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S:\Аналитики\Мойсейчик\Калькуляторы по облигациям\Облигации Айгенис\26, 27, 28 выпуск\"/>
    </mc:Choice>
  </mc:AlternateContent>
  <xr:revisionPtr revIDLastSave="0" documentId="13_ncr:1_{276FD2C4-9E72-49D8-A1D6-B6D6C7BA9260}" xr6:coauthVersionLast="47" xr6:coauthVersionMax="47" xr10:uidLastSave="{00000000-0000-0000-0000-000000000000}"/>
  <bookViews>
    <workbookView xWindow="-120" yWindow="-120" windowWidth="29040" windowHeight="15840" tabRatio="757" activeTab="4" xr2:uid="{8AAC10E7-B321-4F5E-B9FF-78CA3ED79E93}"/>
  </bookViews>
  <sheets>
    <sheet name="Памятка" sheetId="11" r:id="rId1"/>
    <sheet name="Калькулятор BYN" sheetId="8" r:id="rId2"/>
    <sheet name="Калькулятор валютн. эквивалент" sheetId="10" r:id="rId3"/>
    <sheet name="Служебный" sheetId="13" state="hidden" r:id="rId4"/>
    <sheet name="Все выпуски" sheetId="12" r:id="rId5"/>
    <sheet name="Оп17_BYN→USD" sheetId="2" r:id="rId6"/>
    <sheet name="НКД 17 USD" sheetId="5" r:id="rId7"/>
    <sheet name="Оп26_BYN→USD" sheetId="16" r:id="rId8"/>
    <sheet name="НКД 26 USD" sheetId="17" state="hidden" r:id="rId9"/>
    <sheet name="Оп27_BYN→EUR" sheetId="14" r:id="rId10"/>
    <sheet name="НКД 27 EUR" sheetId="15" state="hidden" r:id="rId11"/>
    <sheet name="Оп28_BYN→RUB" sheetId="18" r:id="rId12"/>
    <sheet name="НКД 28 RUB" sheetId="19" state="hidden" r:id="rId13"/>
  </sheets>
  <definedNames>
    <definedName name="_xlnm._FilterDatabase" localSheetId="6" hidden="1">'НКД 17 USD'!$A$1:$H$1505</definedName>
    <definedName name="_xlnm._FilterDatabase" localSheetId="8" hidden="1">'НКД 26 USD'!$A$1:$H$2382</definedName>
    <definedName name="_xlnm._FilterDatabase" localSheetId="10" hidden="1">'НКД 27 EUR'!$A$1:$H$2774</definedName>
    <definedName name="_xlnm._FilterDatabase" localSheetId="12" hidden="1">'НКД 28 RUB'!$A$1:$H$1990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C11" i="8"/>
  <c r="B9" i="8"/>
  <c r="C22" i="10"/>
  <c r="U7" i="13" l="1"/>
  <c r="T7" i="13"/>
  <c r="U6" i="13"/>
  <c r="T6" i="13"/>
  <c r="U5" i="13"/>
  <c r="T5" i="13"/>
  <c r="U4" i="13"/>
  <c r="T4" i="13"/>
  <c r="W4" i="13"/>
  <c r="V4" i="13"/>
  <c r="W5" i="13"/>
  <c r="V5" i="13"/>
  <c r="W6" i="13"/>
  <c r="V6" i="13"/>
  <c r="W7" i="13"/>
  <c r="V7" i="13"/>
  <c r="I7" i="13"/>
  <c r="I6" i="13"/>
  <c r="I5" i="13"/>
  <c r="I4" i="13"/>
  <c r="Q4" i="13"/>
  <c r="Q7" i="13"/>
  <c r="O7" i="13"/>
  <c r="Q6" i="13"/>
  <c r="O6" i="13"/>
  <c r="Q5" i="13"/>
  <c r="O5" i="13"/>
  <c r="O4" i="13"/>
  <c r="D7" i="13"/>
  <c r="D6" i="13"/>
  <c r="D5" i="13"/>
  <c r="D4" i="13"/>
  <c r="K7" i="13"/>
  <c r="L7" i="13"/>
  <c r="J7" i="13"/>
  <c r="L6" i="13"/>
  <c r="J6" i="13"/>
  <c r="K6" i="13"/>
  <c r="L5" i="13"/>
  <c r="J5" i="13"/>
  <c r="K5" i="13"/>
  <c r="C39" i="8"/>
  <c r="L4" i="13"/>
  <c r="J4" i="13"/>
  <c r="K4" i="13"/>
  <c r="F7" i="13"/>
  <c r="F6" i="13"/>
  <c r="F5" i="13"/>
  <c r="F4" i="13"/>
  <c r="B3" i="19" l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C3" i="18"/>
  <c r="E3" i="18" s="1"/>
  <c r="C26" i="8" l="1"/>
  <c r="D3" i="19"/>
  <c r="B4" i="19"/>
  <c r="B3" i="18"/>
  <c r="D3" i="18"/>
  <c r="B4" i="18"/>
  <c r="C4" i="18"/>
  <c r="E4" i="18" l="1"/>
  <c r="D4" i="19"/>
  <c r="B5" i="19"/>
  <c r="D4" i="18"/>
  <c r="B5" i="18"/>
  <c r="C5" i="18"/>
  <c r="E5" i="18" s="1"/>
  <c r="B6" i="19" l="1"/>
  <c r="D5" i="19"/>
  <c r="D5" i="18"/>
  <c r="B6" i="18"/>
  <c r="C6" i="18"/>
  <c r="E6" i="18" s="1"/>
  <c r="B7" i="19" l="1"/>
  <c r="D6" i="19"/>
  <c r="D6" i="18"/>
  <c r="B7" i="18"/>
  <c r="C7" i="18"/>
  <c r="E7" i="18" l="1"/>
  <c r="D7" i="19"/>
  <c r="B8" i="19"/>
  <c r="D7" i="18"/>
  <c r="B8" i="18"/>
  <c r="C8" i="18"/>
  <c r="E8" i="18" s="1"/>
  <c r="D8" i="19" l="1"/>
  <c r="B9" i="19"/>
  <c r="D8" i="18"/>
  <c r="B9" i="18"/>
  <c r="C9" i="18"/>
  <c r="E9" i="18" s="1"/>
  <c r="B10" i="19" l="1"/>
  <c r="D9" i="19"/>
  <c r="D9" i="18"/>
  <c r="B10" i="18"/>
  <c r="C10" i="18"/>
  <c r="E10" i="18" s="1"/>
  <c r="B11" i="19" l="1"/>
  <c r="D10" i="19"/>
  <c r="D10" i="18"/>
  <c r="C11" i="18"/>
  <c r="B11" i="18"/>
  <c r="E11" i="18" l="1"/>
  <c r="B12" i="19"/>
  <c r="D11" i="19"/>
  <c r="D11" i="18"/>
  <c r="C12" i="18"/>
  <c r="B12" i="18"/>
  <c r="E12" i="18" l="1"/>
  <c r="D12" i="19"/>
  <c r="B13" i="19"/>
  <c r="D12" i="18"/>
  <c r="C13" i="18"/>
  <c r="E13" i="18" s="1"/>
  <c r="B13" i="18"/>
  <c r="B14" i="19" l="1"/>
  <c r="D13" i="19"/>
  <c r="D13" i="18"/>
  <c r="C14" i="18"/>
  <c r="B14" i="18"/>
  <c r="E14" i="18" l="1"/>
  <c r="B15" i="19"/>
  <c r="D14" i="19"/>
  <c r="D14" i="18"/>
  <c r="B15" i="18"/>
  <c r="C15" i="18"/>
  <c r="E15" i="18" l="1"/>
  <c r="D15" i="19"/>
  <c r="B16" i="19"/>
  <c r="D15" i="18"/>
  <c r="C16" i="18"/>
  <c r="B16" i="18"/>
  <c r="E16" i="18" l="1"/>
  <c r="D16" i="19"/>
  <c r="B17" i="19"/>
  <c r="D16" i="18"/>
  <c r="C17" i="18"/>
  <c r="B17" i="18"/>
  <c r="E17" i="18" l="1"/>
  <c r="B18" i="19"/>
  <c r="D17" i="19"/>
  <c r="D17" i="18"/>
  <c r="C18" i="18"/>
  <c r="B18" i="18"/>
  <c r="E18" i="18" l="1"/>
  <c r="B19" i="19"/>
  <c r="D18" i="19"/>
  <c r="D18" i="18"/>
  <c r="C19" i="18"/>
  <c r="B19" i="18"/>
  <c r="E19" i="18" l="1"/>
  <c r="B20" i="19"/>
  <c r="D19" i="19"/>
  <c r="D19" i="18"/>
  <c r="C20" i="18"/>
  <c r="B20" i="18"/>
  <c r="E20" i="18" l="1"/>
  <c r="D20" i="19"/>
  <c r="B21" i="19"/>
  <c r="D20" i="18"/>
  <c r="C21" i="18"/>
  <c r="E21" i="18" s="1"/>
  <c r="B21" i="18"/>
  <c r="B22" i="19" l="1"/>
  <c r="D21" i="19"/>
  <c r="D21" i="18"/>
  <c r="C22" i="18"/>
  <c r="B22" i="18"/>
  <c r="E22" i="18" l="1"/>
  <c r="B23" i="19"/>
  <c r="D22" i="19"/>
  <c r="D22" i="18"/>
  <c r="C23" i="18"/>
  <c r="E23" i="18" s="1"/>
  <c r="B23" i="18"/>
  <c r="C21" i="19" l="1"/>
  <c r="B24" i="19"/>
  <c r="C24" i="19" s="1"/>
  <c r="D23" i="19"/>
  <c r="D23" i="18"/>
  <c r="C24" i="18"/>
  <c r="C18" i="19" s="1"/>
  <c r="B24" i="18"/>
  <c r="E24" i="18" l="1"/>
  <c r="E25" i="18" s="1"/>
  <c r="C3" i="19"/>
  <c r="C4" i="19"/>
  <c r="C5" i="19"/>
  <c r="C6" i="19"/>
  <c r="C8" i="19"/>
  <c r="C7" i="19"/>
  <c r="C9" i="19"/>
  <c r="C10" i="19"/>
  <c r="C13" i="19"/>
  <c r="C11" i="19"/>
  <c r="C12" i="19"/>
  <c r="C15" i="19"/>
  <c r="C16" i="19"/>
  <c r="C14" i="19"/>
  <c r="C17" i="19"/>
  <c r="C22" i="19"/>
  <c r="C20" i="19"/>
  <c r="A23" i="19" s="1"/>
  <c r="C19" i="19"/>
  <c r="C23" i="19"/>
  <c r="D24" i="19"/>
  <c r="B25" i="19"/>
  <c r="C25" i="19" s="1"/>
  <c r="D24" i="18"/>
  <c r="D25" i="18" s="1"/>
  <c r="A3" i="19" l="1"/>
  <c r="A5" i="19"/>
  <c r="A4" i="19"/>
  <c r="A6" i="19"/>
  <c r="A8" i="19"/>
  <c r="A7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4" i="19"/>
  <c r="B26" i="19"/>
  <c r="C26" i="19" s="1"/>
  <c r="D25" i="19"/>
  <c r="A25" i="19" l="1"/>
  <c r="B27" i="19"/>
  <c r="C27" i="19" s="1"/>
  <c r="D26" i="19"/>
  <c r="A26" i="19" l="1"/>
  <c r="B28" i="19"/>
  <c r="C28" i="19" s="1"/>
  <c r="D27" i="19"/>
  <c r="D28" i="19" l="1"/>
  <c r="B29" i="19"/>
  <c r="C29" i="19" s="1"/>
  <c r="A27" i="19"/>
  <c r="A28" i="19" l="1"/>
  <c r="B30" i="19"/>
  <c r="C30" i="19" s="1"/>
  <c r="D29" i="19"/>
  <c r="A29" i="19" l="1"/>
  <c r="B31" i="19"/>
  <c r="C31" i="19" s="1"/>
  <c r="D30" i="19"/>
  <c r="B32" i="19" l="1"/>
  <c r="C32" i="19" s="1"/>
  <c r="D31" i="19"/>
  <c r="A30" i="19"/>
  <c r="A31" i="19" l="1"/>
  <c r="D32" i="19"/>
  <c r="B33" i="19"/>
  <c r="C33" i="19" s="1"/>
  <c r="A32" i="19" l="1"/>
  <c r="B34" i="19"/>
  <c r="C34" i="19" s="1"/>
  <c r="D33" i="19"/>
  <c r="B35" i="19" l="1"/>
  <c r="C35" i="19" s="1"/>
  <c r="D34" i="19"/>
  <c r="A33" i="19"/>
  <c r="B36" i="19" l="1"/>
  <c r="C36" i="19" s="1"/>
  <c r="D35" i="19"/>
  <c r="A34" i="19"/>
  <c r="A35" i="19" l="1"/>
  <c r="D36" i="19"/>
  <c r="B37" i="19"/>
  <c r="C37" i="19" s="1"/>
  <c r="B38" i="19" l="1"/>
  <c r="C38" i="19" s="1"/>
  <c r="D37" i="19"/>
  <c r="A36" i="19"/>
  <c r="B39" i="19" l="1"/>
  <c r="C39" i="19" s="1"/>
  <c r="D38" i="19"/>
  <c r="A37" i="19"/>
  <c r="A38" i="19" l="1"/>
  <c r="D39" i="19"/>
  <c r="B40" i="19"/>
  <c r="C40" i="19" s="1"/>
  <c r="A39" i="19" l="1"/>
  <c r="D40" i="19"/>
  <c r="B41" i="19"/>
  <c r="C41" i="19" s="1"/>
  <c r="B42" i="19" l="1"/>
  <c r="C42" i="19" s="1"/>
  <c r="D41" i="19"/>
  <c r="A40" i="19"/>
  <c r="B43" i="19" l="1"/>
  <c r="C43" i="19" s="1"/>
  <c r="D42" i="19"/>
  <c r="A41" i="19"/>
  <c r="B44" i="19" l="1"/>
  <c r="C44" i="19" s="1"/>
  <c r="D43" i="19"/>
  <c r="A42" i="19"/>
  <c r="D44" i="19" l="1"/>
  <c r="B45" i="19"/>
  <c r="C45" i="19" s="1"/>
  <c r="A43" i="19"/>
  <c r="B46" i="19" l="1"/>
  <c r="C46" i="19" s="1"/>
  <c r="D45" i="19"/>
  <c r="A44" i="19"/>
  <c r="A45" i="19" l="1"/>
  <c r="B47" i="19"/>
  <c r="C47" i="19" s="1"/>
  <c r="D46" i="19"/>
  <c r="A46" i="19" l="1"/>
  <c r="B48" i="19"/>
  <c r="C48" i="19" s="1"/>
  <c r="D47" i="19"/>
  <c r="D48" i="19" l="1"/>
  <c r="B49" i="19"/>
  <c r="C49" i="19" s="1"/>
  <c r="A47" i="19"/>
  <c r="B50" i="19" l="1"/>
  <c r="C50" i="19" s="1"/>
  <c r="D49" i="19"/>
  <c r="A48" i="19"/>
  <c r="A49" i="19" l="1"/>
  <c r="B51" i="19"/>
  <c r="C51" i="19" s="1"/>
  <c r="D50" i="19"/>
  <c r="A50" i="19" l="1"/>
  <c r="B52" i="19"/>
  <c r="C52" i="19" s="1"/>
  <c r="D51" i="19"/>
  <c r="A51" i="19" l="1"/>
  <c r="D52" i="19"/>
  <c r="B53" i="19"/>
  <c r="C53" i="19" s="1"/>
  <c r="B54" i="19" l="1"/>
  <c r="C54" i="19" s="1"/>
  <c r="D53" i="19"/>
  <c r="A52" i="19"/>
  <c r="A53" i="19" l="1"/>
  <c r="B55" i="19"/>
  <c r="C55" i="19" s="1"/>
  <c r="D54" i="19"/>
  <c r="A54" i="19" l="1"/>
  <c r="D55" i="19"/>
  <c r="B56" i="19"/>
  <c r="C56" i="19" s="1"/>
  <c r="D56" i="19" l="1"/>
  <c r="B57" i="19"/>
  <c r="C57" i="19" s="1"/>
  <c r="A55" i="19"/>
  <c r="A56" i="19" l="1"/>
  <c r="B58" i="19"/>
  <c r="C58" i="19" s="1"/>
  <c r="D57" i="19"/>
  <c r="B59" i="19" l="1"/>
  <c r="C59" i="19" s="1"/>
  <c r="D58" i="19"/>
  <c r="A57" i="19"/>
  <c r="A58" i="19" l="1"/>
  <c r="B60" i="19"/>
  <c r="C60" i="19" s="1"/>
  <c r="D59" i="19"/>
  <c r="A59" i="19" l="1"/>
  <c r="D60" i="19"/>
  <c r="B61" i="19"/>
  <c r="C61" i="19" s="1"/>
  <c r="A60" i="19" l="1"/>
  <c r="B62" i="19"/>
  <c r="C62" i="19" s="1"/>
  <c r="D61" i="19"/>
  <c r="B63" i="19" l="1"/>
  <c r="C63" i="19" s="1"/>
  <c r="D62" i="19"/>
  <c r="A61" i="19"/>
  <c r="A62" i="19" l="1"/>
  <c r="D63" i="19"/>
  <c r="B64" i="19"/>
  <c r="C64" i="19" s="1"/>
  <c r="D64" i="19" l="1"/>
  <c r="B65" i="19"/>
  <c r="C65" i="19" s="1"/>
  <c r="A63" i="19"/>
  <c r="A64" i="19" l="1"/>
  <c r="B66" i="19"/>
  <c r="C66" i="19" s="1"/>
  <c r="D65" i="19"/>
  <c r="B67" i="19" l="1"/>
  <c r="C67" i="19" s="1"/>
  <c r="D66" i="19"/>
  <c r="A65" i="19"/>
  <c r="A66" i="19" l="1"/>
  <c r="D67" i="19"/>
  <c r="B68" i="19"/>
  <c r="C68" i="19" s="1"/>
  <c r="D68" i="19" l="1"/>
  <c r="B69" i="19"/>
  <c r="C69" i="19" s="1"/>
  <c r="A67" i="19"/>
  <c r="B70" i="19" l="1"/>
  <c r="C70" i="19" s="1"/>
  <c r="D69" i="19"/>
  <c r="A68" i="19"/>
  <c r="B71" i="19" l="1"/>
  <c r="C71" i="19" s="1"/>
  <c r="D70" i="19"/>
  <c r="A69" i="19"/>
  <c r="A70" i="19" l="1"/>
  <c r="B72" i="19"/>
  <c r="C72" i="19" s="1"/>
  <c r="D71" i="19"/>
  <c r="A71" i="19" l="1"/>
  <c r="D72" i="19"/>
  <c r="B73" i="19"/>
  <c r="C73" i="19" s="1"/>
  <c r="B74" i="19" l="1"/>
  <c r="C74" i="19" s="1"/>
  <c r="D73" i="19"/>
  <c r="A72" i="19"/>
  <c r="B75" i="19" l="1"/>
  <c r="C75" i="19" s="1"/>
  <c r="D74" i="19"/>
  <c r="A73" i="19"/>
  <c r="D75" i="19" l="1"/>
  <c r="B76" i="19"/>
  <c r="C76" i="19" s="1"/>
  <c r="A74" i="19"/>
  <c r="D76" i="19" l="1"/>
  <c r="B77" i="19"/>
  <c r="C77" i="19" s="1"/>
  <c r="A75" i="19"/>
  <c r="A76" i="19" l="1"/>
  <c r="B78" i="19"/>
  <c r="C78" i="19" s="1"/>
  <c r="D77" i="19"/>
  <c r="B79" i="19" l="1"/>
  <c r="C79" i="19" s="1"/>
  <c r="D78" i="19"/>
  <c r="A77" i="19"/>
  <c r="A78" i="19" l="1"/>
  <c r="D79" i="19"/>
  <c r="B80" i="19"/>
  <c r="C80" i="19" s="1"/>
  <c r="A79" i="19" l="1"/>
  <c r="D80" i="19"/>
  <c r="B81" i="19"/>
  <c r="C81" i="19" s="1"/>
  <c r="B82" i="19" l="1"/>
  <c r="C82" i="19" s="1"/>
  <c r="D81" i="19"/>
  <c r="A80" i="19"/>
  <c r="A81" i="19" l="1"/>
  <c r="B83" i="19"/>
  <c r="C83" i="19" s="1"/>
  <c r="D82" i="19"/>
  <c r="D83" i="19" l="1"/>
  <c r="B84" i="19"/>
  <c r="C84" i="19" s="1"/>
  <c r="A82" i="19"/>
  <c r="A83" i="19" l="1"/>
  <c r="D84" i="19"/>
  <c r="B85" i="19"/>
  <c r="C85" i="19" s="1"/>
  <c r="B86" i="19" l="1"/>
  <c r="C86" i="19" s="1"/>
  <c r="D85" i="19"/>
  <c r="A84" i="19"/>
  <c r="A85" i="19" l="1"/>
  <c r="B87" i="19"/>
  <c r="C87" i="19" s="1"/>
  <c r="D86" i="19"/>
  <c r="A86" i="19" l="1"/>
  <c r="D87" i="19"/>
  <c r="B88" i="19"/>
  <c r="C88" i="19" s="1"/>
  <c r="D88" i="19" l="1"/>
  <c r="B89" i="19"/>
  <c r="C89" i="19" s="1"/>
  <c r="A87" i="19"/>
  <c r="B90" i="19" l="1"/>
  <c r="C90" i="19" s="1"/>
  <c r="D89" i="19"/>
  <c r="A88" i="19"/>
  <c r="A89" i="19" l="1"/>
  <c r="B91" i="19"/>
  <c r="C91" i="19" s="1"/>
  <c r="D90" i="19"/>
  <c r="A90" i="19" l="1"/>
  <c r="D91" i="19"/>
  <c r="B92" i="19"/>
  <c r="C92" i="19" s="1"/>
  <c r="D92" i="19" l="1"/>
  <c r="B93" i="19"/>
  <c r="C93" i="19" s="1"/>
  <c r="A91" i="19"/>
  <c r="A92" i="19" l="1"/>
  <c r="B94" i="19"/>
  <c r="C94" i="19" s="1"/>
  <c r="D93" i="19"/>
  <c r="B95" i="19" l="1"/>
  <c r="C95" i="19" s="1"/>
  <c r="D94" i="19"/>
  <c r="A93" i="19"/>
  <c r="D95" i="19" l="1"/>
  <c r="B96" i="19"/>
  <c r="C96" i="19" s="1"/>
  <c r="A94" i="19"/>
  <c r="D96" i="19" l="1"/>
  <c r="B97" i="19"/>
  <c r="C97" i="19" s="1"/>
  <c r="A95" i="19"/>
  <c r="A96" i="19" l="1"/>
  <c r="B98" i="19"/>
  <c r="C98" i="19" s="1"/>
  <c r="D97" i="19"/>
  <c r="B99" i="19" l="1"/>
  <c r="C99" i="19" s="1"/>
  <c r="D98" i="19"/>
  <c r="A97" i="19"/>
  <c r="D99" i="19" l="1"/>
  <c r="B100" i="19"/>
  <c r="C100" i="19" s="1"/>
  <c r="A98" i="19"/>
  <c r="A99" i="19" l="1"/>
  <c r="D100" i="19"/>
  <c r="B101" i="19"/>
  <c r="C101" i="19" s="1"/>
  <c r="B102" i="19" l="1"/>
  <c r="C102" i="19" s="1"/>
  <c r="D101" i="19"/>
  <c r="A100" i="19"/>
  <c r="A101" i="19" l="1"/>
  <c r="B103" i="19"/>
  <c r="C103" i="19" s="1"/>
  <c r="D102" i="19"/>
  <c r="A102" i="19" l="1"/>
  <c r="D103" i="19"/>
  <c r="B104" i="19"/>
  <c r="C104" i="19" s="1"/>
  <c r="A103" i="19" l="1"/>
  <c r="D104" i="19"/>
  <c r="B105" i="19"/>
  <c r="C105" i="19" s="1"/>
  <c r="B106" i="19" l="1"/>
  <c r="C106" i="19" s="1"/>
  <c r="D105" i="19"/>
  <c r="A104" i="19"/>
  <c r="A105" i="19" l="1"/>
  <c r="B107" i="19"/>
  <c r="C107" i="19" s="1"/>
  <c r="D106" i="19"/>
  <c r="A106" i="19" l="1"/>
  <c r="D107" i="19"/>
  <c r="B108" i="19"/>
  <c r="C108" i="19" s="1"/>
  <c r="D108" i="19" l="1"/>
  <c r="B109" i="19"/>
  <c r="C109" i="19" s="1"/>
  <c r="A107" i="19"/>
  <c r="A108" i="19" l="1"/>
  <c r="B110" i="19"/>
  <c r="C110" i="19" s="1"/>
  <c r="D109" i="19"/>
  <c r="B111" i="19" l="1"/>
  <c r="C111" i="19" s="1"/>
  <c r="D110" i="19"/>
  <c r="A109" i="19"/>
  <c r="D111" i="19" l="1"/>
  <c r="B112" i="19"/>
  <c r="C112" i="19" s="1"/>
  <c r="A110" i="19"/>
  <c r="A111" i="19" l="1"/>
  <c r="D112" i="19"/>
  <c r="B113" i="19"/>
  <c r="C113" i="19" s="1"/>
  <c r="B114" i="19" l="1"/>
  <c r="C114" i="19" s="1"/>
  <c r="D113" i="19"/>
  <c r="A112" i="19"/>
  <c r="B115" i="19" l="1"/>
  <c r="C115" i="19" s="1"/>
  <c r="D114" i="19"/>
  <c r="A113" i="19"/>
  <c r="A114" i="19" l="1"/>
  <c r="D115" i="19"/>
  <c r="B116" i="19"/>
  <c r="C116" i="19" s="1"/>
  <c r="A115" i="19" l="1"/>
  <c r="D116" i="19"/>
  <c r="B117" i="19"/>
  <c r="C117" i="19" s="1"/>
  <c r="B118" i="19" l="1"/>
  <c r="C118" i="19" s="1"/>
  <c r="D117" i="19"/>
  <c r="A116" i="19"/>
  <c r="A117" i="19" l="1"/>
  <c r="B119" i="19"/>
  <c r="C119" i="19" s="1"/>
  <c r="D118" i="19"/>
  <c r="A118" i="19" l="1"/>
  <c r="D119" i="19"/>
  <c r="B120" i="19"/>
  <c r="C120" i="19" s="1"/>
  <c r="D120" i="19" l="1"/>
  <c r="B121" i="19"/>
  <c r="C121" i="19" s="1"/>
  <c r="A119" i="19"/>
  <c r="A120" i="19" l="1"/>
  <c r="B122" i="19"/>
  <c r="C122" i="19" s="1"/>
  <c r="D121" i="19"/>
  <c r="B123" i="19" l="1"/>
  <c r="C123" i="19" s="1"/>
  <c r="D122" i="19"/>
  <c r="A121" i="19"/>
  <c r="A122" i="19" l="1"/>
  <c r="B124" i="19"/>
  <c r="C124" i="19" s="1"/>
  <c r="D123" i="19"/>
  <c r="A123" i="19" l="1"/>
  <c r="D124" i="19"/>
  <c r="B125" i="19"/>
  <c r="C125" i="19" s="1"/>
  <c r="A124" i="19" l="1"/>
  <c r="B126" i="19"/>
  <c r="C126" i="19" s="1"/>
  <c r="D125" i="19"/>
  <c r="A125" i="19" l="1"/>
  <c r="B127" i="19"/>
  <c r="C127" i="19" s="1"/>
  <c r="D126" i="19"/>
  <c r="A126" i="19" l="1"/>
  <c r="D127" i="19"/>
  <c r="B128" i="19"/>
  <c r="C128" i="19" s="1"/>
  <c r="A127" i="19" l="1"/>
  <c r="D128" i="19"/>
  <c r="B129" i="19"/>
  <c r="C129" i="19" s="1"/>
  <c r="B130" i="19" l="1"/>
  <c r="C130" i="19" s="1"/>
  <c r="D129" i="19"/>
  <c r="A128" i="19"/>
  <c r="A129" i="19" l="1"/>
  <c r="B131" i="19"/>
  <c r="C131" i="19" s="1"/>
  <c r="D130" i="19"/>
  <c r="A130" i="19" l="1"/>
  <c r="D131" i="19"/>
  <c r="B132" i="19"/>
  <c r="C132" i="19" s="1"/>
  <c r="D132" i="19" l="1"/>
  <c r="B133" i="19"/>
  <c r="C133" i="19" s="1"/>
  <c r="A131" i="19"/>
  <c r="A132" i="19" l="1"/>
  <c r="B134" i="19"/>
  <c r="C134" i="19" s="1"/>
  <c r="D133" i="19"/>
  <c r="B135" i="19" l="1"/>
  <c r="C135" i="19" s="1"/>
  <c r="D134" i="19"/>
  <c r="A133" i="19"/>
  <c r="A134" i="19" l="1"/>
  <c r="D135" i="19"/>
  <c r="B136" i="19"/>
  <c r="C136" i="19" s="1"/>
  <c r="A135" i="19" l="1"/>
  <c r="D136" i="19"/>
  <c r="B137" i="19"/>
  <c r="C137" i="19" s="1"/>
  <c r="B138" i="19" l="1"/>
  <c r="C138" i="19" s="1"/>
  <c r="D137" i="19"/>
  <c r="A136" i="19"/>
  <c r="A137" i="19" l="1"/>
  <c r="B139" i="19"/>
  <c r="C139" i="19" s="1"/>
  <c r="D138" i="19"/>
  <c r="A138" i="19" l="1"/>
  <c r="B140" i="19"/>
  <c r="C140" i="19" s="1"/>
  <c r="D139" i="19"/>
  <c r="D140" i="19" l="1"/>
  <c r="B141" i="19"/>
  <c r="C141" i="19" s="1"/>
  <c r="A139" i="19"/>
  <c r="A140" i="19" l="1"/>
  <c r="B142" i="19"/>
  <c r="C142" i="19" s="1"/>
  <c r="D141" i="19"/>
  <c r="A141" i="19" l="1"/>
  <c r="B143" i="19"/>
  <c r="C143" i="19" s="1"/>
  <c r="D142" i="19"/>
  <c r="D143" i="19" l="1"/>
  <c r="B144" i="19"/>
  <c r="C144" i="19" s="1"/>
  <c r="A142" i="19"/>
  <c r="A143" i="19" l="1"/>
  <c r="D144" i="19"/>
  <c r="B145" i="19"/>
  <c r="C145" i="19" s="1"/>
  <c r="A144" i="19" l="1"/>
  <c r="B146" i="19"/>
  <c r="C146" i="19" s="1"/>
  <c r="D145" i="19"/>
  <c r="A145" i="19" l="1"/>
  <c r="B147" i="19"/>
  <c r="C147" i="19" s="1"/>
  <c r="D146" i="19"/>
  <c r="A146" i="19" l="1"/>
  <c r="B148" i="19"/>
  <c r="C148" i="19" s="1"/>
  <c r="D147" i="19"/>
  <c r="A147" i="19" l="1"/>
  <c r="D148" i="19"/>
  <c r="B149" i="19"/>
  <c r="C149" i="19" s="1"/>
  <c r="B150" i="19" l="1"/>
  <c r="C150" i="19" s="1"/>
  <c r="D149" i="19"/>
  <c r="A148" i="19"/>
  <c r="B151" i="19" l="1"/>
  <c r="C151" i="19" s="1"/>
  <c r="D150" i="19"/>
  <c r="A149" i="19"/>
  <c r="B152" i="19" l="1"/>
  <c r="C152" i="19" s="1"/>
  <c r="D151" i="19"/>
  <c r="A150" i="19"/>
  <c r="A151" i="19" l="1"/>
  <c r="D152" i="19"/>
  <c r="B153" i="19"/>
  <c r="C153" i="19" s="1"/>
  <c r="A152" i="19" l="1"/>
  <c r="B154" i="19"/>
  <c r="C154" i="19" s="1"/>
  <c r="D153" i="19"/>
  <c r="B155" i="19" l="1"/>
  <c r="C155" i="19" s="1"/>
  <c r="D154" i="19"/>
  <c r="A153" i="19"/>
  <c r="D155" i="19" l="1"/>
  <c r="B156" i="19"/>
  <c r="C156" i="19" s="1"/>
  <c r="A154" i="19"/>
  <c r="D156" i="19" l="1"/>
  <c r="B157" i="19"/>
  <c r="C157" i="19" s="1"/>
  <c r="A155" i="19"/>
  <c r="B158" i="19" l="1"/>
  <c r="C158" i="19" s="1"/>
  <c r="D157" i="19"/>
  <c r="A156" i="19"/>
  <c r="A157" i="19" l="1"/>
  <c r="B159" i="19"/>
  <c r="C159" i="19" s="1"/>
  <c r="D158" i="19"/>
  <c r="A158" i="19" l="1"/>
  <c r="D159" i="19"/>
  <c r="B160" i="19"/>
  <c r="C160" i="19" s="1"/>
  <c r="D160" i="19" l="1"/>
  <c r="B161" i="19"/>
  <c r="C161" i="19" s="1"/>
  <c r="A159" i="19"/>
  <c r="B162" i="19" l="1"/>
  <c r="C162" i="19" s="1"/>
  <c r="D161" i="19"/>
  <c r="A160" i="19"/>
  <c r="A161" i="19" l="1"/>
  <c r="B163" i="19"/>
  <c r="C163" i="19" s="1"/>
  <c r="D162" i="19"/>
  <c r="A162" i="19" l="1"/>
  <c r="D163" i="19"/>
  <c r="B164" i="19"/>
  <c r="C164" i="19" s="1"/>
  <c r="A163" i="19" l="1"/>
  <c r="D164" i="19"/>
  <c r="B165" i="19"/>
  <c r="C165" i="19" s="1"/>
  <c r="B166" i="19" l="1"/>
  <c r="C166" i="19" s="1"/>
  <c r="D165" i="19"/>
  <c r="A164" i="19"/>
  <c r="A165" i="19" l="1"/>
  <c r="B167" i="19"/>
  <c r="C167" i="19" s="1"/>
  <c r="D166" i="19"/>
  <c r="A166" i="19" l="1"/>
  <c r="D167" i="19"/>
  <c r="B168" i="19"/>
  <c r="C168" i="19" s="1"/>
  <c r="D168" i="19" l="1"/>
  <c r="B169" i="19"/>
  <c r="C169" i="19" s="1"/>
  <c r="A167" i="19"/>
  <c r="B170" i="19" l="1"/>
  <c r="C170" i="19" s="1"/>
  <c r="D169" i="19"/>
  <c r="A168" i="19"/>
  <c r="B171" i="19" l="1"/>
  <c r="C171" i="19" s="1"/>
  <c r="D170" i="19"/>
  <c r="A169" i="19"/>
  <c r="A170" i="19" l="1"/>
  <c r="D171" i="19"/>
  <c r="B172" i="19"/>
  <c r="C172" i="19" s="1"/>
  <c r="A171" i="19" l="1"/>
  <c r="D172" i="19"/>
  <c r="B173" i="19"/>
  <c r="C173" i="19" s="1"/>
  <c r="A172" i="19" l="1"/>
  <c r="B174" i="19"/>
  <c r="C174" i="19" s="1"/>
  <c r="D173" i="19"/>
  <c r="B175" i="19" l="1"/>
  <c r="C175" i="19" s="1"/>
  <c r="D174" i="19"/>
  <c r="A173" i="19"/>
  <c r="A174" i="19" l="1"/>
  <c r="D175" i="19"/>
  <c r="B176" i="19"/>
  <c r="C176" i="19" s="1"/>
  <c r="D176" i="19" l="1"/>
  <c r="B177" i="19"/>
  <c r="C177" i="19" s="1"/>
  <c r="A175" i="19"/>
  <c r="B178" i="19" l="1"/>
  <c r="C178" i="19" s="1"/>
  <c r="D177" i="19"/>
  <c r="A176" i="19"/>
  <c r="A177" i="19" l="1"/>
  <c r="B179" i="19"/>
  <c r="C179" i="19" s="1"/>
  <c r="D178" i="19"/>
  <c r="A178" i="19" l="1"/>
  <c r="D179" i="19"/>
  <c r="B180" i="19"/>
  <c r="C180" i="19" s="1"/>
  <c r="D180" i="19" l="1"/>
  <c r="B181" i="19"/>
  <c r="C181" i="19" s="1"/>
  <c r="A179" i="19"/>
  <c r="A180" i="19" l="1"/>
  <c r="B182" i="19"/>
  <c r="C182" i="19" s="1"/>
  <c r="D181" i="19"/>
  <c r="B183" i="19" l="1"/>
  <c r="C183" i="19" s="1"/>
  <c r="D182" i="19"/>
  <c r="A181" i="19"/>
  <c r="D183" i="19" l="1"/>
  <c r="B184" i="19"/>
  <c r="C184" i="19" s="1"/>
  <c r="A182" i="19"/>
  <c r="D184" i="19" l="1"/>
  <c r="B185" i="19"/>
  <c r="C185" i="19" s="1"/>
  <c r="A183" i="19"/>
  <c r="B186" i="19" l="1"/>
  <c r="C186" i="19" s="1"/>
  <c r="D185" i="19"/>
  <c r="A184" i="19"/>
  <c r="A185" i="19" l="1"/>
  <c r="B187" i="19"/>
  <c r="C187" i="19" s="1"/>
  <c r="D186" i="19"/>
  <c r="D187" i="19" l="1"/>
  <c r="B188" i="19"/>
  <c r="C188" i="19" s="1"/>
  <c r="A186" i="19"/>
  <c r="A187" i="19" l="1"/>
  <c r="D188" i="19"/>
  <c r="B189" i="19"/>
  <c r="C189" i="19" s="1"/>
  <c r="B190" i="19" l="1"/>
  <c r="C190" i="19" s="1"/>
  <c r="D189" i="19"/>
  <c r="A188" i="19"/>
  <c r="A189" i="19" l="1"/>
  <c r="B191" i="19"/>
  <c r="C191" i="19" s="1"/>
  <c r="D190" i="19"/>
  <c r="A190" i="19" l="1"/>
  <c r="B192" i="19"/>
  <c r="C192" i="19" s="1"/>
  <c r="D191" i="19"/>
  <c r="D192" i="19" l="1"/>
  <c r="B193" i="19"/>
  <c r="C193" i="19" s="1"/>
  <c r="A191" i="19"/>
  <c r="A192" i="19" l="1"/>
  <c r="B194" i="19"/>
  <c r="C194" i="19" s="1"/>
  <c r="D193" i="19"/>
  <c r="A193" i="19" l="1"/>
  <c r="B195" i="19"/>
  <c r="C195" i="19" s="1"/>
  <c r="D194" i="19"/>
  <c r="B196" i="19" l="1"/>
  <c r="C196" i="19" s="1"/>
  <c r="D195" i="19"/>
  <c r="A194" i="19"/>
  <c r="D196" i="19" l="1"/>
  <c r="B197" i="19"/>
  <c r="C197" i="19" s="1"/>
  <c r="A195" i="19"/>
  <c r="B198" i="19" l="1"/>
  <c r="C198" i="19" s="1"/>
  <c r="D197" i="19"/>
  <c r="A196" i="19"/>
  <c r="A197" i="19" l="1"/>
  <c r="B199" i="19"/>
  <c r="C199" i="19" s="1"/>
  <c r="D198" i="19"/>
  <c r="D199" i="19" l="1"/>
  <c r="B200" i="19"/>
  <c r="C200" i="19" s="1"/>
  <c r="A198" i="19"/>
  <c r="A199" i="19" l="1"/>
  <c r="D200" i="19"/>
  <c r="B201" i="19"/>
  <c r="C201" i="19" s="1"/>
  <c r="B202" i="19" l="1"/>
  <c r="C202" i="19" s="1"/>
  <c r="D201" i="19"/>
  <c r="A200" i="19"/>
  <c r="B203" i="19" l="1"/>
  <c r="C203" i="19" s="1"/>
  <c r="D202" i="19"/>
  <c r="A201" i="19"/>
  <c r="A202" i="19" l="1"/>
  <c r="D203" i="19"/>
  <c r="B204" i="19"/>
  <c r="C204" i="19" s="1"/>
  <c r="D204" i="19" l="1"/>
  <c r="B205" i="19"/>
  <c r="C205" i="19" s="1"/>
  <c r="A203" i="19"/>
  <c r="A204" i="19" l="1"/>
  <c r="B206" i="19"/>
  <c r="C206" i="19" s="1"/>
  <c r="D205" i="19"/>
  <c r="A205" i="19" l="1"/>
  <c r="B207" i="19"/>
  <c r="C207" i="19" s="1"/>
  <c r="D206" i="19"/>
  <c r="D207" i="19" l="1"/>
  <c r="B208" i="19"/>
  <c r="C208" i="19" s="1"/>
  <c r="A206" i="19"/>
  <c r="D208" i="19" l="1"/>
  <c r="B209" i="19"/>
  <c r="C209" i="19" s="1"/>
  <c r="A207" i="19"/>
  <c r="B210" i="19" l="1"/>
  <c r="C210" i="19" s="1"/>
  <c r="D209" i="19"/>
  <c r="A208" i="19"/>
  <c r="A209" i="19" l="1"/>
  <c r="B211" i="19"/>
  <c r="C211" i="19" s="1"/>
  <c r="D210" i="19"/>
  <c r="A210" i="19" l="1"/>
  <c r="B212" i="19"/>
  <c r="C212" i="19" s="1"/>
  <c r="D211" i="19"/>
  <c r="D212" i="19" l="1"/>
  <c r="B213" i="19"/>
  <c r="C213" i="19" s="1"/>
  <c r="A211" i="19"/>
  <c r="A212" i="19" l="1"/>
  <c r="B214" i="19"/>
  <c r="C214" i="19" s="1"/>
  <c r="D213" i="19"/>
  <c r="B215" i="19" l="1"/>
  <c r="C215" i="19" s="1"/>
  <c r="D214" i="19"/>
  <c r="A213" i="19"/>
  <c r="D215" i="19" l="1"/>
  <c r="B216" i="19"/>
  <c r="C216" i="19" s="1"/>
  <c r="A214" i="19"/>
  <c r="D216" i="19" l="1"/>
  <c r="B217" i="19"/>
  <c r="C217" i="19" s="1"/>
  <c r="A215" i="19"/>
  <c r="B218" i="19" l="1"/>
  <c r="C218" i="19" s="1"/>
  <c r="D217" i="19"/>
  <c r="A216" i="19"/>
  <c r="A217" i="19" l="1"/>
  <c r="B219" i="19"/>
  <c r="C219" i="19" s="1"/>
  <c r="D218" i="19"/>
  <c r="B220" i="19" l="1"/>
  <c r="C220" i="19" s="1"/>
  <c r="D219" i="19"/>
  <c r="A218" i="19"/>
  <c r="A219" i="19" l="1"/>
  <c r="B221" i="19"/>
  <c r="C221" i="19" s="1"/>
  <c r="D220" i="19"/>
  <c r="A220" i="19" l="1"/>
  <c r="B222" i="19"/>
  <c r="C222" i="19" s="1"/>
  <c r="D221" i="19"/>
  <c r="A221" i="19" l="1"/>
  <c r="B223" i="19"/>
  <c r="C223" i="19" s="1"/>
  <c r="D222" i="19"/>
  <c r="A222" i="19" l="1"/>
  <c r="D223" i="19"/>
  <c r="B224" i="19"/>
  <c r="C224" i="19" s="1"/>
  <c r="B225" i="19" l="1"/>
  <c r="C225" i="19" s="1"/>
  <c r="D224" i="19"/>
  <c r="A223" i="19"/>
  <c r="B226" i="19" l="1"/>
  <c r="C226" i="19" s="1"/>
  <c r="D225" i="19"/>
  <c r="A224" i="19"/>
  <c r="A225" i="19" l="1"/>
  <c r="B227" i="19"/>
  <c r="C227" i="19" s="1"/>
  <c r="D226" i="19"/>
  <c r="D227" i="19" l="1"/>
  <c r="B228" i="19"/>
  <c r="C228" i="19" s="1"/>
  <c r="A226" i="19"/>
  <c r="A227" i="19" l="1"/>
  <c r="B229" i="19"/>
  <c r="C229" i="19" s="1"/>
  <c r="D228" i="19"/>
  <c r="A228" i="19" l="1"/>
  <c r="B230" i="19"/>
  <c r="C230" i="19" s="1"/>
  <c r="D229" i="19"/>
  <c r="B231" i="19" l="1"/>
  <c r="C231" i="19" s="1"/>
  <c r="D230" i="19"/>
  <c r="A229" i="19"/>
  <c r="D231" i="19" l="1"/>
  <c r="B232" i="19"/>
  <c r="C232" i="19" s="1"/>
  <c r="A230" i="19"/>
  <c r="B233" i="19" l="1"/>
  <c r="C233" i="19" s="1"/>
  <c r="D232" i="19"/>
  <c r="A231" i="19"/>
  <c r="A232" i="19" l="1"/>
  <c r="B234" i="19"/>
  <c r="C234" i="19" s="1"/>
  <c r="D233" i="19"/>
  <c r="B235" i="19" l="1"/>
  <c r="C235" i="19" s="1"/>
  <c r="D234" i="19"/>
  <c r="A233" i="19"/>
  <c r="D235" i="19" l="1"/>
  <c r="B236" i="19"/>
  <c r="C236" i="19" s="1"/>
  <c r="A234" i="19"/>
  <c r="B237" i="19" l="1"/>
  <c r="C237" i="19" s="1"/>
  <c r="D236" i="19"/>
  <c r="A235" i="19"/>
  <c r="B238" i="19" l="1"/>
  <c r="C238" i="19" s="1"/>
  <c r="D237" i="19"/>
  <c r="A236" i="19"/>
  <c r="A237" i="19" l="1"/>
  <c r="B239" i="19"/>
  <c r="C239" i="19" s="1"/>
  <c r="D238" i="19"/>
  <c r="D239" i="19" l="1"/>
  <c r="B240" i="19"/>
  <c r="C240" i="19" s="1"/>
  <c r="A238" i="19"/>
  <c r="B241" i="19" l="1"/>
  <c r="C241" i="19" s="1"/>
  <c r="D240" i="19"/>
  <c r="A239" i="19"/>
  <c r="A240" i="19" l="1"/>
  <c r="B242" i="19"/>
  <c r="C242" i="19" s="1"/>
  <c r="D241" i="19"/>
  <c r="A241" i="19" l="1"/>
  <c r="B243" i="19"/>
  <c r="C243" i="19" s="1"/>
  <c r="D242" i="19"/>
  <c r="D243" i="19" l="1"/>
  <c r="B244" i="19"/>
  <c r="C244" i="19" s="1"/>
  <c r="A242" i="19"/>
  <c r="B245" i="19" l="1"/>
  <c r="C245" i="19" s="1"/>
  <c r="D244" i="19"/>
  <c r="A243" i="19"/>
  <c r="B246" i="19" l="1"/>
  <c r="C246" i="19" s="1"/>
  <c r="D245" i="19"/>
  <c r="A244" i="19"/>
  <c r="A245" i="19" l="1"/>
  <c r="B247" i="19"/>
  <c r="C247" i="19" s="1"/>
  <c r="D246" i="19"/>
  <c r="A246" i="19" l="1"/>
  <c r="D247" i="19"/>
  <c r="B248" i="19"/>
  <c r="C248" i="19" s="1"/>
  <c r="A247" i="19" l="1"/>
  <c r="B249" i="19"/>
  <c r="C249" i="19" s="1"/>
  <c r="D248" i="19"/>
  <c r="A248" i="19" l="1"/>
  <c r="B250" i="19"/>
  <c r="C250" i="19" s="1"/>
  <c r="D249" i="19"/>
  <c r="B251" i="19" l="1"/>
  <c r="C251" i="19" s="1"/>
  <c r="D250" i="19"/>
  <c r="A249" i="19"/>
  <c r="A250" i="19" l="1"/>
  <c r="D251" i="19"/>
  <c r="B252" i="19"/>
  <c r="C252" i="19" s="1"/>
  <c r="A251" i="19" l="1"/>
  <c r="B253" i="19"/>
  <c r="C253" i="19" s="1"/>
  <c r="D252" i="19"/>
  <c r="A252" i="19" l="1"/>
  <c r="B254" i="19"/>
  <c r="C254" i="19" s="1"/>
  <c r="D253" i="19"/>
  <c r="A253" i="19" l="1"/>
  <c r="B255" i="19"/>
  <c r="C255" i="19" s="1"/>
  <c r="D254" i="19"/>
  <c r="D255" i="19" l="1"/>
  <c r="B256" i="19"/>
  <c r="C256" i="19" s="1"/>
  <c r="A254" i="19"/>
  <c r="A255" i="19" l="1"/>
  <c r="B257" i="19"/>
  <c r="C257" i="19" s="1"/>
  <c r="D256" i="19"/>
  <c r="A256" i="19" l="1"/>
  <c r="B258" i="19"/>
  <c r="C258" i="19" s="1"/>
  <c r="D257" i="19"/>
  <c r="A257" i="19" l="1"/>
  <c r="B259" i="19"/>
  <c r="C259" i="19" s="1"/>
  <c r="D258" i="19"/>
  <c r="A258" i="19" l="1"/>
  <c r="D259" i="19"/>
  <c r="B260" i="19"/>
  <c r="C260" i="19" s="1"/>
  <c r="B261" i="19" l="1"/>
  <c r="C261" i="19" s="1"/>
  <c r="D260" i="19"/>
  <c r="A259" i="19"/>
  <c r="B262" i="19" l="1"/>
  <c r="C262" i="19" s="1"/>
  <c r="D261" i="19"/>
  <c r="A260" i="19"/>
  <c r="B263" i="19" l="1"/>
  <c r="C263" i="19" s="1"/>
  <c r="D262" i="19"/>
  <c r="A261" i="19"/>
  <c r="D263" i="19" l="1"/>
  <c r="B264" i="19"/>
  <c r="C264" i="19" s="1"/>
  <c r="A262" i="19"/>
  <c r="A263" i="19" l="1"/>
  <c r="B265" i="19"/>
  <c r="C265" i="19" s="1"/>
  <c r="D264" i="19"/>
  <c r="B266" i="19" l="1"/>
  <c r="C266" i="19" s="1"/>
  <c r="D265" i="19"/>
  <c r="A264" i="19"/>
  <c r="B267" i="19" l="1"/>
  <c r="C267" i="19" s="1"/>
  <c r="D266" i="19"/>
  <c r="A265" i="19"/>
  <c r="D267" i="19" l="1"/>
  <c r="B268" i="19"/>
  <c r="C268" i="19" s="1"/>
  <c r="A266" i="19"/>
  <c r="B269" i="19" l="1"/>
  <c r="C269" i="19" s="1"/>
  <c r="D268" i="19"/>
  <c r="A267" i="19"/>
  <c r="B270" i="19" l="1"/>
  <c r="C270" i="19" s="1"/>
  <c r="D269" i="19"/>
  <c r="A268" i="19"/>
  <c r="B271" i="19" l="1"/>
  <c r="C271" i="19" s="1"/>
  <c r="D270" i="19"/>
  <c r="A269" i="19"/>
  <c r="D271" i="19" l="1"/>
  <c r="B272" i="19"/>
  <c r="C272" i="19" s="1"/>
  <c r="A270" i="19"/>
  <c r="B273" i="19" l="1"/>
  <c r="C273" i="19" s="1"/>
  <c r="D272" i="19"/>
  <c r="A271" i="19"/>
  <c r="A272" i="19" l="1"/>
  <c r="B274" i="19"/>
  <c r="C274" i="19" s="1"/>
  <c r="D273" i="19"/>
  <c r="A273" i="19" l="1"/>
  <c r="B275" i="19"/>
  <c r="C275" i="19" s="1"/>
  <c r="D274" i="19"/>
  <c r="D275" i="19" l="1"/>
  <c r="B276" i="19"/>
  <c r="C276" i="19" s="1"/>
  <c r="A274" i="19"/>
  <c r="B277" i="19" l="1"/>
  <c r="C277" i="19" s="1"/>
  <c r="D276" i="19"/>
  <c r="A275" i="19"/>
  <c r="A276" i="19" l="1"/>
  <c r="B278" i="19"/>
  <c r="C278" i="19" s="1"/>
  <c r="D277" i="19"/>
  <c r="B279" i="19" l="1"/>
  <c r="C279" i="19" s="1"/>
  <c r="D278" i="19"/>
  <c r="A277" i="19"/>
  <c r="D279" i="19" l="1"/>
  <c r="B280" i="19"/>
  <c r="C280" i="19" s="1"/>
  <c r="A278" i="19"/>
  <c r="B281" i="19" l="1"/>
  <c r="C281" i="19" s="1"/>
  <c r="D280" i="19"/>
  <c r="A279" i="19"/>
  <c r="B282" i="19" l="1"/>
  <c r="C282" i="19" s="1"/>
  <c r="D281" i="19"/>
  <c r="A280" i="19"/>
  <c r="B283" i="19" l="1"/>
  <c r="C283" i="19" s="1"/>
  <c r="D282" i="19"/>
  <c r="A281" i="19"/>
  <c r="D283" i="19" l="1"/>
  <c r="B284" i="19"/>
  <c r="C284" i="19" s="1"/>
  <c r="A282" i="19"/>
  <c r="A283" i="19" l="1"/>
  <c r="B285" i="19"/>
  <c r="C285" i="19" s="1"/>
  <c r="D284" i="19"/>
  <c r="A284" i="19" l="1"/>
  <c r="B286" i="19"/>
  <c r="C286" i="19" s="1"/>
  <c r="D285" i="19"/>
  <c r="A285" i="19" l="1"/>
  <c r="B287" i="19"/>
  <c r="C287" i="19" s="1"/>
  <c r="D286" i="19"/>
  <c r="D287" i="19" l="1"/>
  <c r="B288" i="19"/>
  <c r="C288" i="19" s="1"/>
  <c r="A286" i="19"/>
  <c r="B289" i="19" l="1"/>
  <c r="C289" i="19" s="1"/>
  <c r="D288" i="19"/>
  <c r="A287" i="19"/>
  <c r="A288" i="19" l="1"/>
  <c r="B290" i="19"/>
  <c r="C290" i="19" s="1"/>
  <c r="D289" i="19"/>
  <c r="A289" i="19" l="1"/>
  <c r="B291" i="19"/>
  <c r="C291" i="19" s="1"/>
  <c r="D290" i="19"/>
  <c r="D291" i="19" l="1"/>
  <c r="B292" i="19"/>
  <c r="C292" i="19" s="1"/>
  <c r="A290" i="19"/>
  <c r="B293" i="19" l="1"/>
  <c r="C293" i="19" s="1"/>
  <c r="D292" i="19"/>
  <c r="A291" i="19"/>
  <c r="A292" i="19" l="1"/>
  <c r="B294" i="19"/>
  <c r="C294" i="19" s="1"/>
  <c r="D293" i="19"/>
  <c r="B295" i="19" l="1"/>
  <c r="C295" i="19" s="1"/>
  <c r="D294" i="19"/>
  <c r="A293" i="19"/>
  <c r="D295" i="19" l="1"/>
  <c r="B296" i="19"/>
  <c r="C296" i="19" s="1"/>
  <c r="A294" i="19"/>
  <c r="B297" i="19" l="1"/>
  <c r="C297" i="19" s="1"/>
  <c r="D296" i="19"/>
  <c r="A295" i="19"/>
  <c r="B298" i="19" l="1"/>
  <c r="C298" i="19" s="1"/>
  <c r="D297" i="19"/>
  <c r="A296" i="19"/>
  <c r="B299" i="19" l="1"/>
  <c r="C299" i="19" s="1"/>
  <c r="D298" i="19"/>
  <c r="A297" i="19"/>
  <c r="A298" i="19" l="1"/>
  <c r="D299" i="19"/>
  <c r="B300" i="19"/>
  <c r="C300" i="19" s="1"/>
  <c r="A299" i="19" l="1"/>
  <c r="B301" i="19"/>
  <c r="C301" i="19" s="1"/>
  <c r="D300" i="19"/>
  <c r="B302" i="19" l="1"/>
  <c r="C302" i="19" s="1"/>
  <c r="D301" i="19"/>
  <c r="A300" i="19"/>
  <c r="B303" i="19" l="1"/>
  <c r="C303" i="19" s="1"/>
  <c r="D302" i="19"/>
  <c r="A301" i="19"/>
  <c r="D303" i="19" l="1"/>
  <c r="B304" i="19"/>
  <c r="C304" i="19" s="1"/>
  <c r="A302" i="19"/>
  <c r="A303" i="19" l="1"/>
  <c r="B305" i="19"/>
  <c r="C305" i="19" s="1"/>
  <c r="D304" i="19"/>
  <c r="A304" i="19" l="1"/>
  <c r="B306" i="19"/>
  <c r="C306" i="19" s="1"/>
  <c r="D305" i="19"/>
  <c r="B307" i="19" l="1"/>
  <c r="C307" i="19" s="1"/>
  <c r="D306" i="19"/>
  <c r="A305" i="19"/>
  <c r="A306" i="19" l="1"/>
  <c r="D307" i="19"/>
  <c r="B308" i="19"/>
  <c r="C308" i="19" s="1"/>
  <c r="A307" i="19" l="1"/>
  <c r="B309" i="19"/>
  <c r="C309" i="19" s="1"/>
  <c r="D308" i="19"/>
  <c r="A308" i="19" l="1"/>
  <c r="B310" i="19"/>
  <c r="C310" i="19" s="1"/>
  <c r="D309" i="19"/>
  <c r="B311" i="19" l="1"/>
  <c r="C311" i="19" s="1"/>
  <c r="D310" i="19"/>
  <c r="A309" i="19"/>
  <c r="D311" i="19" l="1"/>
  <c r="B312" i="19"/>
  <c r="C312" i="19" s="1"/>
  <c r="A310" i="19"/>
  <c r="B313" i="19" l="1"/>
  <c r="C313" i="19" s="1"/>
  <c r="D312" i="19"/>
  <c r="A311" i="19"/>
  <c r="A312" i="19" l="1"/>
  <c r="B314" i="19"/>
  <c r="C314" i="19" s="1"/>
  <c r="D313" i="19"/>
  <c r="A313" i="19" l="1"/>
  <c r="B315" i="19"/>
  <c r="C315" i="19" s="1"/>
  <c r="D314" i="19"/>
  <c r="A314" i="19" l="1"/>
  <c r="D315" i="19"/>
  <c r="B316" i="19"/>
  <c r="C316" i="19" s="1"/>
  <c r="B317" i="19" l="1"/>
  <c r="C317" i="19" s="1"/>
  <c r="D316" i="19"/>
  <c r="A315" i="19"/>
  <c r="A316" i="19" l="1"/>
  <c r="B318" i="19"/>
  <c r="C318" i="19" s="1"/>
  <c r="D317" i="19"/>
  <c r="A317" i="19" l="1"/>
  <c r="B319" i="19"/>
  <c r="C319" i="19" s="1"/>
  <c r="D318" i="19"/>
  <c r="A318" i="19" l="1"/>
  <c r="D319" i="19"/>
  <c r="B320" i="19"/>
  <c r="C320" i="19" s="1"/>
  <c r="B321" i="19" l="1"/>
  <c r="C321" i="19" s="1"/>
  <c r="D320" i="19"/>
  <c r="A319" i="19"/>
  <c r="A320" i="19" l="1"/>
  <c r="B322" i="19"/>
  <c r="C322" i="19" s="1"/>
  <c r="D321" i="19"/>
  <c r="A321" i="19" l="1"/>
  <c r="B323" i="19"/>
  <c r="C323" i="19" s="1"/>
  <c r="D322" i="19"/>
  <c r="D323" i="19" l="1"/>
  <c r="B324" i="19"/>
  <c r="C324" i="19" s="1"/>
  <c r="A322" i="19"/>
  <c r="A323" i="19" l="1"/>
  <c r="B325" i="19"/>
  <c r="C325" i="19" s="1"/>
  <c r="D324" i="19"/>
  <c r="A324" i="19" l="1"/>
  <c r="B326" i="19"/>
  <c r="C326" i="19" s="1"/>
  <c r="D325" i="19"/>
  <c r="B327" i="19" l="1"/>
  <c r="C327" i="19" s="1"/>
  <c r="D326" i="19"/>
  <c r="A325" i="19"/>
  <c r="D327" i="19" l="1"/>
  <c r="B328" i="19"/>
  <c r="C328" i="19" s="1"/>
  <c r="A326" i="19"/>
  <c r="A327" i="19" l="1"/>
  <c r="B329" i="19"/>
  <c r="C329" i="19" s="1"/>
  <c r="D328" i="19"/>
  <c r="A328" i="19" l="1"/>
  <c r="B330" i="19"/>
  <c r="C330" i="19" s="1"/>
  <c r="D329" i="19"/>
  <c r="A329" i="19" l="1"/>
  <c r="B331" i="19"/>
  <c r="C331" i="19" s="1"/>
  <c r="D330" i="19"/>
  <c r="A330" i="19" l="1"/>
  <c r="D331" i="19"/>
  <c r="B332" i="19"/>
  <c r="C332" i="19" s="1"/>
  <c r="A331" i="19" l="1"/>
  <c r="B333" i="19"/>
  <c r="C333" i="19" s="1"/>
  <c r="D332" i="19"/>
  <c r="B334" i="19" l="1"/>
  <c r="C334" i="19" s="1"/>
  <c r="D333" i="19"/>
  <c r="A332" i="19"/>
  <c r="B335" i="19" l="1"/>
  <c r="C335" i="19" s="1"/>
  <c r="D334" i="19"/>
  <c r="A333" i="19"/>
  <c r="D335" i="19" l="1"/>
  <c r="B336" i="19"/>
  <c r="C336" i="19" s="1"/>
  <c r="A334" i="19"/>
  <c r="B337" i="19" l="1"/>
  <c r="C337" i="19" s="1"/>
  <c r="D336" i="19"/>
  <c r="A335" i="19"/>
  <c r="B338" i="19" l="1"/>
  <c r="C338" i="19" s="1"/>
  <c r="D337" i="19"/>
  <c r="A336" i="19"/>
  <c r="A337" i="19" l="1"/>
  <c r="B339" i="19"/>
  <c r="C339" i="19" s="1"/>
  <c r="D338" i="19"/>
  <c r="D339" i="19" l="1"/>
  <c r="B340" i="19"/>
  <c r="C340" i="19" s="1"/>
  <c r="A338" i="19"/>
  <c r="B341" i="19" l="1"/>
  <c r="C341" i="19" s="1"/>
  <c r="D340" i="19"/>
  <c r="A339" i="19"/>
  <c r="B342" i="19" l="1"/>
  <c r="C342" i="19" s="1"/>
  <c r="D341" i="19"/>
  <c r="A340" i="19"/>
  <c r="B343" i="19" l="1"/>
  <c r="C343" i="19" s="1"/>
  <c r="D342" i="19"/>
  <c r="A341" i="19"/>
  <c r="D343" i="19" l="1"/>
  <c r="B344" i="19"/>
  <c r="C344" i="19" s="1"/>
  <c r="A342" i="19"/>
  <c r="A343" i="19" l="1"/>
  <c r="B345" i="19"/>
  <c r="C345" i="19" s="1"/>
  <c r="D344" i="19"/>
  <c r="A344" i="19" l="1"/>
  <c r="B346" i="19"/>
  <c r="C346" i="19" s="1"/>
  <c r="D345" i="19"/>
  <c r="B347" i="19" l="1"/>
  <c r="C347" i="19" s="1"/>
  <c r="D346" i="19"/>
  <c r="A345" i="19"/>
  <c r="A346" i="19" l="1"/>
  <c r="D347" i="19"/>
  <c r="B348" i="19"/>
  <c r="C348" i="19" s="1"/>
  <c r="B349" i="19" l="1"/>
  <c r="C349" i="19" s="1"/>
  <c r="D348" i="19"/>
  <c r="A347" i="19"/>
  <c r="B350" i="19" l="1"/>
  <c r="C350" i="19" s="1"/>
  <c r="D349" i="19"/>
  <c r="A348" i="19"/>
  <c r="B351" i="19" l="1"/>
  <c r="C351" i="19" s="1"/>
  <c r="D350" i="19"/>
  <c r="A349" i="19"/>
  <c r="D351" i="19" l="1"/>
  <c r="B352" i="19"/>
  <c r="C352" i="19" s="1"/>
  <c r="A350" i="19"/>
  <c r="A351" i="19" l="1"/>
  <c r="B353" i="19"/>
  <c r="C353" i="19" s="1"/>
  <c r="D352" i="19"/>
  <c r="B354" i="19" l="1"/>
  <c r="C354" i="19" s="1"/>
  <c r="D353" i="19"/>
  <c r="A352" i="19"/>
  <c r="B355" i="19" l="1"/>
  <c r="C355" i="19" s="1"/>
  <c r="D354" i="19"/>
  <c r="A353" i="19"/>
  <c r="D355" i="19" l="1"/>
  <c r="B356" i="19"/>
  <c r="C356" i="19" s="1"/>
  <c r="A354" i="19"/>
  <c r="A355" i="19" l="1"/>
  <c r="B357" i="19"/>
  <c r="C357" i="19" s="1"/>
  <c r="D356" i="19"/>
  <c r="B358" i="19" l="1"/>
  <c r="C358" i="19" s="1"/>
  <c r="D357" i="19"/>
  <c r="A356" i="19"/>
  <c r="A357" i="19" l="1"/>
  <c r="B359" i="19"/>
  <c r="C359" i="19" s="1"/>
  <c r="D358" i="19"/>
  <c r="D359" i="19" l="1"/>
  <c r="B360" i="19"/>
  <c r="C360" i="19" s="1"/>
  <c r="A358" i="19"/>
  <c r="B361" i="19" l="1"/>
  <c r="C361" i="19" s="1"/>
  <c r="D360" i="19"/>
  <c r="A359" i="19"/>
  <c r="A360" i="19" l="1"/>
  <c r="B362" i="19"/>
  <c r="C362" i="19" s="1"/>
  <c r="D361" i="19"/>
  <c r="A361" i="19" l="1"/>
  <c r="B363" i="19"/>
  <c r="C363" i="19" s="1"/>
  <c r="D362" i="19"/>
  <c r="A362" i="19" l="1"/>
  <c r="D363" i="19"/>
  <c r="B364" i="19"/>
  <c r="C364" i="19" s="1"/>
  <c r="B365" i="19" l="1"/>
  <c r="C365" i="19" s="1"/>
  <c r="D364" i="19"/>
  <c r="A363" i="19"/>
  <c r="A364" i="19" l="1"/>
  <c r="B366" i="19"/>
  <c r="C366" i="19" s="1"/>
  <c r="D365" i="19"/>
  <c r="A365" i="19" l="1"/>
  <c r="B367" i="19"/>
  <c r="C367" i="19" s="1"/>
  <c r="D366" i="19"/>
  <c r="D367" i="19" l="1"/>
  <c r="B368" i="19"/>
  <c r="C368" i="19" s="1"/>
  <c r="A366" i="19"/>
  <c r="B369" i="19" l="1"/>
  <c r="C369" i="19" s="1"/>
  <c r="D368" i="19"/>
  <c r="A367" i="19"/>
  <c r="B370" i="19" l="1"/>
  <c r="C370" i="19" s="1"/>
  <c r="D369" i="19"/>
  <c r="A368" i="19"/>
  <c r="B371" i="19" l="1"/>
  <c r="C371" i="19" s="1"/>
  <c r="D370" i="19"/>
  <c r="A369" i="19"/>
  <c r="A370" i="19" l="1"/>
  <c r="D371" i="19"/>
  <c r="B372" i="19"/>
  <c r="C372" i="19" s="1"/>
  <c r="B373" i="19" l="1"/>
  <c r="C373" i="19" s="1"/>
  <c r="D372" i="19"/>
  <c r="A371" i="19"/>
  <c r="A372" i="19" l="1"/>
  <c r="B374" i="19"/>
  <c r="C374" i="19" s="1"/>
  <c r="D373" i="19"/>
  <c r="A373" i="19" l="1"/>
  <c r="B375" i="19"/>
  <c r="C375" i="19" s="1"/>
  <c r="D374" i="19"/>
  <c r="A374" i="19" l="1"/>
  <c r="D375" i="19"/>
  <c r="B376" i="19"/>
  <c r="C376" i="19" s="1"/>
  <c r="A375" i="19" l="1"/>
  <c r="B377" i="19"/>
  <c r="C377" i="19" s="1"/>
  <c r="D376" i="19"/>
  <c r="B378" i="19" l="1"/>
  <c r="C378" i="19" s="1"/>
  <c r="D377" i="19"/>
  <c r="A376" i="19"/>
  <c r="B379" i="19" l="1"/>
  <c r="C379" i="19" s="1"/>
  <c r="D378" i="19"/>
  <c r="A377" i="19"/>
  <c r="A378" i="19" l="1"/>
  <c r="D379" i="19"/>
  <c r="B380" i="19"/>
  <c r="C380" i="19" s="1"/>
  <c r="A379" i="19" l="1"/>
  <c r="B381" i="19"/>
  <c r="C381" i="19" s="1"/>
  <c r="D380" i="19"/>
  <c r="B382" i="19" l="1"/>
  <c r="C382" i="19" s="1"/>
  <c r="D381" i="19"/>
  <c r="A380" i="19"/>
  <c r="B383" i="19" l="1"/>
  <c r="C383" i="19" s="1"/>
  <c r="D382" i="19"/>
  <c r="A381" i="19"/>
  <c r="D383" i="19" l="1"/>
  <c r="B384" i="19"/>
  <c r="C384" i="19" s="1"/>
  <c r="A382" i="19"/>
  <c r="A383" i="19" l="1"/>
  <c r="B385" i="19"/>
  <c r="C385" i="19" s="1"/>
  <c r="D384" i="19"/>
  <c r="A384" i="19" l="1"/>
  <c r="B386" i="19"/>
  <c r="C386" i="19" s="1"/>
  <c r="D385" i="19"/>
  <c r="B387" i="19" l="1"/>
  <c r="C387" i="19" s="1"/>
  <c r="D386" i="19"/>
  <c r="A385" i="19"/>
  <c r="D387" i="19" l="1"/>
  <c r="B388" i="19"/>
  <c r="C388" i="19" s="1"/>
  <c r="A386" i="19"/>
  <c r="B389" i="19" l="1"/>
  <c r="C389" i="19" s="1"/>
  <c r="D388" i="19"/>
  <c r="A387" i="19"/>
  <c r="B390" i="19" l="1"/>
  <c r="C390" i="19" s="1"/>
  <c r="D389" i="19"/>
  <c r="A388" i="19"/>
  <c r="B391" i="19" l="1"/>
  <c r="C391" i="19" s="1"/>
  <c r="D390" i="19"/>
  <c r="A389" i="19"/>
  <c r="D391" i="19" l="1"/>
  <c r="B392" i="19"/>
  <c r="C392" i="19" s="1"/>
  <c r="A390" i="19"/>
  <c r="B393" i="19" l="1"/>
  <c r="C393" i="19" s="1"/>
  <c r="D392" i="19"/>
  <c r="A391" i="19"/>
  <c r="A392" i="19" l="1"/>
  <c r="B394" i="19"/>
  <c r="C394" i="19" s="1"/>
  <c r="D393" i="19"/>
  <c r="B395" i="19" l="1"/>
  <c r="C395" i="19" s="1"/>
  <c r="D394" i="19"/>
  <c r="A393" i="19"/>
  <c r="A394" i="19" l="1"/>
  <c r="D395" i="19"/>
  <c r="B396" i="19"/>
  <c r="C396" i="19" s="1"/>
  <c r="A395" i="19" l="1"/>
  <c r="B397" i="19"/>
  <c r="C397" i="19" s="1"/>
  <c r="D396" i="19"/>
  <c r="B398" i="19" l="1"/>
  <c r="C398" i="19" s="1"/>
  <c r="D397" i="19"/>
  <c r="A396" i="19"/>
  <c r="A397" i="19" l="1"/>
  <c r="B399" i="19"/>
  <c r="C399" i="19" s="1"/>
  <c r="D398" i="19"/>
  <c r="A398" i="19" l="1"/>
  <c r="D399" i="19"/>
  <c r="B400" i="19"/>
  <c r="C400" i="19" s="1"/>
  <c r="B401" i="19" l="1"/>
  <c r="C401" i="19" s="1"/>
  <c r="D400" i="19"/>
  <c r="A399" i="19"/>
  <c r="B402" i="19" l="1"/>
  <c r="C402" i="19" s="1"/>
  <c r="D401" i="19"/>
  <c r="A400" i="19"/>
  <c r="A401" i="19" l="1"/>
  <c r="B403" i="19"/>
  <c r="C403" i="19" s="1"/>
  <c r="D402" i="19"/>
  <c r="A402" i="19" l="1"/>
  <c r="D403" i="19"/>
  <c r="B404" i="19"/>
  <c r="C404" i="19" s="1"/>
  <c r="B405" i="19" l="1"/>
  <c r="C405" i="19" s="1"/>
  <c r="D404" i="19"/>
  <c r="A403" i="19"/>
  <c r="B406" i="19" l="1"/>
  <c r="C406" i="19" s="1"/>
  <c r="D405" i="19"/>
  <c r="A404" i="19"/>
  <c r="B407" i="19" l="1"/>
  <c r="C407" i="19" s="1"/>
  <c r="D406" i="19"/>
  <c r="A405" i="19"/>
  <c r="D407" i="19" l="1"/>
  <c r="B408" i="19"/>
  <c r="C408" i="19" s="1"/>
  <c r="A406" i="19"/>
  <c r="A407" i="19" l="1"/>
  <c r="B409" i="19"/>
  <c r="C409" i="19" s="1"/>
  <c r="D408" i="19"/>
  <c r="A408" i="19" l="1"/>
  <c r="B410" i="19"/>
  <c r="C410" i="19" s="1"/>
  <c r="D409" i="19"/>
  <c r="A409" i="19" l="1"/>
  <c r="B411" i="19"/>
  <c r="C411" i="19" s="1"/>
  <c r="D410" i="19"/>
  <c r="D411" i="19" l="1"/>
  <c r="B412" i="19"/>
  <c r="C412" i="19" s="1"/>
  <c r="A410" i="19"/>
  <c r="A411" i="19" l="1"/>
  <c r="B413" i="19"/>
  <c r="C413" i="19" s="1"/>
  <c r="D412" i="19"/>
  <c r="B414" i="19" l="1"/>
  <c r="C414" i="19" s="1"/>
  <c r="D413" i="19"/>
  <c r="A412" i="19"/>
  <c r="B415" i="19" l="1"/>
  <c r="C415" i="19" s="1"/>
  <c r="D414" i="19"/>
  <c r="A413" i="19"/>
  <c r="D415" i="19" l="1"/>
  <c r="B416" i="19"/>
  <c r="C416" i="19" s="1"/>
  <c r="A414" i="19"/>
  <c r="B417" i="19" l="1"/>
  <c r="C417" i="19" s="1"/>
  <c r="D416" i="19"/>
  <c r="A415" i="19"/>
  <c r="B418" i="19" l="1"/>
  <c r="C418" i="19" s="1"/>
  <c r="D417" i="19"/>
  <c r="A416" i="19"/>
  <c r="A417" i="19" l="1"/>
  <c r="B419" i="19"/>
  <c r="C419" i="19" s="1"/>
  <c r="D418" i="19"/>
  <c r="D419" i="19" l="1"/>
  <c r="B420" i="19"/>
  <c r="C420" i="19" s="1"/>
  <c r="A418" i="19"/>
  <c r="B421" i="19" l="1"/>
  <c r="C421" i="19" s="1"/>
  <c r="D420" i="19"/>
  <c r="A419" i="19"/>
  <c r="A420" i="19" l="1"/>
  <c r="B422" i="19"/>
  <c r="C422" i="19" s="1"/>
  <c r="D421" i="19"/>
  <c r="A421" i="19" l="1"/>
  <c r="B423" i="19"/>
  <c r="C423" i="19" s="1"/>
  <c r="D422" i="19"/>
  <c r="A422" i="19" l="1"/>
  <c r="D423" i="19"/>
  <c r="B424" i="19"/>
  <c r="C424" i="19" s="1"/>
  <c r="B425" i="19" l="1"/>
  <c r="C425" i="19" s="1"/>
  <c r="D424" i="19"/>
  <c r="A423" i="19"/>
  <c r="A424" i="19" l="1"/>
  <c r="B426" i="19"/>
  <c r="C426" i="19" s="1"/>
  <c r="D425" i="19"/>
  <c r="A425" i="19" l="1"/>
  <c r="B427" i="19"/>
  <c r="C427" i="19" s="1"/>
  <c r="D426" i="19"/>
  <c r="A426" i="19" l="1"/>
  <c r="D427" i="19"/>
  <c r="B428" i="19"/>
  <c r="C428" i="19" s="1"/>
  <c r="B429" i="19" l="1"/>
  <c r="C429" i="19" s="1"/>
  <c r="D428" i="19"/>
  <c r="A427" i="19"/>
  <c r="B430" i="19" l="1"/>
  <c r="C430" i="19" s="1"/>
  <c r="D429" i="19"/>
  <c r="A428" i="19"/>
  <c r="A429" i="19" l="1"/>
  <c r="B431" i="19"/>
  <c r="C431" i="19" s="1"/>
  <c r="D430" i="19"/>
  <c r="A430" i="19" l="1"/>
  <c r="D431" i="19"/>
  <c r="B432" i="19"/>
  <c r="C432" i="19" s="1"/>
  <c r="B433" i="19" l="1"/>
  <c r="C433" i="19" s="1"/>
  <c r="D432" i="19"/>
  <c r="A431" i="19"/>
  <c r="B434" i="19" l="1"/>
  <c r="C434" i="19" s="1"/>
  <c r="D433" i="19"/>
  <c r="A432" i="19"/>
  <c r="B435" i="19" l="1"/>
  <c r="C435" i="19" s="1"/>
  <c r="D434" i="19"/>
  <c r="A433" i="19"/>
  <c r="A434" i="19" l="1"/>
  <c r="D435" i="19"/>
  <c r="B436" i="19"/>
  <c r="C436" i="19" s="1"/>
  <c r="A435" i="19" l="1"/>
  <c r="B437" i="19"/>
  <c r="C437" i="19" s="1"/>
  <c r="D436" i="19"/>
  <c r="B438" i="19" l="1"/>
  <c r="C438" i="19" s="1"/>
  <c r="D437" i="19"/>
  <c r="A436" i="19"/>
  <c r="B439" i="19" l="1"/>
  <c r="C439" i="19" s="1"/>
  <c r="D438" i="19"/>
  <c r="A437" i="19"/>
  <c r="D439" i="19" l="1"/>
  <c r="B440" i="19"/>
  <c r="C440" i="19" s="1"/>
  <c r="A438" i="19"/>
  <c r="B441" i="19" l="1"/>
  <c r="C441" i="19" s="1"/>
  <c r="D440" i="19"/>
  <c r="A439" i="19"/>
  <c r="B442" i="19" l="1"/>
  <c r="C442" i="19" s="1"/>
  <c r="D441" i="19"/>
  <c r="A440" i="19"/>
  <c r="A441" i="19" l="1"/>
  <c r="B443" i="19"/>
  <c r="C443" i="19" s="1"/>
  <c r="D442" i="19"/>
  <c r="A442" i="19" l="1"/>
  <c r="D443" i="19"/>
  <c r="B444" i="19"/>
  <c r="C444" i="19" s="1"/>
  <c r="B445" i="19" l="1"/>
  <c r="C445" i="19" s="1"/>
  <c r="D444" i="19"/>
  <c r="A443" i="19"/>
  <c r="B446" i="19" l="1"/>
  <c r="C446" i="19" s="1"/>
  <c r="D445" i="19"/>
  <c r="A444" i="19"/>
  <c r="B447" i="19" l="1"/>
  <c r="C447" i="19" s="1"/>
  <c r="D446" i="19"/>
  <c r="A445" i="19"/>
  <c r="D447" i="19" l="1"/>
  <c r="B448" i="19"/>
  <c r="C448" i="19" s="1"/>
  <c r="A446" i="19"/>
  <c r="B449" i="19" l="1"/>
  <c r="C449" i="19" s="1"/>
  <c r="D448" i="19"/>
  <c r="A447" i="19"/>
  <c r="B450" i="19" l="1"/>
  <c r="C450" i="19" s="1"/>
  <c r="D449" i="19"/>
  <c r="A448" i="19"/>
  <c r="B451" i="19" l="1"/>
  <c r="C451" i="19" s="1"/>
  <c r="D450" i="19"/>
  <c r="A449" i="19"/>
  <c r="D451" i="19" l="1"/>
  <c r="B452" i="19"/>
  <c r="C452" i="19" s="1"/>
  <c r="A450" i="19"/>
  <c r="B453" i="19" l="1"/>
  <c r="C453" i="19" s="1"/>
  <c r="D452" i="19"/>
  <c r="A451" i="19"/>
  <c r="A452" i="19" l="1"/>
  <c r="B454" i="19"/>
  <c r="C454" i="19" s="1"/>
  <c r="D453" i="19"/>
  <c r="A453" i="19" l="1"/>
  <c r="B455" i="19"/>
  <c r="C455" i="19" s="1"/>
  <c r="D454" i="19"/>
  <c r="D455" i="19" l="1"/>
  <c r="B456" i="19"/>
  <c r="C456" i="19" s="1"/>
  <c r="A454" i="19"/>
  <c r="B457" i="19" l="1"/>
  <c r="C457" i="19" s="1"/>
  <c r="D456" i="19"/>
  <c r="A455" i="19"/>
  <c r="A456" i="19" l="1"/>
  <c r="B458" i="19"/>
  <c r="C458" i="19" s="1"/>
  <c r="D457" i="19"/>
  <c r="A457" i="19" l="1"/>
  <c r="B459" i="19"/>
  <c r="C459" i="19" s="1"/>
  <c r="D458" i="19"/>
  <c r="D459" i="19" l="1"/>
  <c r="B460" i="19"/>
  <c r="C460" i="19" s="1"/>
  <c r="A458" i="19"/>
  <c r="B461" i="19" l="1"/>
  <c r="C461" i="19" s="1"/>
  <c r="D460" i="19"/>
  <c r="A459" i="19"/>
  <c r="A460" i="19" l="1"/>
  <c r="B462" i="19"/>
  <c r="C462" i="19" s="1"/>
  <c r="D461" i="19"/>
  <c r="A461" i="19" l="1"/>
  <c r="B463" i="19"/>
  <c r="C463" i="19" s="1"/>
  <c r="D462" i="19"/>
  <c r="D463" i="19" l="1"/>
  <c r="B464" i="19"/>
  <c r="C464" i="19" s="1"/>
  <c r="A462" i="19"/>
  <c r="B465" i="19" l="1"/>
  <c r="C465" i="19" s="1"/>
  <c r="D464" i="19"/>
  <c r="A463" i="19"/>
  <c r="A464" i="19" l="1"/>
  <c r="B466" i="19"/>
  <c r="C466" i="19" s="1"/>
  <c r="D465" i="19"/>
  <c r="B467" i="19" l="1"/>
  <c r="C467" i="19" s="1"/>
  <c r="D466" i="19"/>
  <c r="A465" i="19"/>
  <c r="D467" i="19" l="1"/>
  <c r="B468" i="19"/>
  <c r="C468" i="19" s="1"/>
  <c r="A466" i="19"/>
  <c r="A467" i="19" l="1"/>
  <c r="B469" i="19"/>
  <c r="C469" i="19" s="1"/>
  <c r="D468" i="19"/>
  <c r="B470" i="19" l="1"/>
  <c r="C470" i="19" s="1"/>
  <c r="D469" i="19"/>
  <c r="A468" i="19"/>
  <c r="B471" i="19" l="1"/>
  <c r="C471" i="19" s="1"/>
  <c r="D470" i="19"/>
  <c r="A469" i="19"/>
  <c r="A470" i="19" l="1"/>
  <c r="D471" i="19"/>
  <c r="B472" i="19"/>
  <c r="C472" i="19" s="1"/>
  <c r="B473" i="19" l="1"/>
  <c r="C473" i="19" s="1"/>
  <c r="D472" i="19"/>
  <c r="A471" i="19"/>
  <c r="B474" i="19" l="1"/>
  <c r="C474" i="19" s="1"/>
  <c r="D473" i="19"/>
  <c r="A472" i="19"/>
  <c r="B475" i="19" l="1"/>
  <c r="C475" i="19" s="1"/>
  <c r="D474" i="19"/>
  <c r="A473" i="19"/>
  <c r="D475" i="19" l="1"/>
  <c r="B476" i="19"/>
  <c r="C476" i="19" s="1"/>
  <c r="A474" i="19"/>
  <c r="A475" i="19" l="1"/>
  <c r="B477" i="19"/>
  <c r="C477" i="19" s="1"/>
  <c r="D476" i="19"/>
  <c r="A476" i="19" l="1"/>
  <c r="B478" i="19"/>
  <c r="C478" i="19" s="1"/>
  <c r="D477" i="19"/>
  <c r="A477" i="19" l="1"/>
  <c r="B479" i="19"/>
  <c r="C479" i="19" s="1"/>
  <c r="D478" i="19"/>
  <c r="A478" i="19" l="1"/>
  <c r="D479" i="19"/>
  <c r="B480" i="19"/>
  <c r="C480" i="19" s="1"/>
  <c r="B481" i="19" l="1"/>
  <c r="C481" i="19" s="1"/>
  <c r="D480" i="19"/>
  <c r="A479" i="19"/>
  <c r="A480" i="19" l="1"/>
  <c r="B482" i="19"/>
  <c r="C482" i="19" s="1"/>
  <c r="D481" i="19"/>
  <c r="B483" i="19" l="1"/>
  <c r="C483" i="19" s="1"/>
  <c r="D482" i="19"/>
  <c r="A481" i="19"/>
  <c r="D483" i="19" l="1"/>
  <c r="B484" i="19"/>
  <c r="C484" i="19" s="1"/>
  <c r="A482" i="19"/>
  <c r="B485" i="19" l="1"/>
  <c r="C485" i="19" s="1"/>
  <c r="D484" i="19"/>
  <c r="A483" i="19"/>
  <c r="B486" i="19" l="1"/>
  <c r="C486" i="19" s="1"/>
  <c r="D485" i="19"/>
  <c r="A484" i="19"/>
  <c r="A485" i="19" l="1"/>
  <c r="B487" i="19"/>
  <c r="C487" i="19" s="1"/>
  <c r="D486" i="19"/>
  <c r="A486" i="19" l="1"/>
  <c r="D487" i="19"/>
  <c r="B488" i="19"/>
  <c r="C488" i="19" s="1"/>
  <c r="B489" i="19" l="1"/>
  <c r="C489" i="19" s="1"/>
  <c r="D488" i="19"/>
  <c r="A487" i="19"/>
  <c r="B490" i="19" l="1"/>
  <c r="C490" i="19" s="1"/>
  <c r="D489" i="19"/>
  <c r="A488" i="19"/>
  <c r="B491" i="19" l="1"/>
  <c r="C491" i="19" s="1"/>
  <c r="D490" i="19"/>
  <c r="A489" i="19"/>
  <c r="A490" i="19" l="1"/>
  <c r="D491" i="19"/>
  <c r="B492" i="19"/>
  <c r="C492" i="19" s="1"/>
  <c r="B493" i="19" l="1"/>
  <c r="C493" i="19" s="1"/>
  <c r="D492" i="19"/>
  <c r="A491" i="19"/>
  <c r="B494" i="19" l="1"/>
  <c r="C494" i="19" s="1"/>
  <c r="D493" i="19"/>
  <c r="A492" i="19"/>
  <c r="B495" i="19" l="1"/>
  <c r="C495" i="19" s="1"/>
  <c r="D494" i="19"/>
  <c r="A493" i="19"/>
  <c r="D495" i="19" l="1"/>
  <c r="B496" i="19"/>
  <c r="C496" i="19" s="1"/>
  <c r="A494" i="19"/>
  <c r="A495" i="19" l="1"/>
  <c r="B497" i="19"/>
  <c r="C497" i="19" s="1"/>
  <c r="D496" i="19"/>
  <c r="B498" i="19" l="1"/>
  <c r="C498" i="19" s="1"/>
  <c r="D497" i="19"/>
  <c r="A496" i="19"/>
  <c r="A497" i="19" l="1"/>
  <c r="B499" i="19"/>
  <c r="C499" i="19" s="1"/>
  <c r="D498" i="19"/>
  <c r="A498" i="19" l="1"/>
  <c r="D499" i="19"/>
  <c r="B500" i="19"/>
  <c r="C500" i="19" s="1"/>
  <c r="B501" i="19" l="1"/>
  <c r="C501" i="19" s="1"/>
  <c r="D500" i="19"/>
  <c r="A499" i="19"/>
  <c r="B502" i="19" l="1"/>
  <c r="C502" i="19" s="1"/>
  <c r="D501" i="19"/>
  <c r="A500" i="19"/>
  <c r="A501" i="19" l="1"/>
  <c r="B503" i="19"/>
  <c r="C503" i="19" s="1"/>
  <c r="D502" i="19"/>
  <c r="D503" i="19" l="1"/>
  <c r="B504" i="19"/>
  <c r="C504" i="19" s="1"/>
  <c r="A502" i="19"/>
  <c r="A503" i="19" l="1"/>
  <c r="B505" i="19"/>
  <c r="C505" i="19" s="1"/>
  <c r="D504" i="19"/>
  <c r="B506" i="19" l="1"/>
  <c r="C506" i="19" s="1"/>
  <c r="D505" i="19"/>
  <c r="A504" i="19"/>
  <c r="A505" i="19" l="1"/>
  <c r="B507" i="19"/>
  <c r="C507" i="19" s="1"/>
  <c r="D506" i="19"/>
  <c r="D507" i="19" l="1"/>
  <c r="B508" i="19"/>
  <c r="C508" i="19" s="1"/>
  <c r="A506" i="19"/>
  <c r="B509" i="19" l="1"/>
  <c r="C509" i="19" s="1"/>
  <c r="D508" i="19"/>
  <c r="A507" i="19"/>
  <c r="B510" i="19" l="1"/>
  <c r="C510" i="19" s="1"/>
  <c r="D509" i="19"/>
  <c r="A508" i="19"/>
  <c r="A509" i="19" l="1"/>
  <c r="B511" i="19"/>
  <c r="C511" i="19" s="1"/>
  <c r="D510" i="19"/>
  <c r="D511" i="19" l="1"/>
  <c r="B512" i="19"/>
  <c r="C512" i="19" s="1"/>
  <c r="A510" i="19"/>
  <c r="B513" i="19" l="1"/>
  <c r="C513" i="19" s="1"/>
  <c r="D512" i="19"/>
  <c r="A511" i="19"/>
  <c r="B514" i="19" l="1"/>
  <c r="C514" i="19" s="1"/>
  <c r="D513" i="19"/>
  <c r="A512" i="19"/>
  <c r="B515" i="19" l="1"/>
  <c r="C515" i="19" s="1"/>
  <c r="D514" i="19"/>
  <c r="A513" i="19"/>
  <c r="D515" i="19" l="1"/>
  <c r="B516" i="19"/>
  <c r="C516" i="19" s="1"/>
  <c r="A514" i="19"/>
  <c r="B517" i="19" l="1"/>
  <c r="C517" i="19" s="1"/>
  <c r="D516" i="19"/>
  <c r="A515" i="19"/>
  <c r="B518" i="19" l="1"/>
  <c r="C518" i="19" s="1"/>
  <c r="D517" i="19"/>
  <c r="A516" i="19"/>
  <c r="A517" i="19" l="1"/>
  <c r="B519" i="19"/>
  <c r="C519" i="19" s="1"/>
  <c r="D518" i="19"/>
  <c r="D519" i="19" l="1"/>
  <c r="B520" i="19"/>
  <c r="C520" i="19" s="1"/>
  <c r="A518" i="19"/>
  <c r="A519" i="19" l="1"/>
  <c r="B521" i="19"/>
  <c r="C521" i="19" s="1"/>
  <c r="D520" i="19"/>
  <c r="B522" i="19" l="1"/>
  <c r="C522" i="19" s="1"/>
  <c r="D521" i="19"/>
  <c r="A520" i="19"/>
  <c r="A521" i="19" l="1"/>
  <c r="B523" i="19"/>
  <c r="C523" i="19" s="1"/>
  <c r="D522" i="19"/>
  <c r="A522" i="19" l="1"/>
  <c r="D523" i="19"/>
  <c r="B524" i="19"/>
  <c r="C524" i="19" s="1"/>
  <c r="A523" i="19" l="1"/>
  <c r="B525" i="19"/>
  <c r="C525" i="19" s="1"/>
  <c r="D524" i="19"/>
  <c r="B526" i="19" l="1"/>
  <c r="C526" i="19" s="1"/>
  <c r="D525" i="19"/>
  <c r="A524" i="19"/>
  <c r="A525" i="19" l="1"/>
  <c r="B527" i="19"/>
  <c r="C527" i="19" s="1"/>
  <c r="D526" i="19"/>
  <c r="D527" i="19" l="1"/>
  <c r="B528" i="19"/>
  <c r="C528" i="19" s="1"/>
  <c r="A526" i="19"/>
  <c r="A527" i="19" l="1"/>
  <c r="B529" i="19"/>
  <c r="C529" i="19" s="1"/>
  <c r="D528" i="19"/>
  <c r="B530" i="19" l="1"/>
  <c r="C530" i="19" s="1"/>
  <c r="D529" i="19"/>
  <c r="A528" i="19"/>
  <c r="A529" i="19" l="1"/>
  <c r="B531" i="19"/>
  <c r="C531" i="19" s="1"/>
  <c r="D530" i="19"/>
  <c r="D531" i="19" l="1"/>
  <c r="B532" i="19"/>
  <c r="C532" i="19" s="1"/>
  <c r="A530" i="19"/>
  <c r="A531" i="19" l="1"/>
  <c r="B533" i="19"/>
  <c r="C533" i="19" s="1"/>
  <c r="D532" i="19"/>
  <c r="A532" i="19" l="1"/>
  <c r="B534" i="19"/>
  <c r="C534" i="19" s="1"/>
  <c r="D533" i="19"/>
  <c r="A533" i="19" l="1"/>
  <c r="B535" i="19"/>
  <c r="C535" i="19" s="1"/>
  <c r="D534" i="19"/>
  <c r="A534" i="19" l="1"/>
  <c r="D535" i="19"/>
  <c r="B536" i="19"/>
  <c r="C536" i="19" s="1"/>
  <c r="A535" i="19" l="1"/>
  <c r="B537" i="19"/>
  <c r="C537" i="19" s="1"/>
  <c r="D536" i="19"/>
  <c r="A536" i="19" l="1"/>
  <c r="B538" i="19"/>
  <c r="C538" i="19" s="1"/>
  <c r="D537" i="19"/>
  <c r="A537" i="19" l="1"/>
  <c r="B539" i="19"/>
  <c r="C539" i="19" s="1"/>
  <c r="D538" i="19"/>
  <c r="A538" i="19" l="1"/>
  <c r="D539" i="19"/>
  <c r="B540" i="19"/>
  <c r="C540" i="19" s="1"/>
  <c r="B541" i="19" l="1"/>
  <c r="C541" i="19" s="1"/>
  <c r="D540" i="19"/>
  <c r="A539" i="19"/>
  <c r="A540" i="19" l="1"/>
  <c r="B542" i="19"/>
  <c r="C542" i="19" s="1"/>
  <c r="D541" i="19"/>
  <c r="A541" i="19" l="1"/>
  <c r="B543" i="19"/>
  <c r="C543" i="19" s="1"/>
  <c r="D542" i="19"/>
  <c r="A542" i="19" l="1"/>
  <c r="D543" i="19"/>
  <c r="B544" i="19"/>
  <c r="C544" i="19" s="1"/>
  <c r="A543" i="19" l="1"/>
  <c r="B545" i="19"/>
  <c r="C545" i="19" s="1"/>
  <c r="D544" i="19"/>
  <c r="A544" i="19" l="1"/>
  <c r="B546" i="19"/>
  <c r="C546" i="19" s="1"/>
  <c r="D545" i="19"/>
  <c r="B547" i="19" l="1"/>
  <c r="C547" i="19" s="1"/>
  <c r="D546" i="19"/>
  <c r="A545" i="19"/>
  <c r="D547" i="19" l="1"/>
  <c r="B548" i="19"/>
  <c r="C548" i="19" s="1"/>
  <c r="A546" i="19"/>
  <c r="A547" i="19" l="1"/>
  <c r="B549" i="19"/>
  <c r="C549" i="19" s="1"/>
  <c r="D548" i="19"/>
  <c r="B550" i="19" l="1"/>
  <c r="C550" i="19" s="1"/>
  <c r="D549" i="19"/>
  <c r="A548" i="19"/>
  <c r="B551" i="19" l="1"/>
  <c r="C551" i="19" s="1"/>
  <c r="D550" i="19"/>
  <c r="A549" i="19"/>
  <c r="D551" i="19" l="1"/>
  <c r="B552" i="19"/>
  <c r="C552" i="19" s="1"/>
  <c r="A550" i="19"/>
  <c r="A551" i="19" l="1"/>
  <c r="B553" i="19"/>
  <c r="C553" i="19" s="1"/>
  <c r="D552" i="19"/>
  <c r="B554" i="19" l="1"/>
  <c r="C554" i="19" s="1"/>
  <c r="D553" i="19"/>
  <c r="A552" i="19"/>
  <c r="A553" i="19" l="1"/>
  <c r="B555" i="19"/>
  <c r="C555" i="19" s="1"/>
  <c r="D554" i="19"/>
  <c r="D555" i="19" l="1"/>
  <c r="B556" i="19"/>
  <c r="C556" i="19" s="1"/>
  <c r="A554" i="19"/>
  <c r="B557" i="19" l="1"/>
  <c r="C557" i="19" s="1"/>
  <c r="D556" i="19"/>
  <c r="A555" i="19"/>
  <c r="A556" i="19" l="1"/>
  <c r="B558" i="19"/>
  <c r="C558" i="19" s="1"/>
  <c r="D557" i="19"/>
  <c r="A557" i="19" l="1"/>
  <c r="B559" i="19"/>
  <c r="C559" i="19" s="1"/>
  <c r="D558" i="19"/>
  <c r="A558" i="19" l="1"/>
  <c r="D559" i="19"/>
  <c r="B560" i="19"/>
  <c r="C560" i="19" s="1"/>
  <c r="A559" i="19" l="1"/>
  <c r="B561" i="19"/>
  <c r="C561" i="19" s="1"/>
  <c r="D560" i="19"/>
  <c r="B562" i="19" l="1"/>
  <c r="C562" i="19" s="1"/>
  <c r="D561" i="19"/>
  <c r="A560" i="19"/>
  <c r="A561" i="19" l="1"/>
  <c r="B563" i="19"/>
  <c r="C563" i="19" s="1"/>
  <c r="D562" i="19"/>
  <c r="A562" i="19" l="1"/>
  <c r="D563" i="19"/>
  <c r="B564" i="19"/>
  <c r="C564" i="19" s="1"/>
  <c r="A563" i="19" l="1"/>
  <c r="B565" i="19"/>
  <c r="C565" i="19" s="1"/>
  <c r="D564" i="19"/>
  <c r="A564" i="19" l="1"/>
  <c r="B566" i="19"/>
  <c r="C566" i="19" s="1"/>
  <c r="D565" i="19"/>
  <c r="A565" i="19" l="1"/>
  <c r="B567" i="19"/>
  <c r="C567" i="19" s="1"/>
  <c r="D566" i="19"/>
  <c r="A566" i="19" l="1"/>
  <c r="D567" i="19"/>
  <c r="B568" i="19"/>
  <c r="C568" i="19" s="1"/>
  <c r="A567" i="19" l="1"/>
  <c r="B569" i="19"/>
  <c r="C569" i="19" s="1"/>
  <c r="D568" i="19"/>
  <c r="B570" i="19" l="1"/>
  <c r="C570" i="19" s="1"/>
  <c r="D569" i="19"/>
  <c r="A568" i="19"/>
  <c r="B571" i="19" l="1"/>
  <c r="C571" i="19" s="1"/>
  <c r="D570" i="19"/>
  <c r="A569" i="19"/>
  <c r="D571" i="19" l="1"/>
  <c r="B572" i="19"/>
  <c r="C572" i="19" s="1"/>
  <c r="A570" i="19"/>
  <c r="B573" i="19" l="1"/>
  <c r="C573" i="19" s="1"/>
  <c r="D572" i="19"/>
  <c r="A571" i="19"/>
  <c r="A572" i="19" l="1"/>
  <c r="B574" i="19"/>
  <c r="C574" i="19" s="1"/>
  <c r="D573" i="19"/>
  <c r="A573" i="19" l="1"/>
  <c r="B575" i="19"/>
  <c r="C575" i="19" s="1"/>
  <c r="D574" i="19"/>
  <c r="D575" i="19" l="1"/>
  <c r="B576" i="19"/>
  <c r="C576" i="19" s="1"/>
  <c r="A574" i="19"/>
  <c r="B577" i="19" l="1"/>
  <c r="C577" i="19" s="1"/>
  <c r="D576" i="19"/>
  <c r="A575" i="19"/>
  <c r="A576" i="19" l="1"/>
  <c r="B578" i="19"/>
  <c r="C578" i="19" s="1"/>
  <c r="D577" i="19"/>
  <c r="A577" i="19" l="1"/>
  <c r="B579" i="19"/>
  <c r="C579" i="19" s="1"/>
  <c r="D578" i="19"/>
  <c r="D579" i="19" l="1"/>
  <c r="B580" i="19"/>
  <c r="C580" i="19" s="1"/>
  <c r="A578" i="19"/>
  <c r="B581" i="19" l="1"/>
  <c r="C581" i="19" s="1"/>
  <c r="D580" i="19"/>
  <c r="A579" i="19"/>
  <c r="A580" i="19" l="1"/>
  <c r="B582" i="19"/>
  <c r="C582" i="19" s="1"/>
  <c r="D581" i="19"/>
  <c r="A581" i="19" l="1"/>
  <c r="B583" i="19"/>
  <c r="C583" i="19" s="1"/>
  <c r="D582" i="19"/>
  <c r="D583" i="19" l="1"/>
  <c r="B584" i="19"/>
  <c r="C584" i="19" s="1"/>
  <c r="A582" i="19"/>
  <c r="A583" i="19" l="1"/>
  <c r="B585" i="19"/>
  <c r="C585" i="19" s="1"/>
  <c r="D584" i="19"/>
  <c r="A584" i="19" l="1"/>
  <c r="B586" i="19"/>
  <c r="C586" i="19" s="1"/>
  <c r="D585" i="19"/>
  <c r="B587" i="19" l="1"/>
  <c r="C587" i="19" s="1"/>
  <c r="D586" i="19"/>
  <c r="A585" i="19"/>
  <c r="D587" i="19" l="1"/>
  <c r="B588" i="19"/>
  <c r="C588" i="19" s="1"/>
  <c r="A586" i="19"/>
  <c r="B589" i="19" l="1"/>
  <c r="C589" i="19" s="1"/>
  <c r="D588" i="19"/>
  <c r="A587" i="19"/>
  <c r="A588" i="19" l="1"/>
  <c r="B590" i="19"/>
  <c r="C590" i="19" s="1"/>
  <c r="D589" i="19"/>
  <c r="A589" i="19" l="1"/>
  <c r="B591" i="19"/>
  <c r="C591" i="19" s="1"/>
  <c r="D590" i="19"/>
  <c r="D591" i="19" l="1"/>
  <c r="B592" i="19"/>
  <c r="C592" i="19" s="1"/>
  <c r="A590" i="19"/>
  <c r="A591" i="19" l="1"/>
  <c r="B593" i="19"/>
  <c r="C593" i="19" s="1"/>
  <c r="D592" i="19"/>
  <c r="B594" i="19" l="1"/>
  <c r="C594" i="19" s="1"/>
  <c r="D593" i="19"/>
  <c r="A592" i="19"/>
  <c r="B595" i="19" l="1"/>
  <c r="C595" i="19" s="1"/>
  <c r="D594" i="19"/>
  <c r="A593" i="19"/>
  <c r="D595" i="19" l="1"/>
  <c r="B596" i="19"/>
  <c r="C596" i="19" s="1"/>
  <c r="A594" i="19"/>
  <c r="B597" i="19" l="1"/>
  <c r="C597" i="19" s="1"/>
  <c r="D596" i="19"/>
  <c r="A595" i="19"/>
  <c r="B598" i="19" l="1"/>
  <c r="C598" i="19" s="1"/>
  <c r="D597" i="19"/>
  <c r="A596" i="19"/>
  <c r="B599" i="19" l="1"/>
  <c r="C599" i="19" s="1"/>
  <c r="D598" i="19"/>
  <c r="A597" i="19"/>
  <c r="D599" i="19" l="1"/>
  <c r="B600" i="19"/>
  <c r="C600" i="19" s="1"/>
  <c r="A598" i="19"/>
  <c r="A599" i="19" l="1"/>
  <c r="B601" i="19"/>
  <c r="C601" i="19" s="1"/>
  <c r="D600" i="19"/>
  <c r="A600" i="19" l="1"/>
  <c r="B602" i="19"/>
  <c r="C602" i="19" s="1"/>
  <c r="D601" i="19"/>
  <c r="A601" i="19" l="1"/>
  <c r="B603" i="19"/>
  <c r="C603" i="19" s="1"/>
  <c r="D602" i="19"/>
  <c r="D603" i="19" l="1"/>
  <c r="B604" i="19"/>
  <c r="C604" i="19" s="1"/>
  <c r="A602" i="19"/>
  <c r="B605" i="19" l="1"/>
  <c r="C605" i="19" s="1"/>
  <c r="D604" i="19"/>
  <c r="A603" i="19"/>
  <c r="A604" i="19" l="1"/>
  <c r="B606" i="19"/>
  <c r="C606" i="19" s="1"/>
  <c r="D605" i="19"/>
  <c r="A605" i="19" l="1"/>
  <c r="B607" i="19"/>
  <c r="C607" i="19" s="1"/>
  <c r="D606" i="19"/>
  <c r="D607" i="19" l="1"/>
  <c r="B608" i="19"/>
  <c r="C608" i="19" s="1"/>
  <c r="A606" i="19"/>
  <c r="B609" i="19" l="1"/>
  <c r="C609" i="19" s="1"/>
  <c r="D608" i="19"/>
  <c r="A607" i="19"/>
  <c r="B610" i="19" l="1"/>
  <c r="C610" i="19" s="1"/>
  <c r="D609" i="19"/>
  <c r="A608" i="19"/>
  <c r="A609" i="19" l="1"/>
  <c r="B611" i="19"/>
  <c r="C611" i="19" s="1"/>
  <c r="D610" i="19"/>
  <c r="B612" i="19" l="1"/>
  <c r="C612" i="19" s="1"/>
  <c r="D611" i="19"/>
  <c r="A610" i="19"/>
  <c r="A611" i="19" l="1"/>
  <c r="B613" i="19"/>
  <c r="C613" i="19" s="1"/>
  <c r="D612" i="19"/>
  <c r="A612" i="19" l="1"/>
  <c r="B614" i="19"/>
  <c r="C614" i="19" s="1"/>
  <c r="D613" i="19"/>
  <c r="D614" i="19" l="1"/>
  <c r="B615" i="19"/>
  <c r="C615" i="19" s="1"/>
  <c r="A613" i="19"/>
  <c r="B616" i="19" l="1"/>
  <c r="C616" i="19" s="1"/>
  <c r="D615" i="19"/>
  <c r="A614" i="19"/>
  <c r="A615" i="19" l="1"/>
  <c r="B617" i="19"/>
  <c r="C617" i="19" s="1"/>
  <c r="D616" i="19"/>
  <c r="A616" i="19" l="1"/>
  <c r="B618" i="19"/>
  <c r="C618" i="19" s="1"/>
  <c r="D617" i="19"/>
  <c r="A617" i="19" l="1"/>
  <c r="D618" i="19"/>
  <c r="B619" i="19"/>
  <c r="C619" i="19" s="1"/>
  <c r="A618" i="19" l="1"/>
  <c r="B620" i="19"/>
  <c r="C620" i="19" s="1"/>
  <c r="D619" i="19"/>
  <c r="A619" i="19" l="1"/>
  <c r="B621" i="19"/>
  <c r="C621" i="19" s="1"/>
  <c r="D620" i="19"/>
  <c r="A620" i="19" l="1"/>
  <c r="B622" i="19"/>
  <c r="C622" i="19" s="1"/>
  <c r="D621" i="19"/>
  <c r="D622" i="19" l="1"/>
  <c r="B623" i="19"/>
  <c r="C623" i="19" s="1"/>
  <c r="A621" i="19"/>
  <c r="A622" i="19" l="1"/>
  <c r="B624" i="19"/>
  <c r="C624" i="19" s="1"/>
  <c r="D623" i="19"/>
  <c r="A623" i="19" l="1"/>
  <c r="B625" i="19"/>
  <c r="C625" i="19" s="1"/>
  <c r="D624" i="19"/>
  <c r="B626" i="19" l="1"/>
  <c r="C626" i="19" s="1"/>
  <c r="D625" i="19"/>
  <c r="A624" i="19"/>
  <c r="A625" i="19" l="1"/>
  <c r="D626" i="19"/>
  <c r="B627" i="19"/>
  <c r="C627" i="19" s="1"/>
  <c r="B628" i="19" l="1"/>
  <c r="C628" i="19" s="1"/>
  <c r="D627" i="19"/>
  <c r="A626" i="19"/>
  <c r="A627" i="19" l="1"/>
  <c r="B629" i="19"/>
  <c r="C629" i="19" s="1"/>
  <c r="D628" i="19"/>
  <c r="B630" i="19" l="1"/>
  <c r="C630" i="19" s="1"/>
  <c r="D629" i="19"/>
  <c r="A628" i="19"/>
  <c r="D630" i="19" l="1"/>
  <c r="B631" i="19"/>
  <c r="C631" i="19" s="1"/>
  <c r="A629" i="19"/>
  <c r="A630" i="19" l="1"/>
  <c r="B632" i="19"/>
  <c r="C632" i="19" s="1"/>
  <c r="D631" i="19"/>
  <c r="A631" i="19" l="1"/>
  <c r="B633" i="19"/>
  <c r="C633" i="19" s="1"/>
  <c r="D632" i="19"/>
  <c r="B634" i="19" l="1"/>
  <c r="C634" i="19" s="1"/>
  <c r="D633" i="19"/>
  <c r="A632" i="19"/>
  <c r="A633" i="19" l="1"/>
  <c r="D634" i="19"/>
  <c r="B635" i="19"/>
  <c r="C635" i="19" s="1"/>
  <c r="B636" i="19" l="1"/>
  <c r="C636" i="19" s="1"/>
  <c r="D635" i="19"/>
  <c r="A634" i="19"/>
  <c r="B637" i="19" l="1"/>
  <c r="C637" i="19" s="1"/>
  <c r="D636" i="19"/>
  <c r="A635" i="19"/>
  <c r="A636" i="19" l="1"/>
  <c r="B638" i="19"/>
  <c r="C638" i="19" s="1"/>
  <c r="D637" i="19"/>
  <c r="D638" i="19" l="1"/>
  <c r="B639" i="19"/>
  <c r="C639" i="19" s="1"/>
  <c r="A637" i="19"/>
  <c r="B640" i="19" l="1"/>
  <c r="C640" i="19" s="1"/>
  <c r="D639" i="19"/>
  <c r="A638" i="19"/>
  <c r="A639" i="19" l="1"/>
  <c r="B641" i="19"/>
  <c r="C641" i="19" s="1"/>
  <c r="D640" i="19"/>
  <c r="B642" i="19" l="1"/>
  <c r="C642" i="19" s="1"/>
  <c r="D641" i="19"/>
  <c r="A640" i="19"/>
  <c r="A641" i="19" l="1"/>
  <c r="D642" i="19"/>
  <c r="B643" i="19"/>
  <c r="C643" i="19" s="1"/>
  <c r="B644" i="19" l="1"/>
  <c r="C644" i="19" s="1"/>
  <c r="D643" i="19"/>
  <c r="A642" i="19"/>
  <c r="B645" i="19" l="1"/>
  <c r="C645" i="19" s="1"/>
  <c r="D644" i="19"/>
  <c r="A643" i="19"/>
  <c r="B646" i="19" l="1"/>
  <c r="C646" i="19" s="1"/>
  <c r="D645" i="19"/>
  <c r="A644" i="19"/>
  <c r="D646" i="19" l="1"/>
  <c r="B647" i="19"/>
  <c r="C647" i="19" s="1"/>
  <c r="A645" i="19"/>
  <c r="B648" i="19" l="1"/>
  <c r="C648" i="19" s="1"/>
  <c r="D647" i="19"/>
  <c r="A646" i="19"/>
  <c r="A647" i="19" l="1"/>
  <c r="B649" i="19"/>
  <c r="C649" i="19" s="1"/>
  <c r="D648" i="19"/>
  <c r="B650" i="19" l="1"/>
  <c r="C650" i="19" s="1"/>
  <c r="D649" i="19"/>
  <c r="A648" i="19"/>
  <c r="D650" i="19" l="1"/>
  <c r="B651" i="19"/>
  <c r="C651" i="19" s="1"/>
  <c r="A649" i="19"/>
  <c r="A650" i="19" l="1"/>
  <c r="B652" i="19"/>
  <c r="C652" i="19" s="1"/>
  <c r="D651" i="19"/>
  <c r="A651" i="19" l="1"/>
  <c r="B653" i="19"/>
  <c r="C653" i="19" s="1"/>
  <c r="D652" i="19"/>
  <c r="A652" i="19" l="1"/>
  <c r="B654" i="19"/>
  <c r="C654" i="19" s="1"/>
  <c r="D653" i="19"/>
  <c r="A653" i="19" l="1"/>
  <c r="D654" i="19"/>
  <c r="B655" i="19"/>
  <c r="C655" i="19" s="1"/>
  <c r="B656" i="19" l="1"/>
  <c r="C656" i="19" s="1"/>
  <c r="D655" i="19"/>
  <c r="A654" i="19"/>
  <c r="B657" i="19" l="1"/>
  <c r="C657" i="19" s="1"/>
  <c r="D656" i="19"/>
  <c r="A655" i="19"/>
  <c r="B658" i="19" l="1"/>
  <c r="C658" i="19" s="1"/>
  <c r="D657" i="19"/>
  <c r="A656" i="19"/>
  <c r="D658" i="19" l="1"/>
  <c r="B659" i="19"/>
  <c r="C659" i="19" s="1"/>
  <c r="A657" i="19"/>
  <c r="A658" i="19" l="1"/>
  <c r="B660" i="19"/>
  <c r="C660" i="19" s="1"/>
  <c r="D659" i="19"/>
  <c r="A659" i="19" l="1"/>
  <c r="B661" i="19"/>
  <c r="C661" i="19" s="1"/>
  <c r="D660" i="19"/>
  <c r="B662" i="19" l="1"/>
  <c r="C662" i="19" s="1"/>
  <c r="D661" i="19"/>
  <c r="A660" i="19"/>
  <c r="D662" i="19" l="1"/>
  <c r="B663" i="19"/>
  <c r="C663" i="19" s="1"/>
  <c r="A661" i="19"/>
  <c r="B664" i="19" l="1"/>
  <c r="C664" i="19" s="1"/>
  <c r="D663" i="19"/>
  <c r="A662" i="19"/>
  <c r="A663" i="19" l="1"/>
  <c r="B665" i="19"/>
  <c r="C665" i="19" s="1"/>
  <c r="D664" i="19"/>
  <c r="A664" i="19" l="1"/>
  <c r="B666" i="19"/>
  <c r="C666" i="19" s="1"/>
  <c r="D665" i="19"/>
  <c r="A665" i="19" l="1"/>
  <c r="D666" i="19"/>
  <c r="B667" i="19"/>
  <c r="C667" i="19" s="1"/>
  <c r="B668" i="19" l="1"/>
  <c r="C668" i="19" s="1"/>
  <c r="D667" i="19"/>
  <c r="A666" i="19"/>
  <c r="B669" i="19" l="1"/>
  <c r="C669" i="19" s="1"/>
  <c r="D668" i="19"/>
  <c r="A667" i="19"/>
  <c r="B670" i="19" l="1"/>
  <c r="C670" i="19" s="1"/>
  <c r="D669" i="19"/>
  <c r="A668" i="19"/>
  <c r="D670" i="19" l="1"/>
  <c r="B671" i="19"/>
  <c r="C671" i="19" s="1"/>
  <c r="A669" i="19"/>
  <c r="A670" i="19" l="1"/>
  <c r="B672" i="19"/>
  <c r="C672" i="19" s="1"/>
  <c r="D671" i="19"/>
  <c r="A671" i="19" l="1"/>
  <c r="B673" i="19"/>
  <c r="C673" i="19" s="1"/>
  <c r="D672" i="19"/>
  <c r="B674" i="19" l="1"/>
  <c r="C674" i="19" s="1"/>
  <c r="D673" i="19"/>
  <c r="A672" i="19"/>
  <c r="D674" i="19" l="1"/>
  <c r="B675" i="19"/>
  <c r="C675" i="19" s="1"/>
  <c r="A673" i="19"/>
  <c r="B676" i="19" l="1"/>
  <c r="C676" i="19" s="1"/>
  <c r="D675" i="19"/>
  <c r="A674" i="19"/>
  <c r="B677" i="19" l="1"/>
  <c r="C677" i="19" s="1"/>
  <c r="D676" i="19"/>
  <c r="A675" i="19"/>
  <c r="A676" i="19" l="1"/>
  <c r="B678" i="19"/>
  <c r="C678" i="19" s="1"/>
  <c r="D677" i="19"/>
  <c r="D678" i="19" l="1"/>
  <c r="B679" i="19"/>
  <c r="C679" i="19" s="1"/>
  <c r="A677" i="19"/>
  <c r="B680" i="19" l="1"/>
  <c r="C680" i="19" s="1"/>
  <c r="D679" i="19"/>
  <c r="A678" i="19"/>
  <c r="B681" i="19" l="1"/>
  <c r="C681" i="19" s="1"/>
  <c r="D680" i="19"/>
  <c r="A679" i="19"/>
  <c r="A680" i="19" l="1"/>
  <c r="B682" i="19"/>
  <c r="C682" i="19" s="1"/>
  <c r="D681" i="19"/>
  <c r="A681" i="19" l="1"/>
  <c r="D682" i="19"/>
  <c r="B683" i="19"/>
  <c r="C683" i="19" s="1"/>
  <c r="A682" i="19" l="1"/>
  <c r="B684" i="19"/>
  <c r="C684" i="19" s="1"/>
  <c r="D683" i="19"/>
  <c r="A683" i="19" l="1"/>
  <c r="B685" i="19"/>
  <c r="C685" i="19" s="1"/>
  <c r="D684" i="19"/>
  <c r="B686" i="19" l="1"/>
  <c r="C686" i="19" s="1"/>
  <c r="D685" i="19"/>
  <c r="A684" i="19"/>
  <c r="D686" i="19" l="1"/>
  <c r="B687" i="19"/>
  <c r="C687" i="19" s="1"/>
  <c r="A685" i="19"/>
  <c r="B688" i="19" l="1"/>
  <c r="C688" i="19" s="1"/>
  <c r="D687" i="19"/>
  <c r="A686" i="19"/>
  <c r="A687" i="19" l="1"/>
  <c r="B689" i="19"/>
  <c r="C689" i="19" s="1"/>
  <c r="D688" i="19"/>
  <c r="A688" i="19" l="1"/>
  <c r="B690" i="19"/>
  <c r="C690" i="19" s="1"/>
  <c r="D689" i="19"/>
  <c r="A689" i="19" l="1"/>
  <c r="D690" i="19"/>
  <c r="B691" i="19"/>
  <c r="C691" i="19" s="1"/>
  <c r="A690" i="19" l="1"/>
  <c r="B692" i="19"/>
  <c r="C692" i="19" s="1"/>
  <c r="D691" i="19"/>
  <c r="B693" i="19" l="1"/>
  <c r="C693" i="19" s="1"/>
  <c r="D692" i="19"/>
  <c r="A691" i="19"/>
  <c r="B694" i="19" l="1"/>
  <c r="C694" i="19" s="1"/>
  <c r="D693" i="19"/>
  <c r="A692" i="19"/>
  <c r="D694" i="19" l="1"/>
  <c r="B695" i="19"/>
  <c r="C695" i="19" s="1"/>
  <c r="A693" i="19"/>
  <c r="B696" i="19" l="1"/>
  <c r="C696" i="19" s="1"/>
  <c r="D695" i="19"/>
  <c r="A694" i="19"/>
  <c r="A695" i="19" l="1"/>
  <c r="B697" i="19"/>
  <c r="C697" i="19" s="1"/>
  <c r="D696" i="19"/>
  <c r="A696" i="19" l="1"/>
  <c r="B698" i="19"/>
  <c r="C698" i="19" s="1"/>
  <c r="D697" i="19"/>
  <c r="D698" i="19" l="1"/>
  <c r="B699" i="19"/>
  <c r="C699" i="19" s="1"/>
  <c r="A697" i="19"/>
  <c r="B700" i="19" l="1"/>
  <c r="C700" i="19" s="1"/>
  <c r="D699" i="19"/>
  <c r="A698" i="19"/>
  <c r="A699" i="19" l="1"/>
  <c r="B701" i="19"/>
  <c r="C701" i="19" s="1"/>
  <c r="D700" i="19"/>
  <c r="B702" i="19" l="1"/>
  <c r="C702" i="19" s="1"/>
  <c r="D701" i="19"/>
  <c r="A700" i="19"/>
  <c r="D702" i="19" l="1"/>
  <c r="B703" i="19"/>
  <c r="C703" i="19" s="1"/>
  <c r="A701" i="19"/>
  <c r="B704" i="19" l="1"/>
  <c r="C704" i="19" s="1"/>
  <c r="D703" i="19"/>
  <c r="A702" i="19"/>
  <c r="A703" i="19" l="1"/>
  <c r="B705" i="19"/>
  <c r="C705" i="19" s="1"/>
  <c r="D704" i="19"/>
  <c r="B706" i="19" l="1"/>
  <c r="C706" i="19" s="1"/>
  <c r="D705" i="19"/>
  <c r="A704" i="19"/>
  <c r="D706" i="19" l="1"/>
  <c r="B707" i="19"/>
  <c r="C707" i="19" s="1"/>
  <c r="A705" i="19"/>
  <c r="A706" i="19" l="1"/>
  <c r="B708" i="19"/>
  <c r="C708" i="19" s="1"/>
  <c r="D707" i="19"/>
  <c r="A707" i="19" l="1"/>
  <c r="B709" i="19"/>
  <c r="C709" i="19" s="1"/>
  <c r="D708" i="19"/>
  <c r="B710" i="19" l="1"/>
  <c r="C710" i="19" s="1"/>
  <c r="D709" i="19"/>
  <c r="A708" i="19"/>
  <c r="D710" i="19" l="1"/>
  <c r="B711" i="19"/>
  <c r="C711" i="19" s="1"/>
  <c r="A709" i="19"/>
  <c r="B712" i="19" l="1"/>
  <c r="C712" i="19" s="1"/>
  <c r="D711" i="19"/>
  <c r="A710" i="19"/>
  <c r="B713" i="19" l="1"/>
  <c r="C713" i="19" s="1"/>
  <c r="D712" i="19"/>
  <c r="A711" i="19"/>
  <c r="B714" i="19" l="1"/>
  <c r="C714" i="19" s="1"/>
  <c r="D713" i="19"/>
  <c r="A712" i="19"/>
  <c r="D714" i="19" l="1"/>
  <c r="B715" i="19"/>
  <c r="C715" i="19" s="1"/>
  <c r="A713" i="19"/>
  <c r="A714" i="19" l="1"/>
  <c r="B716" i="19"/>
  <c r="C716" i="19" s="1"/>
  <c r="D715" i="19"/>
  <c r="A715" i="19" l="1"/>
  <c r="B717" i="19"/>
  <c r="C717" i="19" s="1"/>
  <c r="D716" i="19"/>
  <c r="A716" i="19" l="1"/>
  <c r="B718" i="19"/>
  <c r="C718" i="19" s="1"/>
  <c r="D717" i="19"/>
  <c r="D718" i="19" l="1"/>
  <c r="B719" i="19"/>
  <c r="C719" i="19" s="1"/>
  <c r="A717" i="19"/>
  <c r="B720" i="19" l="1"/>
  <c r="C720" i="19" s="1"/>
  <c r="D719" i="19"/>
  <c r="A718" i="19"/>
  <c r="A719" i="19" l="1"/>
  <c r="B721" i="19"/>
  <c r="C721" i="19" s="1"/>
  <c r="D720" i="19"/>
  <c r="B722" i="19" l="1"/>
  <c r="C722" i="19" s="1"/>
  <c r="D721" i="19"/>
  <c r="A720" i="19"/>
  <c r="D722" i="19" l="1"/>
  <c r="B723" i="19"/>
  <c r="C723" i="19" s="1"/>
  <c r="A721" i="19"/>
  <c r="A722" i="19" l="1"/>
  <c r="B724" i="19"/>
  <c r="C724" i="19" s="1"/>
  <c r="D723" i="19"/>
  <c r="A723" i="19" l="1"/>
  <c r="B725" i="19"/>
  <c r="C725" i="19" s="1"/>
  <c r="D724" i="19"/>
  <c r="A724" i="19" l="1"/>
  <c r="B726" i="19"/>
  <c r="C726" i="19" s="1"/>
  <c r="D725" i="19"/>
  <c r="D726" i="19" l="1"/>
  <c r="B727" i="19"/>
  <c r="C727" i="19" s="1"/>
  <c r="A725" i="19"/>
  <c r="A726" i="19" l="1"/>
  <c r="B728" i="19"/>
  <c r="C728" i="19" s="1"/>
  <c r="D727" i="19"/>
  <c r="A727" i="19" l="1"/>
  <c r="B729" i="19"/>
  <c r="C729" i="19" s="1"/>
  <c r="D728" i="19"/>
  <c r="B730" i="19" l="1"/>
  <c r="C730" i="19" s="1"/>
  <c r="D729" i="19"/>
  <c r="A728" i="19"/>
  <c r="A729" i="19" l="1"/>
  <c r="D730" i="19"/>
  <c r="B731" i="19"/>
  <c r="C731" i="19" s="1"/>
  <c r="B732" i="19" l="1"/>
  <c r="C732" i="19" s="1"/>
  <c r="D731" i="19"/>
  <c r="A730" i="19"/>
  <c r="A731" i="19" l="1"/>
  <c r="B733" i="19"/>
  <c r="C733" i="19" s="1"/>
  <c r="D732" i="19"/>
  <c r="B734" i="19" l="1"/>
  <c r="C734" i="19" s="1"/>
  <c r="D733" i="19"/>
  <c r="A732" i="19"/>
  <c r="D734" i="19" l="1"/>
  <c r="B735" i="19"/>
  <c r="C735" i="19" s="1"/>
  <c r="A733" i="19"/>
  <c r="B736" i="19" l="1"/>
  <c r="C736" i="19" s="1"/>
  <c r="D735" i="19"/>
  <c r="A734" i="19"/>
  <c r="A735" i="19" l="1"/>
  <c r="B737" i="19"/>
  <c r="C737" i="19" s="1"/>
  <c r="D736" i="19"/>
  <c r="B738" i="19" l="1"/>
  <c r="C738" i="19" s="1"/>
  <c r="D737" i="19"/>
  <c r="A736" i="19"/>
  <c r="D738" i="19" l="1"/>
  <c r="B739" i="19"/>
  <c r="C739" i="19" s="1"/>
  <c r="A737" i="19"/>
  <c r="A738" i="19" l="1"/>
  <c r="B740" i="19"/>
  <c r="C740" i="19" s="1"/>
  <c r="D739" i="19"/>
  <c r="B741" i="19" l="1"/>
  <c r="C741" i="19" s="1"/>
  <c r="D740" i="19"/>
  <c r="A739" i="19"/>
  <c r="A740" i="19" l="1"/>
  <c r="B742" i="19"/>
  <c r="C742" i="19" s="1"/>
  <c r="D741" i="19"/>
  <c r="D742" i="19" l="1"/>
  <c r="B743" i="19"/>
  <c r="C743" i="19" s="1"/>
  <c r="A741" i="19"/>
  <c r="B744" i="19" l="1"/>
  <c r="C744" i="19" s="1"/>
  <c r="D743" i="19"/>
  <c r="A742" i="19"/>
  <c r="B745" i="19" l="1"/>
  <c r="C745" i="19" s="1"/>
  <c r="D744" i="19"/>
  <c r="A743" i="19"/>
  <c r="B746" i="19" l="1"/>
  <c r="C746" i="19" s="1"/>
  <c r="D745" i="19"/>
  <c r="A744" i="19"/>
  <c r="D746" i="19" l="1"/>
  <c r="B747" i="19"/>
  <c r="C747" i="19" s="1"/>
  <c r="A745" i="19"/>
  <c r="B748" i="19" l="1"/>
  <c r="C748" i="19" s="1"/>
  <c r="D747" i="19"/>
  <c r="A746" i="19"/>
  <c r="B749" i="19" l="1"/>
  <c r="C749" i="19" s="1"/>
  <c r="D748" i="19"/>
  <c r="A747" i="19"/>
  <c r="A748" i="19" l="1"/>
  <c r="B750" i="19"/>
  <c r="C750" i="19" s="1"/>
  <c r="D749" i="19"/>
  <c r="A749" i="19" l="1"/>
  <c r="D750" i="19"/>
  <c r="B751" i="19"/>
  <c r="C751" i="19" s="1"/>
  <c r="B752" i="19" l="1"/>
  <c r="C752" i="19" s="1"/>
  <c r="D751" i="19"/>
  <c r="A750" i="19"/>
  <c r="B753" i="19" l="1"/>
  <c r="C753" i="19" s="1"/>
  <c r="D752" i="19"/>
  <c r="A751" i="19"/>
  <c r="A752" i="19" l="1"/>
  <c r="B754" i="19"/>
  <c r="C754" i="19" s="1"/>
  <c r="D753" i="19"/>
  <c r="A753" i="19" l="1"/>
  <c r="D754" i="19"/>
  <c r="B755" i="19"/>
  <c r="C755" i="19" s="1"/>
  <c r="B756" i="19" l="1"/>
  <c r="C756" i="19" s="1"/>
  <c r="D755" i="19"/>
  <c r="A754" i="19"/>
  <c r="A755" i="19" l="1"/>
  <c r="B757" i="19"/>
  <c r="C757" i="19" s="1"/>
  <c r="D756" i="19"/>
  <c r="B758" i="19" l="1"/>
  <c r="C758" i="19" s="1"/>
  <c r="D757" i="19"/>
  <c r="A756" i="19"/>
  <c r="D758" i="19" l="1"/>
  <c r="B759" i="19"/>
  <c r="C759" i="19" s="1"/>
  <c r="A757" i="19"/>
  <c r="A758" i="19" l="1"/>
  <c r="B760" i="19"/>
  <c r="C760" i="19" s="1"/>
  <c r="D759" i="19"/>
  <c r="B761" i="19" l="1"/>
  <c r="C761" i="19" s="1"/>
  <c r="D760" i="19"/>
  <c r="A759" i="19"/>
  <c r="B762" i="19" l="1"/>
  <c r="C762" i="19" s="1"/>
  <c r="D761" i="19"/>
  <c r="A760" i="19"/>
  <c r="A761" i="19" l="1"/>
  <c r="D762" i="19"/>
  <c r="B763" i="19"/>
  <c r="C763" i="19" s="1"/>
  <c r="A762" i="19" l="1"/>
  <c r="B764" i="19"/>
  <c r="C764" i="19" s="1"/>
  <c r="D763" i="19"/>
  <c r="B765" i="19" l="1"/>
  <c r="C765" i="19" s="1"/>
  <c r="D764" i="19"/>
  <c r="A763" i="19"/>
  <c r="B766" i="19" l="1"/>
  <c r="C766" i="19" s="1"/>
  <c r="D765" i="19"/>
  <c r="A764" i="19"/>
  <c r="A765" i="19" l="1"/>
  <c r="D766" i="19"/>
  <c r="B767" i="19"/>
  <c r="C767" i="19" s="1"/>
  <c r="B768" i="19" l="1"/>
  <c r="C768" i="19" s="1"/>
  <c r="D767" i="19"/>
  <c r="A766" i="19"/>
  <c r="A767" i="19" l="1"/>
  <c r="B769" i="19"/>
  <c r="C769" i="19" s="1"/>
  <c r="D768" i="19"/>
  <c r="A768" i="19" l="1"/>
  <c r="B770" i="19"/>
  <c r="C770" i="19" s="1"/>
  <c r="D769" i="19"/>
  <c r="A769" i="19" l="1"/>
  <c r="D770" i="19"/>
  <c r="B771" i="19"/>
  <c r="C771" i="19" s="1"/>
  <c r="A770" i="19" l="1"/>
  <c r="B772" i="19"/>
  <c r="C772" i="19" s="1"/>
  <c r="D771" i="19"/>
  <c r="A771" i="19" l="1"/>
  <c r="B773" i="19"/>
  <c r="C773" i="19" s="1"/>
  <c r="D772" i="19"/>
  <c r="A772" i="19" l="1"/>
  <c r="B774" i="19"/>
  <c r="C774" i="19" s="1"/>
  <c r="D773" i="19"/>
  <c r="D774" i="19" l="1"/>
  <c r="B775" i="19"/>
  <c r="C775" i="19" s="1"/>
  <c r="A773" i="19"/>
  <c r="B776" i="19" l="1"/>
  <c r="C776" i="19" s="1"/>
  <c r="D775" i="19"/>
  <c r="A774" i="19"/>
  <c r="A775" i="19" l="1"/>
  <c r="B777" i="19"/>
  <c r="C777" i="19" s="1"/>
  <c r="D776" i="19"/>
  <c r="A776" i="19" l="1"/>
  <c r="B778" i="19"/>
  <c r="C778" i="19" s="1"/>
  <c r="D777" i="19"/>
  <c r="A777" i="19" l="1"/>
  <c r="D778" i="19"/>
  <c r="B779" i="19"/>
  <c r="C779" i="19" s="1"/>
  <c r="B780" i="19" l="1"/>
  <c r="C780" i="19" s="1"/>
  <c r="D779" i="19"/>
  <c r="A778" i="19"/>
  <c r="B781" i="19" l="1"/>
  <c r="C781" i="19" s="1"/>
  <c r="D780" i="19"/>
  <c r="A779" i="19"/>
  <c r="B782" i="19" l="1"/>
  <c r="C782" i="19" s="1"/>
  <c r="D781" i="19"/>
  <c r="A780" i="19"/>
  <c r="D782" i="19" l="1"/>
  <c r="B783" i="19"/>
  <c r="C783" i="19" s="1"/>
  <c r="A781" i="19"/>
  <c r="A782" i="19" l="1"/>
  <c r="B784" i="19"/>
  <c r="C784" i="19" s="1"/>
  <c r="D783" i="19"/>
  <c r="A783" i="19" l="1"/>
  <c r="B785" i="19"/>
  <c r="C785" i="19" s="1"/>
  <c r="D784" i="19"/>
  <c r="A784" i="19" l="1"/>
  <c r="B786" i="19"/>
  <c r="C786" i="19" s="1"/>
  <c r="D785" i="19"/>
  <c r="D786" i="19" l="1"/>
  <c r="B787" i="19"/>
  <c r="C787" i="19" s="1"/>
  <c r="A785" i="19"/>
  <c r="A786" i="19" l="1"/>
  <c r="B788" i="19"/>
  <c r="C788" i="19" s="1"/>
  <c r="D787" i="19"/>
  <c r="A787" i="19" l="1"/>
  <c r="B789" i="19"/>
  <c r="C789" i="19" s="1"/>
  <c r="D788" i="19"/>
  <c r="B790" i="19" l="1"/>
  <c r="C790" i="19" s="1"/>
  <c r="D789" i="19"/>
  <c r="A788" i="19"/>
  <c r="A789" i="19" l="1"/>
  <c r="D790" i="19"/>
  <c r="B791" i="19"/>
  <c r="C791" i="19" s="1"/>
  <c r="B792" i="19" l="1"/>
  <c r="C792" i="19" s="1"/>
  <c r="D791" i="19"/>
  <c r="A790" i="19"/>
  <c r="A791" i="19" l="1"/>
  <c r="B793" i="19"/>
  <c r="C793" i="19" s="1"/>
  <c r="D792" i="19"/>
  <c r="A792" i="19" l="1"/>
  <c r="B794" i="19"/>
  <c r="C794" i="19" s="1"/>
  <c r="D793" i="19"/>
  <c r="A793" i="19" l="1"/>
  <c r="D794" i="19"/>
  <c r="B795" i="19"/>
  <c r="C795" i="19" s="1"/>
  <c r="B796" i="19" l="1"/>
  <c r="C796" i="19" s="1"/>
  <c r="D795" i="19"/>
  <c r="A794" i="19"/>
  <c r="B797" i="19" l="1"/>
  <c r="C797" i="19" s="1"/>
  <c r="D796" i="19"/>
  <c r="A795" i="19"/>
  <c r="B798" i="19" l="1"/>
  <c r="C798" i="19" s="1"/>
  <c r="D797" i="19"/>
  <c r="A796" i="19"/>
  <c r="D798" i="19" l="1"/>
  <c r="B799" i="19"/>
  <c r="C799" i="19" s="1"/>
  <c r="A797" i="19"/>
  <c r="A798" i="19" l="1"/>
  <c r="B800" i="19"/>
  <c r="C800" i="19" s="1"/>
  <c r="D799" i="19"/>
  <c r="A799" i="19" l="1"/>
  <c r="B801" i="19"/>
  <c r="C801" i="19" s="1"/>
  <c r="D800" i="19"/>
  <c r="A800" i="19" l="1"/>
  <c r="B802" i="19"/>
  <c r="C802" i="19" s="1"/>
  <c r="D801" i="19"/>
  <c r="D802" i="19" l="1"/>
  <c r="B803" i="19"/>
  <c r="C803" i="19" s="1"/>
  <c r="A801" i="19"/>
  <c r="A802" i="19" l="1"/>
  <c r="B804" i="19"/>
  <c r="C804" i="19" s="1"/>
  <c r="D803" i="19"/>
  <c r="A803" i="19" l="1"/>
  <c r="B805" i="19"/>
  <c r="C805" i="19" s="1"/>
  <c r="D804" i="19"/>
  <c r="B806" i="19" l="1"/>
  <c r="C806" i="19" s="1"/>
  <c r="D805" i="19"/>
  <c r="A804" i="19"/>
  <c r="D806" i="19" l="1"/>
  <c r="B807" i="19"/>
  <c r="C807" i="19" s="1"/>
  <c r="A805" i="19"/>
  <c r="B808" i="19" l="1"/>
  <c r="C808" i="19" s="1"/>
  <c r="D807" i="19"/>
  <c r="A806" i="19"/>
  <c r="A807" i="19" l="1"/>
  <c r="B809" i="19"/>
  <c r="C809" i="19" s="1"/>
  <c r="D808" i="19"/>
  <c r="A808" i="19" l="1"/>
  <c r="B810" i="19"/>
  <c r="C810" i="19" s="1"/>
  <c r="D809" i="19"/>
  <c r="D810" i="19" l="1"/>
  <c r="B811" i="19"/>
  <c r="C811" i="19" s="1"/>
  <c r="A809" i="19"/>
  <c r="B812" i="19" l="1"/>
  <c r="C812" i="19" s="1"/>
  <c r="D811" i="19"/>
  <c r="A810" i="19"/>
  <c r="A811" i="19" l="1"/>
  <c r="B813" i="19"/>
  <c r="C813" i="19" s="1"/>
  <c r="D812" i="19"/>
  <c r="B814" i="19" l="1"/>
  <c r="C814" i="19" s="1"/>
  <c r="D813" i="19"/>
  <c r="A812" i="19"/>
  <c r="A813" i="19" l="1"/>
  <c r="D814" i="19"/>
  <c r="B815" i="19"/>
  <c r="C815" i="19" s="1"/>
  <c r="A814" i="19" l="1"/>
  <c r="B816" i="19"/>
  <c r="C816" i="19" s="1"/>
  <c r="D815" i="19"/>
  <c r="A815" i="19" l="1"/>
  <c r="B817" i="19"/>
  <c r="C817" i="19" s="1"/>
  <c r="D816" i="19"/>
  <c r="A816" i="19" l="1"/>
  <c r="B818" i="19"/>
  <c r="C818" i="19" s="1"/>
  <c r="D817" i="19"/>
  <c r="D818" i="19" l="1"/>
  <c r="B819" i="19"/>
  <c r="C819" i="19" s="1"/>
  <c r="A817" i="19"/>
  <c r="A818" i="19" l="1"/>
  <c r="B820" i="19"/>
  <c r="C820" i="19" s="1"/>
  <c r="D819" i="19"/>
  <c r="A819" i="19" l="1"/>
  <c r="B821" i="19"/>
  <c r="C821" i="19" s="1"/>
  <c r="D820" i="19"/>
  <c r="A820" i="19" l="1"/>
  <c r="B822" i="19"/>
  <c r="C822" i="19" s="1"/>
  <c r="D821" i="19"/>
  <c r="D822" i="19" l="1"/>
  <c r="B823" i="19"/>
  <c r="C823" i="19" s="1"/>
  <c r="A821" i="19"/>
  <c r="B824" i="19" l="1"/>
  <c r="C824" i="19" s="1"/>
  <c r="D823" i="19"/>
  <c r="A822" i="19"/>
  <c r="A823" i="19" l="1"/>
  <c r="B825" i="19"/>
  <c r="C825" i="19" s="1"/>
  <c r="D824" i="19"/>
  <c r="A824" i="19" l="1"/>
  <c r="B826" i="19"/>
  <c r="C826" i="19" s="1"/>
  <c r="D825" i="19"/>
  <c r="D826" i="19" l="1"/>
  <c r="B827" i="19"/>
  <c r="C827" i="19" s="1"/>
  <c r="A825" i="19"/>
  <c r="B828" i="19" l="1"/>
  <c r="C828" i="19" s="1"/>
  <c r="D827" i="19"/>
  <c r="A826" i="19"/>
  <c r="B829" i="19" l="1"/>
  <c r="C829" i="19" s="1"/>
  <c r="D828" i="19"/>
  <c r="A827" i="19"/>
  <c r="B830" i="19" l="1"/>
  <c r="C830" i="19" s="1"/>
  <c r="D829" i="19"/>
  <c r="A828" i="19"/>
  <c r="D830" i="19" l="1"/>
  <c r="B831" i="19"/>
  <c r="C831" i="19" s="1"/>
  <c r="A829" i="19"/>
  <c r="A830" i="19" l="1"/>
  <c r="B832" i="19"/>
  <c r="C832" i="19" s="1"/>
  <c r="D831" i="19"/>
  <c r="A831" i="19" l="1"/>
  <c r="B833" i="19"/>
  <c r="C833" i="19" s="1"/>
  <c r="D832" i="19"/>
  <c r="B834" i="19" l="1"/>
  <c r="C834" i="19" s="1"/>
  <c r="D833" i="19"/>
  <c r="A832" i="19"/>
  <c r="D834" i="19" l="1"/>
  <c r="B835" i="19"/>
  <c r="C835" i="19" s="1"/>
  <c r="A833" i="19"/>
  <c r="B836" i="19" l="1"/>
  <c r="C836" i="19" s="1"/>
  <c r="D835" i="19"/>
  <c r="A834" i="19"/>
  <c r="B837" i="19" l="1"/>
  <c r="C837" i="19" s="1"/>
  <c r="D836" i="19"/>
  <c r="A835" i="19"/>
  <c r="B838" i="19" l="1"/>
  <c r="C838" i="19" s="1"/>
  <c r="D837" i="19"/>
  <c r="A836" i="19"/>
  <c r="D838" i="19" l="1"/>
  <c r="B839" i="19"/>
  <c r="C839" i="19" s="1"/>
  <c r="A837" i="19"/>
  <c r="B840" i="19" l="1"/>
  <c r="C840" i="19" s="1"/>
  <c r="D839" i="19"/>
  <c r="A838" i="19"/>
  <c r="B841" i="19" l="1"/>
  <c r="C841" i="19" s="1"/>
  <c r="D840" i="19"/>
  <c r="A839" i="19"/>
  <c r="B842" i="19" l="1"/>
  <c r="C842" i="19" s="1"/>
  <c r="D841" i="19"/>
  <c r="A840" i="19"/>
  <c r="D842" i="19" l="1"/>
  <c r="B843" i="19"/>
  <c r="C843" i="19" s="1"/>
  <c r="A841" i="19"/>
  <c r="B844" i="19" l="1"/>
  <c r="C844" i="19" s="1"/>
  <c r="D843" i="19"/>
  <c r="A842" i="19"/>
  <c r="B845" i="19" l="1"/>
  <c r="C845" i="19" s="1"/>
  <c r="D844" i="19"/>
  <c r="A843" i="19"/>
  <c r="B846" i="19" l="1"/>
  <c r="C846" i="19" s="1"/>
  <c r="D845" i="19"/>
  <c r="A844" i="19"/>
  <c r="D846" i="19" l="1"/>
  <c r="B847" i="19"/>
  <c r="C847" i="19" s="1"/>
  <c r="A845" i="19"/>
  <c r="B848" i="19" l="1"/>
  <c r="C848" i="19" s="1"/>
  <c r="D847" i="19"/>
  <c r="A846" i="19"/>
  <c r="B849" i="19" l="1"/>
  <c r="C849" i="19" s="1"/>
  <c r="D848" i="19"/>
  <c r="A847" i="19"/>
  <c r="B850" i="19" l="1"/>
  <c r="C850" i="19" s="1"/>
  <c r="D849" i="19"/>
  <c r="A848" i="19"/>
  <c r="D850" i="19" l="1"/>
  <c r="B851" i="19"/>
  <c r="C851" i="19" s="1"/>
  <c r="A849" i="19"/>
  <c r="B852" i="19" l="1"/>
  <c r="C852" i="19" s="1"/>
  <c r="D851" i="19"/>
  <c r="A850" i="19"/>
  <c r="B853" i="19" l="1"/>
  <c r="C853" i="19" s="1"/>
  <c r="D852" i="19"/>
  <c r="A851" i="19"/>
  <c r="B854" i="19" l="1"/>
  <c r="C854" i="19" s="1"/>
  <c r="D853" i="19"/>
  <c r="A852" i="19"/>
  <c r="D854" i="19" l="1"/>
  <c r="B855" i="19"/>
  <c r="C855" i="19" s="1"/>
  <c r="A853" i="19"/>
  <c r="B856" i="19" l="1"/>
  <c r="C856" i="19" s="1"/>
  <c r="D855" i="19"/>
  <c r="A854" i="19"/>
  <c r="B857" i="19" l="1"/>
  <c r="C857" i="19" s="1"/>
  <c r="D856" i="19"/>
  <c r="A855" i="19"/>
  <c r="B858" i="19" l="1"/>
  <c r="C858" i="19" s="1"/>
  <c r="D857" i="19"/>
  <c r="A856" i="19"/>
  <c r="D858" i="19" l="1"/>
  <c r="B859" i="19"/>
  <c r="C859" i="19" s="1"/>
  <c r="A857" i="19"/>
  <c r="B860" i="19" l="1"/>
  <c r="C860" i="19" s="1"/>
  <c r="D859" i="19"/>
  <c r="A858" i="19"/>
  <c r="A859" i="19" l="1"/>
  <c r="B861" i="19"/>
  <c r="C861" i="19" s="1"/>
  <c r="D860" i="19"/>
  <c r="A860" i="19" l="1"/>
  <c r="B862" i="19"/>
  <c r="C862" i="19" s="1"/>
  <c r="D861" i="19"/>
  <c r="D862" i="19" l="1"/>
  <c r="B863" i="19"/>
  <c r="C863" i="19" s="1"/>
  <c r="A861" i="19"/>
  <c r="B864" i="19" l="1"/>
  <c r="C864" i="19" s="1"/>
  <c r="D863" i="19"/>
  <c r="A862" i="19"/>
  <c r="B865" i="19" l="1"/>
  <c r="C865" i="19" s="1"/>
  <c r="D864" i="19"/>
  <c r="A863" i="19"/>
  <c r="B866" i="19" l="1"/>
  <c r="C866" i="19" s="1"/>
  <c r="D865" i="19"/>
  <c r="A864" i="19"/>
  <c r="D866" i="19" l="1"/>
  <c r="B867" i="19"/>
  <c r="C867" i="19" s="1"/>
  <c r="A865" i="19"/>
  <c r="B868" i="19" l="1"/>
  <c r="C868" i="19" s="1"/>
  <c r="D867" i="19"/>
  <c r="A866" i="19"/>
  <c r="A867" i="19" l="1"/>
  <c r="B869" i="19"/>
  <c r="C869" i="19" s="1"/>
  <c r="D868" i="19"/>
  <c r="B870" i="19" l="1"/>
  <c r="C870" i="19" s="1"/>
  <c r="D869" i="19"/>
  <c r="A868" i="19"/>
  <c r="D870" i="19" l="1"/>
  <c r="B871" i="19"/>
  <c r="C871" i="19" s="1"/>
  <c r="A869" i="19"/>
  <c r="B872" i="19" l="1"/>
  <c r="C872" i="19" s="1"/>
  <c r="D871" i="19"/>
  <c r="A870" i="19"/>
  <c r="A871" i="19" l="1"/>
  <c r="B873" i="19"/>
  <c r="C873" i="19" s="1"/>
  <c r="D872" i="19"/>
  <c r="B874" i="19" l="1"/>
  <c r="C874" i="19" s="1"/>
  <c r="D873" i="19"/>
  <c r="A872" i="19"/>
  <c r="A873" i="19" l="1"/>
  <c r="D874" i="19"/>
  <c r="B875" i="19"/>
  <c r="C875" i="19" s="1"/>
  <c r="A874" i="19" l="1"/>
  <c r="B876" i="19"/>
  <c r="C876" i="19" s="1"/>
  <c r="D875" i="19"/>
  <c r="A875" i="19" l="1"/>
  <c r="B877" i="19"/>
  <c r="C877" i="19" s="1"/>
  <c r="D876" i="19"/>
  <c r="A876" i="19" l="1"/>
  <c r="B878" i="19"/>
  <c r="C878" i="19" s="1"/>
  <c r="D877" i="19"/>
  <c r="D878" i="19" l="1"/>
  <c r="B879" i="19"/>
  <c r="C879" i="19" s="1"/>
  <c r="A877" i="19"/>
  <c r="B880" i="19" l="1"/>
  <c r="C880" i="19" s="1"/>
  <c r="D879" i="19"/>
  <c r="A878" i="19"/>
  <c r="B881" i="19" l="1"/>
  <c r="C881" i="19" s="1"/>
  <c r="D880" i="19"/>
  <c r="A879" i="19"/>
  <c r="B882" i="19" l="1"/>
  <c r="C882" i="19" s="1"/>
  <c r="D881" i="19"/>
  <c r="A880" i="19"/>
  <c r="D882" i="19" l="1"/>
  <c r="B883" i="19"/>
  <c r="C883" i="19" s="1"/>
  <c r="A881" i="19"/>
  <c r="A882" i="19" l="1"/>
  <c r="B884" i="19"/>
  <c r="C884" i="19" s="1"/>
  <c r="D883" i="19"/>
  <c r="B885" i="19" l="1"/>
  <c r="C885" i="19" s="1"/>
  <c r="D884" i="19"/>
  <c r="A883" i="19"/>
  <c r="A884" i="19" l="1"/>
  <c r="B886" i="19"/>
  <c r="C886" i="19" s="1"/>
  <c r="D885" i="19"/>
  <c r="D886" i="19" l="1"/>
  <c r="B887" i="19"/>
  <c r="C887" i="19" s="1"/>
  <c r="A885" i="19"/>
  <c r="B888" i="19" l="1"/>
  <c r="C888" i="19" s="1"/>
  <c r="D887" i="19"/>
  <c r="A886" i="19"/>
  <c r="A887" i="19" l="1"/>
  <c r="B889" i="19"/>
  <c r="C889" i="19" s="1"/>
  <c r="D888" i="19"/>
  <c r="A888" i="19" l="1"/>
  <c r="B890" i="19"/>
  <c r="C890" i="19" s="1"/>
  <c r="D889" i="19"/>
  <c r="D890" i="19" l="1"/>
  <c r="B891" i="19"/>
  <c r="C891" i="19" s="1"/>
  <c r="A889" i="19"/>
  <c r="B892" i="19" l="1"/>
  <c r="C892" i="19" s="1"/>
  <c r="D891" i="19"/>
  <c r="A890" i="19"/>
  <c r="A891" i="19" l="1"/>
  <c r="B893" i="19"/>
  <c r="C893" i="19" s="1"/>
  <c r="D892" i="19"/>
  <c r="A892" i="19" l="1"/>
  <c r="B894" i="19"/>
  <c r="C894" i="19" s="1"/>
  <c r="D893" i="19"/>
  <c r="D894" i="19" l="1"/>
  <c r="B895" i="19"/>
  <c r="C895" i="19" s="1"/>
  <c r="A893" i="19"/>
  <c r="B896" i="19" l="1"/>
  <c r="C896" i="19" s="1"/>
  <c r="D895" i="19"/>
  <c r="A894" i="19"/>
  <c r="A895" i="19" l="1"/>
  <c r="B897" i="19"/>
  <c r="C897" i="19" s="1"/>
  <c r="D896" i="19"/>
  <c r="A896" i="19" l="1"/>
  <c r="B898" i="19"/>
  <c r="C898" i="19" s="1"/>
  <c r="D897" i="19"/>
  <c r="A897" i="19" l="1"/>
  <c r="D898" i="19"/>
  <c r="B899" i="19"/>
  <c r="C899" i="19" s="1"/>
  <c r="A898" i="19" l="1"/>
  <c r="B900" i="19"/>
  <c r="C900" i="19" s="1"/>
  <c r="D899" i="19"/>
  <c r="A899" i="19" l="1"/>
  <c r="B901" i="19"/>
  <c r="C901" i="19" s="1"/>
  <c r="D900" i="19"/>
  <c r="B902" i="19" l="1"/>
  <c r="C902" i="19" s="1"/>
  <c r="D901" i="19"/>
  <c r="A900" i="19"/>
  <c r="D902" i="19" l="1"/>
  <c r="B903" i="19"/>
  <c r="C903" i="19" s="1"/>
  <c r="A901" i="19"/>
  <c r="A902" i="19" l="1"/>
  <c r="B904" i="19"/>
  <c r="C904" i="19" s="1"/>
  <c r="D903" i="19"/>
  <c r="B905" i="19" l="1"/>
  <c r="C905" i="19" s="1"/>
  <c r="D904" i="19"/>
  <c r="A903" i="19"/>
  <c r="A904" i="19" l="1"/>
  <c r="B906" i="19"/>
  <c r="C906" i="19" s="1"/>
  <c r="D905" i="19"/>
  <c r="D906" i="19" l="1"/>
  <c r="B907" i="19"/>
  <c r="C907" i="19" s="1"/>
  <c r="A905" i="19"/>
  <c r="B908" i="19" l="1"/>
  <c r="C908" i="19" s="1"/>
  <c r="D907" i="19"/>
  <c r="A906" i="19"/>
  <c r="B909" i="19" l="1"/>
  <c r="C909" i="19" s="1"/>
  <c r="D908" i="19"/>
  <c r="A907" i="19"/>
  <c r="B910" i="19" l="1"/>
  <c r="C910" i="19" s="1"/>
  <c r="D909" i="19"/>
  <c r="A908" i="19"/>
  <c r="A909" i="19" l="1"/>
  <c r="D910" i="19"/>
  <c r="B911" i="19"/>
  <c r="C911" i="19" s="1"/>
  <c r="A910" i="19" l="1"/>
  <c r="B912" i="19"/>
  <c r="C912" i="19" s="1"/>
  <c r="D911" i="19"/>
  <c r="A911" i="19" l="1"/>
  <c r="B913" i="19"/>
  <c r="C913" i="19" s="1"/>
  <c r="D912" i="19"/>
  <c r="B914" i="19" l="1"/>
  <c r="C914" i="19" s="1"/>
  <c r="D913" i="19"/>
  <c r="A912" i="19"/>
  <c r="A913" i="19" l="1"/>
  <c r="D914" i="19"/>
  <c r="B915" i="19"/>
  <c r="C915" i="19" s="1"/>
  <c r="A914" i="19" l="1"/>
  <c r="B916" i="19"/>
  <c r="C916" i="19" s="1"/>
  <c r="D915" i="19"/>
  <c r="B917" i="19" l="1"/>
  <c r="C917" i="19" s="1"/>
  <c r="D916" i="19"/>
  <c r="A915" i="19"/>
  <c r="B918" i="19" l="1"/>
  <c r="C918" i="19" s="1"/>
  <c r="D917" i="19"/>
  <c r="A916" i="19"/>
  <c r="D918" i="19" l="1"/>
  <c r="B919" i="19"/>
  <c r="C919" i="19" s="1"/>
  <c r="A917" i="19"/>
  <c r="B920" i="19" l="1"/>
  <c r="C920" i="19" s="1"/>
  <c r="D919" i="19"/>
  <c r="A918" i="19"/>
  <c r="A919" i="19" l="1"/>
  <c r="B921" i="19"/>
  <c r="C921" i="19" s="1"/>
  <c r="D920" i="19"/>
  <c r="A920" i="19" l="1"/>
  <c r="B922" i="19"/>
  <c r="C922" i="19" s="1"/>
  <c r="D921" i="19"/>
  <c r="D922" i="19" l="1"/>
  <c r="B923" i="19"/>
  <c r="C923" i="19" s="1"/>
  <c r="A921" i="19"/>
  <c r="B924" i="19" l="1"/>
  <c r="C924" i="19" s="1"/>
  <c r="D923" i="19"/>
  <c r="A922" i="19"/>
  <c r="B925" i="19" l="1"/>
  <c r="C925" i="19" s="1"/>
  <c r="D924" i="19"/>
  <c r="A923" i="19"/>
  <c r="B926" i="19" l="1"/>
  <c r="C926" i="19" s="1"/>
  <c r="D925" i="19"/>
  <c r="A924" i="19"/>
  <c r="D926" i="19" l="1"/>
  <c r="B927" i="19"/>
  <c r="C927" i="19" s="1"/>
  <c r="A925" i="19"/>
  <c r="A926" i="19" l="1"/>
  <c r="B928" i="19"/>
  <c r="C928" i="19" s="1"/>
  <c r="D927" i="19"/>
  <c r="B929" i="19" l="1"/>
  <c r="C929" i="19" s="1"/>
  <c r="D928" i="19"/>
  <c r="A927" i="19"/>
  <c r="B930" i="19" l="1"/>
  <c r="C930" i="19" s="1"/>
  <c r="D929" i="19"/>
  <c r="A928" i="19"/>
  <c r="D930" i="19" l="1"/>
  <c r="B931" i="19"/>
  <c r="C931" i="19" s="1"/>
  <c r="A929" i="19"/>
  <c r="A930" i="19" l="1"/>
  <c r="B932" i="19"/>
  <c r="C932" i="19" s="1"/>
  <c r="D931" i="19"/>
  <c r="B933" i="19" l="1"/>
  <c r="C933" i="19" s="1"/>
  <c r="D932" i="19"/>
  <c r="A931" i="19"/>
  <c r="A932" i="19" l="1"/>
  <c r="B934" i="19"/>
  <c r="C934" i="19" s="1"/>
  <c r="D933" i="19"/>
  <c r="D934" i="19" l="1"/>
  <c r="B935" i="19"/>
  <c r="C935" i="19" s="1"/>
  <c r="A933" i="19"/>
  <c r="A934" i="19" l="1"/>
  <c r="B936" i="19"/>
  <c r="C936" i="19" s="1"/>
  <c r="D935" i="19"/>
  <c r="A935" i="19" l="1"/>
  <c r="B937" i="19"/>
  <c r="C937" i="19" s="1"/>
  <c r="D936" i="19"/>
  <c r="B938" i="19" l="1"/>
  <c r="C938" i="19" s="1"/>
  <c r="D937" i="19"/>
  <c r="A936" i="19"/>
  <c r="D938" i="19" l="1"/>
  <c r="B939" i="19"/>
  <c r="C939" i="19" s="1"/>
  <c r="A937" i="19"/>
  <c r="B940" i="19" l="1"/>
  <c r="C940" i="19" s="1"/>
  <c r="D939" i="19"/>
  <c r="A938" i="19"/>
  <c r="B941" i="19" l="1"/>
  <c r="C941" i="19" s="1"/>
  <c r="D940" i="19"/>
  <c r="A939" i="19"/>
  <c r="B942" i="19" l="1"/>
  <c r="C942" i="19" s="1"/>
  <c r="D941" i="19"/>
  <c r="A940" i="19"/>
  <c r="D942" i="19" l="1"/>
  <c r="B943" i="19"/>
  <c r="C943" i="19" s="1"/>
  <c r="A941" i="19"/>
  <c r="B944" i="19" l="1"/>
  <c r="C944" i="19" s="1"/>
  <c r="D943" i="19"/>
  <c r="A942" i="19"/>
  <c r="B945" i="19" l="1"/>
  <c r="C945" i="19" s="1"/>
  <c r="D944" i="19"/>
  <c r="A943" i="19"/>
  <c r="B946" i="19" l="1"/>
  <c r="C946" i="19" s="1"/>
  <c r="D945" i="19"/>
  <c r="A944" i="19"/>
  <c r="A945" i="19" l="1"/>
  <c r="D946" i="19"/>
  <c r="B947" i="19"/>
  <c r="C947" i="19" s="1"/>
  <c r="A946" i="19" l="1"/>
  <c r="B948" i="19"/>
  <c r="C948" i="19" s="1"/>
  <c r="D947" i="19"/>
  <c r="B949" i="19" l="1"/>
  <c r="C949" i="19" s="1"/>
  <c r="D948" i="19"/>
  <c r="A947" i="19"/>
  <c r="A948" i="19" l="1"/>
  <c r="B950" i="19"/>
  <c r="C950" i="19" s="1"/>
  <c r="D949" i="19"/>
  <c r="D950" i="19" l="1"/>
  <c r="B951" i="19"/>
  <c r="C951" i="19" s="1"/>
  <c r="A949" i="19"/>
  <c r="B952" i="19" l="1"/>
  <c r="C952" i="19" s="1"/>
  <c r="D951" i="19"/>
  <c r="A950" i="19"/>
  <c r="A951" i="19" l="1"/>
  <c r="B953" i="19"/>
  <c r="C953" i="19" s="1"/>
  <c r="D952" i="19"/>
  <c r="A952" i="19" l="1"/>
  <c r="B954" i="19"/>
  <c r="C954" i="19" s="1"/>
  <c r="D953" i="19"/>
  <c r="D954" i="19" l="1"/>
  <c r="B955" i="19"/>
  <c r="C955" i="19" s="1"/>
  <c r="A953" i="19"/>
  <c r="A954" i="19" l="1"/>
  <c r="B956" i="19"/>
  <c r="C956" i="19" s="1"/>
  <c r="D955" i="19"/>
  <c r="A955" i="19" l="1"/>
  <c r="B957" i="19"/>
  <c r="C957" i="19" s="1"/>
  <c r="D956" i="19"/>
  <c r="B958" i="19" l="1"/>
  <c r="C958" i="19" s="1"/>
  <c r="D957" i="19"/>
  <c r="A956" i="19"/>
  <c r="D958" i="19" l="1"/>
  <c r="B959" i="19"/>
  <c r="C959" i="19" s="1"/>
  <c r="A957" i="19"/>
  <c r="B960" i="19" l="1"/>
  <c r="C960" i="19" s="1"/>
  <c r="D959" i="19"/>
  <c r="A958" i="19"/>
  <c r="A959" i="19" l="1"/>
  <c r="B961" i="19"/>
  <c r="C961" i="19" s="1"/>
  <c r="D960" i="19"/>
  <c r="A960" i="19" l="1"/>
  <c r="B962" i="19"/>
  <c r="C962" i="19" s="1"/>
  <c r="D961" i="19"/>
  <c r="D962" i="19" l="1"/>
  <c r="B963" i="19"/>
  <c r="C963" i="19" s="1"/>
  <c r="A961" i="19"/>
  <c r="B964" i="19" l="1"/>
  <c r="C964" i="19" s="1"/>
  <c r="D963" i="19"/>
  <c r="A962" i="19"/>
  <c r="B965" i="19" l="1"/>
  <c r="C965" i="19" s="1"/>
  <c r="D964" i="19"/>
  <c r="A963" i="19"/>
  <c r="B966" i="19" l="1"/>
  <c r="C966" i="19" s="1"/>
  <c r="D965" i="19"/>
  <c r="A964" i="19"/>
  <c r="D966" i="19" l="1"/>
  <c r="B967" i="19"/>
  <c r="C967" i="19" s="1"/>
  <c r="A965" i="19"/>
  <c r="A966" i="19" l="1"/>
  <c r="B968" i="19"/>
  <c r="C968" i="19" s="1"/>
  <c r="D967" i="19"/>
  <c r="B969" i="19" l="1"/>
  <c r="C969" i="19" s="1"/>
  <c r="D968" i="19"/>
  <c r="A967" i="19"/>
  <c r="A968" i="19" l="1"/>
  <c r="B970" i="19"/>
  <c r="C970" i="19" s="1"/>
  <c r="D969" i="19"/>
  <c r="A969" i="19" l="1"/>
  <c r="D970" i="19"/>
  <c r="B971" i="19"/>
  <c r="C971" i="19" s="1"/>
  <c r="B972" i="19" l="1"/>
  <c r="C972" i="19" s="1"/>
  <c r="D971" i="19"/>
  <c r="A970" i="19"/>
  <c r="A971" i="19" l="1"/>
  <c r="B973" i="19"/>
  <c r="C973" i="19" s="1"/>
  <c r="D972" i="19"/>
  <c r="A972" i="19" l="1"/>
  <c r="B974" i="19"/>
  <c r="C974" i="19" s="1"/>
  <c r="D973" i="19"/>
  <c r="A973" i="19" l="1"/>
  <c r="D974" i="19"/>
  <c r="B975" i="19"/>
  <c r="C975" i="19" s="1"/>
  <c r="B976" i="19" l="1"/>
  <c r="C976" i="19" s="1"/>
  <c r="D975" i="19"/>
  <c r="A974" i="19"/>
  <c r="A975" i="19" l="1"/>
  <c r="D976" i="19"/>
  <c r="B977" i="19"/>
  <c r="C977" i="19" s="1"/>
  <c r="A976" i="19" l="1"/>
  <c r="B978" i="19"/>
  <c r="C978" i="19" s="1"/>
  <c r="D977" i="19"/>
  <c r="A977" i="19" l="1"/>
  <c r="B979" i="19"/>
  <c r="C979" i="19" s="1"/>
  <c r="D978" i="19"/>
  <c r="B980" i="19" l="1"/>
  <c r="C980" i="19" s="1"/>
  <c r="D979" i="19"/>
  <c r="A978" i="19"/>
  <c r="A979" i="19" l="1"/>
  <c r="D980" i="19"/>
  <c r="B981" i="19"/>
  <c r="C981" i="19" s="1"/>
  <c r="A980" i="19" l="1"/>
  <c r="B982" i="19"/>
  <c r="C982" i="19" s="1"/>
  <c r="D981" i="19"/>
  <c r="A981" i="19" l="1"/>
  <c r="D982" i="19"/>
  <c r="B983" i="19"/>
  <c r="C983" i="19" s="1"/>
  <c r="A982" i="19" l="1"/>
  <c r="B984" i="19"/>
  <c r="C984" i="19" s="1"/>
  <c r="D983" i="19"/>
  <c r="A983" i="19" l="1"/>
  <c r="D984" i="19"/>
  <c r="B985" i="19"/>
  <c r="C985" i="19" s="1"/>
  <c r="A984" i="19" l="1"/>
  <c r="B986" i="19"/>
  <c r="C986" i="19" s="1"/>
  <c r="D985" i="19"/>
  <c r="A985" i="19" l="1"/>
  <c r="D986" i="19"/>
  <c r="B987" i="19"/>
  <c r="C987" i="19" s="1"/>
  <c r="A986" i="19" l="1"/>
  <c r="B988" i="19"/>
  <c r="C988" i="19" s="1"/>
  <c r="D987" i="19"/>
  <c r="D988" i="19" l="1"/>
  <c r="B989" i="19"/>
  <c r="C989" i="19" s="1"/>
  <c r="A987" i="19"/>
  <c r="A988" i="19" l="1"/>
  <c r="B990" i="19"/>
  <c r="C990" i="19" s="1"/>
  <c r="D989" i="19"/>
  <c r="B991" i="19" l="1"/>
  <c r="C991" i="19" s="1"/>
  <c r="D990" i="19"/>
  <c r="A989" i="19"/>
  <c r="B992" i="19" l="1"/>
  <c r="C992" i="19" s="1"/>
  <c r="D991" i="19"/>
  <c r="A990" i="19"/>
  <c r="D992" i="19" l="1"/>
  <c r="B993" i="19"/>
  <c r="C993" i="19" s="1"/>
  <c r="A991" i="19"/>
  <c r="A992" i="19" l="1"/>
  <c r="B994" i="19"/>
  <c r="C994" i="19" s="1"/>
  <c r="D993" i="19"/>
  <c r="A993" i="19" l="1"/>
  <c r="B995" i="19"/>
  <c r="C995" i="19" s="1"/>
  <c r="D994" i="19"/>
  <c r="A994" i="19" l="1"/>
  <c r="B996" i="19"/>
  <c r="C996" i="19" s="1"/>
  <c r="D995" i="19"/>
  <c r="D996" i="19" l="1"/>
  <c r="B997" i="19"/>
  <c r="C997" i="19" s="1"/>
  <c r="A995" i="19"/>
  <c r="B998" i="19" l="1"/>
  <c r="C998" i="19" s="1"/>
  <c r="D997" i="19"/>
  <c r="A996" i="19"/>
  <c r="B999" i="19" l="1"/>
  <c r="C999" i="19" s="1"/>
  <c r="D998" i="19"/>
  <c r="A997" i="19"/>
  <c r="B1000" i="19" l="1"/>
  <c r="C1000" i="19" s="1"/>
  <c r="D999" i="19"/>
  <c r="A998" i="19"/>
  <c r="D1000" i="19" l="1"/>
  <c r="B1001" i="19"/>
  <c r="C1001" i="19" s="1"/>
  <c r="A999" i="19"/>
  <c r="B1002" i="19" l="1"/>
  <c r="C1002" i="19" s="1"/>
  <c r="D1001" i="19"/>
  <c r="A1000" i="19"/>
  <c r="A1001" i="19" l="1"/>
  <c r="B1003" i="19"/>
  <c r="C1003" i="19" s="1"/>
  <c r="D1002" i="19"/>
  <c r="A1002" i="19" l="1"/>
  <c r="B1004" i="19"/>
  <c r="C1004" i="19" s="1"/>
  <c r="D1003" i="19"/>
  <c r="A1003" i="19" l="1"/>
  <c r="D1004" i="19"/>
  <c r="B1005" i="19"/>
  <c r="C1005" i="19" s="1"/>
  <c r="B1006" i="19" l="1"/>
  <c r="C1006" i="19" s="1"/>
  <c r="D1005" i="19"/>
  <c r="A1004" i="19"/>
  <c r="A1005" i="19" l="1"/>
  <c r="B1007" i="19"/>
  <c r="C1007" i="19" s="1"/>
  <c r="D1006" i="19"/>
  <c r="B1008" i="19" l="1"/>
  <c r="C1008" i="19" s="1"/>
  <c r="D1007" i="19"/>
  <c r="A1006" i="19"/>
  <c r="A1007" i="19" l="1"/>
  <c r="D1008" i="19"/>
  <c r="B1009" i="19"/>
  <c r="C1009" i="19" s="1"/>
  <c r="B1010" i="19" l="1"/>
  <c r="C1010" i="19" s="1"/>
  <c r="D1009" i="19"/>
  <c r="A1008" i="19"/>
  <c r="B1011" i="19" l="1"/>
  <c r="C1011" i="19" s="1"/>
  <c r="D1010" i="19"/>
  <c r="A1009" i="19"/>
  <c r="B1012" i="19" l="1"/>
  <c r="C1012" i="19" s="1"/>
  <c r="D1011" i="19"/>
  <c r="A1010" i="19"/>
  <c r="D1012" i="19" l="1"/>
  <c r="B1013" i="19"/>
  <c r="C1013" i="19" s="1"/>
  <c r="A1011" i="19"/>
  <c r="B1014" i="19" l="1"/>
  <c r="C1014" i="19" s="1"/>
  <c r="D1013" i="19"/>
  <c r="A1012" i="19"/>
  <c r="A1013" i="19" l="1"/>
  <c r="B1015" i="19"/>
  <c r="C1015" i="19" s="1"/>
  <c r="D1014" i="19"/>
  <c r="A1014" i="19" l="1"/>
  <c r="B1016" i="19"/>
  <c r="C1016" i="19" s="1"/>
  <c r="D1015" i="19"/>
  <c r="D1016" i="19" l="1"/>
  <c r="B1017" i="19"/>
  <c r="C1017" i="19" s="1"/>
  <c r="A1015" i="19"/>
  <c r="A1016" i="19" l="1"/>
  <c r="B1018" i="19"/>
  <c r="C1018" i="19" s="1"/>
  <c r="D1017" i="19"/>
  <c r="B1019" i="19" l="1"/>
  <c r="C1019" i="19" s="1"/>
  <c r="D1018" i="19"/>
  <c r="A1017" i="19"/>
  <c r="B1020" i="19" l="1"/>
  <c r="C1020" i="19" s="1"/>
  <c r="D1019" i="19"/>
  <c r="A1018" i="19"/>
  <c r="D1020" i="19" l="1"/>
  <c r="B1021" i="19"/>
  <c r="C1021" i="19" s="1"/>
  <c r="A1019" i="19"/>
  <c r="B1022" i="19" l="1"/>
  <c r="C1022" i="19" s="1"/>
  <c r="D1021" i="19"/>
  <c r="A1020" i="19"/>
  <c r="A1021" i="19" l="1"/>
  <c r="B1023" i="19"/>
  <c r="C1023" i="19" s="1"/>
  <c r="D1022" i="19"/>
  <c r="A1022" i="19" l="1"/>
  <c r="B1024" i="19"/>
  <c r="C1024" i="19" s="1"/>
  <c r="D1023" i="19"/>
  <c r="A1023" i="19" l="1"/>
  <c r="D1024" i="19"/>
  <c r="B1025" i="19"/>
  <c r="C1025" i="19" s="1"/>
  <c r="B1026" i="19" l="1"/>
  <c r="C1026" i="19" s="1"/>
  <c r="D1025" i="19"/>
  <c r="A1024" i="19"/>
  <c r="A1025" i="19" l="1"/>
  <c r="B1027" i="19"/>
  <c r="C1027" i="19" s="1"/>
  <c r="D1026" i="19"/>
  <c r="A1026" i="19" l="1"/>
  <c r="B1028" i="19"/>
  <c r="C1028" i="19" s="1"/>
  <c r="D1027" i="19"/>
  <c r="D1028" i="19" l="1"/>
  <c r="B1029" i="19"/>
  <c r="C1029" i="19" s="1"/>
  <c r="A1027" i="19"/>
  <c r="B1030" i="19" l="1"/>
  <c r="C1030" i="19" s="1"/>
  <c r="D1029" i="19"/>
  <c r="A1028" i="19"/>
  <c r="A1029" i="19" l="1"/>
  <c r="B1031" i="19"/>
  <c r="C1031" i="19" s="1"/>
  <c r="D1030" i="19"/>
  <c r="B1032" i="19" l="1"/>
  <c r="C1032" i="19" s="1"/>
  <c r="D1031" i="19"/>
  <c r="A1030" i="19"/>
  <c r="D1032" i="19" l="1"/>
  <c r="B1033" i="19"/>
  <c r="C1033" i="19" s="1"/>
  <c r="A1031" i="19"/>
  <c r="B1034" i="19" l="1"/>
  <c r="C1034" i="19" s="1"/>
  <c r="D1033" i="19"/>
  <c r="A1032" i="19"/>
  <c r="A1033" i="19" l="1"/>
  <c r="B1035" i="19"/>
  <c r="C1035" i="19" s="1"/>
  <c r="D1034" i="19"/>
  <c r="B1036" i="19" l="1"/>
  <c r="C1036" i="19" s="1"/>
  <c r="D1035" i="19"/>
  <c r="A1034" i="19"/>
  <c r="D1036" i="19" l="1"/>
  <c r="B1037" i="19"/>
  <c r="C1037" i="19" s="1"/>
  <c r="A1035" i="19"/>
  <c r="B1038" i="19" l="1"/>
  <c r="C1038" i="19" s="1"/>
  <c r="D1037" i="19"/>
  <c r="A1036" i="19"/>
  <c r="B1039" i="19" l="1"/>
  <c r="C1039" i="19" s="1"/>
  <c r="D1038" i="19"/>
  <c r="A1037" i="19"/>
  <c r="B1040" i="19" l="1"/>
  <c r="C1040" i="19" s="1"/>
  <c r="D1039" i="19"/>
  <c r="A1038" i="19"/>
  <c r="D1040" i="19" l="1"/>
  <c r="B1041" i="19"/>
  <c r="C1041" i="19" s="1"/>
  <c r="A1039" i="19"/>
  <c r="A1040" i="19" l="1"/>
  <c r="B1042" i="19"/>
  <c r="C1042" i="19" s="1"/>
  <c r="D1041" i="19"/>
  <c r="A1041" i="19" l="1"/>
  <c r="B1043" i="19"/>
  <c r="C1043" i="19" s="1"/>
  <c r="D1042" i="19"/>
  <c r="B1044" i="19" l="1"/>
  <c r="C1044" i="19" s="1"/>
  <c r="D1043" i="19"/>
  <c r="A1042" i="19"/>
  <c r="A1043" i="19" l="1"/>
  <c r="D1044" i="19"/>
  <c r="B1045" i="19"/>
  <c r="C1045" i="19" s="1"/>
  <c r="B1046" i="19" l="1"/>
  <c r="C1046" i="19" s="1"/>
  <c r="D1045" i="19"/>
  <c r="A1044" i="19"/>
  <c r="A1045" i="19" l="1"/>
  <c r="B1047" i="19"/>
  <c r="C1047" i="19" s="1"/>
  <c r="D1046" i="19"/>
  <c r="A1046" i="19" l="1"/>
  <c r="B1048" i="19"/>
  <c r="C1048" i="19" s="1"/>
  <c r="D1047" i="19"/>
  <c r="D1048" i="19" l="1"/>
  <c r="B1049" i="19"/>
  <c r="C1049" i="19" s="1"/>
  <c r="A1047" i="19"/>
  <c r="A1048" i="19" l="1"/>
  <c r="B1050" i="19"/>
  <c r="C1050" i="19" s="1"/>
  <c r="D1049" i="19"/>
  <c r="B1051" i="19" l="1"/>
  <c r="C1051" i="19" s="1"/>
  <c r="D1050" i="19"/>
  <c r="A1049" i="19"/>
  <c r="A1050" i="19" l="1"/>
  <c r="B1052" i="19"/>
  <c r="C1052" i="19" s="1"/>
  <c r="D1051" i="19"/>
  <c r="D1052" i="19" l="1"/>
  <c r="B1053" i="19"/>
  <c r="C1053" i="19" s="1"/>
  <c r="A1051" i="19"/>
  <c r="A1052" i="19" l="1"/>
  <c r="B1054" i="19"/>
  <c r="C1054" i="19" s="1"/>
  <c r="D1053" i="19"/>
  <c r="A1053" i="19" l="1"/>
  <c r="B1055" i="19"/>
  <c r="C1055" i="19" s="1"/>
  <c r="D1054" i="19"/>
  <c r="B1056" i="19" l="1"/>
  <c r="C1056" i="19" s="1"/>
  <c r="D1055" i="19"/>
  <c r="A1054" i="19"/>
  <c r="D1056" i="19" l="1"/>
  <c r="B1057" i="19"/>
  <c r="C1057" i="19" s="1"/>
  <c r="A1055" i="19"/>
  <c r="B1058" i="19" l="1"/>
  <c r="C1058" i="19" s="1"/>
  <c r="D1057" i="19"/>
  <c r="A1056" i="19"/>
  <c r="B1059" i="19" l="1"/>
  <c r="C1059" i="19" s="1"/>
  <c r="D1058" i="19"/>
  <c r="A1057" i="19"/>
  <c r="A1058" i="19" l="1"/>
  <c r="B1060" i="19"/>
  <c r="C1060" i="19" s="1"/>
  <c r="D1059" i="19"/>
  <c r="A1059" i="19" l="1"/>
  <c r="D1060" i="19"/>
  <c r="B1061" i="19"/>
  <c r="C1061" i="19" s="1"/>
  <c r="B1062" i="19" l="1"/>
  <c r="C1062" i="19" s="1"/>
  <c r="D1061" i="19"/>
  <c r="A1060" i="19"/>
  <c r="B1063" i="19" l="1"/>
  <c r="C1063" i="19" s="1"/>
  <c r="D1062" i="19"/>
  <c r="A1061" i="19"/>
  <c r="B1064" i="19" l="1"/>
  <c r="C1064" i="19" s="1"/>
  <c r="D1063" i="19"/>
  <c r="A1062" i="19"/>
  <c r="D1064" i="19" l="1"/>
  <c r="B1065" i="19"/>
  <c r="C1065" i="19" s="1"/>
  <c r="A1063" i="19"/>
  <c r="A1064" i="19" l="1"/>
  <c r="B1066" i="19"/>
  <c r="C1066" i="19" s="1"/>
  <c r="D1065" i="19"/>
  <c r="A1065" i="19" l="1"/>
  <c r="B1067" i="19"/>
  <c r="C1067" i="19" s="1"/>
  <c r="D1066" i="19"/>
  <c r="B1068" i="19" l="1"/>
  <c r="C1068" i="19" s="1"/>
  <c r="D1067" i="19"/>
  <c r="A1066" i="19"/>
  <c r="D1068" i="19" l="1"/>
  <c r="B1069" i="19"/>
  <c r="C1069" i="19" s="1"/>
  <c r="A1067" i="19"/>
  <c r="B1070" i="19" l="1"/>
  <c r="C1070" i="19" s="1"/>
  <c r="D1069" i="19"/>
  <c r="A1068" i="19"/>
  <c r="B1071" i="19" l="1"/>
  <c r="C1071" i="19" s="1"/>
  <c r="D1070" i="19"/>
  <c r="A1069" i="19"/>
  <c r="A1070" i="19" l="1"/>
  <c r="B1072" i="19"/>
  <c r="C1072" i="19" s="1"/>
  <c r="D1071" i="19"/>
  <c r="D1072" i="19" l="1"/>
  <c r="B1073" i="19"/>
  <c r="C1073" i="19" s="1"/>
  <c r="A1071" i="19"/>
  <c r="A1072" i="19" l="1"/>
  <c r="B1074" i="19"/>
  <c r="C1074" i="19" s="1"/>
  <c r="D1073" i="19"/>
  <c r="A1073" i="19" l="1"/>
  <c r="B1075" i="19"/>
  <c r="C1075" i="19" s="1"/>
  <c r="D1074" i="19"/>
  <c r="B1076" i="19" l="1"/>
  <c r="C1076" i="19" s="1"/>
  <c r="D1075" i="19"/>
  <c r="A1074" i="19"/>
  <c r="D1076" i="19" l="1"/>
  <c r="B1077" i="19"/>
  <c r="C1077" i="19" s="1"/>
  <c r="A1075" i="19"/>
  <c r="B1078" i="19" l="1"/>
  <c r="C1078" i="19" s="1"/>
  <c r="D1077" i="19"/>
  <c r="A1076" i="19"/>
  <c r="A1077" i="19" l="1"/>
  <c r="B1079" i="19"/>
  <c r="C1079" i="19" s="1"/>
  <c r="D1078" i="19"/>
  <c r="A1078" i="19" l="1"/>
  <c r="B1080" i="19"/>
  <c r="C1080" i="19" s="1"/>
  <c r="D1079" i="19"/>
  <c r="D1080" i="19" l="1"/>
  <c r="B1081" i="19"/>
  <c r="C1081" i="19" s="1"/>
  <c r="A1079" i="19"/>
  <c r="B1082" i="19" l="1"/>
  <c r="C1082" i="19" s="1"/>
  <c r="D1081" i="19"/>
  <c r="A1080" i="19"/>
  <c r="B1083" i="19" l="1"/>
  <c r="C1083" i="19" s="1"/>
  <c r="D1082" i="19"/>
  <c r="A1081" i="19"/>
  <c r="B1084" i="19" l="1"/>
  <c r="C1084" i="19" s="1"/>
  <c r="D1083" i="19"/>
  <c r="A1082" i="19"/>
  <c r="A1083" i="19" l="1"/>
  <c r="D1084" i="19"/>
  <c r="B1085" i="19"/>
  <c r="C1085" i="19" s="1"/>
  <c r="B1086" i="19" l="1"/>
  <c r="C1086" i="19" s="1"/>
  <c r="D1085" i="19"/>
  <c r="A1084" i="19"/>
  <c r="B1087" i="19" l="1"/>
  <c r="C1087" i="19" s="1"/>
  <c r="D1086" i="19"/>
  <c r="A1085" i="19"/>
  <c r="B1088" i="19" l="1"/>
  <c r="C1088" i="19" s="1"/>
  <c r="D1087" i="19"/>
  <c r="A1086" i="19"/>
  <c r="D1088" i="19" l="1"/>
  <c r="B1089" i="19"/>
  <c r="C1089" i="19" s="1"/>
  <c r="A1087" i="19"/>
  <c r="A1088" i="19" l="1"/>
  <c r="B1090" i="19"/>
  <c r="C1090" i="19" s="1"/>
  <c r="D1089" i="19"/>
  <c r="A1089" i="19" l="1"/>
  <c r="B1091" i="19"/>
  <c r="C1091" i="19" s="1"/>
  <c r="D1090" i="19"/>
  <c r="B1092" i="19" l="1"/>
  <c r="C1092" i="19" s="1"/>
  <c r="D1091" i="19"/>
  <c r="A1090" i="19"/>
  <c r="D1092" i="19" l="1"/>
  <c r="B1093" i="19"/>
  <c r="C1093" i="19" s="1"/>
  <c r="A1091" i="19"/>
  <c r="B1094" i="19" l="1"/>
  <c r="C1094" i="19" s="1"/>
  <c r="D1093" i="19"/>
  <c r="A1092" i="19"/>
  <c r="A1093" i="19" l="1"/>
  <c r="B1095" i="19"/>
  <c r="C1095" i="19" s="1"/>
  <c r="D1094" i="19"/>
  <c r="A1094" i="19" l="1"/>
  <c r="B1096" i="19"/>
  <c r="C1096" i="19" s="1"/>
  <c r="D1095" i="19"/>
  <c r="D1096" i="19" l="1"/>
  <c r="B1097" i="19"/>
  <c r="C1097" i="19" s="1"/>
  <c r="A1095" i="19"/>
  <c r="B1098" i="19" l="1"/>
  <c r="C1098" i="19" s="1"/>
  <c r="D1097" i="19"/>
  <c r="A1096" i="19"/>
  <c r="A1097" i="19" l="1"/>
  <c r="B1099" i="19"/>
  <c r="C1099" i="19" s="1"/>
  <c r="D1098" i="19"/>
  <c r="A1098" i="19" l="1"/>
  <c r="B1100" i="19"/>
  <c r="C1100" i="19" s="1"/>
  <c r="D1099" i="19"/>
  <c r="D1100" i="19" l="1"/>
  <c r="B1101" i="19"/>
  <c r="C1101" i="19" s="1"/>
  <c r="A1099" i="19"/>
  <c r="B1102" i="19" l="1"/>
  <c r="C1102" i="19" s="1"/>
  <c r="D1101" i="19"/>
  <c r="A1100" i="19"/>
  <c r="B1103" i="19" l="1"/>
  <c r="C1103" i="19" s="1"/>
  <c r="D1102" i="19"/>
  <c r="A1101" i="19"/>
  <c r="A1102" i="19" l="1"/>
  <c r="B1104" i="19"/>
  <c r="C1104" i="19" s="1"/>
  <c r="D1103" i="19"/>
  <c r="D1104" i="19" l="1"/>
  <c r="B1105" i="19"/>
  <c r="C1105" i="19" s="1"/>
  <c r="A1103" i="19"/>
  <c r="B1106" i="19" l="1"/>
  <c r="C1106" i="19" s="1"/>
  <c r="D1105" i="19"/>
  <c r="A1104" i="19"/>
  <c r="A1105" i="19" l="1"/>
  <c r="B1107" i="19"/>
  <c r="C1107" i="19" s="1"/>
  <c r="D1106" i="19"/>
  <c r="B1108" i="19" l="1"/>
  <c r="C1108" i="19" s="1"/>
  <c r="D1107" i="19"/>
  <c r="A1106" i="19"/>
  <c r="D1108" i="19" l="1"/>
  <c r="B1109" i="19"/>
  <c r="C1109" i="19" s="1"/>
  <c r="A1107" i="19"/>
  <c r="A1108" i="19" l="1"/>
  <c r="B1110" i="19"/>
  <c r="C1110" i="19" s="1"/>
  <c r="D1109" i="19"/>
  <c r="A1109" i="19" l="1"/>
  <c r="B1111" i="19"/>
  <c r="C1111" i="19" s="1"/>
  <c r="D1110" i="19"/>
  <c r="A1110" i="19" l="1"/>
  <c r="B1112" i="19"/>
  <c r="C1112" i="19" s="1"/>
  <c r="D1111" i="19"/>
  <c r="A1111" i="19" l="1"/>
  <c r="D1112" i="19"/>
  <c r="B1113" i="19"/>
  <c r="C1113" i="19" s="1"/>
  <c r="A1112" i="19" l="1"/>
  <c r="B1114" i="19"/>
  <c r="C1114" i="19" s="1"/>
  <c r="D1113" i="19"/>
  <c r="A1113" i="19" l="1"/>
  <c r="B1115" i="19"/>
  <c r="C1115" i="19" s="1"/>
  <c r="D1114" i="19"/>
  <c r="A1114" i="19" l="1"/>
  <c r="B1116" i="19"/>
  <c r="C1116" i="19" s="1"/>
  <c r="D1115" i="19"/>
  <c r="D1116" i="19" l="1"/>
  <c r="B1117" i="19"/>
  <c r="C1117" i="19" s="1"/>
  <c r="A1115" i="19"/>
  <c r="B1118" i="19" l="1"/>
  <c r="C1118" i="19" s="1"/>
  <c r="D1117" i="19"/>
  <c r="A1116" i="19"/>
  <c r="A1117" i="19" l="1"/>
  <c r="B1119" i="19"/>
  <c r="C1119" i="19" s="1"/>
  <c r="D1118" i="19"/>
  <c r="B1120" i="19" l="1"/>
  <c r="C1120" i="19" s="1"/>
  <c r="D1119" i="19"/>
  <c r="A1118" i="19"/>
  <c r="D1120" i="19" l="1"/>
  <c r="B1121" i="19"/>
  <c r="C1121" i="19" s="1"/>
  <c r="A1119" i="19"/>
  <c r="B1122" i="19" l="1"/>
  <c r="C1122" i="19" s="1"/>
  <c r="D1121" i="19"/>
  <c r="A1120" i="19"/>
  <c r="B1123" i="19" l="1"/>
  <c r="C1123" i="19" s="1"/>
  <c r="D1122" i="19"/>
  <c r="A1121" i="19"/>
  <c r="B1124" i="19" l="1"/>
  <c r="C1124" i="19" s="1"/>
  <c r="D1123" i="19"/>
  <c r="A1122" i="19"/>
  <c r="D1124" i="19" l="1"/>
  <c r="B1125" i="19"/>
  <c r="C1125" i="19" s="1"/>
  <c r="A1123" i="19"/>
  <c r="B1126" i="19" l="1"/>
  <c r="C1126" i="19" s="1"/>
  <c r="D1125" i="19"/>
  <c r="A1124" i="19"/>
  <c r="B1127" i="19" l="1"/>
  <c r="C1127" i="19" s="1"/>
  <c r="D1126" i="19"/>
  <c r="A1125" i="19"/>
  <c r="B1128" i="19" l="1"/>
  <c r="C1128" i="19" s="1"/>
  <c r="D1127" i="19"/>
  <c r="A1126" i="19"/>
  <c r="D1128" i="19" l="1"/>
  <c r="B1129" i="19"/>
  <c r="C1129" i="19" s="1"/>
  <c r="A1127" i="19"/>
  <c r="A1128" i="19" l="1"/>
  <c r="B1130" i="19"/>
  <c r="C1130" i="19" s="1"/>
  <c r="D1129" i="19"/>
  <c r="A1129" i="19" l="1"/>
  <c r="B1131" i="19"/>
  <c r="C1131" i="19" s="1"/>
  <c r="D1130" i="19"/>
  <c r="A1130" i="19" l="1"/>
  <c r="B1132" i="19"/>
  <c r="C1132" i="19" s="1"/>
  <c r="D1131" i="19"/>
  <c r="D1132" i="19" l="1"/>
  <c r="B1133" i="19"/>
  <c r="C1133" i="19" s="1"/>
  <c r="A1131" i="19"/>
  <c r="A1132" i="19" l="1"/>
  <c r="B1134" i="19"/>
  <c r="C1134" i="19" s="1"/>
  <c r="D1133" i="19"/>
  <c r="A1133" i="19" l="1"/>
  <c r="B1135" i="19"/>
  <c r="C1135" i="19" s="1"/>
  <c r="D1134" i="19"/>
  <c r="B1136" i="19" l="1"/>
  <c r="C1136" i="19" s="1"/>
  <c r="D1135" i="19"/>
  <c r="A1134" i="19"/>
  <c r="D1136" i="19" l="1"/>
  <c r="B1137" i="19"/>
  <c r="C1137" i="19" s="1"/>
  <c r="A1135" i="19"/>
  <c r="B1138" i="19" l="1"/>
  <c r="C1138" i="19" s="1"/>
  <c r="D1137" i="19"/>
  <c r="A1136" i="19"/>
  <c r="A1137" i="19" l="1"/>
  <c r="B1139" i="19"/>
  <c r="C1139" i="19" s="1"/>
  <c r="D1138" i="19"/>
  <c r="B1140" i="19" l="1"/>
  <c r="C1140" i="19" s="1"/>
  <c r="D1139" i="19"/>
  <c r="A1138" i="19"/>
  <c r="D1140" i="19" l="1"/>
  <c r="B1141" i="19"/>
  <c r="C1141" i="19" s="1"/>
  <c r="A1139" i="19"/>
  <c r="B1142" i="19" l="1"/>
  <c r="C1142" i="19" s="1"/>
  <c r="D1141" i="19"/>
  <c r="A1140" i="19"/>
  <c r="A1141" i="19" l="1"/>
  <c r="B1143" i="19"/>
  <c r="C1143" i="19" s="1"/>
  <c r="D1142" i="19"/>
  <c r="B1144" i="19" l="1"/>
  <c r="C1144" i="19" s="1"/>
  <c r="D1143" i="19"/>
  <c r="A1142" i="19"/>
  <c r="D1144" i="19" l="1"/>
  <c r="B1145" i="19"/>
  <c r="C1145" i="19" s="1"/>
  <c r="A1143" i="19"/>
  <c r="B1146" i="19" l="1"/>
  <c r="C1146" i="19" s="1"/>
  <c r="D1145" i="19"/>
  <c r="A1144" i="19"/>
  <c r="A1145" i="19" l="1"/>
  <c r="B1147" i="19"/>
  <c r="C1147" i="19" s="1"/>
  <c r="D1146" i="19"/>
  <c r="A1146" i="19" l="1"/>
  <c r="B1148" i="19"/>
  <c r="C1148" i="19" s="1"/>
  <c r="D1147" i="19"/>
  <c r="D1148" i="19" l="1"/>
  <c r="B1149" i="19"/>
  <c r="C1149" i="19" s="1"/>
  <c r="A1147" i="19"/>
  <c r="B1150" i="19" l="1"/>
  <c r="C1150" i="19" s="1"/>
  <c r="D1149" i="19"/>
  <c r="A1148" i="19"/>
  <c r="A1149" i="19" l="1"/>
  <c r="B1151" i="19"/>
  <c r="C1151" i="19" s="1"/>
  <c r="D1150" i="19"/>
  <c r="B1152" i="19" l="1"/>
  <c r="C1152" i="19" s="1"/>
  <c r="D1151" i="19"/>
  <c r="A1150" i="19"/>
  <c r="D1152" i="19" l="1"/>
  <c r="B1153" i="19"/>
  <c r="C1153" i="19" s="1"/>
  <c r="A1151" i="19"/>
  <c r="B1154" i="19" l="1"/>
  <c r="C1154" i="19" s="1"/>
  <c r="D1153" i="19"/>
  <c r="A1152" i="19"/>
  <c r="A1153" i="19" l="1"/>
  <c r="B1155" i="19"/>
  <c r="C1155" i="19" s="1"/>
  <c r="D1154" i="19"/>
  <c r="A1154" i="19" l="1"/>
  <c r="B1156" i="19"/>
  <c r="C1156" i="19" s="1"/>
  <c r="D1155" i="19"/>
  <c r="D1156" i="19" l="1"/>
  <c r="B1157" i="19"/>
  <c r="C1157" i="19" s="1"/>
  <c r="A1155" i="19"/>
  <c r="B1158" i="19" l="1"/>
  <c r="C1158" i="19" s="1"/>
  <c r="D1157" i="19"/>
  <c r="A1156" i="19"/>
  <c r="B1159" i="19" l="1"/>
  <c r="C1159" i="19" s="1"/>
  <c r="D1158" i="19"/>
  <c r="A1157" i="19"/>
  <c r="A1158" i="19" l="1"/>
  <c r="B1160" i="19"/>
  <c r="C1160" i="19" s="1"/>
  <c r="D1159" i="19"/>
  <c r="D1160" i="19" l="1"/>
  <c r="B1161" i="19"/>
  <c r="C1161" i="19" s="1"/>
  <c r="A1159" i="19"/>
  <c r="B1162" i="19" l="1"/>
  <c r="C1162" i="19" s="1"/>
  <c r="D1161" i="19"/>
  <c r="A1160" i="19"/>
  <c r="B1163" i="19" l="1"/>
  <c r="C1163" i="19" s="1"/>
  <c r="D1162" i="19"/>
  <c r="A1161" i="19"/>
  <c r="B1164" i="19" l="1"/>
  <c r="C1164" i="19" s="1"/>
  <c r="D1163" i="19"/>
  <c r="A1162" i="19"/>
  <c r="A1163" i="19" l="1"/>
  <c r="D1164" i="19"/>
  <c r="B1165" i="19"/>
  <c r="C1165" i="19" s="1"/>
  <c r="B1166" i="19" l="1"/>
  <c r="C1166" i="19" s="1"/>
  <c r="D1165" i="19"/>
  <c r="A1164" i="19"/>
  <c r="B1167" i="19" l="1"/>
  <c r="C1167" i="19" s="1"/>
  <c r="D1166" i="19"/>
  <c r="A1165" i="19"/>
  <c r="B1168" i="19" l="1"/>
  <c r="C1168" i="19" s="1"/>
  <c r="D1167" i="19"/>
  <c r="A1166" i="19"/>
  <c r="D1168" i="19" l="1"/>
  <c r="B1169" i="19"/>
  <c r="C1169" i="19" s="1"/>
  <c r="A1167" i="19"/>
  <c r="A1168" i="19" l="1"/>
  <c r="B1170" i="19"/>
  <c r="C1170" i="19" s="1"/>
  <c r="D1169" i="19"/>
  <c r="A1169" i="19" l="1"/>
  <c r="B1171" i="19"/>
  <c r="C1171" i="19" s="1"/>
  <c r="D1170" i="19"/>
  <c r="A1170" i="19" l="1"/>
  <c r="B1172" i="19"/>
  <c r="C1172" i="19" s="1"/>
  <c r="D1171" i="19"/>
  <c r="D1172" i="19" l="1"/>
  <c r="B1173" i="19"/>
  <c r="C1173" i="19" s="1"/>
  <c r="A1171" i="19"/>
  <c r="A1172" i="19" l="1"/>
  <c r="B1174" i="19"/>
  <c r="C1174" i="19" s="1"/>
  <c r="D1173" i="19"/>
  <c r="B1175" i="19" l="1"/>
  <c r="C1175" i="19" s="1"/>
  <c r="D1174" i="19"/>
  <c r="A1173" i="19"/>
  <c r="A1174" i="19" l="1"/>
  <c r="B1176" i="19"/>
  <c r="C1176" i="19" s="1"/>
  <c r="D1175" i="19"/>
  <c r="A1175" i="19" l="1"/>
  <c r="D1176" i="19"/>
  <c r="B1177" i="19"/>
  <c r="C1177" i="19" s="1"/>
  <c r="A1176" i="19" l="1"/>
  <c r="B1178" i="19"/>
  <c r="C1178" i="19" s="1"/>
  <c r="D1177" i="19"/>
  <c r="A1177" i="19" l="1"/>
  <c r="B1179" i="19"/>
  <c r="C1179" i="19" s="1"/>
  <c r="D1178" i="19"/>
  <c r="B1180" i="19" l="1"/>
  <c r="C1180" i="19" s="1"/>
  <c r="D1179" i="19"/>
  <c r="A1178" i="19"/>
  <c r="D1180" i="19" l="1"/>
  <c r="B1181" i="19"/>
  <c r="C1181" i="19" s="1"/>
  <c r="A1179" i="19"/>
  <c r="B1182" i="19" l="1"/>
  <c r="C1182" i="19" s="1"/>
  <c r="D1181" i="19"/>
  <c r="A1180" i="19"/>
  <c r="A1181" i="19" l="1"/>
  <c r="B1183" i="19"/>
  <c r="C1183" i="19" s="1"/>
  <c r="D1182" i="19"/>
  <c r="B1184" i="19" l="1"/>
  <c r="C1184" i="19" s="1"/>
  <c r="D1183" i="19"/>
  <c r="A1182" i="19"/>
  <c r="D1184" i="19" l="1"/>
  <c r="B1185" i="19"/>
  <c r="C1185" i="19" s="1"/>
  <c r="A1183" i="19"/>
  <c r="A1184" i="19" l="1"/>
  <c r="B1186" i="19"/>
  <c r="C1186" i="19" s="1"/>
  <c r="D1185" i="19"/>
  <c r="A1185" i="19" l="1"/>
  <c r="B1187" i="19"/>
  <c r="C1187" i="19" s="1"/>
  <c r="D1186" i="19"/>
  <c r="B1188" i="19" l="1"/>
  <c r="C1188" i="19" s="1"/>
  <c r="D1187" i="19"/>
  <c r="A1186" i="19"/>
  <c r="D1188" i="19" l="1"/>
  <c r="B1189" i="19"/>
  <c r="C1189" i="19" s="1"/>
  <c r="A1187" i="19"/>
  <c r="B1190" i="19" l="1"/>
  <c r="C1190" i="19" s="1"/>
  <c r="D1189" i="19"/>
  <c r="A1188" i="19"/>
  <c r="B1191" i="19" l="1"/>
  <c r="C1191" i="19" s="1"/>
  <c r="D1190" i="19"/>
  <c r="A1189" i="19"/>
  <c r="B1192" i="19" l="1"/>
  <c r="C1192" i="19" s="1"/>
  <c r="D1191" i="19"/>
  <c r="A1190" i="19"/>
  <c r="D1192" i="19" l="1"/>
  <c r="B1193" i="19"/>
  <c r="C1193" i="19" s="1"/>
  <c r="A1191" i="19"/>
  <c r="A1192" i="19" l="1"/>
  <c r="B1194" i="19"/>
  <c r="C1194" i="19" s="1"/>
  <c r="D1193" i="19"/>
  <c r="B1195" i="19" l="1"/>
  <c r="C1195" i="19" s="1"/>
  <c r="D1194" i="19"/>
  <c r="A1193" i="19"/>
  <c r="B1196" i="19" l="1"/>
  <c r="C1196" i="19" s="1"/>
  <c r="D1195" i="19"/>
  <c r="A1194" i="19"/>
  <c r="D1196" i="19" l="1"/>
  <c r="B1197" i="19"/>
  <c r="C1197" i="19" s="1"/>
  <c r="A1195" i="19"/>
  <c r="A1196" i="19" l="1"/>
  <c r="B1198" i="19"/>
  <c r="C1198" i="19" s="1"/>
  <c r="D1197" i="19"/>
  <c r="A1197" i="19" l="1"/>
  <c r="B1199" i="19"/>
  <c r="C1199" i="19" s="1"/>
  <c r="D1198" i="19"/>
  <c r="B1200" i="19" l="1"/>
  <c r="C1200" i="19" s="1"/>
  <c r="D1199" i="19"/>
  <c r="A1198" i="19"/>
  <c r="D1200" i="19" l="1"/>
  <c r="B1201" i="19"/>
  <c r="C1201" i="19" s="1"/>
  <c r="A1199" i="19"/>
  <c r="B1202" i="19" l="1"/>
  <c r="C1202" i="19" s="1"/>
  <c r="D1201" i="19"/>
  <c r="A1200" i="19"/>
  <c r="A1201" i="19" l="1"/>
  <c r="B1203" i="19"/>
  <c r="C1203" i="19" s="1"/>
  <c r="D1202" i="19"/>
  <c r="A1202" i="19" l="1"/>
  <c r="B1204" i="19"/>
  <c r="C1204" i="19" s="1"/>
  <c r="D1203" i="19"/>
  <c r="D1204" i="19" l="1"/>
  <c r="B1205" i="19"/>
  <c r="C1205" i="19" s="1"/>
  <c r="A1203" i="19"/>
  <c r="B1206" i="19" l="1"/>
  <c r="C1206" i="19" s="1"/>
  <c r="D1205" i="19"/>
  <c r="A1204" i="19"/>
  <c r="A1205" i="19" l="1"/>
  <c r="B1207" i="19"/>
  <c r="C1207" i="19" s="1"/>
  <c r="D1206" i="19"/>
  <c r="B1208" i="19" l="1"/>
  <c r="C1208" i="19" s="1"/>
  <c r="D1207" i="19"/>
  <c r="A1206" i="19"/>
  <c r="D1208" i="19" l="1"/>
  <c r="B1209" i="19"/>
  <c r="C1209" i="19" s="1"/>
  <c r="A1207" i="19"/>
  <c r="A1208" i="19" l="1"/>
  <c r="B1210" i="19"/>
  <c r="C1210" i="19" s="1"/>
  <c r="D1209" i="19"/>
  <c r="B1211" i="19" l="1"/>
  <c r="C1211" i="19" s="1"/>
  <c r="D1210" i="19"/>
  <c r="A1209" i="19"/>
  <c r="A1210" i="19" l="1"/>
  <c r="B1212" i="19"/>
  <c r="C1212" i="19" s="1"/>
  <c r="D1211" i="19"/>
  <c r="D1212" i="19" l="1"/>
  <c r="B1213" i="19"/>
  <c r="C1213" i="19" s="1"/>
  <c r="A1211" i="19"/>
  <c r="A1212" i="19" l="1"/>
  <c r="B1214" i="19"/>
  <c r="C1214" i="19" s="1"/>
  <c r="D1213" i="19"/>
  <c r="A1213" i="19" l="1"/>
  <c r="B1215" i="19"/>
  <c r="C1215" i="19" s="1"/>
  <c r="D1214" i="19"/>
  <c r="A1214" i="19" l="1"/>
  <c r="B1216" i="19"/>
  <c r="C1216" i="19" s="1"/>
  <c r="D1215" i="19"/>
  <c r="D1216" i="19" l="1"/>
  <c r="B1217" i="19"/>
  <c r="C1217" i="19" s="1"/>
  <c r="A1215" i="19"/>
  <c r="B1218" i="19" l="1"/>
  <c r="C1218" i="19" s="1"/>
  <c r="D1217" i="19"/>
  <c r="A1216" i="19"/>
  <c r="B1219" i="19" l="1"/>
  <c r="C1219" i="19" s="1"/>
  <c r="D1218" i="19"/>
  <c r="A1217" i="19"/>
  <c r="B1220" i="19" l="1"/>
  <c r="C1220" i="19" s="1"/>
  <c r="D1219" i="19"/>
  <c r="A1218" i="19"/>
  <c r="D1220" i="19" l="1"/>
  <c r="B1221" i="19"/>
  <c r="C1221" i="19" s="1"/>
  <c r="A1219" i="19"/>
  <c r="B1222" i="19" l="1"/>
  <c r="C1222" i="19" s="1"/>
  <c r="D1221" i="19"/>
  <c r="A1220" i="19"/>
  <c r="B1223" i="19" l="1"/>
  <c r="C1223" i="19" s="1"/>
  <c r="D1222" i="19"/>
  <c r="A1221" i="19"/>
  <c r="B1224" i="19" l="1"/>
  <c r="C1224" i="19" s="1"/>
  <c r="D1223" i="19"/>
  <c r="A1222" i="19"/>
  <c r="D1224" i="19" l="1"/>
  <c r="B1225" i="19"/>
  <c r="C1225" i="19" s="1"/>
  <c r="A1223" i="19"/>
  <c r="A1224" i="19" l="1"/>
  <c r="B1226" i="19"/>
  <c r="C1226" i="19" s="1"/>
  <c r="D1225" i="19"/>
  <c r="B1227" i="19" l="1"/>
  <c r="C1227" i="19" s="1"/>
  <c r="D1226" i="19"/>
  <c r="A1225" i="19"/>
  <c r="B1228" i="19" l="1"/>
  <c r="C1228" i="19" s="1"/>
  <c r="D1227" i="19"/>
  <c r="A1226" i="19"/>
  <c r="D1228" i="19" l="1"/>
  <c r="B1229" i="19"/>
  <c r="C1229" i="19" s="1"/>
  <c r="A1227" i="19"/>
  <c r="A1228" i="19" l="1"/>
  <c r="B1230" i="19"/>
  <c r="C1230" i="19" s="1"/>
  <c r="D1229" i="19"/>
  <c r="A1229" i="19" l="1"/>
  <c r="B1231" i="19"/>
  <c r="C1231" i="19" s="1"/>
  <c r="D1230" i="19"/>
  <c r="B1232" i="19" l="1"/>
  <c r="C1232" i="19" s="1"/>
  <c r="D1231" i="19"/>
  <c r="A1230" i="19"/>
  <c r="A1231" i="19" l="1"/>
  <c r="D1232" i="19"/>
  <c r="B1233" i="19"/>
  <c r="C1233" i="19" s="1"/>
  <c r="B1234" i="19" l="1"/>
  <c r="C1234" i="19" s="1"/>
  <c r="D1233" i="19"/>
  <c r="A1232" i="19"/>
  <c r="B1235" i="19" l="1"/>
  <c r="C1235" i="19" s="1"/>
  <c r="D1234" i="19"/>
  <c r="A1233" i="19"/>
  <c r="A1234" i="19" l="1"/>
  <c r="B1236" i="19"/>
  <c r="C1236" i="19" s="1"/>
  <c r="D1235" i="19"/>
  <c r="D1236" i="19" l="1"/>
  <c r="B1237" i="19"/>
  <c r="C1237" i="19" s="1"/>
  <c r="A1235" i="19"/>
  <c r="A1236" i="19" l="1"/>
  <c r="B1238" i="19"/>
  <c r="C1238" i="19" s="1"/>
  <c r="D1237" i="19"/>
  <c r="A1237" i="19" l="1"/>
  <c r="B1239" i="19"/>
  <c r="C1239" i="19" s="1"/>
  <c r="D1238" i="19"/>
  <c r="A1238" i="19" l="1"/>
  <c r="B1240" i="19"/>
  <c r="C1240" i="19" s="1"/>
  <c r="D1239" i="19"/>
  <c r="D1240" i="19" l="1"/>
  <c r="B1241" i="19"/>
  <c r="C1241" i="19" s="1"/>
  <c r="A1239" i="19"/>
  <c r="A1240" i="19" l="1"/>
  <c r="B1242" i="19"/>
  <c r="C1242" i="19" s="1"/>
  <c r="D1241" i="19"/>
  <c r="B1243" i="19" l="1"/>
  <c r="C1243" i="19" s="1"/>
  <c r="D1242" i="19"/>
  <c r="A1241" i="19"/>
  <c r="A1242" i="19" l="1"/>
  <c r="B1244" i="19"/>
  <c r="C1244" i="19" s="1"/>
  <c r="D1243" i="19"/>
  <c r="D1244" i="19" l="1"/>
  <c r="B1245" i="19"/>
  <c r="C1245" i="19" s="1"/>
  <c r="A1243" i="19"/>
  <c r="B1246" i="19" l="1"/>
  <c r="C1246" i="19" s="1"/>
  <c r="D1245" i="19"/>
  <c r="A1244" i="19"/>
  <c r="D1246" i="19" l="1"/>
  <c r="B1247" i="19"/>
  <c r="C1247" i="19" s="1"/>
  <c r="A1245" i="19"/>
  <c r="B1248" i="19" l="1"/>
  <c r="C1248" i="19" s="1"/>
  <c r="D1247" i="19"/>
  <c r="A1246" i="19"/>
  <c r="A1247" i="19" l="1"/>
  <c r="B1249" i="19"/>
  <c r="C1249" i="19" s="1"/>
  <c r="D1248" i="19"/>
  <c r="A1248" i="19" l="1"/>
  <c r="B1250" i="19"/>
  <c r="C1250" i="19" s="1"/>
  <c r="D1249" i="19"/>
  <c r="D1250" i="19" l="1"/>
  <c r="B1251" i="19"/>
  <c r="C1251" i="19" s="1"/>
  <c r="A1249" i="19"/>
  <c r="B1252" i="19" l="1"/>
  <c r="C1252" i="19" s="1"/>
  <c r="D1251" i="19"/>
  <c r="A1250" i="19"/>
  <c r="B1253" i="19" l="1"/>
  <c r="C1253" i="19" s="1"/>
  <c r="D1252" i="19"/>
  <c r="A1251" i="19"/>
  <c r="A1252" i="19" l="1"/>
  <c r="B1254" i="19"/>
  <c r="C1254" i="19" s="1"/>
  <c r="D1253" i="19"/>
  <c r="A1253" i="19" l="1"/>
  <c r="B1255" i="19"/>
  <c r="C1255" i="19" s="1"/>
  <c r="D1254" i="19"/>
  <c r="A1254" i="19" l="1"/>
  <c r="B1256" i="19"/>
  <c r="C1256" i="19" s="1"/>
  <c r="D1255" i="19"/>
  <c r="A1255" i="19" l="1"/>
  <c r="B1257" i="19"/>
  <c r="C1257" i="19" s="1"/>
  <c r="D1256" i="19"/>
  <c r="A1256" i="19" l="1"/>
  <c r="B1258" i="19"/>
  <c r="C1258" i="19" s="1"/>
  <c r="D1257" i="19"/>
  <c r="D1258" i="19" l="1"/>
  <c r="B1259" i="19"/>
  <c r="C1259" i="19" s="1"/>
  <c r="A1257" i="19"/>
  <c r="A1258" i="19" l="1"/>
  <c r="B1260" i="19"/>
  <c r="C1260" i="19" s="1"/>
  <c r="D1259" i="19"/>
  <c r="A1259" i="19" l="1"/>
  <c r="B1261" i="19"/>
  <c r="C1261" i="19" s="1"/>
  <c r="D1260" i="19"/>
  <c r="B1262" i="19" l="1"/>
  <c r="C1262" i="19" s="1"/>
  <c r="D1261" i="19"/>
  <c r="A1260" i="19"/>
  <c r="D1262" i="19" l="1"/>
  <c r="B1263" i="19"/>
  <c r="C1263" i="19" s="1"/>
  <c r="A1261" i="19"/>
  <c r="A1262" i="19" l="1"/>
  <c r="B1264" i="19"/>
  <c r="C1264" i="19" s="1"/>
  <c r="D1263" i="19"/>
  <c r="B1265" i="19" l="1"/>
  <c r="C1265" i="19" s="1"/>
  <c r="D1264" i="19"/>
  <c r="A1263" i="19"/>
  <c r="A1264" i="19" l="1"/>
  <c r="B1266" i="19"/>
  <c r="C1266" i="19" s="1"/>
  <c r="D1265" i="19"/>
  <c r="D1266" i="19" l="1"/>
  <c r="B1267" i="19"/>
  <c r="C1267" i="19" s="1"/>
  <c r="A1265" i="19"/>
  <c r="B1268" i="19" l="1"/>
  <c r="C1268" i="19" s="1"/>
  <c r="D1267" i="19"/>
  <c r="A1266" i="19"/>
  <c r="D1268" i="19" l="1"/>
  <c r="B1269" i="19"/>
  <c r="C1269" i="19" s="1"/>
  <c r="A1267" i="19"/>
  <c r="B1270" i="19" l="1"/>
  <c r="C1270" i="19" s="1"/>
  <c r="D1269" i="19"/>
  <c r="A1268" i="19"/>
  <c r="A1269" i="19" l="1"/>
  <c r="D1270" i="19"/>
  <c r="B1271" i="19"/>
  <c r="C1271" i="19" s="1"/>
  <c r="B1272" i="19" l="1"/>
  <c r="C1272" i="19" s="1"/>
  <c r="D1271" i="19"/>
  <c r="A1270" i="19"/>
  <c r="D1272" i="19" l="1"/>
  <c r="B1273" i="19"/>
  <c r="C1273" i="19" s="1"/>
  <c r="A1271" i="19"/>
  <c r="A1272" i="19" l="1"/>
  <c r="B1274" i="19"/>
  <c r="C1274" i="19" s="1"/>
  <c r="D1273" i="19"/>
  <c r="D1274" i="19" l="1"/>
  <c r="B1275" i="19"/>
  <c r="C1275" i="19" s="1"/>
  <c r="A1273" i="19"/>
  <c r="A1274" i="19" l="1"/>
  <c r="B1276" i="19"/>
  <c r="C1276" i="19" s="1"/>
  <c r="D1275" i="19"/>
  <c r="A1275" i="19" l="1"/>
  <c r="D1276" i="19"/>
  <c r="B1277" i="19"/>
  <c r="C1277" i="19" s="1"/>
  <c r="B1278" i="19" l="1"/>
  <c r="C1278" i="19" s="1"/>
  <c r="D1277" i="19"/>
  <c r="A1276" i="19"/>
  <c r="A1277" i="19" l="1"/>
  <c r="B1279" i="19"/>
  <c r="C1279" i="19" s="1"/>
  <c r="D1278" i="19"/>
  <c r="A1278" i="19" l="1"/>
  <c r="B1280" i="19"/>
  <c r="C1280" i="19" s="1"/>
  <c r="D1279" i="19"/>
  <c r="D1280" i="19" l="1"/>
  <c r="B1281" i="19"/>
  <c r="C1281" i="19" s="1"/>
  <c r="A1279" i="19"/>
  <c r="A1280" i="19" l="1"/>
  <c r="B1282" i="19"/>
  <c r="C1282" i="19" s="1"/>
  <c r="D1281" i="19"/>
  <c r="A1281" i="19" l="1"/>
  <c r="B1283" i="19"/>
  <c r="C1283" i="19" s="1"/>
  <c r="D1282" i="19"/>
  <c r="B1284" i="19" l="1"/>
  <c r="C1284" i="19" s="1"/>
  <c r="D1283" i="19"/>
  <c r="A1282" i="19"/>
  <c r="D1284" i="19" l="1"/>
  <c r="B1285" i="19"/>
  <c r="C1285" i="19" s="1"/>
  <c r="A1283" i="19"/>
  <c r="B1286" i="19" l="1"/>
  <c r="C1286" i="19" s="1"/>
  <c r="D1285" i="19"/>
  <c r="A1284" i="19"/>
  <c r="B1287" i="19" l="1"/>
  <c r="C1287" i="19" s="1"/>
  <c r="D1286" i="19"/>
  <c r="A1285" i="19"/>
  <c r="A1286" i="19" l="1"/>
  <c r="B1288" i="19"/>
  <c r="C1288" i="19" s="1"/>
  <c r="D1287" i="19"/>
  <c r="D1288" i="19" l="1"/>
  <c r="B1289" i="19"/>
  <c r="C1289" i="19" s="1"/>
  <c r="A1287" i="19"/>
  <c r="B1290" i="19" l="1"/>
  <c r="C1290" i="19" s="1"/>
  <c r="D1289" i="19"/>
  <c r="A1288" i="19"/>
  <c r="A1289" i="19" l="1"/>
  <c r="B1291" i="19"/>
  <c r="C1291" i="19" s="1"/>
  <c r="D1290" i="19"/>
  <c r="A1290" i="19" l="1"/>
  <c r="B1292" i="19"/>
  <c r="C1292" i="19" s="1"/>
  <c r="D1291" i="19"/>
  <c r="D1292" i="19" l="1"/>
  <c r="B1293" i="19"/>
  <c r="C1293" i="19" s="1"/>
  <c r="A1291" i="19"/>
  <c r="B1294" i="19" l="1"/>
  <c r="C1294" i="19" s="1"/>
  <c r="D1293" i="19"/>
  <c r="A1292" i="19"/>
  <c r="B1295" i="19" l="1"/>
  <c r="C1295" i="19" s="1"/>
  <c r="D1294" i="19"/>
  <c r="A1293" i="19"/>
  <c r="A1294" i="19" l="1"/>
  <c r="B1296" i="19"/>
  <c r="C1296" i="19" s="1"/>
  <c r="D1295" i="19"/>
  <c r="D1296" i="19" l="1"/>
  <c r="B1297" i="19"/>
  <c r="C1297" i="19" s="1"/>
  <c r="A1295" i="19"/>
  <c r="A1296" i="19" l="1"/>
  <c r="B1298" i="19"/>
  <c r="C1298" i="19" s="1"/>
  <c r="D1297" i="19"/>
  <c r="A1297" i="19" l="1"/>
  <c r="B1299" i="19"/>
  <c r="C1299" i="19" s="1"/>
  <c r="D1298" i="19"/>
  <c r="B1300" i="19" l="1"/>
  <c r="C1300" i="19" s="1"/>
  <c r="D1299" i="19"/>
  <c r="A1298" i="19"/>
  <c r="D1300" i="19" l="1"/>
  <c r="B1301" i="19"/>
  <c r="C1301" i="19" s="1"/>
  <c r="A1299" i="19"/>
  <c r="A1300" i="19" l="1"/>
  <c r="B1302" i="19"/>
  <c r="C1302" i="19" s="1"/>
  <c r="D1301" i="19"/>
  <c r="A1301" i="19" l="1"/>
  <c r="B1303" i="19"/>
  <c r="C1303" i="19" s="1"/>
  <c r="D1302" i="19"/>
  <c r="B1304" i="19" l="1"/>
  <c r="C1304" i="19" s="1"/>
  <c r="D1303" i="19"/>
  <c r="A1302" i="19"/>
  <c r="D1304" i="19" l="1"/>
  <c r="B1305" i="19"/>
  <c r="C1305" i="19" s="1"/>
  <c r="A1303" i="19"/>
  <c r="B1306" i="19" l="1"/>
  <c r="C1306" i="19" s="1"/>
  <c r="D1305" i="19"/>
  <c r="A1304" i="19"/>
  <c r="A1305" i="19" l="1"/>
  <c r="B1307" i="19"/>
  <c r="C1307" i="19" s="1"/>
  <c r="D1306" i="19"/>
  <c r="B1308" i="19" l="1"/>
  <c r="C1308" i="19" s="1"/>
  <c r="D1307" i="19"/>
  <c r="A1306" i="19"/>
  <c r="A1307" i="19" l="1"/>
  <c r="D1308" i="19"/>
  <c r="B1309" i="19"/>
  <c r="C1309" i="19" s="1"/>
  <c r="B1310" i="19" l="1"/>
  <c r="C1310" i="19" s="1"/>
  <c r="D1309" i="19"/>
  <c r="A1308" i="19"/>
  <c r="A1309" i="19" l="1"/>
  <c r="B1311" i="19"/>
  <c r="C1311" i="19" s="1"/>
  <c r="D1310" i="19"/>
  <c r="A1310" i="19" l="1"/>
  <c r="B1312" i="19"/>
  <c r="C1312" i="19" s="1"/>
  <c r="D1311" i="19"/>
  <c r="D1312" i="19" l="1"/>
  <c r="B1313" i="19"/>
  <c r="C1313" i="19" s="1"/>
  <c r="A1311" i="19"/>
  <c r="B1314" i="19" l="1"/>
  <c r="C1314" i="19" s="1"/>
  <c r="D1313" i="19"/>
  <c r="A1312" i="19"/>
  <c r="B1315" i="19" l="1"/>
  <c r="C1315" i="19" s="1"/>
  <c r="D1314" i="19"/>
  <c r="A1313" i="19"/>
  <c r="B1316" i="19" l="1"/>
  <c r="C1316" i="19" s="1"/>
  <c r="D1315" i="19"/>
  <c r="A1314" i="19"/>
  <c r="D1316" i="19" l="1"/>
  <c r="B1317" i="19"/>
  <c r="C1317" i="19" s="1"/>
  <c r="A1315" i="19"/>
  <c r="A1316" i="19" l="1"/>
  <c r="B1318" i="19"/>
  <c r="C1318" i="19" s="1"/>
  <c r="D1317" i="19"/>
  <c r="A1317" i="19" l="1"/>
  <c r="B1319" i="19"/>
  <c r="C1319" i="19" s="1"/>
  <c r="D1318" i="19"/>
  <c r="A1318" i="19" l="1"/>
  <c r="B1320" i="19"/>
  <c r="C1320" i="19" s="1"/>
  <c r="D1319" i="19"/>
  <c r="D1320" i="19" l="1"/>
  <c r="B1321" i="19"/>
  <c r="C1321" i="19" s="1"/>
  <c r="A1319" i="19"/>
  <c r="A1320" i="19" l="1"/>
  <c r="B1322" i="19"/>
  <c r="C1322" i="19" s="1"/>
  <c r="D1321" i="19"/>
  <c r="B1323" i="19" l="1"/>
  <c r="C1323" i="19" s="1"/>
  <c r="D1322" i="19"/>
  <c r="A1321" i="19"/>
  <c r="B1324" i="19" l="1"/>
  <c r="C1324" i="19" s="1"/>
  <c r="D1323" i="19"/>
  <c r="A1322" i="19"/>
  <c r="A1323" i="19" l="1"/>
  <c r="D1324" i="19"/>
  <c r="B1325" i="19"/>
  <c r="C1325" i="19" s="1"/>
  <c r="B1326" i="19" l="1"/>
  <c r="C1326" i="19" s="1"/>
  <c r="D1325" i="19"/>
  <c r="A1324" i="19"/>
  <c r="A1325" i="19" l="1"/>
  <c r="B1327" i="19"/>
  <c r="C1327" i="19" s="1"/>
  <c r="D1326" i="19"/>
  <c r="A1326" i="19" l="1"/>
  <c r="B1328" i="19"/>
  <c r="C1328" i="19" s="1"/>
  <c r="D1327" i="19"/>
  <c r="A1327" i="19" l="1"/>
  <c r="D1328" i="19"/>
  <c r="B1329" i="19"/>
  <c r="C1329" i="19" s="1"/>
  <c r="A1328" i="19" l="1"/>
  <c r="B1330" i="19"/>
  <c r="C1330" i="19" s="1"/>
  <c r="D1329" i="19"/>
  <c r="A1329" i="19" l="1"/>
  <c r="B1331" i="19"/>
  <c r="C1331" i="19" s="1"/>
  <c r="D1330" i="19"/>
  <c r="B1332" i="19" l="1"/>
  <c r="C1332" i="19" s="1"/>
  <c r="D1331" i="19"/>
  <c r="A1330" i="19"/>
  <c r="D1332" i="19" l="1"/>
  <c r="B1333" i="19"/>
  <c r="C1333" i="19" s="1"/>
  <c r="A1331" i="19"/>
  <c r="B1334" i="19" l="1"/>
  <c r="C1334" i="19" s="1"/>
  <c r="D1333" i="19"/>
  <c r="A1332" i="19"/>
  <c r="A1333" i="19" l="1"/>
  <c r="B1335" i="19"/>
  <c r="C1335" i="19" s="1"/>
  <c r="D1334" i="19"/>
  <c r="A1334" i="19" l="1"/>
  <c r="B1336" i="19"/>
  <c r="C1336" i="19" s="1"/>
  <c r="D1335" i="19"/>
  <c r="A1335" i="19" l="1"/>
  <c r="D1336" i="19"/>
  <c r="B1337" i="19"/>
  <c r="C1337" i="19" s="1"/>
  <c r="A1336" i="19" l="1"/>
  <c r="B1338" i="19"/>
  <c r="C1338" i="19" s="1"/>
  <c r="D1337" i="19"/>
  <c r="A1337" i="19" l="1"/>
  <c r="B1339" i="19"/>
  <c r="C1339" i="19" s="1"/>
  <c r="D1338" i="19"/>
  <c r="B1340" i="19" l="1"/>
  <c r="C1340" i="19" s="1"/>
  <c r="D1339" i="19"/>
  <c r="A1338" i="19"/>
  <c r="D1340" i="19" l="1"/>
  <c r="B1341" i="19"/>
  <c r="C1341" i="19" s="1"/>
  <c r="A1339" i="19"/>
  <c r="B1342" i="19" l="1"/>
  <c r="C1342" i="19" s="1"/>
  <c r="D1341" i="19"/>
  <c r="A1340" i="19"/>
  <c r="B1343" i="19" l="1"/>
  <c r="C1343" i="19" s="1"/>
  <c r="D1342" i="19"/>
  <c r="A1341" i="19"/>
  <c r="A1342" i="19" l="1"/>
  <c r="B1344" i="19"/>
  <c r="C1344" i="19" s="1"/>
  <c r="D1343" i="19"/>
  <c r="D1344" i="19" l="1"/>
  <c r="B1345" i="19"/>
  <c r="C1345" i="19" s="1"/>
  <c r="A1343" i="19"/>
  <c r="A1344" i="19" l="1"/>
  <c r="B1346" i="19"/>
  <c r="C1346" i="19" s="1"/>
  <c r="D1345" i="19"/>
  <c r="A1345" i="19" l="1"/>
  <c r="B1347" i="19"/>
  <c r="C1347" i="19" s="1"/>
  <c r="D1346" i="19"/>
  <c r="B1348" i="19" l="1"/>
  <c r="C1348" i="19" s="1"/>
  <c r="D1347" i="19"/>
  <c r="A1346" i="19"/>
  <c r="A1347" i="19" l="1"/>
  <c r="D1348" i="19"/>
  <c r="B1349" i="19"/>
  <c r="C1349" i="19" s="1"/>
  <c r="A1348" i="19" l="1"/>
  <c r="B1350" i="19"/>
  <c r="C1350" i="19" s="1"/>
  <c r="D1349" i="19"/>
  <c r="A1349" i="19" l="1"/>
  <c r="B1351" i="19"/>
  <c r="C1351" i="19" s="1"/>
  <c r="D1350" i="19"/>
  <c r="B1352" i="19" l="1"/>
  <c r="C1352" i="19" s="1"/>
  <c r="D1351" i="19"/>
  <c r="A1350" i="19"/>
  <c r="D1352" i="19" l="1"/>
  <c r="B1353" i="19"/>
  <c r="C1353" i="19" s="1"/>
  <c r="A1351" i="19"/>
  <c r="B1354" i="19" l="1"/>
  <c r="C1354" i="19" s="1"/>
  <c r="D1353" i="19"/>
  <c r="A1352" i="19"/>
  <c r="B1355" i="19" l="1"/>
  <c r="C1355" i="19" s="1"/>
  <c r="D1354" i="19"/>
  <c r="A1353" i="19"/>
  <c r="B1356" i="19" l="1"/>
  <c r="C1356" i="19" s="1"/>
  <c r="D1355" i="19"/>
  <c r="A1354" i="19"/>
  <c r="D1356" i="19" l="1"/>
  <c r="B1357" i="19"/>
  <c r="C1357" i="19" s="1"/>
  <c r="A1355" i="19"/>
  <c r="A1356" i="19" l="1"/>
  <c r="B1358" i="19"/>
  <c r="C1358" i="19" s="1"/>
  <c r="D1357" i="19"/>
  <c r="A1357" i="19" l="1"/>
  <c r="B1359" i="19"/>
  <c r="C1359" i="19" s="1"/>
  <c r="D1358" i="19"/>
  <c r="B1360" i="19" l="1"/>
  <c r="C1360" i="19" s="1"/>
  <c r="D1359" i="19"/>
  <c r="A1358" i="19"/>
  <c r="D1360" i="19" l="1"/>
  <c r="B1361" i="19"/>
  <c r="C1361" i="19" s="1"/>
  <c r="A1359" i="19"/>
  <c r="B1362" i="19" l="1"/>
  <c r="C1362" i="19" s="1"/>
  <c r="D1361" i="19"/>
  <c r="A1360" i="19"/>
  <c r="A1361" i="19" l="1"/>
  <c r="B1363" i="19"/>
  <c r="C1363" i="19" s="1"/>
  <c r="D1362" i="19"/>
  <c r="A1362" i="19" l="1"/>
  <c r="B1364" i="19"/>
  <c r="C1364" i="19" s="1"/>
  <c r="D1363" i="19"/>
  <c r="D1364" i="19" l="1"/>
  <c r="B1365" i="19"/>
  <c r="C1365" i="19" s="1"/>
  <c r="A1363" i="19"/>
  <c r="A1364" i="19" l="1"/>
  <c r="B1366" i="19"/>
  <c r="C1366" i="19" s="1"/>
  <c r="D1365" i="19"/>
  <c r="B1367" i="19" l="1"/>
  <c r="C1367" i="19" s="1"/>
  <c r="D1366" i="19"/>
  <c r="A1365" i="19"/>
  <c r="B1368" i="19" l="1"/>
  <c r="C1368" i="19" s="1"/>
  <c r="D1367" i="19"/>
  <c r="A1366" i="19"/>
  <c r="D1368" i="19" l="1"/>
  <c r="B1369" i="19"/>
  <c r="C1369" i="19" s="1"/>
  <c r="A1367" i="19"/>
  <c r="A1368" i="19" l="1"/>
  <c r="B1370" i="19"/>
  <c r="C1370" i="19" s="1"/>
  <c r="D1369" i="19"/>
  <c r="B1371" i="19" l="1"/>
  <c r="C1371" i="19" s="1"/>
  <c r="D1370" i="19"/>
  <c r="A1369" i="19"/>
  <c r="B1372" i="19" l="1"/>
  <c r="C1372" i="19" s="1"/>
  <c r="D1371" i="19"/>
  <c r="A1370" i="19"/>
  <c r="D1372" i="19" l="1"/>
  <c r="B1373" i="19"/>
  <c r="C1373" i="19" s="1"/>
  <c r="A1371" i="19"/>
  <c r="B1374" i="19" l="1"/>
  <c r="C1374" i="19" s="1"/>
  <c r="D1373" i="19"/>
  <c r="A1372" i="19"/>
  <c r="B1375" i="19" l="1"/>
  <c r="C1375" i="19" s="1"/>
  <c r="D1374" i="19"/>
  <c r="A1373" i="19"/>
  <c r="B1376" i="19" l="1"/>
  <c r="C1376" i="19" s="1"/>
  <c r="D1375" i="19"/>
  <c r="A1374" i="19"/>
  <c r="D1376" i="19" l="1"/>
  <c r="B1377" i="19"/>
  <c r="C1377" i="19" s="1"/>
  <c r="A1375" i="19"/>
  <c r="B1378" i="19" l="1"/>
  <c r="C1378" i="19" s="1"/>
  <c r="D1377" i="19"/>
  <c r="A1376" i="19"/>
  <c r="A1377" i="19" l="1"/>
  <c r="B1379" i="19"/>
  <c r="C1379" i="19" s="1"/>
  <c r="D1378" i="19"/>
  <c r="A1378" i="19" l="1"/>
  <c r="B1380" i="19"/>
  <c r="C1380" i="19" s="1"/>
  <c r="D1379" i="19"/>
  <c r="A1379" i="19" l="1"/>
  <c r="D1380" i="19"/>
  <c r="B1381" i="19"/>
  <c r="C1381" i="19" s="1"/>
  <c r="B1382" i="19" l="1"/>
  <c r="C1382" i="19" s="1"/>
  <c r="D1381" i="19"/>
  <c r="A1380" i="19"/>
  <c r="A1381" i="19" l="1"/>
  <c r="B1383" i="19"/>
  <c r="C1383" i="19" s="1"/>
  <c r="D1382" i="19"/>
  <c r="A1382" i="19" l="1"/>
  <c r="B1384" i="19"/>
  <c r="C1384" i="19" s="1"/>
  <c r="D1383" i="19"/>
  <c r="A1383" i="19" l="1"/>
  <c r="D1384" i="19"/>
  <c r="B1385" i="19"/>
  <c r="C1385" i="19" s="1"/>
  <c r="B1386" i="19" l="1"/>
  <c r="C1386" i="19" s="1"/>
  <c r="D1385" i="19"/>
  <c r="A1384" i="19"/>
  <c r="B1387" i="19" l="1"/>
  <c r="C1387" i="19" s="1"/>
  <c r="D1386" i="19"/>
  <c r="A1385" i="19"/>
  <c r="B1388" i="19" l="1"/>
  <c r="C1388" i="19" s="1"/>
  <c r="D1387" i="19"/>
  <c r="A1386" i="19"/>
  <c r="A1387" i="19" l="1"/>
  <c r="D1388" i="19"/>
  <c r="B1389" i="19"/>
  <c r="C1389" i="19" s="1"/>
  <c r="B1390" i="19" l="1"/>
  <c r="C1390" i="19" s="1"/>
  <c r="D1389" i="19"/>
  <c r="A1388" i="19"/>
  <c r="B1391" i="19" l="1"/>
  <c r="C1391" i="19" s="1"/>
  <c r="D1390" i="19"/>
  <c r="A1389" i="19"/>
  <c r="B1392" i="19" l="1"/>
  <c r="C1392" i="19" s="1"/>
  <c r="D1391" i="19"/>
  <c r="A1390" i="19"/>
  <c r="A1391" i="19" l="1"/>
  <c r="D1392" i="19"/>
  <c r="B1393" i="19"/>
  <c r="C1393" i="19" s="1"/>
  <c r="B1394" i="19" l="1"/>
  <c r="C1394" i="19" s="1"/>
  <c r="D1393" i="19"/>
  <c r="A1392" i="19"/>
  <c r="A1393" i="19" l="1"/>
  <c r="B1395" i="19"/>
  <c r="C1395" i="19" s="1"/>
  <c r="D1394" i="19"/>
  <c r="A1394" i="19" l="1"/>
  <c r="B1396" i="19"/>
  <c r="C1396" i="19" s="1"/>
  <c r="D1395" i="19"/>
  <c r="D1396" i="19" l="1"/>
  <c r="B1397" i="19"/>
  <c r="C1397" i="19" s="1"/>
  <c r="A1395" i="19"/>
  <c r="B1398" i="19" l="1"/>
  <c r="C1398" i="19" s="1"/>
  <c r="D1397" i="19"/>
  <c r="A1396" i="19"/>
  <c r="B1399" i="19" l="1"/>
  <c r="C1399" i="19" s="1"/>
  <c r="D1398" i="19"/>
  <c r="A1397" i="19"/>
  <c r="A1398" i="19" l="1"/>
  <c r="B1400" i="19"/>
  <c r="C1400" i="19" s="1"/>
  <c r="D1399" i="19"/>
  <c r="D1400" i="19" l="1"/>
  <c r="B1401" i="19"/>
  <c r="C1401" i="19" s="1"/>
  <c r="A1399" i="19"/>
  <c r="A1400" i="19" l="1"/>
  <c r="B1402" i="19"/>
  <c r="C1402" i="19" s="1"/>
  <c r="D1401" i="19"/>
  <c r="A1401" i="19" l="1"/>
  <c r="B1403" i="19"/>
  <c r="C1403" i="19" s="1"/>
  <c r="D1402" i="19"/>
  <c r="B1404" i="19" l="1"/>
  <c r="C1404" i="19" s="1"/>
  <c r="D1403" i="19"/>
  <c r="A1402" i="19"/>
  <c r="D1404" i="19" l="1"/>
  <c r="B1405" i="19"/>
  <c r="C1405" i="19" s="1"/>
  <c r="A1403" i="19"/>
  <c r="B1406" i="19" l="1"/>
  <c r="C1406" i="19" s="1"/>
  <c r="D1405" i="19"/>
  <c r="A1404" i="19"/>
  <c r="A1405" i="19" l="1"/>
  <c r="B1407" i="19"/>
  <c r="C1407" i="19" s="1"/>
  <c r="D1406" i="19"/>
  <c r="A1406" i="19" l="1"/>
  <c r="B1408" i="19"/>
  <c r="C1408" i="19" s="1"/>
  <c r="D1407" i="19"/>
  <c r="A1407" i="19" l="1"/>
  <c r="D1408" i="19"/>
  <c r="B1409" i="19"/>
  <c r="C1409" i="19" s="1"/>
  <c r="B1410" i="19" l="1"/>
  <c r="C1410" i="19" s="1"/>
  <c r="D1409" i="19"/>
  <c r="A1408" i="19"/>
  <c r="A1409" i="19" l="1"/>
  <c r="B1411" i="19"/>
  <c r="C1411" i="19" s="1"/>
  <c r="D1410" i="19"/>
  <c r="B1412" i="19" l="1"/>
  <c r="C1412" i="19" s="1"/>
  <c r="D1411" i="19"/>
  <c r="A1410" i="19"/>
  <c r="D1412" i="19" l="1"/>
  <c r="B1413" i="19"/>
  <c r="C1413" i="19" s="1"/>
  <c r="A1411" i="19"/>
  <c r="A1412" i="19" l="1"/>
  <c r="B1414" i="19"/>
  <c r="C1414" i="19" s="1"/>
  <c r="D1413" i="19"/>
  <c r="A1413" i="19" l="1"/>
  <c r="B1415" i="19"/>
  <c r="C1415" i="19" s="1"/>
  <c r="D1414" i="19"/>
  <c r="A1414" i="19" l="1"/>
  <c r="B1416" i="19"/>
  <c r="C1416" i="19" s="1"/>
  <c r="D1415" i="19"/>
  <c r="D1416" i="19" l="1"/>
  <c r="B1417" i="19"/>
  <c r="C1417" i="19" s="1"/>
  <c r="A1415" i="19"/>
  <c r="A1416" i="19" l="1"/>
  <c r="B1418" i="19"/>
  <c r="C1418" i="19" s="1"/>
  <c r="D1417" i="19"/>
  <c r="A1417" i="19" l="1"/>
  <c r="B1419" i="19"/>
  <c r="C1419" i="19" s="1"/>
  <c r="D1418" i="19"/>
  <c r="B1420" i="19" l="1"/>
  <c r="C1420" i="19" s="1"/>
  <c r="D1419" i="19"/>
  <c r="A1418" i="19"/>
  <c r="A1419" i="19" l="1"/>
  <c r="D1420" i="19"/>
  <c r="B1421" i="19"/>
  <c r="C1421" i="19" s="1"/>
  <c r="A1420" i="19" l="1"/>
  <c r="B1422" i="19"/>
  <c r="C1422" i="19" s="1"/>
  <c r="D1421" i="19"/>
  <c r="B1423" i="19" l="1"/>
  <c r="C1423" i="19" s="1"/>
  <c r="D1422" i="19"/>
  <c r="A1421" i="19"/>
  <c r="B1424" i="19" l="1"/>
  <c r="C1424" i="19" s="1"/>
  <c r="D1423" i="19"/>
  <c r="A1422" i="19"/>
  <c r="D1424" i="19" l="1"/>
  <c r="B1425" i="19"/>
  <c r="C1425" i="19" s="1"/>
  <c r="A1423" i="19"/>
  <c r="B1426" i="19" l="1"/>
  <c r="C1426" i="19" s="1"/>
  <c r="D1425" i="19"/>
  <c r="A1424" i="19"/>
  <c r="A1425" i="19" l="1"/>
  <c r="B1427" i="19"/>
  <c r="C1427" i="19" s="1"/>
  <c r="D1426" i="19"/>
  <c r="B1428" i="19" l="1"/>
  <c r="C1428" i="19" s="1"/>
  <c r="D1427" i="19"/>
  <c r="A1426" i="19"/>
  <c r="D1428" i="19" l="1"/>
  <c r="B1429" i="19"/>
  <c r="C1429" i="19" s="1"/>
  <c r="A1427" i="19"/>
  <c r="B1430" i="19" l="1"/>
  <c r="C1430" i="19" s="1"/>
  <c r="D1429" i="19"/>
  <c r="A1428" i="19"/>
  <c r="B1431" i="19" l="1"/>
  <c r="C1431" i="19" s="1"/>
  <c r="D1430" i="19"/>
  <c r="A1429" i="19"/>
  <c r="A1430" i="19" l="1"/>
  <c r="B1432" i="19"/>
  <c r="C1432" i="19" s="1"/>
  <c r="D1431" i="19"/>
  <c r="A1431" i="19" l="1"/>
  <c r="D1432" i="19"/>
  <c r="B1433" i="19"/>
  <c r="C1433" i="19" s="1"/>
  <c r="A1432" i="19" l="1"/>
  <c r="B1434" i="19"/>
  <c r="C1434" i="19" s="1"/>
  <c r="D1433" i="19"/>
  <c r="A1433" i="19" l="1"/>
  <c r="B1435" i="19"/>
  <c r="C1435" i="19" s="1"/>
  <c r="D1434" i="19"/>
  <c r="A1434" i="19" l="1"/>
  <c r="B1436" i="19"/>
  <c r="C1436" i="19" s="1"/>
  <c r="D1435" i="19"/>
  <c r="D1436" i="19" l="1"/>
  <c r="B1437" i="19"/>
  <c r="C1437" i="19" s="1"/>
  <c r="A1435" i="19"/>
  <c r="A1436" i="19" l="1"/>
  <c r="B1438" i="19"/>
  <c r="C1438" i="19" s="1"/>
  <c r="D1437" i="19"/>
  <c r="A1437" i="19" l="1"/>
  <c r="B1439" i="19"/>
  <c r="C1439" i="19" s="1"/>
  <c r="D1438" i="19"/>
  <c r="B1440" i="19" l="1"/>
  <c r="C1440" i="19" s="1"/>
  <c r="D1439" i="19"/>
  <c r="A1438" i="19"/>
  <c r="A1439" i="19" l="1"/>
  <c r="D1440" i="19"/>
  <c r="B1441" i="19"/>
  <c r="C1441" i="19" s="1"/>
  <c r="A1440" i="19" l="1"/>
  <c r="B1442" i="19"/>
  <c r="C1442" i="19" s="1"/>
  <c r="D1441" i="19"/>
  <c r="B1443" i="19" l="1"/>
  <c r="C1443" i="19" s="1"/>
  <c r="D1442" i="19"/>
  <c r="A1441" i="19"/>
  <c r="A1442" i="19" l="1"/>
  <c r="B1444" i="19"/>
  <c r="C1444" i="19" s="1"/>
  <c r="D1443" i="19"/>
  <c r="A1443" i="19" l="1"/>
  <c r="D1444" i="19"/>
  <c r="B1445" i="19"/>
  <c r="C1445" i="19" s="1"/>
  <c r="A1444" i="19" l="1"/>
  <c r="B1446" i="19"/>
  <c r="C1446" i="19" s="1"/>
  <c r="D1445" i="19"/>
  <c r="A1445" i="19" l="1"/>
  <c r="B1447" i="19"/>
  <c r="C1447" i="19" s="1"/>
  <c r="D1446" i="19"/>
  <c r="A1446" i="19" l="1"/>
  <c r="B1448" i="19"/>
  <c r="C1448" i="19" s="1"/>
  <c r="D1447" i="19"/>
  <c r="A1447" i="19" l="1"/>
  <c r="D1448" i="19"/>
  <c r="B1449" i="19"/>
  <c r="C1449" i="19" s="1"/>
  <c r="A1448" i="19" l="1"/>
  <c r="B1450" i="19"/>
  <c r="C1450" i="19" s="1"/>
  <c r="D1449" i="19"/>
  <c r="A1449" i="19" l="1"/>
  <c r="B1451" i="19"/>
  <c r="C1451" i="19" s="1"/>
  <c r="D1450" i="19"/>
  <c r="B1452" i="19" l="1"/>
  <c r="C1452" i="19" s="1"/>
  <c r="D1451" i="19"/>
  <c r="A1450" i="19"/>
  <c r="D1452" i="19" l="1"/>
  <c r="B1453" i="19"/>
  <c r="C1453" i="19" s="1"/>
  <c r="A1451" i="19"/>
  <c r="A1452" i="19" l="1"/>
  <c r="B1454" i="19"/>
  <c r="C1454" i="19" s="1"/>
  <c r="D1453" i="19"/>
  <c r="A1453" i="19" l="1"/>
  <c r="B1455" i="19"/>
  <c r="C1455" i="19" s="1"/>
  <c r="D1454" i="19"/>
  <c r="A1454" i="19" l="1"/>
  <c r="B1456" i="19"/>
  <c r="C1456" i="19" s="1"/>
  <c r="D1455" i="19"/>
  <c r="D1456" i="19" l="1"/>
  <c r="B1457" i="19"/>
  <c r="C1457" i="19" s="1"/>
  <c r="A1455" i="19"/>
  <c r="B1458" i="19" l="1"/>
  <c r="C1458" i="19" s="1"/>
  <c r="D1457" i="19"/>
  <c r="A1456" i="19"/>
  <c r="B1459" i="19" l="1"/>
  <c r="C1459" i="19" s="1"/>
  <c r="D1458" i="19"/>
  <c r="A1457" i="19"/>
  <c r="A1458" i="19" l="1"/>
  <c r="B1460" i="19"/>
  <c r="C1460" i="19" s="1"/>
  <c r="D1459" i="19"/>
  <c r="A1459" i="19" l="1"/>
  <c r="D1460" i="19"/>
  <c r="B1461" i="19"/>
  <c r="C1461" i="19" s="1"/>
  <c r="A1460" i="19" l="1"/>
  <c r="B1462" i="19"/>
  <c r="C1462" i="19" s="1"/>
  <c r="D1461" i="19"/>
  <c r="A1461" i="19" l="1"/>
  <c r="B1463" i="19"/>
  <c r="C1463" i="19" s="1"/>
  <c r="D1462" i="19"/>
  <c r="B1464" i="19" l="1"/>
  <c r="C1464" i="19" s="1"/>
  <c r="D1463" i="19"/>
  <c r="A1462" i="19"/>
  <c r="D1464" i="19" l="1"/>
  <c r="B1465" i="19"/>
  <c r="C1465" i="19" s="1"/>
  <c r="A1463" i="19"/>
  <c r="B1466" i="19" l="1"/>
  <c r="C1466" i="19" s="1"/>
  <c r="D1465" i="19"/>
  <c r="A1464" i="19"/>
  <c r="A1465" i="19" l="1"/>
  <c r="B1467" i="19"/>
  <c r="C1467" i="19" s="1"/>
  <c r="D1466" i="19"/>
  <c r="A1466" i="19" l="1"/>
  <c r="B1468" i="19"/>
  <c r="C1468" i="19" s="1"/>
  <c r="D1467" i="19"/>
  <c r="B1469" i="19" l="1"/>
  <c r="C1469" i="19" s="1"/>
  <c r="D1468" i="19"/>
  <c r="A1467" i="19"/>
  <c r="A1468" i="19" l="1"/>
  <c r="B1470" i="19"/>
  <c r="C1470" i="19" s="1"/>
  <c r="D1469" i="19"/>
  <c r="D1470" i="19" l="1"/>
  <c r="B1471" i="19"/>
  <c r="C1471" i="19" s="1"/>
  <c r="A1469" i="19"/>
  <c r="A1470" i="19" l="1"/>
  <c r="B1472" i="19"/>
  <c r="C1472" i="19" s="1"/>
  <c r="D1471" i="19"/>
  <c r="A1471" i="19" l="1"/>
  <c r="D1472" i="19"/>
  <c r="B1473" i="19"/>
  <c r="C1473" i="19" s="1"/>
  <c r="A1472" i="19" l="1"/>
  <c r="B1474" i="19"/>
  <c r="C1474" i="19" s="1"/>
  <c r="D1473" i="19"/>
  <c r="D1474" i="19" l="1"/>
  <c r="B1475" i="19"/>
  <c r="C1475" i="19" s="1"/>
  <c r="A1473" i="19"/>
  <c r="B1476" i="19" l="1"/>
  <c r="C1476" i="19" s="1"/>
  <c r="D1475" i="19"/>
  <c r="A1474" i="19"/>
  <c r="A1475" i="19" l="1"/>
  <c r="D1476" i="19"/>
  <c r="B1477" i="19"/>
  <c r="C1477" i="19" s="1"/>
  <c r="A1476" i="19" l="1"/>
  <c r="B1478" i="19"/>
  <c r="C1478" i="19" s="1"/>
  <c r="D1477" i="19"/>
  <c r="A1477" i="19" l="1"/>
  <c r="D1478" i="19"/>
  <c r="B1479" i="19"/>
  <c r="C1479" i="19" s="1"/>
  <c r="A1478" i="19" l="1"/>
  <c r="B1480" i="19"/>
  <c r="C1480" i="19" s="1"/>
  <c r="D1479" i="19"/>
  <c r="D1480" i="19" l="1"/>
  <c r="B1481" i="19"/>
  <c r="C1481" i="19" s="1"/>
  <c r="A1479" i="19"/>
  <c r="B1482" i="19" l="1"/>
  <c r="C1482" i="19" s="1"/>
  <c r="D1481" i="19"/>
  <c r="A1480" i="19"/>
  <c r="D1482" i="19" l="1"/>
  <c r="B1483" i="19"/>
  <c r="C1483" i="19" s="1"/>
  <c r="A1481" i="19"/>
  <c r="A1482" i="19" l="1"/>
  <c r="B1484" i="19"/>
  <c r="C1484" i="19" s="1"/>
  <c r="D1483" i="19"/>
  <c r="A1483" i="19" l="1"/>
  <c r="D1484" i="19"/>
  <c r="B1485" i="19"/>
  <c r="C1485" i="19" s="1"/>
  <c r="B1486" i="19" l="1"/>
  <c r="C1486" i="19" s="1"/>
  <c r="D1485" i="19"/>
  <c r="A1484" i="19"/>
  <c r="D1486" i="19" l="1"/>
  <c r="B1487" i="19"/>
  <c r="C1487" i="19" s="1"/>
  <c r="A1485" i="19"/>
  <c r="B1488" i="19" l="1"/>
  <c r="C1488" i="19" s="1"/>
  <c r="D1487" i="19"/>
  <c r="A1486" i="19"/>
  <c r="A1487" i="19" l="1"/>
  <c r="D1488" i="19"/>
  <c r="B1489" i="19"/>
  <c r="C1489" i="19" s="1"/>
  <c r="A1488" i="19" l="1"/>
  <c r="B1490" i="19"/>
  <c r="C1490" i="19" s="1"/>
  <c r="D1489" i="19"/>
  <c r="A1489" i="19" l="1"/>
  <c r="D1490" i="19"/>
  <c r="B1491" i="19"/>
  <c r="C1491" i="19" s="1"/>
  <c r="B1492" i="19" l="1"/>
  <c r="C1492" i="19" s="1"/>
  <c r="D1491" i="19"/>
  <c r="A1490" i="19"/>
  <c r="A1491" i="19" l="1"/>
  <c r="D1492" i="19"/>
  <c r="B1493" i="19"/>
  <c r="C1493" i="19" s="1"/>
  <c r="A1492" i="19" l="1"/>
  <c r="B1494" i="19"/>
  <c r="C1494" i="19" s="1"/>
  <c r="D1493" i="19"/>
  <c r="A1493" i="19" l="1"/>
  <c r="D1494" i="19"/>
  <c r="B1495" i="19"/>
  <c r="C1495" i="19" s="1"/>
  <c r="B1496" i="19" l="1"/>
  <c r="C1496" i="19" s="1"/>
  <c r="D1495" i="19"/>
  <c r="A1494" i="19"/>
  <c r="A1495" i="19" l="1"/>
  <c r="D1496" i="19"/>
  <c r="B1497" i="19"/>
  <c r="C1497" i="19" s="1"/>
  <c r="A1496" i="19" l="1"/>
  <c r="B1498" i="19"/>
  <c r="C1498" i="19" s="1"/>
  <c r="D1497" i="19"/>
  <c r="D1498" i="19" l="1"/>
  <c r="B1499" i="19"/>
  <c r="C1499" i="19" s="1"/>
  <c r="A1497" i="19"/>
  <c r="B1500" i="19" l="1"/>
  <c r="C1500" i="19" s="1"/>
  <c r="D1499" i="19"/>
  <c r="A1498" i="19"/>
  <c r="A1499" i="19" l="1"/>
  <c r="D1500" i="19"/>
  <c r="B1501" i="19"/>
  <c r="C1501" i="19" s="1"/>
  <c r="A1500" i="19" l="1"/>
  <c r="B1502" i="19"/>
  <c r="C1502" i="19" s="1"/>
  <c r="D1501" i="19"/>
  <c r="A1501" i="19" l="1"/>
  <c r="D1502" i="19"/>
  <c r="B1503" i="19"/>
  <c r="C1503" i="19" s="1"/>
  <c r="A1502" i="19" l="1"/>
  <c r="B1504" i="19"/>
  <c r="C1504" i="19" s="1"/>
  <c r="D1503" i="19"/>
  <c r="D1504" i="19" l="1"/>
  <c r="B1505" i="19"/>
  <c r="C1505" i="19" s="1"/>
  <c r="A1503" i="19"/>
  <c r="B1506" i="19" l="1"/>
  <c r="C1506" i="19" s="1"/>
  <c r="D1505" i="19"/>
  <c r="A1504" i="19"/>
  <c r="D1506" i="19" l="1"/>
  <c r="B1507" i="19"/>
  <c r="C1507" i="19" s="1"/>
  <c r="A1505" i="19"/>
  <c r="A1506" i="19" l="1"/>
  <c r="B1508" i="19"/>
  <c r="C1508" i="19" s="1"/>
  <c r="D1507" i="19"/>
  <c r="A1507" i="19" l="1"/>
  <c r="D1508" i="19"/>
  <c r="B1509" i="19"/>
  <c r="C1509" i="19" s="1"/>
  <c r="A1508" i="19" l="1"/>
  <c r="B1510" i="19"/>
  <c r="C1510" i="19" s="1"/>
  <c r="D1509" i="19"/>
  <c r="A1509" i="19" l="1"/>
  <c r="D1510" i="19"/>
  <c r="B1511" i="19"/>
  <c r="C1511" i="19" s="1"/>
  <c r="A1510" i="19" l="1"/>
  <c r="B1512" i="19"/>
  <c r="C1512" i="19" s="1"/>
  <c r="D1511" i="19"/>
  <c r="A1511" i="19" l="1"/>
  <c r="D1512" i="19"/>
  <c r="B1513" i="19"/>
  <c r="C1513" i="19" s="1"/>
  <c r="B1514" i="19" l="1"/>
  <c r="C1514" i="19" s="1"/>
  <c r="D1513" i="19"/>
  <c r="A1512" i="19"/>
  <c r="D1514" i="19" l="1"/>
  <c r="B1515" i="19"/>
  <c r="C1515" i="19" s="1"/>
  <c r="A1513" i="19"/>
  <c r="B1516" i="19" l="1"/>
  <c r="C1516" i="19" s="1"/>
  <c r="D1515" i="19"/>
  <c r="A1514" i="19"/>
  <c r="A1515" i="19" l="1"/>
  <c r="D1516" i="19"/>
  <c r="B1517" i="19"/>
  <c r="C1517" i="19" s="1"/>
  <c r="A1516" i="19" l="1"/>
  <c r="B1518" i="19"/>
  <c r="C1518" i="19" s="1"/>
  <c r="D1517" i="19"/>
  <c r="A1517" i="19" l="1"/>
  <c r="D1518" i="19"/>
  <c r="B1519" i="19"/>
  <c r="C1519" i="19" s="1"/>
  <c r="A1518" i="19" l="1"/>
  <c r="B1520" i="19"/>
  <c r="C1520" i="19" s="1"/>
  <c r="D1519" i="19"/>
  <c r="A1519" i="19" l="1"/>
  <c r="D1520" i="19"/>
  <c r="B1521" i="19"/>
  <c r="C1521" i="19" s="1"/>
  <c r="B1522" i="19" l="1"/>
  <c r="C1522" i="19" s="1"/>
  <c r="D1521" i="19"/>
  <c r="A1520" i="19"/>
  <c r="D1522" i="19" l="1"/>
  <c r="B1523" i="19"/>
  <c r="C1523" i="19" s="1"/>
  <c r="A1521" i="19"/>
  <c r="B1524" i="19" l="1"/>
  <c r="C1524" i="19" s="1"/>
  <c r="D1523" i="19"/>
  <c r="A1522" i="19"/>
  <c r="A1523" i="19" l="1"/>
  <c r="D1524" i="19"/>
  <c r="B1525" i="19"/>
  <c r="C1525" i="19" s="1"/>
  <c r="A1524" i="19" l="1"/>
  <c r="B1526" i="19"/>
  <c r="C1526" i="19" s="1"/>
  <c r="D1525" i="19"/>
  <c r="A1525" i="19" l="1"/>
  <c r="D1526" i="19"/>
  <c r="B1527" i="19"/>
  <c r="C1527" i="19" s="1"/>
  <c r="B1528" i="19" l="1"/>
  <c r="C1528" i="19" s="1"/>
  <c r="D1527" i="19"/>
  <c r="A1526" i="19"/>
  <c r="A1527" i="19" l="1"/>
  <c r="D1528" i="19"/>
  <c r="B1529" i="19"/>
  <c r="C1529" i="19" s="1"/>
  <c r="B1530" i="19" l="1"/>
  <c r="C1530" i="19" s="1"/>
  <c r="D1529" i="19"/>
  <c r="A1528" i="19"/>
  <c r="D1530" i="19" l="1"/>
  <c r="B1531" i="19"/>
  <c r="C1531" i="19" s="1"/>
  <c r="A1529" i="19"/>
  <c r="B1532" i="19" l="1"/>
  <c r="C1532" i="19" s="1"/>
  <c r="D1531" i="19"/>
  <c r="A1530" i="19"/>
  <c r="A1531" i="19" l="1"/>
  <c r="D1532" i="19"/>
  <c r="B1533" i="19"/>
  <c r="C1533" i="19" s="1"/>
  <c r="A1532" i="19" l="1"/>
  <c r="B1534" i="19"/>
  <c r="C1534" i="19" s="1"/>
  <c r="D1533" i="19"/>
  <c r="D1534" i="19" l="1"/>
  <c r="B1535" i="19"/>
  <c r="C1535" i="19" s="1"/>
  <c r="A1533" i="19"/>
  <c r="A1534" i="19" l="1"/>
  <c r="B1536" i="19"/>
  <c r="C1536" i="19" s="1"/>
  <c r="D1535" i="19"/>
  <c r="D1536" i="19" l="1"/>
  <c r="B1537" i="19"/>
  <c r="C1537" i="19" s="1"/>
  <c r="A1535" i="19"/>
  <c r="A1536" i="19" l="1"/>
  <c r="B1538" i="19"/>
  <c r="C1538" i="19" s="1"/>
  <c r="D1537" i="19"/>
  <c r="D1538" i="19" l="1"/>
  <c r="B1539" i="19"/>
  <c r="C1539" i="19" s="1"/>
  <c r="A1537" i="19"/>
  <c r="B1540" i="19" l="1"/>
  <c r="C1540" i="19" s="1"/>
  <c r="D1539" i="19"/>
  <c r="A1538" i="19"/>
  <c r="D1540" i="19" l="1"/>
  <c r="B1541" i="19"/>
  <c r="C1541" i="19" s="1"/>
  <c r="A1539" i="19"/>
  <c r="B1542" i="19" l="1"/>
  <c r="C1542" i="19" s="1"/>
  <c r="D1541" i="19"/>
  <c r="A1540" i="19"/>
  <c r="D1542" i="19" l="1"/>
  <c r="B1543" i="19"/>
  <c r="C1543" i="19" s="1"/>
  <c r="A1541" i="19"/>
  <c r="A1542" i="19" l="1"/>
  <c r="B1544" i="19"/>
  <c r="C1544" i="19" s="1"/>
  <c r="D1543" i="19"/>
  <c r="A1543" i="19" l="1"/>
  <c r="D1544" i="19"/>
  <c r="B1545" i="19"/>
  <c r="C1545" i="19" s="1"/>
  <c r="B1546" i="19" l="1"/>
  <c r="C1546" i="19" s="1"/>
  <c r="D1545" i="19"/>
  <c r="A1544" i="19"/>
  <c r="D1546" i="19" l="1"/>
  <c r="B1547" i="19"/>
  <c r="C1547" i="19" s="1"/>
  <c r="A1545" i="19"/>
  <c r="A1546" i="19" l="1"/>
  <c r="B1548" i="19"/>
  <c r="C1548" i="19" s="1"/>
  <c r="D1547" i="19"/>
  <c r="A1547" i="19" l="1"/>
  <c r="D1548" i="19"/>
  <c r="B1549" i="19"/>
  <c r="C1549" i="19" s="1"/>
  <c r="A1548" i="19" l="1"/>
  <c r="B1550" i="19"/>
  <c r="C1550" i="19" s="1"/>
  <c r="D1549" i="19"/>
  <c r="D1550" i="19" l="1"/>
  <c r="B1551" i="19"/>
  <c r="C1551" i="19" s="1"/>
  <c r="A1549" i="19"/>
  <c r="B1552" i="19" l="1"/>
  <c r="C1552" i="19" s="1"/>
  <c r="D1551" i="19"/>
  <c r="A1550" i="19"/>
  <c r="A1551" i="19" l="1"/>
  <c r="D1552" i="19"/>
  <c r="B1553" i="19"/>
  <c r="C1553" i="19" s="1"/>
  <c r="A1552" i="19" l="1"/>
  <c r="B1554" i="19"/>
  <c r="C1554" i="19" s="1"/>
  <c r="D1553" i="19"/>
  <c r="D1554" i="19" l="1"/>
  <c r="B1555" i="19"/>
  <c r="C1555" i="19" s="1"/>
  <c r="A1553" i="19"/>
  <c r="B1556" i="19" l="1"/>
  <c r="C1556" i="19" s="1"/>
  <c r="D1555" i="19"/>
  <c r="A1554" i="19"/>
  <c r="A1555" i="19" l="1"/>
  <c r="D1556" i="19"/>
  <c r="B1557" i="19"/>
  <c r="C1557" i="19" s="1"/>
  <c r="A1556" i="19" l="1"/>
  <c r="B1558" i="19"/>
  <c r="C1558" i="19" s="1"/>
  <c r="D1557" i="19"/>
  <c r="A1557" i="19" l="1"/>
  <c r="D1558" i="19"/>
  <c r="B1559" i="19"/>
  <c r="C1559" i="19" s="1"/>
  <c r="B1560" i="19" l="1"/>
  <c r="C1560" i="19" s="1"/>
  <c r="D1559" i="19"/>
  <c r="A1558" i="19"/>
  <c r="A1559" i="19" l="1"/>
  <c r="D1560" i="19"/>
  <c r="B1561" i="19"/>
  <c r="C1561" i="19" s="1"/>
  <c r="B1562" i="19" l="1"/>
  <c r="C1562" i="19" s="1"/>
  <c r="D1561" i="19"/>
  <c r="A1560" i="19"/>
  <c r="D1562" i="19" l="1"/>
  <c r="B1563" i="19"/>
  <c r="C1563" i="19" s="1"/>
  <c r="A1561" i="19"/>
  <c r="B1564" i="19" l="1"/>
  <c r="C1564" i="19" s="1"/>
  <c r="D1563" i="19"/>
  <c r="A1562" i="19"/>
  <c r="A1563" i="19" l="1"/>
  <c r="D1564" i="19"/>
  <c r="B1565" i="19"/>
  <c r="C1565" i="19" s="1"/>
  <c r="A1564" i="19" l="1"/>
  <c r="B1566" i="19"/>
  <c r="C1566" i="19" s="1"/>
  <c r="D1565" i="19"/>
  <c r="D1566" i="19" l="1"/>
  <c r="B1567" i="19"/>
  <c r="C1567" i="19" s="1"/>
  <c r="A1565" i="19"/>
  <c r="A1566" i="19" l="1"/>
  <c r="B1568" i="19"/>
  <c r="C1568" i="19" s="1"/>
  <c r="D1567" i="19"/>
  <c r="D1568" i="19" l="1"/>
  <c r="B1569" i="19"/>
  <c r="C1569" i="19" s="1"/>
  <c r="A1567" i="19"/>
  <c r="A1568" i="19" l="1"/>
  <c r="B1570" i="19"/>
  <c r="C1570" i="19" s="1"/>
  <c r="D1569" i="19"/>
  <c r="D1570" i="19" l="1"/>
  <c r="B1571" i="19"/>
  <c r="C1571" i="19" s="1"/>
  <c r="A1569" i="19"/>
  <c r="B1572" i="19" l="1"/>
  <c r="C1572" i="19" s="1"/>
  <c r="D1571" i="19"/>
  <c r="A1570" i="19"/>
  <c r="A1571" i="19" l="1"/>
  <c r="D1572" i="19"/>
  <c r="B1573" i="19"/>
  <c r="C1573" i="19" s="1"/>
  <c r="A1572" i="19" l="1"/>
  <c r="B1574" i="19"/>
  <c r="C1574" i="19" s="1"/>
  <c r="D1573" i="19"/>
  <c r="A1573" i="19" l="1"/>
  <c r="D1574" i="19"/>
  <c r="B1575" i="19"/>
  <c r="C1575" i="19" s="1"/>
  <c r="B1576" i="19" l="1"/>
  <c r="C1576" i="19" s="1"/>
  <c r="D1575" i="19"/>
  <c r="A1574" i="19"/>
  <c r="A1575" i="19" l="1"/>
  <c r="D1576" i="19"/>
  <c r="B1577" i="19"/>
  <c r="C1577" i="19" s="1"/>
  <c r="B1578" i="19" l="1"/>
  <c r="C1578" i="19" s="1"/>
  <c r="D1577" i="19"/>
  <c r="A1576" i="19"/>
  <c r="A1577" i="19" l="1"/>
  <c r="D1578" i="19"/>
  <c r="B1579" i="19"/>
  <c r="C1579" i="19" s="1"/>
  <c r="B1580" i="19" l="1"/>
  <c r="C1580" i="19" s="1"/>
  <c r="D1579" i="19"/>
  <c r="A1578" i="19"/>
  <c r="D1580" i="19" l="1"/>
  <c r="B1581" i="19"/>
  <c r="C1581" i="19" s="1"/>
  <c r="A1579" i="19"/>
  <c r="B1582" i="19" l="1"/>
  <c r="C1582" i="19" s="1"/>
  <c r="D1581" i="19"/>
  <c r="A1580" i="19"/>
  <c r="D1582" i="19" l="1"/>
  <c r="B1583" i="19"/>
  <c r="C1583" i="19" s="1"/>
  <c r="A1581" i="19"/>
  <c r="B1584" i="19" l="1"/>
  <c r="C1584" i="19" s="1"/>
  <c r="D1583" i="19"/>
  <c r="A1582" i="19"/>
  <c r="A1583" i="19" l="1"/>
  <c r="D1584" i="19"/>
  <c r="B1585" i="19"/>
  <c r="C1585" i="19" s="1"/>
  <c r="A1584" i="19" l="1"/>
  <c r="B1586" i="19"/>
  <c r="C1586" i="19" s="1"/>
  <c r="D1585" i="19"/>
  <c r="A1585" i="19" l="1"/>
  <c r="D1586" i="19"/>
  <c r="B1587" i="19"/>
  <c r="C1587" i="19" s="1"/>
  <c r="A1586" i="19" l="1"/>
  <c r="B1588" i="19"/>
  <c r="C1588" i="19" s="1"/>
  <c r="D1587" i="19"/>
  <c r="A1587" i="19" l="1"/>
  <c r="D1588" i="19"/>
  <c r="B1589" i="19"/>
  <c r="C1589" i="19" s="1"/>
  <c r="A1588" i="19" l="1"/>
  <c r="B1590" i="19"/>
  <c r="C1590" i="19" s="1"/>
  <c r="D1589" i="19"/>
  <c r="A1589" i="19" l="1"/>
  <c r="D1590" i="19"/>
  <c r="B1591" i="19"/>
  <c r="C1591" i="19" s="1"/>
  <c r="A1590" i="19" l="1"/>
  <c r="B1592" i="19"/>
  <c r="C1592" i="19" s="1"/>
  <c r="D1591" i="19"/>
  <c r="D1592" i="19" l="1"/>
  <c r="B1593" i="19"/>
  <c r="C1593" i="19" s="1"/>
  <c r="A1591" i="19"/>
  <c r="B1594" i="19" l="1"/>
  <c r="C1594" i="19" s="1"/>
  <c r="D1593" i="19"/>
  <c r="A1592" i="19"/>
  <c r="D1594" i="19" l="1"/>
  <c r="B1595" i="19"/>
  <c r="C1595" i="19" s="1"/>
  <c r="A1593" i="19"/>
  <c r="B1596" i="19" l="1"/>
  <c r="C1596" i="19" s="1"/>
  <c r="D1595" i="19"/>
  <c r="A1594" i="19"/>
  <c r="A1595" i="19" l="1"/>
  <c r="D1596" i="19"/>
  <c r="B1597" i="19"/>
  <c r="C1597" i="19" s="1"/>
  <c r="A1596" i="19" l="1"/>
  <c r="B1598" i="19"/>
  <c r="C1598" i="19" s="1"/>
  <c r="D1597" i="19"/>
  <c r="D1598" i="19" l="1"/>
  <c r="B1599" i="19"/>
  <c r="C1599" i="19" s="1"/>
  <c r="A1597" i="19"/>
  <c r="B1600" i="19" l="1"/>
  <c r="C1600" i="19" s="1"/>
  <c r="D1599" i="19"/>
  <c r="A1598" i="19"/>
  <c r="A1599" i="19" l="1"/>
  <c r="D1600" i="19"/>
  <c r="B1601" i="19"/>
  <c r="C1601" i="19" s="1"/>
  <c r="B1602" i="19" l="1"/>
  <c r="C1602" i="19" s="1"/>
  <c r="D1601" i="19"/>
  <c r="A1600" i="19"/>
  <c r="A1601" i="19" l="1"/>
  <c r="D1602" i="19"/>
  <c r="B1603" i="19"/>
  <c r="C1603" i="19" s="1"/>
  <c r="B1604" i="19" l="1"/>
  <c r="C1604" i="19" s="1"/>
  <c r="D1603" i="19"/>
  <c r="A1602" i="19"/>
  <c r="A1603" i="19" l="1"/>
  <c r="D1604" i="19"/>
  <c r="B1605" i="19"/>
  <c r="C1605" i="19" s="1"/>
  <c r="A1604" i="19" l="1"/>
  <c r="B1606" i="19"/>
  <c r="C1606" i="19" s="1"/>
  <c r="D1605" i="19"/>
  <c r="D1606" i="19" l="1"/>
  <c r="B1607" i="19"/>
  <c r="C1607" i="19" s="1"/>
  <c r="A1605" i="19"/>
  <c r="B1608" i="19" l="1"/>
  <c r="C1608" i="19" s="1"/>
  <c r="D1607" i="19"/>
  <c r="A1606" i="19"/>
  <c r="A1607" i="19" l="1"/>
  <c r="D1608" i="19"/>
  <c r="B1609" i="19"/>
  <c r="C1609" i="19" s="1"/>
  <c r="A1608" i="19" l="1"/>
  <c r="B1610" i="19"/>
  <c r="C1610" i="19" s="1"/>
  <c r="D1609" i="19"/>
  <c r="D1610" i="19" l="1"/>
  <c r="B1611" i="19"/>
  <c r="C1611" i="19" s="1"/>
  <c r="A1609" i="19"/>
  <c r="B1612" i="19" l="1"/>
  <c r="C1612" i="19" s="1"/>
  <c r="D1611" i="19"/>
  <c r="A1610" i="19"/>
  <c r="A1611" i="19" l="1"/>
  <c r="D1612" i="19"/>
  <c r="B1613" i="19"/>
  <c r="C1613" i="19" s="1"/>
  <c r="A1612" i="19" l="1"/>
  <c r="B1614" i="19"/>
  <c r="C1614" i="19" s="1"/>
  <c r="D1613" i="19"/>
  <c r="D1614" i="19" l="1"/>
  <c r="B1615" i="19"/>
  <c r="C1615" i="19" s="1"/>
  <c r="A1613" i="19"/>
  <c r="A1614" i="19" l="1"/>
  <c r="B1616" i="19"/>
  <c r="C1616" i="19" s="1"/>
  <c r="D1615" i="19"/>
  <c r="A1615" i="19" l="1"/>
  <c r="D1616" i="19"/>
  <c r="B1617" i="19"/>
  <c r="C1617" i="19" s="1"/>
  <c r="A1616" i="19" l="1"/>
  <c r="B1618" i="19"/>
  <c r="C1618" i="19" s="1"/>
  <c r="D1617" i="19"/>
  <c r="D1618" i="19" l="1"/>
  <c r="B1619" i="19"/>
  <c r="C1619" i="19" s="1"/>
  <c r="A1617" i="19"/>
  <c r="B1620" i="19" l="1"/>
  <c r="C1620" i="19" s="1"/>
  <c r="D1619" i="19"/>
  <c r="A1618" i="19"/>
  <c r="A1619" i="19" l="1"/>
  <c r="D1620" i="19"/>
  <c r="B1621" i="19"/>
  <c r="C1621" i="19" s="1"/>
  <c r="A1620" i="19" l="1"/>
  <c r="B1622" i="19"/>
  <c r="C1622" i="19" s="1"/>
  <c r="D1621" i="19"/>
  <c r="A1621" i="19" l="1"/>
  <c r="D1622" i="19"/>
  <c r="B1623" i="19"/>
  <c r="C1623" i="19" s="1"/>
  <c r="A1622" i="19" l="1"/>
  <c r="B1624" i="19"/>
  <c r="C1624" i="19" s="1"/>
  <c r="D1623" i="19"/>
  <c r="D1624" i="19" l="1"/>
  <c r="B1625" i="19"/>
  <c r="C1625" i="19" s="1"/>
  <c r="A1623" i="19"/>
  <c r="A1624" i="19" l="1"/>
  <c r="B1626" i="19"/>
  <c r="C1626" i="19" s="1"/>
  <c r="D1625" i="19"/>
  <c r="D1626" i="19" l="1"/>
  <c r="B1627" i="19"/>
  <c r="C1627" i="19" s="1"/>
  <c r="A1625" i="19"/>
  <c r="B1628" i="19" l="1"/>
  <c r="C1628" i="19" s="1"/>
  <c r="D1627" i="19"/>
  <c r="A1626" i="19"/>
  <c r="A1627" i="19" l="1"/>
  <c r="D1628" i="19"/>
  <c r="B1629" i="19"/>
  <c r="C1629" i="19" s="1"/>
  <c r="A1628" i="19" l="1"/>
  <c r="B1630" i="19"/>
  <c r="C1630" i="19" s="1"/>
  <c r="D1629" i="19"/>
  <c r="A1629" i="19" l="1"/>
  <c r="D1630" i="19"/>
  <c r="B1631" i="19"/>
  <c r="C1631" i="19" s="1"/>
  <c r="B1632" i="19" l="1"/>
  <c r="C1632" i="19" s="1"/>
  <c r="D1631" i="19"/>
  <c r="A1630" i="19"/>
  <c r="A1631" i="19" l="1"/>
  <c r="D1632" i="19"/>
  <c r="B1633" i="19"/>
  <c r="C1633" i="19" s="1"/>
  <c r="B1634" i="19" l="1"/>
  <c r="C1634" i="19" s="1"/>
  <c r="D1633" i="19"/>
  <c r="A1632" i="19"/>
  <c r="A1633" i="19" l="1"/>
  <c r="D1634" i="19"/>
  <c r="B1635" i="19"/>
  <c r="C1635" i="19" s="1"/>
  <c r="B1636" i="19" l="1"/>
  <c r="C1636" i="19" s="1"/>
  <c r="D1635" i="19"/>
  <c r="A1634" i="19"/>
  <c r="D1636" i="19" l="1"/>
  <c r="B1637" i="19"/>
  <c r="C1637" i="19" s="1"/>
  <c r="A1635" i="19"/>
  <c r="B1638" i="19" l="1"/>
  <c r="C1638" i="19" s="1"/>
  <c r="D1637" i="19"/>
  <c r="A1636" i="19"/>
  <c r="D1638" i="19" l="1"/>
  <c r="B1639" i="19"/>
  <c r="C1639" i="19" s="1"/>
  <c r="A1637" i="19"/>
  <c r="B1640" i="19" l="1"/>
  <c r="C1640" i="19" s="1"/>
  <c r="D1639" i="19"/>
  <c r="A1638" i="19"/>
  <c r="A1639" i="19" l="1"/>
  <c r="D1640" i="19"/>
  <c r="B1641" i="19"/>
  <c r="C1641" i="19" s="1"/>
  <c r="B1642" i="19" l="1"/>
  <c r="C1642" i="19" s="1"/>
  <c r="D1641" i="19"/>
  <c r="A1640" i="19"/>
  <c r="A1641" i="19" l="1"/>
  <c r="D1642" i="19"/>
  <c r="B1643" i="19"/>
  <c r="C1643" i="19" s="1"/>
  <c r="B1644" i="19" l="1"/>
  <c r="C1644" i="19" s="1"/>
  <c r="D1643" i="19"/>
  <c r="A1642" i="19"/>
  <c r="A1643" i="19" l="1"/>
  <c r="D1644" i="19"/>
  <c r="B1645" i="19"/>
  <c r="C1645" i="19" s="1"/>
  <c r="A1644" i="19" l="1"/>
  <c r="B1646" i="19"/>
  <c r="C1646" i="19" s="1"/>
  <c r="D1645" i="19"/>
  <c r="D1646" i="19" l="1"/>
  <c r="B1647" i="19"/>
  <c r="C1647" i="19" s="1"/>
  <c r="A1645" i="19"/>
  <c r="B1648" i="19" l="1"/>
  <c r="C1648" i="19" s="1"/>
  <c r="D1647" i="19"/>
  <c r="A1646" i="19"/>
  <c r="A1647" i="19" l="1"/>
  <c r="D1648" i="19"/>
  <c r="B1649" i="19"/>
  <c r="C1649" i="19" s="1"/>
  <c r="A1648" i="19" l="1"/>
  <c r="B1650" i="19"/>
  <c r="C1650" i="19" s="1"/>
  <c r="D1649" i="19"/>
  <c r="A1649" i="19" l="1"/>
  <c r="D1650" i="19"/>
  <c r="B1651" i="19"/>
  <c r="C1651" i="19" s="1"/>
  <c r="B1652" i="19" l="1"/>
  <c r="C1652" i="19" s="1"/>
  <c r="D1651" i="19"/>
  <c r="A1650" i="19"/>
  <c r="A1651" i="19" l="1"/>
  <c r="D1652" i="19"/>
  <c r="B1653" i="19"/>
  <c r="C1653" i="19" s="1"/>
  <c r="A1652" i="19" l="1"/>
  <c r="B1654" i="19"/>
  <c r="C1654" i="19" s="1"/>
  <c r="D1653" i="19"/>
  <c r="D1654" i="19" l="1"/>
  <c r="B1655" i="19"/>
  <c r="C1655" i="19" s="1"/>
  <c r="A1653" i="19"/>
  <c r="B1656" i="19" l="1"/>
  <c r="C1656" i="19" s="1"/>
  <c r="D1655" i="19"/>
  <c r="A1654" i="19"/>
  <c r="D1656" i="19" l="1"/>
  <c r="B1657" i="19"/>
  <c r="C1657" i="19" s="1"/>
  <c r="A1655" i="19"/>
  <c r="B1658" i="19" l="1"/>
  <c r="C1658" i="19" s="1"/>
  <c r="D1657" i="19"/>
  <c r="A1656" i="19"/>
  <c r="A1657" i="19" l="1"/>
  <c r="D1658" i="19"/>
  <c r="B1659" i="19"/>
  <c r="C1659" i="19" s="1"/>
  <c r="A1658" i="19" l="1"/>
  <c r="B1660" i="19"/>
  <c r="C1660" i="19" s="1"/>
  <c r="D1659" i="19"/>
  <c r="D1660" i="19" l="1"/>
  <c r="B1661" i="19"/>
  <c r="C1661" i="19" s="1"/>
  <c r="A1659" i="19"/>
  <c r="A1660" i="19" l="1"/>
  <c r="B1662" i="19"/>
  <c r="C1662" i="19" s="1"/>
  <c r="D1661" i="19"/>
  <c r="A1661" i="19" l="1"/>
  <c r="D1662" i="19"/>
  <c r="B1663" i="19"/>
  <c r="C1663" i="19" s="1"/>
  <c r="B1664" i="19" l="1"/>
  <c r="C1664" i="19" s="1"/>
  <c r="D1663" i="19"/>
  <c r="A1662" i="19"/>
  <c r="A1663" i="19" l="1"/>
  <c r="D1664" i="19"/>
  <c r="B1665" i="19"/>
  <c r="C1665" i="19" s="1"/>
  <c r="A1664" i="19" l="1"/>
  <c r="B1666" i="19"/>
  <c r="C1666" i="19" s="1"/>
  <c r="D1665" i="19"/>
  <c r="D1666" i="19" l="1"/>
  <c r="B1667" i="19"/>
  <c r="C1667" i="19" s="1"/>
  <c r="A1665" i="19"/>
  <c r="A1666" i="19" l="1"/>
  <c r="B1668" i="19"/>
  <c r="C1668" i="19" s="1"/>
  <c r="D1667" i="19"/>
  <c r="A1667" i="19" l="1"/>
  <c r="D1668" i="19"/>
  <c r="B1669" i="19"/>
  <c r="C1669" i="19" s="1"/>
  <c r="A1668" i="19" l="1"/>
  <c r="B1670" i="19"/>
  <c r="C1670" i="19" s="1"/>
  <c r="D1669" i="19"/>
  <c r="D1670" i="19" l="1"/>
  <c r="B1671" i="19"/>
  <c r="C1671" i="19" s="1"/>
  <c r="A1669" i="19"/>
  <c r="A1670" i="19" l="1"/>
  <c r="B1672" i="19"/>
  <c r="C1672" i="19" s="1"/>
  <c r="D1671" i="19"/>
  <c r="A1671" i="19" l="1"/>
  <c r="D1672" i="19"/>
  <c r="B1673" i="19"/>
  <c r="C1673" i="19" s="1"/>
  <c r="A1672" i="19" l="1"/>
  <c r="B1674" i="19"/>
  <c r="C1674" i="19" s="1"/>
  <c r="D1673" i="19"/>
  <c r="D1674" i="19" l="1"/>
  <c r="B1675" i="19"/>
  <c r="C1675" i="19" s="1"/>
  <c r="A1673" i="19"/>
  <c r="A1674" i="19" l="1"/>
  <c r="B1676" i="19"/>
  <c r="C1676" i="19" s="1"/>
  <c r="D1675" i="19"/>
  <c r="A1675" i="19" l="1"/>
  <c r="D1676" i="19"/>
  <c r="B1677" i="19"/>
  <c r="C1677" i="19" s="1"/>
  <c r="A1676" i="19" l="1"/>
  <c r="B1678" i="19"/>
  <c r="C1678" i="19" s="1"/>
  <c r="D1677" i="19"/>
  <c r="A1677" i="19" l="1"/>
  <c r="D1678" i="19"/>
  <c r="B1679" i="19"/>
  <c r="C1679" i="19" s="1"/>
  <c r="A1678" i="19" l="1"/>
  <c r="B1680" i="19"/>
  <c r="C1680" i="19" s="1"/>
  <c r="D1679" i="19"/>
  <c r="A1679" i="19" l="1"/>
  <c r="D1680" i="19"/>
  <c r="B1681" i="19"/>
  <c r="C1681" i="19" s="1"/>
  <c r="A1680" i="19" l="1"/>
  <c r="B1682" i="19"/>
  <c r="C1682" i="19" s="1"/>
  <c r="D1681" i="19"/>
  <c r="D1682" i="19" l="1"/>
  <c r="B1683" i="19"/>
  <c r="C1683" i="19" s="1"/>
  <c r="A1681" i="19"/>
  <c r="A1682" i="19" l="1"/>
  <c r="B1684" i="19"/>
  <c r="C1684" i="19" s="1"/>
  <c r="D1683" i="19"/>
  <c r="A1683" i="19" l="1"/>
  <c r="D1684" i="19"/>
  <c r="B1685" i="19"/>
  <c r="C1685" i="19" s="1"/>
  <c r="A1684" i="19" l="1"/>
  <c r="B1686" i="19"/>
  <c r="C1686" i="19" s="1"/>
  <c r="D1685" i="19"/>
  <c r="A1685" i="19" l="1"/>
  <c r="D1686" i="19"/>
  <c r="B1687" i="19"/>
  <c r="C1687" i="19" s="1"/>
  <c r="A1686" i="19" l="1"/>
  <c r="B1688" i="19"/>
  <c r="C1688" i="19" s="1"/>
  <c r="D1687" i="19"/>
  <c r="A1687" i="19" l="1"/>
  <c r="D1688" i="19"/>
  <c r="B1689" i="19"/>
  <c r="C1689" i="19" s="1"/>
  <c r="A1688" i="19" l="1"/>
  <c r="B1690" i="19"/>
  <c r="C1690" i="19" s="1"/>
  <c r="D1689" i="19"/>
  <c r="D1690" i="19" l="1"/>
  <c r="B1691" i="19"/>
  <c r="C1691" i="19" s="1"/>
  <c r="A1689" i="19"/>
  <c r="A1690" i="19" l="1"/>
  <c r="B1692" i="19"/>
  <c r="C1692" i="19" s="1"/>
  <c r="D1691" i="19"/>
  <c r="A1691" i="19" l="1"/>
  <c r="D1692" i="19"/>
  <c r="B1693" i="19"/>
  <c r="C1693" i="19" s="1"/>
  <c r="A1692" i="19" l="1"/>
  <c r="B1694" i="19"/>
  <c r="C1694" i="19" s="1"/>
  <c r="D1693" i="19"/>
  <c r="D1694" i="19" l="1"/>
  <c r="B1695" i="19"/>
  <c r="C1695" i="19" s="1"/>
  <c r="A1693" i="19"/>
  <c r="A1694" i="19" l="1"/>
  <c r="B1696" i="19"/>
  <c r="C1696" i="19" s="1"/>
  <c r="D1695" i="19"/>
  <c r="A1695" i="19" l="1"/>
  <c r="D1696" i="19"/>
  <c r="B1697" i="19"/>
  <c r="C1697" i="19" s="1"/>
  <c r="A1696" i="19" l="1"/>
  <c r="B1698" i="19"/>
  <c r="C1698" i="19" s="1"/>
  <c r="D1697" i="19"/>
  <c r="A1697" i="19" l="1"/>
  <c r="D1698" i="19"/>
  <c r="B1699" i="19"/>
  <c r="C1699" i="19" s="1"/>
  <c r="B1700" i="19" l="1"/>
  <c r="C1700" i="19" s="1"/>
  <c r="D1699" i="19"/>
  <c r="A1698" i="19"/>
  <c r="A1699" i="19" l="1"/>
  <c r="D1700" i="19"/>
  <c r="B1701" i="19"/>
  <c r="C1701" i="19" s="1"/>
  <c r="A1700" i="19" l="1"/>
  <c r="B1702" i="19"/>
  <c r="C1702" i="19" s="1"/>
  <c r="D1701" i="19"/>
  <c r="A1701" i="19" l="1"/>
  <c r="D1702" i="19"/>
  <c r="B1703" i="19"/>
  <c r="C1703" i="19" s="1"/>
  <c r="B1704" i="19" l="1"/>
  <c r="C1704" i="19" s="1"/>
  <c r="D1703" i="19"/>
  <c r="A1702" i="19"/>
  <c r="A1703" i="19" l="1"/>
  <c r="D1704" i="19"/>
  <c r="B1705" i="19"/>
  <c r="C1705" i="19" s="1"/>
  <c r="B1706" i="19" l="1"/>
  <c r="C1706" i="19" s="1"/>
  <c r="D1705" i="19"/>
  <c r="A1704" i="19"/>
  <c r="D1706" i="19" l="1"/>
  <c r="B1707" i="19"/>
  <c r="C1707" i="19" s="1"/>
  <c r="A1705" i="19"/>
  <c r="B1708" i="19" l="1"/>
  <c r="C1708" i="19" s="1"/>
  <c r="D1707" i="19"/>
  <c r="A1706" i="19"/>
  <c r="A1707" i="19" l="1"/>
  <c r="D1708" i="19"/>
  <c r="B1709" i="19"/>
  <c r="C1709" i="19" s="1"/>
  <c r="A1708" i="19" l="1"/>
  <c r="B1710" i="19"/>
  <c r="C1710" i="19" s="1"/>
  <c r="D1709" i="19"/>
  <c r="A1709" i="19" l="1"/>
  <c r="D1710" i="19"/>
  <c r="B1711" i="19"/>
  <c r="C1711" i="19" s="1"/>
  <c r="B1712" i="19" l="1"/>
  <c r="C1712" i="19" s="1"/>
  <c r="D1711" i="19"/>
  <c r="A1710" i="19"/>
  <c r="D1712" i="19" l="1"/>
  <c r="B1713" i="19"/>
  <c r="C1713" i="19" s="1"/>
  <c r="A1711" i="19"/>
  <c r="A1712" i="19" l="1"/>
  <c r="B1714" i="19"/>
  <c r="C1714" i="19" s="1"/>
  <c r="D1713" i="19"/>
  <c r="D1714" i="19" l="1"/>
  <c r="B1715" i="19"/>
  <c r="C1715" i="19" s="1"/>
  <c r="A1713" i="19"/>
  <c r="B1716" i="19" l="1"/>
  <c r="C1716" i="19" s="1"/>
  <c r="D1715" i="19"/>
  <c r="A1714" i="19"/>
  <c r="A1715" i="19" l="1"/>
  <c r="D1716" i="19"/>
  <c r="B1717" i="19"/>
  <c r="C1717" i="19" s="1"/>
  <c r="A1716" i="19" l="1"/>
  <c r="B1718" i="19"/>
  <c r="C1718" i="19" s="1"/>
  <c r="D1717" i="19"/>
  <c r="D1718" i="19" l="1"/>
  <c r="B1719" i="19"/>
  <c r="C1719" i="19" s="1"/>
  <c r="A1717" i="19"/>
  <c r="B1720" i="19" l="1"/>
  <c r="C1720" i="19" s="1"/>
  <c r="D1719" i="19"/>
  <c r="A1718" i="19"/>
  <c r="A1719" i="19" l="1"/>
  <c r="D1720" i="19"/>
  <c r="B1721" i="19"/>
  <c r="C1721" i="19" s="1"/>
  <c r="B1722" i="19" l="1"/>
  <c r="C1722" i="19" s="1"/>
  <c r="D1721" i="19"/>
  <c r="A1720" i="19"/>
  <c r="D1722" i="19" l="1"/>
  <c r="B1723" i="19"/>
  <c r="C1723" i="19" s="1"/>
  <c r="A1721" i="19"/>
  <c r="A1722" i="19" l="1"/>
  <c r="B1724" i="19"/>
  <c r="C1724" i="19" s="1"/>
  <c r="D1723" i="19"/>
  <c r="D1724" i="19" l="1"/>
  <c r="B1725" i="19"/>
  <c r="C1725" i="19" s="1"/>
  <c r="A1723" i="19"/>
  <c r="B1726" i="19" l="1"/>
  <c r="C1726" i="19" s="1"/>
  <c r="D1725" i="19"/>
  <c r="A1724" i="19"/>
  <c r="D1726" i="19" l="1"/>
  <c r="B1727" i="19"/>
  <c r="C1727" i="19" s="1"/>
  <c r="A1725" i="19"/>
  <c r="B1728" i="19" l="1"/>
  <c r="C1728" i="19" s="1"/>
  <c r="D1727" i="19"/>
  <c r="A1726" i="19"/>
  <c r="A1727" i="19" l="1"/>
  <c r="D1728" i="19"/>
  <c r="B1729" i="19"/>
  <c r="C1729" i="19" s="1"/>
  <c r="B1730" i="19" l="1"/>
  <c r="C1730" i="19" s="1"/>
  <c r="D1729" i="19"/>
  <c r="A1728" i="19"/>
  <c r="D1730" i="19" l="1"/>
  <c r="B1731" i="19"/>
  <c r="C1731" i="19" s="1"/>
  <c r="A1729" i="19"/>
  <c r="B1732" i="19" l="1"/>
  <c r="C1732" i="19" s="1"/>
  <c r="D1731" i="19"/>
  <c r="A1730" i="19"/>
  <c r="A1731" i="19" l="1"/>
  <c r="B1733" i="19"/>
  <c r="C1733" i="19" s="1"/>
  <c r="D1732" i="19"/>
  <c r="A1732" i="19" l="1"/>
  <c r="B1734" i="19"/>
  <c r="C1734" i="19" s="1"/>
  <c r="D1733" i="19"/>
  <c r="D1734" i="19" l="1"/>
  <c r="B1735" i="19"/>
  <c r="C1735" i="19" s="1"/>
  <c r="A1733" i="19"/>
  <c r="B1736" i="19" l="1"/>
  <c r="C1736" i="19" s="1"/>
  <c r="D1735" i="19"/>
  <c r="A1734" i="19"/>
  <c r="B1737" i="19" l="1"/>
  <c r="C1737" i="19" s="1"/>
  <c r="D1736" i="19"/>
  <c r="A1735" i="19"/>
  <c r="A1736" i="19" l="1"/>
  <c r="B1738" i="19"/>
  <c r="C1738" i="19" s="1"/>
  <c r="D1737" i="19"/>
  <c r="D1738" i="19" l="1"/>
  <c r="B1739" i="19"/>
  <c r="C1739" i="19" s="1"/>
  <c r="A1737" i="19"/>
  <c r="A1738" i="19" l="1"/>
  <c r="B1740" i="19"/>
  <c r="C1740" i="19" s="1"/>
  <c r="D1739" i="19"/>
  <c r="B1741" i="19" l="1"/>
  <c r="C1741" i="19" s="1"/>
  <c r="D1740" i="19"/>
  <c r="A1739" i="19"/>
  <c r="B1742" i="19" l="1"/>
  <c r="C1742" i="19" s="1"/>
  <c r="D1741" i="19"/>
  <c r="A1740" i="19"/>
  <c r="D1742" i="19" l="1"/>
  <c r="B1743" i="19"/>
  <c r="C1743" i="19" s="1"/>
  <c r="A1741" i="19"/>
  <c r="A1742" i="19" l="1"/>
  <c r="B1744" i="19"/>
  <c r="C1744" i="19" s="1"/>
  <c r="D1743" i="19"/>
  <c r="A1743" i="19" l="1"/>
  <c r="B1745" i="19"/>
  <c r="C1745" i="19" s="1"/>
  <c r="D1744" i="19"/>
  <c r="B1746" i="19" l="1"/>
  <c r="C1746" i="19" s="1"/>
  <c r="D1745" i="19"/>
  <c r="A1744" i="19"/>
  <c r="D1746" i="19" l="1"/>
  <c r="B1747" i="19"/>
  <c r="C1747" i="19" s="1"/>
  <c r="A1745" i="19"/>
  <c r="B1748" i="19" l="1"/>
  <c r="C1748" i="19" s="1"/>
  <c r="D1747" i="19"/>
  <c r="A1746" i="19"/>
  <c r="B1749" i="19" l="1"/>
  <c r="C1749" i="19" s="1"/>
  <c r="D1748" i="19"/>
  <c r="A1747" i="19"/>
  <c r="A1748" i="19" l="1"/>
  <c r="B1750" i="19"/>
  <c r="C1750" i="19" s="1"/>
  <c r="D1749" i="19"/>
  <c r="D1750" i="19" l="1"/>
  <c r="B1751" i="19"/>
  <c r="C1751" i="19" s="1"/>
  <c r="A1749" i="19"/>
  <c r="B1752" i="19" l="1"/>
  <c r="C1752" i="19" s="1"/>
  <c r="D1751" i="19"/>
  <c r="A1750" i="19"/>
  <c r="B1753" i="19" l="1"/>
  <c r="C1753" i="19" s="1"/>
  <c r="D1752" i="19"/>
  <c r="A1751" i="19"/>
  <c r="A1752" i="19" l="1"/>
  <c r="B1754" i="19"/>
  <c r="C1754" i="19" s="1"/>
  <c r="D1753" i="19"/>
  <c r="D1754" i="19" l="1"/>
  <c r="B1755" i="19"/>
  <c r="C1755" i="19" s="1"/>
  <c r="A1753" i="19"/>
  <c r="B1756" i="19" l="1"/>
  <c r="C1756" i="19" s="1"/>
  <c r="D1755" i="19"/>
  <c r="A1754" i="19"/>
  <c r="B1757" i="19" l="1"/>
  <c r="C1757" i="19" s="1"/>
  <c r="D1756" i="19"/>
  <c r="A1755" i="19"/>
  <c r="B1758" i="19" l="1"/>
  <c r="C1758" i="19" s="1"/>
  <c r="D1757" i="19"/>
  <c r="A1756" i="19"/>
  <c r="D1758" i="19" l="1"/>
  <c r="B1759" i="19"/>
  <c r="C1759" i="19" s="1"/>
  <c r="A1757" i="19"/>
  <c r="B1760" i="19" l="1"/>
  <c r="C1760" i="19" s="1"/>
  <c r="D1759" i="19"/>
  <c r="A1758" i="19"/>
  <c r="A1759" i="19" l="1"/>
  <c r="B1761" i="19"/>
  <c r="C1761" i="19" s="1"/>
  <c r="D1760" i="19"/>
  <c r="A1760" i="19" l="1"/>
  <c r="B1762" i="19"/>
  <c r="C1762" i="19" s="1"/>
  <c r="D1761" i="19"/>
  <c r="A1761" i="19" l="1"/>
  <c r="D1762" i="19"/>
  <c r="B1763" i="19"/>
  <c r="C1763" i="19" s="1"/>
  <c r="B1764" i="19" l="1"/>
  <c r="C1764" i="19" s="1"/>
  <c r="D1763" i="19"/>
  <c r="A1762" i="19"/>
  <c r="B1765" i="19" l="1"/>
  <c r="C1765" i="19" s="1"/>
  <c r="D1764" i="19"/>
  <c r="A1763" i="19"/>
  <c r="B1766" i="19" l="1"/>
  <c r="C1766" i="19" s="1"/>
  <c r="D1765" i="19"/>
  <c r="A1764" i="19"/>
  <c r="A1765" i="19" l="1"/>
  <c r="D1766" i="19"/>
  <c r="B1767" i="19"/>
  <c r="C1767" i="19" s="1"/>
  <c r="A1766" i="19" l="1"/>
  <c r="B1768" i="19"/>
  <c r="C1768" i="19" s="1"/>
  <c r="D1767" i="19"/>
  <c r="A1767" i="19" l="1"/>
  <c r="B1769" i="19"/>
  <c r="C1769" i="19" s="1"/>
  <c r="D1768" i="19"/>
  <c r="A1768" i="19" l="1"/>
  <c r="B1770" i="19"/>
  <c r="C1770" i="19" s="1"/>
  <c r="D1769" i="19"/>
  <c r="D1770" i="19" l="1"/>
  <c r="B1771" i="19"/>
  <c r="C1771" i="19" s="1"/>
  <c r="A1769" i="19"/>
  <c r="B1772" i="19" l="1"/>
  <c r="C1772" i="19" s="1"/>
  <c r="D1771" i="19"/>
  <c r="A1770" i="19"/>
  <c r="B1773" i="19" l="1"/>
  <c r="C1773" i="19" s="1"/>
  <c r="D1772" i="19"/>
  <c r="A1771" i="19"/>
  <c r="A1772" i="19" l="1"/>
  <c r="B1774" i="19"/>
  <c r="C1774" i="19" s="1"/>
  <c r="D1773" i="19"/>
  <c r="D1774" i="19" l="1"/>
  <c r="B1775" i="19"/>
  <c r="C1775" i="19" s="1"/>
  <c r="A1773" i="19"/>
  <c r="A1774" i="19" l="1"/>
  <c r="B1776" i="19"/>
  <c r="C1776" i="19" s="1"/>
  <c r="D1775" i="19"/>
  <c r="B1777" i="19" l="1"/>
  <c r="C1777" i="19" s="1"/>
  <c r="D1776" i="19"/>
  <c r="A1775" i="19"/>
  <c r="B1778" i="19" l="1"/>
  <c r="C1778" i="19" s="1"/>
  <c r="D1777" i="19"/>
  <c r="A1776" i="19"/>
  <c r="D1778" i="19" l="1"/>
  <c r="B1779" i="19"/>
  <c r="C1779" i="19" s="1"/>
  <c r="A1777" i="19"/>
  <c r="B1780" i="19" l="1"/>
  <c r="C1780" i="19" s="1"/>
  <c r="D1779" i="19"/>
  <c r="A1778" i="19"/>
  <c r="A1779" i="19" l="1"/>
  <c r="B1781" i="19"/>
  <c r="C1781" i="19" s="1"/>
  <c r="D1780" i="19"/>
  <c r="B1782" i="19" l="1"/>
  <c r="C1782" i="19" s="1"/>
  <c r="D1781" i="19"/>
  <c r="A1780" i="19"/>
  <c r="A1781" i="19" l="1"/>
  <c r="D1782" i="19"/>
  <c r="B1783" i="19"/>
  <c r="C1783" i="19" s="1"/>
  <c r="B1784" i="19" l="1"/>
  <c r="C1784" i="19" s="1"/>
  <c r="D1783" i="19"/>
  <c r="A1782" i="19"/>
  <c r="B1785" i="19" l="1"/>
  <c r="C1785" i="19" s="1"/>
  <c r="D1784" i="19"/>
  <c r="A1783" i="19"/>
  <c r="A1784" i="19" l="1"/>
  <c r="B1786" i="19"/>
  <c r="C1786" i="19" s="1"/>
  <c r="D1785" i="19"/>
  <c r="D1786" i="19" l="1"/>
  <c r="B1787" i="19"/>
  <c r="C1787" i="19" s="1"/>
  <c r="A1785" i="19"/>
  <c r="A1786" i="19" l="1"/>
  <c r="B1788" i="19"/>
  <c r="C1788" i="19" s="1"/>
  <c r="D1787" i="19"/>
  <c r="A1787" i="19" l="1"/>
  <c r="B1789" i="19"/>
  <c r="C1789" i="19" s="1"/>
  <c r="D1788" i="19"/>
  <c r="B1790" i="19" l="1"/>
  <c r="C1790" i="19" s="1"/>
  <c r="D1789" i="19"/>
  <c r="A1788" i="19"/>
  <c r="A1789" i="19" l="1"/>
  <c r="D1790" i="19"/>
  <c r="B1791" i="19"/>
  <c r="C1791" i="19" s="1"/>
  <c r="B1792" i="19" l="1"/>
  <c r="C1792" i="19" s="1"/>
  <c r="D1791" i="19"/>
  <c r="A1790" i="19"/>
  <c r="A1791" i="19" l="1"/>
  <c r="B1793" i="19"/>
  <c r="C1793" i="19" s="1"/>
  <c r="D1792" i="19"/>
  <c r="A1792" i="19" l="1"/>
  <c r="B1794" i="19"/>
  <c r="C1794" i="19" s="1"/>
  <c r="D1793" i="19"/>
  <c r="D1794" i="19" l="1"/>
  <c r="B1795" i="19"/>
  <c r="C1795" i="19" s="1"/>
  <c r="A1793" i="19"/>
  <c r="A1794" i="19" l="1"/>
  <c r="B1796" i="19"/>
  <c r="C1796" i="19" s="1"/>
  <c r="D1795" i="19"/>
  <c r="A1795" i="19" l="1"/>
  <c r="B1797" i="19"/>
  <c r="C1797" i="19" s="1"/>
  <c r="D1796" i="19"/>
  <c r="B1798" i="19" l="1"/>
  <c r="C1798" i="19" s="1"/>
  <c r="D1797" i="19"/>
  <c r="A1796" i="19"/>
  <c r="D1798" i="19" l="1"/>
  <c r="B1799" i="19"/>
  <c r="C1799" i="19" s="1"/>
  <c r="A1797" i="19"/>
  <c r="B1800" i="19" l="1"/>
  <c r="C1800" i="19" s="1"/>
  <c r="D1799" i="19"/>
  <c r="A1798" i="19"/>
  <c r="A1799" i="19" l="1"/>
  <c r="B1801" i="19"/>
  <c r="C1801" i="19" s="1"/>
  <c r="D1800" i="19"/>
  <c r="B1802" i="19" l="1"/>
  <c r="C1802" i="19" s="1"/>
  <c r="D1801" i="19"/>
  <c r="A1800" i="19"/>
  <c r="D1802" i="19" l="1"/>
  <c r="B1803" i="19"/>
  <c r="C1803" i="19" s="1"/>
  <c r="A1801" i="19"/>
  <c r="B1804" i="19" l="1"/>
  <c r="C1804" i="19" s="1"/>
  <c r="D1803" i="19"/>
  <c r="A1802" i="19"/>
  <c r="B1805" i="19" l="1"/>
  <c r="C1805" i="19" s="1"/>
  <c r="D1804" i="19"/>
  <c r="A1803" i="19"/>
  <c r="B1806" i="19" l="1"/>
  <c r="C1806" i="19" s="1"/>
  <c r="D1805" i="19"/>
  <c r="A1804" i="19"/>
  <c r="D1806" i="19" l="1"/>
  <c r="B1807" i="19"/>
  <c r="C1807" i="19" s="1"/>
  <c r="A1805" i="19"/>
  <c r="A1806" i="19" l="1"/>
  <c r="D1807" i="19"/>
  <c r="B1808" i="19"/>
  <c r="C1808" i="19" s="1"/>
  <c r="A1807" i="19" l="1"/>
  <c r="B1809" i="19"/>
  <c r="C1809" i="19" s="1"/>
  <c r="D1808" i="19"/>
  <c r="A1808" i="19" l="1"/>
  <c r="B1810" i="19"/>
  <c r="C1810" i="19" s="1"/>
  <c r="D1809" i="19"/>
  <c r="B1811" i="19" l="1"/>
  <c r="C1811" i="19" s="1"/>
  <c r="D1810" i="19"/>
  <c r="A1809" i="19"/>
  <c r="D1811" i="19" l="1"/>
  <c r="B1812" i="19"/>
  <c r="C1812" i="19" s="1"/>
  <c r="A1810" i="19"/>
  <c r="A1811" i="19" l="1"/>
  <c r="B1813" i="19"/>
  <c r="C1813" i="19" s="1"/>
  <c r="D1812" i="19"/>
  <c r="A1812" i="19" l="1"/>
  <c r="B1814" i="19"/>
  <c r="C1814" i="19" s="1"/>
  <c r="D1813" i="19"/>
  <c r="B1815" i="19" l="1"/>
  <c r="C1815" i="19" s="1"/>
  <c r="D1814" i="19"/>
  <c r="A1813" i="19"/>
  <c r="D1815" i="19" l="1"/>
  <c r="B1816" i="19"/>
  <c r="C1816" i="19" s="1"/>
  <c r="A1814" i="19"/>
  <c r="B1817" i="19" l="1"/>
  <c r="C1817" i="19" s="1"/>
  <c r="D1816" i="19"/>
  <c r="A1815" i="19"/>
  <c r="B1818" i="19" l="1"/>
  <c r="C1818" i="19" s="1"/>
  <c r="D1817" i="19"/>
  <c r="A1816" i="19"/>
  <c r="B1819" i="19" l="1"/>
  <c r="C1819" i="19" s="1"/>
  <c r="D1818" i="19"/>
  <c r="A1817" i="19"/>
  <c r="D1819" i="19" l="1"/>
  <c r="B1820" i="19"/>
  <c r="C1820" i="19" s="1"/>
  <c r="A1818" i="19"/>
  <c r="B1821" i="19" l="1"/>
  <c r="C1821" i="19" s="1"/>
  <c r="D1820" i="19"/>
  <c r="A1819" i="19"/>
  <c r="A1820" i="19" l="1"/>
  <c r="B1822" i="19"/>
  <c r="C1822" i="19" s="1"/>
  <c r="D1821" i="19"/>
  <c r="A1821" i="19" l="1"/>
  <c r="B1823" i="19"/>
  <c r="C1823" i="19" s="1"/>
  <c r="D1822" i="19"/>
  <c r="D1823" i="19" l="1"/>
  <c r="B1824" i="19"/>
  <c r="C1824" i="19" s="1"/>
  <c r="A1822" i="19"/>
  <c r="B1825" i="19" l="1"/>
  <c r="C1825" i="19" s="1"/>
  <c r="D1824" i="19"/>
  <c r="A1823" i="19"/>
  <c r="A1824" i="19" l="1"/>
  <c r="B1826" i="19"/>
  <c r="C1826" i="19" s="1"/>
  <c r="D1825" i="19"/>
  <c r="B1827" i="19" l="1"/>
  <c r="C1827" i="19" s="1"/>
  <c r="D1826" i="19"/>
  <c r="A1825" i="19"/>
  <c r="D1827" i="19" l="1"/>
  <c r="B1828" i="19"/>
  <c r="C1828" i="19" s="1"/>
  <c r="A1826" i="19"/>
  <c r="A1827" i="19" l="1"/>
  <c r="B1829" i="19"/>
  <c r="C1829" i="19" s="1"/>
  <c r="D1828" i="19"/>
  <c r="B1830" i="19" l="1"/>
  <c r="C1830" i="19" s="1"/>
  <c r="D1829" i="19"/>
  <c r="A1828" i="19"/>
  <c r="B1831" i="19" l="1"/>
  <c r="C1831" i="19" s="1"/>
  <c r="D1830" i="19"/>
  <c r="A1829" i="19"/>
  <c r="D1831" i="19" l="1"/>
  <c r="B1832" i="19"/>
  <c r="C1832" i="19" s="1"/>
  <c r="A1830" i="19"/>
  <c r="B1833" i="19" l="1"/>
  <c r="C1833" i="19" s="1"/>
  <c r="D1832" i="19"/>
  <c r="A1831" i="19"/>
  <c r="A1832" i="19" l="1"/>
  <c r="B1834" i="19"/>
  <c r="C1834" i="19" s="1"/>
  <c r="D1833" i="19"/>
  <c r="A1833" i="19" l="1"/>
  <c r="B1835" i="19"/>
  <c r="C1835" i="19" s="1"/>
  <c r="D1834" i="19"/>
  <c r="D1835" i="19" l="1"/>
  <c r="B1836" i="19"/>
  <c r="C1836" i="19" s="1"/>
  <c r="A1834" i="19"/>
  <c r="B1837" i="19" l="1"/>
  <c r="C1837" i="19" s="1"/>
  <c r="D1836" i="19"/>
  <c r="A1835" i="19"/>
  <c r="A1836" i="19" l="1"/>
  <c r="B1838" i="19"/>
  <c r="C1838" i="19" s="1"/>
  <c r="D1837" i="19"/>
  <c r="A1837" i="19" l="1"/>
  <c r="B1839" i="19"/>
  <c r="C1839" i="19" s="1"/>
  <c r="D1838" i="19"/>
  <c r="D1839" i="19" l="1"/>
  <c r="B1840" i="19"/>
  <c r="C1840" i="19" s="1"/>
  <c r="A1838" i="19"/>
  <c r="A1839" i="19" l="1"/>
  <c r="B1841" i="19"/>
  <c r="C1841" i="19" s="1"/>
  <c r="D1840" i="19"/>
  <c r="A1840" i="19" l="1"/>
  <c r="B1842" i="19"/>
  <c r="C1842" i="19" s="1"/>
  <c r="D1841" i="19"/>
  <c r="A1841" i="19" l="1"/>
  <c r="B1843" i="19"/>
  <c r="C1843" i="19" s="1"/>
  <c r="D1842" i="19"/>
  <c r="D1843" i="19" l="1"/>
  <c r="B1844" i="19"/>
  <c r="C1844" i="19" s="1"/>
  <c r="A1842" i="19"/>
  <c r="A1843" i="19" l="1"/>
  <c r="B1845" i="19"/>
  <c r="C1845" i="19" s="1"/>
  <c r="D1844" i="19"/>
  <c r="A1844" i="19" l="1"/>
  <c r="B1846" i="19"/>
  <c r="C1846" i="19" s="1"/>
  <c r="D1845" i="19"/>
  <c r="A1845" i="19" l="1"/>
  <c r="B1847" i="19"/>
  <c r="C1847" i="19" s="1"/>
  <c r="D1846" i="19"/>
  <c r="D1847" i="19" l="1"/>
  <c r="B1848" i="19"/>
  <c r="C1848" i="19" s="1"/>
  <c r="A1846" i="19"/>
  <c r="A1847" i="19" l="1"/>
  <c r="B1849" i="19"/>
  <c r="C1849" i="19" s="1"/>
  <c r="D1848" i="19"/>
  <c r="B1850" i="19" l="1"/>
  <c r="C1850" i="19" s="1"/>
  <c r="D1849" i="19"/>
  <c r="A1848" i="19"/>
  <c r="B1851" i="19" l="1"/>
  <c r="C1851" i="19" s="1"/>
  <c r="D1850" i="19"/>
  <c r="A1849" i="19"/>
  <c r="A1850" i="19" l="1"/>
  <c r="D1851" i="19"/>
  <c r="B1852" i="19"/>
  <c r="C1852" i="19" s="1"/>
  <c r="B1853" i="19" l="1"/>
  <c r="C1853" i="19" s="1"/>
  <c r="D1852" i="19"/>
  <c r="A1851" i="19"/>
  <c r="B1854" i="19" l="1"/>
  <c r="C1854" i="19" s="1"/>
  <c r="D1853" i="19"/>
  <c r="A1852" i="19"/>
  <c r="A1853" i="19" l="1"/>
  <c r="B1855" i="19"/>
  <c r="C1855" i="19" s="1"/>
  <c r="D1854" i="19"/>
  <c r="A1854" i="19" l="1"/>
  <c r="D1855" i="19"/>
  <c r="B1856" i="19"/>
  <c r="C1856" i="19" s="1"/>
  <c r="A1855" i="19" l="1"/>
  <c r="B1857" i="19"/>
  <c r="C1857" i="19" s="1"/>
  <c r="D1856" i="19"/>
  <c r="A1856" i="19" l="1"/>
  <c r="B1858" i="19"/>
  <c r="C1858" i="19" s="1"/>
  <c r="D1857" i="19"/>
  <c r="A1857" i="19" l="1"/>
  <c r="B1859" i="19"/>
  <c r="C1859" i="19" s="1"/>
  <c r="D1858" i="19"/>
  <c r="A1858" i="19" l="1"/>
  <c r="D1859" i="19"/>
  <c r="B1860" i="19"/>
  <c r="C1860" i="19" s="1"/>
  <c r="A1859" i="19" l="1"/>
  <c r="B1861" i="19"/>
  <c r="C1861" i="19" s="1"/>
  <c r="D1860" i="19"/>
  <c r="B1862" i="19" l="1"/>
  <c r="C1862" i="19" s="1"/>
  <c r="D1861" i="19"/>
  <c r="A1860" i="19"/>
  <c r="B1863" i="19" l="1"/>
  <c r="C1863" i="19" s="1"/>
  <c r="D1862" i="19"/>
  <c r="A1861" i="19"/>
  <c r="D1863" i="19" l="1"/>
  <c r="B1864" i="19"/>
  <c r="C1864" i="19" s="1"/>
  <c r="A1862" i="19"/>
  <c r="B1865" i="19" l="1"/>
  <c r="C1865" i="19" s="1"/>
  <c r="D1864" i="19"/>
  <c r="A1863" i="19"/>
  <c r="A1864" i="19" l="1"/>
  <c r="B1866" i="19"/>
  <c r="C1866" i="19" s="1"/>
  <c r="D1865" i="19"/>
  <c r="A1865" i="19" l="1"/>
  <c r="B1867" i="19"/>
  <c r="C1867" i="19" s="1"/>
  <c r="D1866" i="19"/>
  <c r="D1867" i="19" l="1"/>
  <c r="B1868" i="19"/>
  <c r="C1868" i="19" s="1"/>
  <c r="A1866" i="19"/>
  <c r="A1867" i="19" l="1"/>
  <c r="B1869" i="19"/>
  <c r="C1869" i="19" s="1"/>
  <c r="D1868" i="19"/>
  <c r="B1870" i="19" l="1"/>
  <c r="C1870" i="19" s="1"/>
  <c r="D1869" i="19"/>
  <c r="A1868" i="19"/>
  <c r="B1871" i="19" l="1"/>
  <c r="C1871" i="19" s="1"/>
  <c r="D1870" i="19"/>
  <c r="A1869" i="19"/>
  <c r="D1871" i="19" l="1"/>
  <c r="B1872" i="19"/>
  <c r="C1872" i="19" s="1"/>
  <c r="A1870" i="19"/>
  <c r="A1871" i="19" l="1"/>
  <c r="B1873" i="19"/>
  <c r="C1873" i="19" s="1"/>
  <c r="D1872" i="19"/>
  <c r="B1874" i="19" l="1"/>
  <c r="C1874" i="19" s="1"/>
  <c r="D1873" i="19"/>
  <c r="A1872" i="19"/>
  <c r="A1873" i="19" l="1"/>
  <c r="B1875" i="19"/>
  <c r="C1875" i="19" s="1"/>
  <c r="D1874" i="19"/>
  <c r="A1874" i="19" l="1"/>
  <c r="D1875" i="19"/>
  <c r="B1876" i="19"/>
  <c r="C1876" i="19" s="1"/>
  <c r="A1875" i="19" l="1"/>
  <c r="B1877" i="19"/>
  <c r="C1877" i="19" s="1"/>
  <c r="D1876" i="19"/>
  <c r="B1878" i="19" l="1"/>
  <c r="C1878" i="19" s="1"/>
  <c r="D1877" i="19"/>
  <c r="A1876" i="19"/>
  <c r="A1877" i="19" l="1"/>
  <c r="B1879" i="19"/>
  <c r="C1879" i="19" s="1"/>
  <c r="D1878" i="19"/>
  <c r="D1879" i="19" l="1"/>
  <c r="B1880" i="19"/>
  <c r="C1880" i="19" s="1"/>
  <c r="A1878" i="19"/>
  <c r="A1879" i="19" l="1"/>
  <c r="B1881" i="19"/>
  <c r="C1881" i="19" s="1"/>
  <c r="D1880" i="19"/>
  <c r="B1882" i="19" l="1"/>
  <c r="C1882" i="19" s="1"/>
  <c r="D1881" i="19"/>
  <c r="A1880" i="19"/>
  <c r="A1881" i="19" l="1"/>
  <c r="B1883" i="19"/>
  <c r="C1883" i="19" s="1"/>
  <c r="D1882" i="19"/>
  <c r="A1882" i="19" l="1"/>
  <c r="D1883" i="19"/>
  <c r="B1884" i="19"/>
  <c r="C1884" i="19" s="1"/>
  <c r="A1883" i="19" l="1"/>
  <c r="B1885" i="19"/>
  <c r="C1885" i="19" s="1"/>
  <c r="D1884" i="19"/>
  <c r="B1886" i="19" l="1"/>
  <c r="C1886" i="19" s="1"/>
  <c r="D1885" i="19"/>
  <c r="A1884" i="19"/>
  <c r="A1885" i="19" l="1"/>
  <c r="B1887" i="19"/>
  <c r="C1887" i="19" s="1"/>
  <c r="D1886" i="19"/>
  <c r="D1887" i="19" l="1"/>
  <c r="B1888" i="19"/>
  <c r="C1888" i="19" s="1"/>
  <c r="A1886" i="19"/>
  <c r="B1889" i="19" l="1"/>
  <c r="C1889" i="19" s="1"/>
  <c r="D1888" i="19"/>
  <c r="A1887" i="19"/>
  <c r="A1888" i="19" l="1"/>
  <c r="B1890" i="19"/>
  <c r="C1890" i="19" s="1"/>
  <c r="D1889" i="19"/>
  <c r="A1889" i="19" l="1"/>
  <c r="B1891" i="19"/>
  <c r="C1891" i="19" s="1"/>
  <c r="D1890" i="19"/>
  <c r="D1891" i="19" l="1"/>
  <c r="B1892" i="19"/>
  <c r="C1892" i="19" s="1"/>
  <c r="A1890" i="19"/>
  <c r="B1893" i="19" l="1"/>
  <c r="C1893" i="19" s="1"/>
  <c r="D1892" i="19"/>
  <c r="A1891" i="19"/>
  <c r="A1892" i="19" l="1"/>
  <c r="B1894" i="19"/>
  <c r="C1894" i="19" s="1"/>
  <c r="D1893" i="19"/>
  <c r="A1893" i="19" l="1"/>
  <c r="B1895" i="19"/>
  <c r="C1895" i="19" s="1"/>
  <c r="D1894" i="19"/>
  <c r="D1895" i="19" l="1"/>
  <c r="B1896" i="19"/>
  <c r="C1896" i="19" s="1"/>
  <c r="A1894" i="19"/>
  <c r="B1897" i="19" l="1"/>
  <c r="C1897" i="19" s="1"/>
  <c r="D1896" i="19"/>
  <c r="A1895" i="19"/>
  <c r="A1896" i="19" l="1"/>
  <c r="B1898" i="19"/>
  <c r="C1898" i="19" s="1"/>
  <c r="D1897" i="19"/>
  <c r="B1899" i="19" l="1"/>
  <c r="C1899" i="19" s="1"/>
  <c r="D1898" i="19"/>
  <c r="A1897" i="19"/>
  <c r="A1898" i="19" l="1"/>
  <c r="D1899" i="19"/>
  <c r="B1900" i="19"/>
  <c r="C1900" i="19" s="1"/>
  <c r="B1901" i="19" l="1"/>
  <c r="C1901" i="19" s="1"/>
  <c r="D1900" i="19"/>
  <c r="A1899" i="19"/>
  <c r="A1900" i="19" l="1"/>
  <c r="B1902" i="19"/>
  <c r="C1902" i="19" s="1"/>
  <c r="D1901" i="19"/>
  <c r="B1903" i="19" l="1"/>
  <c r="C1903" i="19" s="1"/>
  <c r="D1902" i="19"/>
  <c r="A1901" i="19"/>
  <c r="D1903" i="19" l="1"/>
  <c r="B1904" i="19"/>
  <c r="C1904" i="19" s="1"/>
  <c r="A1902" i="19"/>
  <c r="A1903" i="19" l="1"/>
  <c r="B1905" i="19"/>
  <c r="C1905" i="19" s="1"/>
  <c r="D1904" i="19"/>
  <c r="A1904" i="19" l="1"/>
  <c r="B1906" i="19"/>
  <c r="C1906" i="19" s="1"/>
  <c r="D1905" i="19"/>
  <c r="B1907" i="19" l="1"/>
  <c r="C1907" i="19" s="1"/>
  <c r="D1906" i="19"/>
  <c r="A1905" i="19"/>
  <c r="D1907" i="19" l="1"/>
  <c r="B1908" i="19"/>
  <c r="C1908" i="19" s="1"/>
  <c r="A1906" i="19"/>
  <c r="B1909" i="19" l="1"/>
  <c r="C1909" i="19" s="1"/>
  <c r="D1908" i="19"/>
  <c r="A1907" i="19"/>
  <c r="A1908" i="19" l="1"/>
  <c r="B1910" i="19"/>
  <c r="C1910" i="19" s="1"/>
  <c r="D1909" i="19"/>
  <c r="B1911" i="19" l="1"/>
  <c r="C1911" i="19" s="1"/>
  <c r="D1910" i="19"/>
  <c r="A1909" i="19"/>
  <c r="D1911" i="19" l="1"/>
  <c r="B1912" i="19"/>
  <c r="C1912" i="19" s="1"/>
  <c r="A1910" i="19"/>
  <c r="A1911" i="19" l="1"/>
  <c r="B1913" i="19"/>
  <c r="C1913" i="19" s="1"/>
  <c r="D1912" i="19"/>
  <c r="A1912" i="19" l="1"/>
  <c r="B1914" i="19"/>
  <c r="C1914" i="19" s="1"/>
  <c r="D1913" i="19"/>
  <c r="B1915" i="19" l="1"/>
  <c r="C1915" i="19" s="1"/>
  <c r="D1914" i="19"/>
  <c r="A1913" i="19"/>
  <c r="D1915" i="19" l="1"/>
  <c r="B1916" i="19"/>
  <c r="C1916" i="19" s="1"/>
  <c r="A1914" i="19"/>
  <c r="B1917" i="19" l="1"/>
  <c r="C1917" i="19" s="1"/>
  <c r="D1916" i="19"/>
  <c r="A1915" i="19"/>
  <c r="A1916" i="19" l="1"/>
  <c r="B1918" i="19"/>
  <c r="C1918" i="19" s="1"/>
  <c r="D1917" i="19"/>
  <c r="A1917" i="19" l="1"/>
  <c r="B1919" i="19"/>
  <c r="C1919" i="19" s="1"/>
  <c r="D1918" i="19"/>
  <c r="A1918" i="19" l="1"/>
  <c r="D1919" i="19"/>
  <c r="B1920" i="19"/>
  <c r="C1920" i="19" s="1"/>
  <c r="B1921" i="19" l="1"/>
  <c r="C1921" i="19" s="1"/>
  <c r="D1920" i="19"/>
  <c r="A1919" i="19"/>
  <c r="B1922" i="19" l="1"/>
  <c r="C1922" i="19" s="1"/>
  <c r="D1921" i="19"/>
  <c r="A1920" i="19"/>
  <c r="B1923" i="19" l="1"/>
  <c r="C1923" i="19" s="1"/>
  <c r="D1922" i="19"/>
  <c r="A1921" i="19"/>
  <c r="D1923" i="19" l="1"/>
  <c r="B1924" i="19"/>
  <c r="C1924" i="19" s="1"/>
  <c r="A1922" i="19"/>
  <c r="A1923" i="19" l="1"/>
  <c r="B1925" i="19"/>
  <c r="C1925" i="19" s="1"/>
  <c r="D1924" i="19"/>
  <c r="A1924" i="19" l="1"/>
  <c r="B1926" i="19"/>
  <c r="C1926" i="19" s="1"/>
  <c r="D1925" i="19"/>
  <c r="A1925" i="19" l="1"/>
  <c r="B1927" i="19"/>
  <c r="C1927" i="19" s="1"/>
  <c r="D1926" i="19"/>
  <c r="D1927" i="19" l="1"/>
  <c r="B1928" i="19"/>
  <c r="C1928" i="19" s="1"/>
  <c r="A1926" i="19"/>
  <c r="B1929" i="19" l="1"/>
  <c r="C1929" i="19" s="1"/>
  <c r="D1928" i="19"/>
  <c r="A1927" i="19"/>
  <c r="A1928" i="19" l="1"/>
  <c r="B1930" i="19"/>
  <c r="C1930" i="19" s="1"/>
  <c r="D1929" i="19"/>
  <c r="A1929" i="19" l="1"/>
  <c r="B1931" i="19"/>
  <c r="C1931" i="19" s="1"/>
  <c r="D1930" i="19"/>
  <c r="D1931" i="19" l="1"/>
  <c r="B1932" i="19"/>
  <c r="C1932" i="19" s="1"/>
  <c r="A1930" i="19"/>
  <c r="B1933" i="19" l="1"/>
  <c r="C1933" i="19" s="1"/>
  <c r="D1932" i="19"/>
  <c r="A1931" i="19"/>
  <c r="A1932" i="19" l="1"/>
  <c r="B1934" i="19"/>
  <c r="C1934" i="19" s="1"/>
  <c r="D1933" i="19"/>
  <c r="A1933" i="19" l="1"/>
  <c r="B1935" i="19"/>
  <c r="C1935" i="19" s="1"/>
  <c r="D1934" i="19"/>
  <c r="D1935" i="19" l="1"/>
  <c r="B1936" i="19"/>
  <c r="C1936" i="19" s="1"/>
  <c r="A1934" i="19"/>
  <c r="B1937" i="19" l="1"/>
  <c r="C1937" i="19" s="1"/>
  <c r="D1936" i="19"/>
  <c r="A1935" i="19"/>
  <c r="B1938" i="19" l="1"/>
  <c r="C1938" i="19" s="1"/>
  <c r="D1937" i="19"/>
  <c r="A1936" i="19"/>
  <c r="A1937" i="19" l="1"/>
  <c r="B1939" i="19"/>
  <c r="C1939" i="19" s="1"/>
  <c r="D1938" i="19"/>
  <c r="D1939" i="19" l="1"/>
  <c r="B1940" i="19"/>
  <c r="C1940" i="19" s="1"/>
  <c r="A1938" i="19"/>
  <c r="A1939" i="19" l="1"/>
  <c r="B1941" i="19"/>
  <c r="C1941" i="19" s="1"/>
  <c r="D1940" i="19"/>
  <c r="A1940" i="19" l="1"/>
  <c r="B1942" i="19"/>
  <c r="C1942" i="19" s="1"/>
  <c r="D1941" i="19"/>
  <c r="A1941" i="19" l="1"/>
  <c r="B1943" i="19"/>
  <c r="C1943" i="19" s="1"/>
  <c r="D1942" i="19"/>
  <c r="D1943" i="19" l="1"/>
  <c r="B1944" i="19"/>
  <c r="C1944" i="19" s="1"/>
  <c r="A1942" i="19"/>
  <c r="B1945" i="19" l="1"/>
  <c r="C1945" i="19" s="1"/>
  <c r="D1944" i="19"/>
  <c r="A1943" i="19"/>
  <c r="B1946" i="19" l="1"/>
  <c r="C1946" i="19" s="1"/>
  <c r="D1945" i="19"/>
  <c r="A1944" i="19"/>
  <c r="A1945" i="19" l="1"/>
  <c r="B1947" i="19"/>
  <c r="C1947" i="19" s="1"/>
  <c r="D1946" i="19"/>
  <c r="B1948" i="19" l="1"/>
  <c r="C1948" i="19" s="1"/>
  <c r="D1947" i="19"/>
  <c r="A1946" i="19"/>
  <c r="B1949" i="19" l="1"/>
  <c r="C1949" i="19" s="1"/>
  <c r="D1948" i="19"/>
  <c r="A1947" i="19"/>
  <c r="D1949" i="19" l="1"/>
  <c r="B1950" i="19"/>
  <c r="C1950" i="19" s="1"/>
  <c r="A1948" i="19"/>
  <c r="A1949" i="19" l="1"/>
  <c r="B1951" i="19"/>
  <c r="C1951" i="19" s="1"/>
  <c r="D1950" i="19"/>
  <c r="B1952" i="19" l="1"/>
  <c r="C1952" i="19" s="1"/>
  <c r="D1951" i="19"/>
  <c r="A1950" i="19"/>
  <c r="B1953" i="19" l="1"/>
  <c r="C1953" i="19" s="1"/>
  <c r="D1952" i="19"/>
  <c r="A1951" i="19"/>
  <c r="D1953" i="19" l="1"/>
  <c r="B1954" i="19"/>
  <c r="C1954" i="19" s="1"/>
  <c r="A1952" i="19"/>
  <c r="B1955" i="19" l="1"/>
  <c r="C1955" i="19" s="1"/>
  <c r="D1954" i="19"/>
  <c r="A1953" i="19"/>
  <c r="A1954" i="19" l="1"/>
  <c r="B1956" i="19"/>
  <c r="C1956" i="19" s="1"/>
  <c r="D1955" i="19"/>
  <c r="D1956" i="19" l="1"/>
  <c r="B1957" i="19"/>
  <c r="C1957" i="19" s="1"/>
  <c r="A1955" i="19"/>
  <c r="A1956" i="19" l="1"/>
  <c r="D1957" i="19"/>
  <c r="B1958" i="19"/>
  <c r="C1958" i="19" s="1"/>
  <c r="A1957" i="19" l="1"/>
  <c r="B1959" i="19"/>
  <c r="C1959" i="19" s="1"/>
  <c r="D1958" i="19"/>
  <c r="A1958" i="19" l="1"/>
  <c r="B1960" i="19"/>
  <c r="C1960" i="19" s="1"/>
  <c r="D1959" i="19"/>
  <c r="A1959" i="19" l="1"/>
  <c r="D1960" i="19"/>
  <c r="B1961" i="19"/>
  <c r="C1961" i="19" s="1"/>
  <c r="A1960" i="19" l="1"/>
  <c r="D1961" i="19"/>
  <c r="B1962" i="19"/>
  <c r="C1962" i="19" s="1"/>
  <c r="A1961" i="19" l="1"/>
  <c r="B1963" i="19"/>
  <c r="C1963" i="19" s="1"/>
  <c r="D1962" i="19"/>
  <c r="A1962" i="19" l="1"/>
  <c r="B1964" i="19"/>
  <c r="C1964" i="19" s="1"/>
  <c r="D1963" i="19"/>
  <c r="A1963" i="19" l="1"/>
  <c r="D1964" i="19"/>
  <c r="B1965" i="19"/>
  <c r="C1965" i="19" s="1"/>
  <c r="B1966" i="19" l="1"/>
  <c r="C1966" i="19" s="1"/>
  <c r="D1965" i="19"/>
  <c r="A1964" i="19"/>
  <c r="B1967" i="19" l="1"/>
  <c r="C1967" i="19" s="1"/>
  <c r="D1966" i="19"/>
  <c r="A1965" i="19"/>
  <c r="B1968" i="19" l="1"/>
  <c r="C1968" i="19" s="1"/>
  <c r="D1967" i="19"/>
  <c r="A1966" i="19"/>
  <c r="D1968" i="19" l="1"/>
  <c r="B1969" i="19"/>
  <c r="C1969" i="19" s="1"/>
  <c r="A1967" i="19"/>
  <c r="A1968" i="19" l="1"/>
  <c r="B1970" i="19"/>
  <c r="C1970" i="19" s="1"/>
  <c r="D1969" i="19"/>
  <c r="A1969" i="19" l="1"/>
  <c r="B1971" i="19"/>
  <c r="C1971" i="19" s="1"/>
  <c r="D1970" i="19"/>
  <c r="A1970" i="19" l="1"/>
  <c r="B1972" i="19"/>
  <c r="C1972" i="19" s="1"/>
  <c r="D1971" i="19"/>
  <c r="D1972" i="19" l="1"/>
  <c r="B1973" i="19"/>
  <c r="C1973" i="19" s="1"/>
  <c r="A1971" i="19"/>
  <c r="A1972" i="19" l="1"/>
  <c r="B1974" i="19"/>
  <c r="C1974" i="19" s="1"/>
  <c r="D1973" i="19"/>
  <c r="B1975" i="19" l="1"/>
  <c r="C1975" i="19" s="1"/>
  <c r="D1974" i="19"/>
  <c r="A1973" i="19"/>
  <c r="B1976" i="19" l="1"/>
  <c r="C1976" i="19" s="1"/>
  <c r="D1975" i="19"/>
  <c r="A1974" i="19"/>
  <c r="D1976" i="19" l="1"/>
  <c r="B1977" i="19"/>
  <c r="C1977" i="19" s="1"/>
  <c r="A1975" i="19"/>
  <c r="B1978" i="19" l="1"/>
  <c r="C1978" i="19" s="1"/>
  <c r="D1977" i="19"/>
  <c r="A1976" i="19"/>
  <c r="A1977" i="19" l="1"/>
  <c r="B1979" i="19"/>
  <c r="C1979" i="19" s="1"/>
  <c r="D1978" i="19"/>
  <c r="B1980" i="19" l="1"/>
  <c r="C1980" i="19" s="1"/>
  <c r="D1979" i="19"/>
  <c r="A1978" i="19"/>
  <c r="D1980" i="19" l="1"/>
  <c r="B1981" i="19"/>
  <c r="C1981" i="19" s="1"/>
  <c r="A1979" i="19"/>
  <c r="B1982" i="19" l="1"/>
  <c r="C1982" i="19" s="1"/>
  <c r="D1981" i="19"/>
  <c r="A1980" i="19"/>
  <c r="B1983" i="19" l="1"/>
  <c r="C1983" i="19" s="1"/>
  <c r="D1982" i="19"/>
  <c r="A1981" i="19"/>
  <c r="B1984" i="19" l="1"/>
  <c r="C1984" i="19" s="1"/>
  <c r="D1983" i="19"/>
  <c r="A1982" i="19"/>
  <c r="D1984" i="19" l="1"/>
  <c r="B1985" i="19"/>
  <c r="C1985" i="19" s="1"/>
  <c r="A1983" i="19"/>
  <c r="B1986" i="19" l="1"/>
  <c r="C1986" i="19" s="1"/>
  <c r="D1985" i="19"/>
  <c r="A1984" i="19"/>
  <c r="B1987" i="19" l="1"/>
  <c r="C1987" i="19" s="1"/>
  <c r="D1986" i="19"/>
  <c r="A1985" i="19"/>
  <c r="A1986" i="19" l="1"/>
  <c r="B1988" i="19"/>
  <c r="C1988" i="19" s="1"/>
  <c r="D1987" i="19"/>
  <c r="A1987" i="19" l="1"/>
  <c r="D1988" i="19"/>
  <c r="B1989" i="19"/>
  <c r="C1989" i="19" s="1"/>
  <c r="A1988" i="19" l="1"/>
  <c r="B1990" i="19"/>
  <c r="C1990" i="19" s="1"/>
  <c r="D1989" i="19"/>
  <c r="A1990" i="19" l="1"/>
  <c r="A1989" i="19"/>
  <c r="D1990" i="19"/>
  <c r="F1984" i="19" s="1"/>
  <c r="G1988" i="19" l="1"/>
  <c r="F1989" i="19"/>
  <c r="G1989" i="19"/>
  <c r="G3" i="19"/>
  <c r="F3" i="19"/>
  <c r="F4" i="19"/>
  <c r="G4" i="19"/>
  <c r="G5" i="19"/>
  <c r="G6" i="19"/>
  <c r="F7" i="19"/>
  <c r="G7" i="19"/>
  <c r="G8" i="19"/>
  <c r="F6" i="19"/>
  <c r="F5" i="19"/>
  <c r="G9" i="19"/>
  <c r="F8" i="19"/>
  <c r="G11" i="19"/>
  <c r="F9" i="19"/>
  <c r="F11" i="19"/>
  <c r="F10" i="19"/>
  <c r="G13" i="19"/>
  <c r="G10" i="19"/>
  <c r="F12" i="19"/>
  <c r="G12" i="19"/>
  <c r="F13" i="19"/>
  <c r="G15" i="19"/>
  <c r="F14" i="19"/>
  <c r="G14" i="19"/>
  <c r="F16" i="19"/>
  <c r="F15" i="19"/>
  <c r="F17" i="19"/>
  <c r="G19" i="19"/>
  <c r="G18" i="19"/>
  <c r="G16" i="19"/>
  <c r="F18" i="19"/>
  <c r="G17" i="19"/>
  <c r="F19" i="19"/>
  <c r="G21" i="19"/>
  <c r="G20" i="19"/>
  <c r="F20" i="19"/>
  <c r="G23" i="19"/>
  <c r="F22" i="19"/>
  <c r="G24" i="19"/>
  <c r="F21" i="19"/>
  <c r="G25" i="19"/>
  <c r="F23" i="19"/>
  <c r="F25" i="19"/>
  <c r="G22" i="19"/>
  <c r="F27" i="19"/>
  <c r="F24" i="19"/>
  <c r="F26" i="19"/>
  <c r="G27" i="19"/>
  <c r="G26" i="19"/>
  <c r="F28" i="19"/>
  <c r="F29" i="19"/>
  <c r="G28" i="19"/>
  <c r="G30" i="19"/>
  <c r="G29" i="19"/>
  <c r="G31" i="19"/>
  <c r="G32" i="19"/>
  <c r="F31" i="19"/>
  <c r="F30" i="19"/>
  <c r="F32" i="19"/>
  <c r="G34" i="19"/>
  <c r="G33" i="19"/>
  <c r="F33" i="19"/>
  <c r="F35" i="19"/>
  <c r="F34" i="19"/>
  <c r="G35" i="19"/>
  <c r="F36" i="19"/>
  <c r="G36" i="19"/>
  <c r="F37" i="19"/>
  <c r="F38" i="19"/>
  <c r="G38" i="19"/>
  <c r="G37" i="19"/>
  <c r="F39" i="19"/>
  <c r="F40" i="19"/>
  <c r="G39" i="19"/>
  <c r="G40" i="19"/>
  <c r="F41" i="19"/>
  <c r="F44" i="19"/>
  <c r="G43" i="19"/>
  <c r="F42" i="19"/>
  <c r="G41" i="19"/>
  <c r="G42" i="19"/>
  <c r="F45" i="19"/>
  <c r="F43" i="19"/>
  <c r="G45" i="19"/>
  <c r="F46" i="19"/>
  <c r="G44" i="19"/>
  <c r="G47" i="19"/>
  <c r="G46" i="19"/>
  <c r="F49" i="19"/>
  <c r="G49" i="19"/>
  <c r="F47" i="19"/>
  <c r="G48" i="19"/>
  <c r="F48" i="19"/>
  <c r="G50" i="19"/>
  <c r="G52" i="19"/>
  <c r="F51" i="19"/>
  <c r="G51" i="19"/>
  <c r="F50" i="19"/>
  <c r="F52" i="19"/>
  <c r="G54" i="19"/>
  <c r="F53" i="19"/>
  <c r="G53" i="19"/>
  <c r="F54" i="19"/>
  <c r="G56" i="19"/>
  <c r="F55" i="19"/>
  <c r="G55" i="19"/>
  <c r="G58" i="19"/>
  <c r="G57" i="19"/>
  <c r="F57" i="19"/>
  <c r="F56" i="19"/>
  <c r="F58" i="19"/>
  <c r="F59" i="19"/>
  <c r="F60" i="19"/>
  <c r="G59" i="19"/>
  <c r="F61" i="19"/>
  <c r="G61" i="19"/>
  <c r="G63" i="19"/>
  <c r="G60" i="19"/>
  <c r="F62" i="19"/>
  <c r="G62" i="19"/>
  <c r="F63" i="19"/>
  <c r="G66" i="19"/>
  <c r="F64" i="19"/>
  <c r="F66" i="19"/>
  <c r="G65" i="19"/>
  <c r="G64" i="19"/>
  <c r="F68" i="19"/>
  <c r="F65" i="19"/>
  <c r="F67" i="19"/>
  <c r="G67" i="19"/>
  <c r="G69" i="19"/>
  <c r="G68" i="19"/>
  <c r="F70" i="19"/>
  <c r="F69" i="19"/>
  <c r="G70" i="19"/>
  <c r="F72" i="19"/>
  <c r="G72" i="19"/>
  <c r="F71" i="19"/>
  <c r="G71" i="19"/>
  <c r="G74" i="19"/>
  <c r="F73" i="19"/>
  <c r="F74" i="19"/>
  <c r="F75" i="19"/>
  <c r="F76" i="19"/>
  <c r="G73" i="19"/>
  <c r="G75" i="19"/>
  <c r="F77" i="19"/>
  <c r="G78" i="19"/>
  <c r="G77" i="19"/>
  <c r="F79" i="19"/>
  <c r="F78" i="19"/>
  <c r="G76" i="19"/>
  <c r="G81" i="19"/>
  <c r="G80" i="19"/>
  <c r="F81" i="19"/>
  <c r="F80" i="19"/>
  <c r="G82" i="19"/>
  <c r="G79" i="19"/>
  <c r="G83" i="19"/>
  <c r="F82" i="19"/>
  <c r="F83" i="19"/>
  <c r="G85" i="19"/>
  <c r="F85" i="19"/>
  <c r="G84" i="19"/>
  <c r="G86" i="19"/>
  <c r="F84" i="19"/>
  <c r="F87" i="19"/>
  <c r="F86" i="19"/>
  <c r="G89" i="19"/>
  <c r="G87" i="19"/>
  <c r="F89" i="19"/>
  <c r="F88" i="19"/>
  <c r="G88" i="19"/>
  <c r="F90" i="19"/>
  <c r="G90" i="19"/>
  <c r="F91" i="19"/>
  <c r="F92" i="19"/>
  <c r="G91" i="19"/>
  <c r="G92" i="19"/>
  <c r="F93" i="19"/>
  <c r="F94" i="19"/>
  <c r="G94" i="19"/>
  <c r="G93" i="19"/>
  <c r="G95" i="19"/>
  <c r="F95" i="19"/>
  <c r="G96" i="19"/>
  <c r="F96" i="19"/>
  <c r="F97" i="19"/>
  <c r="G97" i="19"/>
  <c r="F98" i="19"/>
  <c r="G100" i="19"/>
  <c r="G98" i="19"/>
  <c r="F99" i="19"/>
  <c r="G99" i="19"/>
  <c r="G102" i="19"/>
  <c r="F100" i="19"/>
  <c r="F103" i="19"/>
  <c r="G101" i="19"/>
  <c r="F102" i="19"/>
  <c r="F101" i="19"/>
  <c r="G103" i="19"/>
  <c r="G104" i="19"/>
  <c r="F104" i="19"/>
  <c r="G105" i="19"/>
  <c r="F105" i="19"/>
  <c r="G108" i="19"/>
  <c r="G106" i="19"/>
  <c r="G107" i="19"/>
  <c r="F109" i="19"/>
  <c r="F108" i="19"/>
  <c r="F107" i="19"/>
  <c r="F106" i="19"/>
  <c r="F110" i="19"/>
  <c r="G109" i="19"/>
  <c r="G112" i="19"/>
  <c r="G110" i="19"/>
  <c r="G113" i="19"/>
  <c r="F111" i="19"/>
  <c r="F112" i="19"/>
  <c r="F114" i="19"/>
  <c r="F113" i="19"/>
  <c r="G111" i="19"/>
  <c r="F115" i="19"/>
  <c r="G114" i="19"/>
  <c r="F116" i="19"/>
  <c r="G115" i="19"/>
  <c r="G117" i="19"/>
  <c r="G116" i="19"/>
  <c r="G118" i="19"/>
  <c r="F119" i="19"/>
  <c r="F117" i="19"/>
  <c r="F120" i="19"/>
  <c r="F118" i="19"/>
  <c r="F121" i="19"/>
  <c r="G121" i="19"/>
  <c r="G119" i="19"/>
  <c r="G120" i="19"/>
  <c r="F123" i="19"/>
  <c r="G123" i="19"/>
  <c r="G122" i="19"/>
  <c r="F122" i="19"/>
  <c r="G125" i="19"/>
  <c r="F124" i="19"/>
  <c r="G124" i="19"/>
  <c r="G126" i="19"/>
  <c r="F125" i="19"/>
  <c r="G128" i="19"/>
  <c r="F126" i="19"/>
  <c r="G129" i="19"/>
  <c r="F128" i="19"/>
  <c r="F127" i="19"/>
  <c r="G127" i="19"/>
  <c r="F129" i="19"/>
  <c r="F130" i="19"/>
  <c r="G131" i="19"/>
  <c r="G130" i="19"/>
  <c r="F132" i="19"/>
  <c r="F131" i="19"/>
  <c r="G133" i="19"/>
  <c r="G132" i="19"/>
  <c r="F134" i="19"/>
  <c r="G134" i="19"/>
  <c r="F135" i="19"/>
  <c r="F133" i="19"/>
  <c r="G135" i="19"/>
  <c r="F137" i="19"/>
  <c r="G136" i="19"/>
  <c r="F136" i="19"/>
  <c r="G138" i="19"/>
  <c r="F138" i="19"/>
  <c r="G140" i="19"/>
  <c r="G137" i="19"/>
  <c r="G139" i="19"/>
  <c r="F140" i="19"/>
  <c r="G141" i="19"/>
  <c r="F139" i="19"/>
  <c r="G143" i="19"/>
  <c r="F141" i="19"/>
  <c r="F142" i="19"/>
  <c r="G142" i="19"/>
  <c r="F143" i="19"/>
  <c r="G144" i="19"/>
  <c r="G145" i="19"/>
  <c r="F144" i="19"/>
  <c r="F145" i="19"/>
  <c r="G147" i="19"/>
  <c r="G146" i="19"/>
  <c r="F146" i="19"/>
  <c r="G149" i="19"/>
  <c r="F148" i="19"/>
  <c r="F147" i="19"/>
  <c r="G148" i="19"/>
  <c r="F150" i="19"/>
  <c r="F149" i="19"/>
  <c r="G151" i="19"/>
  <c r="F152" i="19"/>
  <c r="G152" i="19"/>
  <c r="G150" i="19"/>
  <c r="G154" i="19"/>
  <c r="F151" i="19"/>
  <c r="G153" i="19"/>
  <c r="F155" i="19"/>
  <c r="F154" i="19"/>
  <c r="F153" i="19"/>
  <c r="G155" i="19"/>
  <c r="G156" i="19"/>
  <c r="F156" i="19"/>
  <c r="G157" i="19"/>
  <c r="F157" i="19"/>
  <c r="F159" i="19"/>
  <c r="G158" i="19"/>
  <c r="F160" i="19"/>
  <c r="G159" i="19"/>
  <c r="F161" i="19"/>
  <c r="G161" i="19"/>
  <c r="F158" i="19"/>
  <c r="G160" i="19"/>
  <c r="G163" i="19"/>
  <c r="G162" i="19"/>
  <c r="G164" i="19"/>
  <c r="F162" i="19"/>
  <c r="F163" i="19"/>
  <c r="G165" i="19"/>
  <c r="F164" i="19"/>
  <c r="G166" i="19"/>
  <c r="G167" i="19"/>
  <c r="F165" i="19"/>
  <c r="F168" i="19"/>
  <c r="F166" i="19"/>
  <c r="G168" i="19"/>
  <c r="G170" i="19"/>
  <c r="G171" i="19"/>
  <c r="F170" i="19"/>
  <c r="G169" i="19"/>
  <c r="F167" i="19"/>
  <c r="F169" i="19"/>
  <c r="F173" i="19"/>
  <c r="G173" i="19"/>
  <c r="G172" i="19"/>
  <c r="F171" i="19"/>
  <c r="F172" i="19"/>
  <c r="F174" i="19"/>
  <c r="G174" i="19"/>
  <c r="G175" i="19"/>
  <c r="G176" i="19"/>
  <c r="F175" i="19"/>
  <c r="F176" i="19"/>
  <c r="F178" i="19"/>
  <c r="G177" i="19"/>
  <c r="G178" i="19"/>
  <c r="F177" i="19"/>
  <c r="G179" i="19"/>
  <c r="G180" i="19"/>
  <c r="G181" i="19"/>
  <c r="G182" i="19"/>
  <c r="F179" i="19"/>
  <c r="F183" i="19"/>
  <c r="F180" i="19"/>
  <c r="G183" i="19"/>
  <c r="F181" i="19"/>
  <c r="F182" i="19"/>
  <c r="F185" i="19"/>
  <c r="G184" i="19"/>
  <c r="F184" i="19"/>
  <c r="G185" i="19"/>
  <c r="F186" i="19"/>
  <c r="G186" i="19"/>
  <c r="F187" i="19"/>
  <c r="G187" i="19"/>
  <c r="G188" i="19"/>
  <c r="F189" i="19"/>
  <c r="G189" i="19"/>
  <c r="F188" i="19"/>
  <c r="F190" i="19"/>
  <c r="G191" i="19"/>
  <c r="G190" i="19"/>
  <c r="F191" i="19"/>
  <c r="F192" i="19"/>
  <c r="G193" i="19"/>
  <c r="F193" i="19"/>
  <c r="G192" i="19"/>
  <c r="F194" i="19"/>
  <c r="F196" i="19"/>
  <c r="G195" i="19"/>
  <c r="F195" i="19"/>
  <c r="G194" i="19"/>
  <c r="F197" i="19"/>
  <c r="F199" i="19"/>
  <c r="G197" i="19"/>
  <c r="F198" i="19"/>
  <c r="G196" i="19"/>
  <c r="G198" i="19"/>
  <c r="G199" i="19"/>
  <c r="G200" i="19"/>
  <c r="F200" i="19"/>
  <c r="F201" i="19"/>
  <c r="G201" i="19"/>
  <c r="G203" i="19"/>
  <c r="G202" i="19"/>
  <c r="F202" i="19"/>
  <c r="G204" i="19"/>
  <c r="F203" i="19"/>
  <c r="F205" i="19"/>
  <c r="F204" i="19"/>
  <c r="F206" i="19"/>
  <c r="F207" i="19"/>
  <c r="G205" i="19"/>
  <c r="F208" i="19"/>
  <c r="G208" i="19"/>
  <c r="G206" i="19"/>
  <c r="G207" i="19"/>
  <c r="F209" i="19"/>
  <c r="F210" i="19"/>
  <c r="G210" i="19"/>
  <c r="G211" i="19"/>
  <c r="G209" i="19"/>
  <c r="F211" i="19"/>
  <c r="G212" i="19"/>
  <c r="F212" i="19"/>
  <c r="G213" i="19"/>
  <c r="G214" i="19"/>
  <c r="F215" i="19"/>
  <c r="F213" i="19"/>
  <c r="F214" i="19"/>
  <c r="G216" i="19"/>
  <c r="F216" i="19"/>
  <c r="G215" i="19"/>
  <c r="G218" i="19"/>
  <c r="F219" i="19"/>
  <c r="G217" i="19"/>
  <c r="G219" i="19"/>
  <c r="F218" i="19"/>
  <c r="F217" i="19"/>
  <c r="G222" i="19"/>
  <c r="F220" i="19"/>
  <c r="G221" i="19"/>
  <c r="G220" i="19"/>
  <c r="F222" i="19"/>
  <c r="F221" i="19"/>
  <c r="G223" i="19"/>
  <c r="F224" i="19"/>
  <c r="G225" i="19"/>
  <c r="F223" i="19"/>
  <c r="F226" i="19"/>
  <c r="G226" i="19"/>
  <c r="G224" i="19"/>
  <c r="F225" i="19"/>
  <c r="F228" i="19"/>
  <c r="F227" i="19"/>
  <c r="G227" i="19"/>
  <c r="F229" i="19"/>
  <c r="G229" i="19"/>
  <c r="G228" i="19"/>
  <c r="G230" i="19"/>
  <c r="G232" i="19"/>
  <c r="G231" i="19"/>
  <c r="F231" i="19"/>
  <c r="G233" i="19"/>
  <c r="F230" i="19"/>
  <c r="F232" i="19"/>
  <c r="F233" i="19"/>
  <c r="G236" i="19"/>
  <c r="F236" i="19"/>
  <c r="F235" i="19"/>
  <c r="G235" i="19"/>
  <c r="G234" i="19"/>
  <c r="F234" i="19"/>
  <c r="F237" i="19"/>
  <c r="F238" i="19"/>
  <c r="G237" i="19"/>
  <c r="G238" i="19"/>
  <c r="F240" i="19"/>
  <c r="G239" i="19"/>
  <c r="G240" i="19"/>
  <c r="G241" i="19"/>
  <c r="F239" i="19"/>
  <c r="F241" i="19"/>
  <c r="F242" i="19"/>
  <c r="G243" i="19"/>
  <c r="G242" i="19"/>
  <c r="F243" i="19"/>
  <c r="G244" i="19"/>
  <c r="F244" i="19"/>
  <c r="G245" i="19"/>
  <c r="G246" i="19"/>
  <c r="F245" i="19"/>
  <c r="G247" i="19"/>
  <c r="F246" i="19"/>
  <c r="G248" i="19"/>
  <c r="F247" i="19"/>
  <c r="G249" i="19"/>
  <c r="F249" i="19"/>
  <c r="F248" i="19"/>
  <c r="F250" i="19"/>
  <c r="G250" i="19"/>
  <c r="F251" i="19"/>
  <c r="G251" i="19"/>
  <c r="G252" i="19"/>
  <c r="F252" i="19"/>
  <c r="G253" i="19"/>
  <c r="F253" i="19"/>
  <c r="F255" i="19"/>
  <c r="F254" i="19"/>
  <c r="G254" i="19"/>
  <c r="G255" i="19"/>
  <c r="G256" i="19"/>
  <c r="F256" i="19"/>
  <c r="G258" i="19"/>
  <c r="G257" i="19"/>
  <c r="F257" i="19"/>
  <c r="F261" i="19"/>
  <c r="F258" i="19"/>
  <c r="G259" i="19"/>
  <c r="F259" i="19"/>
  <c r="F260" i="19"/>
  <c r="G261" i="19"/>
  <c r="F262" i="19"/>
  <c r="G260" i="19"/>
  <c r="G263" i="19"/>
  <c r="G262" i="19"/>
  <c r="F263" i="19"/>
  <c r="G264" i="19"/>
  <c r="G266" i="19"/>
  <c r="F264" i="19"/>
  <c r="G265" i="19"/>
  <c r="F265" i="19"/>
  <c r="G268" i="19"/>
  <c r="F268" i="19"/>
  <c r="G267" i="19"/>
  <c r="F266" i="19"/>
  <c r="F267" i="19"/>
  <c r="F269" i="19"/>
  <c r="G269" i="19"/>
  <c r="G270" i="19"/>
  <c r="G271" i="19"/>
  <c r="F271" i="19"/>
  <c r="F270" i="19"/>
  <c r="G272" i="19"/>
  <c r="F272" i="19"/>
  <c r="F273" i="19"/>
  <c r="G273" i="19"/>
  <c r="F274" i="19"/>
  <c r="G276" i="19"/>
  <c r="G274" i="19"/>
  <c r="F278" i="19"/>
  <c r="G275" i="19"/>
  <c r="F275" i="19"/>
  <c r="F276" i="19"/>
  <c r="F277" i="19"/>
  <c r="G277" i="19"/>
  <c r="G278" i="19"/>
  <c r="G279" i="19"/>
  <c r="F279" i="19"/>
  <c r="G280" i="19"/>
  <c r="G282" i="19"/>
  <c r="F280" i="19"/>
  <c r="G281" i="19"/>
  <c r="F283" i="19"/>
  <c r="G283" i="19"/>
  <c r="F282" i="19"/>
  <c r="F281" i="19"/>
  <c r="F284" i="19"/>
  <c r="G285" i="19"/>
  <c r="G284" i="19"/>
  <c r="G286" i="19"/>
  <c r="F286" i="19"/>
  <c r="G287" i="19"/>
  <c r="F285" i="19"/>
  <c r="F287" i="19"/>
  <c r="F288" i="19"/>
  <c r="G289" i="19"/>
  <c r="G288" i="19"/>
  <c r="F289" i="19"/>
  <c r="G290" i="19"/>
  <c r="G292" i="19"/>
  <c r="F290" i="19"/>
  <c r="F292" i="19"/>
  <c r="G294" i="19"/>
  <c r="G293" i="19"/>
  <c r="G291" i="19"/>
  <c r="F293" i="19"/>
  <c r="F291" i="19"/>
  <c r="F294" i="19"/>
  <c r="F296" i="19"/>
  <c r="G295" i="19"/>
  <c r="F295" i="19"/>
  <c r="G296" i="19"/>
  <c r="G297" i="19"/>
  <c r="G298" i="19"/>
  <c r="F299" i="19"/>
  <c r="G299" i="19"/>
  <c r="F300" i="19"/>
  <c r="F298" i="19"/>
  <c r="F297" i="19"/>
  <c r="G300" i="19"/>
  <c r="G301" i="19"/>
  <c r="G302" i="19"/>
  <c r="F301" i="19"/>
  <c r="F302" i="19"/>
  <c r="F303" i="19"/>
  <c r="G305" i="19"/>
  <c r="G303" i="19"/>
  <c r="F304" i="19"/>
  <c r="G304" i="19"/>
  <c r="F305" i="19"/>
  <c r="F306" i="19"/>
  <c r="F307" i="19"/>
  <c r="G306" i="19"/>
  <c r="F308" i="19"/>
  <c r="G307" i="19"/>
  <c r="G310" i="19"/>
  <c r="G309" i="19"/>
  <c r="G308" i="19"/>
  <c r="G311" i="19"/>
  <c r="F310" i="19"/>
  <c r="F309" i="19"/>
  <c r="F311" i="19"/>
  <c r="F312" i="19"/>
  <c r="G312" i="19"/>
  <c r="G314" i="19"/>
  <c r="G313" i="19"/>
  <c r="F313" i="19"/>
  <c r="G315" i="19"/>
  <c r="F315" i="19"/>
  <c r="F314" i="19"/>
  <c r="F318" i="19"/>
  <c r="F317" i="19"/>
  <c r="G317" i="19"/>
  <c r="F316" i="19"/>
  <c r="G316" i="19"/>
  <c r="F319" i="19"/>
  <c r="G318" i="19"/>
  <c r="F320" i="19"/>
  <c r="G320" i="19"/>
  <c r="G321" i="19"/>
  <c r="G319" i="19"/>
  <c r="F321" i="19"/>
  <c r="F322" i="19"/>
  <c r="F323" i="19"/>
  <c r="G323" i="19"/>
  <c r="G322" i="19"/>
  <c r="F324" i="19"/>
  <c r="G324" i="19"/>
  <c r="F326" i="19"/>
  <c r="G325" i="19"/>
  <c r="F325" i="19"/>
  <c r="F327" i="19"/>
  <c r="F328" i="19"/>
  <c r="G326" i="19"/>
  <c r="G327" i="19"/>
  <c r="G328" i="19"/>
  <c r="F329" i="19"/>
  <c r="G329" i="19"/>
  <c r="F330" i="19"/>
  <c r="G331" i="19"/>
  <c r="F332" i="19"/>
  <c r="F331" i="19"/>
  <c r="G330" i="19"/>
  <c r="G333" i="19"/>
  <c r="G332" i="19"/>
  <c r="F333" i="19"/>
  <c r="G334" i="19"/>
  <c r="F335" i="19"/>
  <c r="F334" i="19"/>
  <c r="G335" i="19"/>
  <c r="G336" i="19"/>
  <c r="G337" i="19"/>
  <c r="F336" i="19"/>
  <c r="F337" i="19"/>
  <c r="G339" i="19"/>
  <c r="G338" i="19"/>
  <c r="F340" i="19"/>
  <c r="G340" i="19"/>
  <c r="F338" i="19"/>
  <c r="F339" i="19"/>
  <c r="F341" i="19"/>
  <c r="F342" i="19"/>
  <c r="G341" i="19"/>
  <c r="G342" i="19"/>
  <c r="F343" i="19"/>
  <c r="G344" i="19"/>
  <c r="F345" i="19"/>
  <c r="G343" i="19"/>
  <c r="G346" i="19"/>
  <c r="F344" i="19"/>
  <c r="F346" i="19"/>
  <c r="G345" i="19"/>
  <c r="F347" i="19"/>
  <c r="F348" i="19"/>
  <c r="F349" i="19"/>
  <c r="G348" i="19"/>
  <c r="G349" i="19"/>
  <c r="G347" i="19"/>
  <c r="G351" i="19"/>
  <c r="G350" i="19"/>
  <c r="F351" i="19"/>
  <c r="F350" i="19"/>
  <c r="G353" i="19"/>
  <c r="F354" i="19"/>
  <c r="G354" i="19"/>
  <c r="G355" i="19"/>
  <c r="G352" i="19"/>
  <c r="F353" i="19"/>
  <c r="F355" i="19"/>
  <c r="F356" i="19"/>
  <c r="F352" i="19"/>
  <c r="G356" i="19"/>
  <c r="F357" i="19"/>
  <c r="F358" i="19"/>
  <c r="G357" i="19"/>
  <c r="G360" i="19"/>
  <c r="G359" i="19"/>
  <c r="F359" i="19"/>
  <c r="G358" i="19"/>
  <c r="F360" i="19"/>
  <c r="F362" i="19"/>
  <c r="G361" i="19"/>
  <c r="G362" i="19"/>
  <c r="F361" i="19"/>
  <c r="F363" i="19"/>
  <c r="G364" i="19"/>
  <c r="G363" i="19"/>
  <c r="F365" i="19"/>
  <c r="F364" i="19"/>
  <c r="G365" i="19"/>
  <c r="G366" i="19"/>
  <c r="F366" i="19"/>
  <c r="G367" i="19"/>
  <c r="F368" i="19"/>
  <c r="F367" i="19"/>
  <c r="G369" i="19"/>
  <c r="F370" i="19"/>
  <c r="G368" i="19"/>
  <c r="G370" i="19"/>
  <c r="F371" i="19"/>
  <c r="F369" i="19"/>
  <c r="F372" i="19"/>
  <c r="G371" i="19"/>
  <c r="G372" i="19"/>
  <c r="F373" i="19"/>
  <c r="G375" i="19"/>
  <c r="G373" i="19"/>
  <c r="F374" i="19"/>
  <c r="G374" i="19"/>
  <c r="F375" i="19"/>
  <c r="G376" i="19"/>
  <c r="F376" i="19"/>
  <c r="F377" i="19"/>
  <c r="G378" i="19"/>
  <c r="G377" i="19"/>
  <c r="G379" i="19"/>
  <c r="F378" i="19"/>
  <c r="F380" i="19"/>
  <c r="G380" i="19"/>
  <c r="F379" i="19"/>
  <c r="F381" i="19"/>
  <c r="F382" i="19"/>
  <c r="G381" i="19"/>
  <c r="G383" i="19"/>
  <c r="F384" i="19"/>
  <c r="G382" i="19"/>
  <c r="G384" i="19"/>
  <c r="F383" i="19"/>
  <c r="F385" i="19"/>
  <c r="G385" i="19"/>
  <c r="F386" i="19"/>
  <c r="G386" i="19"/>
  <c r="F388" i="19"/>
  <c r="G389" i="19"/>
  <c r="G388" i="19"/>
  <c r="F389" i="19"/>
  <c r="G387" i="19"/>
  <c r="F387" i="19"/>
  <c r="F390" i="19"/>
  <c r="G391" i="19"/>
  <c r="F391" i="19"/>
  <c r="G390" i="19"/>
  <c r="F392" i="19"/>
  <c r="G392" i="19"/>
  <c r="G393" i="19"/>
  <c r="G395" i="19"/>
  <c r="G394" i="19"/>
  <c r="F393" i="19"/>
  <c r="F395" i="19"/>
  <c r="F394" i="19"/>
  <c r="G396" i="19"/>
  <c r="F396" i="19"/>
  <c r="G399" i="19"/>
  <c r="G398" i="19"/>
  <c r="F398" i="19"/>
  <c r="G400" i="19"/>
  <c r="G397" i="19"/>
  <c r="F397" i="19"/>
  <c r="F400" i="19"/>
  <c r="F399" i="19"/>
  <c r="G402" i="19"/>
  <c r="G401" i="19"/>
  <c r="F401" i="19"/>
  <c r="F402" i="19"/>
  <c r="F403" i="19"/>
  <c r="F404" i="19"/>
  <c r="G404" i="19"/>
  <c r="F405" i="19"/>
  <c r="G405" i="19"/>
  <c r="G403" i="19"/>
  <c r="G407" i="19"/>
  <c r="F406" i="19"/>
  <c r="G406" i="19"/>
  <c r="G408" i="19"/>
  <c r="F407" i="19"/>
  <c r="F409" i="19"/>
  <c r="F408" i="19"/>
  <c r="G409" i="19"/>
  <c r="G411" i="19"/>
  <c r="F410" i="19"/>
  <c r="G410" i="19"/>
  <c r="F412" i="19"/>
  <c r="F413" i="19"/>
  <c r="G414" i="19"/>
  <c r="F411" i="19"/>
  <c r="G413" i="19"/>
  <c r="G412" i="19"/>
  <c r="F414" i="19"/>
  <c r="G416" i="19"/>
  <c r="F415" i="19"/>
  <c r="F418" i="19"/>
  <c r="G417" i="19"/>
  <c r="F416" i="19"/>
  <c r="F417" i="19"/>
  <c r="G415" i="19"/>
  <c r="G419" i="19"/>
  <c r="G418" i="19"/>
  <c r="F420" i="19"/>
  <c r="F419" i="19"/>
  <c r="G420" i="19"/>
  <c r="F421" i="19"/>
  <c r="G421" i="19"/>
  <c r="G424" i="19"/>
  <c r="G425" i="19"/>
  <c r="G423" i="19"/>
  <c r="F422" i="19"/>
  <c r="G422" i="19"/>
  <c r="F423" i="19"/>
  <c r="F424" i="19"/>
  <c r="F425" i="19"/>
  <c r="G426" i="19"/>
  <c r="F426" i="19"/>
  <c r="F428" i="19"/>
  <c r="G428" i="19"/>
  <c r="G427" i="19"/>
  <c r="F427" i="19"/>
  <c r="F429" i="19"/>
  <c r="F430" i="19"/>
  <c r="G431" i="19"/>
  <c r="G430" i="19"/>
  <c r="G429" i="19"/>
  <c r="F431" i="19"/>
  <c r="G433" i="19"/>
  <c r="F432" i="19"/>
  <c r="G432" i="19"/>
  <c r="G434" i="19"/>
  <c r="F433" i="19"/>
  <c r="F435" i="19"/>
  <c r="F437" i="19"/>
  <c r="F436" i="19"/>
  <c r="F434" i="19"/>
  <c r="G438" i="19"/>
  <c r="G437" i="19"/>
  <c r="G436" i="19"/>
  <c r="G435" i="19"/>
  <c r="F439" i="19"/>
  <c r="F438" i="19"/>
  <c r="G440" i="19"/>
  <c r="G439" i="19"/>
  <c r="G441" i="19"/>
  <c r="F441" i="19"/>
  <c r="F440" i="19"/>
  <c r="G442" i="19"/>
  <c r="F443" i="19"/>
  <c r="F442" i="19"/>
  <c r="G443" i="19"/>
  <c r="F446" i="19"/>
  <c r="F444" i="19"/>
  <c r="G446" i="19"/>
  <c r="G444" i="19"/>
  <c r="F447" i="19"/>
  <c r="F445" i="19"/>
  <c r="G447" i="19"/>
  <c r="G445" i="19"/>
  <c r="G449" i="19"/>
  <c r="F448" i="19"/>
  <c r="F449" i="19"/>
  <c r="G450" i="19"/>
  <c r="G448" i="19"/>
  <c r="F451" i="19"/>
  <c r="F450" i="19"/>
  <c r="G452" i="19"/>
  <c r="G453" i="19"/>
  <c r="G451" i="19"/>
  <c r="F452" i="19"/>
  <c r="G454" i="19"/>
  <c r="F453" i="19"/>
  <c r="F454" i="19"/>
  <c r="G455" i="19"/>
  <c r="F456" i="19"/>
  <c r="F455" i="19"/>
  <c r="G456" i="19"/>
  <c r="F457" i="19"/>
  <c r="F458" i="19"/>
  <c r="G458" i="19"/>
  <c r="G457" i="19"/>
  <c r="F459" i="19"/>
  <c r="G459" i="19"/>
  <c r="F460" i="19"/>
  <c r="F461" i="19"/>
  <c r="G460" i="19"/>
  <c r="G461" i="19"/>
  <c r="G462" i="19"/>
  <c r="F463" i="19"/>
  <c r="G463" i="19"/>
  <c r="F462" i="19"/>
  <c r="F464" i="19"/>
  <c r="G465" i="19"/>
  <c r="F465" i="19"/>
  <c r="G466" i="19"/>
  <c r="G464" i="19"/>
  <c r="G468" i="19"/>
  <c r="F466" i="19"/>
  <c r="F469" i="19"/>
  <c r="G467" i="19"/>
  <c r="F467" i="19"/>
  <c r="F468" i="19"/>
  <c r="F470" i="19"/>
  <c r="G469" i="19"/>
  <c r="G470" i="19"/>
  <c r="F471" i="19"/>
  <c r="G471" i="19"/>
  <c r="G472" i="19"/>
  <c r="G473" i="19"/>
  <c r="F474" i="19"/>
  <c r="G474" i="19"/>
  <c r="G475" i="19"/>
  <c r="F473" i="19"/>
  <c r="F472" i="19"/>
  <c r="G476" i="19"/>
  <c r="F475" i="19"/>
  <c r="F476" i="19"/>
  <c r="F478" i="19"/>
  <c r="G478" i="19"/>
  <c r="F477" i="19"/>
  <c r="F479" i="19"/>
  <c r="G477" i="19"/>
  <c r="G479" i="19"/>
  <c r="F480" i="19"/>
  <c r="G480" i="19"/>
  <c r="F482" i="19"/>
  <c r="G482" i="19"/>
  <c r="F481" i="19"/>
  <c r="F483" i="19"/>
  <c r="G481" i="19"/>
  <c r="G483" i="19"/>
  <c r="G485" i="19"/>
  <c r="G484" i="19"/>
  <c r="F486" i="19"/>
  <c r="F484" i="19"/>
  <c r="F485" i="19"/>
  <c r="G486" i="19"/>
  <c r="F487" i="19"/>
  <c r="G487" i="19"/>
  <c r="F488" i="19"/>
  <c r="F489" i="19"/>
  <c r="G489" i="19"/>
  <c r="G491" i="19"/>
  <c r="F490" i="19"/>
  <c r="F491" i="19"/>
  <c r="G488" i="19"/>
  <c r="G490" i="19"/>
  <c r="F493" i="19"/>
  <c r="G493" i="19"/>
  <c r="F494" i="19"/>
  <c r="G492" i="19"/>
  <c r="G494" i="19"/>
  <c r="F492" i="19"/>
  <c r="G495" i="19"/>
  <c r="F496" i="19"/>
  <c r="G496" i="19"/>
  <c r="F495" i="19"/>
  <c r="F498" i="19"/>
  <c r="G497" i="19"/>
  <c r="F497" i="19"/>
  <c r="G498" i="19"/>
  <c r="G499" i="19"/>
  <c r="F499" i="19"/>
  <c r="G500" i="19"/>
  <c r="G501" i="19"/>
  <c r="F500" i="19"/>
  <c r="F502" i="19"/>
  <c r="G502" i="19"/>
  <c r="F501" i="19"/>
  <c r="F503" i="19"/>
  <c r="G503" i="19"/>
  <c r="G505" i="19"/>
  <c r="F504" i="19"/>
  <c r="G504" i="19"/>
  <c r="F506" i="19"/>
  <c r="F505" i="19"/>
  <c r="G506" i="19"/>
  <c r="F507" i="19"/>
  <c r="G507" i="19"/>
  <c r="G509" i="19"/>
  <c r="G508" i="19"/>
  <c r="G510" i="19"/>
  <c r="F508" i="19"/>
  <c r="F510" i="19"/>
  <c r="G511" i="19"/>
  <c r="F511" i="19"/>
  <c r="F513" i="19"/>
  <c r="G512" i="19"/>
  <c r="F509" i="19"/>
  <c r="F512" i="19"/>
  <c r="F514" i="19"/>
  <c r="G514" i="19"/>
  <c r="G515" i="19"/>
  <c r="G513" i="19"/>
  <c r="F516" i="19"/>
  <c r="F515" i="19"/>
  <c r="G516" i="19"/>
  <c r="F517" i="19"/>
  <c r="F518" i="19"/>
  <c r="F519" i="19"/>
  <c r="G518" i="19"/>
  <c r="G517" i="19"/>
  <c r="G519" i="19"/>
  <c r="F520" i="19"/>
  <c r="G521" i="19"/>
  <c r="G520" i="19"/>
  <c r="G522" i="19"/>
  <c r="F523" i="19"/>
  <c r="G523" i="19"/>
  <c r="F521" i="19"/>
  <c r="F524" i="19"/>
  <c r="F522" i="19"/>
  <c r="G524" i="19"/>
  <c r="G525" i="19"/>
  <c r="F525" i="19"/>
  <c r="F526" i="19"/>
  <c r="G527" i="19"/>
  <c r="G526" i="19"/>
  <c r="F527" i="19"/>
  <c r="G529" i="19"/>
  <c r="F528" i="19"/>
  <c r="G528" i="19"/>
  <c r="G531" i="19"/>
  <c r="G530" i="19"/>
  <c r="F529" i="19"/>
  <c r="F530" i="19"/>
  <c r="F532" i="19"/>
  <c r="F531" i="19"/>
  <c r="G532" i="19"/>
  <c r="F533" i="19"/>
  <c r="F535" i="19"/>
  <c r="G533" i="19"/>
  <c r="F534" i="19"/>
  <c r="G535" i="19"/>
  <c r="F536" i="19"/>
  <c r="G536" i="19"/>
  <c r="G534" i="19"/>
  <c r="G539" i="19"/>
  <c r="G537" i="19"/>
  <c r="F538" i="19"/>
  <c r="G540" i="19"/>
  <c r="F537" i="19"/>
  <c r="G538" i="19"/>
  <c r="G541" i="19"/>
  <c r="F539" i="19"/>
  <c r="F543" i="19"/>
  <c r="F540" i="19"/>
  <c r="F541" i="19"/>
  <c r="G543" i="19"/>
  <c r="G542" i="19"/>
  <c r="G544" i="19"/>
  <c r="G545" i="19"/>
  <c r="F545" i="19"/>
  <c r="F542" i="19"/>
  <c r="G546" i="19"/>
  <c r="G547" i="19"/>
  <c r="F547" i="19"/>
  <c r="F544" i="19"/>
  <c r="F546" i="19"/>
  <c r="F548" i="19"/>
  <c r="F549" i="19"/>
  <c r="G549" i="19"/>
  <c r="G548" i="19"/>
  <c r="G551" i="19"/>
  <c r="G550" i="19"/>
  <c r="F551" i="19"/>
  <c r="G553" i="19"/>
  <c r="F550" i="19"/>
  <c r="F553" i="19"/>
  <c r="G552" i="19"/>
  <c r="G555" i="19"/>
  <c r="F552" i="19"/>
  <c r="G554" i="19"/>
  <c r="F555" i="19"/>
  <c r="G556" i="19"/>
  <c r="F554" i="19"/>
  <c r="G557" i="19"/>
  <c r="F557" i="19"/>
  <c r="F556" i="19"/>
  <c r="G558" i="19"/>
  <c r="G560" i="19"/>
  <c r="F558" i="19"/>
  <c r="F559" i="19"/>
  <c r="G559" i="19"/>
  <c r="F561" i="19"/>
  <c r="F560" i="19"/>
  <c r="F562" i="19"/>
  <c r="G562" i="19"/>
  <c r="G561" i="19"/>
  <c r="G564" i="19"/>
  <c r="F563" i="19"/>
  <c r="G563" i="19"/>
  <c r="F564" i="19"/>
  <c r="F566" i="19"/>
  <c r="G565" i="19"/>
  <c r="G566" i="19"/>
  <c r="G567" i="19"/>
  <c r="F565" i="19"/>
  <c r="F567" i="19"/>
  <c r="F569" i="19"/>
  <c r="G568" i="19"/>
  <c r="G569" i="19"/>
  <c r="F568" i="19"/>
  <c r="G570" i="19"/>
  <c r="F570" i="19"/>
  <c r="G571" i="19"/>
  <c r="F571" i="19"/>
  <c r="G572" i="19"/>
  <c r="F574" i="19"/>
  <c r="F572" i="19"/>
  <c r="G573" i="19"/>
  <c r="F573" i="19"/>
  <c r="G574" i="19"/>
  <c r="G575" i="19"/>
  <c r="G576" i="19"/>
  <c r="F575" i="19"/>
  <c r="G577" i="19"/>
  <c r="F576" i="19"/>
  <c r="F578" i="19"/>
  <c r="G578" i="19"/>
  <c r="F577" i="19"/>
  <c r="F579" i="19"/>
  <c r="G579" i="19"/>
  <c r="G581" i="19"/>
  <c r="F580" i="19"/>
  <c r="G580" i="19"/>
  <c r="F581" i="19"/>
  <c r="F582" i="19"/>
  <c r="G582" i="19"/>
  <c r="G583" i="19"/>
  <c r="F583" i="19"/>
  <c r="F584" i="19"/>
  <c r="G584" i="19"/>
  <c r="F586" i="19"/>
  <c r="G585" i="19"/>
  <c r="G586" i="19"/>
  <c r="F585" i="19"/>
  <c r="G587" i="19"/>
  <c r="F588" i="19"/>
  <c r="G588" i="19"/>
  <c r="G589" i="19"/>
  <c r="F589" i="19"/>
  <c r="F587" i="19"/>
  <c r="G590" i="19"/>
  <c r="F590" i="19"/>
  <c r="F591" i="19"/>
  <c r="G591" i="19"/>
  <c r="G593" i="19"/>
  <c r="F592" i="19"/>
  <c r="G594" i="19"/>
  <c r="G592" i="19"/>
  <c r="F593" i="19"/>
  <c r="F594" i="19"/>
  <c r="G595" i="19"/>
  <c r="F595" i="19"/>
  <c r="G598" i="19"/>
  <c r="F598" i="19"/>
  <c r="G597" i="19"/>
  <c r="F597" i="19"/>
  <c r="G596" i="19"/>
  <c r="F596" i="19"/>
  <c r="F599" i="19"/>
  <c r="G600" i="19"/>
  <c r="F600" i="19"/>
  <c r="F601" i="19"/>
  <c r="G599" i="19"/>
  <c r="G601" i="19"/>
  <c r="F602" i="19"/>
  <c r="G602" i="19"/>
  <c r="F603" i="19"/>
  <c r="G605" i="19"/>
  <c r="F605" i="19"/>
  <c r="G603" i="19"/>
  <c r="F604" i="19"/>
  <c r="G604" i="19"/>
  <c r="F607" i="19"/>
  <c r="G606" i="19"/>
  <c r="F606" i="19"/>
  <c r="G607" i="19"/>
  <c r="F608" i="19"/>
  <c r="G608" i="19"/>
  <c r="F610" i="19"/>
  <c r="F611" i="19"/>
  <c r="G610" i="19"/>
  <c r="F609" i="19"/>
  <c r="G609" i="19"/>
  <c r="G611" i="19"/>
  <c r="G612" i="19"/>
  <c r="G614" i="19"/>
  <c r="F613" i="19"/>
  <c r="F612" i="19"/>
  <c r="G613" i="19"/>
  <c r="G615" i="19"/>
  <c r="F614" i="19"/>
  <c r="F615" i="19"/>
  <c r="G616" i="19"/>
  <c r="F617" i="19"/>
  <c r="F616" i="19"/>
  <c r="G618" i="19"/>
  <c r="G617" i="19"/>
  <c r="G619" i="19"/>
  <c r="F619" i="19"/>
  <c r="F618" i="19"/>
  <c r="G620" i="19"/>
  <c r="F621" i="19"/>
  <c r="F620" i="19"/>
  <c r="G621" i="19"/>
  <c r="F622" i="19"/>
  <c r="G624" i="19"/>
  <c r="G623" i="19"/>
  <c r="F623" i="19"/>
  <c r="F626" i="19"/>
  <c r="G622" i="19"/>
  <c r="F627" i="19"/>
  <c r="F625" i="19"/>
  <c r="F624" i="19"/>
  <c r="G625" i="19"/>
  <c r="G626" i="19"/>
  <c r="G627" i="19"/>
  <c r="F628" i="19"/>
  <c r="G630" i="19"/>
  <c r="G628" i="19"/>
  <c r="G631" i="19"/>
  <c r="F629" i="19"/>
  <c r="G629" i="19"/>
  <c r="F630" i="19"/>
  <c r="F631" i="19"/>
  <c r="G632" i="19"/>
  <c r="F632" i="19"/>
  <c r="F633" i="19"/>
  <c r="G633" i="19"/>
  <c r="G634" i="19"/>
  <c r="F634" i="19"/>
  <c r="F635" i="19"/>
  <c r="F637" i="19"/>
  <c r="G635" i="19"/>
  <c r="G636" i="19"/>
  <c r="F636" i="19"/>
  <c r="G637" i="19"/>
  <c r="G638" i="19"/>
  <c r="G639" i="19"/>
  <c r="F638" i="19"/>
  <c r="F639" i="19"/>
  <c r="F641" i="19"/>
  <c r="G640" i="19"/>
  <c r="G643" i="19"/>
  <c r="F640" i="19"/>
  <c r="F642" i="19"/>
  <c r="F643" i="19"/>
  <c r="G641" i="19"/>
  <c r="G644" i="19"/>
  <c r="G645" i="19"/>
  <c r="G642" i="19"/>
  <c r="F645" i="19"/>
  <c r="F644" i="19"/>
  <c r="G646" i="19"/>
  <c r="F647" i="19"/>
  <c r="G647" i="19"/>
  <c r="G648" i="19"/>
  <c r="F646" i="19"/>
  <c r="F648" i="19"/>
  <c r="G649" i="19"/>
  <c r="G650" i="19"/>
  <c r="G651" i="19"/>
  <c r="F650" i="19"/>
  <c r="F649" i="19"/>
  <c r="G652" i="19"/>
  <c r="F651" i="19"/>
  <c r="F652" i="19"/>
  <c r="F653" i="19"/>
  <c r="F655" i="19"/>
  <c r="G653" i="19"/>
  <c r="G654" i="19"/>
  <c r="F654" i="19"/>
  <c r="G655" i="19"/>
  <c r="G656" i="19"/>
  <c r="F656" i="19"/>
  <c r="G657" i="19"/>
  <c r="G659" i="19"/>
  <c r="G658" i="19"/>
  <c r="F657" i="19"/>
  <c r="F658" i="19"/>
  <c r="G660" i="19"/>
  <c r="F659" i="19"/>
  <c r="F660" i="19"/>
  <c r="G661" i="19"/>
  <c r="F661" i="19"/>
  <c r="F662" i="19"/>
  <c r="F663" i="19"/>
  <c r="G662" i="19"/>
  <c r="G663" i="19"/>
  <c r="G665" i="19"/>
  <c r="F666" i="19"/>
  <c r="F665" i="19"/>
  <c r="F664" i="19"/>
  <c r="G666" i="19"/>
  <c r="F667" i="19"/>
  <c r="G664" i="19"/>
  <c r="G667" i="19"/>
  <c r="F668" i="19"/>
  <c r="G668" i="19"/>
  <c r="G669" i="19"/>
  <c r="G671" i="19"/>
  <c r="F670" i="19"/>
  <c r="F672" i="19"/>
  <c r="G670" i="19"/>
  <c r="F669" i="19"/>
  <c r="F673" i="19"/>
  <c r="F671" i="19"/>
  <c r="G673" i="19"/>
  <c r="G672" i="19"/>
  <c r="G674" i="19"/>
  <c r="F676" i="19"/>
  <c r="F675" i="19"/>
  <c r="F674" i="19"/>
  <c r="G675" i="19"/>
  <c r="G676" i="19"/>
  <c r="F677" i="19"/>
  <c r="G677" i="19"/>
  <c r="G678" i="19"/>
  <c r="G679" i="19"/>
  <c r="F680" i="19"/>
  <c r="F678" i="19"/>
  <c r="F679" i="19"/>
  <c r="G680" i="19"/>
  <c r="F681" i="19"/>
  <c r="F682" i="19"/>
  <c r="G682" i="19"/>
  <c r="G683" i="19"/>
  <c r="G684" i="19"/>
  <c r="F683" i="19"/>
  <c r="G681" i="19"/>
  <c r="F685" i="19"/>
  <c r="F686" i="19"/>
  <c r="F684" i="19"/>
  <c r="F687" i="19"/>
  <c r="G685" i="19"/>
  <c r="G686" i="19"/>
  <c r="G689" i="19"/>
  <c r="F688" i="19"/>
  <c r="G687" i="19"/>
  <c r="G690" i="19"/>
  <c r="F689" i="19"/>
  <c r="G688" i="19"/>
  <c r="F691" i="19"/>
  <c r="F690" i="19"/>
  <c r="F692" i="19"/>
  <c r="G692" i="19"/>
  <c r="F693" i="19"/>
  <c r="G691" i="19"/>
  <c r="G694" i="19"/>
  <c r="G693" i="19"/>
  <c r="F694" i="19"/>
  <c r="F695" i="19"/>
  <c r="F696" i="19"/>
  <c r="G695" i="19"/>
  <c r="G696" i="19"/>
  <c r="F697" i="19"/>
  <c r="G697" i="19"/>
  <c r="G698" i="19"/>
  <c r="F698" i="19"/>
  <c r="G700" i="19"/>
  <c r="F699" i="19"/>
  <c r="G699" i="19"/>
  <c r="F700" i="19"/>
  <c r="G702" i="19"/>
  <c r="F701" i="19"/>
  <c r="F702" i="19"/>
  <c r="G703" i="19"/>
  <c r="G701" i="19"/>
  <c r="F703" i="19"/>
  <c r="F704" i="19"/>
  <c r="G705" i="19"/>
  <c r="F706" i="19"/>
  <c r="G704" i="19"/>
  <c r="G706" i="19"/>
  <c r="F705" i="19"/>
  <c r="F707" i="19"/>
  <c r="G707" i="19"/>
  <c r="F708" i="19"/>
  <c r="G708" i="19"/>
  <c r="G710" i="19"/>
  <c r="G709" i="19"/>
  <c r="F710" i="19"/>
  <c r="F709" i="19"/>
  <c r="F711" i="19"/>
  <c r="G711" i="19"/>
  <c r="G713" i="19"/>
  <c r="G712" i="19"/>
  <c r="F713" i="19"/>
  <c r="F712" i="19"/>
  <c r="F715" i="19"/>
  <c r="G714" i="19"/>
  <c r="F714" i="19"/>
  <c r="G716" i="19"/>
  <c r="F716" i="19"/>
  <c r="G715" i="19"/>
  <c r="G717" i="19"/>
  <c r="F717" i="19"/>
  <c r="G718" i="19"/>
  <c r="F719" i="19"/>
  <c r="G720" i="19"/>
  <c r="F718" i="19"/>
  <c r="G719" i="19"/>
  <c r="F721" i="19"/>
  <c r="F720" i="19"/>
  <c r="G721" i="19"/>
  <c r="G722" i="19"/>
  <c r="F722" i="19"/>
  <c r="F724" i="19"/>
  <c r="G723" i="19"/>
  <c r="F723" i="19"/>
  <c r="G725" i="19"/>
  <c r="F725" i="19"/>
  <c r="G724" i="19"/>
  <c r="F726" i="19"/>
  <c r="G726" i="19"/>
  <c r="G727" i="19"/>
  <c r="F727" i="19"/>
  <c r="G728" i="19"/>
  <c r="F728" i="19"/>
  <c r="G729" i="19"/>
  <c r="F731" i="19"/>
  <c r="F730" i="19"/>
  <c r="G731" i="19"/>
  <c r="F729" i="19"/>
  <c r="G730" i="19"/>
  <c r="G732" i="19"/>
  <c r="F732" i="19"/>
  <c r="F733" i="19"/>
  <c r="G734" i="19"/>
  <c r="G735" i="19"/>
  <c r="G733" i="19"/>
  <c r="F734" i="19"/>
  <c r="F735" i="19"/>
  <c r="F736" i="19"/>
  <c r="G737" i="19"/>
  <c r="F737" i="19"/>
  <c r="F738" i="19"/>
  <c r="G738" i="19"/>
  <c r="G736" i="19"/>
  <c r="F740" i="19"/>
  <c r="G740" i="19"/>
  <c r="G739" i="19"/>
  <c r="F739" i="19"/>
  <c r="F741" i="19"/>
  <c r="G741" i="19"/>
  <c r="G742" i="19"/>
  <c r="F742" i="19"/>
  <c r="G743" i="19"/>
  <c r="F743" i="19"/>
  <c r="G744" i="19"/>
  <c r="F744" i="19"/>
  <c r="G745" i="19"/>
  <c r="F745" i="19"/>
  <c r="G746" i="19"/>
  <c r="G747" i="19"/>
  <c r="G748" i="19"/>
  <c r="F748" i="19"/>
  <c r="F746" i="19"/>
  <c r="F747" i="19"/>
  <c r="F750" i="19"/>
  <c r="G752" i="19"/>
  <c r="F752" i="19"/>
  <c r="G750" i="19"/>
  <c r="G749" i="19"/>
  <c r="F749" i="19"/>
  <c r="G751" i="19"/>
  <c r="F751" i="19"/>
  <c r="G753" i="19"/>
  <c r="F753" i="19"/>
  <c r="G754" i="19"/>
  <c r="F754" i="19"/>
  <c r="G756" i="19"/>
  <c r="F755" i="19"/>
  <c r="G755" i="19"/>
  <c r="F757" i="19"/>
  <c r="F756" i="19"/>
  <c r="G757" i="19"/>
  <c r="F759" i="19"/>
  <c r="G758" i="19"/>
  <c r="F758" i="19"/>
  <c r="F761" i="19"/>
  <c r="G761" i="19"/>
  <c r="G762" i="19"/>
  <c r="F760" i="19"/>
  <c r="G759" i="19"/>
  <c r="G760" i="19"/>
  <c r="G763" i="19"/>
  <c r="F764" i="19"/>
  <c r="F762" i="19"/>
  <c r="F763" i="19"/>
  <c r="G764" i="19"/>
  <c r="F767" i="19"/>
  <c r="G765" i="19"/>
  <c r="F765" i="19"/>
  <c r="G766" i="19"/>
  <c r="F766" i="19"/>
  <c r="G767" i="19"/>
  <c r="G768" i="19"/>
  <c r="F769" i="19"/>
  <c r="G769" i="19"/>
  <c r="F770" i="19"/>
  <c r="F768" i="19"/>
  <c r="G770" i="19"/>
  <c r="F771" i="19"/>
  <c r="F773" i="19"/>
  <c r="G772" i="19"/>
  <c r="G771" i="19"/>
  <c r="F772" i="19"/>
  <c r="F775" i="19"/>
  <c r="G774" i="19"/>
  <c r="G773" i="19"/>
  <c r="G776" i="19"/>
  <c r="G775" i="19"/>
  <c r="F774" i="19"/>
  <c r="G778" i="19"/>
  <c r="F776" i="19"/>
  <c r="F778" i="19"/>
  <c r="G777" i="19"/>
  <c r="G779" i="19"/>
  <c r="F779" i="19"/>
  <c r="F777" i="19"/>
  <c r="F780" i="19"/>
  <c r="G780" i="19"/>
  <c r="G781" i="19"/>
  <c r="F781" i="19"/>
  <c r="G782" i="19"/>
  <c r="F782" i="19"/>
  <c r="F784" i="19"/>
  <c r="G783" i="19"/>
  <c r="G784" i="19"/>
  <c r="G786" i="19"/>
  <c r="F783" i="19"/>
  <c r="G785" i="19"/>
  <c r="F785" i="19"/>
  <c r="G788" i="19"/>
  <c r="F786" i="19"/>
  <c r="F787" i="19"/>
  <c r="G787" i="19"/>
  <c r="F788" i="19"/>
  <c r="F789" i="19"/>
  <c r="G789" i="19"/>
  <c r="F790" i="19"/>
  <c r="G790" i="19"/>
  <c r="F792" i="19"/>
  <c r="F793" i="19"/>
  <c r="F791" i="19"/>
  <c r="G791" i="19"/>
  <c r="G792" i="19"/>
  <c r="G793" i="19"/>
  <c r="G795" i="19"/>
  <c r="F794" i="19"/>
  <c r="F795" i="19"/>
  <c r="G794" i="19"/>
  <c r="F796" i="19"/>
  <c r="G796" i="19"/>
  <c r="F797" i="19"/>
  <c r="G797" i="19"/>
  <c r="F799" i="19"/>
  <c r="F798" i="19"/>
  <c r="G798" i="19"/>
  <c r="G799" i="19"/>
  <c r="G800" i="19"/>
  <c r="G801" i="19"/>
  <c r="F802" i="19"/>
  <c r="G803" i="19"/>
  <c r="G802" i="19"/>
  <c r="F800" i="19"/>
  <c r="F801" i="19"/>
  <c r="F803" i="19"/>
  <c r="G804" i="19"/>
  <c r="F804" i="19"/>
  <c r="F805" i="19"/>
  <c r="G806" i="19"/>
  <c r="G805" i="19"/>
  <c r="F807" i="19"/>
  <c r="F806" i="19"/>
  <c r="G807" i="19"/>
  <c r="G808" i="19"/>
  <c r="F808" i="19"/>
  <c r="G809" i="19"/>
  <c r="F810" i="19"/>
  <c r="G810" i="19"/>
  <c r="G811" i="19"/>
  <c r="F809" i="19"/>
  <c r="G813" i="19"/>
  <c r="F812" i="19"/>
  <c r="G812" i="19"/>
  <c r="F815" i="19"/>
  <c r="F811" i="19"/>
  <c r="G814" i="19"/>
  <c r="F813" i="19"/>
  <c r="G815" i="19"/>
  <c r="F814" i="19"/>
  <c r="F816" i="19"/>
  <c r="G816" i="19"/>
  <c r="F818" i="19"/>
  <c r="F817" i="19"/>
  <c r="G817" i="19"/>
  <c r="G819" i="19"/>
  <c r="G820" i="19"/>
  <c r="G818" i="19"/>
  <c r="F819" i="19"/>
  <c r="G821" i="19"/>
  <c r="F821" i="19"/>
  <c r="G823" i="19"/>
  <c r="F820" i="19"/>
  <c r="G822" i="19"/>
  <c r="F822" i="19"/>
  <c r="F823" i="19"/>
  <c r="F824" i="19"/>
  <c r="G824" i="19"/>
  <c r="G825" i="19"/>
  <c r="F825" i="19"/>
  <c r="F826" i="19"/>
  <c r="G826" i="19"/>
  <c r="G828" i="19"/>
  <c r="G829" i="19"/>
  <c r="G827" i="19"/>
  <c r="F828" i="19"/>
  <c r="F827" i="19"/>
  <c r="F830" i="19"/>
  <c r="F829" i="19"/>
  <c r="G830" i="19"/>
  <c r="G831" i="19"/>
  <c r="F832" i="19"/>
  <c r="F831" i="19"/>
  <c r="G832" i="19"/>
  <c r="G833" i="19"/>
  <c r="G834" i="19"/>
  <c r="F833" i="19"/>
  <c r="F834" i="19"/>
  <c r="G835" i="19"/>
  <c r="F835" i="19"/>
  <c r="F836" i="19"/>
  <c r="F838" i="19"/>
  <c r="G838" i="19"/>
  <c r="F837" i="19"/>
  <c r="G836" i="19"/>
  <c r="G837" i="19"/>
  <c r="F840" i="19"/>
  <c r="F839" i="19"/>
  <c r="G839" i="19"/>
  <c r="G841" i="19"/>
  <c r="F841" i="19"/>
  <c r="G840" i="19"/>
  <c r="G842" i="19"/>
  <c r="G843" i="19"/>
  <c r="F843" i="19"/>
  <c r="F842" i="19"/>
  <c r="G844" i="19"/>
  <c r="F844" i="19"/>
  <c r="G845" i="19"/>
  <c r="F846" i="19"/>
  <c r="F845" i="19"/>
  <c r="F848" i="19"/>
  <c r="F847" i="19"/>
  <c r="G846" i="19"/>
  <c r="G848" i="19"/>
  <c r="F849" i="19"/>
  <c r="G847" i="19"/>
  <c r="F850" i="19"/>
  <c r="G849" i="19"/>
  <c r="G850" i="19"/>
  <c r="G851" i="19"/>
  <c r="F851" i="19"/>
  <c r="F852" i="19"/>
  <c r="G853" i="19"/>
  <c r="F853" i="19"/>
  <c r="G852" i="19"/>
  <c r="G855" i="19"/>
  <c r="G854" i="19"/>
  <c r="F854" i="19"/>
  <c r="F855" i="19"/>
  <c r="F856" i="19"/>
  <c r="G857" i="19"/>
  <c r="G856" i="19"/>
  <c r="G859" i="19"/>
  <c r="F858" i="19"/>
  <c r="G858" i="19"/>
  <c r="F857" i="19"/>
  <c r="F859" i="19"/>
  <c r="G860" i="19"/>
  <c r="F861" i="19"/>
  <c r="F860" i="19"/>
  <c r="G861" i="19"/>
  <c r="F862" i="19"/>
  <c r="G863" i="19"/>
  <c r="G862" i="19"/>
  <c r="F863" i="19"/>
  <c r="G864" i="19"/>
  <c r="F865" i="19"/>
  <c r="G865" i="19"/>
  <c r="F864" i="19"/>
  <c r="G866" i="19"/>
  <c r="F866" i="19"/>
  <c r="G867" i="19"/>
  <c r="F867" i="19"/>
  <c r="G868" i="19"/>
  <c r="F869" i="19"/>
  <c r="F870" i="19"/>
  <c r="G869" i="19"/>
  <c r="F868" i="19"/>
  <c r="G870" i="19"/>
  <c r="G871" i="19"/>
  <c r="F872" i="19"/>
  <c r="F871" i="19"/>
  <c r="G873" i="19"/>
  <c r="G872" i="19"/>
  <c r="G874" i="19"/>
  <c r="F874" i="19"/>
  <c r="F873" i="19"/>
  <c r="G875" i="19"/>
  <c r="F875" i="19"/>
  <c r="G877" i="19"/>
  <c r="G876" i="19"/>
  <c r="F876" i="19"/>
  <c r="F877" i="19"/>
  <c r="G878" i="19"/>
  <c r="F878" i="19"/>
  <c r="G879" i="19"/>
  <c r="F880" i="19"/>
  <c r="F881" i="19"/>
  <c r="F879" i="19"/>
  <c r="G880" i="19"/>
  <c r="F882" i="19"/>
  <c r="G882" i="19"/>
  <c r="G881" i="19"/>
  <c r="G883" i="19"/>
  <c r="G884" i="19"/>
  <c r="F884" i="19"/>
  <c r="F883" i="19"/>
  <c r="F886" i="19"/>
  <c r="F885" i="19"/>
  <c r="G885" i="19"/>
  <c r="G888" i="19"/>
  <c r="F887" i="19"/>
  <c r="G886" i="19"/>
  <c r="F888" i="19"/>
  <c r="G889" i="19"/>
  <c r="G887" i="19"/>
  <c r="F889" i="19"/>
  <c r="G890" i="19"/>
  <c r="F890" i="19"/>
  <c r="G892" i="19"/>
  <c r="F892" i="19"/>
  <c r="G891" i="19"/>
  <c r="F891" i="19"/>
  <c r="F894" i="19"/>
  <c r="G894" i="19"/>
  <c r="G893" i="19"/>
  <c r="F893" i="19"/>
  <c r="F896" i="19"/>
  <c r="F895" i="19"/>
  <c r="G895" i="19"/>
  <c r="G896" i="19"/>
  <c r="F897" i="19"/>
  <c r="G897" i="19"/>
  <c r="G899" i="19"/>
  <c r="F898" i="19"/>
  <c r="G898" i="19"/>
  <c r="G900" i="19"/>
  <c r="F901" i="19"/>
  <c r="F900" i="19"/>
  <c r="F899" i="19"/>
  <c r="G901" i="19"/>
  <c r="G902" i="19"/>
  <c r="F902" i="19"/>
  <c r="F903" i="19"/>
  <c r="F904" i="19"/>
  <c r="G904" i="19"/>
  <c r="G903" i="19"/>
  <c r="G906" i="19"/>
  <c r="G905" i="19"/>
  <c r="F905" i="19"/>
  <c r="G907" i="19"/>
  <c r="F907" i="19"/>
  <c r="F906" i="19"/>
  <c r="G908" i="19"/>
  <c r="F909" i="19"/>
  <c r="G909" i="19"/>
  <c r="F908" i="19"/>
  <c r="G910" i="19"/>
  <c r="F910" i="19"/>
  <c r="G911" i="19"/>
  <c r="F911" i="19"/>
  <c r="F912" i="19"/>
  <c r="G913" i="19"/>
  <c r="F913" i="19"/>
  <c r="G914" i="19"/>
  <c r="F914" i="19"/>
  <c r="G912" i="19"/>
  <c r="F916" i="19"/>
  <c r="G915" i="19"/>
  <c r="F915" i="19"/>
  <c r="F918" i="19"/>
  <c r="G917" i="19"/>
  <c r="G918" i="19"/>
  <c r="G916" i="19"/>
  <c r="F917" i="19"/>
  <c r="G919" i="19"/>
  <c r="F919" i="19"/>
  <c r="G920" i="19"/>
  <c r="F920" i="19"/>
  <c r="G922" i="19"/>
  <c r="F921" i="19"/>
  <c r="G924" i="19"/>
  <c r="F924" i="19"/>
  <c r="F922" i="19"/>
  <c r="F923" i="19"/>
  <c r="G921" i="19"/>
  <c r="F925" i="19"/>
  <c r="G923" i="19"/>
  <c r="G925" i="19"/>
  <c r="G926" i="19"/>
  <c r="F927" i="19"/>
  <c r="F926" i="19"/>
  <c r="G927" i="19"/>
  <c r="F928" i="19"/>
  <c r="F929" i="19"/>
  <c r="G928" i="19"/>
  <c r="G930" i="19"/>
  <c r="G929" i="19"/>
  <c r="F930" i="19"/>
  <c r="G931" i="19"/>
  <c r="F932" i="19"/>
  <c r="G932" i="19"/>
  <c r="F931" i="19"/>
  <c r="F933" i="19"/>
  <c r="F934" i="19"/>
  <c r="G933" i="19"/>
  <c r="G934" i="19"/>
  <c r="F935" i="19"/>
  <c r="G935" i="19"/>
  <c r="G936" i="19"/>
  <c r="G937" i="19"/>
  <c r="F937" i="19"/>
  <c r="F936" i="19"/>
  <c r="G938" i="19"/>
  <c r="G939" i="19"/>
  <c r="F938" i="19"/>
  <c r="F939" i="19"/>
  <c r="F941" i="19"/>
  <c r="G942" i="19"/>
  <c r="F940" i="19"/>
  <c r="G941" i="19"/>
  <c r="G940" i="19"/>
  <c r="F942" i="19"/>
  <c r="F943" i="19"/>
  <c r="G943" i="19"/>
  <c r="F944" i="19"/>
  <c r="G944" i="19"/>
  <c r="G945" i="19"/>
  <c r="F945" i="19"/>
  <c r="G947" i="19"/>
  <c r="F946" i="19"/>
  <c r="G946" i="19"/>
  <c r="F948" i="19"/>
  <c r="G948" i="19"/>
  <c r="G949" i="19"/>
  <c r="F949" i="19"/>
  <c r="F947" i="19"/>
  <c r="F950" i="19"/>
  <c r="G950" i="19"/>
  <c r="G951" i="19"/>
  <c r="G952" i="19"/>
  <c r="F951" i="19"/>
  <c r="F952" i="19"/>
  <c r="G953" i="19"/>
  <c r="G955" i="19"/>
  <c r="F953" i="19"/>
  <c r="F954" i="19"/>
  <c r="F955" i="19"/>
  <c r="G956" i="19"/>
  <c r="G954" i="19"/>
  <c r="F957" i="19"/>
  <c r="F958" i="19"/>
  <c r="F956" i="19"/>
  <c r="G957" i="19"/>
  <c r="G960" i="19"/>
  <c r="F959" i="19"/>
  <c r="G959" i="19"/>
  <c r="G958" i="19"/>
  <c r="F960" i="19"/>
  <c r="G961" i="19"/>
  <c r="F961" i="19"/>
  <c r="G962" i="19"/>
  <c r="F962" i="19"/>
  <c r="F963" i="19"/>
  <c r="G963" i="19"/>
  <c r="G964" i="19"/>
  <c r="F965" i="19"/>
  <c r="G967" i="19"/>
  <c r="F964" i="19"/>
  <c r="G966" i="19"/>
  <c r="F969" i="19"/>
  <c r="F967" i="19"/>
  <c r="F968" i="19"/>
  <c r="F966" i="19"/>
  <c r="G965" i="19"/>
  <c r="F970" i="19"/>
  <c r="G970" i="19"/>
  <c r="G968" i="19"/>
  <c r="G969" i="19"/>
  <c r="G971" i="19"/>
  <c r="F972" i="19"/>
  <c r="G972" i="19"/>
  <c r="F973" i="19"/>
  <c r="F971" i="19"/>
  <c r="G975" i="19"/>
  <c r="G973" i="19"/>
  <c r="F974" i="19"/>
  <c r="F976" i="19"/>
  <c r="G976" i="19"/>
  <c r="G974" i="19"/>
  <c r="F975" i="19"/>
  <c r="F978" i="19"/>
  <c r="G977" i="19"/>
  <c r="F977" i="19"/>
  <c r="F979" i="19"/>
  <c r="G978" i="19"/>
  <c r="G979" i="19"/>
  <c r="F980" i="19"/>
  <c r="G982" i="19"/>
  <c r="G981" i="19"/>
  <c r="F982" i="19"/>
  <c r="F981" i="19"/>
  <c r="G980" i="19"/>
  <c r="G984" i="19"/>
  <c r="G983" i="19"/>
  <c r="F983" i="19"/>
  <c r="F984" i="19"/>
  <c r="G985" i="19"/>
  <c r="G986" i="19"/>
  <c r="F986" i="19"/>
  <c r="F985" i="19"/>
  <c r="G987" i="19"/>
  <c r="G988" i="19"/>
  <c r="F987" i="19"/>
  <c r="F988" i="19"/>
  <c r="F989" i="19"/>
  <c r="G989" i="19"/>
  <c r="F990" i="19"/>
  <c r="G991" i="19"/>
  <c r="F991" i="19"/>
  <c r="G990" i="19"/>
  <c r="F992" i="19"/>
  <c r="G993" i="19"/>
  <c r="F994" i="19"/>
  <c r="F993" i="19"/>
  <c r="G992" i="19"/>
  <c r="F995" i="19"/>
  <c r="G994" i="19"/>
  <c r="F996" i="19"/>
  <c r="G996" i="19"/>
  <c r="G995" i="19"/>
  <c r="G998" i="19"/>
  <c r="G997" i="19"/>
  <c r="F997" i="19"/>
  <c r="G999" i="19"/>
  <c r="F998" i="19"/>
  <c r="F999" i="19"/>
  <c r="F1001" i="19"/>
  <c r="G1001" i="19"/>
  <c r="G1000" i="19"/>
  <c r="F1000" i="19"/>
  <c r="F1002" i="19"/>
  <c r="G1004" i="19"/>
  <c r="G1002" i="19"/>
  <c r="F1003" i="19"/>
  <c r="G1003" i="19"/>
  <c r="F1004" i="19"/>
  <c r="F1005" i="19"/>
  <c r="G1005" i="19"/>
  <c r="F1007" i="19"/>
  <c r="G1006" i="19"/>
  <c r="G1008" i="19"/>
  <c r="F1006" i="19"/>
  <c r="G1009" i="19"/>
  <c r="G1010" i="19"/>
  <c r="G1007" i="19"/>
  <c r="F1009" i="19"/>
  <c r="G1012" i="19"/>
  <c r="F1011" i="19"/>
  <c r="F1008" i="19"/>
  <c r="G1011" i="19"/>
  <c r="F1010" i="19"/>
  <c r="F1012" i="19"/>
  <c r="F1013" i="19"/>
  <c r="F1014" i="19"/>
  <c r="G1013" i="19"/>
  <c r="G1015" i="19"/>
  <c r="G1014" i="19"/>
  <c r="G1016" i="19"/>
  <c r="F1015" i="19"/>
  <c r="F1016" i="19"/>
  <c r="F1017" i="19"/>
  <c r="G1018" i="19"/>
  <c r="G1017" i="19"/>
  <c r="F1018" i="19"/>
  <c r="G1019" i="19"/>
  <c r="F1019" i="19"/>
  <c r="G1020" i="19"/>
  <c r="F1021" i="19"/>
  <c r="G1022" i="19"/>
  <c r="F1022" i="19"/>
  <c r="F1020" i="19"/>
  <c r="G1021" i="19"/>
  <c r="G1023" i="19"/>
  <c r="F1024" i="19"/>
  <c r="F1023" i="19"/>
  <c r="F1025" i="19"/>
  <c r="G1024" i="19"/>
  <c r="G1026" i="19"/>
  <c r="G1025" i="19"/>
  <c r="G1027" i="19"/>
  <c r="F1027" i="19"/>
  <c r="F1029" i="19"/>
  <c r="F1026" i="19"/>
  <c r="F1028" i="19"/>
  <c r="G1030" i="19"/>
  <c r="G1028" i="19"/>
  <c r="F1030" i="19"/>
  <c r="F1031" i="19"/>
  <c r="G1029" i="19"/>
  <c r="G1033" i="19"/>
  <c r="G1031" i="19"/>
  <c r="G1032" i="19"/>
  <c r="F1032" i="19"/>
  <c r="F1034" i="19"/>
  <c r="G1035" i="19"/>
  <c r="F1033" i="19"/>
  <c r="F1035" i="19"/>
  <c r="G1034" i="19"/>
  <c r="G1037" i="19"/>
  <c r="F1036" i="19"/>
  <c r="G1036" i="19"/>
  <c r="F1037" i="19"/>
  <c r="F1038" i="19"/>
  <c r="G1038" i="19"/>
  <c r="F1039" i="19"/>
  <c r="G1039" i="19"/>
  <c r="G1041" i="19"/>
  <c r="G1042" i="19"/>
  <c r="F1040" i="19"/>
  <c r="F1041" i="19"/>
  <c r="G1040" i="19"/>
  <c r="F1042" i="19"/>
  <c r="F1043" i="19"/>
  <c r="G1043" i="19"/>
  <c r="F1045" i="19"/>
  <c r="F1046" i="19"/>
  <c r="F1044" i="19"/>
  <c r="G1044" i="19"/>
  <c r="F1047" i="19"/>
  <c r="F1048" i="19"/>
  <c r="G1047" i="19"/>
  <c r="G1046" i="19"/>
  <c r="G1045" i="19"/>
  <c r="G1049" i="19"/>
  <c r="F1049" i="19"/>
  <c r="G1048" i="19"/>
  <c r="G1050" i="19"/>
  <c r="G1052" i="19"/>
  <c r="F1051" i="19"/>
  <c r="F1050" i="19"/>
  <c r="G1051" i="19"/>
  <c r="G1053" i="19"/>
  <c r="F1052" i="19"/>
  <c r="F1053" i="19"/>
  <c r="F1054" i="19"/>
  <c r="G1054" i="19"/>
  <c r="F1057" i="19"/>
  <c r="G1056" i="19"/>
  <c r="F1056" i="19"/>
  <c r="F1055" i="19"/>
  <c r="G1055" i="19"/>
  <c r="G1057" i="19"/>
  <c r="G1059" i="19"/>
  <c r="G1058" i="19"/>
  <c r="F1059" i="19"/>
  <c r="G1060" i="19"/>
  <c r="F1058" i="19"/>
  <c r="F1060" i="19"/>
  <c r="F1061" i="19"/>
  <c r="G1061" i="19"/>
  <c r="G1063" i="19"/>
  <c r="G1062" i="19"/>
  <c r="F1062" i="19"/>
  <c r="F1063" i="19"/>
  <c r="F1064" i="19"/>
  <c r="G1066" i="19"/>
  <c r="G1064" i="19"/>
  <c r="G1065" i="19"/>
  <c r="F1065" i="19"/>
  <c r="F1066" i="19"/>
  <c r="F1067" i="19"/>
  <c r="G1068" i="19"/>
  <c r="G1067" i="19"/>
  <c r="F1070" i="19"/>
  <c r="G1069" i="19"/>
  <c r="F1068" i="19"/>
  <c r="G1070" i="19"/>
  <c r="F1069" i="19"/>
  <c r="G1071" i="19"/>
  <c r="G1072" i="19"/>
  <c r="F1073" i="19"/>
  <c r="G1073" i="19"/>
  <c r="F1071" i="19"/>
  <c r="F1074" i="19"/>
  <c r="F1072" i="19"/>
  <c r="G1076" i="19"/>
  <c r="G1074" i="19"/>
  <c r="G1075" i="19"/>
  <c r="F1077" i="19"/>
  <c r="F1078" i="19"/>
  <c r="F1075" i="19"/>
  <c r="G1079" i="19"/>
  <c r="F1076" i="19"/>
  <c r="G1077" i="19"/>
  <c r="G1078" i="19"/>
  <c r="F1079" i="19"/>
  <c r="G1081" i="19"/>
  <c r="F1080" i="19"/>
  <c r="F1081" i="19"/>
  <c r="G1080" i="19"/>
  <c r="F1082" i="19"/>
  <c r="G1083" i="19"/>
  <c r="G1082" i="19"/>
  <c r="G1084" i="19"/>
  <c r="F1084" i="19"/>
  <c r="G1085" i="19"/>
  <c r="F1085" i="19"/>
  <c r="F1083" i="19"/>
  <c r="F1086" i="19"/>
  <c r="G1087" i="19"/>
  <c r="F1087" i="19"/>
  <c r="G1086" i="19"/>
  <c r="F1088" i="19"/>
  <c r="G1088" i="19"/>
  <c r="F1090" i="19"/>
  <c r="G1089" i="19"/>
  <c r="F1089" i="19"/>
  <c r="G1092" i="19"/>
  <c r="G1091" i="19"/>
  <c r="F1092" i="19"/>
  <c r="F1091" i="19"/>
  <c r="G1090" i="19"/>
  <c r="F1093" i="19"/>
  <c r="F1094" i="19"/>
  <c r="G1093" i="19"/>
  <c r="G1096" i="19"/>
  <c r="F1095" i="19"/>
  <c r="G1095" i="19"/>
  <c r="G1094" i="19"/>
  <c r="F1096" i="19"/>
  <c r="F1097" i="19"/>
  <c r="G1099" i="19"/>
  <c r="F1098" i="19"/>
  <c r="F1100" i="19"/>
  <c r="G1098" i="19"/>
  <c r="F1099" i="19"/>
  <c r="G1097" i="19"/>
  <c r="G1100" i="19"/>
  <c r="F1101" i="19"/>
  <c r="F1102" i="19"/>
  <c r="G1101" i="19"/>
  <c r="G1103" i="19"/>
  <c r="F1104" i="19"/>
  <c r="G1105" i="19"/>
  <c r="G1102" i="19"/>
  <c r="G1104" i="19"/>
  <c r="F1103" i="19"/>
  <c r="F1106" i="19"/>
  <c r="G1106" i="19"/>
  <c r="F1105" i="19"/>
  <c r="G1108" i="19"/>
  <c r="G1107" i="19"/>
  <c r="F1108" i="19"/>
  <c r="F1107" i="19"/>
  <c r="F1109" i="19"/>
  <c r="G1109" i="19"/>
  <c r="G1111" i="19"/>
  <c r="G1110" i="19"/>
  <c r="F1110" i="19"/>
  <c r="G1113" i="19"/>
  <c r="F1112" i="19"/>
  <c r="F1111" i="19"/>
  <c r="G1112" i="19"/>
  <c r="F1115" i="19"/>
  <c r="G1114" i="19"/>
  <c r="F1116" i="19"/>
  <c r="F1113" i="19"/>
  <c r="F1114" i="19"/>
  <c r="G1115" i="19"/>
  <c r="F1118" i="19"/>
  <c r="G1117" i="19"/>
  <c r="G1116" i="19"/>
  <c r="F1117" i="19"/>
  <c r="F1119" i="19"/>
  <c r="F1120" i="19"/>
  <c r="G1119" i="19"/>
  <c r="G1118" i="19"/>
  <c r="F1121" i="19"/>
  <c r="G1121" i="19"/>
  <c r="G1120" i="19"/>
  <c r="F1122" i="19"/>
  <c r="F1124" i="19"/>
  <c r="F1123" i="19"/>
  <c r="G1122" i="19"/>
  <c r="G1124" i="19"/>
  <c r="G1123" i="19"/>
  <c r="G1125" i="19"/>
  <c r="F1125" i="19"/>
  <c r="F1126" i="19"/>
  <c r="G1127" i="19"/>
  <c r="G1126" i="19"/>
  <c r="G1128" i="19"/>
  <c r="F1127" i="19"/>
  <c r="G1129" i="19"/>
  <c r="F1128" i="19"/>
  <c r="G1131" i="19"/>
  <c r="F1129" i="19"/>
  <c r="F1132" i="19"/>
  <c r="F1130" i="19"/>
  <c r="G1130" i="19"/>
  <c r="F1131" i="19"/>
  <c r="G1133" i="19"/>
  <c r="G1132" i="19"/>
  <c r="F1133" i="19"/>
  <c r="G1134" i="19"/>
  <c r="F1134" i="19"/>
  <c r="G1135" i="19"/>
  <c r="F1135" i="19"/>
  <c r="G1136" i="19"/>
  <c r="G1137" i="19"/>
  <c r="F1137" i="19"/>
  <c r="F1136" i="19"/>
  <c r="G1139" i="19"/>
  <c r="F1140" i="19"/>
  <c r="F1138" i="19"/>
  <c r="G1138" i="19"/>
  <c r="G1140" i="19"/>
  <c r="F1139" i="19"/>
  <c r="F1141" i="19"/>
  <c r="G1143" i="19"/>
  <c r="G1142" i="19"/>
  <c r="F1143" i="19"/>
  <c r="F1142" i="19"/>
  <c r="G1141" i="19"/>
  <c r="F1145" i="19"/>
  <c r="F1144" i="19"/>
  <c r="F1146" i="19"/>
  <c r="G1144" i="19"/>
  <c r="G1145" i="19"/>
  <c r="G1147" i="19"/>
  <c r="F1147" i="19"/>
  <c r="G1146" i="19"/>
  <c r="F1148" i="19"/>
  <c r="G1150" i="19"/>
  <c r="G1148" i="19"/>
  <c r="G1149" i="19"/>
  <c r="F1150" i="19"/>
  <c r="F1149" i="19"/>
  <c r="F1151" i="19"/>
  <c r="F1153" i="19"/>
  <c r="G1151" i="19"/>
  <c r="G1152" i="19"/>
  <c r="G1153" i="19"/>
  <c r="G1154" i="19"/>
  <c r="F1152" i="19"/>
  <c r="G1156" i="19"/>
  <c r="G1155" i="19"/>
  <c r="F1154" i="19"/>
  <c r="F1155" i="19"/>
  <c r="G1157" i="19"/>
  <c r="F1157" i="19"/>
  <c r="F1156" i="19"/>
  <c r="F1159" i="19"/>
  <c r="G1159" i="19"/>
  <c r="G1158" i="19"/>
  <c r="F1160" i="19"/>
  <c r="F1158" i="19"/>
  <c r="G1161" i="19"/>
  <c r="F1162" i="19"/>
  <c r="G1160" i="19"/>
  <c r="F1161" i="19"/>
  <c r="F1164" i="19"/>
  <c r="G1163" i="19"/>
  <c r="G1162" i="19"/>
  <c r="G1165" i="19"/>
  <c r="F1165" i="19"/>
  <c r="F1163" i="19"/>
  <c r="G1164" i="19"/>
  <c r="F1167" i="19"/>
  <c r="G1166" i="19"/>
  <c r="F1166" i="19"/>
  <c r="F1168" i="19"/>
  <c r="G1167" i="19"/>
  <c r="G1168" i="19"/>
  <c r="G1169" i="19"/>
  <c r="F1170" i="19"/>
  <c r="F1169" i="19"/>
  <c r="G1170" i="19"/>
  <c r="F1171" i="19"/>
  <c r="G1172" i="19"/>
  <c r="G1171" i="19"/>
  <c r="G1173" i="19"/>
  <c r="G1174" i="19"/>
  <c r="F1174" i="19"/>
  <c r="G1175" i="19"/>
  <c r="F1172" i="19"/>
  <c r="F1173" i="19"/>
  <c r="F1176" i="19"/>
  <c r="G1176" i="19"/>
  <c r="F1175" i="19"/>
  <c r="F1177" i="19"/>
  <c r="G1178" i="19"/>
  <c r="F1179" i="19"/>
  <c r="G1177" i="19"/>
  <c r="F1178" i="19"/>
  <c r="G1179" i="19"/>
  <c r="G1180" i="19"/>
  <c r="G1181" i="19"/>
  <c r="F1180" i="19"/>
  <c r="F1182" i="19"/>
  <c r="F1181" i="19"/>
  <c r="G1182" i="19"/>
  <c r="F1183" i="19"/>
  <c r="G1183" i="19"/>
  <c r="F1185" i="19"/>
  <c r="G1184" i="19"/>
  <c r="F1184" i="19"/>
  <c r="G1186" i="19"/>
  <c r="F1186" i="19"/>
  <c r="G1185" i="19"/>
  <c r="F1187" i="19"/>
  <c r="F1188" i="19"/>
  <c r="G1188" i="19"/>
  <c r="G1187" i="19"/>
  <c r="F1190" i="19"/>
  <c r="F1189" i="19"/>
  <c r="G1189" i="19"/>
  <c r="G1190" i="19"/>
  <c r="G1192" i="19"/>
  <c r="F1191" i="19"/>
  <c r="G1191" i="19"/>
  <c r="F1192" i="19"/>
  <c r="G1193" i="19"/>
  <c r="G1194" i="19"/>
  <c r="F1193" i="19"/>
  <c r="F1195" i="19"/>
  <c r="F1194" i="19"/>
  <c r="G1196" i="19"/>
  <c r="G1195" i="19"/>
  <c r="F1197" i="19"/>
  <c r="F1196" i="19"/>
  <c r="G1199" i="19"/>
  <c r="G1198" i="19"/>
  <c r="F1198" i="19"/>
  <c r="G1197" i="19"/>
  <c r="F1199" i="19"/>
  <c r="F1200" i="19"/>
  <c r="G1200" i="19"/>
  <c r="F1201" i="19"/>
  <c r="F1203" i="19"/>
  <c r="G1201" i="19"/>
  <c r="G1202" i="19"/>
  <c r="F1202" i="19"/>
  <c r="G1203" i="19"/>
  <c r="F1204" i="19"/>
  <c r="G1204" i="19"/>
  <c r="F1205" i="19"/>
  <c r="G1205" i="19"/>
  <c r="G1207" i="19"/>
  <c r="F1206" i="19"/>
  <c r="F1208" i="19"/>
  <c r="F1207" i="19"/>
  <c r="G1206" i="19"/>
  <c r="G1208" i="19"/>
  <c r="F1209" i="19"/>
  <c r="G1209" i="19"/>
  <c r="F1210" i="19"/>
  <c r="G1210" i="19"/>
  <c r="G1212" i="19"/>
  <c r="F1211" i="19"/>
  <c r="F1213" i="19"/>
  <c r="F1214" i="19"/>
  <c r="G1211" i="19"/>
  <c r="F1212" i="19"/>
  <c r="G1214" i="19"/>
  <c r="G1213" i="19"/>
  <c r="G1215" i="19"/>
  <c r="F1215" i="19"/>
  <c r="F1216" i="19"/>
  <c r="G1217" i="19"/>
  <c r="G1216" i="19"/>
  <c r="G1219" i="19"/>
  <c r="G1218" i="19"/>
  <c r="F1217" i="19"/>
  <c r="F1219" i="19"/>
  <c r="G1220" i="19"/>
  <c r="F1218" i="19"/>
  <c r="F1220" i="19"/>
  <c r="G1222" i="19"/>
  <c r="G1221" i="19"/>
  <c r="G1223" i="19"/>
  <c r="F1222" i="19"/>
  <c r="F1221" i="19"/>
  <c r="G1224" i="19"/>
  <c r="F1223" i="19"/>
  <c r="F1226" i="19"/>
  <c r="F1224" i="19"/>
  <c r="F1227" i="19"/>
  <c r="F1225" i="19"/>
  <c r="G1226" i="19"/>
  <c r="G1225" i="19"/>
  <c r="F1228" i="19"/>
  <c r="G1229" i="19"/>
  <c r="G1227" i="19"/>
  <c r="G1228" i="19"/>
  <c r="F1229" i="19"/>
  <c r="F1230" i="19"/>
  <c r="F1231" i="19"/>
  <c r="G1230" i="19"/>
  <c r="F1232" i="19"/>
  <c r="G1231" i="19"/>
  <c r="G1233" i="19"/>
  <c r="G1232" i="19"/>
  <c r="F1233" i="19"/>
  <c r="G1235" i="19"/>
  <c r="G1236" i="19"/>
  <c r="F1236" i="19"/>
  <c r="G1234" i="19"/>
  <c r="F1234" i="19"/>
  <c r="F1235" i="19"/>
  <c r="G1238" i="19"/>
  <c r="F1237" i="19"/>
  <c r="G1237" i="19"/>
  <c r="F1238" i="19"/>
  <c r="G1239" i="19"/>
  <c r="G1240" i="19"/>
  <c r="G1241" i="19"/>
  <c r="F1240" i="19"/>
  <c r="F1241" i="19"/>
  <c r="F1239" i="19"/>
  <c r="G1243" i="19"/>
  <c r="F1242" i="19"/>
  <c r="G1242" i="19"/>
  <c r="G1245" i="19"/>
  <c r="G1244" i="19"/>
  <c r="F1244" i="19"/>
  <c r="F1243" i="19"/>
  <c r="F1245" i="19"/>
  <c r="G1246" i="19"/>
  <c r="G1247" i="19"/>
  <c r="F1247" i="19"/>
  <c r="F1246" i="19"/>
  <c r="G1248" i="19"/>
  <c r="F1248" i="19"/>
  <c r="G1249" i="19"/>
  <c r="F1251" i="19"/>
  <c r="F1249" i="19"/>
  <c r="F1250" i="19"/>
  <c r="G1251" i="19"/>
  <c r="G1250" i="19"/>
  <c r="F1252" i="19"/>
  <c r="G1252" i="19"/>
  <c r="F1254" i="19"/>
  <c r="F1253" i="19"/>
  <c r="G1253" i="19"/>
  <c r="G1254" i="19"/>
  <c r="F1255" i="19"/>
  <c r="G1256" i="19"/>
  <c r="G1255" i="19"/>
  <c r="F1258" i="19"/>
  <c r="F1257" i="19"/>
  <c r="F1256" i="19"/>
  <c r="G1257" i="19"/>
  <c r="F1260" i="19"/>
  <c r="G1259" i="19"/>
  <c r="G1258" i="19"/>
  <c r="G1261" i="19"/>
  <c r="G1260" i="19"/>
  <c r="F1259" i="19"/>
  <c r="G1262" i="19"/>
  <c r="F1262" i="19"/>
  <c r="F1261" i="19"/>
  <c r="G1264" i="19"/>
  <c r="G1263" i="19"/>
  <c r="F1265" i="19"/>
  <c r="F1263" i="19"/>
  <c r="F1264" i="19"/>
  <c r="F1267" i="19"/>
  <c r="F1266" i="19"/>
  <c r="G1266" i="19"/>
  <c r="G1265" i="19"/>
  <c r="G1267" i="19"/>
  <c r="G1269" i="19"/>
  <c r="G1268" i="19"/>
  <c r="F1268" i="19"/>
  <c r="F1270" i="19"/>
  <c r="G1270" i="19"/>
  <c r="G1271" i="19"/>
  <c r="F1269" i="19"/>
  <c r="G1272" i="19"/>
  <c r="F1272" i="19"/>
  <c r="G1273" i="19"/>
  <c r="F1271" i="19"/>
  <c r="F1273" i="19"/>
  <c r="F1274" i="19"/>
  <c r="G1275" i="19"/>
  <c r="F1275" i="19"/>
  <c r="G1274" i="19"/>
  <c r="G1278" i="19"/>
  <c r="G1276" i="19"/>
  <c r="G1277" i="19"/>
  <c r="F1277" i="19"/>
  <c r="F1276" i="19"/>
  <c r="G1280" i="19"/>
  <c r="F1278" i="19"/>
  <c r="G1279" i="19"/>
  <c r="G1281" i="19"/>
  <c r="F1279" i="19"/>
  <c r="F1280" i="19"/>
  <c r="F1282" i="19"/>
  <c r="F1283" i="19"/>
  <c r="G1283" i="19"/>
  <c r="F1281" i="19"/>
  <c r="G1282" i="19"/>
  <c r="F1284" i="19"/>
  <c r="F1285" i="19"/>
  <c r="G1284" i="19"/>
  <c r="F1286" i="19"/>
  <c r="G1286" i="19"/>
  <c r="G1285" i="19"/>
  <c r="G1287" i="19"/>
  <c r="F1287" i="19"/>
  <c r="G1288" i="19"/>
  <c r="F1288" i="19"/>
  <c r="G1289" i="19"/>
  <c r="F1289" i="19"/>
  <c r="F1291" i="19"/>
  <c r="F1290" i="19"/>
  <c r="G1292" i="19"/>
  <c r="G1290" i="19"/>
  <c r="F1292" i="19"/>
  <c r="F1294" i="19"/>
  <c r="G1293" i="19"/>
  <c r="G1294" i="19"/>
  <c r="G1291" i="19"/>
  <c r="F1293" i="19"/>
  <c r="F1295" i="19"/>
  <c r="G1297" i="19"/>
  <c r="G1296" i="19"/>
  <c r="F1297" i="19"/>
  <c r="F1296" i="19"/>
  <c r="G1295" i="19"/>
  <c r="G1298" i="19"/>
  <c r="F1298" i="19"/>
  <c r="F1299" i="19"/>
  <c r="G1300" i="19"/>
  <c r="G1299" i="19"/>
  <c r="F1300" i="19"/>
  <c r="F1301" i="19"/>
  <c r="G1301" i="19"/>
  <c r="G1302" i="19"/>
  <c r="F1302" i="19"/>
  <c r="G1303" i="19"/>
  <c r="F1303" i="19"/>
  <c r="F1305" i="19"/>
  <c r="G1304" i="19"/>
  <c r="F1306" i="19"/>
  <c r="G1306" i="19"/>
  <c r="F1304" i="19"/>
  <c r="G1305" i="19"/>
  <c r="G1307" i="19"/>
  <c r="G1308" i="19"/>
  <c r="F1308" i="19"/>
  <c r="F1307" i="19"/>
  <c r="F1310" i="19"/>
  <c r="G1309" i="19"/>
  <c r="G1310" i="19"/>
  <c r="F1309" i="19"/>
  <c r="G1311" i="19"/>
  <c r="G1312" i="19"/>
  <c r="G1313" i="19"/>
  <c r="F1311" i="19"/>
  <c r="G1314" i="19"/>
  <c r="F1312" i="19"/>
  <c r="F1313" i="19"/>
  <c r="G1315" i="19"/>
  <c r="F1314" i="19"/>
  <c r="F1315" i="19"/>
  <c r="G1317" i="19"/>
  <c r="F1317" i="19"/>
  <c r="F1318" i="19"/>
  <c r="F1316" i="19"/>
  <c r="G1316" i="19"/>
  <c r="F1319" i="19"/>
  <c r="G1318" i="19"/>
  <c r="G1319" i="19"/>
  <c r="F1321" i="19"/>
  <c r="G1321" i="19"/>
  <c r="G1320" i="19"/>
  <c r="F1320" i="19"/>
  <c r="F1322" i="19"/>
  <c r="G1322" i="19"/>
  <c r="G1323" i="19"/>
  <c r="G1324" i="19"/>
  <c r="F1323" i="19"/>
  <c r="F1325" i="19"/>
  <c r="G1326" i="19"/>
  <c r="F1324" i="19"/>
  <c r="F1327" i="19"/>
  <c r="G1327" i="19"/>
  <c r="G1325" i="19"/>
  <c r="F1328" i="19"/>
  <c r="F1326" i="19"/>
  <c r="F1330" i="19"/>
  <c r="F1329" i="19"/>
  <c r="G1328" i="19"/>
  <c r="G1331" i="19"/>
  <c r="G1329" i="19"/>
  <c r="G1330" i="19"/>
  <c r="F1331" i="19"/>
  <c r="G1333" i="19"/>
  <c r="F1332" i="19"/>
  <c r="F1333" i="19"/>
  <c r="G1332" i="19"/>
  <c r="G1334" i="19"/>
  <c r="G1336" i="19"/>
  <c r="F1334" i="19"/>
  <c r="F1336" i="19"/>
  <c r="F1335" i="19"/>
  <c r="G1335" i="19"/>
  <c r="F1338" i="19"/>
  <c r="F1337" i="19"/>
  <c r="G1337" i="19"/>
  <c r="F1339" i="19"/>
  <c r="G1339" i="19"/>
  <c r="G1338" i="19"/>
  <c r="G1340" i="19"/>
  <c r="G1342" i="19"/>
  <c r="G1341" i="19"/>
  <c r="F1340" i="19"/>
  <c r="F1341" i="19"/>
  <c r="F1342" i="19"/>
  <c r="F1343" i="19"/>
  <c r="F1345" i="19"/>
  <c r="F1344" i="19"/>
  <c r="G1343" i="19"/>
  <c r="G1345" i="19"/>
  <c r="G1344" i="19"/>
  <c r="G1346" i="19"/>
  <c r="F1347" i="19"/>
  <c r="F1346" i="19"/>
  <c r="G1347" i="19"/>
  <c r="G1348" i="19"/>
  <c r="F1348" i="19"/>
  <c r="G1349" i="19"/>
  <c r="F1349" i="19"/>
  <c r="G1350" i="19"/>
  <c r="F1350" i="19"/>
  <c r="G1351" i="19"/>
  <c r="F1351" i="19"/>
  <c r="G1352" i="19"/>
  <c r="F1352" i="19"/>
  <c r="G1354" i="19"/>
  <c r="F1353" i="19"/>
  <c r="F1354" i="19"/>
  <c r="F1355" i="19"/>
  <c r="G1353" i="19"/>
  <c r="G1356" i="19"/>
  <c r="G1355" i="19"/>
  <c r="G1357" i="19"/>
  <c r="F1357" i="19"/>
  <c r="F1358" i="19"/>
  <c r="F1359" i="19"/>
  <c r="G1358" i="19"/>
  <c r="F1356" i="19"/>
  <c r="G1359" i="19"/>
  <c r="F1361" i="19"/>
  <c r="F1360" i="19"/>
  <c r="G1360" i="19"/>
  <c r="G1362" i="19"/>
  <c r="G1361" i="19"/>
  <c r="F1363" i="19"/>
  <c r="G1363" i="19"/>
  <c r="F1362" i="19"/>
  <c r="G1364" i="19"/>
  <c r="G1365" i="19"/>
  <c r="F1364" i="19"/>
  <c r="F1365" i="19"/>
  <c r="F1366" i="19"/>
  <c r="G1369" i="19"/>
  <c r="G1366" i="19"/>
  <c r="G1368" i="19"/>
  <c r="G1370" i="19"/>
  <c r="F1370" i="19"/>
  <c r="F1367" i="19"/>
  <c r="F1368" i="19"/>
  <c r="G1367" i="19"/>
  <c r="F1369" i="19"/>
  <c r="F1371" i="19"/>
  <c r="F1372" i="19"/>
  <c r="G1372" i="19"/>
  <c r="G1374" i="19"/>
  <c r="G1371" i="19"/>
  <c r="G1373" i="19"/>
  <c r="G1375" i="19"/>
  <c r="F1374" i="19"/>
  <c r="F1375" i="19"/>
  <c r="F1373" i="19"/>
  <c r="G1376" i="19"/>
  <c r="F1376" i="19"/>
  <c r="F1377" i="19"/>
  <c r="G1377" i="19"/>
  <c r="G1378" i="19"/>
  <c r="F1378" i="19"/>
  <c r="G1380" i="19"/>
  <c r="G1379" i="19"/>
  <c r="F1379" i="19"/>
  <c r="F1380" i="19"/>
  <c r="F1381" i="19"/>
  <c r="G1381" i="19"/>
  <c r="F1383" i="19"/>
  <c r="F1382" i="19"/>
  <c r="G1382" i="19"/>
  <c r="G1383" i="19"/>
  <c r="G1384" i="19"/>
  <c r="G1386" i="19"/>
  <c r="F1384" i="19"/>
  <c r="G1385" i="19"/>
  <c r="F1385" i="19"/>
  <c r="F1387" i="19"/>
  <c r="F1388" i="19"/>
  <c r="G1388" i="19"/>
  <c r="G1387" i="19"/>
  <c r="F1386" i="19"/>
  <c r="F1391" i="19"/>
  <c r="F1389" i="19"/>
  <c r="G1392" i="19"/>
  <c r="F1390" i="19"/>
  <c r="G1391" i="19"/>
  <c r="G1389" i="19"/>
  <c r="F1392" i="19"/>
  <c r="G1390" i="19"/>
  <c r="F1393" i="19"/>
  <c r="G1393" i="19"/>
  <c r="G1394" i="19"/>
  <c r="F1394" i="19"/>
  <c r="F1395" i="19"/>
  <c r="G1395" i="19"/>
  <c r="G1397" i="19"/>
  <c r="G1396" i="19"/>
  <c r="F1396" i="19"/>
  <c r="F1397" i="19"/>
  <c r="G1398" i="19"/>
  <c r="G1399" i="19"/>
  <c r="F1398" i="19"/>
  <c r="F1399" i="19"/>
  <c r="G1401" i="19"/>
  <c r="F1400" i="19"/>
  <c r="G1400" i="19"/>
  <c r="F1401" i="19"/>
  <c r="F1403" i="19"/>
  <c r="G1403" i="19"/>
  <c r="G1402" i="19"/>
  <c r="F1404" i="19"/>
  <c r="F1402" i="19"/>
  <c r="G1405" i="19"/>
  <c r="G1404" i="19"/>
  <c r="F1405" i="19"/>
  <c r="F1406" i="19"/>
  <c r="G1406" i="19"/>
  <c r="F1407" i="19"/>
  <c r="G1407" i="19"/>
  <c r="G1409" i="19"/>
  <c r="F1408" i="19"/>
  <c r="G1408" i="19"/>
  <c r="F1409" i="19"/>
  <c r="F1410" i="19"/>
  <c r="G1410" i="19"/>
  <c r="G1411" i="19"/>
  <c r="G1412" i="19"/>
  <c r="F1412" i="19"/>
  <c r="G1414" i="19"/>
  <c r="F1411" i="19"/>
  <c r="F1413" i="19"/>
  <c r="F1416" i="19"/>
  <c r="F1415" i="19"/>
  <c r="G1415" i="19"/>
  <c r="F1414" i="19"/>
  <c r="G1413" i="19"/>
  <c r="G1417" i="19"/>
  <c r="G1416" i="19"/>
  <c r="F1417" i="19"/>
  <c r="G1418" i="19"/>
  <c r="F1418" i="19"/>
  <c r="G1419" i="19"/>
  <c r="F1419" i="19"/>
  <c r="G1420" i="19"/>
  <c r="F1420" i="19"/>
  <c r="F1422" i="19"/>
  <c r="F1421" i="19"/>
  <c r="F1423" i="19"/>
  <c r="G1421" i="19"/>
  <c r="G1422" i="19"/>
  <c r="G1423" i="19"/>
  <c r="G1424" i="19"/>
  <c r="F1424" i="19"/>
  <c r="G1425" i="19"/>
  <c r="F1425" i="19"/>
  <c r="F1426" i="19"/>
  <c r="G1426" i="19"/>
  <c r="G1427" i="19"/>
  <c r="G1428" i="19"/>
  <c r="F1428" i="19"/>
  <c r="G1429" i="19"/>
  <c r="F1429" i="19"/>
  <c r="F1427" i="19"/>
  <c r="G1431" i="19"/>
  <c r="G1430" i="19"/>
  <c r="F1431" i="19"/>
  <c r="F1430" i="19"/>
  <c r="G1432" i="19"/>
  <c r="G1433" i="19"/>
  <c r="G1434" i="19"/>
  <c r="F1432" i="19"/>
  <c r="F1434" i="19"/>
  <c r="F1435" i="19"/>
  <c r="G1435" i="19"/>
  <c r="F1433" i="19"/>
  <c r="G1438" i="19"/>
  <c r="G1436" i="19"/>
  <c r="F1437" i="19"/>
  <c r="F1439" i="19"/>
  <c r="F1438" i="19"/>
  <c r="F1436" i="19"/>
  <c r="G1437" i="19"/>
  <c r="G1440" i="19"/>
  <c r="G1439" i="19"/>
  <c r="F1442" i="19"/>
  <c r="G1442" i="19"/>
  <c r="F1440" i="19"/>
  <c r="G1441" i="19"/>
  <c r="G1443" i="19"/>
  <c r="F1441" i="19"/>
  <c r="F1443" i="19"/>
  <c r="F1444" i="19"/>
  <c r="G1444" i="19"/>
  <c r="G1445" i="19"/>
  <c r="F1445" i="19"/>
  <c r="G1446" i="19"/>
  <c r="F1446" i="19"/>
  <c r="G1448" i="19"/>
  <c r="G1447" i="19"/>
  <c r="F1447" i="19"/>
  <c r="F1448" i="19"/>
  <c r="F1450" i="19"/>
  <c r="F1449" i="19"/>
  <c r="G1449" i="19"/>
  <c r="G1450" i="19"/>
  <c r="G1451" i="19"/>
  <c r="F1451" i="19"/>
  <c r="G1452" i="19"/>
  <c r="F1452" i="19"/>
  <c r="G1453" i="19"/>
  <c r="F1453" i="19"/>
  <c r="G1454" i="19"/>
  <c r="F1454" i="19"/>
  <c r="F1455" i="19"/>
  <c r="F1456" i="19"/>
  <c r="F1457" i="19"/>
  <c r="G1455" i="19"/>
  <c r="G1456" i="19"/>
  <c r="G1457" i="19"/>
  <c r="F1458" i="19"/>
  <c r="F1460" i="19"/>
  <c r="G1459" i="19"/>
  <c r="G1458" i="19"/>
  <c r="F1459" i="19"/>
  <c r="G1460" i="19"/>
  <c r="F1461" i="19"/>
  <c r="G1461" i="19"/>
  <c r="F1462" i="19"/>
  <c r="F1463" i="19"/>
  <c r="G1462" i="19"/>
  <c r="G1463" i="19"/>
  <c r="F1464" i="19"/>
  <c r="G1464" i="19"/>
  <c r="F1465" i="19"/>
  <c r="G1466" i="19"/>
  <c r="G1465" i="19"/>
  <c r="F1467" i="19"/>
  <c r="G1467" i="19"/>
  <c r="F1466" i="19"/>
  <c r="F1468" i="19"/>
  <c r="G1468" i="19"/>
  <c r="F1469" i="19"/>
  <c r="G1469" i="19"/>
  <c r="F1470" i="19"/>
  <c r="G1470" i="19"/>
  <c r="F1471" i="19"/>
  <c r="G1472" i="19"/>
  <c r="F1472" i="19"/>
  <c r="G1473" i="19"/>
  <c r="G1471" i="19"/>
  <c r="F1473" i="19"/>
  <c r="F1474" i="19"/>
  <c r="G1474" i="19"/>
  <c r="G1475" i="19"/>
  <c r="F1475" i="19"/>
  <c r="G1476" i="19"/>
  <c r="G1477" i="19"/>
  <c r="F1476" i="19"/>
  <c r="F1477" i="19"/>
  <c r="F1481" i="19"/>
  <c r="F1478" i="19"/>
  <c r="G1480" i="19"/>
  <c r="G1479" i="19"/>
  <c r="G1478" i="19"/>
  <c r="F1479" i="19"/>
  <c r="F1480" i="19"/>
  <c r="G1481" i="19"/>
  <c r="F1482" i="19"/>
  <c r="G1482" i="19"/>
  <c r="F1483" i="19"/>
  <c r="G1483" i="19"/>
  <c r="G1484" i="19"/>
  <c r="F1484" i="19"/>
  <c r="F1485" i="19"/>
  <c r="G1485" i="19"/>
  <c r="F1486" i="19"/>
  <c r="G1487" i="19"/>
  <c r="G1486" i="19"/>
  <c r="G1489" i="19"/>
  <c r="F1489" i="19"/>
  <c r="F1487" i="19"/>
  <c r="F1490" i="19"/>
  <c r="F1491" i="19"/>
  <c r="G1488" i="19"/>
  <c r="F1488" i="19"/>
  <c r="G1492" i="19"/>
  <c r="F1492" i="19"/>
  <c r="G1490" i="19"/>
  <c r="F1494" i="19"/>
  <c r="F1493" i="19"/>
  <c r="G1491" i="19"/>
  <c r="G1494" i="19"/>
  <c r="G1493" i="19"/>
  <c r="G1495" i="19"/>
  <c r="F1495" i="19"/>
  <c r="F1497" i="19"/>
  <c r="F1496" i="19"/>
  <c r="G1496" i="19"/>
  <c r="G1498" i="19"/>
  <c r="G1497" i="19"/>
  <c r="G1499" i="19"/>
  <c r="F1498" i="19"/>
  <c r="F1499" i="19"/>
  <c r="G1500" i="19"/>
  <c r="G1501" i="19"/>
  <c r="F1500" i="19"/>
  <c r="F1502" i="19"/>
  <c r="G1503" i="19"/>
  <c r="F1501" i="19"/>
  <c r="G1502" i="19"/>
  <c r="F1504" i="19"/>
  <c r="G1505" i="19"/>
  <c r="F1505" i="19"/>
  <c r="F1503" i="19"/>
  <c r="G1504" i="19"/>
  <c r="F1506" i="19"/>
  <c r="G1507" i="19"/>
  <c r="F1508" i="19"/>
  <c r="F1507" i="19"/>
  <c r="G1509" i="19"/>
  <c r="G1506" i="19"/>
  <c r="F1509" i="19"/>
  <c r="G1508" i="19"/>
  <c r="G1510" i="19"/>
  <c r="F1511" i="19"/>
  <c r="G1512" i="19"/>
  <c r="F1510" i="19"/>
  <c r="G1511" i="19"/>
  <c r="F1513" i="19"/>
  <c r="F1512" i="19"/>
  <c r="G1513" i="19"/>
  <c r="F1514" i="19"/>
  <c r="G1515" i="19"/>
  <c r="G1514" i="19"/>
  <c r="F1516" i="19"/>
  <c r="F1515" i="19"/>
  <c r="G1517" i="19"/>
  <c r="G1516" i="19"/>
  <c r="F1518" i="19"/>
  <c r="F1517" i="19"/>
  <c r="G1519" i="19"/>
  <c r="F1519" i="19"/>
  <c r="G1518" i="19"/>
  <c r="G1520" i="19"/>
  <c r="F1520" i="19"/>
  <c r="F1521" i="19"/>
  <c r="G1522" i="19"/>
  <c r="G1521" i="19"/>
  <c r="G1523" i="19"/>
  <c r="F1522" i="19"/>
  <c r="G1525" i="19"/>
  <c r="G1524" i="19"/>
  <c r="F1524" i="19"/>
  <c r="F1523" i="19"/>
  <c r="F1526" i="19"/>
  <c r="F1525" i="19"/>
  <c r="G1526" i="19"/>
  <c r="F1527" i="19"/>
  <c r="G1528" i="19"/>
  <c r="G1529" i="19"/>
  <c r="G1527" i="19"/>
  <c r="F1529" i="19"/>
  <c r="F1528" i="19"/>
  <c r="G1530" i="19"/>
  <c r="F1530" i="19"/>
  <c r="G1531" i="19"/>
  <c r="F1531" i="19"/>
  <c r="G1532" i="19"/>
  <c r="F1532" i="19"/>
  <c r="G1533" i="19"/>
  <c r="G1534" i="19"/>
  <c r="F1534" i="19"/>
  <c r="G1535" i="19"/>
  <c r="F1533" i="19"/>
  <c r="F1535" i="19"/>
  <c r="G1536" i="19"/>
  <c r="G1537" i="19"/>
  <c r="F1537" i="19"/>
  <c r="F1536" i="19"/>
  <c r="F1539" i="19"/>
  <c r="G1539" i="19"/>
  <c r="F1538" i="19"/>
  <c r="G1538" i="19"/>
  <c r="F1540" i="19"/>
  <c r="G1540" i="19"/>
  <c r="G1543" i="19"/>
  <c r="G1541" i="19"/>
  <c r="F1541" i="19"/>
  <c r="G1542" i="19"/>
  <c r="G1544" i="19"/>
  <c r="F1542" i="19"/>
  <c r="F1544" i="19"/>
  <c r="F1546" i="19"/>
  <c r="G1545" i="19"/>
  <c r="G1546" i="19"/>
  <c r="F1545" i="19"/>
  <c r="G1547" i="19"/>
  <c r="F1543" i="19"/>
  <c r="F1547" i="19"/>
  <c r="G1548" i="19"/>
  <c r="G1549" i="19"/>
  <c r="F1548" i="19"/>
  <c r="F1549" i="19"/>
  <c r="F1550" i="19"/>
  <c r="F1551" i="19"/>
  <c r="G1551" i="19"/>
  <c r="G1550" i="19"/>
  <c r="F1552" i="19"/>
  <c r="G1552" i="19"/>
  <c r="F1553" i="19"/>
  <c r="G1553" i="19"/>
  <c r="G1554" i="19"/>
  <c r="F1554" i="19"/>
  <c r="F1556" i="19"/>
  <c r="G1555" i="19"/>
  <c r="F1555" i="19"/>
  <c r="G1556" i="19"/>
  <c r="G1557" i="19"/>
  <c r="F1557" i="19"/>
  <c r="F1558" i="19"/>
  <c r="G1558" i="19"/>
  <c r="F1560" i="19"/>
  <c r="F1559" i="19"/>
  <c r="G1560" i="19"/>
  <c r="G1561" i="19"/>
  <c r="G1559" i="19"/>
  <c r="G1562" i="19"/>
  <c r="F1561" i="19"/>
  <c r="F1563" i="19"/>
  <c r="G1563" i="19"/>
  <c r="G1566" i="19"/>
  <c r="F1564" i="19"/>
  <c r="F1565" i="19"/>
  <c r="G1564" i="19"/>
  <c r="F1562" i="19"/>
  <c r="F1566" i="19"/>
  <c r="F1568" i="19"/>
  <c r="G1565" i="19"/>
  <c r="F1567" i="19"/>
  <c r="G1567" i="19"/>
  <c r="G1570" i="19"/>
  <c r="G1569" i="19"/>
  <c r="G1568" i="19"/>
  <c r="F1569" i="19"/>
  <c r="F1570" i="19"/>
  <c r="G1571" i="19"/>
  <c r="F1571" i="19"/>
  <c r="G1573" i="19"/>
  <c r="F1572" i="19"/>
  <c r="G1572" i="19"/>
  <c r="F1574" i="19"/>
  <c r="F1573" i="19"/>
  <c r="G1574" i="19"/>
  <c r="F1576" i="19"/>
  <c r="F1575" i="19"/>
  <c r="G1575" i="19"/>
  <c r="G1576" i="19"/>
  <c r="F1577" i="19"/>
  <c r="G1577" i="19"/>
  <c r="F1579" i="19"/>
  <c r="F1578" i="19"/>
  <c r="G1578" i="19"/>
  <c r="G1580" i="19"/>
  <c r="G1579" i="19"/>
  <c r="F1580" i="19"/>
  <c r="F1581" i="19"/>
  <c r="G1582" i="19"/>
  <c r="F1582" i="19"/>
  <c r="G1581" i="19"/>
  <c r="F1583" i="19"/>
  <c r="G1584" i="19"/>
  <c r="G1583" i="19"/>
  <c r="G1586" i="19"/>
  <c r="F1584" i="19"/>
  <c r="G1585" i="19"/>
  <c r="G1587" i="19"/>
  <c r="F1585" i="19"/>
  <c r="F1586" i="19"/>
  <c r="F1588" i="19"/>
  <c r="F1587" i="19"/>
  <c r="G1589" i="19"/>
  <c r="F1589" i="19"/>
  <c r="F1590" i="19"/>
  <c r="G1588" i="19"/>
  <c r="G1592" i="19"/>
  <c r="F1591" i="19"/>
  <c r="G1590" i="19"/>
  <c r="G1591" i="19"/>
  <c r="F1592" i="19"/>
  <c r="G1593" i="19"/>
  <c r="F1593" i="19"/>
  <c r="F1594" i="19"/>
  <c r="G1594" i="19"/>
  <c r="G1595" i="19"/>
  <c r="F1596" i="19"/>
  <c r="F1595" i="19"/>
  <c r="G1596" i="19"/>
  <c r="F1597" i="19"/>
  <c r="F1598" i="19"/>
  <c r="G1597" i="19"/>
  <c r="G1598" i="19"/>
  <c r="G1600" i="19"/>
  <c r="F1599" i="19"/>
  <c r="G1599" i="19"/>
  <c r="G1601" i="19"/>
  <c r="F1600" i="19"/>
  <c r="F1602" i="19"/>
  <c r="G1604" i="19"/>
  <c r="G1602" i="19"/>
  <c r="F1601" i="19"/>
  <c r="G1603" i="19"/>
  <c r="F1604" i="19"/>
  <c r="F1603" i="19"/>
  <c r="G1606" i="19"/>
  <c r="G1605" i="19"/>
  <c r="F1606" i="19"/>
  <c r="F1605" i="19"/>
  <c r="G1607" i="19"/>
  <c r="G1608" i="19"/>
  <c r="F1607" i="19"/>
  <c r="F1608" i="19"/>
  <c r="G1609" i="19"/>
  <c r="F1610" i="19"/>
  <c r="F1611" i="19"/>
  <c r="G1610" i="19"/>
  <c r="F1609" i="19"/>
  <c r="G1611" i="19"/>
  <c r="G1612" i="19"/>
  <c r="F1612" i="19"/>
  <c r="F1613" i="19"/>
  <c r="G1613" i="19"/>
  <c r="F1614" i="19"/>
  <c r="G1614" i="19"/>
  <c r="F1615" i="19"/>
  <c r="G1615" i="19"/>
  <c r="G1616" i="19"/>
  <c r="F1616" i="19"/>
  <c r="F1617" i="19"/>
  <c r="G1617" i="19"/>
  <c r="G1619" i="19"/>
  <c r="F1618" i="19"/>
  <c r="G1618" i="19"/>
  <c r="F1619" i="19"/>
  <c r="G1620" i="19"/>
  <c r="F1620" i="19"/>
  <c r="F1621" i="19"/>
  <c r="G1621" i="19"/>
  <c r="F1622" i="19"/>
  <c r="F1624" i="19"/>
  <c r="G1623" i="19"/>
  <c r="G1622" i="19"/>
  <c r="F1623" i="19"/>
  <c r="G1624" i="19"/>
  <c r="G1625" i="19"/>
  <c r="F1625" i="19"/>
  <c r="G1626" i="19"/>
  <c r="G1627" i="19"/>
  <c r="G1628" i="19"/>
  <c r="G1629" i="19"/>
  <c r="F1627" i="19"/>
  <c r="F1626" i="19"/>
  <c r="F1630" i="19"/>
  <c r="F1629" i="19"/>
  <c r="G1630" i="19"/>
  <c r="F1631" i="19"/>
  <c r="F1628" i="19"/>
  <c r="G1631" i="19"/>
  <c r="F1633" i="19"/>
  <c r="G1633" i="19"/>
  <c r="G1632" i="19"/>
  <c r="F1632" i="19"/>
  <c r="F1635" i="19"/>
  <c r="G1634" i="19"/>
  <c r="G1636" i="19"/>
  <c r="F1637" i="19"/>
  <c r="F1634" i="19"/>
  <c r="G1635" i="19"/>
  <c r="F1636" i="19"/>
  <c r="F1638" i="19"/>
  <c r="G1638" i="19"/>
  <c r="F1639" i="19"/>
  <c r="G1639" i="19"/>
  <c r="G1637" i="19"/>
  <c r="F1642" i="19"/>
  <c r="G1641" i="19"/>
  <c r="G1640" i="19"/>
  <c r="F1640" i="19"/>
  <c r="F1641" i="19"/>
  <c r="G1642" i="19"/>
  <c r="F1643" i="19"/>
  <c r="G1643" i="19"/>
  <c r="G1644" i="19"/>
  <c r="F1644" i="19"/>
  <c r="G1645" i="19"/>
  <c r="F1645" i="19"/>
  <c r="F1646" i="19"/>
  <c r="G1647" i="19"/>
  <c r="G1646" i="19"/>
  <c r="F1648" i="19"/>
  <c r="F1647" i="19"/>
  <c r="G1648" i="19"/>
  <c r="G1649" i="19"/>
  <c r="F1649" i="19"/>
  <c r="G1650" i="19"/>
  <c r="F1650" i="19"/>
  <c r="G1651" i="19"/>
  <c r="F1651" i="19"/>
  <c r="G1652" i="19"/>
  <c r="F1653" i="19"/>
  <c r="F1654" i="19"/>
  <c r="F1652" i="19"/>
  <c r="G1654" i="19"/>
  <c r="F1655" i="19"/>
  <c r="G1653" i="19"/>
  <c r="G1655" i="19"/>
  <c r="F1656" i="19"/>
  <c r="G1656" i="19"/>
  <c r="G1657" i="19"/>
  <c r="G1658" i="19"/>
  <c r="F1657" i="19"/>
  <c r="F1658" i="19"/>
  <c r="G1660" i="19"/>
  <c r="G1659" i="19"/>
  <c r="F1660" i="19"/>
  <c r="F1659" i="19"/>
  <c r="F1661" i="19"/>
  <c r="G1661" i="19"/>
  <c r="F1663" i="19"/>
  <c r="G1662" i="19"/>
  <c r="F1665" i="19"/>
  <c r="F1662" i="19"/>
  <c r="G1663" i="19"/>
  <c r="F1666" i="19"/>
  <c r="G1664" i="19"/>
  <c r="G1666" i="19"/>
  <c r="F1664" i="19"/>
  <c r="G1665" i="19"/>
  <c r="F1667" i="19"/>
  <c r="G1667" i="19"/>
  <c r="F1668" i="19"/>
  <c r="G1668" i="19"/>
  <c r="G1669" i="19"/>
  <c r="F1669" i="19"/>
  <c r="F1670" i="19"/>
  <c r="G1670" i="19"/>
  <c r="F1671" i="19"/>
  <c r="G1671" i="19"/>
  <c r="G1672" i="19"/>
  <c r="F1672" i="19"/>
  <c r="G1673" i="19"/>
  <c r="F1673" i="19"/>
  <c r="F1674" i="19"/>
  <c r="F1676" i="19"/>
  <c r="F1675" i="19"/>
  <c r="G1674" i="19"/>
  <c r="G1675" i="19"/>
  <c r="G1676" i="19"/>
  <c r="G1677" i="19"/>
  <c r="F1677" i="19"/>
  <c r="F1679" i="19"/>
  <c r="G1678" i="19"/>
  <c r="F1678" i="19"/>
  <c r="G1680" i="19"/>
  <c r="G1679" i="19"/>
  <c r="F1680" i="19"/>
  <c r="F1682" i="19"/>
  <c r="G1681" i="19"/>
  <c r="F1683" i="19"/>
  <c r="F1681" i="19"/>
  <c r="G1683" i="19"/>
  <c r="G1682" i="19"/>
  <c r="F1684" i="19"/>
  <c r="G1684" i="19"/>
  <c r="F1685" i="19"/>
  <c r="F1686" i="19"/>
  <c r="G1685" i="19"/>
  <c r="G1686" i="19"/>
  <c r="F1688" i="19"/>
  <c r="G1688" i="19"/>
  <c r="G1687" i="19"/>
  <c r="F1687" i="19"/>
  <c r="F1689" i="19"/>
  <c r="G1690" i="19"/>
  <c r="F1690" i="19"/>
  <c r="G1689" i="19"/>
  <c r="F1691" i="19"/>
  <c r="G1691" i="19"/>
  <c r="F1694" i="19"/>
  <c r="F1692" i="19"/>
  <c r="G1694" i="19"/>
  <c r="G1693" i="19"/>
  <c r="F1693" i="19"/>
  <c r="G1692" i="19"/>
  <c r="G1695" i="19"/>
  <c r="F1695" i="19"/>
  <c r="G1697" i="19"/>
  <c r="G1696" i="19"/>
  <c r="F1696" i="19"/>
  <c r="F1697" i="19"/>
  <c r="G1698" i="19"/>
  <c r="F1698" i="19"/>
  <c r="G1700" i="19"/>
  <c r="F1699" i="19"/>
  <c r="G1699" i="19"/>
  <c r="F1702" i="19"/>
  <c r="F1701" i="19"/>
  <c r="G1701" i="19"/>
  <c r="F1700" i="19"/>
  <c r="G1703" i="19"/>
  <c r="G1702" i="19"/>
  <c r="F1703" i="19"/>
  <c r="G1705" i="19"/>
  <c r="F1704" i="19"/>
  <c r="G1704" i="19"/>
  <c r="F1706" i="19"/>
  <c r="G1706" i="19"/>
  <c r="F1707" i="19"/>
  <c r="F1705" i="19"/>
  <c r="G1707" i="19"/>
  <c r="G1708" i="19"/>
  <c r="F1708" i="19"/>
  <c r="F1709" i="19"/>
  <c r="G1709" i="19"/>
  <c r="G1710" i="19"/>
  <c r="F1710" i="19"/>
  <c r="G1711" i="19"/>
  <c r="F1711" i="19"/>
  <c r="G1712" i="19"/>
  <c r="F1712" i="19"/>
  <c r="F1713" i="19"/>
  <c r="G1713" i="19"/>
  <c r="F1715" i="19"/>
  <c r="G1714" i="19"/>
  <c r="G1715" i="19"/>
  <c r="F1714" i="19"/>
  <c r="G1716" i="19"/>
  <c r="G1717" i="19"/>
  <c r="F1716" i="19"/>
  <c r="G1718" i="19"/>
  <c r="F1718" i="19"/>
  <c r="F1717" i="19"/>
  <c r="F1720" i="19"/>
  <c r="F1719" i="19"/>
  <c r="G1720" i="19"/>
  <c r="G1719" i="19"/>
  <c r="G1721" i="19"/>
  <c r="F1721" i="19"/>
  <c r="G1722" i="19"/>
  <c r="G1723" i="19"/>
  <c r="F1722" i="19"/>
  <c r="F1723" i="19"/>
  <c r="G1724" i="19"/>
  <c r="G1725" i="19"/>
  <c r="F1725" i="19"/>
  <c r="F1724" i="19"/>
  <c r="F1726" i="19"/>
  <c r="G1726" i="19"/>
  <c r="G1727" i="19"/>
  <c r="F1728" i="19"/>
  <c r="F1727" i="19"/>
  <c r="G1729" i="19"/>
  <c r="F1729" i="19"/>
  <c r="G1728" i="19"/>
  <c r="F1730" i="19"/>
  <c r="F1732" i="19"/>
  <c r="G1730" i="19"/>
  <c r="G1731" i="19"/>
  <c r="F1731" i="19"/>
  <c r="G1732" i="19"/>
  <c r="F1733" i="19"/>
  <c r="F1734" i="19"/>
  <c r="G1733" i="19"/>
  <c r="G1734" i="19"/>
  <c r="G1736" i="19"/>
  <c r="F1735" i="19"/>
  <c r="G1735" i="19"/>
  <c r="G1737" i="19"/>
  <c r="F1736" i="19"/>
  <c r="F1737" i="19"/>
  <c r="F1738" i="19"/>
  <c r="F1739" i="19"/>
  <c r="G1738" i="19"/>
  <c r="G1739" i="19"/>
  <c r="F1740" i="19"/>
  <c r="G1741" i="19"/>
  <c r="F1741" i="19"/>
  <c r="G1740" i="19"/>
  <c r="F1742" i="19"/>
  <c r="G1742" i="19"/>
  <c r="G1745" i="19"/>
  <c r="G1744" i="19"/>
  <c r="F1743" i="19"/>
  <c r="G1743" i="19"/>
  <c r="F1744" i="19"/>
  <c r="F1745" i="19"/>
  <c r="G1747" i="19"/>
  <c r="G1746" i="19"/>
  <c r="F1746" i="19"/>
  <c r="F1748" i="19"/>
  <c r="G1749" i="19"/>
  <c r="G1748" i="19"/>
  <c r="F1747" i="19"/>
  <c r="G1750" i="19"/>
  <c r="F1749" i="19"/>
  <c r="F1752" i="19"/>
  <c r="F1750" i="19"/>
  <c r="F1753" i="19"/>
  <c r="F1751" i="19"/>
  <c r="G1751" i="19"/>
  <c r="G1752" i="19"/>
  <c r="G1753" i="19"/>
  <c r="F1754" i="19"/>
  <c r="G1754" i="19"/>
  <c r="G1755" i="19"/>
  <c r="F1756" i="19"/>
  <c r="F1755" i="19"/>
  <c r="G1757" i="19"/>
  <c r="F1757" i="19"/>
  <c r="G1756" i="19"/>
  <c r="F1758" i="19"/>
  <c r="G1758" i="19"/>
  <c r="F1759" i="19"/>
  <c r="G1759" i="19"/>
  <c r="F1761" i="19"/>
  <c r="G1760" i="19"/>
  <c r="F1760" i="19"/>
  <c r="G1761" i="19"/>
  <c r="F1762" i="19"/>
  <c r="G1762" i="19"/>
  <c r="G1763" i="19"/>
  <c r="F1763" i="19"/>
  <c r="G1765" i="19"/>
  <c r="G1766" i="19"/>
  <c r="G1764" i="19"/>
  <c r="F1764" i="19"/>
  <c r="F1765" i="19"/>
  <c r="F1767" i="19"/>
  <c r="F1766" i="19"/>
  <c r="G1768" i="19"/>
  <c r="G1767" i="19"/>
  <c r="F1768" i="19"/>
  <c r="G1769" i="19"/>
  <c r="F1769" i="19"/>
  <c r="F1771" i="19"/>
  <c r="G1771" i="19"/>
  <c r="F1770" i="19"/>
  <c r="G1770" i="19"/>
  <c r="G1773" i="19"/>
  <c r="G1772" i="19"/>
  <c r="F1772" i="19"/>
  <c r="G1774" i="19"/>
  <c r="F1773" i="19"/>
  <c r="G1775" i="19"/>
  <c r="F1775" i="19"/>
  <c r="F1774" i="19"/>
  <c r="G1777" i="19"/>
  <c r="F1776" i="19"/>
  <c r="F1777" i="19"/>
  <c r="G1776" i="19"/>
  <c r="G1778" i="19"/>
  <c r="F1778" i="19"/>
  <c r="G1779" i="19"/>
  <c r="F1779" i="19"/>
  <c r="F1780" i="19"/>
  <c r="G1780" i="19"/>
  <c r="F1782" i="19"/>
  <c r="F1781" i="19"/>
  <c r="G1782" i="19"/>
  <c r="G1781" i="19"/>
  <c r="G1783" i="19"/>
  <c r="F1784" i="19"/>
  <c r="F1783" i="19"/>
  <c r="G1784" i="19"/>
  <c r="G1785" i="19"/>
  <c r="G1786" i="19"/>
  <c r="F1785" i="19"/>
  <c r="F1786" i="19"/>
  <c r="G1787" i="19"/>
  <c r="F1787" i="19"/>
  <c r="G1788" i="19"/>
  <c r="F1788" i="19"/>
  <c r="F1789" i="19"/>
  <c r="G1789" i="19"/>
  <c r="G1791" i="19"/>
  <c r="G1790" i="19"/>
  <c r="F1790" i="19"/>
  <c r="F1791" i="19"/>
  <c r="F1792" i="19"/>
  <c r="G1792" i="19"/>
  <c r="F1793" i="19"/>
  <c r="F1794" i="19"/>
  <c r="G1793" i="19"/>
  <c r="G1795" i="19"/>
  <c r="G1794" i="19"/>
  <c r="F1795" i="19"/>
  <c r="G1797" i="19"/>
  <c r="G1796" i="19"/>
  <c r="F1799" i="19"/>
  <c r="F1797" i="19"/>
  <c r="F1798" i="19"/>
  <c r="F1796" i="19"/>
  <c r="G1798" i="19"/>
  <c r="G1799" i="19"/>
  <c r="G1801" i="19"/>
  <c r="G1802" i="19"/>
  <c r="F1801" i="19"/>
  <c r="F1800" i="19"/>
  <c r="G1800" i="19"/>
  <c r="F1802" i="19"/>
  <c r="F1803" i="19"/>
  <c r="G1803" i="19"/>
  <c r="G1804" i="19"/>
  <c r="F1804" i="19"/>
  <c r="G1806" i="19"/>
  <c r="G1805" i="19"/>
  <c r="G1807" i="19"/>
  <c r="F1806" i="19"/>
  <c r="F1805" i="19"/>
  <c r="F1809" i="19"/>
  <c r="F1808" i="19"/>
  <c r="F1807" i="19"/>
  <c r="G1810" i="19"/>
  <c r="G1808" i="19"/>
  <c r="G1809" i="19"/>
  <c r="F1811" i="19"/>
  <c r="F1810" i="19"/>
  <c r="G1811" i="19"/>
  <c r="G1812" i="19"/>
  <c r="G1813" i="19"/>
  <c r="F1812" i="19"/>
  <c r="F1813" i="19"/>
  <c r="G1815" i="19"/>
  <c r="F1816" i="19"/>
  <c r="G1814" i="19"/>
  <c r="F1814" i="19"/>
  <c r="F1815" i="19"/>
  <c r="F1817" i="19"/>
  <c r="G1816" i="19"/>
  <c r="G1817" i="19"/>
  <c r="F1818" i="19"/>
  <c r="G1818" i="19"/>
  <c r="G1819" i="19"/>
  <c r="F1819" i="19"/>
  <c r="G1820" i="19"/>
  <c r="F1820" i="19"/>
  <c r="G1821" i="19"/>
  <c r="F1821" i="19"/>
  <c r="F1822" i="19"/>
  <c r="G1822" i="19"/>
  <c r="G1824" i="19"/>
  <c r="F1823" i="19"/>
  <c r="G1823" i="19"/>
  <c r="G1825" i="19"/>
  <c r="F1826" i="19"/>
  <c r="F1827" i="19"/>
  <c r="F1824" i="19"/>
  <c r="F1825" i="19"/>
  <c r="G1827" i="19"/>
  <c r="G1826" i="19"/>
  <c r="F1828" i="19"/>
  <c r="G1829" i="19"/>
  <c r="F1829" i="19"/>
  <c r="G1828" i="19"/>
  <c r="G1830" i="19"/>
  <c r="F1831" i="19"/>
  <c r="F1830" i="19"/>
  <c r="G1831" i="19"/>
  <c r="G1833" i="19"/>
  <c r="G1832" i="19"/>
  <c r="F1832" i="19"/>
  <c r="F1833" i="19"/>
  <c r="F1835" i="19"/>
  <c r="F1834" i="19"/>
  <c r="G1835" i="19"/>
  <c r="G1834" i="19"/>
  <c r="G1836" i="19"/>
  <c r="G1837" i="19"/>
  <c r="F1836" i="19"/>
  <c r="G1838" i="19"/>
  <c r="F1837" i="19"/>
  <c r="F1838" i="19"/>
  <c r="F1839" i="19"/>
  <c r="G1840" i="19"/>
  <c r="F1840" i="19"/>
  <c r="G1839" i="19"/>
  <c r="G1841" i="19"/>
  <c r="G1843" i="19"/>
  <c r="F1841" i="19"/>
  <c r="F1844" i="19"/>
  <c r="F1842" i="19"/>
  <c r="G1844" i="19"/>
  <c r="F1843" i="19"/>
  <c r="G1842" i="19"/>
  <c r="F1845" i="19"/>
  <c r="G1845" i="19"/>
  <c r="G1846" i="19"/>
  <c r="F1846" i="19"/>
  <c r="G1847" i="19"/>
  <c r="F1848" i="19"/>
  <c r="F1847" i="19"/>
  <c r="F1849" i="19"/>
  <c r="G1849" i="19"/>
  <c r="G1848" i="19"/>
  <c r="G1851" i="19"/>
  <c r="G1850" i="19"/>
  <c r="F1850" i="19"/>
  <c r="G1853" i="19"/>
  <c r="F1851" i="19"/>
  <c r="F1854" i="19"/>
  <c r="G1852" i="19"/>
  <c r="F1853" i="19"/>
  <c r="G1854" i="19"/>
  <c r="F1852" i="19"/>
  <c r="G1855" i="19"/>
  <c r="F1856" i="19"/>
  <c r="G1856" i="19"/>
  <c r="F1857" i="19"/>
  <c r="F1858" i="19"/>
  <c r="F1855" i="19"/>
  <c r="G1857" i="19"/>
  <c r="G1859" i="19"/>
  <c r="G1858" i="19"/>
  <c r="F1859" i="19"/>
  <c r="G1860" i="19"/>
  <c r="F1860" i="19"/>
  <c r="G1861" i="19"/>
  <c r="G1862" i="19"/>
  <c r="F1861" i="19"/>
  <c r="F1862" i="19"/>
  <c r="F1863" i="19"/>
  <c r="F1865" i="19"/>
  <c r="G1865" i="19"/>
  <c r="G1863" i="19"/>
  <c r="F1864" i="19"/>
  <c r="G1864" i="19"/>
  <c r="F1866" i="19"/>
  <c r="F1867" i="19"/>
  <c r="G1866" i="19"/>
  <c r="G1867" i="19"/>
  <c r="F1868" i="19"/>
  <c r="G1868" i="19"/>
  <c r="F1869" i="19"/>
  <c r="G1871" i="19"/>
  <c r="G1870" i="19"/>
  <c r="G1869" i="19"/>
  <c r="F1871" i="19"/>
  <c r="F1870" i="19"/>
  <c r="F1872" i="19"/>
  <c r="F1873" i="19"/>
  <c r="G1873" i="19"/>
  <c r="G1872" i="19"/>
  <c r="G1874" i="19"/>
  <c r="F1874" i="19"/>
  <c r="G1875" i="19"/>
  <c r="F1875" i="19"/>
  <c r="G1876" i="19"/>
  <c r="F1877" i="19"/>
  <c r="F1876" i="19"/>
  <c r="F1879" i="19"/>
  <c r="G1877" i="19"/>
  <c r="G1879" i="19"/>
  <c r="G1878" i="19"/>
  <c r="F1878" i="19"/>
  <c r="F1880" i="19"/>
  <c r="G1880" i="19"/>
  <c r="G1881" i="19"/>
  <c r="F1881" i="19"/>
  <c r="G1882" i="19"/>
  <c r="F1882" i="19"/>
  <c r="F1883" i="19"/>
  <c r="G1884" i="19"/>
  <c r="F1884" i="19"/>
  <c r="F1885" i="19"/>
  <c r="G1883" i="19"/>
  <c r="G1885" i="19"/>
  <c r="G1886" i="19"/>
  <c r="F1887" i="19"/>
  <c r="F1886" i="19"/>
  <c r="G1887" i="19"/>
  <c r="G1888" i="19"/>
  <c r="F1888" i="19"/>
  <c r="G1889" i="19"/>
  <c r="F1889" i="19"/>
  <c r="F1890" i="19"/>
  <c r="G1890" i="19"/>
  <c r="G1892" i="19"/>
  <c r="G1891" i="19"/>
  <c r="F1891" i="19"/>
  <c r="G1893" i="19"/>
  <c r="F1893" i="19"/>
  <c r="F1892" i="19"/>
  <c r="F1894" i="19"/>
  <c r="G1894" i="19"/>
  <c r="F1895" i="19"/>
  <c r="G1895" i="19"/>
  <c r="G1896" i="19"/>
  <c r="G1897" i="19"/>
  <c r="G1898" i="19"/>
  <c r="F1896" i="19"/>
  <c r="F1897" i="19"/>
  <c r="F1898" i="19"/>
  <c r="G1899" i="19"/>
  <c r="F1899" i="19"/>
  <c r="F1901" i="19"/>
  <c r="F1900" i="19"/>
  <c r="G1901" i="19"/>
  <c r="G1900" i="19"/>
  <c r="F1902" i="19"/>
  <c r="G1902" i="19"/>
  <c r="G1904" i="19"/>
  <c r="F1903" i="19"/>
  <c r="G1903" i="19"/>
  <c r="G1905" i="19"/>
  <c r="F1905" i="19"/>
  <c r="F1904" i="19"/>
  <c r="F1906" i="19"/>
  <c r="G1906" i="19"/>
  <c r="F1908" i="19"/>
  <c r="G1907" i="19"/>
  <c r="F1907" i="19"/>
  <c r="G1908" i="19"/>
  <c r="F1910" i="19"/>
  <c r="G1909" i="19"/>
  <c r="F1909" i="19"/>
  <c r="G1910" i="19"/>
  <c r="F1911" i="19"/>
  <c r="G1911" i="19"/>
  <c r="F1913" i="19"/>
  <c r="G1914" i="19"/>
  <c r="F1912" i="19"/>
  <c r="G1915" i="19"/>
  <c r="F1914" i="19"/>
  <c r="G1913" i="19"/>
  <c r="G1912" i="19"/>
  <c r="F1915" i="19"/>
  <c r="G1916" i="19"/>
  <c r="F1916" i="19"/>
  <c r="G1918" i="19"/>
  <c r="G1917" i="19"/>
  <c r="F1917" i="19"/>
  <c r="F1919" i="19"/>
  <c r="F1918" i="19"/>
  <c r="G1919" i="19"/>
  <c r="F1921" i="19"/>
  <c r="G1923" i="19"/>
  <c r="G1921" i="19"/>
  <c r="G1920" i="19"/>
  <c r="F1922" i="19"/>
  <c r="F1920" i="19"/>
  <c r="G1922" i="19"/>
  <c r="G1925" i="19"/>
  <c r="F1924" i="19"/>
  <c r="F1923" i="19"/>
  <c r="G1924" i="19"/>
  <c r="F1926" i="19"/>
  <c r="F1925" i="19"/>
  <c r="F1927" i="19"/>
  <c r="G1926" i="19"/>
  <c r="G1928" i="19"/>
  <c r="G1927" i="19"/>
  <c r="G1929" i="19"/>
  <c r="F1928" i="19"/>
  <c r="F1931" i="19"/>
  <c r="F1929" i="19"/>
  <c r="F1930" i="19"/>
  <c r="G1930" i="19"/>
  <c r="G1931" i="19"/>
  <c r="G1932" i="19"/>
  <c r="G1933" i="19"/>
  <c r="F1933" i="19"/>
  <c r="F1934" i="19"/>
  <c r="F1932" i="19"/>
  <c r="G1935" i="19"/>
  <c r="F1935" i="19"/>
  <c r="G1934" i="19"/>
  <c r="G1936" i="19"/>
  <c r="G1937" i="19"/>
  <c r="F1936" i="19"/>
  <c r="F1937" i="19"/>
  <c r="G1939" i="19"/>
  <c r="G1938" i="19"/>
  <c r="G1940" i="19"/>
  <c r="F1938" i="19"/>
  <c r="F1940" i="19"/>
  <c r="F1939" i="19"/>
  <c r="F1941" i="19"/>
  <c r="F1942" i="19"/>
  <c r="G1941" i="19"/>
  <c r="F1943" i="19"/>
  <c r="G1942" i="19"/>
  <c r="G1944" i="19"/>
  <c r="G1943" i="19"/>
  <c r="F1944" i="19"/>
  <c r="G1946" i="19"/>
  <c r="F1945" i="19"/>
  <c r="G1945" i="19"/>
  <c r="F1946" i="19"/>
  <c r="F1947" i="19"/>
  <c r="G1947" i="19"/>
  <c r="F1948" i="19"/>
  <c r="G1948" i="19"/>
  <c r="G1949" i="19"/>
  <c r="G1950" i="19"/>
  <c r="F1949" i="19"/>
  <c r="F1950" i="19"/>
  <c r="G1951" i="19"/>
  <c r="F1951" i="19"/>
  <c r="G1952" i="19"/>
  <c r="F1952" i="19"/>
  <c r="G1953" i="19"/>
  <c r="F1953" i="19"/>
  <c r="G1954" i="19"/>
  <c r="F1955" i="19"/>
  <c r="G1956" i="19"/>
  <c r="F1954" i="19"/>
  <c r="G1955" i="19"/>
  <c r="F1957" i="19"/>
  <c r="F1956" i="19"/>
  <c r="F1958" i="19"/>
  <c r="F1959" i="19"/>
  <c r="G1958" i="19"/>
  <c r="G1960" i="19"/>
  <c r="G1959" i="19"/>
  <c r="G1957" i="19"/>
  <c r="F1961" i="19"/>
  <c r="G1962" i="19"/>
  <c r="F1960" i="19"/>
  <c r="F1962" i="19"/>
  <c r="G1961" i="19"/>
  <c r="F1963" i="19"/>
  <c r="F1965" i="19"/>
  <c r="G1963" i="19"/>
  <c r="F1964" i="19"/>
  <c r="G1964" i="19"/>
  <c r="G1966" i="19"/>
  <c r="G1965" i="19"/>
  <c r="G1967" i="19"/>
  <c r="G1968" i="19"/>
  <c r="F1968" i="19"/>
  <c r="F1966" i="19"/>
  <c r="F1967" i="19"/>
  <c r="G1970" i="19"/>
  <c r="G1969" i="19"/>
  <c r="F1969" i="19"/>
  <c r="F1970" i="19"/>
  <c r="G1971" i="19"/>
  <c r="F1971" i="19"/>
  <c r="F1972" i="19"/>
  <c r="G1972" i="19"/>
  <c r="F1973" i="19"/>
  <c r="G1973" i="19"/>
  <c r="G1975" i="19"/>
  <c r="G1974" i="19"/>
  <c r="F1974" i="19"/>
  <c r="G1976" i="19"/>
  <c r="F1975" i="19"/>
  <c r="F1976" i="19"/>
  <c r="G1977" i="19"/>
  <c r="F1978" i="19"/>
  <c r="F1977" i="19"/>
  <c r="G1978" i="19"/>
  <c r="F1979" i="19"/>
  <c r="G1979" i="19"/>
  <c r="G1980" i="19"/>
  <c r="F1981" i="19"/>
  <c r="F1980" i="19"/>
  <c r="G1981" i="19"/>
  <c r="G1982" i="19"/>
  <c r="F1982" i="19"/>
  <c r="F1983" i="19"/>
  <c r="F1987" i="19"/>
  <c r="G1984" i="19"/>
  <c r="G1983" i="19"/>
  <c r="G1986" i="19"/>
  <c r="F1986" i="19"/>
  <c r="F1988" i="19"/>
  <c r="F1985" i="19"/>
  <c r="G1987" i="19"/>
  <c r="G1985" i="19"/>
  <c r="E1756" i="19" l="1"/>
  <c r="E1757" i="19"/>
  <c r="E1758" i="19"/>
  <c r="E1759" i="19"/>
  <c r="E1760" i="19"/>
  <c r="E1761" i="19"/>
  <c r="E1762" i="19"/>
  <c r="E1763" i="19"/>
  <c r="E1764" i="19"/>
  <c r="E1765" i="19"/>
  <c r="E1766" i="19"/>
  <c r="E1767" i="19"/>
  <c r="E1768" i="19"/>
  <c r="E1769" i="19"/>
  <c r="E1770" i="19"/>
  <c r="E1771" i="19"/>
  <c r="E1772" i="19"/>
  <c r="E1773" i="19"/>
  <c r="E1774" i="19"/>
  <c r="E1775" i="19"/>
  <c r="E1776" i="19"/>
  <c r="E1777" i="19"/>
  <c r="E1778" i="19"/>
  <c r="E1779" i="19"/>
  <c r="E1780" i="19"/>
  <c r="E1781" i="19"/>
  <c r="E1782" i="19"/>
  <c r="E1783" i="19"/>
  <c r="E1784" i="19"/>
  <c r="E1785" i="19"/>
  <c r="E1786" i="19"/>
  <c r="E1787" i="19"/>
  <c r="E1788" i="19"/>
  <c r="E1789" i="19"/>
  <c r="E1790" i="19"/>
  <c r="E1791" i="19"/>
  <c r="E1792" i="19"/>
  <c r="E1793" i="19"/>
  <c r="E1794" i="19"/>
  <c r="E1795" i="19"/>
  <c r="E1796" i="19"/>
  <c r="E1797" i="19"/>
  <c r="E1798" i="19"/>
  <c r="E1799" i="19"/>
  <c r="E1800" i="19"/>
  <c r="E1801" i="19"/>
  <c r="E1802" i="19"/>
  <c r="E1803" i="19"/>
  <c r="E1804" i="19"/>
  <c r="E1805" i="19"/>
  <c r="E1806" i="19"/>
  <c r="E1807" i="19"/>
  <c r="E1808" i="19"/>
  <c r="E1809" i="19"/>
  <c r="E1810" i="19"/>
  <c r="E1811" i="19"/>
  <c r="E1812" i="19"/>
  <c r="E1813" i="19"/>
  <c r="E1814" i="19"/>
  <c r="E1815" i="19"/>
  <c r="E1816" i="19"/>
  <c r="E1817" i="19"/>
  <c r="E1818" i="19"/>
  <c r="E1819" i="19"/>
  <c r="E1820" i="19"/>
  <c r="E1821" i="19"/>
  <c r="E1822" i="19"/>
  <c r="E1823" i="19"/>
  <c r="E1824" i="19"/>
  <c r="E1825" i="19"/>
  <c r="E1826" i="19"/>
  <c r="E1827" i="19"/>
  <c r="E1828" i="19"/>
  <c r="E1829" i="19"/>
  <c r="E1830" i="19"/>
  <c r="E1831" i="19"/>
  <c r="E1832" i="19"/>
  <c r="E1833" i="19"/>
  <c r="E1834" i="19"/>
  <c r="E1835" i="19"/>
  <c r="E1836" i="19"/>
  <c r="E1837" i="19"/>
  <c r="E1838" i="19"/>
  <c r="E1839" i="19"/>
  <c r="E1840" i="19"/>
  <c r="E1841" i="19"/>
  <c r="E1842" i="19"/>
  <c r="E1843" i="19"/>
  <c r="E1844" i="19"/>
  <c r="E1664" i="19"/>
  <c r="E1665" i="19"/>
  <c r="E1666" i="19"/>
  <c r="E1667" i="19"/>
  <c r="E1668" i="19"/>
  <c r="E1669" i="19"/>
  <c r="E1670" i="19"/>
  <c r="E1671" i="19"/>
  <c r="E1672" i="19"/>
  <c r="E1673" i="19"/>
  <c r="E1674" i="19"/>
  <c r="E1675" i="19"/>
  <c r="E1676" i="19"/>
  <c r="E1677" i="19"/>
  <c r="E1678" i="19"/>
  <c r="E1679" i="19"/>
  <c r="E1680" i="19"/>
  <c r="E1681" i="19"/>
  <c r="E1682" i="19"/>
  <c r="E1683" i="19"/>
  <c r="E1684" i="19"/>
  <c r="E1685" i="19"/>
  <c r="E1686" i="19"/>
  <c r="E1687" i="19"/>
  <c r="E1688" i="19"/>
  <c r="E1689" i="19"/>
  <c r="E1690" i="19"/>
  <c r="E1691" i="19"/>
  <c r="E1692" i="19"/>
  <c r="E1693" i="19"/>
  <c r="E1694" i="19"/>
  <c r="E1695" i="19"/>
  <c r="E1696" i="19"/>
  <c r="E1697" i="19"/>
  <c r="E1698" i="19"/>
  <c r="E1699" i="19"/>
  <c r="E1700" i="19"/>
  <c r="E1701" i="19"/>
  <c r="E1702" i="19"/>
  <c r="E1703" i="19"/>
  <c r="E1704" i="19"/>
  <c r="E1705" i="19"/>
  <c r="E1706" i="19"/>
  <c r="E1707" i="19"/>
  <c r="E1708" i="19"/>
  <c r="E1709" i="19"/>
  <c r="E1710" i="19"/>
  <c r="E1711" i="19"/>
  <c r="E1712" i="19"/>
  <c r="E1713" i="19"/>
  <c r="E1714" i="19"/>
  <c r="E1715" i="19"/>
  <c r="E1716" i="19"/>
  <c r="E1717" i="19"/>
  <c r="E1718" i="19"/>
  <c r="E1719" i="19"/>
  <c r="E1720" i="19"/>
  <c r="E1721" i="19"/>
  <c r="E1722" i="19"/>
  <c r="E1723" i="19"/>
  <c r="E1724" i="19"/>
  <c r="E1725" i="19"/>
  <c r="E1726" i="19"/>
  <c r="E1727" i="19"/>
  <c r="E1728" i="19"/>
  <c r="E1729" i="19"/>
  <c r="E1730" i="19"/>
  <c r="E1731" i="19"/>
  <c r="E1732" i="19"/>
  <c r="E1733" i="19"/>
  <c r="E1734" i="19"/>
  <c r="E1735" i="19"/>
  <c r="E1736" i="19"/>
  <c r="E1737" i="19"/>
  <c r="E1738" i="19"/>
  <c r="E1739" i="19"/>
  <c r="E1740" i="19"/>
  <c r="E1741" i="19"/>
  <c r="E1742" i="19"/>
  <c r="E1743" i="19"/>
  <c r="E1744" i="19"/>
  <c r="E1745" i="19"/>
  <c r="E1746" i="19"/>
  <c r="E1747" i="19"/>
  <c r="E1748" i="19"/>
  <c r="E1749" i="19"/>
  <c r="E1750" i="19"/>
  <c r="E1751" i="19"/>
  <c r="E1752" i="19"/>
  <c r="E1753" i="19"/>
  <c r="E1754" i="19"/>
  <c r="E1755" i="19"/>
  <c r="E660" i="19"/>
  <c r="E661" i="19"/>
  <c r="E662" i="19"/>
  <c r="E663" i="19"/>
  <c r="E664" i="19"/>
  <c r="E665" i="19"/>
  <c r="E666" i="19"/>
  <c r="E667" i="19"/>
  <c r="E668" i="19"/>
  <c r="E669" i="19"/>
  <c r="E670" i="19"/>
  <c r="E671" i="19"/>
  <c r="E672" i="19"/>
  <c r="E673" i="19"/>
  <c r="E674" i="19"/>
  <c r="E675" i="19"/>
  <c r="E676" i="19"/>
  <c r="E677" i="19"/>
  <c r="E678" i="19"/>
  <c r="E679" i="19"/>
  <c r="E680" i="19"/>
  <c r="E681" i="19"/>
  <c r="E682" i="19"/>
  <c r="E683" i="19"/>
  <c r="E684" i="19"/>
  <c r="E685" i="19"/>
  <c r="E686" i="19"/>
  <c r="E687" i="19"/>
  <c r="E688" i="19"/>
  <c r="E689" i="19"/>
  <c r="E690" i="19"/>
  <c r="E691" i="19"/>
  <c r="E692" i="19"/>
  <c r="E693" i="19"/>
  <c r="E694" i="19"/>
  <c r="E695" i="19"/>
  <c r="E696" i="19"/>
  <c r="E697" i="19"/>
  <c r="E698" i="19"/>
  <c r="E699" i="19"/>
  <c r="E700" i="19"/>
  <c r="E701" i="19"/>
  <c r="E702" i="19"/>
  <c r="E703" i="19"/>
  <c r="E704" i="19"/>
  <c r="E705" i="19"/>
  <c r="E706" i="19"/>
  <c r="E707" i="19"/>
  <c r="E708" i="19"/>
  <c r="E709" i="19"/>
  <c r="E710" i="19"/>
  <c r="E711" i="19"/>
  <c r="E712" i="19"/>
  <c r="E713" i="19"/>
  <c r="E714" i="19"/>
  <c r="E715" i="19"/>
  <c r="E716" i="19"/>
  <c r="E717" i="19"/>
  <c r="E718" i="19"/>
  <c r="E719" i="19"/>
  <c r="E720" i="19"/>
  <c r="E721" i="19"/>
  <c r="E722" i="19"/>
  <c r="E723" i="19"/>
  <c r="E724" i="19"/>
  <c r="E725" i="19"/>
  <c r="E726" i="19"/>
  <c r="E727" i="19"/>
  <c r="E728" i="19"/>
  <c r="E729" i="19"/>
  <c r="E730" i="19"/>
  <c r="E731" i="19"/>
  <c r="E732" i="19"/>
  <c r="E733" i="19"/>
  <c r="E734" i="19"/>
  <c r="E735" i="19"/>
  <c r="E736" i="19"/>
  <c r="E737" i="19"/>
  <c r="E738" i="19"/>
  <c r="E739" i="19"/>
  <c r="E740" i="19"/>
  <c r="E741" i="19"/>
  <c r="E742" i="19"/>
  <c r="E743" i="19"/>
  <c r="E744" i="19"/>
  <c r="E745" i="19"/>
  <c r="E746" i="19"/>
  <c r="E747" i="19"/>
  <c r="E748" i="19"/>
  <c r="E476" i="19"/>
  <c r="E477" i="19"/>
  <c r="E478" i="19"/>
  <c r="E479" i="19"/>
  <c r="E480" i="19"/>
  <c r="E481" i="19"/>
  <c r="E482" i="19"/>
  <c r="E483" i="19"/>
  <c r="E484" i="19"/>
  <c r="E485" i="19"/>
  <c r="E486" i="19"/>
  <c r="E487" i="19"/>
  <c r="E488" i="19"/>
  <c r="E489" i="19"/>
  <c r="E490" i="19"/>
  <c r="E491" i="19"/>
  <c r="E492" i="19"/>
  <c r="E493" i="19"/>
  <c r="E494" i="19"/>
  <c r="E495" i="19"/>
  <c r="E496" i="19"/>
  <c r="E497" i="19"/>
  <c r="E498" i="19"/>
  <c r="E499" i="19"/>
  <c r="E500" i="19"/>
  <c r="E501" i="19"/>
  <c r="E502" i="19"/>
  <c r="E503" i="19"/>
  <c r="E504" i="19"/>
  <c r="E505" i="19"/>
  <c r="E506" i="19"/>
  <c r="E507" i="19"/>
  <c r="E508" i="19"/>
  <c r="E509" i="19"/>
  <c r="E510" i="19"/>
  <c r="E511" i="19"/>
  <c r="E512" i="19"/>
  <c r="E513" i="19"/>
  <c r="E514" i="19"/>
  <c r="E515" i="19"/>
  <c r="E516" i="19"/>
  <c r="E517" i="19"/>
  <c r="E518" i="19"/>
  <c r="E519" i="19"/>
  <c r="E520" i="19"/>
  <c r="E521" i="19"/>
  <c r="E522" i="19"/>
  <c r="E523" i="19"/>
  <c r="E524" i="19"/>
  <c r="E525" i="19"/>
  <c r="E526" i="19"/>
  <c r="E527" i="19"/>
  <c r="E528" i="19"/>
  <c r="E529" i="19"/>
  <c r="E530" i="19"/>
  <c r="E531" i="19"/>
  <c r="E532" i="19"/>
  <c r="E533" i="19"/>
  <c r="E534" i="19"/>
  <c r="E535" i="19"/>
  <c r="E536" i="19"/>
  <c r="E537" i="19"/>
  <c r="E538" i="19"/>
  <c r="E539" i="19"/>
  <c r="E540" i="19"/>
  <c r="E541" i="19"/>
  <c r="E542" i="19"/>
  <c r="E543" i="19"/>
  <c r="E544" i="19"/>
  <c r="E545" i="19"/>
  <c r="E546" i="19"/>
  <c r="E547" i="19"/>
  <c r="E548" i="19"/>
  <c r="E549" i="19"/>
  <c r="E550" i="19"/>
  <c r="E551" i="19"/>
  <c r="E552" i="19"/>
  <c r="E553" i="19"/>
  <c r="E554" i="19"/>
  <c r="E555" i="19"/>
  <c r="E556" i="19"/>
  <c r="E557" i="19"/>
  <c r="E558" i="19"/>
  <c r="E559" i="19"/>
  <c r="E560" i="19"/>
  <c r="E561" i="19"/>
  <c r="E562" i="19"/>
  <c r="E563" i="19"/>
  <c r="E564" i="19"/>
  <c r="E565" i="19"/>
  <c r="E566" i="19"/>
  <c r="E567" i="19"/>
  <c r="E1572" i="19"/>
  <c r="E1573" i="19"/>
  <c r="E1574" i="19"/>
  <c r="E1575" i="19"/>
  <c r="E1576" i="19"/>
  <c r="E1577" i="19"/>
  <c r="E1578" i="19"/>
  <c r="E1579" i="19"/>
  <c r="E1580" i="19"/>
  <c r="E1581" i="19"/>
  <c r="E1582" i="19"/>
  <c r="E1583" i="19"/>
  <c r="E1584" i="19"/>
  <c r="E1585" i="19"/>
  <c r="E1586" i="19"/>
  <c r="E1587" i="19"/>
  <c r="E1588" i="19"/>
  <c r="E1589" i="19"/>
  <c r="E1590" i="19"/>
  <c r="E1591" i="19"/>
  <c r="E1592" i="19"/>
  <c r="E1593" i="19"/>
  <c r="E1594" i="19"/>
  <c r="E1595" i="19"/>
  <c r="E1596" i="19"/>
  <c r="E1597" i="19"/>
  <c r="E1598" i="19"/>
  <c r="E1599" i="19"/>
  <c r="E1600" i="19"/>
  <c r="E1601" i="19"/>
  <c r="E1602" i="19"/>
  <c r="E1603" i="19"/>
  <c r="E1604" i="19"/>
  <c r="E1605" i="19"/>
  <c r="E1606" i="19"/>
  <c r="E1607" i="19"/>
  <c r="E1608" i="19"/>
  <c r="E1609" i="19"/>
  <c r="E1610" i="19"/>
  <c r="E1611" i="19"/>
  <c r="E1612" i="19"/>
  <c r="E1613" i="19"/>
  <c r="E1614" i="19"/>
  <c r="E1615" i="19"/>
  <c r="E1616" i="19"/>
  <c r="E1617" i="19"/>
  <c r="E1618" i="19"/>
  <c r="E1619" i="19"/>
  <c r="E1620" i="19"/>
  <c r="E1621" i="19"/>
  <c r="E1622" i="19"/>
  <c r="E1623" i="19"/>
  <c r="E1624" i="19"/>
  <c r="E1625" i="19"/>
  <c r="E1626" i="19"/>
  <c r="E1627" i="19"/>
  <c r="E1628" i="19"/>
  <c r="E1629" i="19"/>
  <c r="E1630" i="19"/>
  <c r="E1631" i="19"/>
  <c r="E1632" i="19"/>
  <c r="E1633" i="19"/>
  <c r="E1634" i="19"/>
  <c r="E1635" i="19"/>
  <c r="E1636" i="19"/>
  <c r="E1637" i="19"/>
  <c r="E1638" i="19"/>
  <c r="E1639" i="19"/>
  <c r="E1640" i="19"/>
  <c r="E1641" i="19"/>
  <c r="E1642" i="19"/>
  <c r="E1643" i="19"/>
  <c r="E1644" i="19"/>
  <c r="E1645" i="19"/>
  <c r="E1646" i="19"/>
  <c r="E1647" i="19"/>
  <c r="E1648" i="19"/>
  <c r="E1649" i="19"/>
  <c r="E1650" i="19"/>
  <c r="E1651" i="19"/>
  <c r="E1652" i="19"/>
  <c r="E1653" i="19"/>
  <c r="E1654" i="19"/>
  <c r="E1655" i="19"/>
  <c r="E1656" i="19"/>
  <c r="E1657" i="19"/>
  <c r="E1658" i="19"/>
  <c r="E1659" i="19"/>
  <c r="E1660" i="19"/>
  <c r="E1661" i="19"/>
  <c r="E1662" i="19"/>
  <c r="E1663" i="19"/>
  <c r="E1390" i="19"/>
  <c r="E1391" i="19"/>
  <c r="E1392" i="19"/>
  <c r="E1393" i="19"/>
  <c r="E1394" i="19"/>
  <c r="E1395" i="19"/>
  <c r="E1396" i="19"/>
  <c r="E1397" i="19"/>
  <c r="E1398" i="19"/>
  <c r="E1399" i="19"/>
  <c r="E1400" i="19"/>
  <c r="E1401" i="19"/>
  <c r="E1402" i="19"/>
  <c r="E1403" i="19"/>
  <c r="E1404" i="19"/>
  <c r="E1405" i="19"/>
  <c r="E1406" i="19"/>
  <c r="E1407" i="19"/>
  <c r="E1408" i="19"/>
  <c r="E1409" i="19"/>
  <c r="E1410" i="19"/>
  <c r="E1411" i="19"/>
  <c r="E1412" i="19"/>
  <c r="E1413" i="19"/>
  <c r="E1414" i="19"/>
  <c r="E1415" i="19"/>
  <c r="E1416" i="19"/>
  <c r="E1417" i="19"/>
  <c r="E1418" i="19"/>
  <c r="E1419" i="19"/>
  <c r="E1420" i="19"/>
  <c r="E1421" i="19"/>
  <c r="E1422" i="19"/>
  <c r="E1423" i="19"/>
  <c r="E1424" i="19"/>
  <c r="E1425" i="19"/>
  <c r="E1426" i="19"/>
  <c r="E1427" i="19"/>
  <c r="E1428" i="19"/>
  <c r="E1429" i="19"/>
  <c r="E1430" i="19"/>
  <c r="E1431" i="19"/>
  <c r="E1432" i="19"/>
  <c r="E1433" i="19"/>
  <c r="E1434" i="19"/>
  <c r="E1435" i="19"/>
  <c r="E1436" i="19"/>
  <c r="E1437" i="19"/>
  <c r="E1438" i="19"/>
  <c r="E1439" i="19"/>
  <c r="E1440" i="19"/>
  <c r="E1441" i="19"/>
  <c r="E1442" i="19"/>
  <c r="E1443" i="19"/>
  <c r="E1444" i="19"/>
  <c r="E1445" i="19"/>
  <c r="E1446" i="19"/>
  <c r="E1447" i="19"/>
  <c r="E1448" i="19"/>
  <c r="E1449" i="19"/>
  <c r="E1450" i="19"/>
  <c r="E1451" i="19"/>
  <c r="E1452" i="19"/>
  <c r="E1453" i="19"/>
  <c r="E1454" i="19"/>
  <c r="E1455" i="19"/>
  <c r="E1456" i="19"/>
  <c r="E1457" i="19"/>
  <c r="E1458" i="19"/>
  <c r="E1459" i="19"/>
  <c r="E1460" i="19"/>
  <c r="E1461" i="19"/>
  <c r="E1462" i="19"/>
  <c r="E1463" i="19"/>
  <c r="E1464" i="19"/>
  <c r="E1465" i="19"/>
  <c r="E1466" i="19"/>
  <c r="E1467" i="19"/>
  <c r="E1468" i="19"/>
  <c r="E1469" i="19"/>
  <c r="E1470" i="19"/>
  <c r="E1471" i="19"/>
  <c r="E1472" i="19"/>
  <c r="E1473" i="19"/>
  <c r="E1474" i="19"/>
  <c r="E1475" i="19"/>
  <c r="E1476" i="19"/>
  <c r="E1477" i="19"/>
  <c r="E1478" i="19"/>
  <c r="E1479" i="19"/>
  <c r="E1025" i="19"/>
  <c r="E1026" i="19"/>
  <c r="E1027" i="19"/>
  <c r="E1028" i="19"/>
  <c r="E1029" i="19"/>
  <c r="E1030" i="19"/>
  <c r="E1031" i="19"/>
  <c r="E1032" i="19"/>
  <c r="E1033" i="19"/>
  <c r="E1034" i="19"/>
  <c r="E1035" i="19"/>
  <c r="E1036" i="19"/>
  <c r="E1037" i="19"/>
  <c r="E1038" i="19"/>
  <c r="E1039" i="19"/>
  <c r="E1040" i="19"/>
  <c r="E1041" i="19"/>
  <c r="E1042" i="19"/>
  <c r="E1043" i="19"/>
  <c r="E1044" i="19"/>
  <c r="E1045" i="19"/>
  <c r="E1046" i="19"/>
  <c r="E1047" i="19"/>
  <c r="E1048" i="19"/>
  <c r="E1049" i="19"/>
  <c r="E1050" i="19"/>
  <c r="E1051" i="19"/>
  <c r="E1052" i="19"/>
  <c r="E1053" i="19"/>
  <c r="E1054" i="19"/>
  <c r="E1055" i="19"/>
  <c r="E1056" i="19"/>
  <c r="E1057" i="19"/>
  <c r="E1058" i="19"/>
  <c r="E1059" i="19"/>
  <c r="E1060" i="19"/>
  <c r="E1061" i="19"/>
  <c r="E1062" i="19"/>
  <c r="E1063" i="19"/>
  <c r="E1064" i="19"/>
  <c r="E1065" i="19"/>
  <c r="E1066" i="19"/>
  <c r="E1067" i="19"/>
  <c r="E1068" i="19"/>
  <c r="E1069" i="19"/>
  <c r="E1070" i="19"/>
  <c r="E1071" i="19"/>
  <c r="E1072" i="19"/>
  <c r="E1073" i="19"/>
  <c r="E1074" i="19"/>
  <c r="E1075" i="19"/>
  <c r="E1076" i="19"/>
  <c r="E1077" i="19"/>
  <c r="E1078" i="19"/>
  <c r="E1079" i="19"/>
  <c r="E1080" i="19"/>
  <c r="E1081" i="19"/>
  <c r="E1082" i="19"/>
  <c r="E1083" i="19"/>
  <c r="E1084" i="19"/>
  <c r="E1085" i="19"/>
  <c r="E1086" i="19"/>
  <c r="E1087" i="19"/>
  <c r="E1088" i="19"/>
  <c r="E1089" i="19"/>
  <c r="E1090" i="19"/>
  <c r="E1091" i="19"/>
  <c r="E1092" i="19"/>
  <c r="E1093" i="19"/>
  <c r="E1094" i="19"/>
  <c r="E1095" i="19"/>
  <c r="E1096" i="19"/>
  <c r="E1097" i="19"/>
  <c r="E1098" i="19"/>
  <c r="E1099" i="19"/>
  <c r="E1100" i="19"/>
  <c r="E1101" i="19"/>
  <c r="E1102" i="19"/>
  <c r="E1103" i="19"/>
  <c r="E1104" i="19"/>
  <c r="E1105" i="19"/>
  <c r="E1106" i="19"/>
  <c r="E1107" i="19"/>
  <c r="E1108" i="19"/>
  <c r="E1109" i="19"/>
  <c r="E1110" i="19"/>
  <c r="E1111" i="19"/>
  <c r="E1112" i="19"/>
  <c r="E1113" i="19"/>
  <c r="E933" i="19"/>
  <c r="E934" i="19"/>
  <c r="E935" i="19"/>
  <c r="E936" i="19"/>
  <c r="E937" i="19"/>
  <c r="E938" i="19"/>
  <c r="E939" i="19"/>
  <c r="E940" i="19"/>
  <c r="E941" i="19"/>
  <c r="E942" i="19"/>
  <c r="E943" i="19"/>
  <c r="E944" i="19"/>
  <c r="E945" i="19"/>
  <c r="E946" i="19"/>
  <c r="E947" i="19"/>
  <c r="E948" i="19"/>
  <c r="E949" i="19"/>
  <c r="E950" i="19"/>
  <c r="E951" i="19"/>
  <c r="E952" i="19"/>
  <c r="E953" i="19"/>
  <c r="E954" i="19"/>
  <c r="E955" i="19"/>
  <c r="E956" i="19"/>
  <c r="E957" i="19"/>
  <c r="E958" i="19"/>
  <c r="E959" i="19"/>
  <c r="E960" i="19"/>
  <c r="E961" i="19"/>
  <c r="E962" i="19"/>
  <c r="E963" i="19"/>
  <c r="E964" i="19"/>
  <c r="E965" i="19"/>
  <c r="E966" i="19"/>
  <c r="E967" i="19"/>
  <c r="E968" i="19"/>
  <c r="E969" i="19"/>
  <c r="E970" i="19"/>
  <c r="E971" i="19"/>
  <c r="E972" i="19"/>
  <c r="E973" i="19"/>
  <c r="E974" i="19"/>
  <c r="E975" i="19"/>
  <c r="E976" i="19"/>
  <c r="E977" i="19"/>
  <c r="E978" i="19"/>
  <c r="E979" i="19"/>
  <c r="E980" i="19"/>
  <c r="E981" i="19"/>
  <c r="E982" i="19"/>
  <c r="E983" i="19"/>
  <c r="E984" i="19"/>
  <c r="E985" i="19"/>
  <c r="E986" i="19"/>
  <c r="E987" i="19"/>
  <c r="E988" i="19"/>
  <c r="E989" i="19"/>
  <c r="E990" i="19"/>
  <c r="E991" i="19"/>
  <c r="E992" i="19"/>
  <c r="E993" i="19"/>
  <c r="E994" i="19"/>
  <c r="E995" i="19"/>
  <c r="E996" i="19"/>
  <c r="E997" i="19"/>
  <c r="E998" i="19"/>
  <c r="E999" i="19"/>
  <c r="E1000" i="19"/>
  <c r="E1001" i="19"/>
  <c r="E1002" i="19"/>
  <c r="E1003" i="19"/>
  <c r="E1004" i="19"/>
  <c r="E1005" i="19"/>
  <c r="E1006" i="19"/>
  <c r="E1007" i="19"/>
  <c r="E1008" i="19"/>
  <c r="E1009" i="19"/>
  <c r="E1010" i="19"/>
  <c r="E1011" i="19"/>
  <c r="E1012" i="19"/>
  <c r="E1013" i="19"/>
  <c r="E1014" i="19"/>
  <c r="E1015" i="19"/>
  <c r="E1016" i="19"/>
  <c r="E1017" i="19"/>
  <c r="E1018" i="19"/>
  <c r="E1019" i="19"/>
  <c r="E1020" i="19"/>
  <c r="E1021" i="19"/>
  <c r="E1022" i="19"/>
  <c r="E1023" i="19"/>
  <c r="E1024" i="19"/>
  <c r="E749" i="19"/>
  <c r="E750" i="19"/>
  <c r="E751" i="19"/>
  <c r="E752" i="19"/>
  <c r="E753" i="19"/>
  <c r="E754" i="19"/>
  <c r="E755" i="19"/>
  <c r="E756" i="19"/>
  <c r="E757" i="19"/>
  <c r="E758" i="19"/>
  <c r="E759" i="19"/>
  <c r="E760" i="19"/>
  <c r="E761" i="19"/>
  <c r="E762" i="19"/>
  <c r="E763" i="19"/>
  <c r="E764" i="19"/>
  <c r="E765" i="19"/>
  <c r="E766" i="19"/>
  <c r="E767" i="19"/>
  <c r="E768" i="19"/>
  <c r="E769" i="19"/>
  <c r="E770" i="19"/>
  <c r="E771" i="19"/>
  <c r="E772" i="19"/>
  <c r="E773" i="19"/>
  <c r="E774" i="19"/>
  <c r="E775" i="19"/>
  <c r="E776" i="19"/>
  <c r="E777" i="19"/>
  <c r="E778" i="19"/>
  <c r="E779" i="19"/>
  <c r="E780" i="19"/>
  <c r="E781" i="19"/>
  <c r="E782" i="19"/>
  <c r="E783" i="19"/>
  <c r="E784" i="19"/>
  <c r="E785" i="19"/>
  <c r="E786" i="19"/>
  <c r="E787" i="19"/>
  <c r="E788" i="19"/>
  <c r="E789" i="19"/>
  <c r="E790" i="19"/>
  <c r="E791" i="19"/>
  <c r="E792" i="19"/>
  <c r="E793" i="19"/>
  <c r="E794" i="19"/>
  <c r="E795" i="19"/>
  <c r="E796" i="19"/>
  <c r="E797" i="19"/>
  <c r="E798" i="19"/>
  <c r="E799" i="19"/>
  <c r="E800" i="19"/>
  <c r="E801" i="19"/>
  <c r="E802" i="19"/>
  <c r="E803" i="19"/>
  <c r="E804" i="19"/>
  <c r="E805" i="19"/>
  <c r="E806" i="19"/>
  <c r="E807" i="19"/>
  <c r="E808" i="19"/>
  <c r="E809" i="19"/>
  <c r="E810" i="19"/>
  <c r="E811" i="19"/>
  <c r="E812" i="19"/>
  <c r="E813" i="19"/>
  <c r="E814" i="19"/>
  <c r="E815" i="19"/>
  <c r="E816" i="19"/>
  <c r="E817" i="19"/>
  <c r="E818" i="19"/>
  <c r="E819" i="19"/>
  <c r="E820" i="19"/>
  <c r="E821" i="19"/>
  <c r="E822" i="19"/>
  <c r="E823" i="19"/>
  <c r="E824" i="19"/>
  <c r="E825" i="19"/>
  <c r="E826" i="19"/>
  <c r="E827" i="19"/>
  <c r="E828" i="19"/>
  <c r="E829" i="19"/>
  <c r="E830" i="19"/>
  <c r="E831" i="19"/>
  <c r="E832" i="19"/>
  <c r="E833" i="19"/>
  <c r="E834" i="19"/>
  <c r="E835" i="19"/>
  <c r="E836" i="19"/>
  <c r="E837" i="19"/>
  <c r="E838" i="19"/>
  <c r="E839" i="19"/>
  <c r="E840" i="19"/>
  <c r="E568" i="19"/>
  <c r="E569" i="19"/>
  <c r="E570" i="19"/>
  <c r="E571" i="19"/>
  <c r="E572" i="19"/>
  <c r="E573" i="19"/>
  <c r="E574" i="19"/>
  <c r="E575" i="19"/>
  <c r="E576" i="19"/>
  <c r="E577" i="19"/>
  <c r="E578" i="19"/>
  <c r="E579" i="19"/>
  <c r="E580" i="19"/>
  <c r="E581" i="19"/>
  <c r="E582" i="19"/>
  <c r="E583" i="19"/>
  <c r="E584" i="19"/>
  <c r="E585" i="19"/>
  <c r="E586" i="19"/>
  <c r="E587" i="19"/>
  <c r="E588" i="19"/>
  <c r="E589" i="19"/>
  <c r="E590" i="19"/>
  <c r="E591" i="19"/>
  <c r="E592" i="19"/>
  <c r="E593" i="19"/>
  <c r="E594" i="19"/>
  <c r="E595" i="19"/>
  <c r="E596" i="19"/>
  <c r="E597" i="19"/>
  <c r="E598" i="19"/>
  <c r="E599" i="19"/>
  <c r="E600" i="19"/>
  <c r="E601" i="19"/>
  <c r="E602" i="19"/>
  <c r="E603" i="19"/>
  <c r="E604" i="19"/>
  <c r="E605" i="19"/>
  <c r="E606" i="19"/>
  <c r="E607" i="19"/>
  <c r="E608" i="19"/>
  <c r="E609" i="19"/>
  <c r="E610" i="19"/>
  <c r="E611" i="19"/>
  <c r="E612" i="19"/>
  <c r="E613" i="19"/>
  <c r="E614" i="19"/>
  <c r="E615" i="19"/>
  <c r="E616" i="19"/>
  <c r="E617" i="19"/>
  <c r="E618" i="19"/>
  <c r="E619" i="19"/>
  <c r="E620" i="19"/>
  <c r="E621" i="19"/>
  <c r="E622" i="19"/>
  <c r="E623" i="19"/>
  <c r="E624" i="19"/>
  <c r="E625" i="19"/>
  <c r="E626" i="19"/>
  <c r="E627" i="19"/>
  <c r="E628" i="19"/>
  <c r="E629" i="19"/>
  <c r="E630" i="19"/>
  <c r="E631" i="19"/>
  <c r="E632" i="19"/>
  <c r="E633" i="19"/>
  <c r="E634" i="19"/>
  <c r="E635" i="19"/>
  <c r="E636" i="19"/>
  <c r="E637" i="19"/>
  <c r="E638" i="19"/>
  <c r="E639" i="19"/>
  <c r="E640" i="19"/>
  <c r="E641" i="19"/>
  <c r="E642" i="19"/>
  <c r="E643" i="19"/>
  <c r="E644" i="19"/>
  <c r="E645" i="19"/>
  <c r="E646" i="19"/>
  <c r="E647" i="19"/>
  <c r="E648" i="19"/>
  <c r="E649" i="19"/>
  <c r="E650" i="19"/>
  <c r="E651" i="19"/>
  <c r="E652" i="19"/>
  <c r="E653" i="19"/>
  <c r="E654" i="19"/>
  <c r="E655" i="19"/>
  <c r="E656" i="19"/>
  <c r="E657" i="19"/>
  <c r="E658" i="19"/>
  <c r="E659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1937" i="19"/>
  <c r="E1938" i="19"/>
  <c r="E1939" i="19"/>
  <c r="E1940" i="19"/>
  <c r="E1941" i="19"/>
  <c r="E1942" i="19"/>
  <c r="E1943" i="19"/>
  <c r="E1944" i="19"/>
  <c r="E1945" i="19"/>
  <c r="E1946" i="19"/>
  <c r="E1947" i="19"/>
  <c r="E1948" i="19"/>
  <c r="E1949" i="19"/>
  <c r="E1950" i="19"/>
  <c r="E1951" i="19"/>
  <c r="E1952" i="19"/>
  <c r="E1953" i="19"/>
  <c r="E1954" i="19"/>
  <c r="E1955" i="19"/>
  <c r="E1956" i="19"/>
  <c r="E1957" i="19"/>
  <c r="E1958" i="19"/>
  <c r="E1959" i="19"/>
  <c r="E1960" i="19"/>
  <c r="E1961" i="19"/>
  <c r="E1962" i="19"/>
  <c r="E1963" i="19"/>
  <c r="E1964" i="19"/>
  <c r="E1965" i="19"/>
  <c r="E1966" i="19"/>
  <c r="E1967" i="19"/>
  <c r="E1968" i="19"/>
  <c r="E1969" i="19"/>
  <c r="E1970" i="19"/>
  <c r="E1971" i="19"/>
  <c r="E1972" i="19"/>
  <c r="E1973" i="19"/>
  <c r="E1974" i="19"/>
  <c r="E1975" i="19"/>
  <c r="E1976" i="19"/>
  <c r="E1977" i="19"/>
  <c r="E1978" i="19"/>
  <c r="E1979" i="19"/>
  <c r="E1980" i="19"/>
  <c r="E1981" i="19"/>
  <c r="E1982" i="19"/>
  <c r="E1983" i="19"/>
  <c r="E1984" i="19"/>
  <c r="E1985" i="19"/>
  <c r="E1986" i="19"/>
  <c r="E1987" i="19"/>
  <c r="E1988" i="19"/>
  <c r="E1206" i="19"/>
  <c r="E1207" i="19"/>
  <c r="E1208" i="19"/>
  <c r="E1209" i="19"/>
  <c r="E1210" i="19"/>
  <c r="E1211" i="19"/>
  <c r="E1212" i="19"/>
  <c r="E1213" i="19"/>
  <c r="E1214" i="19"/>
  <c r="E1215" i="19"/>
  <c r="E1216" i="19"/>
  <c r="E1217" i="19"/>
  <c r="E1218" i="19"/>
  <c r="E1219" i="19"/>
  <c r="E1220" i="19"/>
  <c r="E1221" i="19"/>
  <c r="E1222" i="19"/>
  <c r="E1223" i="19"/>
  <c r="E1224" i="19"/>
  <c r="E1225" i="19"/>
  <c r="E1226" i="19"/>
  <c r="E1227" i="19"/>
  <c r="E1228" i="19"/>
  <c r="E1229" i="19"/>
  <c r="E1230" i="19"/>
  <c r="E1231" i="19"/>
  <c r="E1232" i="19"/>
  <c r="E1233" i="19"/>
  <c r="E1234" i="19"/>
  <c r="E1235" i="19"/>
  <c r="E1236" i="19"/>
  <c r="E1237" i="19"/>
  <c r="E1238" i="19"/>
  <c r="E1239" i="19"/>
  <c r="E1240" i="19"/>
  <c r="E1241" i="19"/>
  <c r="E1242" i="19"/>
  <c r="E1243" i="19"/>
  <c r="E1244" i="19"/>
  <c r="E1245" i="19"/>
  <c r="E1246" i="19"/>
  <c r="E1247" i="19"/>
  <c r="E1248" i="19"/>
  <c r="E1249" i="19"/>
  <c r="E1250" i="19"/>
  <c r="E1251" i="19"/>
  <c r="E1252" i="19"/>
  <c r="E1253" i="19"/>
  <c r="E1254" i="19"/>
  <c r="E1255" i="19"/>
  <c r="E1256" i="19"/>
  <c r="E1257" i="19"/>
  <c r="E1258" i="19"/>
  <c r="E1259" i="19"/>
  <c r="E1260" i="19"/>
  <c r="E1261" i="19"/>
  <c r="E1262" i="19"/>
  <c r="E1263" i="19"/>
  <c r="E1264" i="19"/>
  <c r="E1265" i="19"/>
  <c r="E1266" i="19"/>
  <c r="E1267" i="19"/>
  <c r="E1268" i="19"/>
  <c r="E1269" i="19"/>
  <c r="E1270" i="19"/>
  <c r="E1271" i="19"/>
  <c r="E1272" i="19"/>
  <c r="E1273" i="19"/>
  <c r="E1274" i="19"/>
  <c r="E1275" i="19"/>
  <c r="E1276" i="19"/>
  <c r="E1277" i="19"/>
  <c r="E1278" i="19"/>
  <c r="E1279" i="19"/>
  <c r="E1280" i="19"/>
  <c r="E1281" i="19"/>
  <c r="E1282" i="19"/>
  <c r="E1283" i="19"/>
  <c r="E1284" i="19"/>
  <c r="E1285" i="19"/>
  <c r="E1286" i="19"/>
  <c r="E1287" i="19"/>
  <c r="E1288" i="19"/>
  <c r="E1289" i="19"/>
  <c r="E1290" i="19"/>
  <c r="E1291" i="19"/>
  <c r="E1292" i="19"/>
  <c r="E1293" i="19"/>
  <c r="E1294" i="19"/>
  <c r="E1295" i="19"/>
  <c r="E1296" i="19"/>
  <c r="E1297" i="19"/>
  <c r="E1114" i="19"/>
  <c r="E1115" i="19"/>
  <c r="E1116" i="19"/>
  <c r="E1117" i="19"/>
  <c r="E1118" i="19"/>
  <c r="E1119" i="19"/>
  <c r="E1120" i="19"/>
  <c r="E1121" i="19"/>
  <c r="E1122" i="19"/>
  <c r="E1123" i="19"/>
  <c r="E1124" i="19"/>
  <c r="E1125" i="19"/>
  <c r="E1126" i="19"/>
  <c r="E1127" i="19"/>
  <c r="E1128" i="19"/>
  <c r="E1129" i="19"/>
  <c r="E1130" i="19"/>
  <c r="E1131" i="19"/>
  <c r="E1132" i="19"/>
  <c r="E1133" i="19"/>
  <c r="E1134" i="19"/>
  <c r="E1135" i="19"/>
  <c r="E1136" i="19"/>
  <c r="E1137" i="19"/>
  <c r="E1138" i="19"/>
  <c r="E1139" i="19"/>
  <c r="E1140" i="19"/>
  <c r="E1141" i="19"/>
  <c r="E1142" i="19"/>
  <c r="E1143" i="19"/>
  <c r="E1144" i="19"/>
  <c r="E1145" i="19"/>
  <c r="E1146" i="19"/>
  <c r="E1147" i="19"/>
  <c r="E1148" i="19"/>
  <c r="E1149" i="19"/>
  <c r="E1150" i="19"/>
  <c r="E1151" i="19"/>
  <c r="E1152" i="19"/>
  <c r="E1153" i="19"/>
  <c r="E1154" i="19"/>
  <c r="E1155" i="19"/>
  <c r="E1156" i="19"/>
  <c r="E1157" i="19"/>
  <c r="E1158" i="19"/>
  <c r="E1159" i="19"/>
  <c r="E1160" i="19"/>
  <c r="E1161" i="19"/>
  <c r="E1162" i="19"/>
  <c r="E1163" i="19"/>
  <c r="E1164" i="19"/>
  <c r="E1165" i="19"/>
  <c r="E1166" i="19"/>
  <c r="E1167" i="19"/>
  <c r="E1168" i="19"/>
  <c r="E1169" i="19"/>
  <c r="E1170" i="19"/>
  <c r="E1171" i="19"/>
  <c r="E1172" i="19"/>
  <c r="E1173" i="19"/>
  <c r="E1174" i="19"/>
  <c r="E1175" i="19"/>
  <c r="E1176" i="19"/>
  <c r="E1177" i="19"/>
  <c r="E1178" i="19"/>
  <c r="E1179" i="19"/>
  <c r="E1180" i="19"/>
  <c r="E1181" i="19"/>
  <c r="E1182" i="19"/>
  <c r="E1183" i="19"/>
  <c r="E1184" i="19"/>
  <c r="E1185" i="19"/>
  <c r="E1186" i="19"/>
  <c r="E1187" i="19"/>
  <c r="E1188" i="19"/>
  <c r="E1189" i="19"/>
  <c r="E1190" i="19"/>
  <c r="E1191" i="19"/>
  <c r="E1192" i="19"/>
  <c r="E1193" i="19"/>
  <c r="E1194" i="19"/>
  <c r="E1195" i="19"/>
  <c r="E1196" i="19"/>
  <c r="E1197" i="19"/>
  <c r="E1198" i="19"/>
  <c r="E1199" i="19"/>
  <c r="E1200" i="19"/>
  <c r="E1201" i="19"/>
  <c r="E1202" i="19"/>
  <c r="E1203" i="19"/>
  <c r="E1204" i="19"/>
  <c r="E1205" i="19"/>
  <c r="E841" i="19"/>
  <c r="E842" i="19"/>
  <c r="E843" i="19"/>
  <c r="E844" i="19"/>
  <c r="E845" i="19"/>
  <c r="E846" i="19"/>
  <c r="E847" i="19"/>
  <c r="E848" i="19"/>
  <c r="E849" i="19"/>
  <c r="E850" i="19"/>
  <c r="E851" i="19"/>
  <c r="E852" i="19"/>
  <c r="E853" i="19"/>
  <c r="E854" i="19"/>
  <c r="E855" i="19"/>
  <c r="E856" i="19"/>
  <c r="E857" i="19"/>
  <c r="E858" i="19"/>
  <c r="E859" i="19"/>
  <c r="E860" i="19"/>
  <c r="E861" i="19"/>
  <c r="E862" i="19"/>
  <c r="E863" i="19"/>
  <c r="E864" i="19"/>
  <c r="E865" i="19"/>
  <c r="E866" i="19"/>
  <c r="E867" i="19"/>
  <c r="E868" i="19"/>
  <c r="E869" i="19"/>
  <c r="E870" i="19"/>
  <c r="E871" i="19"/>
  <c r="E872" i="19"/>
  <c r="E873" i="19"/>
  <c r="E874" i="19"/>
  <c r="E875" i="19"/>
  <c r="E876" i="19"/>
  <c r="E877" i="19"/>
  <c r="E878" i="19"/>
  <c r="E879" i="19"/>
  <c r="E880" i="19"/>
  <c r="E881" i="19"/>
  <c r="E882" i="19"/>
  <c r="E883" i="19"/>
  <c r="E884" i="19"/>
  <c r="E885" i="19"/>
  <c r="E886" i="19"/>
  <c r="E887" i="19"/>
  <c r="E888" i="19"/>
  <c r="E889" i="19"/>
  <c r="E890" i="19"/>
  <c r="E891" i="19"/>
  <c r="E892" i="19"/>
  <c r="E893" i="19"/>
  <c r="E894" i="19"/>
  <c r="E895" i="19"/>
  <c r="E896" i="19"/>
  <c r="E897" i="19"/>
  <c r="E898" i="19"/>
  <c r="E899" i="19"/>
  <c r="E900" i="19"/>
  <c r="E901" i="19"/>
  <c r="E902" i="19"/>
  <c r="E903" i="19"/>
  <c r="E904" i="19"/>
  <c r="E905" i="19"/>
  <c r="E906" i="19"/>
  <c r="E907" i="19"/>
  <c r="E908" i="19"/>
  <c r="E909" i="19"/>
  <c r="E910" i="19"/>
  <c r="E911" i="19"/>
  <c r="E912" i="19"/>
  <c r="E913" i="19"/>
  <c r="E914" i="19"/>
  <c r="E915" i="19"/>
  <c r="E916" i="19"/>
  <c r="E917" i="19"/>
  <c r="E918" i="19"/>
  <c r="E919" i="19"/>
  <c r="E920" i="19"/>
  <c r="E921" i="19"/>
  <c r="E922" i="19"/>
  <c r="E923" i="19"/>
  <c r="E924" i="19"/>
  <c r="E925" i="19"/>
  <c r="E926" i="19"/>
  <c r="E927" i="19"/>
  <c r="E928" i="19"/>
  <c r="E929" i="19"/>
  <c r="E930" i="19"/>
  <c r="E931" i="19"/>
  <c r="E93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/>
  <c r="E267" i="19"/>
  <c r="E268" i="19"/>
  <c r="E269" i="19"/>
  <c r="E270" i="19"/>
  <c r="E271" i="19"/>
  <c r="E272" i="19"/>
  <c r="E273" i="19"/>
  <c r="E274" i="19"/>
  <c r="E275" i="19"/>
  <c r="E276" i="19"/>
  <c r="E277" i="19"/>
  <c r="E278" i="19"/>
  <c r="E279" i="19"/>
  <c r="E280" i="19"/>
  <c r="E281" i="19"/>
  <c r="E282" i="19"/>
  <c r="E283" i="19"/>
  <c r="E284" i="19"/>
  <c r="E285" i="19"/>
  <c r="E286" i="19"/>
  <c r="E287" i="19"/>
  <c r="E288" i="19"/>
  <c r="E289" i="19"/>
  <c r="E290" i="19"/>
  <c r="E291" i="19"/>
  <c r="E292" i="19"/>
  <c r="E293" i="19"/>
  <c r="E294" i="19"/>
  <c r="E1989" i="19"/>
  <c r="E1845" i="19"/>
  <c r="E1846" i="19"/>
  <c r="E1847" i="19"/>
  <c r="E1848" i="19"/>
  <c r="E1849" i="19"/>
  <c r="E1850" i="19"/>
  <c r="E1851" i="19"/>
  <c r="E1852" i="19"/>
  <c r="E1853" i="19"/>
  <c r="E1854" i="19"/>
  <c r="E1855" i="19"/>
  <c r="E1856" i="19"/>
  <c r="E1857" i="19"/>
  <c r="E1858" i="19"/>
  <c r="E1859" i="19"/>
  <c r="E1860" i="19"/>
  <c r="E1861" i="19"/>
  <c r="E1862" i="19"/>
  <c r="E1863" i="19"/>
  <c r="E1864" i="19"/>
  <c r="E1865" i="19"/>
  <c r="E1866" i="19"/>
  <c r="E1867" i="19"/>
  <c r="E1868" i="19"/>
  <c r="E1869" i="19"/>
  <c r="E1870" i="19"/>
  <c r="E1871" i="19"/>
  <c r="E1872" i="19"/>
  <c r="E1873" i="19"/>
  <c r="E1874" i="19"/>
  <c r="E1875" i="19"/>
  <c r="E1876" i="19"/>
  <c r="E1877" i="19"/>
  <c r="E1878" i="19"/>
  <c r="E1879" i="19"/>
  <c r="E1880" i="19"/>
  <c r="E1881" i="19"/>
  <c r="E1882" i="19"/>
  <c r="E1883" i="19"/>
  <c r="E1884" i="19"/>
  <c r="E1885" i="19"/>
  <c r="E1886" i="19"/>
  <c r="E1887" i="19"/>
  <c r="E1888" i="19"/>
  <c r="E1889" i="19"/>
  <c r="E1890" i="19"/>
  <c r="E1891" i="19"/>
  <c r="E1892" i="19"/>
  <c r="E1893" i="19"/>
  <c r="E1894" i="19"/>
  <c r="E1895" i="19"/>
  <c r="E1896" i="19"/>
  <c r="E1897" i="19"/>
  <c r="E1898" i="19"/>
  <c r="E1899" i="19"/>
  <c r="E1900" i="19"/>
  <c r="E1901" i="19"/>
  <c r="E1902" i="19"/>
  <c r="E1903" i="19"/>
  <c r="E1904" i="19"/>
  <c r="E1905" i="19"/>
  <c r="E1906" i="19"/>
  <c r="E1907" i="19"/>
  <c r="E1908" i="19"/>
  <c r="E1909" i="19"/>
  <c r="E1910" i="19"/>
  <c r="E1911" i="19"/>
  <c r="E1912" i="19"/>
  <c r="E1913" i="19"/>
  <c r="E1914" i="19"/>
  <c r="E1915" i="19"/>
  <c r="E1916" i="19"/>
  <c r="E1917" i="19"/>
  <c r="E1918" i="19"/>
  <c r="E1919" i="19"/>
  <c r="E1920" i="19"/>
  <c r="E1921" i="19"/>
  <c r="E1922" i="19"/>
  <c r="E1923" i="19"/>
  <c r="E1924" i="19"/>
  <c r="E1925" i="19"/>
  <c r="E1926" i="19"/>
  <c r="E1927" i="19"/>
  <c r="E1928" i="19"/>
  <c r="E1929" i="19"/>
  <c r="E1930" i="19"/>
  <c r="E1931" i="19"/>
  <c r="E1932" i="19"/>
  <c r="E1933" i="19"/>
  <c r="E1934" i="19"/>
  <c r="E1935" i="19"/>
  <c r="E1936" i="19"/>
  <c r="E1480" i="19"/>
  <c r="E1481" i="19"/>
  <c r="E1482" i="19"/>
  <c r="E1483" i="19"/>
  <c r="E1484" i="19"/>
  <c r="E1485" i="19"/>
  <c r="E1486" i="19"/>
  <c r="E1487" i="19"/>
  <c r="E1488" i="19"/>
  <c r="E1489" i="19"/>
  <c r="E1490" i="19"/>
  <c r="E1491" i="19"/>
  <c r="E1492" i="19"/>
  <c r="E1493" i="19"/>
  <c r="E1494" i="19"/>
  <c r="E1495" i="19"/>
  <c r="E1496" i="19"/>
  <c r="E1497" i="19"/>
  <c r="E1498" i="19"/>
  <c r="E1499" i="19"/>
  <c r="E1500" i="19"/>
  <c r="E1501" i="19"/>
  <c r="E1502" i="19"/>
  <c r="E1503" i="19"/>
  <c r="E1504" i="19"/>
  <c r="E1505" i="19"/>
  <c r="E1506" i="19"/>
  <c r="E1507" i="19"/>
  <c r="E1508" i="19"/>
  <c r="E1509" i="19"/>
  <c r="E1510" i="19"/>
  <c r="E1511" i="19"/>
  <c r="E1512" i="19"/>
  <c r="E1513" i="19"/>
  <c r="E1514" i="19"/>
  <c r="E1515" i="19"/>
  <c r="E1516" i="19"/>
  <c r="E1517" i="19"/>
  <c r="E1518" i="19"/>
  <c r="E1519" i="19"/>
  <c r="E1520" i="19"/>
  <c r="E1521" i="19"/>
  <c r="E1522" i="19"/>
  <c r="E1523" i="19"/>
  <c r="E1524" i="19"/>
  <c r="E1525" i="19"/>
  <c r="E1526" i="19"/>
  <c r="E1527" i="19"/>
  <c r="E1528" i="19"/>
  <c r="E1529" i="19"/>
  <c r="E1530" i="19"/>
  <c r="E1531" i="19"/>
  <c r="E1532" i="19"/>
  <c r="E1533" i="19"/>
  <c r="E1534" i="19"/>
  <c r="E1535" i="19"/>
  <c r="E1536" i="19"/>
  <c r="E1537" i="19"/>
  <c r="E1538" i="19"/>
  <c r="E1539" i="19"/>
  <c r="E1540" i="19"/>
  <c r="E1541" i="19"/>
  <c r="E1542" i="19"/>
  <c r="E1543" i="19"/>
  <c r="E1544" i="19"/>
  <c r="E1545" i="19"/>
  <c r="E1546" i="19"/>
  <c r="E1547" i="19"/>
  <c r="E1548" i="19"/>
  <c r="E1549" i="19"/>
  <c r="E1550" i="19"/>
  <c r="E1551" i="19"/>
  <c r="E1552" i="19"/>
  <c r="E1553" i="19"/>
  <c r="E1554" i="19"/>
  <c r="E1555" i="19"/>
  <c r="E1556" i="19"/>
  <c r="E1557" i="19"/>
  <c r="E1558" i="19"/>
  <c r="E1559" i="19"/>
  <c r="E1560" i="19"/>
  <c r="E1561" i="19"/>
  <c r="E1562" i="19"/>
  <c r="E1563" i="19"/>
  <c r="E1564" i="19"/>
  <c r="E1565" i="19"/>
  <c r="E1566" i="19"/>
  <c r="E1567" i="19"/>
  <c r="E1568" i="19"/>
  <c r="E1569" i="19"/>
  <c r="E1570" i="19"/>
  <c r="E1571" i="19"/>
  <c r="E1298" i="19"/>
  <c r="E1299" i="19"/>
  <c r="E1300" i="19"/>
  <c r="E1301" i="19"/>
  <c r="E1302" i="19"/>
  <c r="E1303" i="19"/>
  <c r="E1304" i="19"/>
  <c r="E1305" i="19"/>
  <c r="E1306" i="19"/>
  <c r="E1307" i="19"/>
  <c r="E1308" i="19"/>
  <c r="E1309" i="19"/>
  <c r="E1310" i="19"/>
  <c r="E1311" i="19"/>
  <c r="E1312" i="19"/>
  <c r="E1313" i="19"/>
  <c r="E1314" i="19"/>
  <c r="E1315" i="19"/>
  <c r="E1316" i="19"/>
  <c r="E1317" i="19"/>
  <c r="E1318" i="19"/>
  <c r="E1319" i="19"/>
  <c r="E1320" i="19"/>
  <c r="E1321" i="19"/>
  <c r="E1322" i="19"/>
  <c r="E1323" i="19"/>
  <c r="E1324" i="19"/>
  <c r="E1325" i="19"/>
  <c r="E1326" i="19"/>
  <c r="E1327" i="19"/>
  <c r="E1328" i="19"/>
  <c r="E1329" i="19"/>
  <c r="E1330" i="19"/>
  <c r="E1331" i="19"/>
  <c r="E1332" i="19"/>
  <c r="E1333" i="19"/>
  <c r="E1334" i="19"/>
  <c r="E1335" i="19"/>
  <c r="E1336" i="19"/>
  <c r="E1337" i="19"/>
  <c r="E1338" i="19"/>
  <c r="E1339" i="19"/>
  <c r="E1340" i="19"/>
  <c r="E1341" i="19"/>
  <c r="E1342" i="19"/>
  <c r="E1343" i="19"/>
  <c r="E1344" i="19"/>
  <c r="E1345" i="19"/>
  <c r="E1346" i="19"/>
  <c r="E1347" i="19"/>
  <c r="E1348" i="19"/>
  <c r="E1349" i="19"/>
  <c r="E1350" i="19"/>
  <c r="E1351" i="19"/>
  <c r="E1352" i="19"/>
  <c r="E1353" i="19"/>
  <c r="E1354" i="19"/>
  <c r="E1355" i="19"/>
  <c r="E1356" i="19"/>
  <c r="E1357" i="19"/>
  <c r="E1358" i="19"/>
  <c r="E1359" i="19"/>
  <c r="E1360" i="19"/>
  <c r="E1361" i="19"/>
  <c r="E1362" i="19"/>
  <c r="E1363" i="19"/>
  <c r="E1364" i="19"/>
  <c r="E1365" i="19"/>
  <c r="E1366" i="19"/>
  <c r="E1367" i="19"/>
  <c r="E1368" i="19"/>
  <c r="E1369" i="19"/>
  <c r="E1370" i="19"/>
  <c r="E1371" i="19"/>
  <c r="E1372" i="19"/>
  <c r="E1373" i="19"/>
  <c r="E1374" i="19"/>
  <c r="E1375" i="19"/>
  <c r="E1376" i="19"/>
  <c r="E1377" i="19"/>
  <c r="E1378" i="19"/>
  <c r="E1379" i="19"/>
  <c r="E1380" i="19"/>
  <c r="E1381" i="19"/>
  <c r="E1382" i="19"/>
  <c r="E1383" i="19"/>
  <c r="E1384" i="19"/>
  <c r="E1385" i="19"/>
  <c r="E1386" i="19"/>
  <c r="E1387" i="19"/>
  <c r="E1388" i="19"/>
  <c r="E1389" i="19"/>
  <c r="E384" i="19"/>
  <c r="E385" i="19"/>
  <c r="E386" i="19"/>
  <c r="E387" i="19"/>
  <c r="E388" i="19"/>
  <c r="E389" i="19"/>
  <c r="E390" i="19"/>
  <c r="E391" i="19"/>
  <c r="E392" i="19"/>
  <c r="E393" i="19"/>
  <c r="E394" i="19"/>
  <c r="E395" i="19"/>
  <c r="E396" i="19"/>
  <c r="E397" i="19"/>
  <c r="E398" i="19"/>
  <c r="E399" i="19"/>
  <c r="E400" i="19"/>
  <c r="E401" i="19"/>
  <c r="E402" i="19"/>
  <c r="E403" i="19"/>
  <c r="E404" i="19"/>
  <c r="E405" i="19"/>
  <c r="E406" i="19"/>
  <c r="E407" i="19"/>
  <c r="E408" i="19"/>
  <c r="E409" i="19"/>
  <c r="E410" i="19"/>
  <c r="E411" i="19"/>
  <c r="E412" i="19"/>
  <c r="E413" i="19"/>
  <c r="E414" i="19"/>
  <c r="E415" i="19"/>
  <c r="E416" i="19"/>
  <c r="E417" i="19"/>
  <c r="E418" i="19"/>
  <c r="E419" i="19"/>
  <c r="E420" i="19"/>
  <c r="E421" i="19"/>
  <c r="E422" i="19"/>
  <c r="E423" i="19"/>
  <c r="E424" i="19"/>
  <c r="E425" i="19"/>
  <c r="E426" i="19"/>
  <c r="E427" i="19"/>
  <c r="E428" i="19"/>
  <c r="E429" i="19"/>
  <c r="E430" i="19"/>
  <c r="E431" i="19"/>
  <c r="E432" i="19"/>
  <c r="E433" i="19"/>
  <c r="E434" i="19"/>
  <c r="E435" i="19"/>
  <c r="E436" i="19"/>
  <c r="E437" i="19"/>
  <c r="E438" i="19"/>
  <c r="E439" i="19"/>
  <c r="E440" i="19"/>
  <c r="E441" i="19"/>
  <c r="E442" i="19"/>
  <c r="E443" i="19"/>
  <c r="E444" i="19"/>
  <c r="E445" i="19"/>
  <c r="E446" i="19"/>
  <c r="E447" i="19"/>
  <c r="E448" i="19"/>
  <c r="E449" i="19"/>
  <c r="E450" i="19"/>
  <c r="E451" i="19"/>
  <c r="E452" i="19"/>
  <c r="E453" i="19"/>
  <c r="E454" i="19"/>
  <c r="E455" i="19"/>
  <c r="E456" i="19"/>
  <c r="E457" i="19"/>
  <c r="E458" i="19"/>
  <c r="E459" i="19"/>
  <c r="E460" i="19"/>
  <c r="E461" i="19"/>
  <c r="E462" i="19"/>
  <c r="E463" i="19"/>
  <c r="E464" i="19"/>
  <c r="E465" i="19"/>
  <c r="E466" i="19"/>
  <c r="E467" i="19"/>
  <c r="E468" i="19"/>
  <c r="E469" i="19"/>
  <c r="E470" i="19"/>
  <c r="E471" i="19"/>
  <c r="E472" i="19"/>
  <c r="E473" i="19"/>
  <c r="E474" i="19"/>
  <c r="E475" i="19"/>
  <c r="E295" i="19"/>
  <c r="E296" i="19"/>
  <c r="E297" i="19"/>
  <c r="E298" i="19"/>
  <c r="E299" i="19"/>
  <c r="E300" i="19"/>
  <c r="E301" i="19"/>
  <c r="E302" i="19"/>
  <c r="E303" i="19"/>
  <c r="E304" i="19"/>
  <c r="E305" i="19"/>
  <c r="E306" i="19"/>
  <c r="E307" i="19"/>
  <c r="E308" i="19"/>
  <c r="E309" i="19"/>
  <c r="E310" i="19"/>
  <c r="E311" i="19"/>
  <c r="E312" i="19"/>
  <c r="E313" i="19"/>
  <c r="E314" i="19"/>
  <c r="E315" i="19"/>
  <c r="E316" i="19"/>
  <c r="E317" i="19"/>
  <c r="E318" i="19"/>
  <c r="E319" i="19"/>
  <c r="E320" i="19"/>
  <c r="E321" i="19"/>
  <c r="E322" i="19"/>
  <c r="E323" i="19"/>
  <c r="E324" i="19"/>
  <c r="E325" i="19"/>
  <c r="E326" i="19"/>
  <c r="E327" i="19"/>
  <c r="E328" i="19"/>
  <c r="E329" i="19"/>
  <c r="E330" i="19"/>
  <c r="E331" i="19"/>
  <c r="E332" i="19"/>
  <c r="E333" i="19"/>
  <c r="E334" i="19"/>
  <c r="E335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7" i="19"/>
  <c r="E358" i="19"/>
  <c r="E359" i="19"/>
  <c r="E360" i="19"/>
  <c r="E361" i="19"/>
  <c r="E362" i="19"/>
  <c r="E363" i="19"/>
  <c r="E364" i="19"/>
  <c r="E365" i="19"/>
  <c r="E366" i="19"/>
  <c r="E367" i="19"/>
  <c r="E368" i="19"/>
  <c r="E369" i="19"/>
  <c r="E370" i="19"/>
  <c r="E371" i="19"/>
  <c r="E372" i="19"/>
  <c r="E373" i="19"/>
  <c r="E374" i="19"/>
  <c r="E375" i="19"/>
  <c r="E376" i="19"/>
  <c r="E377" i="19"/>
  <c r="E378" i="19"/>
  <c r="E379" i="19"/>
  <c r="E380" i="19"/>
  <c r="E381" i="19"/>
  <c r="E382" i="19"/>
  <c r="E383" i="19"/>
  <c r="E1990" i="19"/>
  <c r="E7" i="13" l="1"/>
  <c r="P7" i="13"/>
  <c r="F2" i="19"/>
  <c r="G2" i="19"/>
  <c r="E3" i="19" l="1"/>
  <c r="E5" i="19"/>
  <c r="E4" i="19"/>
  <c r="E6" i="19"/>
  <c r="E8" i="19"/>
  <c r="E7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G7" i="13" l="1"/>
  <c r="R7" i="13"/>
  <c r="S7" i="13"/>
  <c r="H7" i="13"/>
  <c r="N7" i="13"/>
  <c r="C7" i="13"/>
  <c r="B9" i="10"/>
  <c r="B15" i="10"/>
  <c r="B19" i="8"/>
  <c r="B11" i="10"/>
  <c r="B17" i="10"/>
  <c r="B21" i="8"/>
  <c r="B21" i="10"/>
  <c r="B27" i="10"/>
  <c r="B22" i="10"/>
  <c r="B28" i="10"/>
  <c r="B26" i="8"/>
  <c r="B31" i="8"/>
  <c r="B32" i="8"/>
  <c r="B23" i="10"/>
  <c r="B29" i="10"/>
  <c r="B33" i="8"/>
  <c r="B33" i="10"/>
  <c r="B37" i="8"/>
  <c r="B37" i="10"/>
  <c r="B41" i="8"/>
  <c r="B17" i="8"/>
  <c r="B11" i="8"/>
  <c r="B13" i="8"/>
  <c r="B25" i="8"/>
  <c r="B27" i="8"/>
  <c r="B3" i="17"/>
  <c r="D3" i="17" s="1"/>
  <c r="B3" i="16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C3" i="16"/>
  <c r="E3" i="16" s="1"/>
  <c r="B4" i="17" l="1"/>
  <c r="D3" i="16"/>
  <c r="C4" i="16"/>
  <c r="B4" i="16"/>
  <c r="E4" i="16" l="1"/>
  <c r="D4" i="17"/>
  <c r="B5" i="17"/>
  <c r="D4" i="16"/>
  <c r="C5" i="16"/>
  <c r="E5" i="16" s="1"/>
  <c r="B5" i="16"/>
  <c r="B6" i="17" l="1"/>
  <c r="D5" i="17"/>
  <c r="D5" i="16"/>
  <c r="C6" i="16"/>
  <c r="B6" i="16"/>
  <c r="E6" i="16" l="1"/>
  <c r="B7" i="17"/>
  <c r="D6" i="17"/>
  <c r="D6" i="16"/>
  <c r="C7" i="16"/>
  <c r="E7" i="16" s="1"/>
  <c r="B7" i="16"/>
  <c r="D7" i="17" l="1"/>
  <c r="B8" i="17"/>
  <c r="D7" i="16"/>
  <c r="C8" i="16"/>
  <c r="E8" i="16" s="1"/>
  <c r="B8" i="16"/>
  <c r="B9" i="17" l="1"/>
  <c r="D8" i="17"/>
  <c r="D8" i="16"/>
  <c r="C9" i="16"/>
  <c r="E9" i="16" s="1"/>
  <c r="B9" i="16"/>
  <c r="B10" i="17" l="1"/>
  <c r="D9" i="17"/>
  <c r="D9" i="16"/>
  <c r="C10" i="16"/>
  <c r="B10" i="16"/>
  <c r="E10" i="16" l="1"/>
  <c r="B11" i="17"/>
  <c r="D10" i="17"/>
  <c r="D10" i="16"/>
  <c r="C11" i="16"/>
  <c r="B11" i="16"/>
  <c r="E11" i="16" l="1"/>
  <c r="D11" i="17"/>
  <c r="B12" i="17"/>
  <c r="D11" i="16"/>
  <c r="C12" i="16"/>
  <c r="E12" i="16" s="1"/>
  <c r="B12" i="16"/>
  <c r="B13" i="17" l="1"/>
  <c r="D12" i="17"/>
  <c r="D12" i="16"/>
  <c r="B13" i="16"/>
  <c r="C13" i="16"/>
  <c r="E13" i="16" l="1"/>
  <c r="B14" i="17"/>
  <c r="D13" i="17"/>
  <c r="D13" i="16"/>
  <c r="B14" i="16"/>
  <c r="C14" i="16"/>
  <c r="E14" i="16" s="1"/>
  <c r="B15" i="17" l="1"/>
  <c r="D14" i="17"/>
  <c r="D14" i="16"/>
  <c r="C15" i="16"/>
  <c r="E15" i="16" s="1"/>
  <c r="B15" i="16"/>
  <c r="D15" i="17" l="1"/>
  <c r="B16" i="17"/>
  <c r="D15" i="16"/>
  <c r="C16" i="16"/>
  <c r="B16" i="16"/>
  <c r="E16" i="16" l="1"/>
  <c r="B17" i="17"/>
  <c r="D16" i="17"/>
  <c r="D16" i="16"/>
  <c r="C17" i="16"/>
  <c r="B17" i="16"/>
  <c r="E17" i="16" l="1"/>
  <c r="B18" i="17"/>
  <c r="D17" i="17"/>
  <c r="D17" i="16"/>
  <c r="C18" i="16"/>
  <c r="B18" i="16"/>
  <c r="E18" i="16" l="1"/>
  <c r="B19" i="17"/>
  <c r="D18" i="17"/>
  <c r="D18" i="16"/>
  <c r="C19" i="16"/>
  <c r="B19" i="16"/>
  <c r="E19" i="16" l="1"/>
  <c r="D19" i="17"/>
  <c r="B20" i="17"/>
  <c r="D19" i="16"/>
  <c r="C20" i="16"/>
  <c r="B20" i="16"/>
  <c r="E20" i="16" l="1"/>
  <c r="B21" i="17"/>
  <c r="D20" i="17"/>
  <c r="D20" i="16"/>
  <c r="B21" i="16"/>
  <c r="C21" i="16"/>
  <c r="E21" i="16" s="1"/>
  <c r="B22" i="17" l="1"/>
  <c r="D21" i="17"/>
  <c r="D21" i="16"/>
  <c r="B22" i="16"/>
  <c r="C22" i="16"/>
  <c r="E22" i="16" s="1"/>
  <c r="B23" i="17" l="1"/>
  <c r="D22" i="17"/>
  <c r="D22" i="16"/>
  <c r="C23" i="16"/>
  <c r="E23" i="16" s="1"/>
  <c r="B23" i="16"/>
  <c r="D23" i="17" l="1"/>
  <c r="B24" i="17"/>
  <c r="D23" i="16"/>
  <c r="C24" i="16"/>
  <c r="B24" i="16"/>
  <c r="E24" i="16" l="1"/>
  <c r="B25" i="17"/>
  <c r="D24" i="17"/>
  <c r="D24" i="16"/>
  <c r="C25" i="16"/>
  <c r="B25" i="16"/>
  <c r="E25" i="16" l="1"/>
  <c r="B26" i="17"/>
  <c r="D25" i="17"/>
  <c r="D25" i="16"/>
  <c r="C26" i="16"/>
  <c r="E26" i="16" s="1"/>
  <c r="B26" i="16"/>
  <c r="B27" i="17" l="1"/>
  <c r="D26" i="17"/>
  <c r="D26" i="16"/>
  <c r="C27" i="16"/>
  <c r="E27" i="16" s="1"/>
  <c r="B27" i="16"/>
  <c r="D27" i="17" l="1"/>
  <c r="B28" i="17"/>
  <c r="C28" i="17" s="1"/>
  <c r="D27" i="16"/>
  <c r="C28" i="16"/>
  <c r="C27" i="17" s="1"/>
  <c r="B28" i="16"/>
  <c r="C26" i="17" l="1"/>
  <c r="E28" i="16"/>
  <c r="C5" i="17"/>
  <c r="C4" i="17"/>
  <c r="C3" i="17"/>
  <c r="C6" i="17"/>
  <c r="C7" i="17"/>
  <c r="C8" i="17"/>
  <c r="C9" i="17"/>
  <c r="C10" i="17"/>
  <c r="C11" i="17"/>
  <c r="C14" i="17"/>
  <c r="C12" i="17"/>
  <c r="C13" i="17"/>
  <c r="C15" i="17"/>
  <c r="C16" i="17"/>
  <c r="C17" i="17"/>
  <c r="C18" i="17"/>
  <c r="C19" i="17"/>
  <c r="C22" i="17"/>
  <c r="C20" i="17"/>
  <c r="C21" i="17"/>
  <c r="C24" i="17"/>
  <c r="C23" i="17"/>
  <c r="C25" i="17"/>
  <c r="B29" i="17"/>
  <c r="C29" i="17" s="1"/>
  <c r="D28" i="17"/>
  <c r="D28" i="16"/>
  <c r="D29" i="16" s="1"/>
  <c r="E29" i="16"/>
  <c r="A3" i="17" l="1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B30" i="17"/>
  <c r="C30" i="17" s="1"/>
  <c r="D29" i="17"/>
  <c r="A28" i="17"/>
  <c r="B31" i="17" l="1"/>
  <c r="C31" i="17" s="1"/>
  <c r="D30" i="17"/>
  <c r="A29" i="17"/>
  <c r="D31" i="17" l="1"/>
  <c r="B32" i="17"/>
  <c r="C32" i="17" s="1"/>
  <c r="A30" i="17"/>
  <c r="A31" i="17" l="1"/>
  <c r="B33" i="17"/>
  <c r="C33" i="17" s="1"/>
  <c r="D32" i="17"/>
  <c r="B34" i="17" l="1"/>
  <c r="C34" i="17" s="1"/>
  <c r="D33" i="17"/>
  <c r="A32" i="17"/>
  <c r="B35" i="17" l="1"/>
  <c r="C35" i="17" s="1"/>
  <c r="D34" i="17"/>
  <c r="A33" i="17"/>
  <c r="D35" i="17" l="1"/>
  <c r="B36" i="17"/>
  <c r="C36" i="17" s="1"/>
  <c r="A34" i="17"/>
  <c r="A35" i="17" l="1"/>
  <c r="B37" i="17"/>
  <c r="C37" i="17" s="1"/>
  <c r="D36" i="17"/>
  <c r="B38" i="17" l="1"/>
  <c r="C38" i="17" s="1"/>
  <c r="D37" i="17"/>
  <c r="A36" i="17"/>
  <c r="B39" i="17" l="1"/>
  <c r="C39" i="17" s="1"/>
  <c r="D38" i="17"/>
  <c r="A37" i="17"/>
  <c r="D39" i="17" l="1"/>
  <c r="B40" i="17"/>
  <c r="C40" i="17" s="1"/>
  <c r="A38" i="17"/>
  <c r="B41" i="17" l="1"/>
  <c r="C41" i="17" s="1"/>
  <c r="D40" i="17"/>
  <c r="A39" i="17"/>
  <c r="A40" i="17" l="1"/>
  <c r="B42" i="17"/>
  <c r="C42" i="17" s="1"/>
  <c r="D41" i="17"/>
  <c r="A41" i="17" l="1"/>
  <c r="B43" i="17"/>
  <c r="C43" i="17" s="1"/>
  <c r="D42" i="17"/>
  <c r="D43" i="17" l="1"/>
  <c r="B44" i="17"/>
  <c r="C44" i="17" s="1"/>
  <c r="A42" i="17"/>
  <c r="A43" i="17" l="1"/>
  <c r="B45" i="17"/>
  <c r="C45" i="17" s="1"/>
  <c r="D44" i="17"/>
  <c r="A44" i="17" l="1"/>
  <c r="B46" i="17"/>
  <c r="C46" i="17" s="1"/>
  <c r="D45" i="17"/>
  <c r="A45" i="17" l="1"/>
  <c r="B47" i="17"/>
  <c r="C47" i="17" s="1"/>
  <c r="D46" i="17"/>
  <c r="D47" i="17" l="1"/>
  <c r="B48" i="17"/>
  <c r="C48" i="17" s="1"/>
  <c r="A46" i="17"/>
  <c r="A47" i="17" l="1"/>
  <c r="B49" i="17"/>
  <c r="C49" i="17" s="1"/>
  <c r="D48" i="17"/>
  <c r="B50" i="17" l="1"/>
  <c r="C50" i="17" s="1"/>
  <c r="D49" i="17"/>
  <c r="A48" i="17"/>
  <c r="B51" i="17" l="1"/>
  <c r="C51" i="17" s="1"/>
  <c r="D50" i="17"/>
  <c r="A49" i="17"/>
  <c r="D51" i="17" l="1"/>
  <c r="B52" i="17"/>
  <c r="C52" i="17" s="1"/>
  <c r="A50" i="17"/>
  <c r="B53" i="17" l="1"/>
  <c r="C53" i="17" s="1"/>
  <c r="D52" i="17"/>
  <c r="A51" i="17"/>
  <c r="B54" i="17" l="1"/>
  <c r="C54" i="17" s="1"/>
  <c r="D53" i="17"/>
  <c r="A52" i="17"/>
  <c r="B55" i="17" l="1"/>
  <c r="C55" i="17" s="1"/>
  <c r="D54" i="17"/>
  <c r="A53" i="17"/>
  <c r="D55" i="17" l="1"/>
  <c r="B56" i="17"/>
  <c r="C56" i="17" s="1"/>
  <c r="A54" i="17"/>
  <c r="B57" i="17" l="1"/>
  <c r="C57" i="17" s="1"/>
  <c r="D56" i="17"/>
  <c r="A55" i="17"/>
  <c r="A56" i="17" l="1"/>
  <c r="B58" i="17"/>
  <c r="C58" i="17" s="1"/>
  <c r="D57" i="17"/>
  <c r="A57" i="17" l="1"/>
  <c r="B59" i="17"/>
  <c r="C59" i="17" s="1"/>
  <c r="D58" i="17"/>
  <c r="D59" i="17" l="1"/>
  <c r="B60" i="17"/>
  <c r="C60" i="17" s="1"/>
  <c r="A58" i="17"/>
  <c r="A59" i="17" l="1"/>
  <c r="B61" i="17"/>
  <c r="C61" i="17" s="1"/>
  <c r="D60" i="17"/>
  <c r="B62" i="17" l="1"/>
  <c r="C62" i="17" s="1"/>
  <c r="D61" i="17"/>
  <c r="A60" i="17"/>
  <c r="B63" i="17" l="1"/>
  <c r="C63" i="17" s="1"/>
  <c r="D62" i="17"/>
  <c r="A61" i="17"/>
  <c r="D63" i="17" l="1"/>
  <c r="B64" i="17"/>
  <c r="C64" i="17" s="1"/>
  <c r="A62" i="17"/>
  <c r="B65" i="17" l="1"/>
  <c r="C65" i="17" s="1"/>
  <c r="D64" i="17"/>
  <c r="A63" i="17"/>
  <c r="B66" i="17" l="1"/>
  <c r="C66" i="17" s="1"/>
  <c r="D65" i="17"/>
  <c r="A64" i="17"/>
  <c r="A65" i="17" l="1"/>
  <c r="B67" i="17"/>
  <c r="C67" i="17" s="1"/>
  <c r="D66" i="17"/>
  <c r="A66" i="17" l="1"/>
  <c r="D67" i="17"/>
  <c r="B68" i="17"/>
  <c r="C68" i="17" s="1"/>
  <c r="A67" i="17" l="1"/>
  <c r="B69" i="17"/>
  <c r="C69" i="17" s="1"/>
  <c r="D68" i="17"/>
  <c r="A68" i="17" l="1"/>
  <c r="B70" i="17"/>
  <c r="C70" i="17" s="1"/>
  <c r="D69" i="17"/>
  <c r="A69" i="17" l="1"/>
  <c r="B71" i="17"/>
  <c r="C71" i="17" s="1"/>
  <c r="D70" i="17"/>
  <c r="A70" i="17" l="1"/>
  <c r="D71" i="17"/>
  <c r="B72" i="17"/>
  <c r="C72" i="17" s="1"/>
  <c r="A71" i="17" l="1"/>
  <c r="B73" i="17"/>
  <c r="C73" i="17" s="1"/>
  <c r="D72" i="17"/>
  <c r="B74" i="17" l="1"/>
  <c r="C74" i="17" s="1"/>
  <c r="D73" i="17"/>
  <c r="A72" i="17"/>
  <c r="B75" i="17" l="1"/>
  <c r="C75" i="17" s="1"/>
  <c r="D74" i="17"/>
  <c r="A73" i="17"/>
  <c r="A74" i="17" l="1"/>
  <c r="D75" i="17"/>
  <c r="B76" i="17"/>
  <c r="C76" i="17" s="1"/>
  <c r="B77" i="17" l="1"/>
  <c r="C77" i="17" s="1"/>
  <c r="D76" i="17"/>
  <c r="A75" i="17"/>
  <c r="A76" i="17" l="1"/>
  <c r="B78" i="17"/>
  <c r="C78" i="17" s="1"/>
  <c r="D77" i="17"/>
  <c r="A77" i="17" l="1"/>
  <c r="B79" i="17"/>
  <c r="C79" i="17" s="1"/>
  <c r="D78" i="17"/>
  <c r="A78" i="17" l="1"/>
  <c r="D79" i="17"/>
  <c r="B80" i="17"/>
  <c r="C80" i="17" s="1"/>
  <c r="A79" i="17" l="1"/>
  <c r="B81" i="17"/>
  <c r="C81" i="17" s="1"/>
  <c r="D80" i="17"/>
  <c r="B82" i="17" l="1"/>
  <c r="C82" i="17" s="1"/>
  <c r="D81" i="17"/>
  <c r="A80" i="17"/>
  <c r="A81" i="17" l="1"/>
  <c r="B83" i="17"/>
  <c r="C83" i="17" s="1"/>
  <c r="D82" i="17"/>
  <c r="A82" i="17" l="1"/>
  <c r="D83" i="17"/>
  <c r="B84" i="17"/>
  <c r="C84" i="17" s="1"/>
  <c r="A83" i="17" l="1"/>
  <c r="B85" i="17"/>
  <c r="C85" i="17" s="1"/>
  <c r="D84" i="17"/>
  <c r="A84" i="17" l="1"/>
  <c r="B86" i="17"/>
  <c r="C86" i="17" s="1"/>
  <c r="D85" i="17"/>
  <c r="A85" i="17" l="1"/>
  <c r="B87" i="17"/>
  <c r="C87" i="17" s="1"/>
  <c r="D86" i="17"/>
  <c r="A86" i="17" l="1"/>
  <c r="D87" i="17"/>
  <c r="B88" i="17"/>
  <c r="C88" i="17" s="1"/>
  <c r="B89" i="17" l="1"/>
  <c r="C89" i="17" s="1"/>
  <c r="D88" i="17"/>
  <c r="A87" i="17"/>
  <c r="A88" i="17" l="1"/>
  <c r="B90" i="17"/>
  <c r="C90" i="17" s="1"/>
  <c r="D89" i="17"/>
  <c r="A89" i="17" l="1"/>
  <c r="B91" i="17"/>
  <c r="C91" i="17" s="1"/>
  <c r="D90" i="17"/>
  <c r="D91" i="17" l="1"/>
  <c r="B92" i="17"/>
  <c r="C92" i="17" s="1"/>
  <c r="A90" i="17"/>
  <c r="B93" i="17" l="1"/>
  <c r="C93" i="17" s="1"/>
  <c r="D92" i="17"/>
  <c r="A91" i="17"/>
  <c r="B94" i="17" l="1"/>
  <c r="C94" i="17" s="1"/>
  <c r="D93" i="17"/>
  <c r="A92" i="17"/>
  <c r="A93" i="17" l="1"/>
  <c r="B95" i="17"/>
  <c r="C95" i="17" s="1"/>
  <c r="D94" i="17"/>
  <c r="A94" i="17" l="1"/>
  <c r="D95" i="17"/>
  <c r="B96" i="17"/>
  <c r="C96" i="17" s="1"/>
  <c r="B97" i="17" l="1"/>
  <c r="C97" i="17" s="1"/>
  <c r="D96" i="17"/>
  <c r="A95" i="17"/>
  <c r="A96" i="17" l="1"/>
  <c r="B98" i="17"/>
  <c r="C98" i="17" s="1"/>
  <c r="D97" i="17"/>
  <c r="A97" i="17" l="1"/>
  <c r="B99" i="17"/>
  <c r="C99" i="17" s="1"/>
  <c r="D98" i="17"/>
  <c r="D99" i="17" l="1"/>
  <c r="B100" i="17"/>
  <c r="C100" i="17" s="1"/>
  <c r="A98" i="17"/>
  <c r="B101" i="17" l="1"/>
  <c r="C101" i="17" s="1"/>
  <c r="D100" i="17"/>
  <c r="A99" i="17"/>
  <c r="A100" i="17" l="1"/>
  <c r="B102" i="17"/>
  <c r="C102" i="17" s="1"/>
  <c r="D101" i="17"/>
  <c r="B103" i="17" l="1"/>
  <c r="C103" i="17" s="1"/>
  <c r="D102" i="17"/>
  <c r="A101" i="17"/>
  <c r="D103" i="17" l="1"/>
  <c r="B104" i="17"/>
  <c r="C104" i="17" s="1"/>
  <c r="A102" i="17"/>
  <c r="B105" i="17" l="1"/>
  <c r="C105" i="17" s="1"/>
  <c r="D104" i="17"/>
  <c r="A103" i="17"/>
  <c r="B106" i="17" l="1"/>
  <c r="C106" i="17" s="1"/>
  <c r="D105" i="17"/>
  <c r="A104" i="17"/>
  <c r="B107" i="17" l="1"/>
  <c r="C107" i="17" s="1"/>
  <c r="D106" i="17"/>
  <c r="A105" i="17"/>
  <c r="A106" i="17" l="1"/>
  <c r="D107" i="17"/>
  <c r="B108" i="17"/>
  <c r="C108" i="17" s="1"/>
  <c r="B109" i="17" l="1"/>
  <c r="C109" i="17" s="1"/>
  <c r="D108" i="17"/>
  <c r="A107" i="17"/>
  <c r="A108" i="17" l="1"/>
  <c r="B110" i="17"/>
  <c r="C110" i="17" s="1"/>
  <c r="D109" i="17"/>
  <c r="B111" i="17" l="1"/>
  <c r="C111" i="17" s="1"/>
  <c r="D110" i="17"/>
  <c r="A109" i="17"/>
  <c r="D111" i="17" l="1"/>
  <c r="B112" i="17"/>
  <c r="C112" i="17" s="1"/>
  <c r="A110" i="17"/>
  <c r="A111" i="17" l="1"/>
  <c r="B113" i="17"/>
  <c r="C113" i="17" s="1"/>
  <c r="D112" i="17"/>
  <c r="B114" i="17" l="1"/>
  <c r="C114" i="17" s="1"/>
  <c r="D113" i="17"/>
  <c r="A112" i="17"/>
  <c r="A113" i="17" l="1"/>
  <c r="B115" i="17"/>
  <c r="C115" i="17" s="1"/>
  <c r="D114" i="17"/>
  <c r="D115" i="17" l="1"/>
  <c r="B116" i="17"/>
  <c r="C116" i="17" s="1"/>
  <c r="A114" i="17"/>
  <c r="B117" i="17" l="1"/>
  <c r="C117" i="17" s="1"/>
  <c r="D116" i="17"/>
  <c r="A115" i="17"/>
  <c r="A116" i="17" l="1"/>
  <c r="B118" i="17"/>
  <c r="C118" i="17" s="1"/>
  <c r="D117" i="17"/>
  <c r="B119" i="17" l="1"/>
  <c r="C119" i="17" s="1"/>
  <c r="D118" i="17"/>
  <c r="A117" i="17"/>
  <c r="D119" i="17" l="1"/>
  <c r="B120" i="17"/>
  <c r="C120" i="17" s="1"/>
  <c r="A118" i="17"/>
  <c r="A119" i="17" l="1"/>
  <c r="B121" i="17"/>
  <c r="C121" i="17" s="1"/>
  <c r="D120" i="17"/>
  <c r="A120" i="17" l="1"/>
  <c r="B122" i="17"/>
  <c r="C122" i="17" s="1"/>
  <c r="D121" i="17"/>
  <c r="B123" i="17" l="1"/>
  <c r="C123" i="17" s="1"/>
  <c r="D122" i="17"/>
  <c r="A121" i="17"/>
  <c r="A122" i="17" l="1"/>
  <c r="D123" i="17"/>
  <c r="B124" i="17"/>
  <c r="C124" i="17" s="1"/>
  <c r="B125" i="17" l="1"/>
  <c r="C125" i="17" s="1"/>
  <c r="D124" i="17"/>
  <c r="A123" i="17"/>
  <c r="B126" i="17" l="1"/>
  <c r="C126" i="17" s="1"/>
  <c r="D125" i="17"/>
  <c r="A124" i="17"/>
  <c r="B127" i="17" l="1"/>
  <c r="C127" i="17" s="1"/>
  <c r="D126" i="17"/>
  <c r="A125" i="17"/>
  <c r="A126" i="17" l="1"/>
  <c r="D127" i="17"/>
  <c r="B128" i="17"/>
  <c r="C128" i="17" s="1"/>
  <c r="B129" i="17" l="1"/>
  <c r="C129" i="17" s="1"/>
  <c r="D128" i="17"/>
  <c r="A127" i="17"/>
  <c r="B130" i="17" l="1"/>
  <c r="C130" i="17" s="1"/>
  <c r="D129" i="17"/>
  <c r="A128" i="17"/>
  <c r="A129" i="17" l="1"/>
  <c r="B131" i="17"/>
  <c r="C131" i="17" s="1"/>
  <c r="D130" i="17"/>
  <c r="D131" i="17" l="1"/>
  <c r="B132" i="17"/>
  <c r="C132" i="17" s="1"/>
  <c r="A130" i="17"/>
  <c r="A131" i="17" l="1"/>
  <c r="B133" i="17"/>
  <c r="C133" i="17" s="1"/>
  <c r="D132" i="17"/>
  <c r="B134" i="17" l="1"/>
  <c r="C134" i="17" s="1"/>
  <c r="D133" i="17"/>
  <c r="A132" i="17"/>
  <c r="B135" i="17" l="1"/>
  <c r="C135" i="17" s="1"/>
  <c r="D134" i="17"/>
  <c r="A133" i="17"/>
  <c r="A134" i="17" l="1"/>
  <c r="D135" i="17"/>
  <c r="B136" i="17"/>
  <c r="C136" i="17" s="1"/>
  <c r="A135" i="17" l="1"/>
  <c r="B137" i="17"/>
  <c r="C137" i="17" s="1"/>
  <c r="D136" i="17"/>
  <c r="A136" i="17" l="1"/>
  <c r="B138" i="17"/>
  <c r="C138" i="17" s="1"/>
  <c r="D137" i="17"/>
  <c r="A137" i="17" l="1"/>
  <c r="B139" i="17"/>
  <c r="C139" i="17" s="1"/>
  <c r="D138" i="17"/>
  <c r="D139" i="17" l="1"/>
  <c r="B140" i="17"/>
  <c r="C140" i="17" s="1"/>
  <c r="A138" i="17"/>
  <c r="A139" i="17" l="1"/>
  <c r="B141" i="17"/>
  <c r="C141" i="17" s="1"/>
  <c r="D140" i="17"/>
  <c r="B142" i="17" l="1"/>
  <c r="C142" i="17" s="1"/>
  <c r="D141" i="17"/>
  <c r="A140" i="17"/>
  <c r="B143" i="17" l="1"/>
  <c r="C143" i="17" s="1"/>
  <c r="D142" i="17"/>
  <c r="A141" i="17"/>
  <c r="A142" i="17" l="1"/>
  <c r="D143" i="17"/>
  <c r="B144" i="17"/>
  <c r="C144" i="17" s="1"/>
  <c r="B145" i="17" l="1"/>
  <c r="C145" i="17" s="1"/>
  <c r="D144" i="17"/>
  <c r="A143" i="17"/>
  <c r="B146" i="17" l="1"/>
  <c r="C146" i="17" s="1"/>
  <c r="D145" i="17"/>
  <c r="A144" i="17"/>
  <c r="B147" i="17" l="1"/>
  <c r="C147" i="17" s="1"/>
  <c r="D146" i="17"/>
  <c r="A145" i="17"/>
  <c r="A146" i="17" l="1"/>
  <c r="D147" i="17"/>
  <c r="B148" i="17"/>
  <c r="C148" i="17" s="1"/>
  <c r="B149" i="17" l="1"/>
  <c r="C149" i="17" s="1"/>
  <c r="D148" i="17"/>
  <c r="A147" i="17"/>
  <c r="A148" i="17" l="1"/>
  <c r="B150" i="17"/>
  <c r="C150" i="17" s="1"/>
  <c r="D149" i="17"/>
  <c r="A149" i="17" l="1"/>
  <c r="B151" i="17"/>
  <c r="C151" i="17" s="1"/>
  <c r="D150" i="17"/>
  <c r="A150" i="17" l="1"/>
  <c r="D151" i="17"/>
  <c r="B152" i="17"/>
  <c r="C152" i="17" s="1"/>
  <c r="B153" i="17" l="1"/>
  <c r="C153" i="17" s="1"/>
  <c r="D152" i="17"/>
  <c r="A151" i="17"/>
  <c r="A152" i="17" l="1"/>
  <c r="B154" i="17"/>
  <c r="C154" i="17" s="1"/>
  <c r="D153" i="17"/>
  <c r="B155" i="17" l="1"/>
  <c r="C155" i="17" s="1"/>
  <c r="D154" i="17"/>
  <c r="A153" i="17"/>
  <c r="D155" i="17" l="1"/>
  <c r="B156" i="17"/>
  <c r="C156" i="17" s="1"/>
  <c r="A154" i="17"/>
  <c r="B157" i="17" l="1"/>
  <c r="C157" i="17" s="1"/>
  <c r="D156" i="17"/>
  <c r="A155" i="17"/>
  <c r="B158" i="17" l="1"/>
  <c r="C158" i="17" s="1"/>
  <c r="D157" i="17"/>
  <c r="A156" i="17"/>
  <c r="A157" i="17" l="1"/>
  <c r="B159" i="17"/>
  <c r="C159" i="17" s="1"/>
  <c r="D158" i="17"/>
  <c r="A158" i="17" l="1"/>
  <c r="D159" i="17"/>
  <c r="B160" i="17"/>
  <c r="C160" i="17" s="1"/>
  <c r="A159" i="17" l="1"/>
  <c r="B161" i="17"/>
  <c r="C161" i="17" s="1"/>
  <c r="D160" i="17"/>
  <c r="B162" i="17" l="1"/>
  <c r="C162" i="17" s="1"/>
  <c r="D161" i="17"/>
  <c r="A160" i="17"/>
  <c r="B163" i="17" l="1"/>
  <c r="C163" i="17" s="1"/>
  <c r="D162" i="17"/>
  <c r="A161" i="17"/>
  <c r="A162" i="17" l="1"/>
  <c r="D163" i="17"/>
  <c r="B164" i="17"/>
  <c r="C164" i="17" s="1"/>
  <c r="B165" i="17" l="1"/>
  <c r="C165" i="17" s="1"/>
  <c r="D164" i="17"/>
  <c r="A163" i="17"/>
  <c r="B166" i="17" l="1"/>
  <c r="C166" i="17" s="1"/>
  <c r="D165" i="17"/>
  <c r="A164" i="17"/>
  <c r="A165" i="17" l="1"/>
  <c r="B167" i="17"/>
  <c r="C167" i="17" s="1"/>
  <c r="D166" i="17"/>
  <c r="D167" i="17" l="1"/>
  <c r="B168" i="17"/>
  <c r="C168" i="17" s="1"/>
  <c r="A166" i="17"/>
  <c r="A167" i="17" l="1"/>
  <c r="B169" i="17"/>
  <c r="C169" i="17" s="1"/>
  <c r="D168" i="17"/>
  <c r="B170" i="17" l="1"/>
  <c r="C170" i="17" s="1"/>
  <c r="D169" i="17"/>
  <c r="A168" i="17"/>
  <c r="A169" i="17" l="1"/>
  <c r="B171" i="17"/>
  <c r="C171" i="17" s="1"/>
  <c r="D170" i="17"/>
  <c r="D171" i="17" l="1"/>
  <c r="B172" i="17"/>
  <c r="C172" i="17" s="1"/>
  <c r="A170" i="17"/>
  <c r="B173" i="17" l="1"/>
  <c r="C173" i="17" s="1"/>
  <c r="D172" i="17"/>
  <c r="A171" i="17"/>
  <c r="B174" i="17" l="1"/>
  <c r="C174" i="17" s="1"/>
  <c r="D173" i="17"/>
  <c r="A172" i="17"/>
  <c r="B175" i="17" l="1"/>
  <c r="C175" i="17" s="1"/>
  <c r="D174" i="17"/>
  <c r="A173" i="17"/>
  <c r="D175" i="17" l="1"/>
  <c r="B176" i="17"/>
  <c r="C176" i="17" s="1"/>
  <c r="A174" i="17"/>
  <c r="B177" i="17" l="1"/>
  <c r="C177" i="17" s="1"/>
  <c r="D176" i="17"/>
  <c r="A175" i="17"/>
  <c r="A176" i="17" l="1"/>
  <c r="B178" i="17"/>
  <c r="C178" i="17" s="1"/>
  <c r="D177" i="17"/>
  <c r="B179" i="17" l="1"/>
  <c r="C179" i="17" s="1"/>
  <c r="D178" i="17"/>
  <c r="A177" i="17"/>
  <c r="A178" i="17" l="1"/>
  <c r="D179" i="17"/>
  <c r="B180" i="17"/>
  <c r="C180" i="17" s="1"/>
  <c r="A179" i="17" l="1"/>
  <c r="B181" i="17"/>
  <c r="C181" i="17" s="1"/>
  <c r="D180" i="17"/>
  <c r="A180" i="17" l="1"/>
  <c r="B182" i="17"/>
  <c r="C182" i="17" s="1"/>
  <c r="D181" i="17"/>
  <c r="B183" i="17" l="1"/>
  <c r="C183" i="17" s="1"/>
  <c r="D182" i="17"/>
  <c r="A181" i="17"/>
  <c r="D183" i="17" l="1"/>
  <c r="B184" i="17"/>
  <c r="C184" i="17" s="1"/>
  <c r="A182" i="17"/>
  <c r="A183" i="17" l="1"/>
  <c r="B185" i="17"/>
  <c r="C185" i="17" s="1"/>
  <c r="D184" i="17"/>
  <c r="A184" i="17" l="1"/>
  <c r="B186" i="17"/>
  <c r="C186" i="17" s="1"/>
  <c r="D185" i="17"/>
  <c r="A185" i="17" l="1"/>
  <c r="B187" i="17"/>
  <c r="C187" i="17" s="1"/>
  <c r="D186" i="17"/>
  <c r="A186" i="17" l="1"/>
  <c r="D187" i="17"/>
  <c r="B188" i="17"/>
  <c r="C188" i="17" s="1"/>
  <c r="B189" i="17" l="1"/>
  <c r="C189" i="17" s="1"/>
  <c r="D188" i="17"/>
  <c r="A187" i="17"/>
  <c r="A188" i="17" l="1"/>
  <c r="B190" i="17"/>
  <c r="C190" i="17" s="1"/>
  <c r="D189" i="17"/>
  <c r="A189" i="17" l="1"/>
  <c r="B191" i="17"/>
  <c r="C191" i="17" s="1"/>
  <c r="D190" i="17"/>
  <c r="D191" i="17" l="1"/>
  <c r="B192" i="17"/>
  <c r="C192" i="17" s="1"/>
  <c r="A190" i="17"/>
  <c r="B193" i="17" l="1"/>
  <c r="C193" i="17" s="1"/>
  <c r="D192" i="17"/>
  <c r="A191" i="17"/>
  <c r="B194" i="17" l="1"/>
  <c r="C194" i="17" s="1"/>
  <c r="D193" i="17"/>
  <c r="A192" i="17"/>
  <c r="B195" i="17" l="1"/>
  <c r="C195" i="17" s="1"/>
  <c r="D194" i="17"/>
  <c r="A193" i="17"/>
  <c r="D195" i="17" l="1"/>
  <c r="B196" i="17"/>
  <c r="C196" i="17" s="1"/>
  <c r="A194" i="17"/>
  <c r="B197" i="17" l="1"/>
  <c r="C197" i="17" s="1"/>
  <c r="D196" i="17"/>
  <c r="A195" i="17"/>
  <c r="A196" i="17" l="1"/>
  <c r="B198" i="17"/>
  <c r="C198" i="17" s="1"/>
  <c r="D197" i="17"/>
  <c r="A197" i="17" l="1"/>
  <c r="B199" i="17"/>
  <c r="C199" i="17" s="1"/>
  <c r="D198" i="17"/>
  <c r="A198" i="17" l="1"/>
  <c r="D199" i="17"/>
  <c r="B200" i="17"/>
  <c r="C200" i="17" s="1"/>
  <c r="A199" i="17" l="1"/>
  <c r="B201" i="17"/>
  <c r="C201" i="17" s="1"/>
  <c r="D200" i="17"/>
  <c r="A200" i="17" l="1"/>
  <c r="B202" i="17"/>
  <c r="C202" i="17" s="1"/>
  <c r="D201" i="17"/>
  <c r="A201" i="17" l="1"/>
  <c r="B203" i="17"/>
  <c r="C203" i="17" s="1"/>
  <c r="D202" i="17"/>
  <c r="A202" i="17" l="1"/>
  <c r="D203" i="17"/>
  <c r="B204" i="17"/>
  <c r="C204" i="17" s="1"/>
  <c r="B205" i="17" l="1"/>
  <c r="C205" i="17" s="1"/>
  <c r="D204" i="17"/>
  <c r="A203" i="17"/>
  <c r="A204" i="17" l="1"/>
  <c r="B206" i="17"/>
  <c r="C206" i="17" s="1"/>
  <c r="D205" i="17"/>
  <c r="A205" i="17" l="1"/>
  <c r="B207" i="17"/>
  <c r="C207" i="17" s="1"/>
  <c r="D206" i="17"/>
  <c r="D207" i="17" l="1"/>
  <c r="B208" i="17"/>
  <c r="C208" i="17" s="1"/>
  <c r="A206" i="17"/>
  <c r="B209" i="17" l="1"/>
  <c r="C209" i="17" s="1"/>
  <c r="D208" i="17"/>
  <c r="A207" i="17"/>
  <c r="A208" i="17" l="1"/>
  <c r="B210" i="17"/>
  <c r="C210" i="17" s="1"/>
  <c r="D209" i="17"/>
  <c r="A209" i="17" l="1"/>
  <c r="B211" i="17"/>
  <c r="C211" i="17" s="1"/>
  <c r="D210" i="17"/>
  <c r="D211" i="17" l="1"/>
  <c r="B212" i="17"/>
  <c r="C212" i="17" s="1"/>
  <c r="A210" i="17"/>
  <c r="A211" i="17" l="1"/>
  <c r="B213" i="17"/>
  <c r="C213" i="17" s="1"/>
  <c r="D212" i="17"/>
  <c r="A212" i="17" l="1"/>
  <c r="B214" i="17"/>
  <c r="C214" i="17" s="1"/>
  <c r="D213" i="17"/>
  <c r="A213" i="17" l="1"/>
  <c r="B215" i="17"/>
  <c r="C215" i="17" s="1"/>
  <c r="D214" i="17"/>
  <c r="D215" i="17" l="1"/>
  <c r="B216" i="17"/>
  <c r="C216" i="17" s="1"/>
  <c r="A214" i="17"/>
  <c r="A215" i="17" l="1"/>
  <c r="B217" i="17"/>
  <c r="C217" i="17" s="1"/>
  <c r="D216" i="17"/>
  <c r="B218" i="17" l="1"/>
  <c r="C218" i="17" s="1"/>
  <c r="D217" i="17"/>
  <c r="A216" i="17"/>
  <c r="B219" i="17" l="1"/>
  <c r="C219" i="17" s="1"/>
  <c r="D218" i="17"/>
  <c r="A217" i="17"/>
  <c r="D219" i="17" l="1"/>
  <c r="B220" i="17"/>
  <c r="C220" i="17" s="1"/>
  <c r="A218" i="17"/>
  <c r="A219" i="17" l="1"/>
  <c r="B221" i="17"/>
  <c r="C221" i="17" s="1"/>
  <c r="D220" i="17"/>
  <c r="A220" i="17" l="1"/>
  <c r="B222" i="17"/>
  <c r="C222" i="17" s="1"/>
  <c r="D221" i="17"/>
  <c r="A221" i="17" l="1"/>
  <c r="B223" i="17"/>
  <c r="C223" i="17" s="1"/>
  <c r="D222" i="17"/>
  <c r="A222" i="17" l="1"/>
  <c r="D223" i="17"/>
  <c r="B224" i="17"/>
  <c r="C224" i="17" s="1"/>
  <c r="B225" i="17" l="1"/>
  <c r="C225" i="17" s="1"/>
  <c r="D224" i="17"/>
  <c r="A223" i="17"/>
  <c r="A224" i="17" l="1"/>
  <c r="B226" i="17"/>
  <c r="C226" i="17" s="1"/>
  <c r="D225" i="17"/>
  <c r="B227" i="17" l="1"/>
  <c r="C227" i="17" s="1"/>
  <c r="D226" i="17"/>
  <c r="A225" i="17"/>
  <c r="D227" i="17" l="1"/>
  <c r="B228" i="17"/>
  <c r="C228" i="17" s="1"/>
  <c r="A226" i="17"/>
  <c r="B229" i="17" l="1"/>
  <c r="C229" i="17" s="1"/>
  <c r="D228" i="17"/>
  <c r="A227" i="17"/>
  <c r="B230" i="17" l="1"/>
  <c r="C230" i="17" s="1"/>
  <c r="D229" i="17"/>
  <c r="A228" i="17"/>
  <c r="A229" i="17" l="1"/>
  <c r="B231" i="17"/>
  <c r="C231" i="17" s="1"/>
  <c r="D230" i="17"/>
  <c r="A230" i="17" l="1"/>
  <c r="D231" i="17"/>
  <c r="B232" i="17"/>
  <c r="C232" i="17" s="1"/>
  <c r="A231" i="17" l="1"/>
  <c r="B233" i="17"/>
  <c r="C233" i="17" s="1"/>
  <c r="D232" i="17"/>
  <c r="A232" i="17" l="1"/>
  <c r="B234" i="17"/>
  <c r="C234" i="17" s="1"/>
  <c r="D233" i="17"/>
  <c r="B235" i="17" l="1"/>
  <c r="C235" i="17" s="1"/>
  <c r="D234" i="17"/>
  <c r="A233" i="17"/>
  <c r="D235" i="17" l="1"/>
  <c r="B236" i="17"/>
  <c r="C236" i="17" s="1"/>
  <c r="A234" i="17"/>
  <c r="B237" i="17" l="1"/>
  <c r="C237" i="17" s="1"/>
  <c r="D236" i="17"/>
  <c r="A235" i="17"/>
  <c r="A236" i="17" l="1"/>
  <c r="B238" i="17"/>
  <c r="C238" i="17" s="1"/>
  <c r="D237" i="17"/>
  <c r="A237" i="17" l="1"/>
  <c r="B239" i="17"/>
  <c r="C239" i="17" s="1"/>
  <c r="D238" i="17"/>
  <c r="A238" i="17" l="1"/>
  <c r="D239" i="17"/>
  <c r="B240" i="17"/>
  <c r="C240" i="17" s="1"/>
  <c r="B241" i="17" l="1"/>
  <c r="C241" i="17" s="1"/>
  <c r="D240" i="17"/>
  <c r="A239" i="17"/>
  <c r="B242" i="17" l="1"/>
  <c r="C242" i="17" s="1"/>
  <c r="D241" i="17"/>
  <c r="A240" i="17"/>
  <c r="B243" i="17" l="1"/>
  <c r="C243" i="17" s="1"/>
  <c r="D242" i="17"/>
  <c r="A241" i="17"/>
  <c r="D243" i="17" l="1"/>
  <c r="B244" i="17"/>
  <c r="C244" i="17" s="1"/>
  <c r="A242" i="17"/>
  <c r="B245" i="17" l="1"/>
  <c r="C245" i="17" s="1"/>
  <c r="D244" i="17"/>
  <c r="A243" i="17"/>
  <c r="B246" i="17" l="1"/>
  <c r="C246" i="17" s="1"/>
  <c r="D245" i="17"/>
  <c r="A244" i="17"/>
  <c r="A245" i="17" l="1"/>
  <c r="B247" i="17"/>
  <c r="C247" i="17" s="1"/>
  <c r="D246" i="17"/>
  <c r="A246" i="17" l="1"/>
  <c r="D247" i="17"/>
  <c r="B248" i="17"/>
  <c r="C248" i="17" s="1"/>
  <c r="B249" i="17" l="1"/>
  <c r="C249" i="17" s="1"/>
  <c r="D248" i="17"/>
  <c r="A247" i="17"/>
  <c r="B250" i="17" l="1"/>
  <c r="C250" i="17" s="1"/>
  <c r="D249" i="17"/>
  <c r="A248" i="17"/>
  <c r="B251" i="17" l="1"/>
  <c r="C251" i="17" s="1"/>
  <c r="D250" i="17"/>
  <c r="A249" i="17"/>
  <c r="D251" i="17" l="1"/>
  <c r="B252" i="17"/>
  <c r="C252" i="17" s="1"/>
  <c r="A250" i="17"/>
  <c r="A251" i="17" l="1"/>
  <c r="B253" i="17"/>
  <c r="C253" i="17" s="1"/>
  <c r="D252" i="17"/>
  <c r="A252" i="17" l="1"/>
  <c r="B254" i="17"/>
  <c r="C254" i="17" s="1"/>
  <c r="D253" i="17"/>
  <c r="B255" i="17" l="1"/>
  <c r="C255" i="17" s="1"/>
  <c r="D254" i="17"/>
  <c r="A253" i="17"/>
  <c r="D255" i="17" l="1"/>
  <c r="B256" i="17"/>
  <c r="C256" i="17" s="1"/>
  <c r="A254" i="17"/>
  <c r="B257" i="17" l="1"/>
  <c r="C257" i="17" s="1"/>
  <c r="D256" i="17"/>
  <c r="A255" i="17"/>
  <c r="A256" i="17" l="1"/>
  <c r="B258" i="17"/>
  <c r="C258" i="17" s="1"/>
  <c r="D257" i="17"/>
  <c r="B259" i="17" l="1"/>
  <c r="C259" i="17" s="1"/>
  <c r="D258" i="17"/>
  <c r="A257" i="17"/>
  <c r="D259" i="17" l="1"/>
  <c r="B260" i="17"/>
  <c r="C260" i="17" s="1"/>
  <c r="A258" i="17"/>
  <c r="B261" i="17" l="1"/>
  <c r="C261" i="17" s="1"/>
  <c r="D260" i="17"/>
  <c r="A259" i="17"/>
  <c r="A260" i="17" l="1"/>
  <c r="B262" i="17"/>
  <c r="C262" i="17" s="1"/>
  <c r="D261" i="17"/>
  <c r="A261" i="17" l="1"/>
  <c r="B263" i="17"/>
  <c r="C263" i="17" s="1"/>
  <c r="D262" i="17"/>
  <c r="D263" i="17" l="1"/>
  <c r="B264" i="17"/>
  <c r="C264" i="17" s="1"/>
  <c r="A262" i="17"/>
  <c r="A263" i="17" l="1"/>
  <c r="B265" i="17"/>
  <c r="C265" i="17" s="1"/>
  <c r="D264" i="17"/>
  <c r="B266" i="17" l="1"/>
  <c r="C266" i="17" s="1"/>
  <c r="D265" i="17"/>
  <c r="A264" i="17"/>
  <c r="B267" i="17" l="1"/>
  <c r="C267" i="17" s="1"/>
  <c r="D266" i="17"/>
  <c r="A265" i="17"/>
  <c r="D267" i="17" l="1"/>
  <c r="B268" i="17"/>
  <c r="C268" i="17" s="1"/>
  <c r="A266" i="17"/>
  <c r="B269" i="17" l="1"/>
  <c r="C269" i="17" s="1"/>
  <c r="D268" i="17"/>
  <c r="A267" i="17"/>
  <c r="A268" i="17" l="1"/>
  <c r="B270" i="17"/>
  <c r="C270" i="17" s="1"/>
  <c r="D269" i="17"/>
  <c r="A269" i="17" l="1"/>
  <c r="B271" i="17"/>
  <c r="C271" i="17" s="1"/>
  <c r="D270" i="17"/>
  <c r="A270" i="17" l="1"/>
  <c r="D271" i="17"/>
  <c r="B272" i="17"/>
  <c r="C272" i="17" s="1"/>
  <c r="A271" i="17" l="1"/>
  <c r="B273" i="17"/>
  <c r="C273" i="17" s="1"/>
  <c r="D272" i="17"/>
  <c r="B274" i="17" l="1"/>
  <c r="C274" i="17" s="1"/>
  <c r="D273" i="17"/>
  <c r="A272" i="17"/>
  <c r="B275" i="17" l="1"/>
  <c r="C275" i="17" s="1"/>
  <c r="D274" i="17"/>
  <c r="A273" i="17"/>
  <c r="D275" i="17" l="1"/>
  <c r="B276" i="17"/>
  <c r="C276" i="17" s="1"/>
  <c r="A274" i="17"/>
  <c r="B277" i="17" l="1"/>
  <c r="C277" i="17" s="1"/>
  <c r="D276" i="17"/>
  <c r="A275" i="17"/>
  <c r="B278" i="17" l="1"/>
  <c r="C278" i="17" s="1"/>
  <c r="D277" i="17"/>
  <c r="A276" i="17"/>
  <c r="B279" i="17" l="1"/>
  <c r="C279" i="17" s="1"/>
  <c r="D278" i="17"/>
  <c r="A277" i="17"/>
  <c r="D279" i="17" l="1"/>
  <c r="B280" i="17"/>
  <c r="C280" i="17" s="1"/>
  <c r="A278" i="17"/>
  <c r="A279" i="17" l="1"/>
  <c r="B281" i="17"/>
  <c r="C281" i="17" s="1"/>
  <c r="D280" i="17"/>
  <c r="B282" i="17" l="1"/>
  <c r="C282" i="17" s="1"/>
  <c r="D281" i="17"/>
  <c r="A280" i="17"/>
  <c r="A281" i="17" l="1"/>
  <c r="B283" i="17"/>
  <c r="C283" i="17" s="1"/>
  <c r="D282" i="17"/>
  <c r="D283" i="17" l="1"/>
  <c r="B284" i="17"/>
  <c r="C284" i="17" s="1"/>
  <c r="A282" i="17"/>
  <c r="A283" i="17" l="1"/>
  <c r="B285" i="17"/>
  <c r="C285" i="17" s="1"/>
  <c r="D284" i="17"/>
  <c r="B286" i="17" l="1"/>
  <c r="C286" i="17" s="1"/>
  <c r="D285" i="17"/>
  <c r="A284" i="17"/>
  <c r="A285" i="17" l="1"/>
  <c r="B287" i="17"/>
  <c r="C287" i="17" s="1"/>
  <c r="D286" i="17"/>
  <c r="A286" i="17" l="1"/>
  <c r="D287" i="17"/>
  <c r="B288" i="17"/>
  <c r="C288" i="17" s="1"/>
  <c r="B289" i="17" l="1"/>
  <c r="C289" i="17" s="1"/>
  <c r="D288" i="17"/>
  <c r="A287" i="17"/>
  <c r="B290" i="17" l="1"/>
  <c r="C290" i="17" s="1"/>
  <c r="D289" i="17"/>
  <c r="A288" i="17"/>
  <c r="A289" i="17" l="1"/>
  <c r="B291" i="17"/>
  <c r="C291" i="17" s="1"/>
  <c r="D290" i="17"/>
  <c r="A290" i="17" l="1"/>
  <c r="D291" i="17"/>
  <c r="B292" i="17"/>
  <c r="C292" i="17" s="1"/>
  <c r="B293" i="17" l="1"/>
  <c r="C293" i="17" s="1"/>
  <c r="D292" i="17"/>
  <c r="A291" i="17"/>
  <c r="A292" i="17" l="1"/>
  <c r="B294" i="17"/>
  <c r="C294" i="17" s="1"/>
  <c r="D293" i="17"/>
  <c r="A293" i="17" l="1"/>
  <c r="B295" i="17"/>
  <c r="C295" i="17" s="1"/>
  <c r="D294" i="17"/>
  <c r="A294" i="17" l="1"/>
  <c r="D295" i="17"/>
  <c r="B296" i="17"/>
  <c r="C296" i="17" s="1"/>
  <c r="D296" i="17" l="1"/>
  <c r="B297" i="17"/>
  <c r="C297" i="17" s="1"/>
  <c r="A295" i="17"/>
  <c r="A296" i="17" l="1"/>
  <c r="D297" i="17"/>
  <c r="B298" i="17"/>
  <c r="C298" i="17" s="1"/>
  <c r="A297" i="17" l="1"/>
  <c r="B299" i="17"/>
  <c r="C299" i="17" s="1"/>
  <c r="D298" i="17"/>
  <c r="A298" i="17" l="1"/>
  <c r="B300" i="17"/>
  <c r="C300" i="17" s="1"/>
  <c r="D299" i="17"/>
  <c r="D300" i="17" l="1"/>
  <c r="B301" i="17"/>
  <c r="C301" i="17" s="1"/>
  <c r="A299" i="17"/>
  <c r="A300" i="17" l="1"/>
  <c r="B302" i="17"/>
  <c r="C302" i="17" s="1"/>
  <c r="D301" i="17"/>
  <c r="A301" i="17" l="1"/>
  <c r="B303" i="17"/>
  <c r="C303" i="17" s="1"/>
  <c r="D302" i="17"/>
  <c r="B304" i="17" l="1"/>
  <c r="C304" i="17" s="1"/>
  <c r="D303" i="17"/>
  <c r="A302" i="17"/>
  <c r="D304" i="17" l="1"/>
  <c r="B305" i="17"/>
  <c r="C305" i="17" s="1"/>
  <c r="A303" i="17"/>
  <c r="A304" i="17" l="1"/>
  <c r="B306" i="17"/>
  <c r="C306" i="17" s="1"/>
  <c r="D305" i="17"/>
  <c r="B307" i="17" l="1"/>
  <c r="C307" i="17" s="1"/>
  <c r="D306" i="17"/>
  <c r="A305" i="17"/>
  <c r="A306" i="17" l="1"/>
  <c r="B308" i="17"/>
  <c r="C308" i="17" s="1"/>
  <c r="D307" i="17"/>
  <c r="A307" i="17" l="1"/>
  <c r="D308" i="17"/>
  <c r="B309" i="17"/>
  <c r="C309" i="17" s="1"/>
  <c r="A308" i="17" l="1"/>
  <c r="B310" i="17"/>
  <c r="C310" i="17" s="1"/>
  <c r="D309" i="17"/>
  <c r="B311" i="17" l="1"/>
  <c r="C311" i="17" s="1"/>
  <c r="D310" i="17"/>
  <c r="A309" i="17"/>
  <c r="A310" i="17" l="1"/>
  <c r="B312" i="17"/>
  <c r="C312" i="17" s="1"/>
  <c r="D311" i="17"/>
  <c r="A311" i="17" l="1"/>
  <c r="D312" i="17"/>
  <c r="B313" i="17"/>
  <c r="C313" i="17" s="1"/>
  <c r="A312" i="17" l="1"/>
  <c r="B314" i="17"/>
  <c r="C314" i="17" s="1"/>
  <c r="D313" i="17"/>
  <c r="B315" i="17" l="1"/>
  <c r="C315" i="17" s="1"/>
  <c r="D314" i="17"/>
  <c r="A313" i="17"/>
  <c r="B316" i="17" l="1"/>
  <c r="C316" i="17" s="1"/>
  <c r="D315" i="17"/>
  <c r="A314" i="17"/>
  <c r="D316" i="17" l="1"/>
  <c r="B317" i="17"/>
  <c r="C317" i="17" s="1"/>
  <c r="A315" i="17"/>
  <c r="A316" i="17" l="1"/>
  <c r="B318" i="17"/>
  <c r="C318" i="17" s="1"/>
  <c r="D317" i="17"/>
  <c r="B319" i="17" l="1"/>
  <c r="C319" i="17" s="1"/>
  <c r="D318" i="17"/>
  <c r="A317" i="17"/>
  <c r="B320" i="17" l="1"/>
  <c r="C320" i="17" s="1"/>
  <c r="D319" i="17"/>
  <c r="A318" i="17"/>
  <c r="D320" i="17" l="1"/>
  <c r="B321" i="17"/>
  <c r="C321" i="17" s="1"/>
  <c r="A319" i="17"/>
  <c r="B322" i="17" l="1"/>
  <c r="C322" i="17" s="1"/>
  <c r="D321" i="17"/>
  <c r="A320" i="17"/>
  <c r="B323" i="17" l="1"/>
  <c r="C323" i="17" s="1"/>
  <c r="D322" i="17"/>
  <c r="A321" i="17"/>
  <c r="B324" i="17" l="1"/>
  <c r="C324" i="17" s="1"/>
  <c r="D323" i="17"/>
  <c r="A322" i="17"/>
  <c r="A323" i="17" l="1"/>
  <c r="D324" i="17"/>
  <c r="B325" i="17"/>
  <c r="C325" i="17" s="1"/>
  <c r="A324" i="17" l="1"/>
  <c r="B326" i="17"/>
  <c r="C326" i="17" s="1"/>
  <c r="D325" i="17"/>
  <c r="B327" i="17" l="1"/>
  <c r="C327" i="17" s="1"/>
  <c r="D326" i="17"/>
  <c r="A325" i="17"/>
  <c r="B328" i="17" l="1"/>
  <c r="C328" i="17" s="1"/>
  <c r="D327" i="17"/>
  <c r="A326" i="17"/>
  <c r="D328" i="17" l="1"/>
  <c r="B329" i="17"/>
  <c r="C329" i="17" s="1"/>
  <c r="A327" i="17"/>
  <c r="A328" i="17" l="1"/>
  <c r="B330" i="17"/>
  <c r="C330" i="17" s="1"/>
  <c r="D329" i="17"/>
  <c r="B331" i="17" l="1"/>
  <c r="C331" i="17" s="1"/>
  <c r="D330" i="17"/>
  <c r="A329" i="17"/>
  <c r="A330" i="17" l="1"/>
  <c r="B332" i="17"/>
  <c r="C332" i="17" s="1"/>
  <c r="D331" i="17"/>
  <c r="A331" i="17" l="1"/>
  <c r="D332" i="17"/>
  <c r="B333" i="17"/>
  <c r="C333" i="17" s="1"/>
  <c r="A332" i="17" l="1"/>
  <c r="B334" i="17"/>
  <c r="C334" i="17" s="1"/>
  <c r="D333" i="17"/>
  <c r="A333" i="17" l="1"/>
  <c r="B335" i="17"/>
  <c r="C335" i="17" s="1"/>
  <c r="D334" i="17"/>
  <c r="B336" i="17" l="1"/>
  <c r="C336" i="17" s="1"/>
  <c r="D335" i="17"/>
  <c r="A334" i="17"/>
  <c r="A335" i="17" l="1"/>
  <c r="D336" i="17"/>
  <c r="B337" i="17"/>
  <c r="C337" i="17" s="1"/>
  <c r="B338" i="17" l="1"/>
  <c r="C338" i="17" s="1"/>
  <c r="D337" i="17"/>
  <c r="A336" i="17"/>
  <c r="B339" i="17" l="1"/>
  <c r="C339" i="17" s="1"/>
  <c r="D338" i="17"/>
  <c r="A337" i="17"/>
  <c r="B340" i="17" l="1"/>
  <c r="C340" i="17" s="1"/>
  <c r="D339" i="17"/>
  <c r="A338" i="17"/>
  <c r="D340" i="17" l="1"/>
  <c r="B341" i="17"/>
  <c r="C341" i="17" s="1"/>
  <c r="A339" i="17"/>
  <c r="B342" i="17" l="1"/>
  <c r="C342" i="17" s="1"/>
  <c r="D341" i="17"/>
  <c r="A340" i="17"/>
  <c r="B343" i="17" l="1"/>
  <c r="C343" i="17" s="1"/>
  <c r="D342" i="17"/>
  <c r="A341" i="17"/>
  <c r="B344" i="17" l="1"/>
  <c r="C344" i="17" s="1"/>
  <c r="D343" i="17"/>
  <c r="A342" i="17"/>
  <c r="A343" i="17" l="1"/>
  <c r="D344" i="17"/>
  <c r="B345" i="17"/>
  <c r="C345" i="17" s="1"/>
  <c r="A344" i="17" l="1"/>
  <c r="B346" i="17"/>
  <c r="C346" i="17" s="1"/>
  <c r="D345" i="17"/>
  <c r="B347" i="17" l="1"/>
  <c r="C347" i="17" s="1"/>
  <c r="D346" i="17"/>
  <c r="A345" i="17"/>
  <c r="A346" i="17" l="1"/>
  <c r="B348" i="17"/>
  <c r="C348" i="17" s="1"/>
  <c r="D347" i="17"/>
  <c r="D348" i="17" l="1"/>
  <c r="B349" i="17"/>
  <c r="C349" i="17" s="1"/>
  <c r="A347" i="17"/>
  <c r="A348" i="17" l="1"/>
  <c r="B350" i="17"/>
  <c r="C350" i="17" s="1"/>
  <c r="D349" i="17"/>
  <c r="B351" i="17" l="1"/>
  <c r="C351" i="17" s="1"/>
  <c r="D350" i="17"/>
  <c r="A349" i="17"/>
  <c r="B352" i="17" l="1"/>
  <c r="C352" i="17" s="1"/>
  <c r="D351" i="17"/>
  <c r="A350" i="17"/>
  <c r="D352" i="17" l="1"/>
  <c r="B353" i="17"/>
  <c r="C353" i="17" s="1"/>
  <c r="A351" i="17"/>
  <c r="B354" i="17" l="1"/>
  <c r="C354" i="17" s="1"/>
  <c r="D353" i="17"/>
  <c r="A352" i="17"/>
  <c r="A353" i="17" l="1"/>
  <c r="B355" i="17"/>
  <c r="C355" i="17" s="1"/>
  <c r="D354" i="17"/>
  <c r="A354" i="17" l="1"/>
  <c r="B356" i="17"/>
  <c r="C356" i="17" s="1"/>
  <c r="D355" i="17"/>
  <c r="A355" i="17" l="1"/>
  <c r="D356" i="17"/>
  <c r="B357" i="17"/>
  <c r="C357" i="17" s="1"/>
  <c r="B358" i="17" l="1"/>
  <c r="C358" i="17" s="1"/>
  <c r="D357" i="17"/>
  <c r="A356" i="17"/>
  <c r="A357" i="17" l="1"/>
  <c r="B359" i="17"/>
  <c r="C359" i="17" s="1"/>
  <c r="D358" i="17"/>
  <c r="B360" i="17" l="1"/>
  <c r="C360" i="17" s="1"/>
  <c r="D359" i="17"/>
  <c r="A358" i="17"/>
  <c r="D360" i="17" l="1"/>
  <c r="B361" i="17"/>
  <c r="C361" i="17" s="1"/>
  <c r="A359" i="17"/>
  <c r="B362" i="17" l="1"/>
  <c r="C362" i="17" s="1"/>
  <c r="D361" i="17"/>
  <c r="A360" i="17"/>
  <c r="A361" i="17" l="1"/>
  <c r="B363" i="17"/>
  <c r="C363" i="17" s="1"/>
  <c r="D362" i="17"/>
  <c r="A362" i="17" l="1"/>
  <c r="B364" i="17"/>
  <c r="C364" i="17" s="1"/>
  <c r="D363" i="17"/>
  <c r="D364" i="17" l="1"/>
  <c r="B365" i="17"/>
  <c r="C365" i="17" s="1"/>
  <c r="A363" i="17"/>
  <c r="B366" i="17" l="1"/>
  <c r="C366" i="17" s="1"/>
  <c r="D365" i="17"/>
  <c r="A364" i="17"/>
  <c r="B367" i="17" l="1"/>
  <c r="C367" i="17" s="1"/>
  <c r="D366" i="17"/>
  <c r="A365" i="17"/>
  <c r="A366" i="17" l="1"/>
  <c r="B368" i="17"/>
  <c r="C368" i="17" s="1"/>
  <c r="D367" i="17"/>
  <c r="A367" i="17" l="1"/>
  <c r="D368" i="17"/>
  <c r="B369" i="17"/>
  <c r="C369" i="17" s="1"/>
  <c r="B370" i="17" l="1"/>
  <c r="C370" i="17" s="1"/>
  <c r="D369" i="17"/>
  <c r="A368" i="17"/>
  <c r="B371" i="17" l="1"/>
  <c r="C371" i="17" s="1"/>
  <c r="D370" i="17"/>
  <c r="A369" i="17"/>
  <c r="B372" i="17" l="1"/>
  <c r="C372" i="17" s="1"/>
  <c r="D371" i="17"/>
  <c r="A370" i="17"/>
  <c r="D372" i="17" l="1"/>
  <c r="B373" i="17"/>
  <c r="C373" i="17" s="1"/>
  <c r="A371" i="17"/>
  <c r="A372" i="17" l="1"/>
  <c r="B374" i="17"/>
  <c r="C374" i="17" s="1"/>
  <c r="D373" i="17"/>
  <c r="B375" i="17" l="1"/>
  <c r="C375" i="17" s="1"/>
  <c r="D374" i="17"/>
  <c r="A373" i="17"/>
  <c r="A374" i="17" l="1"/>
  <c r="B376" i="17"/>
  <c r="C376" i="17" s="1"/>
  <c r="D375" i="17"/>
  <c r="D376" i="17" l="1"/>
  <c r="B377" i="17"/>
  <c r="C377" i="17" s="1"/>
  <c r="A375" i="17"/>
  <c r="A376" i="17" l="1"/>
  <c r="B378" i="17"/>
  <c r="C378" i="17" s="1"/>
  <c r="D377" i="17"/>
  <c r="B379" i="17" l="1"/>
  <c r="C379" i="17" s="1"/>
  <c r="D378" i="17"/>
  <c r="A377" i="17"/>
  <c r="A378" i="17" l="1"/>
  <c r="B380" i="17"/>
  <c r="C380" i="17" s="1"/>
  <c r="D379" i="17"/>
  <c r="A379" i="17" l="1"/>
  <c r="D380" i="17"/>
  <c r="B381" i="17"/>
  <c r="C381" i="17" s="1"/>
  <c r="A380" i="17" l="1"/>
  <c r="B382" i="17"/>
  <c r="C382" i="17" s="1"/>
  <c r="D381" i="17"/>
  <c r="B383" i="17" l="1"/>
  <c r="C383" i="17" s="1"/>
  <c r="D382" i="17"/>
  <c r="A381" i="17"/>
  <c r="A382" i="17" l="1"/>
  <c r="B384" i="17"/>
  <c r="C384" i="17" s="1"/>
  <c r="D383" i="17"/>
  <c r="A383" i="17" l="1"/>
  <c r="D384" i="17"/>
  <c r="B385" i="17"/>
  <c r="C385" i="17" s="1"/>
  <c r="B386" i="17" l="1"/>
  <c r="C386" i="17" s="1"/>
  <c r="D385" i="17"/>
  <c r="A384" i="17"/>
  <c r="A385" i="17" l="1"/>
  <c r="B387" i="17"/>
  <c r="C387" i="17" s="1"/>
  <c r="D386" i="17"/>
  <c r="A386" i="17" l="1"/>
  <c r="B388" i="17"/>
  <c r="C388" i="17" s="1"/>
  <c r="D387" i="17"/>
  <c r="D388" i="17" l="1"/>
  <c r="B389" i="17"/>
  <c r="C389" i="17" s="1"/>
  <c r="A387" i="17"/>
  <c r="A388" i="17" l="1"/>
  <c r="B390" i="17"/>
  <c r="C390" i="17" s="1"/>
  <c r="D389" i="17"/>
  <c r="A389" i="17" l="1"/>
  <c r="B391" i="17"/>
  <c r="C391" i="17" s="1"/>
  <c r="D390" i="17"/>
  <c r="A390" i="17" l="1"/>
  <c r="B392" i="17"/>
  <c r="C392" i="17" s="1"/>
  <c r="D391" i="17"/>
  <c r="D392" i="17" l="1"/>
  <c r="B393" i="17"/>
  <c r="C393" i="17" s="1"/>
  <c r="A391" i="17"/>
  <c r="B394" i="17" l="1"/>
  <c r="C394" i="17" s="1"/>
  <c r="D393" i="17"/>
  <c r="A392" i="17"/>
  <c r="B395" i="17" l="1"/>
  <c r="C395" i="17" s="1"/>
  <c r="D394" i="17"/>
  <c r="A393" i="17"/>
  <c r="A394" i="17" l="1"/>
  <c r="B396" i="17"/>
  <c r="C396" i="17" s="1"/>
  <c r="D395" i="17"/>
  <c r="A395" i="17" l="1"/>
  <c r="D396" i="17"/>
  <c r="B397" i="17"/>
  <c r="C397" i="17" s="1"/>
  <c r="B398" i="17" l="1"/>
  <c r="C398" i="17" s="1"/>
  <c r="D397" i="17"/>
  <c r="A396" i="17"/>
  <c r="B399" i="17" l="1"/>
  <c r="C399" i="17" s="1"/>
  <c r="D398" i="17"/>
  <c r="A397" i="17"/>
  <c r="B400" i="17" l="1"/>
  <c r="C400" i="17" s="1"/>
  <c r="D399" i="17"/>
  <c r="A398" i="17"/>
  <c r="A399" i="17" l="1"/>
  <c r="D400" i="17"/>
  <c r="B401" i="17"/>
  <c r="C401" i="17" s="1"/>
  <c r="A400" i="17" l="1"/>
  <c r="B402" i="17"/>
  <c r="C402" i="17" s="1"/>
  <c r="D401" i="17"/>
  <c r="A401" i="17" l="1"/>
  <c r="B403" i="17"/>
  <c r="C403" i="17" s="1"/>
  <c r="D402" i="17"/>
  <c r="A402" i="17" l="1"/>
  <c r="B404" i="17"/>
  <c r="C404" i="17" s="1"/>
  <c r="D403" i="17"/>
  <c r="A403" i="17" l="1"/>
  <c r="D404" i="17"/>
  <c r="B405" i="17"/>
  <c r="C405" i="17" s="1"/>
  <c r="B406" i="17" l="1"/>
  <c r="C406" i="17" s="1"/>
  <c r="D405" i="17"/>
  <c r="A404" i="17"/>
  <c r="A405" i="17" l="1"/>
  <c r="B407" i="17"/>
  <c r="C407" i="17" s="1"/>
  <c r="D406" i="17"/>
  <c r="A406" i="17" l="1"/>
  <c r="B408" i="17"/>
  <c r="C408" i="17" s="1"/>
  <c r="D407" i="17"/>
  <c r="D408" i="17" l="1"/>
  <c r="B409" i="17"/>
  <c r="C409" i="17" s="1"/>
  <c r="A407" i="17"/>
  <c r="B410" i="17" l="1"/>
  <c r="C410" i="17" s="1"/>
  <c r="D409" i="17"/>
  <c r="A408" i="17"/>
  <c r="B411" i="17" l="1"/>
  <c r="C411" i="17" s="1"/>
  <c r="D410" i="17"/>
  <c r="A409" i="17"/>
  <c r="A410" i="17" l="1"/>
  <c r="B412" i="17"/>
  <c r="C412" i="17" s="1"/>
  <c r="D411" i="17"/>
  <c r="A411" i="17" l="1"/>
  <c r="D412" i="17"/>
  <c r="B413" i="17"/>
  <c r="C413" i="17" s="1"/>
  <c r="B414" i="17" l="1"/>
  <c r="C414" i="17" s="1"/>
  <c r="D413" i="17"/>
  <c r="A412" i="17"/>
  <c r="A413" i="17" l="1"/>
  <c r="B415" i="17"/>
  <c r="C415" i="17" s="1"/>
  <c r="D414" i="17"/>
  <c r="A414" i="17" l="1"/>
  <c r="B416" i="17"/>
  <c r="C416" i="17" s="1"/>
  <c r="D415" i="17"/>
  <c r="D416" i="17" l="1"/>
  <c r="B417" i="17"/>
  <c r="C417" i="17" s="1"/>
  <c r="A415" i="17"/>
  <c r="B418" i="17" l="1"/>
  <c r="C418" i="17" s="1"/>
  <c r="D417" i="17"/>
  <c r="A416" i="17"/>
  <c r="A417" i="17" l="1"/>
  <c r="B419" i="17"/>
  <c r="C419" i="17" s="1"/>
  <c r="D418" i="17"/>
  <c r="B420" i="17" l="1"/>
  <c r="C420" i="17" s="1"/>
  <c r="D419" i="17"/>
  <c r="A418" i="17"/>
  <c r="D420" i="17" l="1"/>
  <c r="B421" i="17"/>
  <c r="C421" i="17" s="1"/>
  <c r="A419" i="17"/>
  <c r="A420" i="17" l="1"/>
  <c r="B422" i="17"/>
  <c r="C422" i="17" s="1"/>
  <c r="D421" i="17"/>
  <c r="B423" i="17" l="1"/>
  <c r="C423" i="17" s="1"/>
  <c r="D422" i="17"/>
  <c r="A421" i="17"/>
  <c r="A422" i="17" l="1"/>
  <c r="B424" i="17"/>
  <c r="C424" i="17" s="1"/>
  <c r="D423" i="17"/>
  <c r="A423" i="17" l="1"/>
  <c r="D424" i="17"/>
  <c r="B425" i="17"/>
  <c r="C425" i="17" s="1"/>
  <c r="A424" i="17" l="1"/>
  <c r="B426" i="17"/>
  <c r="C426" i="17" s="1"/>
  <c r="D425" i="17"/>
  <c r="B427" i="17" l="1"/>
  <c r="C427" i="17" s="1"/>
  <c r="D426" i="17"/>
  <c r="A425" i="17"/>
  <c r="A426" i="17" l="1"/>
  <c r="B428" i="17"/>
  <c r="C428" i="17" s="1"/>
  <c r="D427" i="17"/>
  <c r="D428" i="17" l="1"/>
  <c r="B429" i="17"/>
  <c r="C429" i="17" s="1"/>
  <c r="A427" i="17"/>
  <c r="A428" i="17" l="1"/>
  <c r="B430" i="17"/>
  <c r="C430" i="17" s="1"/>
  <c r="D429" i="17"/>
  <c r="A429" i="17" l="1"/>
  <c r="B431" i="17"/>
  <c r="C431" i="17" s="1"/>
  <c r="D430" i="17"/>
  <c r="A430" i="17" l="1"/>
  <c r="B432" i="17"/>
  <c r="C432" i="17" s="1"/>
  <c r="D431" i="17"/>
  <c r="D432" i="17" l="1"/>
  <c r="B433" i="17"/>
  <c r="C433" i="17" s="1"/>
  <c r="A431" i="17"/>
  <c r="A432" i="17" l="1"/>
  <c r="B434" i="17"/>
  <c r="C434" i="17" s="1"/>
  <c r="D433" i="17"/>
  <c r="A433" i="17" l="1"/>
  <c r="B435" i="17"/>
  <c r="C435" i="17" s="1"/>
  <c r="D434" i="17"/>
  <c r="B436" i="17" l="1"/>
  <c r="C436" i="17" s="1"/>
  <c r="D435" i="17"/>
  <c r="A434" i="17"/>
  <c r="A435" i="17" l="1"/>
  <c r="D436" i="17"/>
  <c r="B437" i="17"/>
  <c r="C437" i="17" s="1"/>
  <c r="A436" i="17" l="1"/>
  <c r="B438" i="17"/>
  <c r="C438" i="17" s="1"/>
  <c r="D437" i="17"/>
  <c r="A437" i="17" l="1"/>
  <c r="B439" i="17"/>
  <c r="C439" i="17" s="1"/>
  <c r="D438" i="17"/>
  <c r="A438" i="17" l="1"/>
  <c r="B440" i="17"/>
  <c r="C440" i="17" s="1"/>
  <c r="D439" i="17"/>
  <c r="D440" i="17" l="1"/>
  <c r="B441" i="17"/>
  <c r="C441" i="17" s="1"/>
  <c r="A439" i="17"/>
  <c r="A440" i="17" l="1"/>
  <c r="B442" i="17"/>
  <c r="C442" i="17" s="1"/>
  <c r="D441" i="17"/>
  <c r="A441" i="17" l="1"/>
  <c r="B443" i="17"/>
  <c r="C443" i="17" s="1"/>
  <c r="D442" i="17"/>
  <c r="A442" i="17" l="1"/>
  <c r="B444" i="17"/>
  <c r="C444" i="17" s="1"/>
  <c r="D443" i="17"/>
  <c r="D444" i="17" l="1"/>
  <c r="B445" i="17"/>
  <c r="C445" i="17" s="1"/>
  <c r="A443" i="17"/>
  <c r="A444" i="17" l="1"/>
  <c r="B446" i="17"/>
  <c r="C446" i="17" s="1"/>
  <c r="D445" i="17"/>
  <c r="B447" i="17" l="1"/>
  <c r="C447" i="17" s="1"/>
  <c r="D446" i="17"/>
  <c r="A445" i="17"/>
  <c r="A446" i="17" l="1"/>
  <c r="B448" i="17"/>
  <c r="C448" i="17" s="1"/>
  <c r="D447" i="17"/>
  <c r="D448" i="17" l="1"/>
  <c r="B449" i="17"/>
  <c r="C449" i="17" s="1"/>
  <c r="A447" i="17"/>
  <c r="B450" i="17" l="1"/>
  <c r="C450" i="17" s="1"/>
  <c r="D449" i="17"/>
  <c r="A448" i="17"/>
  <c r="A449" i="17" l="1"/>
  <c r="B451" i="17"/>
  <c r="C451" i="17" s="1"/>
  <c r="D450" i="17"/>
  <c r="A450" i="17" l="1"/>
  <c r="B452" i="17"/>
  <c r="C452" i="17" s="1"/>
  <c r="D451" i="17"/>
  <c r="A451" i="17" l="1"/>
  <c r="D452" i="17"/>
  <c r="B453" i="17"/>
  <c r="C453" i="17" s="1"/>
  <c r="B454" i="17" l="1"/>
  <c r="C454" i="17" s="1"/>
  <c r="D453" i="17"/>
  <c r="A452" i="17"/>
  <c r="B455" i="17" l="1"/>
  <c r="C455" i="17" s="1"/>
  <c r="D454" i="17"/>
  <c r="A453" i="17"/>
  <c r="B456" i="17" l="1"/>
  <c r="C456" i="17" s="1"/>
  <c r="D455" i="17"/>
  <c r="A454" i="17"/>
  <c r="D456" i="17" l="1"/>
  <c r="B457" i="17"/>
  <c r="C457" i="17" s="1"/>
  <c r="A455" i="17"/>
  <c r="B458" i="17" l="1"/>
  <c r="C458" i="17" s="1"/>
  <c r="D457" i="17"/>
  <c r="A456" i="17"/>
  <c r="B459" i="17" l="1"/>
  <c r="C459" i="17" s="1"/>
  <c r="D458" i="17"/>
  <c r="A457" i="17"/>
  <c r="A458" i="17" l="1"/>
  <c r="B460" i="17"/>
  <c r="C460" i="17" s="1"/>
  <c r="D459" i="17"/>
  <c r="A459" i="17" l="1"/>
  <c r="D460" i="17"/>
  <c r="B461" i="17"/>
  <c r="C461" i="17" s="1"/>
  <c r="B462" i="17" l="1"/>
  <c r="C462" i="17" s="1"/>
  <c r="D461" i="17"/>
  <c r="A460" i="17"/>
  <c r="A461" i="17" l="1"/>
  <c r="B463" i="17"/>
  <c r="C463" i="17" s="1"/>
  <c r="D462" i="17"/>
  <c r="B464" i="17" l="1"/>
  <c r="C464" i="17" s="1"/>
  <c r="D463" i="17"/>
  <c r="A462" i="17"/>
  <c r="D464" i="17" l="1"/>
  <c r="B465" i="17"/>
  <c r="C465" i="17" s="1"/>
  <c r="A463" i="17"/>
  <c r="A464" i="17" l="1"/>
  <c r="B466" i="17"/>
  <c r="C466" i="17" s="1"/>
  <c r="D465" i="17"/>
  <c r="A465" i="17" l="1"/>
  <c r="B467" i="17"/>
  <c r="C467" i="17" s="1"/>
  <c r="D466" i="17"/>
  <c r="A466" i="17" l="1"/>
  <c r="B468" i="17"/>
  <c r="C468" i="17" s="1"/>
  <c r="D467" i="17"/>
  <c r="D468" i="17" l="1"/>
  <c r="B469" i="17"/>
  <c r="C469" i="17" s="1"/>
  <c r="A467" i="17"/>
  <c r="A468" i="17" l="1"/>
  <c r="B470" i="17"/>
  <c r="C470" i="17" s="1"/>
  <c r="D469" i="17"/>
  <c r="A469" i="17" l="1"/>
  <c r="B471" i="17"/>
  <c r="C471" i="17" s="1"/>
  <c r="D470" i="17"/>
  <c r="B472" i="17" l="1"/>
  <c r="C472" i="17" s="1"/>
  <c r="D471" i="17"/>
  <c r="A470" i="17"/>
  <c r="D472" i="17" l="1"/>
  <c r="B473" i="17"/>
  <c r="C473" i="17" s="1"/>
  <c r="A471" i="17"/>
  <c r="B474" i="17" l="1"/>
  <c r="C474" i="17" s="1"/>
  <c r="D473" i="17"/>
  <c r="A472" i="17"/>
  <c r="B475" i="17" l="1"/>
  <c r="C475" i="17" s="1"/>
  <c r="D474" i="17"/>
  <c r="A473" i="17"/>
  <c r="B476" i="17" l="1"/>
  <c r="C476" i="17" s="1"/>
  <c r="D475" i="17"/>
  <c r="A474" i="17"/>
  <c r="A475" i="17" l="1"/>
  <c r="D476" i="17"/>
  <c r="B477" i="17"/>
  <c r="C477" i="17" s="1"/>
  <c r="B478" i="17" l="1"/>
  <c r="C478" i="17" s="1"/>
  <c r="D477" i="17"/>
  <c r="A476" i="17"/>
  <c r="B479" i="17" l="1"/>
  <c r="C479" i="17" s="1"/>
  <c r="D478" i="17"/>
  <c r="A477" i="17"/>
  <c r="A478" i="17" l="1"/>
  <c r="B480" i="17"/>
  <c r="C480" i="17" s="1"/>
  <c r="D479" i="17"/>
  <c r="D480" i="17" l="1"/>
  <c r="B481" i="17"/>
  <c r="C481" i="17" s="1"/>
  <c r="A479" i="17"/>
  <c r="B482" i="17" l="1"/>
  <c r="C482" i="17" s="1"/>
  <c r="D481" i="17"/>
  <c r="A480" i="17"/>
  <c r="A481" i="17" l="1"/>
  <c r="B483" i="17"/>
  <c r="C483" i="17" s="1"/>
  <c r="D482" i="17"/>
  <c r="B484" i="17" l="1"/>
  <c r="C484" i="17" s="1"/>
  <c r="D483" i="17"/>
  <c r="A482" i="17"/>
  <c r="D484" i="17" l="1"/>
  <c r="B485" i="17"/>
  <c r="C485" i="17" s="1"/>
  <c r="A483" i="17"/>
  <c r="B486" i="17" l="1"/>
  <c r="C486" i="17" s="1"/>
  <c r="D485" i="17"/>
  <c r="A484" i="17"/>
  <c r="A485" i="17" l="1"/>
  <c r="B487" i="17"/>
  <c r="C487" i="17" s="1"/>
  <c r="D486" i="17"/>
  <c r="A486" i="17" l="1"/>
  <c r="B488" i="17"/>
  <c r="C488" i="17" s="1"/>
  <c r="D487" i="17"/>
  <c r="D488" i="17" l="1"/>
  <c r="B489" i="17"/>
  <c r="C489" i="17" s="1"/>
  <c r="A487" i="17"/>
  <c r="A488" i="17" l="1"/>
  <c r="B490" i="17"/>
  <c r="C490" i="17" s="1"/>
  <c r="D489" i="17"/>
  <c r="B491" i="17" l="1"/>
  <c r="C491" i="17" s="1"/>
  <c r="D490" i="17"/>
  <c r="A489" i="17"/>
  <c r="A490" i="17" l="1"/>
  <c r="B492" i="17"/>
  <c r="C492" i="17" s="1"/>
  <c r="D491" i="17"/>
  <c r="A491" i="17" l="1"/>
  <c r="D492" i="17"/>
  <c r="B493" i="17"/>
  <c r="C493" i="17" s="1"/>
  <c r="B494" i="17" l="1"/>
  <c r="C494" i="17" s="1"/>
  <c r="D493" i="17"/>
  <c r="A492" i="17"/>
  <c r="B495" i="17" l="1"/>
  <c r="C495" i="17" s="1"/>
  <c r="D494" i="17"/>
  <c r="A493" i="17"/>
  <c r="A494" i="17" l="1"/>
  <c r="B496" i="17"/>
  <c r="C496" i="17" s="1"/>
  <c r="D495" i="17"/>
  <c r="D496" i="17" l="1"/>
  <c r="B497" i="17"/>
  <c r="C497" i="17" s="1"/>
  <c r="A495" i="17"/>
  <c r="A496" i="17" l="1"/>
  <c r="B498" i="17"/>
  <c r="C498" i="17" s="1"/>
  <c r="D497" i="17"/>
  <c r="A497" i="17" l="1"/>
  <c r="B499" i="17"/>
  <c r="C499" i="17" s="1"/>
  <c r="D498" i="17"/>
  <c r="B500" i="17" l="1"/>
  <c r="C500" i="17" s="1"/>
  <c r="D499" i="17"/>
  <c r="A498" i="17"/>
  <c r="A499" i="17" l="1"/>
  <c r="D500" i="17"/>
  <c r="B501" i="17"/>
  <c r="C501" i="17" s="1"/>
  <c r="B502" i="17" l="1"/>
  <c r="C502" i="17" s="1"/>
  <c r="D501" i="17"/>
  <c r="A500" i="17"/>
  <c r="A501" i="17" l="1"/>
  <c r="B503" i="17"/>
  <c r="C503" i="17" s="1"/>
  <c r="D502" i="17"/>
  <c r="A502" i="17" l="1"/>
  <c r="B504" i="17"/>
  <c r="C504" i="17" s="1"/>
  <c r="D503" i="17"/>
  <c r="A503" i="17" l="1"/>
  <c r="D504" i="17"/>
  <c r="B505" i="17"/>
  <c r="C505" i="17" s="1"/>
  <c r="A504" i="17" l="1"/>
  <c r="B506" i="17"/>
  <c r="C506" i="17" s="1"/>
  <c r="D505" i="17"/>
  <c r="A505" i="17" l="1"/>
  <c r="B507" i="17"/>
  <c r="C507" i="17" s="1"/>
  <c r="D506" i="17"/>
  <c r="B508" i="17" l="1"/>
  <c r="C508" i="17" s="1"/>
  <c r="D507" i="17"/>
  <c r="A506" i="17"/>
  <c r="D508" i="17" l="1"/>
  <c r="B509" i="17"/>
  <c r="C509" i="17" s="1"/>
  <c r="A507" i="17"/>
  <c r="B510" i="17" l="1"/>
  <c r="C510" i="17" s="1"/>
  <c r="D509" i="17"/>
  <c r="A508" i="17"/>
  <c r="A509" i="17" l="1"/>
  <c r="B511" i="17"/>
  <c r="C511" i="17" s="1"/>
  <c r="D510" i="17"/>
  <c r="A510" i="17" l="1"/>
  <c r="B512" i="17"/>
  <c r="C512" i="17" s="1"/>
  <c r="D511" i="17"/>
  <c r="D512" i="17" l="1"/>
  <c r="B513" i="17"/>
  <c r="C513" i="17" s="1"/>
  <c r="A511" i="17"/>
  <c r="B514" i="17" l="1"/>
  <c r="C514" i="17" s="1"/>
  <c r="D513" i="17"/>
  <c r="A512" i="17"/>
  <c r="B515" i="17" l="1"/>
  <c r="C515" i="17" s="1"/>
  <c r="D514" i="17"/>
  <c r="A513" i="17"/>
  <c r="A514" i="17" l="1"/>
  <c r="B516" i="17"/>
  <c r="C516" i="17" s="1"/>
  <c r="D515" i="17"/>
  <c r="D516" i="17" l="1"/>
  <c r="B517" i="17"/>
  <c r="C517" i="17" s="1"/>
  <c r="A515" i="17"/>
  <c r="A516" i="17" l="1"/>
  <c r="B518" i="17"/>
  <c r="C518" i="17" s="1"/>
  <c r="D517" i="17"/>
  <c r="A517" i="17" l="1"/>
  <c r="B519" i="17"/>
  <c r="C519" i="17" s="1"/>
  <c r="D518" i="17"/>
  <c r="B520" i="17" l="1"/>
  <c r="C520" i="17" s="1"/>
  <c r="D519" i="17"/>
  <c r="A518" i="17"/>
  <c r="D520" i="17" l="1"/>
  <c r="B521" i="17"/>
  <c r="C521" i="17" s="1"/>
  <c r="A519" i="17"/>
  <c r="A520" i="17" l="1"/>
  <c r="B522" i="17"/>
  <c r="C522" i="17" s="1"/>
  <c r="D521" i="17"/>
  <c r="A521" i="17" l="1"/>
  <c r="B523" i="17"/>
  <c r="C523" i="17" s="1"/>
  <c r="D522" i="17"/>
  <c r="B524" i="17" l="1"/>
  <c r="C524" i="17" s="1"/>
  <c r="D523" i="17"/>
  <c r="A522" i="17"/>
  <c r="A523" i="17" l="1"/>
  <c r="D524" i="17"/>
  <c r="B525" i="17"/>
  <c r="C525" i="17" s="1"/>
  <c r="B526" i="17" l="1"/>
  <c r="C526" i="17" s="1"/>
  <c r="D525" i="17"/>
  <c r="A524" i="17"/>
  <c r="B527" i="17" l="1"/>
  <c r="C527" i="17" s="1"/>
  <c r="D526" i="17"/>
  <c r="A525" i="17"/>
  <c r="A526" i="17" l="1"/>
  <c r="B528" i="17"/>
  <c r="C528" i="17" s="1"/>
  <c r="D527" i="17"/>
  <c r="D528" i="17" l="1"/>
  <c r="B529" i="17"/>
  <c r="C529" i="17" s="1"/>
  <c r="A527" i="17"/>
  <c r="B530" i="17" l="1"/>
  <c r="C530" i="17" s="1"/>
  <c r="D529" i="17"/>
  <c r="A528" i="17"/>
  <c r="B531" i="17" l="1"/>
  <c r="C531" i="17" s="1"/>
  <c r="D530" i="17"/>
  <c r="A529" i="17"/>
  <c r="B532" i="17" l="1"/>
  <c r="C532" i="17" s="1"/>
  <c r="D531" i="17"/>
  <c r="A530" i="17"/>
  <c r="D532" i="17" l="1"/>
  <c r="B533" i="17"/>
  <c r="C533" i="17" s="1"/>
  <c r="A531" i="17"/>
  <c r="A532" i="17" l="1"/>
  <c r="B534" i="17"/>
  <c r="C534" i="17" s="1"/>
  <c r="D533" i="17"/>
  <c r="B535" i="17" l="1"/>
  <c r="C535" i="17" s="1"/>
  <c r="D534" i="17"/>
  <c r="A533" i="17"/>
  <c r="A534" i="17" l="1"/>
  <c r="B536" i="17"/>
  <c r="C536" i="17" s="1"/>
  <c r="D535" i="17"/>
  <c r="D536" i="17" l="1"/>
  <c r="B537" i="17"/>
  <c r="C537" i="17" s="1"/>
  <c r="A535" i="17"/>
  <c r="B538" i="17" l="1"/>
  <c r="C538" i="17" s="1"/>
  <c r="D537" i="17"/>
  <c r="A536" i="17"/>
  <c r="B539" i="17" l="1"/>
  <c r="C539" i="17" s="1"/>
  <c r="D538" i="17"/>
  <c r="A537" i="17"/>
  <c r="A538" i="17" l="1"/>
  <c r="B540" i="17"/>
  <c r="C540" i="17" s="1"/>
  <c r="D539" i="17"/>
  <c r="D540" i="17" l="1"/>
  <c r="B541" i="17"/>
  <c r="C541" i="17" s="1"/>
  <c r="A539" i="17"/>
  <c r="A540" i="17" l="1"/>
  <c r="B542" i="17"/>
  <c r="C542" i="17" s="1"/>
  <c r="D541" i="17"/>
  <c r="A541" i="17" l="1"/>
  <c r="B543" i="17"/>
  <c r="C543" i="17" s="1"/>
  <c r="D542" i="17"/>
  <c r="B544" i="17" l="1"/>
  <c r="C544" i="17" s="1"/>
  <c r="D543" i="17"/>
  <c r="A542" i="17"/>
  <c r="D544" i="17" l="1"/>
  <c r="B545" i="17"/>
  <c r="C545" i="17" s="1"/>
  <c r="A543" i="17"/>
  <c r="A544" i="17" l="1"/>
  <c r="B546" i="17"/>
  <c r="C546" i="17" s="1"/>
  <c r="D545" i="17"/>
  <c r="A545" i="17" l="1"/>
  <c r="B547" i="17"/>
  <c r="C547" i="17" s="1"/>
  <c r="D546" i="17"/>
  <c r="A546" i="17" l="1"/>
  <c r="B548" i="17"/>
  <c r="C548" i="17" s="1"/>
  <c r="D547" i="17"/>
  <c r="A547" i="17" l="1"/>
  <c r="D548" i="17"/>
  <c r="B549" i="17"/>
  <c r="C549" i="17" s="1"/>
  <c r="B550" i="17" l="1"/>
  <c r="C550" i="17" s="1"/>
  <c r="D549" i="17"/>
  <c r="A548" i="17"/>
  <c r="B551" i="17" l="1"/>
  <c r="C551" i="17" s="1"/>
  <c r="D550" i="17"/>
  <c r="A549" i="17"/>
  <c r="B552" i="17" l="1"/>
  <c r="C552" i="17" s="1"/>
  <c r="D551" i="17"/>
  <c r="A550" i="17"/>
  <c r="D552" i="17" l="1"/>
  <c r="B553" i="17"/>
  <c r="C553" i="17" s="1"/>
  <c r="A551" i="17"/>
  <c r="B554" i="17" l="1"/>
  <c r="C554" i="17" s="1"/>
  <c r="D553" i="17"/>
  <c r="A552" i="17"/>
  <c r="A553" i="17" l="1"/>
  <c r="B555" i="17"/>
  <c r="C555" i="17" s="1"/>
  <c r="D554" i="17"/>
  <c r="A554" i="17" l="1"/>
  <c r="B556" i="17"/>
  <c r="C556" i="17" s="1"/>
  <c r="D555" i="17"/>
  <c r="D556" i="17" l="1"/>
  <c r="B557" i="17"/>
  <c r="C557" i="17" s="1"/>
  <c r="A555" i="17"/>
  <c r="B558" i="17" l="1"/>
  <c r="C558" i="17" s="1"/>
  <c r="D557" i="17"/>
  <c r="A556" i="17"/>
  <c r="B559" i="17" l="1"/>
  <c r="C559" i="17" s="1"/>
  <c r="D558" i="17"/>
  <c r="A557" i="17"/>
  <c r="A558" i="17" l="1"/>
  <c r="B560" i="17"/>
  <c r="C560" i="17" s="1"/>
  <c r="D559" i="17"/>
  <c r="D560" i="17" l="1"/>
  <c r="B561" i="17"/>
  <c r="C561" i="17" s="1"/>
  <c r="A559" i="17"/>
  <c r="A560" i="17" l="1"/>
  <c r="B562" i="17"/>
  <c r="C562" i="17" s="1"/>
  <c r="D561" i="17"/>
  <c r="B563" i="17" l="1"/>
  <c r="C563" i="17" s="1"/>
  <c r="D562" i="17"/>
  <c r="A561" i="17"/>
  <c r="B564" i="17" l="1"/>
  <c r="C564" i="17" s="1"/>
  <c r="D563" i="17"/>
  <c r="A562" i="17"/>
  <c r="D564" i="17" l="1"/>
  <c r="B565" i="17"/>
  <c r="C565" i="17" s="1"/>
  <c r="A563" i="17"/>
  <c r="B566" i="17" l="1"/>
  <c r="C566" i="17" s="1"/>
  <c r="D565" i="17"/>
  <c r="A564" i="17"/>
  <c r="B567" i="17" l="1"/>
  <c r="C567" i="17" s="1"/>
  <c r="D566" i="17"/>
  <c r="A565" i="17"/>
  <c r="B568" i="17" l="1"/>
  <c r="C568" i="17" s="1"/>
  <c r="D567" i="17"/>
  <c r="A566" i="17"/>
  <c r="D568" i="17" l="1"/>
  <c r="B569" i="17"/>
  <c r="C569" i="17" s="1"/>
  <c r="A567" i="17"/>
  <c r="B570" i="17" l="1"/>
  <c r="C570" i="17" s="1"/>
  <c r="D569" i="17"/>
  <c r="A568" i="17"/>
  <c r="B571" i="17" l="1"/>
  <c r="C571" i="17" s="1"/>
  <c r="D570" i="17"/>
  <c r="A569" i="17"/>
  <c r="A570" i="17" l="1"/>
  <c r="B572" i="17"/>
  <c r="C572" i="17" s="1"/>
  <c r="D571" i="17"/>
  <c r="D572" i="17" l="1"/>
  <c r="B573" i="17"/>
  <c r="C573" i="17" s="1"/>
  <c r="A571" i="17"/>
  <c r="B574" i="17" l="1"/>
  <c r="C574" i="17" s="1"/>
  <c r="D573" i="17"/>
  <c r="A572" i="17"/>
  <c r="B575" i="17" l="1"/>
  <c r="C575" i="17" s="1"/>
  <c r="D574" i="17"/>
  <c r="A573" i="17"/>
  <c r="A574" i="17" l="1"/>
  <c r="B576" i="17"/>
  <c r="C576" i="17" s="1"/>
  <c r="D575" i="17"/>
  <c r="D576" i="17" l="1"/>
  <c r="B577" i="17"/>
  <c r="C577" i="17" s="1"/>
  <c r="A575" i="17"/>
  <c r="A576" i="17" l="1"/>
  <c r="B578" i="17"/>
  <c r="C578" i="17" s="1"/>
  <c r="D577" i="17"/>
  <c r="B579" i="17" l="1"/>
  <c r="C579" i="17" s="1"/>
  <c r="D578" i="17"/>
  <c r="A577" i="17"/>
  <c r="A578" i="17" l="1"/>
  <c r="B580" i="17"/>
  <c r="C580" i="17" s="1"/>
  <c r="D579" i="17"/>
  <c r="A579" i="17" l="1"/>
  <c r="D580" i="17"/>
  <c r="B581" i="17"/>
  <c r="C581" i="17" s="1"/>
  <c r="B582" i="17" l="1"/>
  <c r="C582" i="17" s="1"/>
  <c r="D581" i="17"/>
  <c r="A580" i="17"/>
  <c r="A581" i="17" l="1"/>
  <c r="B583" i="17"/>
  <c r="C583" i="17" s="1"/>
  <c r="D582" i="17"/>
  <c r="A582" i="17" l="1"/>
  <c r="B584" i="17"/>
  <c r="C584" i="17" s="1"/>
  <c r="D583" i="17"/>
  <c r="A583" i="17" l="1"/>
  <c r="D584" i="17"/>
  <c r="B585" i="17"/>
  <c r="C585" i="17" s="1"/>
  <c r="B586" i="17" l="1"/>
  <c r="C586" i="17" s="1"/>
  <c r="D585" i="17"/>
  <c r="A584" i="17"/>
  <c r="A585" i="17" l="1"/>
  <c r="B587" i="17"/>
  <c r="C587" i="17" s="1"/>
  <c r="D586" i="17"/>
  <c r="A586" i="17" l="1"/>
  <c r="B588" i="17"/>
  <c r="C588" i="17" s="1"/>
  <c r="D587" i="17"/>
  <c r="D588" i="17" l="1"/>
  <c r="B589" i="17"/>
  <c r="C589" i="17" s="1"/>
  <c r="A587" i="17"/>
  <c r="B590" i="17" l="1"/>
  <c r="C590" i="17" s="1"/>
  <c r="D589" i="17"/>
  <c r="A588" i="17"/>
  <c r="B591" i="17" l="1"/>
  <c r="C591" i="17" s="1"/>
  <c r="D590" i="17"/>
  <c r="A589" i="17"/>
  <c r="A590" i="17" l="1"/>
  <c r="B592" i="17"/>
  <c r="C592" i="17" s="1"/>
  <c r="D591" i="17"/>
  <c r="D592" i="17" l="1"/>
  <c r="B593" i="17"/>
  <c r="C593" i="17" s="1"/>
  <c r="A591" i="17"/>
  <c r="B594" i="17" l="1"/>
  <c r="C594" i="17" s="1"/>
  <c r="D593" i="17"/>
  <c r="A592" i="17"/>
  <c r="B595" i="17" l="1"/>
  <c r="C595" i="17" s="1"/>
  <c r="D594" i="17"/>
  <c r="A593" i="17"/>
  <c r="A594" i="17" l="1"/>
  <c r="B596" i="17"/>
  <c r="C596" i="17" s="1"/>
  <c r="D595" i="17"/>
  <c r="D596" i="17" l="1"/>
  <c r="B597" i="17"/>
  <c r="C597" i="17" s="1"/>
  <c r="A595" i="17"/>
  <c r="B598" i="17" l="1"/>
  <c r="C598" i="17" s="1"/>
  <c r="D597" i="17"/>
  <c r="A596" i="17"/>
  <c r="B599" i="17" l="1"/>
  <c r="C599" i="17" s="1"/>
  <c r="D598" i="17"/>
  <c r="A597" i="17"/>
  <c r="B600" i="17" l="1"/>
  <c r="C600" i="17" s="1"/>
  <c r="D599" i="17"/>
  <c r="A598" i="17"/>
  <c r="D600" i="17" l="1"/>
  <c r="B601" i="17"/>
  <c r="C601" i="17" s="1"/>
  <c r="A599" i="17"/>
  <c r="B602" i="17" l="1"/>
  <c r="C602" i="17" s="1"/>
  <c r="D601" i="17"/>
  <c r="A600" i="17"/>
  <c r="B603" i="17" l="1"/>
  <c r="C603" i="17" s="1"/>
  <c r="D602" i="17"/>
  <c r="A601" i="17"/>
  <c r="A602" i="17" l="1"/>
  <c r="B604" i="17"/>
  <c r="C604" i="17" s="1"/>
  <c r="D603" i="17"/>
  <c r="A603" i="17" l="1"/>
  <c r="D604" i="17"/>
  <c r="B605" i="17"/>
  <c r="C605" i="17" s="1"/>
  <c r="B606" i="17" l="1"/>
  <c r="C606" i="17" s="1"/>
  <c r="D605" i="17"/>
  <c r="A604" i="17"/>
  <c r="A605" i="17" l="1"/>
  <c r="B607" i="17"/>
  <c r="C607" i="17" s="1"/>
  <c r="D606" i="17"/>
  <c r="A606" i="17" l="1"/>
  <c r="B608" i="17"/>
  <c r="C608" i="17" s="1"/>
  <c r="D607" i="17"/>
  <c r="A607" i="17" l="1"/>
  <c r="D608" i="17"/>
  <c r="B609" i="17"/>
  <c r="C609" i="17" s="1"/>
  <c r="A608" i="17" l="1"/>
  <c r="B610" i="17"/>
  <c r="C610" i="17" s="1"/>
  <c r="D609" i="17"/>
  <c r="B611" i="17" l="1"/>
  <c r="C611" i="17" s="1"/>
  <c r="D610" i="17"/>
  <c r="A609" i="17"/>
  <c r="B612" i="17" l="1"/>
  <c r="C612" i="17" s="1"/>
  <c r="D611" i="17"/>
  <c r="A610" i="17"/>
  <c r="D612" i="17" l="1"/>
  <c r="B613" i="17"/>
  <c r="C613" i="17" s="1"/>
  <c r="A611" i="17"/>
  <c r="A612" i="17" l="1"/>
  <c r="B614" i="17"/>
  <c r="C614" i="17" s="1"/>
  <c r="D613" i="17"/>
  <c r="A613" i="17" l="1"/>
  <c r="B615" i="17"/>
  <c r="C615" i="17" s="1"/>
  <c r="D614" i="17"/>
  <c r="B616" i="17" l="1"/>
  <c r="C616" i="17" s="1"/>
  <c r="D615" i="17"/>
  <c r="A614" i="17"/>
  <c r="D616" i="17" l="1"/>
  <c r="B617" i="17"/>
  <c r="C617" i="17" s="1"/>
  <c r="A615" i="17"/>
  <c r="B618" i="17" l="1"/>
  <c r="C618" i="17" s="1"/>
  <c r="D617" i="17"/>
  <c r="A616" i="17"/>
  <c r="B619" i="17" l="1"/>
  <c r="C619" i="17" s="1"/>
  <c r="D618" i="17"/>
  <c r="A617" i="17"/>
  <c r="A618" i="17" l="1"/>
  <c r="B620" i="17"/>
  <c r="C620" i="17" s="1"/>
  <c r="D619" i="17"/>
  <c r="D620" i="17" l="1"/>
  <c r="B621" i="17"/>
  <c r="C621" i="17" s="1"/>
  <c r="A619" i="17"/>
  <c r="A620" i="17" l="1"/>
  <c r="B622" i="17"/>
  <c r="C622" i="17" s="1"/>
  <c r="D621" i="17"/>
  <c r="A621" i="17" l="1"/>
  <c r="B623" i="17"/>
  <c r="C623" i="17" s="1"/>
  <c r="D622" i="17"/>
  <c r="A622" i="17" l="1"/>
  <c r="B624" i="17"/>
  <c r="C624" i="17" s="1"/>
  <c r="D623" i="17"/>
  <c r="D624" i="17" l="1"/>
  <c r="B625" i="17"/>
  <c r="C625" i="17" s="1"/>
  <c r="A623" i="17"/>
  <c r="A624" i="17" l="1"/>
  <c r="B626" i="17"/>
  <c r="C626" i="17" s="1"/>
  <c r="D625" i="17"/>
  <c r="A625" i="17" l="1"/>
  <c r="B627" i="17"/>
  <c r="C627" i="17" s="1"/>
  <c r="D626" i="17"/>
  <c r="A626" i="17" l="1"/>
  <c r="B628" i="17"/>
  <c r="C628" i="17" s="1"/>
  <c r="D627" i="17"/>
  <c r="A627" i="17" l="1"/>
  <c r="D628" i="17"/>
  <c r="B629" i="17"/>
  <c r="C629" i="17" s="1"/>
  <c r="B630" i="17" l="1"/>
  <c r="C630" i="17" s="1"/>
  <c r="D629" i="17"/>
  <c r="A628" i="17"/>
  <c r="B631" i="17" l="1"/>
  <c r="C631" i="17" s="1"/>
  <c r="D630" i="17"/>
  <c r="A629" i="17"/>
  <c r="B632" i="17" l="1"/>
  <c r="C632" i="17" s="1"/>
  <c r="D631" i="17"/>
  <c r="A630" i="17"/>
  <c r="D632" i="17" l="1"/>
  <c r="B633" i="17"/>
  <c r="C633" i="17" s="1"/>
  <c r="A631" i="17"/>
  <c r="A632" i="17" l="1"/>
  <c r="B634" i="17"/>
  <c r="C634" i="17" s="1"/>
  <c r="D633" i="17"/>
  <c r="B635" i="17" l="1"/>
  <c r="C635" i="17" s="1"/>
  <c r="D634" i="17"/>
  <c r="A633" i="17"/>
  <c r="B636" i="17" l="1"/>
  <c r="C636" i="17" s="1"/>
  <c r="D635" i="17"/>
  <c r="A634" i="17"/>
  <c r="D636" i="17" l="1"/>
  <c r="B637" i="17"/>
  <c r="C637" i="17" s="1"/>
  <c r="A635" i="17"/>
  <c r="B638" i="17" l="1"/>
  <c r="C638" i="17" s="1"/>
  <c r="D637" i="17"/>
  <c r="A636" i="17"/>
  <c r="B639" i="17" l="1"/>
  <c r="C639" i="17" s="1"/>
  <c r="D638" i="17"/>
  <c r="A637" i="17"/>
  <c r="B640" i="17" l="1"/>
  <c r="C640" i="17" s="1"/>
  <c r="D639" i="17"/>
  <c r="A638" i="17"/>
  <c r="D640" i="17" l="1"/>
  <c r="B641" i="17"/>
  <c r="C641" i="17" s="1"/>
  <c r="A639" i="17"/>
  <c r="B642" i="17" l="1"/>
  <c r="C642" i="17" s="1"/>
  <c r="D641" i="17"/>
  <c r="A640" i="17"/>
  <c r="B643" i="17" l="1"/>
  <c r="C643" i="17" s="1"/>
  <c r="D642" i="17"/>
  <c r="A641" i="17"/>
  <c r="A642" i="17" l="1"/>
  <c r="B644" i="17"/>
  <c r="C644" i="17" s="1"/>
  <c r="D643" i="17"/>
  <c r="D644" i="17" l="1"/>
  <c r="B645" i="17"/>
  <c r="C645" i="17" s="1"/>
  <c r="A643" i="17"/>
  <c r="A644" i="17" l="1"/>
  <c r="B646" i="17"/>
  <c r="C646" i="17" s="1"/>
  <c r="D645" i="17"/>
  <c r="B647" i="17" l="1"/>
  <c r="C647" i="17" s="1"/>
  <c r="D646" i="17"/>
  <c r="A645" i="17"/>
  <c r="B648" i="17" l="1"/>
  <c r="C648" i="17" s="1"/>
  <c r="D647" i="17"/>
  <c r="A646" i="17"/>
  <c r="D648" i="17" l="1"/>
  <c r="B649" i="17"/>
  <c r="C649" i="17" s="1"/>
  <c r="A647" i="17"/>
  <c r="B650" i="17" l="1"/>
  <c r="C650" i="17" s="1"/>
  <c r="D649" i="17"/>
  <c r="A648" i="17"/>
  <c r="A649" i="17" l="1"/>
  <c r="B651" i="17"/>
  <c r="C651" i="17" s="1"/>
  <c r="D650" i="17"/>
  <c r="B652" i="17" l="1"/>
  <c r="C652" i="17" s="1"/>
  <c r="D651" i="17"/>
  <c r="A650" i="17"/>
  <c r="D652" i="17" l="1"/>
  <c r="B653" i="17"/>
  <c r="C653" i="17" s="1"/>
  <c r="A651" i="17"/>
  <c r="B654" i="17" l="1"/>
  <c r="C654" i="17" s="1"/>
  <c r="D653" i="17"/>
  <c r="A652" i="17"/>
  <c r="B655" i="17" l="1"/>
  <c r="C655" i="17" s="1"/>
  <c r="D654" i="17"/>
  <c r="A653" i="17"/>
  <c r="B656" i="17" l="1"/>
  <c r="C656" i="17" s="1"/>
  <c r="D655" i="17"/>
  <c r="A654" i="17"/>
  <c r="D656" i="17" l="1"/>
  <c r="B657" i="17"/>
  <c r="C657" i="17" s="1"/>
  <c r="A655" i="17"/>
  <c r="A656" i="17" l="1"/>
  <c r="B658" i="17"/>
  <c r="C658" i="17" s="1"/>
  <c r="D657" i="17"/>
  <c r="B659" i="17" l="1"/>
  <c r="C659" i="17" s="1"/>
  <c r="D658" i="17"/>
  <c r="A657" i="17"/>
  <c r="A658" i="17" l="1"/>
  <c r="B660" i="17"/>
  <c r="C660" i="17" s="1"/>
  <c r="D659" i="17"/>
  <c r="A659" i="17" l="1"/>
  <c r="D660" i="17"/>
  <c r="B661" i="17"/>
  <c r="C661" i="17" s="1"/>
  <c r="B662" i="17" l="1"/>
  <c r="C662" i="17" s="1"/>
  <c r="D661" i="17"/>
  <c r="A660" i="17"/>
  <c r="B663" i="17" l="1"/>
  <c r="C663" i="17" s="1"/>
  <c r="D662" i="17"/>
  <c r="A661" i="17"/>
  <c r="A662" i="17" l="1"/>
  <c r="B664" i="17"/>
  <c r="C664" i="17" s="1"/>
  <c r="D663" i="17"/>
  <c r="A663" i="17" l="1"/>
  <c r="D664" i="17"/>
  <c r="B665" i="17"/>
  <c r="C665" i="17" s="1"/>
  <c r="B666" i="17" l="1"/>
  <c r="C666" i="17" s="1"/>
  <c r="D665" i="17"/>
  <c r="A664" i="17"/>
  <c r="B667" i="17" l="1"/>
  <c r="C667" i="17" s="1"/>
  <c r="D666" i="17"/>
  <c r="A665" i="17"/>
  <c r="B668" i="17" l="1"/>
  <c r="C668" i="17" s="1"/>
  <c r="D667" i="17"/>
  <c r="A666" i="17"/>
  <c r="D668" i="17" l="1"/>
  <c r="B669" i="17"/>
  <c r="C669" i="17" s="1"/>
  <c r="A667" i="17"/>
  <c r="A668" i="17" l="1"/>
  <c r="B670" i="17"/>
  <c r="C670" i="17" s="1"/>
  <c r="D669" i="17"/>
  <c r="B671" i="17" l="1"/>
  <c r="C671" i="17" s="1"/>
  <c r="D670" i="17"/>
  <c r="A669" i="17"/>
  <c r="B672" i="17" l="1"/>
  <c r="C672" i="17" s="1"/>
  <c r="D671" i="17"/>
  <c r="A670" i="17"/>
  <c r="D672" i="17" l="1"/>
  <c r="B673" i="17"/>
  <c r="C673" i="17" s="1"/>
  <c r="A671" i="17"/>
  <c r="B674" i="17" l="1"/>
  <c r="C674" i="17" s="1"/>
  <c r="D673" i="17"/>
  <c r="A672" i="17"/>
  <c r="A673" i="17" l="1"/>
  <c r="B675" i="17"/>
  <c r="C675" i="17" s="1"/>
  <c r="D674" i="17"/>
  <c r="B676" i="17" l="1"/>
  <c r="C676" i="17" s="1"/>
  <c r="D675" i="17"/>
  <c r="A674" i="17"/>
  <c r="D676" i="17" l="1"/>
  <c r="B677" i="17"/>
  <c r="C677" i="17" s="1"/>
  <c r="A675" i="17"/>
  <c r="B678" i="17" l="1"/>
  <c r="C678" i="17" s="1"/>
  <c r="D677" i="17"/>
  <c r="A676" i="17"/>
  <c r="B679" i="17" l="1"/>
  <c r="C679" i="17" s="1"/>
  <c r="D678" i="17"/>
  <c r="A677" i="17"/>
  <c r="B680" i="17" l="1"/>
  <c r="C680" i="17" s="1"/>
  <c r="D679" i="17"/>
  <c r="A678" i="17"/>
  <c r="D680" i="17" l="1"/>
  <c r="B681" i="17"/>
  <c r="C681" i="17" s="1"/>
  <c r="A679" i="17"/>
  <c r="A680" i="17" l="1"/>
  <c r="B682" i="17"/>
  <c r="C682" i="17" s="1"/>
  <c r="D681" i="17"/>
  <c r="A681" i="17" l="1"/>
  <c r="B683" i="17"/>
  <c r="C683" i="17" s="1"/>
  <c r="D682" i="17"/>
  <c r="B684" i="17" l="1"/>
  <c r="C684" i="17" s="1"/>
  <c r="D683" i="17"/>
  <c r="A682" i="17"/>
  <c r="D684" i="17" l="1"/>
  <c r="B685" i="17"/>
  <c r="C685" i="17" s="1"/>
  <c r="A683" i="17"/>
  <c r="A684" i="17" l="1"/>
  <c r="B686" i="17"/>
  <c r="C686" i="17" s="1"/>
  <c r="D685" i="17"/>
  <c r="B687" i="17" l="1"/>
  <c r="C687" i="17" s="1"/>
  <c r="D686" i="17"/>
  <c r="A685" i="17"/>
  <c r="B688" i="17" l="1"/>
  <c r="C688" i="17" s="1"/>
  <c r="D687" i="17"/>
  <c r="A686" i="17"/>
  <c r="A687" i="17" l="1"/>
  <c r="B689" i="17"/>
  <c r="C689" i="17" s="1"/>
  <c r="D688" i="17"/>
  <c r="A688" i="17" l="1"/>
  <c r="B690" i="17"/>
  <c r="C690" i="17" s="1"/>
  <c r="D689" i="17"/>
  <c r="B691" i="17" l="1"/>
  <c r="C691" i="17" s="1"/>
  <c r="D690" i="17"/>
  <c r="A689" i="17"/>
  <c r="D691" i="17" l="1"/>
  <c r="B692" i="17"/>
  <c r="C692" i="17" s="1"/>
  <c r="A690" i="17"/>
  <c r="A691" i="17" l="1"/>
  <c r="B693" i="17"/>
  <c r="C693" i="17" s="1"/>
  <c r="D692" i="17"/>
  <c r="B694" i="17" l="1"/>
  <c r="C694" i="17" s="1"/>
  <c r="D693" i="17"/>
  <c r="A692" i="17"/>
  <c r="B695" i="17" l="1"/>
  <c r="C695" i="17" s="1"/>
  <c r="D694" i="17"/>
  <c r="A693" i="17"/>
  <c r="D695" i="17" l="1"/>
  <c r="B696" i="17"/>
  <c r="C696" i="17" s="1"/>
  <c r="A694" i="17"/>
  <c r="B697" i="17" l="1"/>
  <c r="C697" i="17" s="1"/>
  <c r="D696" i="17"/>
  <c r="A695" i="17"/>
  <c r="A696" i="17" l="1"/>
  <c r="B698" i="17"/>
  <c r="C698" i="17" s="1"/>
  <c r="D697" i="17"/>
  <c r="A697" i="17" l="1"/>
  <c r="B699" i="17"/>
  <c r="C699" i="17" s="1"/>
  <c r="D698" i="17"/>
  <c r="D699" i="17" l="1"/>
  <c r="B700" i="17"/>
  <c r="C700" i="17" s="1"/>
  <c r="A698" i="17"/>
  <c r="A699" i="17" l="1"/>
  <c r="B701" i="17"/>
  <c r="C701" i="17" s="1"/>
  <c r="D700" i="17"/>
  <c r="B702" i="17" l="1"/>
  <c r="C702" i="17" s="1"/>
  <c r="D701" i="17"/>
  <c r="A700" i="17"/>
  <c r="B703" i="17" l="1"/>
  <c r="C703" i="17" s="1"/>
  <c r="D702" i="17"/>
  <c r="A701" i="17"/>
  <c r="A702" i="17" l="1"/>
  <c r="D703" i="17"/>
  <c r="B704" i="17"/>
  <c r="C704" i="17" s="1"/>
  <c r="A703" i="17" l="1"/>
  <c r="B705" i="17"/>
  <c r="C705" i="17" s="1"/>
  <c r="D704" i="17"/>
  <c r="B706" i="17" l="1"/>
  <c r="C706" i="17" s="1"/>
  <c r="D705" i="17"/>
  <c r="A704" i="17"/>
  <c r="B707" i="17" l="1"/>
  <c r="C707" i="17" s="1"/>
  <c r="D706" i="17"/>
  <c r="A705" i="17"/>
  <c r="D707" i="17" l="1"/>
  <c r="B708" i="17"/>
  <c r="C708" i="17" s="1"/>
  <c r="A706" i="17"/>
  <c r="B709" i="17" l="1"/>
  <c r="C709" i="17" s="1"/>
  <c r="D708" i="17"/>
  <c r="A707" i="17"/>
  <c r="A708" i="17" l="1"/>
  <c r="B710" i="17"/>
  <c r="C710" i="17" s="1"/>
  <c r="D709" i="17"/>
  <c r="A709" i="17" l="1"/>
  <c r="B711" i="17"/>
  <c r="C711" i="17" s="1"/>
  <c r="D710" i="17"/>
  <c r="D711" i="17" l="1"/>
  <c r="B712" i="17"/>
  <c r="C712" i="17" s="1"/>
  <c r="A710" i="17"/>
  <c r="B713" i="17" l="1"/>
  <c r="C713" i="17" s="1"/>
  <c r="D712" i="17"/>
  <c r="A711" i="17"/>
  <c r="A712" i="17" l="1"/>
  <c r="B714" i="17"/>
  <c r="C714" i="17" s="1"/>
  <c r="D713" i="17"/>
  <c r="A713" i="17" l="1"/>
  <c r="B715" i="17"/>
  <c r="C715" i="17" s="1"/>
  <c r="D714" i="17"/>
  <c r="D715" i="17" l="1"/>
  <c r="B716" i="17"/>
  <c r="C716" i="17" s="1"/>
  <c r="A714" i="17"/>
  <c r="B717" i="17" l="1"/>
  <c r="C717" i="17" s="1"/>
  <c r="D716" i="17"/>
  <c r="A715" i="17"/>
  <c r="A716" i="17" l="1"/>
  <c r="B718" i="17"/>
  <c r="C718" i="17" s="1"/>
  <c r="D717" i="17"/>
  <c r="B719" i="17" l="1"/>
  <c r="C719" i="17" s="1"/>
  <c r="D718" i="17"/>
  <c r="A717" i="17"/>
  <c r="D719" i="17" l="1"/>
  <c r="B720" i="17"/>
  <c r="C720" i="17" s="1"/>
  <c r="A718" i="17"/>
  <c r="A719" i="17" l="1"/>
  <c r="B721" i="17"/>
  <c r="C721" i="17" s="1"/>
  <c r="D720" i="17"/>
  <c r="A720" i="17" l="1"/>
  <c r="B722" i="17"/>
  <c r="C722" i="17" s="1"/>
  <c r="D721" i="17"/>
  <c r="A721" i="17" l="1"/>
  <c r="B723" i="17"/>
  <c r="C723" i="17" s="1"/>
  <c r="D722" i="17"/>
  <c r="A722" i="17" l="1"/>
  <c r="D723" i="17"/>
  <c r="B724" i="17"/>
  <c r="C724" i="17" s="1"/>
  <c r="B725" i="17" l="1"/>
  <c r="C725" i="17" s="1"/>
  <c r="D724" i="17"/>
  <c r="A723" i="17"/>
  <c r="A724" i="17" l="1"/>
  <c r="B726" i="17"/>
  <c r="C726" i="17" s="1"/>
  <c r="D725" i="17"/>
  <c r="A725" i="17" l="1"/>
  <c r="B727" i="17"/>
  <c r="C727" i="17" s="1"/>
  <c r="D726" i="17"/>
  <c r="D727" i="17" l="1"/>
  <c r="B728" i="17"/>
  <c r="C728" i="17" s="1"/>
  <c r="A726" i="17"/>
  <c r="B729" i="17" l="1"/>
  <c r="C729" i="17" s="1"/>
  <c r="D728" i="17"/>
  <c r="A727" i="17"/>
  <c r="B730" i="17" l="1"/>
  <c r="C730" i="17" s="1"/>
  <c r="D729" i="17"/>
  <c r="A728" i="17"/>
  <c r="A729" i="17" l="1"/>
  <c r="B731" i="17"/>
  <c r="C731" i="17" s="1"/>
  <c r="D730" i="17"/>
  <c r="D731" i="17" l="1"/>
  <c r="B732" i="17"/>
  <c r="C732" i="17" s="1"/>
  <c r="A730" i="17"/>
  <c r="A731" i="17" l="1"/>
  <c r="B733" i="17"/>
  <c r="C733" i="17" s="1"/>
  <c r="D732" i="17"/>
  <c r="B734" i="17" l="1"/>
  <c r="C734" i="17" s="1"/>
  <c r="D733" i="17"/>
  <c r="A732" i="17"/>
  <c r="B735" i="17" l="1"/>
  <c r="C735" i="17" s="1"/>
  <c r="D734" i="17"/>
  <c r="A733" i="17"/>
  <c r="A734" i="17" l="1"/>
  <c r="D735" i="17"/>
  <c r="B736" i="17"/>
  <c r="C736" i="17" s="1"/>
  <c r="B737" i="17" l="1"/>
  <c r="C737" i="17" s="1"/>
  <c r="D736" i="17"/>
  <c r="A735" i="17"/>
  <c r="A736" i="17" l="1"/>
  <c r="B738" i="17"/>
  <c r="C738" i="17" s="1"/>
  <c r="D737" i="17"/>
  <c r="A737" i="17" l="1"/>
  <c r="B739" i="17"/>
  <c r="C739" i="17" s="1"/>
  <c r="D738" i="17"/>
  <c r="D739" i="17" l="1"/>
  <c r="B740" i="17"/>
  <c r="C740" i="17" s="1"/>
  <c r="A738" i="17"/>
  <c r="B741" i="17" l="1"/>
  <c r="C741" i="17" s="1"/>
  <c r="D740" i="17"/>
  <c r="A739" i="17"/>
  <c r="A740" i="17" l="1"/>
  <c r="B742" i="17"/>
  <c r="C742" i="17" s="1"/>
  <c r="D741" i="17"/>
  <c r="B743" i="17" l="1"/>
  <c r="C743" i="17" s="1"/>
  <c r="D742" i="17"/>
  <c r="A741" i="17"/>
  <c r="D743" i="17" l="1"/>
  <c r="B744" i="17"/>
  <c r="C744" i="17" s="1"/>
  <c r="A742" i="17"/>
  <c r="A743" i="17" l="1"/>
  <c r="B745" i="17"/>
  <c r="C745" i="17" s="1"/>
  <c r="D744" i="17"/>
  <c r="A744" i="17" l="1"/>
  <c r="B746" i="17"/>
  <c r="C746" i="17" s="1"/>
  <c r="D745" i="17"/>
  <c r="A745" i="17" l="1"/>
  <c r="B747" i="17"/>
  <c r="C747" i="17" s="1"/>
  <c r="D746" i="17"/>
  <c r="A746" i="17" l="1"/>
  <c r="D747" i="17"/>
  <c r="B748" i="17"/>
  <c r="C748" i="17" s="1"/>
  <c r="B749" i="17" l="1"/>
  <c r="C749" i="17" s="1"/>
  <c r="D748" i="17"/>
  <c r="A747" i="17"/>
  <c r="A748" i="17" l="1"/>
  <c r="B750" i="17"/>
  <c r="C750" i="17" s="1"/>
  <c r="D749" i="17"/>
  <c r="A749" i="17" l="1"/>
  <c r="B751" i="17"/>
  <c r="C751" i="17" s="1"/>
  <c r="D750" i="17"/>
  <c r="D751" i="17" l="1"/>
  <c r="B752" i="17"/>
  <c r="C752" i="17" s="1"/>
  <c r="A750" i="17"/>
  <c r="B753" i="17" l="1"/>
  <c r="C753" i="17" s="1"/>
  <c r="D752" i="17"/>
  <c r="A751" i="17"/>
  <c r="A752" i="17" l="1"/>
  <c r="B754" i="17"/>
  <c r="C754" i="17" s="1"/>
  <c r="D753" i="17"/>
  <c r="A753" i="17" l="1"/>
  <c r="B755" i="17"/>
  <c r="C755" i="17" s="1"/>
  <c r="D754" i="17"/>
  <c r="D755" i="17" l="1"/>
  <c r="B756" i="17"/>
  <c r="C756" i="17" s="1"/>
  <c r="A754" i="17"/>
  <c r="B757" i="17" l="1"/>
  <c r="C757" i="17" s="1"/>
  <c r="D756" i="17"/>
  <c r="A755" i="17"/>
  <c r="B758" i="17" l="1"/>
  <c r="C758" i="17" s="1"/>
  <c r="D757" i="17"/>
  <c r="A756" i="17"/>
  <c r="A757" i="17" l="1"/>
  <c r="B759" i="17"/>
  <c r="C759" i="17" s="1"/>
  <c r="D758" i="17"/>
  <c r="D759" i="17" l="1"/>
  <c r="B760" i="17"/>
  <c r="C760" i="17" s="1"/>
  <c r="A758" i="17"/>
  <c r="B761" i="17" l="1"/>
  <c r="C761" i="17" s="1"/>
  <c r="D760" i="17"/>
  <c r="A759" i="17"/>
  <c r="A760" i="17" l="1"/>
  <c r="B762" i="17"/>
  <c r="C762" i="17" s="1"/>
  <c r="D761" i="17"/>
  <c r="A761" i="17" l="1"/>
  <c r="B763" i="17"/>
  <c r="C763" i="17" s="1"/>
  <c r="D762" i="17"/>
  <c r="A762" i="17" l="1"/>
  <c r="D763" i="17"/>
  <c r="B764" i="17"/>
  <c r="C764" i="17" s="1"/>
  <c r="B765" i="17" l="1"/>
  <c r="C765" i="17" s="1"/>
  <c r="D764" i="17"/>
  <c r="A763" i="17"/>
  <c r="B766" i="17" l="1"/>
  <c r="C766" i="17" s="1"/>
  <c r="D765" i="17"/>
  <c r="A764" i="17"/>
  <c r="B767" i="17" l="1"/>
  <c r="C767" i="17" s="1"/>
  <c r="D766" i="17"/>
  <c r="A765" i="17"/>
  <c r="D767" i="17" l="1"/>
  <c r="B768" i="17"/>
  <c r="C768" i="17" s="1"/>
  <c r="A766" i="17"/>
  <c r="B769" i="17" l="1"/>
  <c r="C769" i="17" s="1"/>
  <c r="D768" i="17"/>
  <c r="A767" i="17"/>
  <c r="A768" i="17" l="1"/>
  <c r="B770" i="17"/>
  <c r="C770" i="17" s="1"/>
  <c r="D769" i="17"/>
  <c r="A769" i="17" l="1"/>
  <c r="B771" i="17"/>
  <c r="C771" i="17" s="1"/>
  <c r="D770" i="17"/>
  <c r="A770" i="17" l="1"/>
  <c r="D771" i="17"/>
  <c r="B772" i="17"/>
  <c r="C772" i="17" s="1"/>
  <c r="A771" i="17" l="1"/>
  <c r="B773" i="17"/>
  <c r="C773" i="17" s="1"/>
  <c r="D772" i="17"/>
  <c r="B774" i="17" l="1"/>
  <c r="C774" i="17" s="1"/>
  <c r="D773" i="17"/>
  <c r="A772" i="17"/>
  <c r="A773" i="17" l="1"/>
  <c r="B775" i="17"/>
  <c r="C775" i="17" s="1"/>
  <c r="D774" i="17"/>
  <c r="D775" i="17" l="1"/>
  <c r="B776" i="17"/>
  <c r="C776" i="17" s="1"/>
  <c r="A774" i="17"/>
  <c r="A775" i="17" l="1"/>
  <c r="B777" i="17"/>
  <c r="C777" i="17" s="1"/>
  <c r="D776" i="17"/>
  <c r="B778" i="17" l="1"/>
  <c r="C778" i="17" s="1"/>
  <c r="D777" i="17"/>
  <c r="A776" i="17"/>
  <c r="A777" i="17" l="1"/>
  <c r="B779" i="17"/>
  <c r="C779" i="17" s="1"/>
  <c r="D778" i="17"/>
  <c r="D779" i="17" l="1"/>
  <c r="B780" i="17"/>
  <c r="C780" i="17" s="1"/>
  <c r="A778" i="17"/>
  <c r="A779" i="17" l="1"/>
  <c r="B781" i="17"/>
  <c r="C781" i="17" s="1"/>
  <c r="D780" i="17"/>
  <c r="B782" i="17" l="1"/>
  <c r="C782" i="17" s="1"/>
  <c r="D781" i="17"/>
  <c r="A780" i="17"/>
  <c r="B783" i="17" l="1"/>
  <c r="C783" i="17" s="1"/>
  <c r="D782" i="17"/>
  <c r="A781" i="17"/>
  <c r="D783" i="17" l="1"/>
  <c r="B784" i="17"/>
  <c r="C784" i="17" s="1"/>
  <c r="A782" i="17"/>
  <c r="A783" i="17" l="1"/>
  <c r="B785" i="17"/>
  <c r="C785" i="17" s="1"/>
  <c r="D784" i="17"/>
  <c r="B786" i="17" l="1"/>
  <c r="C786" i="17" s="1"/>
  <c r="D785" i="17"/>
  <c r="A784" i="17"/>
  <c r="A785" i="17" l="1"/>
  <c r="B787" i="17"/>
  <c r="C787" i="17" s="1"/>
  <c r="D786" i="17"/>
  <c r="A786" i="17" l="1"/>
  <c r="D787" i="17"/>
  <c r="B788" i="17"/>
  <c r="C788" i="17" s="1"/>
  <c r="B789" i="17" l="1"/>
  <c r="C789" i="17" s="1"/>
  <c r="D788" i="17"/>
  <c r="A787" i="17"/>
  <c r="A788" i="17" l="1"/>
  <c r="B790" i="17"/>
  <c r="C790" i="17" s="1"/>
  <c r="D789" i="17"/>
  <c r="A789" i="17" l="1"/>
  <c r="B791" i="17"/>
  <c r="C791" i="17" s="1"/>
  <c r="D790" i="17"/>
  <c r="D791" i="17" l="1"/>
  <c r="B792" i="17"/>
  <c r="C792" i="17" s="1"/>
  <c r="A790" i="17"/>
  <c r="B793" i="17" l="1"/>
  <c r="C793" i="17" s="1"/>
  <c r="D792" i="17"/>
  <c r="A791" i="17"/>
  <c r="A792" i="17" l="1"/>
  <c r="B794" i="17"/>
  <c r="C794" i="17" s="1"/>
  <c r="D793" i="17"/>
  <c r="B795" i="17" l="1"/>
  <c r="C795" i="17" s="1"/>
  <c r="D794" i="17"/>
  <c r="A793" i="17"/>
  <c r="A794" i="17" l="1"/>
  <c r="D795" i="17"/>
  <c r="B796" i="17"/>
  <c r="C796" i="17" s="1"/>
  <c r="B797" i="17" l="1"/>
  <c r="C797" i="17" s="1"/>
  <c r="D796" i="17"/>
  <c r="A795" i="17"/>
  <c r="B798" i="17" l="1"/>
  <c r="C798" i="17" s="1"/>
  <c r="D797" i="17"/>
  <c r="A796" i="17"/>
  <c r="B799" i="17" l="1"/>
  <c r="C799" i="17" s="1"/>
  <c r="D798" i="17"/>
  <c r="A797" i="17"/>
  <c r="B800" i="17" l="1"/>
  <c r="C800" i="17" s="1"/>
  <c r="D799" i="17"/>
  <c r="A798" i="17"/>
  <c r="B801" i="17" l="1"/>
  <c r="C801" i="17" s="1"/>
  <c r="D800" i="17"/>
  <c r="A799" i="17"/>
  <c r="B802" i="17" l="1"/>
  <c r="C802" i="17" s="1"/>
  <c r="D801" i="17"/>
  <c r="A800" i="17"/>
  <c r="D802" i="17" l="1"/>
  <c r="B803" i="17"/>
  <c r="C803" i="17" s="1"/>
  <c r="A801" i="17"/>
  <c r="A802" i="17" l="1"/>
  <c r="B804" i="17"/>
  <c r="C804" i="17" s="1"/>
  <c r="D803" i="17"/>
  <c r="B805" i="17" l="1"/>
  <c r="C805" i="17" s="1"/>
  <c r="D804" i="17"/>
  <c r="A803" i="17"/>
  <c r="B806" i="17" l="1"/>
  <c r="C806" i="17" s="1"/>
  <c r="D805" i="17"/>
  <c r="A804" i="17"/>
  <c r="A805" i="17" l="1"/>
  <c r="D806" i="17"/>
  <c r="B807" i="17"/>
  <c r="C807" i="17" s="1"/>
  <c r="B808" i="17" l="1"/>
  <c r="C808" i="17" s="1"/>
  <c r="D807" i="17"/>
  <c r="A806" i="17"/>
  <c r="A807" i="17" l="1"/>
  <c r="B809" i="17"/>
  <c r="C809" i="17" s="1"/>
  <c r="D808" i="17"/>
  <c r="A808" i="17" l="1"/>
  <c r="B810" i="17"/>
  <c r="C810" i="17" s="1"/>
  <c r="D809" i="17"/>
  <c r="A809" i="17" l="1"/>
  <c r="D810" i="17"/>
  <c r="B811" i="17"/>
  <c r="C811" i="17" s="1"/>
  <c r="B812" i="17" l="1"/>
  <c r="C812" i="17" s="1"/>
  <c r="D811" i="17"/>
  <c r="A810" i="17"/>
  <c r="B813" i="17" l="1"/>
  <c r="C813" i="17" s="1"/>
  <c r="D812" i="17"/>
  <c r="A811" i="17"/>
  <c r="B814" i="17" l="1"/>
  <c r="C814" i="17" s="1"/>
  <c r="D813" i="17"/>
  <c r="A812" i="17"/>
  <c r="A813" i="17" l="1"/>
  <c r="D814" i="17"/>
  <c r="B815" i="17"/>
  <c r="C815" i="17" s="1"/>
  <c r="B816" i="17" l="1"/>
  <c r="C816" i="17" s="1"/>
  <c r="D815" i="17"/>
  <c r="A814" i="17"/>
  <c r="B817" i="17" l="1"/>
  <c r="C817" i="17" s="1"/>
  <c r="D816" i="17"/>
  <c r="A815" i="17"/>
  <c r="B818" i="17" l="1"/>
  <c r="C818" i="17" s="1"/>
  <c r="D817" i="17"/>
  <c r="A816" i="17"/>
  <c r="D818" i="17" l="1"/>
  <c r="B819" i="17"/>
  <c r="C819" i="17" s="1"/>
  <c r="A817" i="17"/>
  <c r="A818" i="17" l="1"/>
  <c r="B820" i="17"/>
  <c r="C820" i="17" s="1"/>
  <c r="D819" i="17"/>
  <c r="B821" i="17" l="1"/>
  <c r="C821" i="17" s="1"/>
  <c r="D820" i="17"/>
  <c r="A819" i="17"/>
  <c r="B822" i="17" l="1"/>
  <c r="C822" i="17" s="1"/>
  <c r="D821" i="17"/>
  <c r="A820" i="17"/>
  <c r="A821" i="17" l="1"/>
  <c r="D822" i="17"/>
  <c r="B823" i="17"/>
  <c r="C823" i="17" s="1"/>
  <c r="B824" i="17" l="1"/>
  <c r="C824" i="17" s="1"/>
  <c r="D823" i="17"/>
  <c r="A822" i="17"/>
  <c r="B825" i="17" l="1"/>
  <c r="C825" i="17" s="1"/>
  <c r="D824" i="17"/>
  <c r="A823" i="17"/>
  <c r="A824" i="17" l="1"/>
  <c r="B826" i="17"/>
  <c r="C826" i="17" s="1"/>
  <c r="D825" i="17"/>
  <c r="D826" i="17" l="1"/>
  <c r="B827" i="17"/>
  <c r="C827" i="17" s="1"/>
  <c r="A825" i="17"/>
  <c r="B828" i="17" l="1"/>
  <c r="C828" i="17" s="1"/>
  <c r="D827" i="17"/>
  <c r="A826" i="17"/>
  <c r="B829" i="17" l="1"/>
  <c r="C829" i="17" s="1"/>
  <c r="D828" i="17"/>
  <c r="A827" i="17"/>
  <c r="B830" i="17" l="1"/>
  <c r="C830" i="17" s="1"/>
  <c r="D829" i="17"/>
  <c r="A828" i="17"/>
  <c r="D830" i="17" l="1"/>
  <c r="B831" i="17"/>
  <c r="C831" i="17" s="1"/>
  <c r="A829" i="17"/>
  <c r="A830" i="17" l="1"/>
  <c r="B832" i="17"/>
  <c r="C832" i="17" s="1"/>
  <c r="D831" i="17"/>
  <c r="A831" i="17" l="1"/>
  <c r="B833" i="17"/>
  <c r="C833" i="17" s="1"/>
  <c r="D832" i="17"/>
  <c r="B834" i="17" l="1"/>
  <c r="C834" i="17" s="1"/>
  <c r="D833" i="17"/>
  <c r="A832" i="17"/>
  <c r="D834" i="17" l="1"/>
  <c r="B835" i="17"/>
  <c r="C835" i="17" s="1"/>
  <c r="A833" i="17"/>
  <c r="B836" i="17" l="1"/>
  <c r="C836" i="17" s="1"/>
  <c r="D835" i="17"/>
  <c r="A834" i="17"/>
  <c r="B837" i="17" l="1"/>
  <c r="C837" i="17" s="1"/>
  <c r="D836" i="17"/>
  <c r="A835" i="17"/>
  <c r="B838" i="17" l="1"/>
  <c r="C838" i="17" s="1"/>
  <c r="D837" i="17"/>
  <c r="A836" i="17"/>
  <c r="A837" i="17" l="1"/>
  <c r="D838" i="17"/>
  <c r="B839" i="17"/>
  <c r="C839" i="17" s="1"/>
  <c r="A838" i="17" l="1"/>
  <c r="B840" i="17"/>
  <c r="C840" i="17" s="1"/>
  <c r="D839" i="17"/>
  <c r="A839" i="17" l="1"/>
  <c r="B841" i="17"/>
  <c r="C841" i="17" s="1"/>
  <c r="D840" i="17"/>
  <c r="A840" i="17" l="1"/>
  <c r="B842" i="17"/>
  <c r="C842" i="17" s="1"/>
  <c r="D841" i="17"/>
  <c r="D842" i="17" l="1"/>
  <c r="B843" i="17"/>
  <c r="C843" i="17" s="1"/>
  <c r="A841" i="17"/>
  <c r="A842" i="17" l="1"/>
  <c r="B844" i="17"/>
  <c r="C844" i="17" s="1"/>
  <c r="D843" i="17"/>
  <c r="A843" i="17" l="1"/>
  <c r="B845" i="17"/>
  <c r="C845" i="17" s="1"/>
  <c r="D844" i="17"/>
  <c r="A844" i="17" l="1"/>
  <c r="B846" i="17"/>
  <c r="C846" i="17" s="1"/>
  <c r="D845" i="17"/>
  <c r="A845" i="17" l="1"/>
  <c r="D846" i="17"/>
  <c r="B847" i="17"/>
  <c r="C847" i="17" s="1"/>
  <c r="B848" i="17" l="1"/>
  <c r="C848" i="17" s="1"/>
  <c r="D847" i="17"/>
  <c r="A846" i="17"/>
  <c r="A847" i="17" l="1"/>
  <c r="B849" i="17"/>
  <c r="C849" i="17" s="1"/>
  <c r="D848" i="17"/>
  <c r="A848" i="17" l="1"/>
  <c r="B850" i="17"/>
  <c r="C850" i="17" s="1"/>
  <c r="D849" i="17"/>
  <c r="D850" i="17" l="1"/>
  <c r="B851" i="17"/>
  <c r="C851" i="17" s="1"/>
  <c r="A849" i="17"/>
  <c r="B852" i="17" l="1"/>
  <c r="C852" i="17" s="1"/>
  <c r="D851" i="17"/>
  <c r="A850" i="17"/>
  <c r="B853" i="17" l="1"/>
  <c r="C853" i="17" s="1"/>
  <c r="D852" i="17"/>
  <c r="A851" i="17"/>
  <c r="B854" i="17" l="1"/>
  <c r="C854" i="17" s="1"/>
  <c r="D853" i="17"/>
  <c r="A852" i="17"/>
  <c r="A853" i="17" l="1"/>
  <c r="D854" i="17"/>
  <c r="B855" i="17"/>
  <c r="C855" i="17" s="1"/>
  <c r="A854" i="17" l="1"/>
  <c r="B856" i="17"/>
  <c r="C856" i="17" s="1"/>
  <c r="D855" i="17"/>
  <c r="B857" i="17" l="1"/>
  <c r="C857" i="17" s="1"/>
  <c r="D856" i="17"/>
  <c r="A855" i="17"/>
  <c r="A856" i="17" l="1"/>
  <c r="B858" i="17"/>
  <c r="C858" i="17" s="1"/>
  <c r="D857" i="17"/>
  <c r="A857" i="17" l="1"/>
  <c r="D858" i="17"/>
  <c r="B859" i="17"/>
  <c r="C859" i="17" s="1"/>
  <c r="A858" i="17" l="1"/>
  <c r="B860" i="17"/>
  <c r="C860" i="17" s="1"/>
  <c r="D859" i="17"/>
  <c r="B861" i="17" l="1"/>
  <c r="C861" i="17" s="1"/>
  <c r="D860" i="17"/>
  <c r="A859" i="17"/>
  <c r="B862" i="17" l="1"/>
  <c r="C862" i="17" s="1"/>
  <c r="D861" i="17"/>
  <c r="A860" i="17"/>
  <c r="D862" i="17" l="1"/>
  <c r="B863" i="17"/>
  <c r="C863" i="17" s="1"/>
  <c r="A861" i="17"/>
  <c r="B864" i="17" l="1"/>
  <c r="C864" i="17" s="1"/>
  <c r="D863" i="17"/>
  <c r="A862" i="17"/>
  <c r="A863" i="17" l="1"/>
  <c r="B865" i="17"/>
  <c r="C865" i="17" s="1"/>
  <c r="D864" i="17"/>
  <c r="A864" i="17" l="1"/>
  <c r="B866" i="17"/>
  <c r="C866" i="17" s="1"/>
  <c r="D865" i="17"/>
  <c r="D866" i="17" l="1"/>
  <c r="B867" i="17"/>
  <c r="C867" i="17" s="1"/>
  <c r="A865" i="17"/>
  <c r="A866" i="17" l="1"/>
  <c r="B868" i="17"/>
  <c r="C868" i="17" s="1"/>
  <c r="D867" i="17"/>
  <c r="A867" i="17" l="1"/>
  <c r="B869" i="17"/>
  <c r="C869" i="17" s="1"/>
  <c r="D868" i="17"/>
  <c r="B870" i="17" l="1"/>
  <c r="C870" i="17" s="1"/>
  <c r="D869" i="17"/>
  <c r="A868" i="17"/>
  <c r="A869" i="17" l="1"/>
  <c r="D870" i="17"/>
  <c r="B871" i="17"/>
  <c r="C871" i="17" s="1"/>
  <c r="B872" i="17" l="1"/>
  <c r="C872" i="17" s="1"/>
  <c r="D871" i="17"/>
  <c r="A870" i="17"/>
  <c r="B873" i="17" l="1"/>
  <c r="C873" i="17" s="1"/>
  <c r="D872" i="17"/>
  <c r="A871" i="17"/>
  <c r="A872" i="17" l="1"/>
  <c r="B874" i="17"/>
  <c r="C874" i="17" s="1"/>
  <c r="D873" i="17"/>
  <c r="D874" i="17" l="1"/>
  <c r="B875" i="17"/>
  <c r="C875" i="17" s="1"/>
  <c r="A873" i="17"/>
  <c r="B876" i="17" l="1"/>
  <c r="C876" i="17" s="1"/>
  <c r="D875" i="17"/>
  <c r="A874" i="17"/>
  <c r="A875" i="17" l="1"/>
  <c r="B877" i="17"/>
  <c r="C877" i="17" s="1"/>
  <c r="D876" i="17"/>
  <c r="A876" i="17" l="1"/>
  <c r="B878" i="17"/>
  <c r="C878" i="17" s="1"/>
  <c r="D877" i="17"/>
  <c r="D878" i="17" l="1"/>
  <c r="B879" i="17"/>
  <c r="C879" i="17" s="1"/>
  <c r="A877" i="17"/>
  <c r="B880" i="17" l="1"/>
  <c r="C880" i="17" s="1"/>
  <c r="D879" i="17"/>
  <c r="A878" i="17"/>
  <c r="B881" i="17" l="1"/>
  <c r="C881" i="17" s="1"/>
  <c r="D880" i="17"/>
  <c r="A879" i="17"/>
  <c r="B882" i="17" l="1"/>
  <c r="C882" i="17" s="1"/>
  <c r="D881" i="17"/>
  <c r="A880" i="17"/>
  <c r="A881" i="17" l="1"/>
  <c r="D882" i="17"/>
  <c r="B883" i="17"/>
  <c r="C883" i="17" s="1"/>
  <c r="A882" i="17" l="1"/>
  <c r="B884" i="17"/>
  <c r="C884" i="17" s="1"/>
  <c r="D883" i="17"/>
  <c r="B885" i="17" l="1"/>
  <c r="C885" i="17" s="1"/>
  <c r="D884" i="17"/>
  <c r="A883" i="17"/>
  <c r="A884" i="17" l="1"/>
  <c r="B886" i="17"/>
  <c r="C886" i="17" s="1"/>
  <c r="D885" i="17"/>
  <c r="D886" i="17" l="1"/>
  <c r="B887" i="17"/>
  <c r="C887" i="17" s="1"/>
  <c r="A885" i="17"/>
  <c r="B888" i="17" l="1"/>
  <c r="C888" i="17" s="1"/>
  <c r="D887" i="17"/>
  <c r="A886" i="17"/>
  <c r="B889" i="17" l="1"/>
  <c r="C889" i="17" s="1"/>
  <c r="D888" i="17"/>
  <c r="A887" i="17"/>
  <c r="A888" i="17" l="1"/>
  <c r="B890" i="17"/>
  <c r="C890" i="17" s="1"/>
  <c r="D889" i="17"/>
  <c r="D890" i="17" l="1"/>
  <c r="B891" i="17"/>
  <c r="C891" i="17" s="1"/>
  <c r="A889" i="17"/>
  <c r="A890" i="17" l="1"/>
  <c r="B892" i="17"/>
  <c r="C892" i="17" s="1"/>
  <c r="D891" i="17"/>
  <c r="A891" i="17" l="1"/>
  <c r="B893" i="17"/>
  <c r="C893" i="17" s="1"/>
  <c r="D892" i="17"/>
  <c r="B894" i="17" l="1"/>
  <c r="C894" i="17" s="1"/>
  <c r="D893" i="17"/>
  <c r="A892" i="17"/>
  <c r="D894" i="17" l="1"/>
  <c r="B895" i="17"/>
  <c r="C895" i="17" s="1"/>
  <c r="A893" i="17"/>
  <c r="A894" i="17" l="1"/>
  <c r="B896" i="17"/>
  <c r="C896" i="17" s="1"/>
  <c r="D895" i="17"/>
  <c r="B897" i="17" l="1"/>
  <c r="C897" i="17" s="1"/>
  <c r="D896" i="17"/>
  <c r="A895" i="17"/>
  <c r="A896" i="17" l="1"/>
  <c r="B898" i="17"/>
  <c r="C898" i="17" s="1"/>
  <c r="D897" i="17"/>
  <c r="A897" i="17" l="1"/>
  <c r="D898" i="17"/>
  <c r="B899" i="17"/>
  <c r="C899" i="17" s="1"/>
  <c r="B900" i="17" l="1"/>
  <c r="C900" i="17" s="1"/>
  <c r="D899" i="17"/>
  <c r="A898" i="17"/>
  <c r="B901" i="17" l="1"/>
  <c r="C901" i="17" s="1"/>
  <c r="D900" i="17"/>
  <c r="A899" i="17"/>
  <c r="B902" i="17" l="1"/>
  <c r="C902" i="17" s="1"/>
  <c r="D901" i="17"/>
  <c r="A900" i="17"/>
  <c r="D902" i="17" l="1"/>
  <c r="B903" i="17"/>
  <c r="C903" i="17" s="1"/>
  <c r="A901" i="17"/>
  <c r="A902" i="17" l="1"/>
  <c r="B904" i="17"/>
  <c r="C904" i="17" s="1"/>
  <c r="D903" i="17"/>
  <c r="A903" i="17" l="1"/>
  <c r="B905" i="17"/>
  <c r="C905" i="17" s="1"/>
  <c r="D904" i="17"/>
  <c r="A904" i="17" l="1"/>
  <c r="B906" i="17"/>
  <c r="C906" i="17" s="1"/>
  <c r="D905" i="17"/>
  <c r="A905" i="17" l="1"/>
  <c r="D906" i="17"/>
  <c r="B907" i="17"/>
  <c r="C907" i="17" s="1"/>
  <c r="B908" i="17" l="1"/>
  <c r="C908" i="17" s="1"/>
  <c r="D907" i="17"/>
  <c r="A906" i="17"/>
  <c r="B909" i="17" l="1"/>
  <c r="C909" i="17" s="1"/>
  <c r="D908" i="17"/>
  <c r="A907" i="17"/>
  <c r="B910" i="17" l="1"/>
  <c r="C910" i="17" s="1"/>
  <c r="D909" i="17"/>
  <c r="A908" i="17"/>
  <c r="D910" i="17" l="1"/>
  <c r="B911" i="17"/>
  <c r="C911" i="17" s="1"/>
  <c r="A909" i="17"/>
  <c r="B912" i="17" l="1"/>
  <c r="C912" i="17" s="1"/>
  <c r="D911" i="17"/>
  <c r="A910" i="17"/>
  <c r="B913" i="17" l="1"/>
  <c r="C913" i="17" s="1"/>
  <c r="D912" i="17"/>
  <c r="A911" i="17"/>
  <c r="A912" i="17" l="1"/>
  <c r="B914" i="17"/>
  <c r="C914" i="17" s="1"/>
  <c r="D913" i="17"/>
  <c r="D914" i="17" l="1"/>
  <c r="B915" i="17"/>
  <c r="C915" i="17" s="1"/>
  <c r="A913" i="17"/>
  <c r="A914" i="17" l="1"/>
  <c r="B916" i="17"/>
  <c r="C916" i="17" s="1"/>
  <c r="D915" i="17"/>
  <c r="B917" i="17" l="1"/>
  <c r="C917" i="17" s="1"/>
  <c r="D916" i="17"/>
  <c r="A915" i="17"/>
  <c r="B918" i="17" l="1"/>
  <c r="C918" i="17" s="1"/>
  <c r="D917" i="17"/>
  <c r="A916" i="17"/>
  <c r="D918" i="17" l="1"/>
  <c r="B919" i="17"/>
  <c r="C919" i="17" s="1"/>
  <c r="A917" i="17"/>
  <c r="B920" i="17" l="1"/>
  <c r="C920" i="17" s="1"/>
  <c r="D919" i="17"/>
  <c r="A918" i="17"/>
  <c r="B921" i="17" l="1"/>
  <c r="C921" i="17" s="1"/>
  <c r="D920" i="17"/>
  <c r="A919" i="17"/>
  <c r="B922" i="17" l="1"/>
  <c r="C922" i="17" s="1"/>
  <c r="D921" i="17"/>
  <c r="A920" i="17"/>
  <c r="A921" i="17" l="1"/>
  <c r="D922" i="17"/>
  <c r="B923" i="17"/>
  <c r="C923" i="17" s="1"/>
  <c r="B924" i="17" l="1"/>
  <c r="C924" i="17" s="1"/>
  <c r="D923" i="17"/>
  <c r="A922" i="17"/>
  <c r="B925" i="17" l="1"/>
  <c r="C925" i="17" s="1"/>
  <c r="D924" i="17"/>
  <c r="A923" i="17"/>
  <c r="A924" i="17" l="1"/>
  <c r="B926" i="17"/>
  <c r="C926" i="17" s="1"/>
  <c r="D925" i="17"/>
  <c r="A925" i="17" l="1"/>
  <c r="D926" i="17"/>
  <c r="B927" i="17"/>
  <c r="C927" i="17" s="1"/>
  <c r="A926" i="17" l="1"/>
  <c r="B928" i="17"/>
  <c r="C928" i="17" s="1"/>
  <c r="D927" i="17"/>
  <c r="B929" i="17" l="1"/>
  <c r="C929" i="17" s="1"/>
  <c r="D928" i="17"/>
  <c r="A927" i="17"/>
  <c r="A928" i="17" l="1"/>
  <c r="B930" i="17"/>
  <c r="C930" i="17" s="1"/>
  <c r="D929" i="17"/>
  <c r="D930" i="17" l="1"/>
  <c r="B931" i="17"/>
  <c r="C931" i="17" s="1"/>
  <c r="A929" i="17"/>
  <c r="B932" i="17" l="1"/>
  <c r="C932" i="17" s="1"/>
  <c r="D931" i="17"/>
  <c r="A930" i="17"/>
  <c r="B933" i="17" l="1"/>
  <c r="C933" i="17" s="1"/>
  <c r="D932" i="17"/>
  <c r="A931" i="17"/>
  <c r="B934" i="17" l="1"/>
  <c r="C934" i="17" s="1"/>
  <c r="D933" i="17"/>
  <c r="A932" i="17"/>
  <c r="D934" i="17" l="1"/>
  <c r="B935" i="17"/>
  <c r="C935" i="17" s="1"/>
  <c r="A933" i="17"/>
  <c r="A934" i="17" l="1"/>
  <c r="B936" i="17"/>
  <c r="C936" i="17" s="1"/>
  <c r="D935" i="17"/>
  <c r="B937" i="17" l="1"/>
  <c r="C937" i="17" s="1"/>
  <c r="D936" i="17"/>
  <c r="A935" i="17"/>
  <c r="B938" i="17" l="1"/>
  <c r="C938" i="17" s="1"/>
  <c r="D937" i="17"/>
  <c r="A936" i="17"/>
  <c r="D938" i="17" l="1"/>
  <c r="B939" i="17"/>
  <c r="C939" i="17" s="1"/>
  <c r="A937" i="17"/>
  <c r="B940" i="17" l="1"/>
  <c r="C940" i="17" s="1"/>
  <c r="D939" i="17"/>
  <c r="A938" i="17"/>
  <c r="A939" i="17" l="1"/>
  <c r="B941" i="17"/>
  <c r="C941" i="17" s="1"/>
  <c r="D940" i="17"/>
  <c r="A940" i="17" l="1"/>
  <c r="B942" i="17"/>
  <c r="C942" i="17" s="1"/>
  <c r="D941" i="17"/>
  <c r="A941" i="17" l="1"/>
  <c r="D942" i="17"/>
  <c r="B943" i="17"/>
  <c r="C943" i="17" s="1"/>
  <c r="B944" i="17" l="1"/>
  <c r="C944" i="17" s="1"/>
  <c r="D943" i="17"/>
  <c r="A942" i="17"/>
  <c r="A943" i="17" l="1"/>
  <c r="B945" i="17"/>
  <c r="C945" i="17" s="1"/>
  <c r="D944" i="17"/>
  <c r="A944" i="17" l="1"/>
  <c r="B946" i="17"/>
  <c r="C946" i="17" s="1"/>
  <c r="D945" i="17"/>
  <c r="D946" i="17" l="1"/>
  <c r="B947" i="17"/>
  <c r="C947" i="17" s="1"/>
  <c r="A945" i="17"/>
  <c r="B948" i="17" l="1"/>
  <c r="C948" i="17" s="1"/>
  <c r="D947" i="17"/>
  <c r="A946" i="17"/>
  <c r="A947" i="17" l="1"/>
  <c r="B949" i="17"/>
  <c r="C949" i="17" s="1"/>
  <c r="D948" i="17"/>
  <c r="B950" i="17" l="1"/>
  <c r="C950" i="17" s="1"/>
  <c r="D949" i="17"/>
  <c r="A948" i="17"/>
  <c r="A949" i="17" l="1"/>
  <c r="D950" i="17"/>
  <c r="B951" i="17"/>
  <c r="C951" i="17" s="1"/>
  <c r="A950" i="17" l="1"/>
  <c r="B952" i="17"/>
  <c r="C952" i="17" s="1"/>
  <c r="D951" i="17"/>
  <c r="B953" i="17" l="1"/>
  <c r="C953" i="17" s="1"/>
  <c r="D952" i="17"/>
  <c r="A951" i="17"/>
  <c r="A952" i="17" l="1"/>
  <c r="B954" i="17"/>
  <c r="C954" i="17" s="1"/>
  <c r="D953" i="17"/>
  <c r="A953" i="17" l="1"/>
  <c r="D954" i="17"/>
  <c r="B955" i="17"/>
  <c r="C955" i="17" s="1"/>
  <c r="B956" i="17" l="1"/>
  <c r="C956" i="17" s="1"/>
  <c r="D955" i="17"/>
  <c r="A954" i="17"/>
  <c r="B957" i="17" l="1"/>
  <c r="C957" i="17" s="1"/>
  <c r="D956" i="17"/>
  <c r="A955" i="17"/>
  <c r="A956" i="17" l="1"/>
  <c r="B958" i="17"/>
  <c r="C958" i="17" s="1"/>
  <c r="D957" i="17"/>
  <c r="D958" i="17" l="1"/>
  <c r="B959" i="17"/>
  <c r="C959" i="17" s="1"/>
  <c r="A957" i="17"/>
  <c r="B960" i="17" l="1"/>
  <c r="C960" i="17" s="1"/>
  <c r="D959" i="17"/>
  <c r="A958" i="17"/>
  <c r="B961" i="17" l="1"/>
  <c r="C961" i="17" s="1"/>
  <c r="D960" i="17"/>
  <c r="A959" i="17"/>
  <c r="B962" i="17" l="1"/>
  <c r="C962" i="17" s="1"/>
  <c r="D961" i="17"/>
  <c r="A960" i="17"/>
  <c r="D962" i="17" l="1"/>
  <c r="B963" i="17"/>
  <c r="C963" i="17" s="1"/>
  <c r="A961" i="17"/>
  <c r="A962" i="17" l="1"/>
  <c r="B964" i="17"/>
  <c r="C964" i="17" s="1"/>
  <c r="D963" i="17"/>
  <c r="A963" i="17" l="1"/>
  <c r="B965" i="17"/>
  <c r="C965" i="17" s="1"/>
  <c r="D964" i="17"/>
  <c r="A964" i="17" l="1"/>
  <c r="B966" i="17"/>
  <c r="C966" i="17" s="1"/>
  <c r="D965" i="17"/>
  <c r="D966" i="17" l="1"/>
  <c r="B967" i="17"/>
  <c r="C967" i="17" s="1"/>
  <c r="A965" i="17"/>
  <c r="B968" i="17" l="1"/>
  <c r="C968" i="17" s="1"/>
  <c r="D967" i="17"/>
  <c r="A966" i="17"/>
  <c r="A967" i="17" l="1"/>
  <c r="B969" i="17"/>
  <c r="C969" i="17" s="1"/>
  <c r="D968" i="17"/>
  <c r="A968" i="17" l="1"/>
  <c r="B970" i="17"/>
  <c r="C970" i="17" s="1"/>
  <c r="D969" i="17"/>
  <c r="A969" i="17" l="1"/>
  <c r="D970" i="17"/>
  <c r="B971" i="17"/>
  <c r="C971" i="17" s="1"/>
  <c r="A970" i="17" l="1"/>
  <c r="B972" i="17"/>
  <c r="C972" i="17" s="1"/>
  <c r="D971" i="17"/>
  <c r="A971" i="17" l="1"/>
  <c r="B973" i="17"/>
  <c r="C973" i="17" s="1"/>
  <c r="D972" i="17"/>
  <c r="B974" i="17" l="1"/>
  <c r="C974" i="17" s="1"/>
  <c r="D973" i="17"/>
  <c r="A972" i="17"/>
  <c r="D974" i="17" l="1"/>
  <c r="B975" i="17"/>
  <c r="C975" i="17" s="1"/>
  <c r="A973" i="17"/>
  <c r="B976" i="17" l="1"/>
  <c r="C976" i="17" s="1"/>
  <c r="D975" i="17"/>
  <c r="A974" i="17"/>
  <c r="A975" i="17" l="1"/>
  <c r="B977" i="17"/>
  <c r="C977" i="17" s="1"/>
  <c r="D976" i="17"/>
  <c r="B978" i="17" l="1"/>
  <c r="C978" i="17" s="1"/>
  <c r="D977" i="17"/>
  <c r="A976" i="17"/>
  <c r="D978" i="17" l="1"/>
  <c r="B979" i="17"/>
  <c r="C979" i="17" s="1"/>
  <c r="A977" i="17"/>
  <c r="B980" i="17" l="1"/>
  <c r="C980" i="17" s="1"/>
  <c r="D979" i="17"/>
  <c r="A978" i="17"/>
  <c r="A979" i="17" l="1"/>
  <c r="B981" i="17"/>
  <c r="C981" i="17" s="1"/>
  <c r="D980" i="17"/>
  <c r="A980" i="17" l="1"/>
  <c r="B982" i="17"/>
  <c r="C982" i="17" s="1"/>
  <c r="D981" i="17"/>
  <c r="D982" i="17" l="1"/>
  <c r="B983" i="17"/>
  <c r="C983" i="17" s="1"/>
  <c r="A981" i="17"/>
  <c r="B984" i="17" l="1"/>
  <c r="C984" i="17" s="1"/>
  <c r="D983" i="17"/>
  <c r="A982" i="17"/>
  <c r="A983" i="17" l="1"/>
  <c r="B985" i="17"/>
  <c r="C985" i="17" s="1"/>
  <c r="D984" i="17"/>
  <c r="A984" i="17" l="1"/>
  <c r="B986" i="17"/>
  <c r="C986" i="17" s="1"/>
  <c r="D985" i="17"/>
  <c r="D986" i="17" l="1"/>
  <c r="B987" i="17"/>
  <c r="C987" i="17" s="1"/>
  <c r="A985" i="17"/>
  <c r="B988" i="17" l="1"/>
  <c r="C988" i="17" s="1"/>
  <c r="D987" i="17"/>
  <c r="A986" i="17"/>
  <c r="B989" i="17" l="1"/>
  <c r="C989" i="17" s="1"/>
  <c r="D988" i="17"/>
  <c r="A987" i="17"/>
  <c r="B990" i="17" l="1"/>
  <c r="C990" i="17" s="1"/>
  <c r="D989" i="17"/>
  <c r="A988" i="17"/>
  <c r="A989" i="17" l="1"/>
  <c r="D990" i="17"/>
  <c r="B991" i="17"/>
  <c r="C991" i="17" s="1"/>
  <c r="B992" i="17" l="1"/>
  <c r="C992" i="17" s="1"/>
  <c r="D991" i="17"/>
  <c r="A990" i="17"/>
  <c r="A991" i="17" l="1"/>
  <c r="B993" i="17"/>
  <c r="C993" i="17" s="1"/>
  <c r="D992" i="17"/>
  <c r="A992" i="17" l="1"/>
  <c r="B994" i="17"/>
  <c r="C994" i="17" s="1"/>
  <c r="D993" i="17"/>
  <c r="A993" i="17" l="1"/>
  <c r="D994" i="17"/>
  <c r="B995" i="17"/>
  <c r="C995" i="17" s="1"/>
  <c r="B996" i="17" l="1"/>
  <c r="C996" i="17" s="1"/>
  <c r="D995" i="17"/>
  <c r="A994" i="17"/>
  <c r="B997" i="17" l="1"/>
  <c r="C997" i="17" s="1"/>
  <c r="D996" i="17"/>
  <c r="A995" i="17"/>
  <c r="B998" i="17" l="1"/>
  <c r="C998" i="17" s="1"/>
  <c r="D997" i="17"/>
  <c r="A996" i="17"/>
  <c r="A997" i="17" l="1"/>
  <c r="D998" i="17"/>
  <c r="B999" i="17"/>
  <c r="C999" i="17" s="1"/>
  <c r="B1000" i="17" l="1"/>
  <c r="C1000" i="17" s="1"/>
  <c r="D999" i="17"/>
  <c r="A998" i="17"/>
  <c r="B1001" i="17" l="1"/>
  <c r="C1001" i="17" s="1"/>
  <c r="D1000" i="17"/>
  <c r="A999" i="17"/>
  <c r="B1002" i="17" l="1"/>
  <c r="C1002" i="17" s="1"/>
  <c r="D1001" i="17"/>
  <c r="A1000" i="17"/>
  <c r="D1002" i="17" l="1"/>
  <c r="B1003" i="17"/>
  <c r="C1003" i="17" s="1"/>
  <c r="A1001" i="17"/>
  <c r="B1004" i="17" l="1"/>
  <c r="C1004" i="17" s="1"/>
  <c r="D1003" i="17"/>
  <c r="A1002" i="17"/>
  <c r="A1003" i="17" l="1"/>
  <c r="B1005" i="17"/>
  <c r="C1005" i="17" s="1"/>
  <c r="D1004" i="17"/>
  <c r="B1006" i="17" l="1"/>
  <c r="C1006" i="17" s="1"/>
  <c r="D1005" i="17"/>
  <c r="A1004" i="17"/>
  <c r="D1006" i="17" l="1"/>
  <c r="B1007" i="17"/>
  <c r="C1007" i="17" s="1"/>
  <c r="A1005" i="17"/>
  <c r="B1008" i="17" l="1"/>
  <c r="C1008" i="17" s="1"/>
  <c r="D1007" i="17"/>
  <c r="A1006" i="17"/>
  <c r="A1007" i="17" l="1"/>
  <c r="B1009" i="17"/>
  <c r="C1009" i="17" s="1"/>
  <c r="D1008" i="17"/>
  <c r="B1010" i="17" l="1"/>
  <c r="C1010" i="17" s="1"/>
  <c r="D1009" i="17"/>
  <c r="A1008" i="17"/>
  <c r="D1010" i="17" l="1"/>
  <c r="B1011" i="17"/>
  <c r="C1011" i="17" s="1"/>
  <c r="A1009" i="17"/>
  <c r="B1012" i="17" l="1"/>
  <c r="C1012" i="17" s="1"/>
  <c r="D1011" i="17"/>
  <c r="A1010" i="17"/>
  <c r="A1011" i="17" l="1"/>
  <c r="B1013" i="17"/>
  <c r="C1013" i="17" s="1"/>
  <c r="D1012" i="17"/>
  <c r="B1014" i="17" l="1"/>
  <c r="C1014" i="17" s="1"/>
  <c r="D1013" i="17"/>
  <c r="A1012" i="17"/>
  <c r="D1014" i="17" l="1"/>
  <c r="B1015" i="17"/>
  <c r="C1015" i="17" s="1"/>
  <c r="A1013" i="17"/>
  <c r="A1014" i="17" l="1"/>
  <c r="B1016" i="17"/>
  <c r="C1016" i="17" s="1"/>
  <c r="D1015" i="17"/>
  <c r="B1017" i="17" l="1"/>
  <c r="C1017" i="17" s="1"/>
  <c r="D1016" i="17"/>
  <c r="A1015" i="17"/>
  <c r="A1016" i="17" l="1"/>
  <c r="B1018" i="17"/>
  <c r="C1018" i="17" s="1"/>
  <c r="D1017" i="17"/>
  <c r="D1018" i="17" l="1"/>
  <c r="B1019" i="17"/>
  <c r="C1019" i="17" s="1"/>
  <c r="A1017" i="17"/>
  <c r="A1018" i="17" l="1"/>
  <c r="B1020" i="17"/>
  <c r="C1020" i="17" s="1"/>
  <c r="D1019" i="17"/>
  <c r="A1019" i="17" l="1"/>
  <c r="D1020" i="17"/>
  <c r="B1021" i="17"/>
  <c r="C1021" i="17" s="1"/>
  <c r="A1020" i="17" l="1"/>
  <c r="B1022" i="17"/>
  <c r="C1022" i="17" s="1"/>
  <c r="D1021" i="17"/>
  <c r="B1023" i="17" l="1"/>
  <c r="C1023" i="17" s="1"/>
  <c r="D1022" i="17"/>
  <c r="A1021" i="17"/>
  <c r="B1024" i="17" l="1"/>
  <c r="C1024" i="17" s="1"/>
  <c r="D1023" i="17"/>
  <c r="A1022" i="17"/>
  <c r="D1024" i="17" l="1"/>
  <c r="B1025" i="17"/>
  <c r="C1025" i="17" s="1"/>
  <c r="A1023" i="17"/>
  <c r="B1026" i="17" l="1"/>
  <c r="C1026" i="17" s="1"/>
  <c r="D1025" i="17"/>
  <c r="A1024" i="17"/>
  <c r="B1027" i="17" l="1"/>
  <c r="C1027" i="17" s="1"/>
  <c r="D1026" i="17"/>
  <c r="A1025" i="17"/>
  <c r="B1028" i="17" l="1"/>
  <c r="C1028" i="17" s="1"/>
  <c r="D1027" i="17"/>
  <c r="A1026" i="17"/>
  <c r="D1028" i="17" l="1"/>
  <c r="B1029" i="17"/>
  <c r="C1029" i="17" s="1"/>
  <c r="A1027" i="17"/>
  <c r="B1030" i="17" l="1"/>
  <c r="C1030" i="17" s="1"/>
  <c r="D1029" i="17"/>
  <c r="A1028" i="17"/>
  <c r="A1029" i="17" l="1"/>
  <c r="B1031" i="17"/>
  <c r="C1031" i="17" s="1"/>
  <c r="D1030" i="17"/>
  <c r="B1032" i="17" l="1"/>
  <c r="C1032" i="17" s="1"/>
  <c r="D1031" i="17"/>
  <c r="A1030" i="17"/>
  <c r="D1032" i="17" l="1"/>
  <c r="B1033" i="17"/>
  <c r="C1033" i="17" s="1"/>
  <c r="A1031" i="17"/>
  <c r="B1034" i="17" l="1"/>
  <c r="C1034" i="17" s="1"/>
  <c r="D1033" i="17"/>
  <c r="A1032" i="17"/>
  <c r="A1033" i="17" l="1"/>
  <c r="B1035" i="17"/>
  <c r="C1035" i="17" s="1"/>
  <c r="D1034" i="17"/>
  <c r="A1034" i="17" l="1"/>
  <c r="B1036" i="17"/>
  <c r="C1036" i="17" s="1"/>
  <c r="D1035" i="17"/>
  <c r="A1035" i="17" l="1"/>
  <c r="D1036" i="17"/>
  <c r="B1037" i="17"/>
  <c r="C1037" i="17" s="1"/>
  <c r="A1036" i="17" l="1"/>
  <c r="B1038" i="17"/>
  <c r="C1038" i="17" s="1"/>
  <c r="D1037" i="17"/>
  <c r="A1037" i="17" l="1"/>
  <c r="B1039" i="17"/>
  <c r="C1039" i="17" s="1"/>
  <c r="D1038" i="17"/>
  <c r="A1038" i="17" l="1"/>
  <c r="B1040" i="17"/>
  <c r="C1040" i="17" s="1"/>
  <c r="D1039" i="17"/>
  <c r="D1040" i="17" l="1"/>
  <c r="B1041" i="17"/>
  <c r="C1041" i="17" s="1"/>
  <c r="A1039" i="17"/>
  <c r="A1040" i="17" l="1"/>
  <c r="B1042" i="17"/>
  <c r="C1042" i="17" s="1"/>
  <c r="D1041" i="17"/>
  <c r="B1043" i="17" l="1"/>
  <c r="C1043" i="17" s="1"/>
  <c r="D1042" i="17"/>
  <c r="A1041" i="17"/>
  <c r="A1042" i="17" l="1"/>
  <c r="B1044" i="17"/>
  <c r="C1044" i="17" s="1"/>
  <c r="D1043" i="17"/>
  <c r="A1043" i="17" l="1"/>
  <c r="D1044" i="17"/>
  <c r="B1045" i="17"/>
  <c r="C1045" i="17" s="1"/>
  <c r="B1046" i="17" l="1"/>
  <c r="C1046" i="17" s="1"/>
  <c r="D1045" i="17"/>
  <c r="A1044" i="17"/>
  <c r="A1045" i="17" l="1"/>
  <c r="B1047" i="17"/>
  <c r="C1047" i="17" s="1"/>
  <c r="D1046" i="17"/>
  <c r="B1048" i="17" l="1"/>
  <c r="C1048" i="17" s="1"/>
  <c r="D1047" i="17"/>
  <c r="A1046" i="17"/>
  <c r="D1048" i="17" l="1"/>
  <c r="B1049" i="17"/>
  <c r="C1049" i="17" s="1"/>
  <c r="A1047" i="17"/>
  <c r="B1050" i="17" l="1"/>
  <c r="C1050" i="17" s="1"/>
  <c r="D1049" i="17"/>
  <c r="A1048" i="17"/>
  <c r="A1049" i="17" l="1"/>
  <c r="B1051" i="17"/>
  <c r="C1051" i="17" s="1"/>
  <c r="D1050" i="17"/>
  <c r="A1050" i="17" l="1"/>
  <c r="B1052" i="17"/>
  <c r="C1052" i="17" s="1"/>
  <c r="D1051" i="17"/>
  <c r="D1052" i="17" l="1"/>
  <c r="B1053" i="17"/>
  <c r="C1053" i="17" s="1"/>
  <c r="A1051" i="17"/>
  <c r="A1052" i="17" l="1"/>
  <c r="B1054" i="17"/>
  <c r="C1054" i="17" s="1"/>
  <c r="D1053" i="17"/>
  <c r="A1053" i="17" l="1"/>
  <c r="B1055" i="17"/>
  <c r="C1055" i="17" s="1"/>
  <c r="D1054" i="17"/>
  <c r="A1054" i="17" l="1"/>
  <c r="B1056" i="17"/>
  <c r="C1056" i="17" s="1"/>
  <c r="D1055" i="17"/>
  <c r="A1055" i="17" l="1"/>
  <c r="D1056" i="17"/>
  <c r="B1057" i="17"/>
  <c r="C1057" i="17" s="1"/>
  <c r="A1056" i="17" l="1"/>
  <c r="B1058" i="17"/>
  <c r="C1058" i="17" s="1"/>
  <c r="D1057" i="17"/>
  <c r="A1057" i="17" l="1"/>
  <c r="B1059" i="17"/>
  <c r="C1059" i="17" s="1"/>
  <c r="D1058" i="17"/>
  <c r="D1059" i="17" l="1"/>
  <c r="B1060" i="17"/>
  <c r="C1060" i="17" s="1"/>
  <c r="A1058" i="17"/>
  <c r="D1060" i="17" l="1"/>
  <c r="B1061" i="17"/>
  <c r="C1061" i="17" s="1"/>
  <c r="A1059" i="17"/>
  <c r="B1062" i="17" l="1"/>
  <c r="C1062" i="17" s="1"/>
  <c r="D1061" i="17"/>
  <c r="A1060" i="17"/>
  <c r="A1061" i="17" l="1"/>
  <c r="D1062" i="17"/>
  <c r="B1063" i="17"/>
  <c r="C1063" i="17" s="1"/>
  <c r="B1064" i="17" l="1"/>
  <c r="C1064" i="17" s="1"/>
  <c r="D1063" i="17"/>
  <c r="A1062" i="17"/>
  <c r="D1064" i="17" l="1"/>
  <c r="B1065" i="17"/>
  <c r="C1065" i="17" s="1"/>
  <c r="A1063" i="17"/>
  <c r="B1066" i="17" l="1"/>
  <c r="C1066" i="17" s="1"/>
  <c r="D1065" i="17"/>
  <c r="A1064" i="17"/>
  <c r="A1065" i="17" l="1"/>
  <c r="B1067" i="17"/>
  <c r="C1067" i="17" s="1"/>
  <c r="D1066" i="17"/>
  <c r="A1066" i="17" l="1"/>
  <c r="B1068" i="17"/>
  <c r="C1068" i="17" s="1"/>
  <c r="D1067" i="17"/>
  <c r="D1068" i="17" l="1"/>
  <c r="B1069" i="17"/>
  <c r="C1069" i="17" s="1"/>
  <c r="A1067" i="17"/>
  <c r="A1068" i="17" l="1"/>
  <c r="B1070" i="17"/>
  <c r="C1070" i="17" s="1"/>
  <c r="D1069" i="17"/>
  <c r="B1071" i="17" l="1"/>
  <c r="C1071" i="17" s="1"/>
  <c r="D1070" i="17"/>
  <c r="A1069" i="17"/>
  <c r="A1070" i="17" l="1"/>
  <c r="B1072" i="17"/>
  <c r="C1072" i="17" s="1"/>
  <c r="D1071" i="17"/>
  <c r="D1072" i="17" l="1"/>
  <c r="B1073" i="17"/>
  <c r="C1073" i="17" s="1"/>
  <c r="A1071" i="17"/>
  <c r="B1074" i="17" l="1"/>
  <c r="C1074" i="17" s="1"/>
  <c r="D1073" i="17"/>
  <c r="A1072" i="17"/>
  <c r="B1075" i="17" l="1"/>
  <c r="C1075" i="17" s="1"/>
  <c r="D1074" i="17"/>
  <c r="A1073" i="17"/>
  <c r="A1074" i="17" l="1"/>
  <c r="B1076" i="17"/>
  <c r="C1076" i="17" s="1"/>
  <c r="D1075" i="17"/>
  <c r="A1075" i="17" l="1"/>
  <c r="D1076" i="17"/>
  <c r="B1077" i="17"/>
  <c r="C1077" i="17" s="1"/>
  <c r="B1078" i="17" l="1"/>
  <c r="C1078" i="17" s="1"/>
  <c r="D1077" i="17"/>
  <c r="A1076" i="17"/>
  <c r="B1079" i="17" l="1"/>
  <c r="C1079" i="17" s="1"/>
  <c r="D1078" i="17"/>
  <c r="A1077" i="17"/>
  <c r="D1079" i="17" l="1"/>
  <c r="B1080" i="17"/>
  <c r="C1080" i="17" s="1"/>
  <c r="A1078" i="17"/>
  <c r="B1081" i="17" l="1"/>
  <c r="C1081" i="17" s="1"/>
  <c r="D1080" i="17"/>
  <c r="A1079" i="17"/>
  <c r="A1080" i="17" l="1"/>
  <c r="B1082" i="17"/>
  <c r="C1082" i="17" s="1"/>
  <c r="D1081" i="17"/>
  <c r="A1081" i="17" l="1"/>
  <c r="B1083" i="17"/>
  <c r="C1083" i="17" s="1"/>
  <c r="D1082" i="17"/>
  <c r="D1083" i="17" l="1"/>
  <c r="B1084" i="17"/>
  <c r="C1084" i="17" s="1"/>
  <c r="A1082" i="17"/>
  <c r="B1085" i="17" l="1"/>
  <c r="C1085" i="17" s="1"/>
  <c r="D1084" i="17"/>
  <c r="A1083" i="17"/>
  <c r="B1086" i="17" l="1"/>
  <c r="C1086" i="17" s="1"/>
  <c r="D1085" i="17"/>
  <c r="A1084" i="17"/>
  <c r="D1086" i="17" l="1"/>
  <c r="B1087" i="17"/>
  <c r="C1087" i="17" s="1"/>
  <c r="A1085" i="17"/>
  <c r="D1087" i="17" l="1"/>
  <c r="B1088" i="17"/>
  <c r="C1088" i="17" s="1"/>
  <c r="A1086" i="17"/>
  <c r="B1089" i="17" l="1"/>
  <c r="C1089" i="17" s="1"/>
  <c r="D1088" i="17"/>
  <c r="A1087" i="17"/>
  <c r="A1088" i="17" l="1"/>
  <c r="B1090" i="17"/>
  <c r="C1090" i="17" s="1"/>
  <c r="D1089" i="17"/>
  <c r="B1091" i="17" l="1"/>
  <c r="C1091" i="17" s="1"/>
  <c r="D1090" i="17"/>
  <c r="A1089" i="17"/>
  <c r="D1091" i="17" l="1"/>
  <c r="B1092" i="17"/>
  <c r="C1092" i="17" s="1"/>
  <c r="A1090" i="17"/>
  <c r="B1093" i="17" l="1"/>
  <c r="C1093" i="17" s="1"/>
  <c r="D1092" i="17"/>
  <c r="A1091" i="17"/>
  <c r="A1092" i="17" l="1"/>
  <c r="B1094" i="17"/>
  <c r="C1094" i="17" s="1"/>
  <c r="D1093" i="17"/>
  <c r="A1093" i="17" l="1"/>
  <c r="D1094" i="17"/>
  <c r="B1095" i="17"/>
  <c r="C1095" i="17" s="1"/>
  <c r="D1095" i="17" l="1"/>
  <c r="B1096" i="17"/>
  <c r="C1096" i="17" s="1"/>
  <c r="A1094" i="17"/>
  <c r="B1097" i="17" l="1"/>
  <c r="C1097" i="17" s="1"/>
  <c r="D1096" i="17"/>
  <c r="A1095" i="17"/>
  <c r="A1096" i="17" l="1"/>
  <c r="B1098" i="17"/>
  <c r="C1098" i="17" s="1"/>
  <c r="D1097" i="17"/>
  <c r="B1099" i="17" l="1"/>
  <c r="C1099" i="17" s="1"/>
  <c r="D1098" i="17"/>
  <c r="A1097" i="17"/>
  <c r="A1098" i="17" l="1"/>
  <c r="D1099" i="17"/>
  <c r="B1100" i="17"/>
  <c r="C1100" i="17" s="1"/>
  <c r="A1099" i="17" l="1"/>
  <c r="B1101" i="17"/>
  <c r="C1101" i="17" s="1"/>
  <c r="D1100" i="17"/>
  <c r="B1102" i="17" l="1"/>
  <c r="C1102" i="17" s="1"/>
  <c r="D1101" i="17"/>
  <c r="A1100" i="17"/>
  <c r="A1101" i="17" l="1"/>
  <c r="D1102" i="17"/>
  <c r="B1103" i="17"/>
  <c r="C1103" i="17" s="1"/>
  <c r="D1103" i="17" l="1"/>
  <c r="B1104" i="17"/>
  <c r="C1104" i="17" s="1"/>
  <c r="A1102" i="17"/>
  <c r="B1105" i="17" l="1"/>
  <c r="C1105" i="17" s="1"/>
  <c r="D1104" i="17"/>
  <c r="A1103" i="17"/>
  <c r="B1106" i="17" l="1"/>
  <c r="C1106" i="17" s="1"/>
  <c r="D1105" i="17"/>
  <c r="A1104" i="17"/>
  <c r="A1105" i="17" l="1"/>
  <c r="B1107" i="17"/>
  <c r="C1107" i="17" s="1"/>
  <c r="D1106" i="17"/>
  <c r="D1107" i="17" l="1"/>
  <c r="B1108" i="17"/>
  <c r="C1108" i="17" s="1"/>
  <c r="A1106" i="17"/>
  <c r="B1109" i="17" l="1"/>
  <c r="C1109" i="17" s="1"/>
  <c r="D1108" i="17"/>
  <c r="A1107" i="17"/>
  <c r="B1110" i="17" l="1"/>
  <c r="C1110" i="17" s="1"/>
  <c r="D1109" i="17"/>
  <c r="A1108" i="17"/>
  <c r="D1110" i="17" l="1"/>
  <c r="B1111" i="17"/>
  <c r="C1111" i="17" s="1"/>
  <c r="A1109" i="17"/>
  <c r="D1111" i="17" l="1"/>
  <c r="B1112" i="17"/>
  <c r="C1112" i="17" s="1"/>
  <c r="A1110" i="17"/>
  <c r="A1111" i="17" l="1"/>
  <c r="B1113" i="17"/>
  <c r="C1113" i="17" s="1"/>
  <c r="D1112" i="17"/>
  <c r="B1114" i="17" l="1"/>
  <c r="C1114" i="17" s="1"/>
  <c r="D1113" i="17"/>
  <c r="A1112" i="17"/>
  <c r="A1113" i="17" l="1"/>
  <c r="B1115" i="17"/>
  <c r="C1115" i="17" s="1"/>
  <c r="D1114" i="17"/>
  <c r="D1115" i="17" l="1"/>
  <c r="B1116" i="17"/>
  <c r="C1116" i="17" s="1"/>
  <c r="A1114" i="17"/>
  <c r="A1115" i="17" l="1"/>
  <c r="B1117" i="17"/>
  <c r="C1117" i="17" s="1"/>
  <c r="D1116" i="17"/>
  <c r="B1118" i="17" l="1"/>
  <c r="C1118" i="17" s="1"/>
  <c r="D1117" i="17"/>
  <c r="A1116" i="17"/>
  <c r="D1118" i="17" l="1"/>
  <c r="B1119" i="17"/>
  <c r="C1119" i="17" s="1"/>
  <c r="A1117" i="17"/>
  <c r="D1119" i="17" l="1"/>
  <c r="B1120" i="17"/>
  <c r="C1120" i="17" s="1"/>
  <c r="A1118" i="17"/>
  <c r="B1121" i="17" l="1"/>
  <c r="C1121" i="17" s="1"/>
  <c r="D1120" i="17"/>
  <c r="A1119" i="17"/>
  <c r="B1122" i="17" l="1"/>
  <c r="C1122" i="17" s="1"/>
  <c r="D1121" i="17"/>
  <c r="A1120" i="17"/>
  <c r="B1123" i="17" l="1"/>
  <c r="C1123" i="17" s="1"/>
  <c r="D1122" i="17"/>
  <c r="A1121" i="17"/>
  <c r="A1122" i="17" l="1"/>
  <c r="D1123" i="17"/>
  <c r="B1124" i="17"/>
  <c r="C1124" i="17" s="1"/>
  <c r="B1125" i="17" l="1"/>
  <c r="C1125" i="17" s="1"/>
  <c r="D1124" i="17"/>
  <c r="A1123" i="17"/>
  <c r="B1126" i="17" l="1"/>
  <c r="C1126" i="17" s="1"/>
  <c r="D1125" i="17"/>
  <c r="A1124" i="17"/>
  <c r="A1125" i="17" l="1"/>
  <c r="D1126" i="17"/>
  <c r="B1127" i="17"/>
  <c r="C1127" i="17" s="1"/>
  <c r="A1126" i="17" l="1"/>
  <c r="D1127" i="17"/>
  <c r="B1128" i="17"/>
  <c r="C1128" i="17" s="1"/>
  <c r="B1129" i="17" l="1"/>
  <c r="C1129" i="17" s="1"/>
  <c r="D1128" i="17"/>
  <c r="A1127" i="17"/>
  <c r="A1128" i="17" l="1"/>
  <c r="B1130" i="17"/>
  <c r="C1130" i="17" s="1"/>
  <c r="D1129" i="17"/>
  <c r="A1129" i="17" l="1"/>
  <c r="B1131" i="17"/>
  <c r="C1131" i="17" s="1"/>
  <c r="D1130" i="17"/>
  <c r="A1130" i="17" l="1"/>
  <c r="D1131" i="17"/>
  <c r="B1132" i="17"/>
  <c r="C1132" i="17" s="1"/>
  <c r="B1133" i="17" l="1"/>
  <c r="C1133" i="17" s="1"/>
  <c r="D1132" i="17"/>
  <c r="A1131" i="17"/>
  <c r="B1134" i="17" l="1"/>
  <c r="C1134" i="17" s="1"/>
  <c r="D1133" i="17"/>
  <c r="A1132" i="17"/>
  <c r="D1134" i="17" l="1"/>
  <c r="B1135" i="17"/>
  <c r="C1135" i="17" s="1"/>
  <c r="A1133" i="17"/>
  <c r="D1135" i="17" l="1"/>
  <c r="B1136" i="17"/>
  <c r="C1136" i="17" s="1"/>
  <c r="A1134" i="17"/>
  <c r="B1137" i="17" l="1"/>
  <c r="C1137" i="17" s="1"/>
  <c r="D1136" i="17"/>
  <c r="A1135" i="17"/>
  <c r="A1136" i="17" l="1"/>
  <c r="B1138" i="17"/>
  <c r="C1138" i="17" s="1"/>
  <c r="D1137" i="17"/>
  <c r="A1137" i="17" l="1"/>
  <c r="B1139" i="17"/>
  <c r="C1139" i="17" s="1"/>
  <c r="D1138" i="17"/>
  <c r="A1138" i="17" l="1"/>
  <c r="D1139" i="17"/>
  <c r="B1140" i="17"/>
  <c r="C1140" i="17" s="1"/>
  <c r="A1139" i="17" l="1"/>
  <c r="B1141" i="17"/>
  <c r="C1141" i="17" s="1"/>
  <c r="D1140" i="17"/>
  <c r="A1140" i="17" l="1"/>
  <c r="B1142" i="17"/>
  <c r="C1142" i="17" s="1"/>
  <c r="D1141" i="17"/>
  <c r="A1141" i="17" l="1"/>
  <c r="D1142" i="17"/>
  <c r="B1143" i="17"/>
  <c r="C1143" i="17" s="1"/>
  <c r="A1142" i="17" l="1"/>
  <c r="D1143" i="17"/>
  <c r="B1144" i="17"/>
  <c r="C1144" i="17" s="1"/>
  <c r="B1145" i="17" l="1"/>
  <c r="C1145" i="17" s="1"/>
  <c r="D1144" i="17"/>
  <c r="A1143" i="17"/>
  <c r="A1144" i="17" l="1"/>
  <c r="B1146" i="17"/>
  <c r="C1146" i="17" s="1"/>
  <c r="D1145" i="17"/>
  <c r="A1145" i="17" l="1"/>
  <c r="B1147" i="17"/>
  <c r="C1147" i="17" s="1"/>
  <c r="D1146" i="17"/>
  <c r="A1146" i="17" l="1"/>
  <c r="D1147" i="17"/>
  <c r="B1148" i="17"/>
  <c r="C1148" i="17" s="1"/>
  <c r="B1149" i="17" l="1"/>
  <c r="C1149" i="17" s="1"/>
  <c r="D1148" i="17"/>
  <c r="A1147" i="17"/>
  <c r="A1148" i="17" l="1"/>
  <c r="B1150" i="17"/>
  <c r="C1150" i="17" s="1"/>
  <c r="D1149" i="17"/>
  <c r="D1150" i="17" l="1"/>
  <c r="B1151" i="17"/>
  <c r="C1151" i="17" s="1"/>
  <c r="A1149" i="17"/>
  <c r="A1150" i="17" l="1"/>
  <c r="D1151" i="17"/>
  <c r="B1152" i="17"/>
  <c r="C1152" i="17" s="1"/>
  <c r="B1153" i="17" l="1"/>
  <c r="C1153" i="17" s="1"/>
  <c r="D1152" i="17"/>
  <c r="A1151" i="17"/>
  <c r="B1154" i="17" l="1"/>
  <c r="C1154" i="17" s="1"/>
  <c r="D1153" i="17"/>
  <c r="A1152" i="17"/>
  <c r="A1153" i="17" l="1"/>
  <c r="B1155" i="17"/>
  <c r="C1155" i="17" s="1"/>
  <c r="D1154" i="17"/>
  <c r="D1155" i="17" l="1"/>
  <c r="B1156" i="17"/>
  <c r="C1156" i="17" s="1"/>
  <c r="A1154" i="17"/>
  <c r="B1157" i="17" l="1"/>
  <c r="C1157" i="17" s="1"/>
  <c r="D1156" i="17"/>
  <c r="A1155" i="17"/>
  <c r="B1158" i="17" l="1"/>
  <c r="C1158" i="17" s="1"/>
  <c r="D1157" i="17"/>
  <c r="A1156" i="17"/>
  <c r="D1158" i="17" l="1"/>
  <c r="B1159" i="17"/>
  <c r="C1159" i="17" s="1"/>
  <c r="A1157" i="17"/>
  <c r="D1159" i="17" l="1"/>
  <c r="B1160" i="17"/>
  <c r="C1160" i="17" s="1"/>
  <c r="A1158" i="17"/>
  <c r="A1159" i="17" l="1"/>
  <c r="B1161" i="17"/>
  <c r="C1161" i="17" s="1"/>
  <c r="D1160" i="17"/>
  <c r="A1160" i="17" l="1"/>
  <c r="B1162" i="17"/>
  <c r="C1162" i="17" s="1"/>
  <c r="D1161" i="17"/>
  <c r="B1163" i="17" l="1"/>
  <c r="C1163" i="17" s="1"/>
  <c r="D1162" i="17"/>
  <c r="A1161" i="17"/>
  <c r="D1163" i="17" l="1"/>
  <c r="B1164" i="17"/>
  <c r="C1164" i="17" s="1"/>
  <c r="A1162" i="17"/>
  <c r="B1165" i="17" l="1"/>
  <c r="C1165" i="17" s="1"/>
  <c r="D1164" i="17"/>
  <c r="A1163" i="17"/>
  <c r="B1166" i="17" l="1"/>
  <c r="C1166" i="17" s="1"/>
  <c r="D1165" i="17"/>
  <c r="A1164" i="17"/>
  <c r="D1166" i="17" l="1"/>
  <c r="B1167" i="17"/>
  <c r="C1167" i="17" s="1"/>
  <c r="A1165" i="17"/>
  <c r="A1166" i="17" l="1"/>
  <c r="D1167" i="17"/>
  <c r="B1168" i="17"/>
  <c r="C1168" i="17" s="1"/>
  <c r="B1169" i="17" l="1"/>
  <c r="C1169" i="17" s="1"/>
  <c r="D1168" i="17"/>
  <c r="A1167" i="17"/>
  <c r="B1170" i="17" l="1"/>
  <c r="C1170" i="17" s="1"/>
  <c r="D1169" i="17"/>
  <c r="A1168" i="17"/>
  <c r="A1169" i="17" l="1"/>
  <c r="B1171" i="17"/>
  <c r="C1171" i="17" s="1"/>
  <c r="D1170" i="17"/>
  <c r="D1171" i="17" l="1"/>
  <c r="B1172" i="17"/>
  <c r="C1172" i="17" s="1"/>
  <c r="A1170" i="17"/>
  <c r="A1171" i="17" l="1"/>
  <c r="B1173" i="17"/>
  <c r="C1173" i="17" s="1"/>
  <c r="D1172" i="17"/>
  <c r="B1174" i="17" l="1"/>
  <c r="C1174" i="17" s="1"/>
  <c r="D1173" i="17"/>
  <c r="A1172" i="17"/>
  <c r="D1174" i="17" l="1"/>
  <c r="B1175" i="17"/>
  <c r="C1175" i="17" s="1"/>
  <c r="A1173" i="17"/>
  <c r="A1174" i="17" l="1"/>
  <c r="D1175" i="17"/>
  <c r="B1176" i="17"/>
  <c r="C1176" i="17" s="1"/>
  <c r="B1177" i="17" l="1"/>
  <c r="C1177" i="17" s="1"/>
  <c r="D1176" i="17"/>
  <c r="A1175" i="17"/>
  <c r="B1178" i="17" l="1"/>
  <c r="C1178" i="17" s="1"/>
  <c r="D1177" i="17"/>
  <c r="A1176" i="17"/>
  <c r="A1177" i="17" l="1"/>
  <c r="B1179" i="17"/>
  <c r="C1179" i="17" s="1"/>
  <c r="D1178" i="17"/>
  <c r="A1178" i="17" l="1"/>
  <c r="D1179" i="17"/>
  <c r="B1180" i="17"/>
  <c r="C1180" i="17" s="1"/>
  <c r="B1181" i="17" l="1"/>
  <c r="C1181" i="17" s="1"/>
  <c r="D1180" i="17"/>
  <c r="A1179" i="17"/>
  <c r="B1182" i="17" l="1"/>
  <c r="C1182" i="17" s="1"/>
  <c r="D1181" i="17"/>
  <c r="A1180" i="17"/>
  <c r="D1182" i="17" l="1"/>
  <c r="B1183" i="17"/>
  <c r="C1183" i="17" s="1"/>
  <c r="A1181" i="17"/>
  <c r="D1183" i="17" l="1"/>
  <c r="B1184" i="17"/>
  <c r="C1184" i="17" s="1"/>
  <c r="A1182" i="17"/>
  <c r="B1185" i="17" l="1"/>
  <c r="C1185" i="17" s="1"/>
  <c r="D1184" i="17"/>
  <c r="A1183" i="17"/>
  <c r="B1186" i="17" l="1"/>
  <c r="C1186" i="17" s="1"/>
  <c r="D1185" i="17"/>
  <c r="A1184" i="17"/>
  <c r="A1185" i="17" l="1"/>
  <c r="B1187" i="17"/>
  <c r="C1187" i="17" s="1"/>
  <c r="D1186" i="17"/>
  <c r="D1187" i="17" l="1"/>
  <c r="B1188" i="17"/>
  <c r="C1188" i="17" s="1"/>
  <c r="A1186" i="17"/>
  <c r="A1187" i="17" l="1"/>
  <c r="B1189" i="17"/>
  <c r="C1189" i="17" s="1"/>
  <c r="D1188" i="17"/>
  <c r="A1188" i="17" l="1"/>
  <c r="B1190" i="17"/>
  <c r="C1190" i="17" s="1"/>
  <c r="D1189" i="17"/>
  <c r="D1190" i="17" l="1"/>
  <c r="B1191" i="17"/>
  <c r="C1191" i="17" s="1"/>
  <c r="A1189" i="17"/>
  <c r="D1191" i="17" l="1"/>
  <c r="B1192" i="17"/>
  <c r="C1192" i="17" s="1"/>
  <c r="A1190" i="17"/>
  <c r="B1193" i="17" l="1"/>
  <c r="C1193" i="17" s="1"/>
  <c r="D1192" i="17"/>
  <c r="A1191" i="17"/>
  <c r="A1192" i="17" l="1"/>
  <c r="B1194" i="17"/>
  <c r="C1194" i="17" s="1"/>
  <c r="D1193" i="17"/>
  <c r="A1193" i="17" l="1"/>
  <c r="B1195" i="17"/>
  <c r="C1195" i="17" s="1"/>
  <c r="D1194" i="17"/>
  <c r="D1195" i="17" l="1"/>
  <c r="B1196" i="17"/>
  <c r="C1196" i="17" s="1"/>
  <c r="A1194" i="17"/>
  <c r="B1197" i="17" l="1"/>
  <c r="C1197" i="17" s="1"/>
  <c r="D1196" i="17"/>
  <c r="A1195" i="17"/>
  <c r="A1196" i="17" l="1"/>
  <c r="B1198" i="17"/>
  <c r="C1198" i="17" s="1"/>
  <c r="D1197" i="17"/>
  <c r="A1197" i="17" l="1"/>
  <c r="D1198" i="17"/>
  <c r="B1199" i="17"/>
  <c r="C1199" i="17" s="1"/>
  <c r="A1198" i="17" l="1"/>
  <c r="D1199" i="17"/>
  <c r="B1200" i="17"/>
  <c r="C1200" i="17" s="1"/>
  <c r="B1201" i="17" l="1"/>
  <c r="C1201" i="17" s="1"/>
  <c r="D1200" i="17"/>
  <c r="A1199" i="17"/>
  <c r="A1200" i="17" l="1"/>
  <c r="B1202" i="17"/>
  <c r="C1202" i="17" s="1"/>
  <c r="D1201" i="17"/>
  <c r="A1201" i="17" l="1"/>
  <c r="B1203" i="17"/>
  <c r="C1203" i="17" s="1"/>
  <c r="D1202" i="17"/>
  <c r="D1203" i="17" l="1"/>
  <c r="B1204" i="17"/>
  <c r="C1204" i="17" s="1"/>
  <c r="A1202" i="17"/>
  <c r="A1203" i="17" l="1"/>
  <c r="B1205" i="17"/>
  <c r="C1205" i="17" s="1"/>
  <c r="D1204" i="17"/>
  <c r="B1206" i="17" l="1"/>
  <c r="C1206" i="17" s="1"/>
  <c r="D1205" i="17"/>
  <c r="A1204" i="17"/>
  <c r="D1206" i="17" l="1"/>
  <c r="B1207" i="17"/>
  <c r="C1207" i="17" s="1"/>
  <c r="A1205" i="17"/>
  <c r="A1206" i="17" l="1"/>
  <c r="D1207" i="17"/>
  <c r="B1208" i="17"/>
  <c r="C1208" i="17" s="1"/>
  <c r="B1209" i="17" l="1"/>
  <c r="C1209" i="17" s="1"/>
  <c r="D1208" i="17"/>
  <c r="A1207" i="17"/>
  <c r="A1208" i="17" l="1"/>
  <c r="B1210" i="17"/>
  <c r="C1210" i="17" s="1"/>
  <c r="D1209" i="17"/>
  <c r="A1209" i="17" l="1"/>
  <c r="B1211" i="17"/>
  <c r="C1211" i="17" s="1"/>
  <c r="D1210" i="17"/>
  <c r="D1211" i="17" l="1"/>
  <c r="B1212" i="17"/>
  <c r="C1212" i="17" s="1"/>
  <c r="A1210" i="17"/>
  <c r="B1213" i="17" l="1"/>
  <c r="C1213" i="17" s="1"/>
  <c r="D1212" i="17"/>
  <c r="A1211" i="17"/>
  <c r="B1214" i="17" l="1"/>
  <c r="C1214" i="17" s="1"/>
  <c r="D1213" i="17"/>
  <c r="A1212" i="17"/>
  <c r="D1214" i="17" l="1"/>
  <c r="B1215" i="17"/>
  <c r="C1215" i="17" s="1"/>
  <c r="A1213" i="17"/>
  <c r="A1214" i="17" l="1"/>
  <c r="D1215" i="17"/>
  <c r="B1216" i="17"/>
  <c r="C1216" i="17" s="1"/>
  <c r="B1217" i="17" l="1"/>
  <c r="C1217" i="17" s="1"/>
  <c r="D1216" i="17"/>
  <c r="A1215" i="17"/>
  <c r="A1216" i="17" l="1"/>
  <c r="B1218" i="17"/>
  <c r="C1218" i="17" s="1"/>
  <c r="D1217" i="17"/>
  <c r="A1217" i="17" l="1"/>
  <c r="B1219" i="17"/>
  <c r="C1219" i="17" s="1"/>
  <c r="D1218" i="17"/>
  <c r="A1218" i="17" l="1"/>
  <c r="D1219" i="17"/>
  <c r="B1220" i="17"/>
  <c r="C1220" i="17" s="1"/>
  <c r="A1219" i="17" l="1"/>
  <c r="B1221" i="17"/>
  <c r="C1221" i="17" s="1"/>
  <c r="D1220" i="17"/>
  <c r="A1220" i="17" l="1"/>
  <c r="B1222" i="17"/>
  <c r="C1222" i="17" s="1"/>
  <c r="D1221" i="17"/>
  <c r="D1222" i="17" l="1"/>
  <c r="B1223" i="17"/>
  <c r="C1223" i="17" s="1"/>
  <c r="A1221" i="17"/>
  <c r="A1222" i="17" l="1"/>
  <c r="D1223" i="17"/>
  <c r="B1224" i="17"/>
  <c r="C1224" i="17" s="1"/>
  <c r="B1225" i="17" l="1"/>
  <c r="C1225" i="17" s="1"/>
  <c r="D1224" i="17"/>
  <c r="A1223" i="17"/>
  <c r="B1226" i="17" l="1"/>
  <c r="C1226" i="17" s="1"/>
  <c r="D1225" i="17"/>
  <c r="A1224" i="17"/>
  <c r="B1227" i="17" l="1"/>
  <c r="C1227" i="17" s="1"/>
  <c r="D1226" i="17"/>
  <c r="A1225" i="17"/>
  <c r="A1226" i="17" l="1"/>
  <c r="D1227" i="17"/>
  <c r="B1228" i="17"/>
  <c r="C1228" i="17" s="1"/>
  <c r="B1229" i="17" l="1"/>
  <c r="C1229" i="17" s="1"/>
  <c r="D1228" i="17"/>
  <c r="A1227" i="17"/>
  <c r="B1230" i="17" l="1"/>
  <c r="C1230" i="17" s="1"/>
  <c r="D1229" i="17"/>
  <c r="A1228" i="17"/>
  <c r="A1229" i="17" l="1"/>
  <c r="D1230" i="17"/>
  <c r="B1231" i="17"/>
  <c r="C1231" i="17" s="1"/>
  <c r="D1231" i="17" l="1"/>
  <c r="B1232" i="17"/>
  <c r="C1232" i="17" s="1"/>
  <c r="A1230" i="17"/>
  <c r="B1233" i="17" l="1"/>
  <c r="C1233" i="17" s="1"/>
  <c r="D1232" i="17"/>
  <c r="A1231" i="17"/>
  <c r="A1232" i="17" l="1"/>
  <c r="B1234" i="17"/>
  <c r="C1234" i="17" s="1"/>
  <c r="D1233" i="17"/>
  <c r="A1233" i="17" l="1"/>
  <c r="B1235" i="17"/>
  <c r="C1235" i="17" s="1"/>
  <c r="D1234" i="17"/>
  <c r="A1234" i="17" l="1"/>
  <c r="D1235" i="17"/>
  <c r="B1236" i="17"/>
  <c r="C1236" i="17" s="1"/>
  <c r="A1235" i="17" l="1"/>
  <c r="B1237" i="17"/>
  <c r="C1237" i="17" s="1"/>
  <c r="D1236" i="17"/>
  <c r="A1236" i="17" l="1"/>
  <c r="B1238" i="17"/>
  <c r="C1238" i="17" s="1"/>
  <c r="D1237" i="17"/>
  <c r="A1237" i="17" l="1"/>
  <c r="D1238" i="17"/>
  <c r="B1239" i="17"/>
  <c r="C1239" i="17" s="1"/>
  <c r="D1239" i="17" l="1"/>
  <c r="B1240" i="17"/>
  <c r="C1240" i="17" s="1"/>
  <c r="A1238" i="17"/>
  <c r="A1239" i="17" l="1"/>
  <c r="B1241" i="17"/>
  <c r="C1241" i="17" s="1"/>
  <c r="D1240" i="17"/>
  <c r="B1242" i="17" l="1"/>
  <c r="C1242" i="17" s="1"/>
  <c r="D1241" i="17"/>
  <c r="A1240" i="17"/>
  <c r="B1243" i="17" l="1"/>
  <c r="C1243" i="17" s="1"/>
  <c r="D1242" i="17"/>
  <c r="A1241" i="17"/>
  <c r="A1242" i="17" l="1"/>
  <c r="D1243" i="17"/>
  <c r="B1244" i="17"/>
  <c r="C1244" i="17" s="1"/>
  <c r="A1243" i="17" l="1"/>
  <c r="B1245" i="17"/>
  <c r="C1245" i="17" s="1"/>
  <c r="D1244" i="17"/>
  <c r="B1246" i="17" l="1"/>
  <c r="C1246" i="17" s="1"/>
  <c r="D1245" i="17"/>
  <c r="A1244" i="17"/>
  <c r="A1245" i="17" l="1"/>
  <c r="D1246" i="17"/>
  <c r="B1247" i="17"/>
  <c r="C1247" i="17" s="1"/>
  <c r="D1247" i="17" l="1"/>
  <c r="B1248" i="17"/>
  <c r="C1248" i="17" s="1"/>
  <c r="A1246" i="17"/>
  <c r="B1249" i="17" l="1"/>
  <c r="C1249" i="17" s="1"/>
  <c r="D1248" i="17"/>
  <c r="A1247" i="17"/>
  <c r="A1248" i="17" l="1"/>
  <c r="B1250" i="17"/>
  <c r="C1250" i="17" s="1"/>
  <c r="D1249" i="17"/>
  <c r="A1249" i="17" l="1"/>
  <c r="B1251" i="17"/>
  <c r="C1251" i="17" s="1"/>
  <c r="D1250" i="17"/>
  <c r="A1250" i="17" l="1"/>
  <c r="D1251" i="17"/>
  <c r="B1252" i="17"/>
  <c r="C1252" i="17" s="1"/>
  <c r="B1253" i="17" l="1"/>
  <c r="C1253" i="17" s="1"/>
  <c r="D1252" i="17"/>
  <c r="A1251" i="17"/>
  <c r="B1254" i="17" l="1"/>
  <c r="C1254" i="17" s="1"/>
  <c r="D1253" i="17"/>
  <c r="A1252" i="17"/>
  <c r="A1253" i="17" l="1"/>
  <c r="D1254" i="17"/>
  <c r="B1255" i="17"/>
  <c r="C1255" i="17" s="1"/>
  <c r="D1255" i="17" l="1"/>
  <c r="B1256" i="17"/>
  <c r="C1256" i="17" s="1"/>
  <c r="A1254" i="17"/>
  <c r="A1255" i="17" l="1"/>
  <c r="B1257" i="17"/>
  <c r="C1257" i="17" s="1"/>
  <c r="D1256" i="17"/>
  <c r="A1256" i="17" l="1"/>
  <c r="B1258" i="17"/>
  <c r="C1258" i="17" s="1"/>
  <c r="D1257" i="17"/>
  <c r="B1259" i="17" l="1"/>
  <c r="C1259" i="17" s="1"/>
  <c r="D1258" i="17"/>
  <c r="A1257" i="17"/>
  <c r="D1259" i="17" l="1"/>
  <c r="B1260" i="17"/>
  <c r="C1260" i="17" s="1"/>
  <c r="A1258" i="17"/>
  <c r="A1259" i="17" l="1"/>
  <c r="B1261" i="17"/>
  <c r="C1261" i="17" s="1"/>
  <c r="D1260" i="17"/>
  <c r="B1262" i="17" l="1"/>
  <c r="C1262" i="17" s="1"/>
  <c r="D1261" i="17"/>
  <c r="A1260" i="17"/>
  <c r="D1262" i="17" l="1"/>
  <c r="B1263" i="17"/>
  <c r="C1263" i="17" s="1"/>
  <c r="A1261" i="17"/>
  <c r="A1262" i="17" l="1"/>
  <c r="D1263" i="17"/>
  <c r="B1264" i="17"/>
  <c r="C1264" i="17" s="1"/>
  <c r="A1263" i="17" l="1"/>
  <c r="B1265" i="17"/>
  <c r="C1265" i="17" s="1"/>
  <c r="D1264" i="17"/>
  <c r="B1266" i="17" l="1"/>
  <c r="C1266" i="17" s="1"/>
  <c r="D1265" i="17"/>
  <c r="A1264" i="17"/>
  <c r="A1265" i="17" l="1"/>
  <c r="B1267" i="17"/>
  <c r="C1267" i="17" s="1"/>
  <c r="D1266" i="17"/>
  <c r="A1266" i="17" l="1"/>
  <c r="D1267" i="17"/>
  <c r="B1268" i="17"/>
  <c r="C1268" i="17" s="1"/>
  <c r="B1269" i="17" l="1"/>
  <c r="C1269" i="17" s="1"/>
  <c r="D1268" i="17"/>
  <c r="A1267" i="17"/>
  <c r="A1268" i="17" l="1"/>
  <c r="B1270" i="17"/>
  <c r="C1270" i="17" s="1"/>
  <c r="D1269" i="17"/>
  <c r="D1270" i="17" l="1"/>
  <c r="B1271" i="17"/>
  <c r="C1271" i="17" s="1"/>
  <c r="A1269" i="17"/>
  <c r="A1270" i="17" l="1"/>
  <c r="D1271" i="17"/>
  <c r="B1272" i="17"/>
  <c r="C1272" i="17" s="1"/>
  <c r="B1273" i="17" l="1"/>
  <c r="C1273" i="17" s="1"/>
  <c r="D1272" i="17"/>
  <c r="A1271" i="17"/>
  <c r="B1274" i="17" l="1"/>
  <c r="C1274" i="17" s="1"/>
  <c r="D1273" i="17"/>
  <c r="A1272" i="17"/>
  <c r="A1273" i="17" l="1"/>
  <c r="B1275" i="17"/>
  <c r="C1275" i="17" s="1"/>
  <c r="D1274" i="17"/>
  <c r="A1274" i="17" l="1"/>
  <c r="D1275" i="17"/>
  <c r="B1276" i="17"/>
  <c r="C1276" i="17" s="1"/>
  <c r="B1277" i="17" l="1"/>
  <c r="C1277" i="17" s="1"/>
  <c r="D1276" i="17"/>
  <c r="A1275" i="17"/>
  <c r="A1276" i="17" l="1"/>
  <c r="B1278" i="17"/>
  <c r="C1278" i="17" s="1"/>
  <c r="D1277" i="17"/>
  <c r="D1278" i="17" l="1"/>
  <c r="B1279" i="17"/>
  <c r="C1279" i="17" s="1"/>
  <c r="A1277" i="17"/>
  <c r="A1278" i="17" l="1"/>
  <c r="D1279" i="17"/>
  <c r="B1280" i="17"/>
  <c r="C1280" i="17" s="1"/>
  <c r="B1281" i="17" l="1"/>
  <c r="C1281" i="17" s="1"/>
  <c r="D1280" i="17"/>
  <c r="A1279" i="17"/>
  <c r="B1282" i="17" l="1"/>
  <c r="C1282" i="17" s="1"/>
  <c r="D1281" i="17"/>
  <c r="A1280" i="17"/>
  <c r="A1281" i="17" l="1"/>
  <c r="B1283" i="17"/>
  <c r="C1283" i="17" s="1"/>
  <c r="D1282" i="17"/>
  <c r="D1283" i="17" l="1"/>
  <c r="B1284" i="17"/>
  <c r="C1284" i="17" s="1"/>
  <c r="A1282" i="17"/>
  <c r="A1283" i="17" l="1"/>
  <c r="B1285" i="17"/>
  <c r="C1285" i="17" s="1"/>
  <c r="D1284" i="17"/>
  <c r="A1284" i="17" l="1"/>
  <c r="B1286" i="17"/>
  <c r="C1286" i="17" s="1"/>
  <c r="D1285" i="17"/>
  <c r="D1286" i="17" l="1"/>
  <c r="B1287" i="17"/>
  <c r="C1287" i="17" s="1"/>
  <c r="A1285" i="17"/>
  <c r="A1286" i="17" l="1"/>
  <c r="D1287" i="17"/>
  <c r="B1288" i="17"/>
  <c r="C1288" i="17" s="1"/>
  <c r="A1287" i="17" l="1"/>
  <c r="B1289" i="17"/>
  <c r="C1289" i="17" s="1"/>
  <c r="D1288" i="17"/>
  <c r="A1288" i="17" l="1"/>
  <c r="B1290" i="17"/>
  <c r="C1290" i="17" s="1"/>
  <c r="D1289" i="17"/>
  <c r="B1291" i="17" l="1"/>
  <c r="C1291" i="17" s="1"/>
  <c r="D1290" i="17"/>
  <c r="A1289" i="17"/>
  <c r="D1291" i="17" l="1"/>
  <c r="B1292" i="17"/>
  <c r="C1292" i="17" s="1"/>
  <c r="A1290" i="17"/>
  <c r="A1291" i="17" l="1"/>
  <c r="B1293" i="17"/>
  <c r="C1293" i="17" s="1"/>
  <c r="D1292" i="17"/>
  <c r="A1292" i="17" l="1"/>
  <c r="B1294" i="17"/>
  <c r="C1294" i="17" s="1"/>
  <c r="D1293" i="17"/>
  <c r="D1294" i="17" l="1"/>
  <c r="B1295" i="17"/>
  <c r="C1295" i="17" s="1"/>
  <c r="A1293" i="17"/>
  <c r="A1294" i="17" l="1"/>
  <c r="D1295" i="17"/>
  <c r="B1296" i="17"/>
  <c r="C1296" i="17" s="1"/>
  <c r="B1297" i="17" l="1"/>
  <c r="C1297" i="17" s="1"/>
  <c r="D1296" i="17"/>
  <c r="A1295" i="17"/>
  <c r="B1298" i="17" l="1"/>
  <c r="C1298" i="17" s="1"/>
  <c r="D1297" i="17"/>
  <c r="A1296" i="17"/>
  <c r="A1297" i="17" l="1"/>
  <c r="B1299" i="17"/>
  <c r="C1299" i="17" s="1"/>
  <c r="D1298" i="17"/>
  <c r="D1299" i="17" l="1"/>
  <c r="B1300" i="17"/>
  <c r="C1300" i="17" s="1"/>
  <c r="A1298" i="17"/>
  <c r="A1299" i="17" l="1"/>
  <c r="B1301" i="17"/>
  <c r="C1301" i="17" s="1"/>
  <c r="D1300" i="17"/>
  <c r="A1300" i="17" l="1"/>
  <c r="B1302" i="17"/>
  <c r="C1302" i="17" s="1"/>
  <c r="D1301" i="17"/>
  <c r="A1301" i="17" l="1"/>
  <c r="D1302" i="17"/>
  <c r="B1303" i="17"/>
  <c r="C1303" i="17" s="1"/>
  <c r="A1302" i="17" l="1"/>
  <c r="D1303" i="17"/>
  <c r="B1304" i="17"/>
  <c r="C1304" i="17" s="1"/>
  <c r="A1303" i="17" l="1"/>
  <c r="B1305" i="17"/>
  <c r="C1305" i="17" s="1"/>
  <c r="D1304" i="17"/>
  <c r="B1306" i="17" l="1"/>
  <c r="C1306" i="17" s="1"/>
  <c r="D1305" i="17"/>
  <c r="A1304" i="17"/>
  <c r="B1307" i="17" l="1"/>
  <c r="C1307" i="17" s="1"/>
  <c r="D1306" i="17"/>
  <c r="A1305" i="17"/>
  <c r="D1307" i="17" l="1"/>
  <c r="B1308" i="17"/>
  <c r="C1308" i="17" s="1"/>
  <c r="A1306" i="17"/>
  <c r="B1309" i="17" l="1"/>
  <c r="C1309" i="17" s="1"/>
  <c r="D1308" i="17"/>
  <c r="A1307" i="17"/>
  <c r="B1310" i="17" l="1"/>
  <c r="C1310" i="17" s="1"/>
  <c r="D1309" i="17"/>
  <c r="A1308" i="17"/>
  <c r="D1310" i="17" l="1"/>
  <c r="B1311" i="17"/>
  <c r="C1311" i="17" s="1"/>
  <c r="A1309" i="17"/>
  <c r="A1310" i="17" l="1"/>
  <c r="D1311" i="17"/>
  <c r="B1312" i="17"/>
  <c r="C1312" i="17" s="1"/>
  <c r="B1313" i="17" l="1"/>
  <c r="C1313" i="17" s="1"/>
  <c r="D1312" i="17"/>
  <c r="A1311" i="17"/>
  <c r="A1312" i="17" l="1"/>
  <c r="B1314" i="17"/>
  <c r="C1314" i="17" s="1"/>
  <c r="D1313" i="17"/>
  <c r="B1315" i="17" l="1"/>
  <c r="C1315" i="17" s="1"/>
  <c r="D1314" i="17"/>
  <c r="A1313" i="17"/>
  <c r="D1315" i="17" l="1"/>
  <c r="B1316" i="17"/>
  <c r="C1316" i="17" s="1"/>
  <c r="A1314" i="17"/>
  <c r="B1317" i="17" l="1"/>
  <c r="C1317" i="17" s="1"/>
  <c r="D1316" i="17"/>
  <c r="A1315" i="17"/>
  <c r="B1318" i="17" l="1"/>
  <c r="C1318" i="17" s="1"/>
  <c r="D1317" i="17"/>
  <c r="A1316" i="17"/>
  <c r="A1317" i="17" l="1"/>
  <c r="D1318" i="17"/>
  <c r="B1319" i="17"/>
  <c r="C1319" i="17" s="1"/>
  <c r="D1319" i="17" l="1"/>
  <c r="B1320" i="17"/>
  <c r="C1320" i="17" s="1"/>
  <c r="A1318" i="17"/>
  <c r="B1321" i="17" l="1"/>
  <c r="C1321" i="17" s="1"/>
  <c r="D1320" i="17"/>
  <c r="A1319" i="17"/>
  <c r="A1320" i="17" l="1"/>
  <c r="B1322" i="17"/>
  <c r="C1322" i="17" s="1"/>
  <c r="D1321" i="17"/>
  <c r="A1321" i="17" l="1"/>
  <c r="B1323" i="17"/>
  <c r="C1323" i="17" s="1"/>
  <c r="D1322" i="17"/>
  <c r="A1322" i="17" l="1"/>
  <c r="D1323" i="17"/>
  <c r="B1324" i="17"/>
  <c r="C1324" i="17" s="1"/>
  <c r="A1323" i="17" l="1"/>
  <c r="B1325" i="17"/>
  <c r="C1325" i="17" s="1"/>
  <c r="D1324" i="17"/>
  <c r="A1324" i="17" l="1"/>
  <c r="B1326" i="17"/>
  <c r="C1326" i="17" s="1"/>
  <c r="D1325" i="17"/>
  <c r="D1326" i="17" l="1"/>
  <c r="B1327" i="17"/>
  <c r="C1327" i="17" s="1"/>
  <c r="A1325" i="17"/>
  <c r="A1326" i="17" l="1"/>
  <c r="D1327" i="17"/>
  <c r="B1328" i="17"/>
  <c r="C1328" i="17" s="1"/>
  <c r="B1329" i="17" l="1"/>
  <c r="C1329" i="17" s="1"/>
  <c r="D1328" i="17"/>
  <c r="A1327" i="17"/>
  <c r="B1330" i="17" l="1"/>
  <c r="C1330" i="17" s="1"/>
  <c r="D1329" i="17"/>
  <c r="A1328" i="17"/>
  <c r="B1331" i="17" l="1"/>
  <c r="C1331" i="17" s="1"/>
  <c r="D1330" i="17"/>
  <c r="A1329" i="17"/>
  <c r="D1331" i="17" l="1"/>
  <c r="B1332" i="17"/>
  <c r="C1332" i="17" s="1"/>
  <c r="A1330" i="17"/>
  <c r="A1331" i="17" l="1"/>
  <c r="B1333" i="17"/>
  <c r="C1333" i="17" s="1"/>
  <c r="D1332" i="17"/>
  <c r="B1334" i="17" l="1"/>
  <c r="C1334" i="17" s="1"/>
  <c r="D1333" i="17"/>
  <c r="A1332" i="17"/>
  <c r="D1334" i="17" l="1"/>
  <c r="B1335" i="17"/>
  <c r="C1335" i="17" s="1"/>
  <c r="A1333" i="17"/>
  <c r="D1335" i="17" l="1"/>
  <c r="B1336" i="17"/>
  <c r="C1336" i="17" s="1"/>
  <c r="A1334" i="17"/>
  <c r="B1337" i="17" l="1"/>
  <c r="C1337" i="17" s="1"/>
  <c r="D1336" i="17"/>
  <c r="A1335" i="17"/>
  <c r="A1336" i="17" l="1"/>
  <c r="B1338" i="17"/>
  <c r="C1338" i="17" s="1"/>
  <c r="D1337" i="17"/>
  <c r="A1337" i="17" l="1"/>
  <c r="B1339" i="17"/>
  <c r="C1339" i="17" s="1"/>
  <c r="D1338" i="17"/>
  <c r="D1339" i="17" l="1"/>
  <c r="B1340" i="17"/>
  <c r="C1340" i="17" s="1"/>
  <c r="A1338" i="17"/>
  <c r="B1341" i="17" l="1"/>
  <c r="C1341" i="17" s="1"/>
  <c r="D1340" i="17"/>
  <c r="A1339" i="17"/>
  <c r="B1342" i="17" l="1"/>
  <c r="C1342" i="17" s="1"/>
  <c r="D1341" i="17"/>
  <c r="A1340" i="17"/>
  <c r="D1342" i="17" l="1"/>
  <c r="B1343" i="17"/>
  <c r="C1343" i="17" s="1"/>
  <c r="A1341" i="17"/>
  <c r="A1342" i="17" l="1"/>
  <c r="D1343" i="17"/>
  <c r="B1344" i="17"/>
  <c r="C1344" i="17" s="1"/>
  <c r="A1343" i="17" l="1"/>
  <c r="B1345" i="17"/>
  <c r="C1345" i="17" s="1"/>
  <c r="D1344" i="17"/>
  <c r="A1344" i="17" l="1"/>
  <c r="B1346" i="17"/>
  <c r="C1346" i="17" s="1"/>
  <c r="D1345" i="17"/>
  <c r="B1347" i="17" l="1"/>
  <c r="C1347" i="17" s="1"/>
  <c r="D1346" i="17"/>
  <c r="A1345" i="17"/>
  <c r="D1347" i="17" l="1"/>
  <c r="B1348" i="17"/>
  <c r="C1348" i="17" s="1"/>
  <c r="A1346" i="17"/>
  <c r="A1347" i="17" l="1"/>
  <c r="B1349" i="17"/>
  <c r="C1349" i="17" s="1"/>
  <c r="D1348" i="17"/>
  <c r="A1348" i="17" l="1"/>
  <c r="B1350" i="17"/>
  <c r="C1350" i="17" s="1"/>
  <c r="D1349" i="17"/>
  <c r="A1349" i="17" l="1"/>
  <c r="D1350" i="17"/>
  <c r="B1351" i="17"/>
  <c r="C1351" i="17" s="1"/>
  <c r="A1350" i="17" l="1"/>
  <c r="D1351" i="17"/>
  <c r="B1352" i="17"/>
  <c r="C1352" i="17" s="1"/>
  <c r="A1351" i="17" l="1"/>
  <c r="B1353" i="17"/>
  <c r="C1353" i="17" s="1"/>
  <c r="D1352" i="17"/>
  <c r="A1352" i="17" l="1"/>
  <c r="B1354" i="17"/>
  <c r="C1354" i="17" s="1"/>
  <c r="D1353" i="17"/>
  <c r="A1353" i="17" l="1"/>
  <c r="B1355" i="17"/>
  <c r="C1355" i="17" s="1"/>
  <c r="D1354" i="17"/>
  <c r="D1355" i="17" l="1"/>
  <c r="B1356" i="17"/>
  <c r="C1356" i="17" s="1"/>
  <c r="A1354" i="17"/>
  <c r="B1357" i="17" l="1"/>
  <c r="C1357" i="17" s="1"/>
  <c r="D1356" i="17"/>
  <c r="A1355" i="17"/>
  <c r="B1358" i="17" l="1"/>
  <c r="C1358" i="17" s="1"/>
  <c r="D1357" i="17"/>
  <c r="A1356" i="17"/>
  <c r="D1358" i="17" l="1"/>
  <c r="B1359" i="17"/>
  <c r="C1359" i="17" s="1"/>
  <c r="A1357" i="17"/>
  <c r="D1359" i="17" l="1"/>
  <c r="B1360" i="17"/>
  <c r="C1360" i="17" s="1"/>
  <c r="A1358" i="17"/>
  <c r="B1361" i="17" l="1"/>
  <c r="C1361" i="17" s="1"/>
  <c r="D1360" i="17"/>
  <c r="A1359" i="17"/>
  <c r="A1360" i="17" l="1"/>
  <c r="B1362" i="17"/>
  <c r="C1362" i="17" s="1"/>
  <c r="D1361" i="17"/>
  <c r="B1363" i="17" l="1"/>
  <c r="C1363" i="17" s="1"/>
  <c r="D1362" i="17"/>
  <c r="A1361" i="17"/>
  <c r="D1363" i="17" l="1"/>
  <c r="B1364" i="17"/>
  <c r="C1364" i="17" s="1"/>
  <c r="A1362" i="17"/>
  <c r="B1365" i="17" l="1"/>
  <c r="C1365" i="17" s="1"/>
  <c r="D1364" i="17"/>
  <c r="A1363" i="17"/>
  <c r="B1366" i="17" l="1"/>
  <c r="C1366" i="17" s="1"/>
  <c r="D1365" i="17"/>
  <c r="A1364" i="17"/>
  <c r="D1366" i="17" l="1"/>
  <c r="B1367" i="17"/>
  <c r="C1367" i="17" s="1"/>
  <c r="A1365" i="17"/>
  <c r="D1367" i="17" l="1"/>
  <c r="B1368" i="17"/>
  <c r="C1368" i="17" s="1"/>
  <c r="A1366" i="17"/>
  <c r="A1367" i="17" l="1"/>
  <c r="B1369" i="17"/>
  <c r="C1369" i="17" s="1"/>
  <c r="D1368" i="17"/>
  <c r="A1368" i="17" l="1"/>
  <c r="B1370" i="17"/>
  <c r="C1370" i="17" s="1"/>
  <c r="D1369" i="17"/>
  <c r="A1369" i="17" l="1"/>
  <c r="B1371" i="17"/>
  <c r="C1371" i="17" s="1"/>
  <c r="D1370" i="17"/>
  <c r="D1371" i="17" l="1"/>
  <c r="B1372" i="17"/>
  <c r="C1372" i="17" s="1"/>
  <c r="A1370" i="17"/>
  <c r="B1373" i="17" l="1"/>
  <c r="C1373" i="17" s="1"/>
  <c r="D1372" i="17"/>
  <c r="A1371" i="17"/>
  <c r="B1374" i="17" l="1"/>
  <c r="C1374" i="17" s="1"/>
  <c r="D1373" i="17"/>
  <c r="A1372" i="17"/>
  <c r="D1374" i="17" l="1"/>
  <c r="B1375" i="17"/>
  <c r="C1375" i="17" s="1"/>
  <c r="A1373" i="17"/>
  <c r="A1374" i="17" l="1"/>
  <c r="D1375" i="17"/>
  <c r="B1376" i="17"/>
  <c r="C1376" i="17" s="1"/>
  <c r="B1377" i="17" l="1"/>
  <c r="C1377" i="17" s="1"/>
  <c r="D1376" i="17"/>
  <c r="A1375" i="17"/>
  <c r="A1376" i="17" l="1"/>
  <c r="B1378" i="17"/>
  <c r="C1378" i="17" s="1"/>
  <c r="D1377" i="17"/>
  <c r="A1377" i="17" l="1"/>
  <c r="B1379" i="17"/>
  <c r="C1379" i="17" s="1"/>
  <c r="D1378" i="17"/>
  <c r="D1379" i="17" l="1"/>
  <c r="B1380" i="17"/>
  <c r="C1380" i="17" s="1"/>
  <c r="A1378" i="17"/>
  <c r="A1379" i="17" l="1"/>
  <c r="B1381" i="17"/>
  <c r="C1381" i="17" s="1"/>
  <c r="D1380" i="17"/>
  <c r="A1380" i="17" l="1"/>
  <c r="B1382" i="17"/>
  <c r="C1382" i="17" s="1"/>
  <c r="D1381" i="17"/>
  <c r="A1381" i="17" l="1"/>
  <c r="D1382" i="17"/>
  <c r="B1383" i="17"/>
  <c r="C1383" i="17" s="1"/>
  <c r="A1382" i="17" l="1"/>
  <c r="D1383" i="17"/>
  <c r="B1384" i="17"/>
  <c r="C1384" i="17" s="1"/>
  <c r="A1383" i="17" l="1"/>
  <c r="B1385" i="17"/>
  <c r="C1385" i="17" s="1"/>
  <c r="D1384" i="17"/>
  <c r="B1386" i="17" l="1"/>
  <c r="C1386" i="17" s="1"/>
  <c r="D1385" i="17"/>
  <c r="A1384" i="17"/>
  <c r="A1385" i="17" l="1"/>
  <c r="B1387" i="17"/>
  <c r="C1387" i="17" s="1"/>
  <c r="D1386" i="17"/>
  <c r="A1386" i="17" l="1"/>
  <c r="D1387" i="17"/>
  <c r="B1388" i="17"/>
  <c r="C1388" i="17" s="1"/>
  <c r="A1387" i="17" l="1"/>
  <c r="B1389" i="17"/>
  <c r="C1389" i="17" s="1"/>
  <c r="D1388" i="17"/>
  <c r="B1390" i="17" l="1"/>
  <c r="C1390" i="17" s="1"/>
  <c r="D1389" i="17"/>
  <c r="A1388" i="17"/>
  <c r="D1390" i="17" l="1"/>
  <c r="B1391" i="17"/>
  <c r="C1391" i="17" s="1"/>
  <c r="A1389" i="17"/>
  <c r="D1391" i="17" l="1"/>
  <c r="B1392" i="17"/>
  <c r="C1392" i="17" s="1"/>
  <c r="A1390" i="17"/>
  <c r="B1393" i="17" l="1"/>
  <c r="C1393" i="17" s="1"/>
  <c r="D1392" i="17"/>
  <c r="A1391" i="17"/>
  <c r="A1392" i="17" l="1"/>
  <c r="B1394" i="17"/>
  <c r="C1394" i="17" s="1"/>
  <c r="D1393" i="17"/>
  <c r="B1395" i="17" l="1"/>
  <c r="C1395" i="17" s="1"/>
  <c r="D1394" i="17"/>
  <c r="A1393" i="17"/>
  <c r="D1395" i="17" l="1"/>
  <c r="B1396" i="17"/>
  <c r="C1396" i="17" s="1"/>
  <c r="A1394" i="17"/>
  <c r="A1395" i="17" l="1"/>
  <c r="B1397" i="17"/>
  <c r="C1397" i="17" s="1"/>
  <c r="D1396" i="17"/>
  <c r="A1396" i="17" l="1"/>
  <c r="B1398" i="17"/>
  <c r="C1398" i="17" s="1"/>
  <c r="D1397" i="17"/>
  <c r="D1398" i="17" l="1"/>
  <c r="B1399" i="17"/>
  <c r="C1399" i="17" s="1"/>
  <c r="A1397" i="17"/>
  <c r="D1399" i="17" l="1"/>
  <c r="B1400" i="17"/>
  <c r="C1400" i="17" s="1"/>
  <c r="A1398" i="17"/>
  <c r="B1401" i="17" l="1"/>
  <c r="C1401" i="17" s="1"/>
  <c r="D1400" i="17"/>
  <c r="A1399" i="17"/>
  <c r="A1400" i="17" l="1"/>
  <c r="B1402" i="17"/>
  <c r="C1402" i="17" s="1"/>
  <c r="D1401" i="17"/>
  <c r="A1401" i="17" l="1"/>
  <c r="B1403" i="17"/>
  <c r="C1403" i="17" s="1"/>
  <c r="D1402" i="17"/>
  <c r="D1403" i="17" l="1"/>
  <c r="B1404" i="17"/>
  <c r="C1404" i="17" s="1"/>
  <c r="A1402" i="17"/>
  <c r="B1405" i="17" l="1"/>
  <c r="C1405" i="17" s="1"/>
  <c r="D1404" i="17"/>
  <c r="A1403" i="17"/>
  <c r="A1404" i="17" l="1"/>
  <c r="B1406" i="17"/>
  <c r="C1406" i="17" s="1"/>
  <c r="D1405" i="17"/>
  <c r="D1406" i="17" l="1"/>
  <c r="B1407" i="17"/>
  <c r="C1407" i="17" s="1"/>
  <c r="A1405" i="17"/>
  <c r="D1407" i="17" l="1"/>
  <c r="B1408" i="17"/>
  <c r="C1408" i="17" s="1"/>
  <c r="A1406" i="17"/>
  <c r="B1409" i="17" l="1"/>
  <c r="C1409" i="17" s="1"/>
  <c r="D1408" i="17"/>
  <c r="A1407" i="17"/>
  <c r="A1408" i="17" l="1"/>
  <c r="B1410" i="17"/>
  <c r="C1410" i="17" s="1"/>
  <c r="D1409" i="17"/>
  <c r="D1410" i="17" l="1"/>
  <c r="B1411" i="17"/>
  <c r="C1411" i="17" s="1"/>
  <c r="A1409" i="17"/>
  <c r="A1410" i="17" l="1"/>
  <c r="B1412" i="17"/>
  <c r="C1412" i="17" s="1"/>
  <c r="D1411" i="17"/>
  <c r="A1411" i="17" l="1"/>
  <c r="B1413" i="17"/>
  <c r="C1413" i="17" s="1"/>
  <c r="D1412" i="17"/>
  <c r="B1414" i="17" l="1"/>
  <c r="C1414" i="17" s="1"/>
  <c r="D1413" i="17"/>
  <c r="A1412" i="17"/>
  <c r="D1414" i="17" l="1"/>
  <c r="B1415" i="17"/>
  <c r="C1415" i="17" s="1"/>
  <c r="A1413" i="17"/>
  <c r="A1414" i="17" l="1"/>
  <c r="D1415" i="17"/>
  <c r="B1416" i="17"/>
  <c r="C1416" i="17" s="1"/>
  <c r="A1415" i="17" l="1"/>
  <c r="B1417" i="17"/>
  <c r="C1417" i="17" s="1"/>
  <c r="D1416" i="17"/>
  <c r="B1418" i="17" l="1"/>
  <c r="C1418" i="17" s="1"/>
  <c r="D1417" i="17"/>
  <c r="A1416" i="17"/>
  <c r="A1417" i="17" l="1"/>
  <c r="D1418" i="17"/>
  <c r="B1419" i="17"/>
  <c r="C1419" i="17" s="1"/>
  <c r="A1418" i="17" l="1"/>
  <c r="D1419" i="17"/>
  <c r="B1420" i="17"/>
  <c r="C1420" i="17" s="1"/>
  <c r="A1419" i="17" l="1"/>
  <c r="B1421" i="17"/>
  <c r="C1421" i="17" s="1"/>
  <c r="D1420" i="17"/>
  <c r="A1420" i="17" l="1"/>
  <c r="B1422" i="17"/>
  <c r="C1422" i="17" s="1"/>
  <c r="D1421" i="17"/>
  <c r="A1421" i="17" l="1"/>
  <c r="D1422" i="17"/>
  <c r="B1423" i="17"/>
  <c r="C1423" i="17" s="1"/>
  <c r="D1423" i="17" l="1"/>
  <c r="B1424" i="17"/>
  <c r="C1424" i="17" s="1"/>
  <c r="A1422" i="17"/>
  <c r="B1425" i="17" l="1"/>
  <c r="C1425" i="17" s="1"/>
  <c r="D1424" i="17"/>
  <c r="A1423" i="17"/>
  <c r="A1424" i="17" l="1"/>
  <c r="B1426" i="17"/>
  <c r="C1426" i="17" s="1"/>
  <c r="D1425" i="17"/>
  <c r="A1425" i="17" l="1"/>
  <c r="D1426" i="17"/>
  <c r="B1427" i="17"/>
  <c r="C1427" i="17" s="1"/>
  <c r="D1427" i="17" l="1"/>
  <c r="B1428" i="17"/>
  <c r="C1428" i="17" s="1"/>
  <c r="A1426" i="17"/>
  <c r="B1429" i="17" l="1"/>
  <c r="C1429" i="17" s="1"/>
  <c r="D1428" i="17"/>
  <c r="A1427" i="17"/>
  <c r="B1430" i="17" l="1"/>
  <c r="C1430" i="17" s="1"/>
  <c r="D1429" i="17"/>
  <c r="A1428" i="17"/>
  <c r="A1429" i="17" l="1"/>
  <c r="D1430" i="17"/>
  <c r="B1431" i="17"/>
  <c r="C1431" i="17" s="1"/>
  <c r="A1430" i="17" l="1"/>
  <c r="D1431" i="17"/>
  <c r="B1432" i="17"/>
  <c r="C1432" i="17" s="1"/>
  <c r="A1431" i="17" l="1"/>
  <c r="B1433" i="17"/>
  <c r="C1433" i="17" s="1"/>
  <c r="D1432" i="17"/>
  <c r="A1432" i="17" l="1"/>
  <c r="B1434" i="17"/>
  <c r="C1434" i="17" s="1"/>
  <c r="D1433" i="17"/>
  <c r="A1433" i="17" l="1"/>
  <c r="D1434" i="17"/>
  <c r="B1435" i="17"/>
  <c r="C1435" i="17" s="1"/>
  <c r="A1434" i="17" l="1"/>
  <c r="D1435" i="17"/>
  <c r="B1436" i="17"/>
  <c r="C1436" i="17" s="1"/>
  <c r="B1437" i="17" l="1"/>
  <c r="C1437" i="17" s="1"/>
  <c r="D1436" i="17"/>
  <c r="A1435" i="17"/>
  <c r="B1438" i="17" l="1"/>
  <c r="C1438" i="17" s="1"/>
  <c r="D1437" i="17"/>
  <c r="A1436" i="17"/>
  <c r="D1438" i="17" l="1"/>
  <c r="B1439" i="17"/>
  <c r="C1439" i="17" s="1"/>
  <c r="A1437" i="17"/>
  <c r="A1438" i="17" l="1"/>
  <c r="D1439" i="17"/>
  <c r="B1440" i="17"/>
  <c r="C1440" i="17" s="1"/>
  <c r="A1439" i="17" l="1"/>
  <c r="B1441" i="17"/>
  <c r="C1441" i="17" s="1"/>
  <c r="D1440" i="17"/>
  <c r="B1442" i="17" l="1"/>
  <c r="C1442" i="17" s="1"/>
  <c r="D1441" i="17"/>
  <c r="A1440" i="17"/>
  <c r="D1442" i="17" l="1"/>
  <c r="B1443" i="17"/>
  <c r="C1443" i="17" s="1"/>
  <c r="A1441" i="17"/>
  <c r="D1443" i="17" l="1"/>
  <c r="B1444" i="17"/>
  <c r="C1444" i="17" s="1"/>
  <c r="A1442" i="17"/>
  <c r="B1445" i="17" l="1"/>
  <c r="C1445" i="17" s="1"/>
  <c r="D1444" i="17"/>
  <c r="A1443" i="17"/>
  <c r="B1446" i="17" l="1"/>
  <c r="C1446" i="17" s="1"/>
  <c r="D1445" i="17"/>
  <c r="A1444" i="17"/>
  <c r="A1445" i="17" l="1"/>
  <c r="D1446" i="17"/>
  <c r="B1447" i="17"/>
  <c r="C1447" i="17" s="1"/>
  <c r="A1446" i="17" l="1"/>
  <c r="D1447" i="17"/>
  <c r="B1448" i="17"/>
  <c r="C1448" i="17" s="1"/>
  <c r="B1449" i="17" l="1"/>
  <c r="C1449" i="17" s="1"/>
  <c r="D1448" i="17"/>
  <c r="A1447" i="17"/>
  <c r="A1448" i="17" l="1"/>
  <c r="B1450" i="17"/>
  <c r="C1450" i="17" s="1"/>
  <c r="D1449" i="17"/>
  <c r="D1450" i="17" l="1"/>
  <c r="B1451" i="17"/>
  <c r="C1451" i="17" s="1"/>
  <c r="A1449" i="17"/>
  <c r="A1450" i="17" l="1"/>
  <c r="D1451" i="17"/>
  <c r="B1452" i="17"/>
  <c r="C1452" i="17" s="1"/>
  <c r="B1453" i="17" l="1"/>
  <c r="C1453" i="17" s="1"/>
  <c r="D1452" i="17"/>
  <c r="A1451" i="17"/>
  <c r="B1454" i="17" l="1"/>
  <c r="C1454" i="17" s="1"/>
  <c r="D1453" i="17"/>
  <c r="A1452" i="17"/>
  <c r="D1454" i="17" l="1"/>
  <c r="B1455" i="17"/>
  <c r="C1455" i="17" s="1"/>
  <c r="A1453" i="17"/>
  <c r="A1454" i="17" l="1"/>
  <c r="D1455" i="17"/>
  <c r="B1456" i="17"/>
  <c r="C1456" i="17" s="1"/>
  <c r="A1455" i="17" l="1"/>
  <c r="B1457" i="17"/>
  <c r="C1457" i="17" s="1"/>
  <c r="D1456" i="17"/>
  <c r="A1456" i="17" l="1"/>
  <c r="B1458" i="17"/>
  <c r="C1458" i="17" s="1"/>
  <c r="D1457" i="17"/>
  <c r="A1457" i="17" l="1"/>
  <c r="D1458" i="17"/>
  <c r="B1459" i="17"/>
  <c r="C1459" i="17" s="1"/>
  <c r="A1458" i="17" l="1"/>
  <c r="D1459" i="17"/>
  <c r="B1460" i="17"/>
  <c r="C1460" i="17" s="1"/>
  <c r="A1459" i="17" l="1"/>
  <c r="B1461" i="17"/>
  <c r="C1461" i="17" s="1"/>
  <c r="D1460" i="17"/>
  <c r="B1462" i="17" l="1"/>
  <c r="C1462" i="17" s="1"/>
  <c r="D1461" i="17"/>
  <c r="A1460" i="17"/>
  <c r="A1461" i="17" l="1"/>
  <c r="D1462" i="17"/>
  <c r="B1463" i="17"/>
  <c r="C1463" i="17" s="1"/>
  <c r="A1462" i="17" l="1"/>
  <c r="D1463" i="17"/>
  <c r="B1464" i="17"/>
  <c r="C1464" i="17" s="1"/>
  <c r="B1465" i="17" l="1"/>
  <c r="C1465" i="17" s="1"/>
  <c r="D1464" i="17"/>
  <c r="A1463" i="17"/>
  <c r="B1466" i="17" l="1"/>
  <c r="C1466" i="17" s="1"/>
  <c r="D1465" i="17"/>
  <c r="A1464" i="17"/>
  <c r="A1465" i="17" l="1"/>
  <c r="D1466" i="17"/>
  <c r="B1467" i="17"/>
  <c r="C1467" i="17" s="1"/>
  <c r="A1466" i="17" l="1"/>
  <c r="D1467" i="17"/>
  <c r="B1468" i="17"/>
  <c r="C1468" i="17" s="1"/>
  <c r="A1467" i="17" l="1"/>
  <c r="B1469" i="17"/>
  <c r="C1469" i="17" s="1"/>
  <c r="D1468" i="17"/>
  <c r="B1470" i="17" l="1"/>
  <c r="C1470" i="17" s="1"/>
  <c r="D1469" i="17"/>
  <c r="A1468" i="17"/>
  <c r="A1469" i="17" l="1"/>
  <c r="B1471" i="17"/>
  <c r="C1471" i="17" s="1"/>
  <c r="D1470" i="17"/>
  <c r="A1470" i="17" l="1"/>
  <c r="D1471" i="17"/>
  <c r="B1472" i="17"/>
  <c r="C1472" i="17" s="1"/>
  <c r="B1473" i="17" l="1"/>
  <c r="C1473" i="17" s="1"/>
  <c r="D1472" i="17"/>
  <c r="A1471" i="17"/>
  <c r="B1474" i="17" l="1"/>
  <c r="C1474" i="17" s="1"/>
  <c r="D1473" i="17"/>
  <c r="A1472" i="17"/>
  <c r="B1475" i="17" l="1"/>
  <c r="C1475" i="17" s="1"/>
  <c r="D1474" i="17"/>
  <c r="A1473" i="17"/>
  <c r="D1475" i="17" l="1"/>
  <c r="B1476" i="17"/>
  <c r="C1476" i="17" s="1"/>
  <c r="A1474" i="17"/>
  <c r="B1477" i="17" l="1"/>
  <c r="C1477" i="17" s="1"/>
  <c r="D1476" i="17"/>
  <c r="A1475" i="17"/>
  <c r="A1476" i="17" l="1"/>
  <c r="B1478" i="17"/>
  <c r="C1478" i="17" s="1"/>
  <c r="D1477" i="17"/>
  <c r="B1479" i="17" l="1"/>
  <c r="C1479" i="17" s="1"/>
  <c r="D1478" i="17"/>
  <c r="A1477" i="17"/>
  <c r="D1479" i="17" l="1"/>
  <c r="B1480" i="17"/>
  <c r="C1480" i="17" s="1"/>
  <c r="A1478" i="17"/>
  <c r="B1481" i="17" l="1"/>
  <c r="C1481" i="17" s="1"/>
  <c r="D1480" i="17"/>
  <c r="A1479" i="17"/>
  <c r="A1480" i="17" l="1"/>
  <c r="B1482" i="17"/>
  <c r="C1482" i="17" s="1"/>
  <c r="D1481" i="17"/>
  <c r="A1481" i="17" l="1"/>
  <c r="B1483" i="17"/>
  <c r="C1483" i="17" s="1"/>
  <c r="D1482" i="17"/>
  <c r="A1482" i="17" l="1"/>
  <c r="D1483" i="17"/>
  <c r="B1484" i="17"/>
  <c r="C1484" i="17" s="1"/>
  <c r="B1485" i="17" l="1"/>
  <c r="C1485" i="17" s="1"/>
  <c r="D1484" i="17"/>
  <c r="A1483" i="17"/>
  <c r="A1484" i="17" l="1"/>
  <c r="B1486" i="17"/>
  <c r="C1486" i="17" s="1"/>
  <c r="D1485" i="17"/>
  <c r="A1485" i="17" l="1"/>
  <c r="B1487" i="17"/>
  <c r="C1487" i="17" s="1"/>
  <c r="D1486" i="17"/>
  <c r="A1486" i="17" l="1"/>
  <c r="D1487" i="17"/>
  <c r="B1488" i="17"/>
  <c r="C1488" i="17" s="1"/>
  <c r="B1489" i="17" l="1"/>
  <c r="C1489" i="17" s="1"/>
  <c r="D1488" i="17"/>
  <c r="A1487" i="17"/>
  <c r="A1488" i="17" l="1"/>
  <c r="B1490" i="17"/>
  <c r="C1490" i="17" s="1"/>
  <c r="D1489" i="17"/>
  <c r="B1491" i="17" l="1"/>
  <c r="C1491" i="17" s="1"/>
  <c r="D1490" i="17"/>
  <c r="A1489" i="17"/>
  <c r="D1491" i="17" l="1"/>
  <c r="B1492" i="17"/>
  <c r="C1492" i="17" s="1"/>
  <c r="A1490" i="17"/>
  <c r="A1491" i="17" l="1"/>
  <c r="B1493" i="17"/>
  <c r="C1493" i="17" s="1"/>
  <c r="D1492" i="17"/>
  <c r="A1492" i="17" l="1"/>
  <c r="B1494" i="17"/>
  <c r="C1494" i="17" s="1"/>
  <c r="D1493" i="17"/>
  <c r="B1495" i="17" l="1"/>
  <c r="C1495" i="17" s="1"/>
  <c r="D1494" i="17"/>
  <c r="A1493" i="17"/>
  <c r="D1495" i="17" l="1"/>
  <c r="B1496" i="17"/>
  <c r="C1496" i="17" s="1"/>
  <c r="A1494" i="17"/>
  <c r="B1497" i="17" l="1"/>
  <c r="C1497" i="17" s="1"/>
  <c r="D1496" i="17"/>
  <c r="A1495" i="17"/>
  <c r="B1498" i="17" l="1"/>
  <c r="C1498" i="17" s="1"/>
  <c r="D1497" i="17"/>
  <c r="A1496" i="17"/>
  <c r="B1499" i="17" l="1"/>
  <c r="C1499" i="17" s="1"/>
  <c r="D1498" i="17"/>
  <c r="A1497" i="17"/>
  <c r="D1499" i="17" l="1"/>
  <c r="B1500" i="17"/>
  <c r="C1500" i="17" s="1"/>
  <c r="A1498" i="17"/>
  <c r="A1499" i="17" l="1"/>
  <c r="B1501" i="17"/>
  <c r="C1501" i="17" s="1"/>
  <c r="D1500" i="17"/>
  <c r="B1502" i="17" l="1"/>
  <c r="C1502" i="17" s="1"/>
  <c r="D1501" i="17"/>
  <c r="A1500" i="17"/>
  <c r="A1501" i="17" l="1"/>
  <c r="B1503" i="17"/>
  <c r="C1503" i="17" s="1"/>
  <c r="D1502" i="17"/>
  <c r="D1503" i="17" l="1"/>
  <c r="B1504" i="17"/>
  <c r="C1504" i="17" s="1"/>
  <c r="A1502" i="17"/>
  <c r="A1503" i="17" l="1"/>
  <c r="B1505" i="17"/>
  <c r="C1505" i="17" s="1"/>
  <c r="D1504" i="17"/>
  <c r="B1506" i="17" l="1"/>
  <c r="C1506" i="17" s="1"/>
  <c r="D1505" i="17"/>
  <c r="A1504" i="17"/>
  <c r="B1507" i="17" l="1"/>
  <c r="C1507" i="17" s="1"/>
  <c r="D1506" i="17"/>
  <c r="A1505" i="17"/>
  <c r="D1507" i="17" l="1"/>
  <c r="B1508" i="17"/>
  <c r="C1508" i="17" s="1"/>
  <c r="A1506" i="17"/>
  <c r="B1509" i="17" l="1"/>
  <c r="C1509" i="17" s="1"/>
  <c r="D1508" i="17"/>
  <c r="A1507" i="17"/>
  <c r="A1508" i="17" l="1"/>
  <c r="B1510" i="17"/>
  <c r="C1510" i="17" s="1"/>
  <c r="D1509" i="17"/>
  <c r="B1511" i="17" l="1"/>
  <c r="C1511" i="17" s="1"/>
  <c r="D1510" i="17"/>
  <c r="A1509" i="17"/>
  <c r="D1511" i="17" l="1"/>
  <c r="B1512" i="17"/>
  <c r="C1512" i="17" s="1"/>
  <c r="A1510" i="17"/>
  <c r="A1511" i="17" l="1"/>
  <c r="B1513" i="17"/>
  <c r="C1513" i="17" s="1"/>
  <c r="D1512" i="17"/>
  <c r="A1512" i="17" l="1"/>
  <c r="B1514" i="17"/>
  <c r="C1514" i="17" s="1"/>
  <c r="D1513" i="17"/>
  <c r="B1515" i="17" l="1"/>
  <c r="C1515" i="17" s="1"/>
  <c r="D1514" i="17"/>
  <c r="A1513" i="17"/>
  <c r="D1515" i="17" l="1"/>
  <c r="B1516" i="17"/>
  <c r="C1516" i="17" s="1"/>
  <c r="A1514" i="17"/>
  <c r="B1517" i="17" l="1"/>
  <c r="C1517" i="17" s="1"/>
  <c r="D1516" i="17"/>
  <c r="A1515" i="17"/>
  <c r="B1518" i="17" l="1"/>
  <c r="C1518" i="17" s="1"/>
  <c r="D1517" i="17"/>
  <c r="A1516" i="17"/>
  <c r="A1517" i="17" l="1"/>
  <c r="B1519" i="17"/>
  <c r="C1519" i="17" s="1"/>
  <c r="D1518" i="17"/>
  <c r="D1519" i="17" l="1"/>
  <c r="B1520" i="17"/>
  <c r="C1520" i="17" s="1"/>
  <c r="A1518" i="17"/>
  <c r="A1519" i="17" l="1"/>
  <c r="B1521" i="17"/>
  <c r="C1521" i="17" s="1"/>
  <c r="D1520" i="17"/>
  <c r="B1522" i="17" l="1"/>
  <c r="C1522" i="17" s="1"/>
  <c r="D1521" i="17"/>
  <c r="A1520" i="17"/>
  <c r="A1521" i="17" l="1"/>
  <c r="D1522" i="17"/>
  <c r="B1523" i="17"/>
  <c r="C1523" i="17" s="1"/>
  <c r="D1523" i="17" l="1"/>
  <c r="B1524" i="17"/>
  <c r="C1524" i="17" s="1"/>
  <c r="A1522" i="17"/>
  <c r="B1525" i="17" l="1"/>
  <c r="C1525" i="17" s="1"/>
  <c r="D1524" i="17"/>
  <c r="A1523" i="17"/>
  <c r="A1524" i="17" l="1"/>
  <c r="D1525" i="17"/>
  <c r="B1526" i="17"/>
  <c r="C1526" i="17" s="1"/>
  <c r="B1527" i="17" l="1"/>
  <c r="C1527" i="17" s="1"/>
  <c r="D1526" i="17"/>
  <c r="A1525" i="17"/>
  <c r="D1527" i="17" l="1"/>
  <c r="B1528" i="17"/>
  <c r="C1528" i="17" s="1"/>
  <c r="A1526" i="17"/>
  <c r="A1527" i="17" l="1"/>
  <c r="B1529" i="17"/>
  <c r="C1529" i="17" s="1"/>
  <c r="D1528" i="17"/>
  <c r="B1530" i="17" l="1"/>
  <c r="C1530" i="17" s="1"/>
  <c r="D1529" i="17"/>
  <c r="A1528" i="17"/>
  <c r="A1529" i="17" l="1"/>
  <c r="B1531" i="17"/>
  <c r="C1531" i="17" s="1"/>
  <c r="D1530" i="17"/>
  <c r="A1530" i="17" l="1"/>
  <c r="D1531" i="17"/>
  <c r="B1532" i="17"/>
  <c r="C1532" i="17" s="1"/>
  <c r="A1531" i="17" l="1"/>
  <c r="B1533" i="17"/>
  <c r="C1533" i="17" s="1"/>
  <c r="D1532" i="17"/>
  <c r="B1534" i="17" l="1"/>
  <c r="C1534" i="17" s="1"/>
  <c r="D1533" i="17"/>
  <c r="A1532" i="17"/>
  <c r="B1535" i="17" l="1"/>
  <c r="C1535" i="17" s="1"/>
  <c r="D1534" i="17"/>
  <c r="A1533" i="17"/>
  <c r="D1535" i="17" l="1"/>
  <c r="B1536" i="17"/>
  <c r="C1536" i="17" s="1"/>
  <c r="A1534" i="17"/>
  <c r="B1537" i="17" l="1"/>
  <c r="C1537" i="17" s="1"/>
  <c r="D1536" i="17"/>
  <c r="A1535" i="17"/>
  <c r="A1536" i="17" l="1"/>
  <c r="B1538" i="17"/>
  <c r="C1538" i="17" s="1"/>
  <c r="D1537" i="17"/>
  <c r="B1539" i="17" l="1"/>
  <c r="C1539" i="17" s="1"/>
  <c r="D1538" i="17"/>
  <c r="A1537" i="17"/>
  <c r="A1538" i="17" l="1"/>
  <c r="D1539" i="17"/>
  <c r="B1540" i="17"/>
  <c r="C1540" i="17" s="1"/>
  <c r="B1541" i="17" l="1"/>
  <c r="C1541" i="17" s="1"/>
  <c r="D1540" i="17"/>
  <c r="A1539" i="17"/>
  <c r="B1542" i="17" l="1"/>
  <c r="C1542" i="17" s="1"/>
  <c r="D1541" i="17"/>
  <c r="A1540" i="17"/>
  <c r="B1543" i="17" l="1"/>
  <c r="C1543" i="17" s="1"/>
  <c r="D1542" i="17"/>
  <c r="A1541" i="17"/>
  <c r="D1543" i="17" l="1"/>
  <c r="B1544" i="17"/>
  <c r="C1544" i="17" s="1"/>
  <c r="A1542" i="17"/>
  <c r="A1543" i="17" l="1"/>
  <c r="B1545" i="17"/>
  <c r="C1545" i="17" s="1"/>
  <c r="D1544" i="17"/>
  <c r="B1546" i="17" l="1"/>
  <c r="C1546" i="17" s="1"/>
  <c r="D1545" i="17"/>
  <c r="A1544" i="17"/>
  <c r="A1545" i="17" l="1"/>
  <c r="B1547" i="17"/>
  <c r="C1547" i="17" s="1"/>
  <c r="D1546" i="17"/>
  <c r="D1547" i="17" l="1"/>
  <c r="B1548" i="17"/>
  <c r="C1548" i="17" s="1"/>
  <c r="A1546" i="17"/>
  <c r="A1547" i="17" l="1"/>
  <c r="B1549" i="17"/>
  <c r="C1549" i="17" s="1"/>
  <c r="D1548" i="17"/>
  <c r="B1550" i="17" l="1"/>
  <c r="C1550" i="17" s="1"/>
  <c r="D1549" i="17"/>
  <c r="A1548" i="17"/>
  <c r="B1551" i="17" l="1"/>
  <c r="C1551" i="17" s="1"/>
  <c r="D1550" i="17"/>
  <c r="A1549" i="17"/>
  <c r="D1551" i="17" l="1"/>
  <c r="B1552" i="17"/>
  <c r="C1552" i="17" s="1"/>
  <c r="A1550" i="17"/>
  <c r="B1553" i="17" l="1"/>
  <c r="C1553" i="17" s="1"/>
  <c r="D1552" i="17"/>
  <c r="A1551" i="17"/>
  <c r="B1554" i="17" l="1"/>
  <c r="C1554" i="17" s="1"/>
  <c r="D1553" i="17"/>
  <c r="A1552" i="17"/>
  <c r="A1553" i="17" l="1"/>
  <c r="B1555" i="17"/>
  <c r="C1555" i="17" s="1"/>
  <c r="D1554" i="17"/>
  <c r="D1555" i="17" l="1"/>
  <c r="B1556" i="17"/>
  <c r="C1556" i="17" s="1"/>
  <c r="A1554" i="17"/>
  <c r="A1555" i="17" l="1"/>
  <c r="B1557" i="17"/>
  <c r="C1557" i="17" s="1"/>
  <c r="D1556" i="17"/>
  <c r="A1556" i="17" l="1"/>
  <c r="B1558" i="17"/>
  <c r="C1558" i="17" s="1"/>
  <c r="D1557" i="17"/>
  <c r="A1557" i="17" l="1"/>
  <c r="B1559" i="17"/>
  <c r="C1559" i="17" s="1"/>
  <c r="D1558" i="17"/>
  <c r="A1558" i="17" l="1"/>
  <c r="D1559" i="17"/>
  <c r="B1560" i="17"/>
  <c r="C1560" i="17" s="1"/>
  <c r="A1559" i="17" l="1"/>
  <c r="B1561" i="17"/>
  <c r="C1561" i="17" s="1"/>
  <c r="D1560" i="17"/>
  <c r="B1562" i="17" l="1"/>
  <c r="C1562" i="17" s="1"/>
  <c r="D1561" i="17"/>
  <c r="A1560" i="17"/>
  <c r="A1561" i="17" l="1"/>
  <c r="B1563" i="17"/>
  <c r="C1563" i="17" s="1"/>
  <c r="D1562" i="17"/>
  <c r="D1563" i="17" l="1"/>
  <c r="B1564" i="17"/>
  <c r="C1564" i="17" s="1"/>
  <c r="A1562" i="17"/>
  <c r="A1563" i="17" l="1"/>
  <c r="B1565" i="17"/>
  <c r="C1565" i="17" s="1"/>
  <c r="D1564" i="17"/>
  <c r="B1566" i="17" l="1"/>
  <c r="C1566" i="17" s="1"/>
  <c r="D1565" i="17"/>
  <c r="A1564" i="17"/>
  <c r="A1565" i="17" l="1"/>
  <c r="B1567" i="17"/>
  <c r="C1567" i="17" s="1"/>
  <c r="D1566" i="17"/>
  <c r="A1566" i="17" l="1"/>
  <c r="D1567" i="17"/>
  <c r="B1568" i="17"/>
  <c r="C1568" i="17" s="1"/>
  <c r="B1569" i="17" l="1"/>
  <c r="C1569" i="17" s="1"/>
  <c r="D1568" i="17"/>
  <c r="A1567" i="17"/>
  <c r="A1568" i="17" l="1"/>
  <c r="D1569" i="17"/>
  <c r="B1570" i="17"/>
  <c r="C1570" i="17" s="1"/>
  <c r="B1571" i="17" l="1"/>
  <c r="C1571" i="17" s="1"/>
  <c r="D1570" i="17"/>
  <c r="A1569" i="17"/>
  <c r="A1570" i="17" l="1"/>
  <c r="D1571" i="17"/>
  <c r="B1572" i="17"/>
  <c r="C1572" i="17" s="1"/>
  <c r="B1573" i="17" l="1"/>
  <c r="C1573" i="17" s="1"/>
  <c r="D1572" i="17"/>
  <c r="A1571" i="17"/>
  <c r="A1572" i="17" l="1"/>
  <c r="B1574" i="17"/>
  <c r="C1574" i="17" s="1"/>
  <c r="D1573" i="17"/>
  <c r="B1575" i="17" l="1"/>
  <c r="C1575" i="17" s="1"/>
  <c r="D1574" i="17"/>
  <c r="A1573" i="17"/>
  <c r="D1575" i="17" l="1"/>
  <c r="B1576" i="17"/>
  <c r="C1576" i="17" s="1"/>
  <c r="A1574" i="17"/>
  <c r="B1577" i="17" l="1"/>
  <c r="C1577" i="17" s="1"/>
  <c r="D1576" i="17"/>
  <c r="A1575" i="17"/>
  <c r="B1578" i="17" l="1"/>
  <c r="C1578" i="17" s="1"/>
  <c r="D1577" i="17"/>
  <c r="A1576" i="17"/>
  <c r="B1579" i="17" l="1"/>
  <c r="C1579" i="17" s="1"/>
  <c r="D1578" i="17"/>
  <c r="A1577" i="17"/>
  <c r="D1579" i="17" l="1"/>
  <c r="B1580" i="17"/>
  <c r="C1580" i="17" s="1"/>
  <c r="A1578" i="17"/>
  <c r="B1581" i="17" l="1"/>
  <c r="C1581" i="17" s="1"/>
  <c r="D1580" i="17"/>
  <c r="A1579" i="17"/>
  <c r="B1582" i="17" l="1"/>
  <c r="C1582" i="17" s="1"/>
  <c r="D1581" i="17"/>
  <c r="A1580" i="17"/>
  <c r="A1581" i="17" l="1"/>
  <c r="B1583" i="17"/>
  <c r="C1583" i="17" s="1"/>
  <c r="D1582" i="17"/>
  <c r="D1583" i="17" l="1"/>
  <c r="B1584" i="17"/>
  <c r="C1584" i="17" s="1"/>
  <c r="A1582" i="17"/>
  <c r="B1585" i="17" l="1"/>
  <c r="C1585" i="17" s="1"/>
  <c r="D1584" i="17"/>
  <c r="A1583" i="17"/>
  <c r="B1586" i="17" l="1"/>
  <c r="C1586" i="17" s="1"/>
  <c r="D1585" i="17"/>
  <c r="A1584" i="17"/>
  <c r="A1585" i="17" l="1"/>
  <c r="B1587" i="17"/>
  <c r="C1587" i="17" s="1"/>
  <c r="D1586" i="17"/>
  <c r="A1586" i="17" l="1"/>
  <c r="D1587" i="17"/>
  <c r="B1588" i="17"/>
  <c r="C1588" i="17" s="1"/>
  <c r="B1589" i="17" l="1"/>
  <c r="C1589" i="17" s="1"/>
  <c r="D1588" i="17"/>
  <c r="A1587" i="17"/>
  <c r="B1590" i="17" l="1"/>
  <c r="C1590" i="17" s="1"/>
  <c r="D1589" i="17"/>
  <c r="A1588" i="17"/>
  <c r="B1591" i="17" l="1"/>
  <c r="C1591" i="17" s="1"/>
  <c r="D1590" i="17"/>
  <c r="A1589" i="17"/>
  <c r="D1591" i="17" l="1"/>
  <c r="B1592" i="17"/>
  <c r="C1592" i="17" s="1"/>
  <c r="A1590" i="17"/>
  <c r="A1591" i="17" l="1"/>
  <c r="B1593" i="17"/>
  <c r="C1593" i="17" s="1"/>
  <c r="D1592" i="17"/>
  <c r="B1594" i="17" l="1"/>
  <c r="C1594" i="17" s="1"/>
  <c r="D1593" i="17"/>
  <c r="A1592" i="17"/>
  <c r="A1593" i="17" l="1"/>
  <c r="B1595" i="17"/>
  <c r="C1595" i="17" s="1"/>
  <c r="D1594" i="17"/>
  <c r="A1594" i="17" l="1"/>
  <c r="D1595" i="17"/>
  <c r="B1596" i="17"/>
  <c r="C1596" i="17" s="1"/>
  <c r="A1595" i="17" l="1"/>
  <c r="B1597" i="17"/>
  <c r="C1597" i="17" s="1"/>
  <c r="D1596" i="17"/>
  <c r="B1598" i="17" l="1"/>
  <c r="C1598" i="17" s="1"/>
  <c r="D1597" i="17"/>
  <c r="A1596" i="17"/>
  <c r="B1599" i="17" l="1"/>
  <c r="C1599" i="17" s="1"/>
  <c r="D1598" i="17"/>
  <c r="A1597" i="17"/>
  <c r="D1599" i="17" l="1"/>
  <c r="B1600" i="17"/>
  <c r="C1600" i="17" s="1"/>
  <c r="A1598" i="17"/>
  <c r="B1601" i="17" l="1"/>
  <c r="C1601" i="17" s="1"/>
  <c r="D1600" i="17"/>
  <c r="A1599" i="17"/>
  <c r="B1602" i="17" l="1"/>
  <c r="C1602" i="17" s="1"/>
  <c r="D1601" i="17"/>
  <c r="A1600" i="17"/>
  <c r="A1601" i="17" l="1"/>
  <c r="B1603" i="17"/>
  <c r="C1603" i="17" s="1"/>
  <c r="D1602" i="17"/>
  <c r="D1603" i="17" l="1"/>
  <c r="B1604" i="17"/>
  <c r="C1604" i="17" s="1"/>
  <c r="A1602" i="17"/>
  <c r="A1603" i="17" l="1"/>
  <c r="B1605" i="17"/>
  <c r="C1605" i="17" s="1"/>
  <c r="D1604" i="17"/>
  <c r="B1606" i="17" l="1"/>
  <c r="C1606" i="17" s="1"/>
  <c r="D1605" i="17"/>
  <c r="A1604" i="17"/>
  <c r="A1605" i="17" l="1"/>
  <c r="B1607" i="17"/>
  <c r="C1607" i="17" s="1"/>
  <c r="D1606" i="17"/>
  <c r="D1607" i="17" l="1"/>
  <c r="B1608" i="17"/>
  <c r="C1608" i="17" s="1"/>
  <c r="A1606" i="17"/>
  <c r="A1607" i="17" l="1"/>
  <c r="B1609" i="17"/>
  <c r="C1609" i="17" s="1"/>
  <c r="D1608" i="17"/>
  <c r="B1610" i="17" l="1"/>
  <c r="C1610" i="17" s="1"/>
  <c r="D1609" i="17"/>
  <c r="A1608" i="17"/>
  <c r="A1609" i="17" l="1"/>
  <c r="B1611" i="17"/>
  <c r="C1611" i="17" s="1"/>
  <c r="D1610" i="17"/>
  <c r="A1610" i="17" l="1"/>
  <c r="D1611" i="17"/>
  <c r="B1612" i="17"/>
  <c r="C1612" i="17" s="1"/>
  <c r="A1611" i="17" l="1"/>
  <c r="B1613" i="17"/>
  <c r="C1613" i="17" s="1"/>
  <c r="D1612" i="17"/>
  <c r="A1612" i="17" l="1"/>
  <c r="B1614" i="17"/>
  <c r="C1614" i="17" s="1"/>
  <c r="D1613" i="17"/>
  <c r="A1613" i="17" l="1"/>
  <c r="B1615" i="17"/>
  <c r="C1615" i="17" s="1"/>
  <c r="D1614" i="17"/>
  <c r="A1614" i="17" l="1"/>
  <c r="D1615" i="17"/>
  <c r="B1616" i="17"/>
  <c r="C1616" i="17" s="1"/>
  <c r="A1615" i="17" l="1"/>
  <c r="B1617" i="17"/>
  <c r="C1617" i="17" s="1"/>
  <c r="D1616" i="17"/>
  <c r="A1616" i="17" l="1"/>
  <c r="B1618" i="17"/>
  <c r="C1618" i="17" s="1"/>
  <c r="D1617" i="17"/>
  <c r="A1617" i="17" l="1"/>
  <c r="B1619" i="17"/>
  <c r="C1619" i="17" s="1"/>
  <c r="D1618" i="17"/>
  <c r="D1619" i="17" l="1"/>
  <c r="B1620" i="17"/>
  <c r="C1620" i="17" s="1"/>
  <c r="A1618" i="17"/>
  <c r="B1621" i="17" l="1"/>
  <c r="C1621" i="17" s="1"/>
  <c r="D1620" i="17"/>
  <c r="A1619" i="17"/>
  <c r="A1620" i="17" l="1"/>
  <c r="B1622" i="17"/>
  <c r="C1622" i="17" s="1"/>
  <c r="D1621" i="17"/>
  <c r="B1623" i="17" l="1"/>
  <c r="C1623" i="17" s="1"/>
  <c r="D1622" i="17"/>
  <c r="A1621" i="17"/>
  <c r="D1623" i="17" l="1"/>
  <c r="B1624" i="17"/>
  <c r="C1624" i="17" s="1"/>
  <c r="A1622" i="17"/>
  <c r="B1625" i="17" l="1"/>
  <c r="C1625" i="17" s="1"/>
  <c r="D1624" i="17"/>
  <c r="A1623" i="17"/>
  <c r="B1626" i="17" l="1"/>
  <c r="C1626" i="17" s="1"/>
  <c r="D1625" i="17"/>
  <c r="A1624" i="17"/>
  <c r="B1627" i="17" l="1"/>
  <c r="C1627" i="17" s="1"/>
  <c r="D1626" i="17"/>
  <c r="A1625" i="17"/>
  <c r="D1627" i="17" l="1"/>
  <c r="B1628" i="17"/>
  <c r="C1628" i="17" s="1"/>
  <c r="A1626" i="17"/>
  <c r="A1627" i="17" l="1"/>
  <c r="B1629" i="17"/>
  <c r="C1629" i="17" s="1"/>
  <c r="D1628" i="17"/>
  <c r="B1630" i="17" l="1"/>
  <c r="C1630" i="17" s="1"/>
  <c r="D1629" i="17"/>
  <c r="A1628" i="17"/>
  <c r="B1631" i="17" l="1"/>
  <c r="C1631" i="17" s="1"/>
  <c r="D1630" i="17"/>
  <c r="A1629" i="17"/>
  <c r="D1631" i="17" l="1"/>
  <c r="B1632" i="17"/>
  <c r="C1632" i="17" s="1"/>
  <c r="A1630" i="17"/>
  <c r="B1633" i="17" l="1"/>
  <c r="C1633" i="17" s="1"/>
  <c r="D1632" i="17"/>
  <c r="A1631" i="17"/>
  <c r="A1632" i="17" l="1"/>
  <c r="B1634" i="17"/>
  <c r="C1634" i="17" s="1"/>
  <c r="D1633" i="17"/>
  <c r="A1633" i="17" l="1"/>
  <c r="B1635" i="17"/>
  <c r="C1635" i="17" s="1"/>
  <c r="D1634" i="17"/>
  <c r="A1634" i="17" l="1"/>
  <c r="D1635" i="17"/>
  <c r="B1636" i="17"/>
  <c r="C1636" i="17" s="1"/>
  <c r="A1635" i="17" l="1"/>
  <c r="B1637" i="17"/>
  <c r="C1637" i="17" s="1"/>
  <c r="D1636" i="17"/>
  <c r="A1636" i="17" l="1"/>
  <c r="B1638" i="17"/>
  <c r="C1638" i="17" s="1"/>
  <c r="D1637" i="17"/>
  <c r="B1639" i="17" l="1"/>
  <c r="C1639" i="17" s="1"/>
  <c r="D1638" i="17"/>
  <c r="A1637" i="17"/>
  <c r="D1639" i="17" l="1"/>
  <c r="B1640" i="17"/>
  <c r="C1640" i="17" s="1"/>
  <c r="A1638" i="17"/>
  <c r="B1641" i="17" l="1"/>
  <c r="C1641" i="17" s="1"/>
  <c r="D1640" i="17"/>
  <c r="A1639" i="17"/>
  <c r="A1640" i="17" l="1"/>
  <c r="B1642" i="17"/>
  <c r="C1642" i="17" s="1"/>
  <c r="D1641" i="17"/>
  <c r="A1641" i="17" l="1"/>
  <c r="B1643" i="17"/>
  <c r="C1643" i="17" s="1"/>
  <c r="D1642" i="17"/>
  <c r="D1643" i="17" l="1"/>
  <c r="B1644" i="17"/>
  <c r="C1644" i="17" s="1"/>
  <c r="A1642" i="17"/>
  <c r="A1643" i="17" l="1"/>
  <c r="B1645" i="17"/>
  <c r="C1645" i="17" s="1"/>
  <c r="D1644" i="17"/>
  <c r="A1644" i="17" l="1"/>
  <c r="B1646" i="17"/>
  <c r="C1646" i="17" s="1"/>
  <c r="D1645" i="17"/>
  <c r="A1645" i="17" l="1"/>
  <c r="B1647" i="17"/>
  <c r="C1647" i="17" s="1"/>
  <c r="D1646" i="17"/>
  <c r="A1646" i="17" l="1"/>
  <c r="D1647" i="17"/>
  <c r="B1648" i="17"/>
  <c r="C1648" i="17" s="1"/>
  <c r="B1649" i="17" l="1"/>
  <c r="C1649" i="17" s="1"/>
  <c r="D1648" i="17"/>
  <c r="A1647" i="17"/>
  <c r="A1648" i="17" l="1"/>
  <c r="B1650" i="17"/>
  <c r="C1650" i="17" s="1"/>
  <c r="D1649" i="17"/>
  <c r="A1649" i="17" l="1"/>
  <c r="B1651" i="17"/>
  <c r="C1651" i="17" s="1"/>
  <c r="D1650" i="17"/>
  <c r="D1651" i="17" l="1"/>
  <c r="B1652" i="17"/>
  <c r="C1652" i="17" s="1"/>
  <c r="A1650" i="17"/>
  <c r="A1651" i="17" l="1"/>
  <c r="B1653" i="17"/>
  <c r="C1653" i="17" s="1"/>
  <c r="D1652" i="17"/>
  <c r="B1654" i="17" l="1"/>
  <c r="C1654" i="17" s="1"/>
  <c r="D1653" i="17"/>
  <c r="A1652" i="17"/>
  <c r="B1655" i="17" l="1"/>
  <c r="C1655" i="17" s="1"/>
  <c r="D1654" i="17"/>
  <c r="A1653" i="17"/>
  <c r="D1655" i="17" l="1"/>
  <c r="B1656" i="17"/>
  <c r="C1656" i="17" s="1"/>
  <c r="A1654" i="17"/>
  <c r="A1655" i="17" l="1"/>
  <c r="B1657" i="17"/>
  <c r="C1657" i="17" s="1"/>
  <c r="D1656" i="17"/>
  <c r="A1656" i="17" l="1"/>
  <c r="B1658" i="17"/>
  <c r="C1658" i="17" s="1"/>
  <c r="D1657" i="17"/>
  <c r="B1659" i="17" l="1"/>
  <c r="C1659" i="17" s="1"/>
  <c r="D1658" i="17"/>
  <c r="A1657" i="17"/>
  <c r="D1659" i="17" l="1"/>
  <c r="B1660" i="17"/>
  <c r="C1660" i="17" s="1"/>
  <c r="A1658" i="17"/>
  <c r="B1661" i="17" l="1"/>
  <c r="C1661" i="17" s="1"/>
  <c r="D1660" i="17"/>
  <c r="A1659" i="17"/>
  <c r="B1662" i="17" l="1"/>
  <c r="C1662" i="17" s="1"/>
  <c r="D1661" i="17"/>
  <c r="A1660" i="17"/>
  <c r="B1663" i="17" l="1"/>
  <c r="C1663" i="17" s="1"/>
  <c r="D1662" i="17"/>
  <c r="A1661" i="17"/>
  <c r="D1663" i="17" l="1"/>
  <c r="B1664" i="17"/>
  <c r="C1664" i="17" s="1"/>
  <c r="A1662" i="17"/>
  <c r="A1663" i="17" l="1"/>
  <c r="B1665" i="17"/>
  <c r="C1665" i="17" s="1"/>
  <c r="D1664" i="17"/>
  <c r="B1666" i="17" l="1"/>
  <c r="C1666" i="17" s="1"/>
  <c r="D1665" i="17"/>
  <c r="A1664" i="17"/>
  <c r="B1667" i="17" l="1"/>
  <c r="C1667" i="17" s="1"/>
  <c r="D1666" i="17"/>
  <c r="A1665" i="17"/>
  <c r="A1666" i="17" l="1"/>
  <c r="D1667" i="17"/>
  <c r="B1668" i="17"/>
  <c r="C1668" i="17" s="1"/>
  <c r="B1669" i="17" l="1"/>
  <c r="C1669" i="17" s="1"/>
  <c r="D1668" i="17"/>
  <c r="A1667" i="17"/>
  <c r="A1668" i="17" l="1"/>
  <c r="B1670" i="17"/>
  <c r="C1670" i="17" s="1"/>
  <c r="D1669" i="17"/>
  <c r="A1669" i="17" l="1"/>
  <c r="B1671" i="17"/>
  <c r="C1671" i="17" s="1"/>
  <c r="D1670" i="17"/>
  <c r="D1671" i="17" l="1"/>
  <c r="B1672" i="17"/>
  <c r="C1672" i="17" s="1"/>
  <c r="A1670" i="17"/>
  <c r="B1673" i="17" l="1"/>
  <c r="C1673" i="17" s="1"/>
  <c r="D1672" i="17"/>
  <c r="A1671" i="17"/>
  <c r="B1674" i="17" l="1"/>
  <c r="C1674" i="17" s="1"/>
  <c r="D1673" i="17"/>
  <c r="A1672" i="17"/>
  <c r="A1673" i="17" l="1"/>
  <c r="B1675" i="17"/>
  <c r="C1675" i="17" s="1"/>
  <c r="D1674" i="17"/>
  <c r="D1675" i="17" l="1"/>
  <c r="B1676" i="17"/>
  <c r="C1676" i="17" s="1"/>
  <c r="A1674" i="17"/>
  <c r="B1677" i="17" l="1"/>
  <c r="C1677" i="17" s="1"/>
  <c r="D1676" i="17"/>
  <c r="A1675" i="17"/>
  <c r="B1678" i="17" l="1"/>
  <c r="C1678" i="17" s="1"/>
  <c r="D1677" i="17"/>
  <c r="A1676" i="17"/>
  <c r="B1679" i="17" l="1"/>
  <c r="C1679" i="17" s="1"/>
  <c r="D1678" i="17"/>
  <c r="A1677" i="17"/>
  <c r="D1679" i="17" l="1"/>
  <c r="B1680" i="17"/>
  <c r="C1680" i="17" s="1"/>
  <c r="A1678" i="17"/>
  <c r="B1681" i="17" l="1"/>
  <c r="C1681" i="17" s="1"/>
  <c r="D1680" i="17"/>
  <c r="A1679" i="17"/>
  <c r="B1682" i="17" l="1"/>
  <c r="C1682" i="17" s="1"/>
  <c r="D1681" i="17"/>
  <c r="A1680" i="17"/>
  <c r="A1681" i="17" l="1"/>
  <c r="B1683" i="17"/>
  <c r="C1683" i="17" s="1"/>
  <c r="D1682" i="17"/>
  <c r="A1682" i="17" l="1"/>
  <c r="D1683" i="17"/>
  <c r="B1684" i="17"/>
  <c r="C1684" i="17" s="1"/>
  <c r="B1685" i="17" l="1"/>
  <c r="C1685" i="17" s="1"/>
  <c r="D1684" i="17"/>
  <c r="A1683" i="17"/>
  <c r="A1684" i="17" l="1"/>
  <c r="B1686" i="17"/>
  <c r="C1686" i="17" s="1"/>
  <c r="D1685" i="17"/>
  <c r="B1687" i="17" l="1"/>
  <c r="C1687" i="17" s="1"/>
  <c r="D1686" i="17"/>
  <c r="A1685" i="17"/>
  <c r="D1687" i="17" l="1"/>
  <c r="B1688" i="17"/>
  <c r="C1688" i="17" s="1"/>
  <c r="A1686" i="17"/>
  <c r="B1689" i="17" l="1"/>
  <c r="C1689" i="17" s="1"/>
  <c r="D1688" i="17"/>
  <c r="A1687" i="17"/>
  <c r="A1688" i="17" l="1"/>
  <c r="B1690" i="17"/>
  <c r="C1690" i="17" s="1"/>
  <c r="D1689" i="17"/>
  <c r="A1689" i="17" l="1"/>
  <c r="B1691" i="17"/>
  <c r="C1691" i="17" s="1"/>
  <c r="D1690" i="17"/>
  <c r="D1691" i="17" l="1"/>
  <c r="B1692" i="17"/>
  <c r="C1692" i="17" s="1"/>
  <c r="A1690" i="17"/>
  <c r="A1691" i="17" l="1"/>
  <c r="B1693" i="17"/>
  <c r="C1693" i="17" s="1"/>
  <c r="D1692" i="17"/>
  <c r="A1692" i="17" l="1"/>
  <c r="B1694" i="17"/>
  <c r="C1694" i="17" s="1"/>
  <c r="D1693" i="17"/>
  <c r="A1693" i="17" l="1"/>
  <c r="B1695" i="17"/>
  <c r="C1695" i="17" s="1"/>
  <c r="D1694" i="17"/>
  <c r="A1694" i="17" l="1"/>
  <c r="D1695" i="17"/>
  <c r="B1696" i="17"/>
  <c r="C1696" i="17" s="1"/>
  <c r="A1695" i="17" l="1"/>
  <c r="B1697" i="17"/>
  <c r="C1697" i="17" s="1"/>
  <c r="D1696" i="17"/>
  <c r="A1696" i="17" l="1"/>
  <c r="B1698" i="17"/>
  <c r="C1698" i="17" s="1"/>
  <c r="D1697" i="17"/>
  <c r="A1697" i="17" l="1"/>
  <c r="B1699" i="17"/>
  <c r="C1699" i="17" s="1"/>
  <c r="D1698" i="17"/>
  <c r="D1699" i="17" l="1"/>
  <c r="B1700" i="17"/>
  <c r="C1700" i="17" s="1"/>
  <c r="A1698" i="17"/>
  <c r="A1699" i="17" l="1"/>
  <c r="B1701" i="17"/>
  <c r="C1701" i="17" s="1"/>
  <c r="D1700" i="17"/>
  <c r="A1700" i="17" l="1"/>
  <c r="B1702" i="17"/>
  <c r="C1702" i="17" s="1"/>
  <c r="D1701" i="17"/>
  <c r="B1703" i="17" l="1"/>
  <c r="C1703" i="17" s="1"/>
  <c r="D1702" i="17"/>
  <c r="A1701" i="17"/>
  <c r="D1703" i="17" l="1"/>
  <c r="B1704" i="17"/>
  <c r="C1704" i="17" s="1"/>
  <c r="A1702" i="17"/>
  <c r="A1703" i="17" l="1"/>
  <c r="B1705" i="17"/>
  <c r="C1705" i="17" s="1"/>
  <c r="D1704" i="17"/>
  <c r="A1704" i="17" l="1"/>
  <c r="B1706" i="17"/>
  <c r="C1706" i="17" s="1"/>
  <c r="D1705" i="17"/>
  <c r="A1705" i="17" l="1"/>
  <c r="B1707" i="17"/>
  <c r="C1707" i="17" s="1"/>
  <c r="D1706" i="17"/>
  <c r="D1707" i="17" l="1"/>
  <c r="B1708" i="17"/>
  <c r="C1708" i="17" s="1"/>
  <c r="A1706" i="17"/>
  <c r="B1709" i="17" l="1"/>
  <c r="C1709" i="17" s="1"/>
  <c r="D1708" i="17"/>
  <c r="A1707" i="17"/>
  <c r="A1708" i="17" l="1"/>
  <c r="B1710" i="17"/>
  <c r="C1710" i="17" s="1"/>
  <c r="D1709" i="17"/>
  <c r="B1711" i="17" l="1"/>
  <c r="C1711" i="17" s="1"/>
  <c r="D1710" i="17"/>
  <c r="A1709" i="17"/>
  <c r="A1710" i="17" l="1"/>
  <c r="D1711" i="17"/>
  <c r="B1712" i="17"/>
  <c r="C1712" i="17" s="1"/>
  <c r="A1711" i="17" l="1"/>
  <c r="B1713" i="17"/>
  <c r="C1713" i="17" s="1"/>
  <c r="D1712" i="17"/>
  <c r="B1714" i="17" l="1"/>
  <c r="C1714" i="17" s="1"/>
  <c r="D1713" i="17"/>
  <c r="A1712" i="17"/>
  <c r="B1715" i="17" l="1"/>
  <c r="C1715" i="17" s="1"/>
  <c r="D1714" i="17"/>
  <c r="A1713" i="17"/>
  <c r="D1715" i="17" l="1"/>
  <c r="B1716" i="17"/>
  <c r="C1716" i="17" s="1"/>
  <c r="A1714" i="17"/>
  <c r="B1717" i="17" l="1"/>
  <c r="C1717" i="17" s="1"/>
  <c r="D1716" i="17"/>
  <c r="A1715" i="17"/>
  <c r="B1718" i="17" l="1"/>
  <c r="C1718" i="17" s="1"/>
  <c r="D1717" i="17"/>
  <c r="A1716" i="17"/>
  <c r="A1717" i="17" l="1"/>
  <c r="B1719" i="17"/>
  <c r="C1719" i="17" s="1"/>
  <c r="D1718" i="17"/>
  <c r="A1718" i="17" l="1"/>
  <c r="D1719" i="17"/>
  <c r="B1720" i="17"/>
  <c r="C1720" i="17" s="1"/>
  <c r="B1721" i="17" l="1"/>
  <c r="C1721" i="17" s="1"/>
  <c r="D1720" i="17"/>
  <c r="A1719" i="17"/>
  <c r="B1722" i="17" l="1"/>
  <c r="C1722" i="17" s="1"/>
  <c r="D1721" i="17"/>
  <c r="A1720" i="17"/>
  <c r="B1723" i="17" l="1"/>
  <c r="C1723" i="17" s="1"/>
  <c r="D1722" i="17"/>
  <c r="A1721" i="17"/>
  <c r="B1724" i="17" l="1"/>
  <c r="C1724" i="17" s="1"/>
  <c r="D1723" i="17"/>
  <c r="A1722" i="17"/>
  <c r="A1723" i="17" l="1"/>
  <c r="D1724" i="17"/>
  <c r="B1725" i="17"/>
  <c r="C1725" i="17" s="1"/>
  <c r="A1724" i="17" l="1"/>
  <c r="B1726" i="17"/>
  <c r="C1726" i="17" s="1"/>
  <c r="D1725" i="17"/>
  <c r="A1725" i="17" l="1"/>
  <c r="B1727" i="17"/>
  <c r="C1727" i="17" s="1"/>
  <c r="D1726" i="17"/>
  <c r="B1728" i="17" l="1"/>
  <c r="C1728" i="17" s="1"/>
  <c r="D1727" i="17"/>
  <c r="A1726" i="17"/>
  <c r="D1728" i="17" l="1"/>
  <c r="B1729" i="17"/>
  <c r="C1729" i="17" s="1"/>
  <c r="A1727" i="17"/>
  <c r="B1730" i="17" l="1"/>
  <c r="C1730" i="17" s="1"/>
  <c r="D1729" i="17"/>
  <c r="A1728" i="17"/>
  <c r="D1730" i="17" l="1"/>
  <c r="B1731" i="17"/>
  <c r="C1731" i="17" s="1"/>
  <c r="A1729" i="17"/>
  <c r="A1730" i="17" l="1"/>
  <c r="B1732" i="17"/>
  <c r="C1732" i="17" s="1"/>
  <c r="D1731" i="17"/>
  <c r="D1732" i="17" l="1"/>
  <c r="B1733" i="17"/>
  <c r="C1733" i="17" s="1"/>
  <c r="A1731" i="17"/>
  <c r="B1734" i="17" l="1"/>
  <c r="C1734" i="17" s="1"/>
  <c r="D1733" i="17"/>
  <c r="A1732" i="17"/>
  <c r="D1734" i="17" l="1"/>
  <c r="B1735" i="17"/>
  <c r="C1735" i="17" s="1"/>
  <c r="A1733" i="17"/>
  <c r="B1736" i="17" l="1"/>
  <c r="C1736" i="17" s="1"/>
  <c r="D1735" i="17"/>
  <c r="A1734" i="17"/>
  <c r="A1735" i="17" l="1"/>
  <c r="D1736" i="17"/>
  <c r="B1737" i="17"/>
  <c r="C1737" i="17" s="1"/>
  <c r="B1738" i="17" l="1"/>
  <c r="C1738" i="17" s="1"/>
  <c r="D1737" i="17"/>
  <c r="A1736" i="17"/>
  <c r="D1738" i="17" l="1"/>
  <c r="B1739" i="17"/>
  <c r="C1739" i="17" s="1"/>
  <c r="A1737" i="17"/>
  <c r="B1740" i="17" l="1"/>
  <c r="C1740" i="17" s="1"/>
  <c r="D1739" i="17"/>
  <c r="A1738" i="17"/>
  <c r="A1739" i="17" l="1"/>
  <c r="D1740" i="17"/>
  <c r="B1741" i="17"/>
  <c r="C1741" i="17" s="1"/>
  <c r="A1740" i="17" l="1"/>
  <c r="B1742" i="17"/>
  <c r="C1742" i="17" s="1"/>
  <c r="D1741" i="17"/>
  <c r="A1741" i="17" l="1"/>
  <c r="D1742" i="17"/>
  <c r="B1743" i="17"/>
  <c r="C1743" i="17" s="1"/>
  <c r="B1744" i="17" l="1"/>
  <c r="C1744" i="17" s="1"/>
  <c r="D1743" i="17"/>
  <c r="A1742" i="17"/>
  <c r="D1744" i="17" l="1"/>
  <c r="B1745" i="17"/>
  <c r="C1745" i="17" s="1"/>
  <c r="A1743" i="17"/>
  <c r="A1744" i="17" l="1"/>
  <c r="B1746" i="17"/>
  <c r="C1746" i="17" s="1"/>
  <c r="D1745" i="17"/>
  <c r="A1745" i="17" l="1"/>
  <c r="D1746" i="17"/>
  <c r="B1747" i="17"/>
  <c r="C1747" i="17" s="1"/>
  <c r="A1746" i="17" l="1"/>
  <c r="B1748" i="17"/>
  <c r="C1748" i="17" s="1"/>
  <c r="D1747" i="17"/>
  <c r="A1747" i="17" l="1"/>
  <c r="D1748" i="17"/>
  <c r="B1749" i="17"/>
  <c r="C1749" i="17" s="1"/>
  <c r="B1750" i="17" l="1"/>
  <c r="C1750" i="17" s="1"/>
  <c r="D1749" i="17"/>
  <c r="A1748" i="17"/>
  <c r="D1750" i="17" l="1"/>
  <c r="B1751" i="17"/>
  <c r="C1751" i="17" s="1"/>
  <c r="A1749" i="17"/>
  <c r="A1750" i="17" l="1"/>
  <c r="B1752" i="17"/>
  <c r="C1752" i="17" s="1"/>
  <c r="D1751" i="17"/>
  <c r="A1751" i="17" l="1"/>
  <c r="D1752" i="17"/>
  <c r="B1753" i="17"/>
  <c r="C1753" i="17" s="1"/>
  <c r="B1754" i="17" l="1"/>
  <c r="C1754" i="17" s="1"/>
  <c r="D1753" i="17"/>
  <c r="A1752" i="17"/>
  <c r="D1754" i="17" l="1"/>
  <c r="B1755" i="17"/>
  <c r="C1755" i="17" s="1"/>
  <c r="A1753" i="17"/>
  <c r="A1754" i="17" l="1"/>
  <c r="B1756" i="17"/>
  <c r="C1756" i="17" s="1"/>
  <c r="D1755" i="17"/>
  <c r="D1756" i="17" l="1"/>
  <c r="B1757" i="17"/>
  <c r="C1757" i="17" s="1"/>
  <c r="A1755" i="17"/>
  <c r="A1756" i="17" l="1"/>
  <c r="B1758" i="17"/>
  <c r="C1758" i="17" s="1"/>
  <c r="D1757" i="17"/>
  <c r="D1758" i="17" l="1"/>
  <c r="B1759" i="17"/>
  <c r="C1759" i="17" s="1"/>
  <c r="A1757" i="17"/>
  <c r="A1758" i="17" l="1"/>
  <c r="B1760" i="17"/>
  <c r="C1760" i="17" s="1"/>
  <c r="D1759" i="17"/>
  <c r="A1759" i="17" l="1"/>
  <c r="D1760" i="17"/>
  <c r="B1761" i="17"/>
  <c r="C1761" i="17" s="1"/>
  <c r="A1760" i="17" l="1"/>
  <c r="B1762" i="17"/>
  <c r="C1762" i="17" s="1"/>
  <c r="D1761" i="17"/>
  <c r="D1762" i="17" l="1"/>
  <c r="B1763" i="17"/>
  <c r="C1763" i="17" s="1"/>
  <c r="A1761" i="17"/>
  <c r="A1762" i="17" l="1"/>
  <c r="B1764" i="17"/>
  <c r="C1764" i="17" s="1"/>
  <c r="D1763" i="17"/>
  <c r="D1764" i="17" l="1"/>
  <c r="B1765" i="17"/>
  <c r="C1765" i="17" s="1"/>
  <c r="A1763" i="17"/>
  <c r="A1764" i="17" l="1"/>
  <c r="B1766" i="17"/>
  <c r="C1766" i="17" s="1"/>
  <c r="D1765" i="17"/>
  <c r="D1766" i="17" l="1"/>
  <c r="B1767" i="17"/>
  <c r="C1767" i="17" s="1"/>
  <c r="A1765" i="17"/>
  <c r="B1768" i="17" l="1"/>
  <c r="C1768" i="17" s="1"/>
  <c r="D1767" i="17"/>
  <c r="A1766" i="17"/>
  <c r="A1767" i="17" l="1"/>
  <c r="D1768" i="17"/>
  <c r="B1769" i="17"/>
  <c r="C1769" i="17" s="1"/>
  <c r="B1770" i="17" l="1"/>
  <c r="C1770" i="17" s="1"/>
  <c r="D1769" i="17"/>
  <c r="A1768" i="17"/>
  <c r="D1770" i="17" l="1"/>
  <c r="B1771" i="17"/>
  <c r="C1771" i="17" s="1"/>
  <c r="A1769" i="17"/>
  <c r="A1770" i="17" l="1"/>
  <c r="B1772" i="17"/>
  <c r="C1772" i="17" s="1"/>
  <c r="D1771" i="17"/>
  <c r="A1771" i="17" l="1"/>
  <c r="D1772" i="17"/>
  <c r="B1773" i="17"/>
  <c r="C1773" i="17" s="1"/>
  <c r="A1772" i="17" l="1"/>
  <c r="B1774" i="17"/>
  <c r="C1774" i="17" s="1"/>
  <c r="D1773" i="17"/>
  <c r="D1774" i="17" l="1"/>
  <c r="B1775" i="17"/>
  <c r="C1775" i="17" s="1"/>
  <c r="A1773" i="17"/>
  <c r="A1774" i="17" l="1"/>
  <c r="B1776" i="17"/>
  <c r="C1776" i="17" s="1"/>
  <c r="D1775" i="17"/>
  <c r="A1775" i="17" l="1"/>
  <c r="D1776" i="17"/>
  <c r="B1777" i="17"/>
  <c r="C1777" i="17" s="1"/>
  <c r="B1778" i="17" l="1"/>
  <c r="C1778" i="17" s="1"/>
  <c r="D1777" i="17"/>
  <c r="A1776" i="17"/>
  <c r="D1778" i="17" l="1"/>
  <c r="B1779" i="17"/>
  <c r="C1779" i="17" s="1"/>
  <c r="A1777" i="17"/>
  <c r="A1778" i="17" l="1"/>
  <c r="B1780" i="17"/>
  <c r="C1780" i="17" s="1"/>
  <c r="D1779" i="17"/>
  <c r="D1780" i="17" l="1"/>
  <c r="B1781" i="17"/>
  <c r="C1781" i="17" s="1"/>
  <c r="A1779" i="17"/>
  <c r="B1782" i="17" l="1"/>
  <c r="C1782" i="17" s="1"/>
  <c r="D1781" i="17"/>
  <c r="A1780" i="17"/>
  <c r="D1782" i="17" l="1"/>
  <c r="B1783" i="17"/>
  <c r="C1783" i="17" s="1"/>
  <c r="A1781" i="17"/>
  <c r="B1784" i="17" l="1"/>
  <c r="C1784" i="17" s="1"/>
  <c r="D1783" i="17"/>
  <c r="A1782" i="17"/>
  <c r="D1784" i="17" l="1"/>
  <c r="B1785" i="17"/>
  <c r="C1785" i="17" s="1"/>
  <c r="A1783" i="17"/>
  <c r="B1786" i="17" l="1"/>
  <c r="C1786" i="17" s="1"/>
  <c r="D1785" i="17"/>
  <c r="A1784" i="17"/>
  <c r="D1786" i="17" l="1"/>
  <c r="B1787" i="17"/>
  <c r="C1787" i="17" s="1"/>
  <c r="A1785" i="17"/>
  <c r="A1786" i="17" l="1"/>
  <c r="B1788" i="17"/>
  <c r="C1788" i="17" s="1"/>
  <c r="D1787" i="17"/>
  <c r="A1787" i="17" l="1"/>
  <c r="D1788" i="17"/>
  <c r="B1789" i="17"/>
  <c r="C1789" i="17" s="1"/>
  <c r="B1790" i="17" l="1"/>
  <c r="C1790" i="17" s="1"/>
  <c r="D1789" i="17"/>
  <c r="A1788" i="17"/>
  <c r="D1790" i="17" l="1"/>
  <c r="B1791" i="17"/>
  <c r="C1791" i="17" s="1"/>
  <c r="A1789" i="17"/>
  <c r="B1792" i="17" l="1"/>
  <c r="C1792" i="17" s="1"/>
  <c r="D1791" i="17"/>
  <c r="A1790" i="17"/>
  <c r="A1791" i="17" l="1"/>
  <c r="D1792" i="17"/>
  <c r="B1793" i="17"/>
  <c r="C1793" i="17" s="1"/>
  <c r="A1792" i="17" l="1"/>
  <c r="B1794" i="17"/>
  <c r="C1794" i="17" s="1"/>
  <c r="D1793" i="17"/>
  <c r="D1794" i="17" l="1"/>
  <c r="B1795" i="17"/>
  <c r="C1795" i="17" s="1"/>
  <c r="A1793" i="17"/>
  <c r="A1794" i="17" l="1"/>
  <c r="B1796" i="17"/>
  <c r="C1796" i="17" s="1"/>
  <c r="D1795" i="17"/>
  <c r="A1795" i="17" l="1"/>
  <c r="D1796" i="17"/>
  <c r="B1797" i="17"/>
  <c r="C1797" i="17" s="1"/>
  <c r="A1796" i="17" l="1"/>
  <c r="B1798" i="17"/>
  <c r="C1798" i="17" s="1"/>
  <c r="D1797" i="17"/>
  <c r="D1798" i="17" l="1"/>
  <c r="B1799" i="17"/>
  <c r="C1799" i="17" s="1"/>
  <c r="A1797" i="17"/>
  <c r="A1798" i="17" l="1"/>
  <c r="B1800" i="17"/>
  <c r="C1800" i="17" s="1"/>
  <c r="D1799" i="17"/>
  <c r="A1799" i="17" l="1"/>
  <c r="D1800" i="17"/>
  <c r="B1801" i="17"/>
  <c r="C1801" i="17" s="1"/>
  <c r="B1802" i="17" l="1"/>
  <c r="C1802" i="17" s="1"/>
  <c r="D1801" i="17"/>
  <c r="A1800" i="17"/>
  <c r="D1802" i="17" l="1"/>
  <c r="B1803" i="17"/>
  <c r="C1803" i="17" s="1"/>
  <c r="A1801" i="17"/>
  <c r="A1802" i="17" l="1"/>
  <c r="B1804" i="17"/>
  <c r="C1804" i="17" s="1"/>
  <c r="D1803" i="17"/>
  <c r="D1804" i="17" l="1"/>
  <c r="B1805" i="17"/>
  <c r="C1805" i="17" s="1"/>
  <c r="A1803" i="17"/>
  <c r="B1806" i="17" l="1"/>
  <c r="C1806" i="17" s="1"/>
  <c r="D1805" i="17"/>
  <c r="A1804" i="17"/>
  <c r="D1806" i="17" l="1"/>
  <c r="B1807" i="17"/>
  <c r="C1807" i="17" s="1"/>
  <c r="A1805" i="17"/>
  <c r="B1808" i="17" l="1"/>
  <c r="C1808" i="17" s="1"/>
  <c r="D1807" i="17"/>
  <c r="A1806" i="17"/>
  <c r="A1807" i="17" l="1"/>
  <c r="D1808" i="17"/>
  <c r="B1809" i="17"/>
  <c r="C1809" i="17" s="1"/>
  <c r="B1810" i="17" l="1"/>
  <c r="C1810" i="17" s="1"/>
  <c r="D1809" i="17"/>
  <c r="A1808" i="17"/>
  <c r="D1810" i="17" l="1"/>
  <c r="B1811" i="17"/>
  <c r="C1811" i="17" s="1"/>
  <c r="A1809" i="17"/>
  <c r="A1810" i="17" l="1"/>
  <c r="B1812" i="17"/>
  <c r="C1812" i="17" s="1"/>
  <c r="D1811" i="17"/>
  <c r="A1811" i="17" l="1"/>
  <c r="D1812" i="17"/>
  <c r="B1813" i="17"/>
  <c r="C1813" i="17" s="1"/>
  <c r="A1812" i="17" l="1"/>
  <c r="B1814" i="17"/>
  <c r="C1814" i="17" s="1"/>
  <c r="D1813" i="17"/>
  <c r="D1814" i="17" l="1"/>
  <c r="B1815" i="17"/>
  <c r="C1815" i="17" s="1"/>
  <c r="A1813" i="17"/>
  <c r="B1816" i="17" l="1"/>
  <c r="C1816" i="17" s="1"/>
  <c r="D1815" i="17"/>
  <c r="A1814" i="17"/>
  <c r="A1815" i="17" l="1"/>
  <c r="D1816" i="17"/>
  <c r="B1817" i="17"/>
  <c r="C1817" i="17" s="1"/>
  <c r="B1818" i="17" l="1"/>
  <c r="C1818" i="17" s="1"/>
  <c r="D1817" i="17"/>
  <c r="A1816" i="17"/>
  <c r="D1818" i="17" l="1"/>
  <c r="B1819" i="17"/>
  <c r="C1819" i="17" s="1"/>
  <c r="A1817" i="17"/>
  <c r="A1818" i="17" l="1"/>
  <c r="B1820" i="17"/>
  <c r="C1820" i="17" s="1"/>
  <c r="D1819" i="17"/>
  <c r="A1819" i="17" l="1"/>
  <c r="D1820" i="17"/>
  <c r="B1821" i="17"/>
  <c r="C1821" i="17" s="1"/>
  <c r="B1822" i="17" l="1"/>
  <c r="C1822" i="17" s="1"/>
  <c r="D1821" i="17"/>
  <c r="A1820" i="17"/>
  <c r="D1822" i="17" l="1"/>
  <c r="B1823" i="17"/>
  <c r="C1823" i="17" s="1"/>
  <c r="A1821" i="17"/>
  <c r="B1824" i="17" l="1"/>
  <c r="C1824" i="17" s="1"/>
  <c r="D1823" i="17"/>
  <c r="A1822" i="17"/>
  <c r="A1823" i="17" l="1"/>
  <c r="D1824" i="17"/>
  <c r="B1825" i="17"/>
  <c r="C1825" i="17" s="1"/>
  <c r="B1826" i="17" l="1"/>
  <c r="C1826" i="17" s="1"/>
  <c r="D1825" i="17"/>
  <c r="A1824" i="17"/>
  <c r="D1826" i="17" l="1"/>
  <c r="B1827" i="17"/>
  <c r="C1827" i="17" s="1"/>
  <c r="A1825" i="17"/>
  <c r="A1826" i="17" l="1"/>
  <c r="B1828" i="17"/>
  <c r="C1828" i="17" s="1"/>
  <c r="D1827" i="17"/>
  <c r="A1827" i="17" l="1"/>
  <c r="D1828" i="17"/>
  <c r="B1829" i="17"/>
  <c r="C1829" i="17" s="1"/>
  <c r="B1830" i="17" l="1"/>
  <c r="C1830" i="17" s="1"/>
  <c r="D1829" i="17"/>
  <c r="A1828" i="17"/>
  <c r="D1830" i="17" l="1"/>
  <c r="B1831" i="17"/>
  <c r="C1831" i="17" s="1"/>
  <c r="A1829" i="17"/>
  <c r="A1830" i="17" l="1"/>
  <c r="B1832" i="17"/>
  <c r="C1832" i="17" s="1"/>
  <c r="D1831" i="17"/>
  <c r="A1831" i="17" l="1"/>
  <c r="D1832" i="17"/>
  <c r="B1833" i="17"/>
  <c r="C1833" i="17" s="1"/>
  <c r="B1834" i="17" l="1"/>
  <c r="C1834" i="17" s="1"/>
  <c r="D1833" i="17"/>
  <c r="A1832" i="17"/>
  <c r="D1834" i="17" l="1"/>
  <c r="B1835" i="17"/>
  <c r="C1835" i="17" s="1"/>
  <c r="A1833" i="17"/>
  <c r="A1834" i="17" l="1"/>
  <c r="B1836" i="17"/>
  <c r="C1836" i="17" s="1"/>
  <c r="D1835" i="17"/>
  <c r="A1835" i="17" l="1"/>
  <c r="D1836" i="17"/>
  <c r="B1837" i="17"/>
  <c r="C1837" i="17" s="1"/>
  <c r="A1836" i="17" l="1"/>
  <c r="B1838" i="17"/>
  <c r="C1838" i="17" s="1"/>
  <c r="D1837" i="17"/>
  <c r="A1837" i="17" l="1"/>
  <c r="D1838" i="17"/>
  <c r="B1839" i="17"/>
  <c r="C1839" i="17" s="1"/>
  <c r="A1838" i="17" l="1"/>
  <c r="B1840" i="17"/>
  <c r="C1840" i="17" s="1"/>
  <c r="D1839" i="17"/>
  <c r="A1839" i="17" l="1"/>
  <c r="D1840" i="17"/>
  <c r="B1841" i="17"/>
  <c r="C1841" i="17" s="1"/>
  <c r="B1842" i="17" l="1"/>
  <c r="C1842" i="17" s="1"/>
  <c r="D1841" i="17"/>
  <c r="A1840" i="17"/>
  <c r="A1841" i="17" l="1"/>
  <c r="D1842" i="17"/>
  <c r="B1843" i="17"/>
  <c r="C1843" i="17" s="1"/>
  <c r="A1842" i="17" l="1"/>
  <c r="B1844" i="17"/>
  <c r="C1844" i="17" s="1"/>
  <c r="D1843" i="17"/>
  <c r="A1843" i="17" l="1"/>
  <c r="D1844" i="17"/>
  <c r="B1845" i="17"/>
  <c r="C1845" i="17" s="1"/>
  <c r="B1846" i="17" l="1"/>
  <c r="C1846" i="17" s="1"/>
  <c r="D1845" i="17"/>
  <c r="A1844" i="17"/>
  <c r="A1845" i="17" l="1"/>
  <c r="D1846" i="17"/>
  <c r="B1847" i="17"/>
  <c r="C1847" i="17" s="1"/>
  <c r="B1848" i="17" l="1"/>
  <c r="C1848" i="17" s="1"/>
  <c r="D1847" i="17"/>
  <c r="A1846" i="17"/>
  <c r="A1847" i="17" l="1"/>
  <c r="D1848" i="17"/>
  <c r="B1849" i="17"/>
  <c r="C1849" i="17" s="1"/>
  <c r="B1850" i="17" l="1"/>
  <c r="C1850" i="17" s="1"/>
  <c r="D1849" i="17"/>
  <c r="A1848" i="17"/>
  <c r="D1850" i="17" l="1"/>
  <c r="B1851" i="17"/>
  <c r="C1851" i="17" s="1"/>
  <c r="A1849" i="17"/>
  <c r="A1850" i="17" l="1"/>
  <c r="B1852" i="17"/>
  <c r="C1852" i="17" s="1"/>
  <c r="D1851" i="17"/>
  <c r="D1852" i="17" l="1"/>
  <c r="B1853" i="17"/>
  <c r="C1853" i="17" s="1"/>
  <c r="A1851" i="17"/>
  <c r="B1854" i="17" l="1"/>
  <c r="C1854" i="17" s="1"/>
  <c r="D1853" i="17"/>
  <c r="A1852" i="17"/>
  <c r="D1854" i="17" l="1"/>
  <c r="B1855" i="17"/>
  <c r="C1855" i="17" s="1"/>
  <c r="A1853" i="17"/>
  <c r="A1854" i="17" l="1"/>
  <c r="B1856" i="17"/>
  <c r="C1856" i="17" s="1"/>
  <c r="D1855" i="17"/>
  <c r="D1856" i="17" l="1"/>
  <c r="B1857" i="17"/>
  <c r="C1857" i="17" s="1"/>
  <c r="A1855" i="17"/>
  <c r="B1858" i="17" l="1"/>
  <c r="C1858" i="17" s="1"/>
  <c r="D1857" i="17"/>
  <c r="A1856" i="17"/>
  <c r="D1858" i="17" l="1"/>
  <c r="B1859" i="17"/>
  <c r="C1859" i="17" s="1"/>
  <c r="A1857" i="17"/>
  <c r="B1860" i="17" l="1"/>
  <c r="C1860" i="17" s="1"/>
  <c r="D1859" i="17"/>
  <c r="A1858" i="17"/>
  <c r="A1859" i="17" l="1"/>
  <c r="D1860" i="17"/>
  <c r="B1861" i="17"/>
  <c r="C1861" i="17" s="1"/>
  <c r="B1862" i="17" l="1"/>
  <c r="C1862" i="17" s="1"/>
  <c r="D1861" i="17"/>
  <c r="A1860" i="17"/>
  <c r="D1862" i="17" l="1"/>
  <c r="B1863" i="17"/>
  <c r="C1863" i="17" s="1"/>
  <c r="A1861" i="17"/>
  <c r="A1862" i="17" l="1"/>
  <c r="B1864" i="17"/>
  <c r="C1864" i="17" s="1"/>
  <c r="D1863" i="17"/>
  <c r="A1863" i="17" l="1"/>
  <c r="D1864" i="17"/>
  <c r="B1865" i="17"/>
  <c r="C1865" i="17" s="1"/>
  <c r="B1866" i="17" l="1"/>
  <c r="C1866" i="17" s="1"/>
  <c r="D1865" i="17"/>
  <c r="A1864" i="17"/>
  <c r="A1865" i="17" l="1"/>
  <c r="D1866" i="17"/>
  <c r="B1867" i="17"/>
  <c r="C1867" i="17" s="1"/>
  <c r="A1866" i="17" l="1"/>
  <c r="B1868" i="17"/>
  <c r="C1868" i="17" s="1"/>
  <c r="D1867" i="17"/>
  <c r="A1867" i="17" l="1"/>
  <c r="D1868" i="17"/>
  <c r="B1869" i="17"/>
  <c r="C1869" i="17" s="1"/>
  <c r="A1868" i="17" l="1"/>
  <c r="B1870" i="17"/>
  <c r="C1870" i="17" s="1"/>
  <c r="D1869" i="17"/>
  <c r="D1870" i="17" l="1"/>
  <c r="B1871" i="17"/>
  <c r="C1871" i="17" s="1"/>
  <c r="A1869" i="17"/>
  <c r="B1872" i="17" l="1"/>
  <c r="C1872" i="17" s="1"/>
  <c r="D1871" i="17"/>
  <c r="A1870" i="17"/>
  <c r="A1871" i="17" l="1"/>
  <c r="D1872" i="17"/>
  <c r="B1873" i="17"/>
  <c r="C1873" i="17" s="1"/>
  <c r="A1872" i="17" l="1"/>
  <c r="B1874" i="17"/>
  <c r="C1874" i="17" s="1"/>
  <c r="D1873" i="17"/>
  <c r="A1873" i="17" l="1"/>
  <c r="D1874" i="17"/>
  <c r="B1875" i="17"/>
  <c r="C1875" i="17" s="1"/>
  <c r="A1874" i="17" l="1"/>
  <c r="B1876" i="17"/>
  <c r="C1876" i="17" s="1"/>
  <c r="D1875" i="17"/>
  <c r="A1875" i="17" l="1"/>
  <c r="D1876" i="17"/>
  <c r="B1877" i="17"/>
  <c r="C1877" i="17" s="1"/>
  <c r="A1876" i="17" l="1"/>
  <c r="B1878" i="17"/>
  <c r="C1878" i="17" s="1"/>
  <c r="D1877" i="17"/>
  <c r="D1878" i="17" l="1"/>
  <c r="B1879" i="17"/>
  <c r="C1879" i="17" s="1"/>
  <c r="A1877" i="17"/>
  <c r="B1880" i="17" l="1"/>
  <c r="C1880" i="17" s="1"/>
  <c r="D1879" i="17"/>
  <c r="A1878" i="17"/>
  <c r="A1879" i="17" l="1"/>
  <c r="D1880" i="17"/>
  <c r="B1881" i="17"/>
  <c r="C1881" i="17" s="1"/>
  <c r="B1882" i="17" l="1"/>
  <c r="C1882" i="17" s="1"/>
  <c r="D1881" i="17"/>
  <c r="A1880" i="17"/>
  <c r="D1882" i="17" l="1"/>
  <c r="B1883" i="17"/>
  <c r="C1883" i="17" s="1"/>
  <c r="A1881" i="17"/>
  <c r="B1884" i="17" l="1"/>
  <c r="C1884" i="17" s="1"/>
  <c r="D1883" i="17"/>
  <c r="A1882" i="17"/>
  <c r="D1884" i="17" l="1"/>
  <c r="B1885" i="17"/>
  <c r="C1885" i="17" s="1"/>
  <c r="A1883" i="17"/>
  <c r="A1884" i="17" l="1"/>
  <c r="B1886" i="17"/>
  <c r="C1886" i="17" s="1"/>
  <c r="D1885" i="17"/>
  <c r="A1885" i="17" l="1"/>
  <c r="D1886" i="17"/>
  <c r="B1887" i="17"/>
  <c r="C1887" i="17" s="1"/>
  <c r="A1886" i="17" l="1"/>
  <c r="B1888" i="17"/>
  <c r="C1888" i="17" s="1"/>
  <c r="D1887" i="17"/>
  <c r="A1887" i="17" l="1"/>
  <c r="D1888" i="17"/>
  <c r="B1889" i="17"/>
  <c r="C1889" i="17" s="1"/>
  <c r="A1888" i="17" l="1"/>
  <c r="B1890" i="17"/>
  <c r="C1890" i="17" s="1"/>
  <c r="D1889" i="17"/>
  <c r="D1890" i="17" l="1"/>
  <c r="B1891" i="17"/>
  <c r="C1891" i="17" s="1"/>
  <c r="A1889" i="17"/>
  <c r="B1892" i="17" l="1"/>
  <c r="C1892" i="17" s="1"/>
  <c r="D1891" i="17"/>
  <c r="A1890" i="17"/>
  <c r="A1891" i="17" l="1"/>
  <c r="D1892" i="17"/>
  <c r="B1893" i="17"/>
  <c r="C1893" i="17" s="1"/>
  <c r="A1892" i="17" l="1"/>
  <c r="B1894" i="17"/>
  <c r="C1894" i="17" s="1"/>
  <c r="D1893" i="17"/>
  <c r="A1893" i="17" l="1"/>
  <c r="D1894" i="17"/>
  <c r="B1895" i="17"/>
  <c r="C1895" i="17" s="1"/>
  <c r="A1894" i="17" l="1"/>
  <c r="B1896" i="17"/>
  <c r="C1896" i="17" s="1"/>
  <c r="D1895" i="17"/>
  <c r="A1895" i="17" l="1"/>
  <c r="D1896" i="17"/>
  <c r="B1897" i="17"/>
  <c r="C1897" i="17" s="1"/>
  <c r="A1896" i="17" l="1"/>
  <c r="B1898" i="17"/>
  <c r="C1898" i="17" s="1"/>
  <c r="D1897" i="17"/>
  <c r="D1898" i="17" l="1"/>
  <c r="B1899" i="17"/>
  <c r="C1899" i="17" s="1"/>
  <c r="A1897" i="17"/>
  <c r="B1900" i="17" l="1"/>
  <c r="C1900" i="17" s="1"/>
  <c r="D1899" i="17"/>
  <c r="A1898" i="17"/>
  <c r="A1899" i="17" l="1"/>
  <c r="D1900" i="17"/>
  <c r="B1901" i="17"/>
  <c r="C1901" i="17" s="1"/>
  <c r="B1902" i="17" l="1"/>
  <c r="C1902" i="17" s="1"/>
  <c r="D1901" i="17"/>
  <c r="A1900" i="17"/>
  <c r="D1902" i="17" l="1"/>
  <c r="B1903" i="17"/>
  <c r="C1903" i="17" s="1"/>
  <c r="A1901" i="17"/>
  <c r="B1904" i="17" l="1"/>
  <c r="C1904" i="17" s="1"/>
  <c r="D1903" i="17"/>
  <c r="A1902" i="17"/>
  <c r="A1903" i="17" l="1"/>
  <c r="D1904" i="17"/>
  <c r="B1905" i="17"/>
  <c r="C1905" i="17" s="1"/>
  <c r="B1906" i="17" l="1"/>
  <c r="C1906" i="17" s="1"/>
  <c r="D1905" i="17"/>
  <c r="A1904" i="17"/>
  <c r="A1905" i="17" l="1"/>
  <c r="D1906" i="17"/>
  <c r="B1907" i="17"/>
  <c r="C1907" i="17" s="1"/>
  <c r="A1906" i="17" l="1"/>
  <c r="B1908" i="17"/>
  <c r="C1908" i="17" s="1"/>
  <c r="D1907" i="17"/>
  <c r="A1907" i="17" l="1"/>
  <c r="D1908" i="17"/>
  <c r="B1909" i="17"/>
  <c r="C1909" i="17" s="1"/>
  <c r="B1910" i="17" l="1"/>
  <c r="C1910" i="17" s="1"/>
  <c r="D1909" i="17"/>
  <c r="A1908" i="17"/>
  <c r="A1909" i="17" l="1"/>
  <c r="D1910" i="17"/>
  <c r="B1911" i="17"/>
  <c r="C1911" i="17" s="1"/>
  <c r="A1910" i="17" l="1"/>
  <c r="B1912" i="17"/>
  <c r="C1912" i="17" s="1"/>
  <c r="D1911" i="17"/>
  <c r="A1911" i="17" l="1"/>
  <c r="D1912" i="17"/>
  <c r="B1913" i="17"/>
  <c r="C1913" i="17" s="1"/>
  <c r="B1914" i="17" l="1"/>
  <c r="C1914" i="17" s="1"/>
  <c r="D1913" i="17"/>
  <c r="A1912" i="17"/>
  <c r="D1914" i="17" l="1"/>
  <c r="B1915" i="17"/>
  <c r="C1915" i="17" s="1"/>
  <c r="A1913" i="17"/>
  <c r="A1914" i="17" l="1"/>
  <c r="B1916" i="17"/>
  <c r="C1916" i="17" s="1"/>
  <c r="D1915" i="17"/>
  <c r="D1916" i="17" l="1"/>
  <c r="B1917" i="17"/>
  <c r="C1917" i="17" s="1"/>
  <c r="A1915" i="17"/>
  <c r="B1918" i="17" l="1"/>
  <c r="C1918" i="17" s="1"/>
  <c r="D1917" i="17"/>
  <c r="A1916" i="17"/>
  <c r="D1918" i="17" l="1"/>
  <c r="B1919" i="17"/>
  <c r="C1919" i="17" s="1"/>
  <c r="A1917" i="17"/>
  <c r="A1918" i="17" l="1"/>
  <c r="B1920" i="17"/>
  <c r="C1920" i="17" s="1"/>
  <c r="D1919" i="17"/>
  <c r="A1919" i="17" l="1"/>
  <c r="D1920" i="17"/>
  <c r="B1921" i="17"/>
  <c r="C1921" i="17" s="1"/>
  <c r="A1920" i="17" l="1"/>
  <c r="B1922" i="17"/>
  <c r="C1922" i="17" s="1"/>
  <c r="D1921" i="17"/>
  <c r="D1922" i="17" l="1"/>
  <c r="B1923" i="17"/>
  <c r="C1923" i="17" s="1"/>
  <c r="A1921" i="17"/>
  <c r="A1922" i="17" l="1"/>
  <c r="B1924" i="17"/>
  <c r="C1924" i="17" s="1"/>
  <c r="D1923" i="17"/>
  <c r="D1924" i="17" l="1"/>
  <c r="B1925" i="17"/>
  <c r="C1925" i="17" s="1"/>
  <c r="A1923" i="17"/>
  <c r="B1926" i="17" l="1"/>
  <c r="C1926" i="17" s="1"/>
  <c r="D1925" i="17"/>
  <c r="A1924" i="17"/>
  <c r="D1926" i="17" l="1"/>
  <c r="B1927" i="17"/>
  <c r="C1927" i="17" s="1"/>
  <c r="A1925" i="17"/>
  <c r="A1926" i="17" l="1"/>
  <c r="B1928" i="17"/>
  <c r="C1928" i="17" s="1"/>
  <c r="D1927" i="17"/>
  <c r="A1927" i="17" l="1"/>
  <c r="D1928" i="17"/>
  <c r="B1929" i="17"/>
  <c r="C1929" i="17" s="1"/>
  <c r="B1930" i="17" l="1"/>
  <c r="C1930" i="17" s="1"/>
  <c r="D1929" i="17"/>
  <c r="A1928" i="17"/>
  <c r="D1930" i="17" l="1"/>
  <c r="B1931" i="17"/>
  <c r="C1931" i="17" s="1"/>
  <c r="A1929" i="17"/>
  <c r="B1932" i="17" l="1"/>
  <c r="C1932" i="17" s="1"/>
  <c r="D1931" i="17"/>
  <c r="A1930" i="17"/>
  <c r="A1931" i="17" l="1"/>
  <c r="D1932" i="17"/>
  <c r="B1933" i="17"/>
  <c r="C1933" i="17" s="1"/>
  <c r="B1934" i="17" l="1"/>
  <c r="C1934" i="17" s="1"/>
  <c r="D1933" i="17"/>
  <c r="A1932" i="17"/>
  <c r="A1933" i="17" l="1"/>
  <c r="D1934" i="17"/>
  <c r="B1935" i="17"/>
  <c r="C1935" i="17" s="1"/>
  <c r="A1934" i="17" l="1"/>
  <c r="B1936" i="17"/>
  <c r="C1936" i="17" s="1"/>
  <c r="D1935" i="17"/>
  <c r="A1935" i="17" l="1"/>
  <c r="D1936" i="17"/>
  <c r="B1937" i="17"/>
  <c r="C1937" i="17" s="1"/>
  <c r="B1938" i="17" l="1"/>
  <c r="C1938" i="17" s="1"/>
  <c r="D1937" i="17"/>
  <c r="A1936" i="17"/>
  <c r="D1938" i="17" l="1"/>
  <c r="B1939" i="17"/>
  <c r="C1939" i="17" s="1"/>
  <c r="A1937" i="17"/>
  <c r="A1938" i="17" l="1"/>
  <c r="B1940" i="17"/>
  <c r="C1940" i="17" s="1"/>
  <c r="D1939" i="17"/>
  <c r="D1940" i="17" l="1"/>
  <c r="B1941" i="17"/>
  <c r="C1941" i="17" s="1"/>
  <c r="A1939" i="17"/>
  <c r="B1942" i="17" l="1"/>
  <c r="C1942" i="17" s="1"/>
  <c r="D1941" i="17"/>
  <c r="A1940" i="17"/>
  <c r="D1942" i="17" l="1"/>
  <c r="B1943" i="17"/>
  <c r="C1943" i="17" s="1"/>
  <c r="A1941" i="17"/>
  <c r="A1942" i="17" l="1"/>
  <c r="B1944" i="17"/>
  <c r="C1944" i="17" s="1"/>
  <c r="D1943" i="17"/>
  <c r="A1943" i="17" l="1"/>
  <c r="D1944" i="17"/>
  <c r="B1945" i="17"/>
  <c r="C1945" i="17" s="1"/>
  <c r="B1946" i="17" l="1"/>
  <c r="C1946" i="17" s="1"/>
  <c r="D1945" i="17"/>
  <c r="A1944" i="17"/>
  <c r="D1946" i="17" l="1"/>
  <c r="B1947" i="17"/>
  <c r="C1947" i="17" s="1"/>
  <c r="A1945" i="17"/>
  <c r="A1946" i="17" l="1"/>
  <c r="B1948" i="17"/>
  <c r="C1948" i="17" s="1"/>
  <c r="D1947" i="17"/>
  <c r="D1948" i="17" l="1"/>
  <c r="B1949" i="17"/>
  <c r="C1949" i="17" s="1"/>
  <c r="A1947" i="17"/>
  <c r="B1950" i="17" l="1"/>
  <c r="C1950" i="17" s="1"/>
  <c r="D1949" i="17"/>
  <c r="A1948" i="17"/>
  <c r="D1950" i="17" l="1"/>
  <c r="B1951" i="17"/>
  <c r="C1951" i="17" s="1"/>
  <c r="A1949" i="17"/>
  <c r="B1952" i="17" l="1"/>
  <c r="C1952" i="17" s="1"/>
  <c r="D1951" i="17"/>
  <c r="A1950" i="17"/>
  <c r="D1952" i="17" l="1"/>
  <c r="B1953" i="17"/>
  <c r="C1953" i="17" s="1"/>
  <c r="A1951" i="17"/>
  <c r="B1954" i="17" l="1"/>
  <c r="C1954" i="17" s="1"/>
  <c r="D1953" i="17"/>
  <c r="A1952" i="17"/>
  <c r="D1954" i="17" l="1"/>
  <c r="B1955" i="17"/>
  <c r="C1955" i="17" s="1"/>
  <c r="A1953" i="17"/>
  <c r="B1956" i="17" l="1"/>
  <c r="C1956" i="17" s="1"/>
  <c r="D1955" i="17"/>
  <c r="A1954" i="17"/>
  <c r="A1955" i="17" l="1"/>
  <c r="D1956" i="17"/>
  <c r="B1957" i="17"/>
  <c r="C1957" i="17" s="1"/>
  <c r="B1958" i="17" l="1"/>
  <c r="C1958" i="17" s="1"/>
  <c r="D1957" i="17"/>
  <c r="A1956" i="17"/>
  <c r="D1958" i="17" l="1"/>
  <c r="B1959" i="17"/>
  <c r="C1959" i="17" s="1"/>
  <c r="A1957" i="17"/>
  <c r="A1958" i="17" l="1"/>
  <c r="B1960" i="17"/>
  <c r="C1960" i="17" s="1"/>
  <c r="D1959" i="17"/>
  <c r="B1961" i="17" l="1"/>
  <c r="C1961" i="17" s="1"/>
  <c r="D1960" i="17"/>
  <c r="A1959" i="17"/>
  <c r="B1962" i="17" l="1"/>
  <c r="C1962" i="17" s="1"/>
  <c r="D1961" i="17"/>
  <c r="A1960" i="17"/>
  <c r="D1962" i="17" l="1"/>
  <c r="B1963" i="17"/>
  <c r="C1963" i="17" s="1"/>
  <c r="A1961" i="17"/>
  <c r="B1964" i="17" l="1"/>
  <c r="C1964" i="17" s="1"/>
  <c r="D1963" i="17"/>
  <c r="A1962" i="17"/>
  <c r="A1963" i="17" l="1"/>
  <c r="B1965" i="17"/>
  <c r="C1965" i="17" s="1"/>
  <c r="D1964" i="17"/>
  <c r="B1966" i="17" l="1"/>
  <c r="C1966" i="17" s="1"/>
  <c r="D1965" i="17"/>
  <c r="A1964" i="17"/>
  <c r="D1966" i="17" l="1"/>
  <c r="B1967" i="17"/>
  <c r="C1967" i="17" s="1"/>
  <c r="A1965" i="17"/>
  <c r="A1966" i="17" l="1"/>
  <c r="B1968" i="17"/>
  <c r="C1968" i="17" s="1"/>
  <c r="D1967" i="17"/>
  <c r="A1967" i="17" l="1"/>
  <c r="B1969" i="17"/>
  <c r="C1969" i="17" s="1"/>
  <c r="D1968" i="17"/>
  <c r="A1968" i="17" l="1"/>
  <c r="B1970" i="17"/>
  <c r="C1970" i="17" s="1"/>
  <c r="D1969" i="17"/>
  <c r="D1970" i="17" l="1"/>
  <c r="B1971" i="17"/>
  <c r="C1971" i="17" s="1"/>
  <c r="A1969" i="17"/>
  <c r="B1972" i="17" l="1"/>
  <c r="C1972" i="17" s="1"/>
  <c r="D1971" i="17"/>
  <c r="A1970" i="17"/>
  <c r="A1971" i="17" l="1"/>
  <c r="B1973" i="17"/>
  <c r="C1973" i="17" s="1"/>
  <c r="D1972" i="17"/>
  <c r="B1974" i="17" l="1"/>
  <c r="C1974" i="17" s="1"/>
  <c r="D1973" i="17"/>
  <c r="A1972" i="17"/>
  <c r="A1973" i="17" l="1"/>
  <c r="D1974" i="17"/>
  <c r="B1975" i="17"/>
  <c r="C1975" i="17" s="1"/>
  <c r="B1976" i="17" l="1"/>
  <c r="C1976" i="17" s="1"/>
  <c r="D1975" i="17"/>
  <c r="A1974" i="17"/>
  <c r="A1975" i="17" l="1"/>
  <c r="B1977" i="17"/>
  <c r="C1977" i="17" s="1"/>
  <c r="D1976" i="17"/>
  <c r="A1976" i="17" l="1"/>
  <c r="B1978" i="17"/>
  <c r="C1978" i="17" s="1"/>
  <c r="D1977" i="17"/>
  <c r="D1978" i="17" l="1"/>
  <c r="B1979" i="17"/>
  <c r="C1979" i="17" s="1"/>
  <c r="A1977" i="17"/>
  <c r="A1978" i="17" l="1"/>
  <c r="B1980" i="17"/>
  <c r="C1980" i="17" s="1"/>
  <c r="D1979" i="17"/>
  <c r="B1981" i="17" l="1"/>
  <c r="C1981" i="17" s="1"/>
  <c r="D1980" i="17"/>
  <c r="A1979" i="17"/>
  <c r="B1982" i="17" l="1"/>
  <c r="C1982" i="17" s="1"/>
  <c r="D1981" i="17"/>
  <c r="A1980" i="17"/>
  <c r="D1982" i="17" l="1"/>
  <c r="B1983" i="17"/>
  <c r="C1983" i="17" s="1"/>
  <c r="A1981" i="17"/>
  <c r="B1984" i="17" l="1"/>
  <c r="C1984" i="17" s="1"/>
  <c r="D1983" i="17"/>
  <c r="A1982" i="17"/>
  <c r="A1983" i="17" l="1"/>
  <c r="B1985" i="17"/>
  <c r="C1985" i="17" s="1"/>
  <c r="D1984" i="17"/>
  <c r="A1984" i="17" l="1"/>
  <c r="B1986" i="17"/>
  <c r="C1986" i="17" s="1"/>
  <c r="D1985" i="17"/>
  <c r="D1986" i="17" l="1"/>
  <c r="B1987" i="17"/>
  <c r="C1987" i="17" s="1"/>
  <c r="A1985" i="17"/>
  <c r="B1988" i="17" l="1"/>
  <c r="C1988" i="17" s="1"/>
  <c r="D1987" i="17"/>
  <c r="A1986" i="17"/>
  <c r="A1987" i="17" l="1"/>
  <c r="B1989" i="17"/>
  <c r="C1989" i="17" s="1"/>
  <c r="D1988" i="17"/>
  <c r="B1990" i="17" l="1"/>
  <c r="C1990" i="17" s="1"/>
  <c r="D1989" i="17"/>
  <c r="A1988" i="17"/>
  <c r="A1989" i="17" l="1"/>
  <c r="D1990" i="17"/>
  <c r="B1991" i="17"/>
  <c r="C1991" i="17" s="1"/>
  <c r="A1990" i="17" l="1"/>
  <c r="B1992" i="17"/>
  <c r="C1992" i="17" s="1"/>
  <c r="D1991" i="17"/>
  <c r="B1993" i="17" l="1"/>
  <c r="C1993" i="17" s="1"/>
  <c r="D1992" i="17"/>
  <c r="A1991" i="17"/>
  <c r="B1994" i="17" l="1"/>
  <c r="C1994" i="17" s="1"/>
  <c r="D1993" i="17"/>
  <c r="A1992" i="17"/>
  <c r="D1994" i="17" l="1"/>
  <c r="B1995" i="17"/>
  <c r="C1995" i="17" s="1"/>
  <c r="A1993" i="17"/>
  <c r="A1994" i="17" l="1"/>
  <c r="B1996" i="17"/>
  <c r="C1996" i="17" s="1"/>
  <c r="D1995" i="17"/>
  <c r="A1995" i="17" l="1"/>
  <c r="B1997" i="17"/>
  <c r="C1997" i="17" s="1"/>
  <c r="D1996" i="17"/>
  <c r="B1998" i="17" l="1"/>
  <c r="C1998" i="17" s="1"/>
  <c r="D1997" i="17"/>
  <c r="A1996" i="17"/>
  <c r="A1997" i="17" l="1"/>
  <c r="D1998" i="17"/>
  <c r="B1999" i="17"/>
  <c r="C1999" i="17" s="1"/>
  <c r="A1998" i="17" l="1"/>
  <c r="B2000" i="17"/>
  <c r="C2000" i="17" s="1"/>
  <c r="D1999" i="17"/>
  <c r="A1999" i="17" l="1"/>
  <c r="B2001" i="17"/>
  <c r="C2001" i="17" s="1"/>
  <c r="D2000" i="17"/>
  <c r="A2000" i="17" l="1"/>
  <c r="B2002" i="17"/>
  <c r="C2002" i="17" s="1"/>
  <c r="D2001" i="17"/>
  <c r="D2002" i="17" l="1"/>
  <c r="B2003" i="17"/>
  <c r="C2003" i="17" s="1"/>
  <c r="A2001" i="17"/>
  <c r="B2004" i="17" l="1"/>
  <c r="C2004" i="17" s="1"/>
  <c r="D2003" i="17"/>
  <c r="A2002" i="17"/>
  <c r="B2005" i="17" l="1"/>
  <c r="C2005" i="17" s="1"/>
  <c r="D2004" i="17"/>
  <c r="A2003" i="17"/>
  <c r="A2004" i="17" l="1"/>
  <c r="B2006" i="17"/>
  <c r="C2006" i="17" s="1"/>
  <c r="D2005" i="17"/>
  <c r="A2005" i="17" l="1"/>
  <c r="D2006" i="17"/>
  <c r="B2007" i="17"/>
  <c r="C2007" i="17" s="1"/>
  <c r="B2008" i="17" l="1"/>
  <c r="C2008" i="17" s="1"/>
  <c r="D2007" i="17"/>
  <c r="A2006" i="17"/>
  <c r="B2009" i="17" l="1"/>
  <c r="C2009" i="17" s="1"/>
  <c r="D2008" i="17"/>
  <c r="A2007" i="17"/>
  <c r="A2008" i="17" l="1"/>
  <c r="B2010" i="17"/>
  <c r="C2010" i="17" s="1"/>
  <c r="D2009" i="17"/>
  <c r="D2010" i="17" l="1"/>
  <c r="B2011" i="17"/>
  <c r="C2011" i="17" s="1"/>
  <c r="A2009" i="17"/>
  <c r="A2010" i="17" l="1"/>
  <c r="B2012" i="17"/>
  <c r="C2012" i="17" s="1"/>
  <c r="D2011" i="17"/>
  <c r="B2013" i="17" l="1"/>
  <c r="C2013" i="17" s="1"/>
  <c r="D2012" i="17"/>
  <c r="A2011" i="17"/>
  <c r="A2012" i="17" l="1"/>
  <c r="B2014" i="17"/>
  <c r="C2014" i="17" s="1"/>
  <c r="D2013" i="17"/>
  <c r="A2013" i="17" l="1"/>
  <c r="D2014" i="17"/>
  <c r="B2015" i="17"/>
  <c r="C2015" i="17" s="1"/>
  <c r="A2014" i="17" l="1"/>
  <c r="B2016" i="17"/>
  <c r="C2016" i="17" s="1"/>
  <c r="D2015" i="17"/>
  <c r="A2015" i="17" l="1"/>
  <c r="B2017" i="17"/>
  <c r="C2017" i="17" s="1"/>
  <c r="D2016" i="17"/>
  <c r="A2016" i="17" l="1"/>
  <c r="B2018" i="17"/>
  <c r="C2018" i="17" s="1"/>
  <c r="D2017" i="17"/>
  <c r="A2017" i="17" l="1"/>
  <c r="D2018" i="17"/>
  <c r="B2019" i="17"/>
  <c r="C2019" i="17" s="1"/>
  <c r="B2020" i="17" l="1"/>
  <c r="C2020" i="17" s="1"/>
  <c r="D2019" i="17"/>
  <c r="A2018" i="17"/>
  <c r="A2019" i="17" l="1"/>
  <c r="B2021" i="17"/>
  <c r="C2021" i="17" s="1"/>
  <c r="D2020" i="17"/>
  <c r="A2020" i="17" l="1"/>
  <c r="B2022" i="17"/>
  <c r="C2022" i="17" s="1"/>
  <c r="D2021" i="17"/>
  <c r="D2022" i="17" l="1"/>
  <c r="B2023" i="17"/>
  <c r="C2023" i="17" s="1"/>
  <c r="A2021" i="17"/>
  <c r="B2024" i="17" l="1"/>
  <c r="C2024" i="17" s="1"/>
  <c r="D2023" i="17"/>
  <c r="A2022" i="17"/>
  <c r="B2025" i="17" l="1"/>
  <c r="C2025" i="17" s="1"/>
  <c r="D2024" i="17"/>
  <c r="A2023" i="17"/>
  <c r="A2024" i="17" l="1"/>
  <c r="B2026" i="17"/>
  <c r="C2026" i="17" s="1"/>
  <c r="D2025" i="17"/>
  <c r="A2025" i="17" l="1"/>
  <c r="D2026" i="17"/>
  <c r="B2027" i="17"/>
  <c r="C2027" i="17" s="1"/>
  <c r="A2026" i="17" l="1"/>
  <c r="B2028" i="17"/>
  <c r="C2028" i="17" s="1"/>
  <c r="D2027" i="17"/>
  <c r="B2029" i="17" l="1"/>
  <c r="C2029" i="17" s="1"/>
  <c r="D2028" i="17"/>
  <c r="A2027" i="17"/>
  <c r="B2030" i="17" l="1"/>
  <c r="C2030" i="17" s="1"/>
  <c r="D2029" i="17"/>
  <c r="A2028" i="17"/>
  <c r="D2030" i="17" l="1"/>
  <c r="B2031" i="17"/>
  <c r="C2031" i="17" s="1"/>
  <c r="A2029" i="17"/>
  <c r="B2032" i="17" l="1"/>
  <c r="C2032" i="17" s="1"/>
  <c r="D2031" i="17"/>
  <c r="A2030" i="17"/>
  <c r="A2031" i="17" l="1"/>
  <c r="B2033" i="17"/>
  <c r="C2033" i="17" s="1"/>
  <c r="D2032" i="17"/>
  <c r="A2032" i="17" l="1"/>
  <c r="B2034" i="17"/>
  <c r="C2034" i="17" s="1"/>
  <c r="D2033" i="17"/>
  <c r="D2034" i="17" l="1"/>
  <c r="B2035" i="17"/>
  <c r="C2035" i="17" s="1"/>
  <c r="A2033" i="17"/>
  <c r="B2036" i="17" l="1"/>
  <c r="C2036" i="17" s="1"/>
  <c r="D2035" i="17"/>
  <c r="A2034" i="17"/>
  <c r="A2035" i="17" l="1"/>
  <c r="B2037" i="17"/>
  <c r="C2037" i="17" s="1"/>
  <c r="D2036" i="17"/>
  <c r="B2038" i="17" l="1"/>
  <c r="C2038" i="17" s="1"/>
  <c r="D2037" i="17"/>
  <c r="A2036" i="17"/>
  <c r="A2037" i="17" l="1"/>
  <c r="D2038" i="17"/>
  <c r="B2039" i="17"/>
  <c r="C2039" i="17" s="1"/>
  <c r="B2040" i="17" l="1"/>
  <c r="C2040" i="17" s="1"/>
  <c r="D2039" i="17"/>
  <c r="A2038" i="17"/>
  <c r="B2041" i="17" l="1"/>
  <c r="C2041" i="17" s="1"/>
  <c r="D2040" i="17"/>
  <c r="A2039" i="17"/>
  <c r="A2040" i="17" l="1"/>
  <c r="B2042" i="17"/>
  <c r="C2042" i="17" s="1"/>
  <c r="D2041" i="17"/>
  <c r="D2042" i="17" l="1"/>
  <c r="B2043" i="17"/>
  <c r="C2043" i="17" s="1"/>
  <c r="A2041" i="17"/>
  <c r="A2042" i="17" l="1"/>
  <c r="B2044" i="17"/>
  <c r="C2044" i="17" s="1"/>
  <c r="D2043" i="17"/>
  <c r="A2043" i="17" l="1"/>
  <c r="B2045" i="17"/>
  <c r="C2045" i="17" s="1"/>
  <c r="D2044" i="17"/>
  <c r="A2044" i="17" l="1"/>
  <c r="B2046" i="17"/>
  <c r="C2046" i="17" s="1"/>
  <c r="D2045" i="17"/>
  <c r="A2045" i="17" l="1"/>
  <c r="D2046" i="17"/>
  <c r="B2047" i="17"/>
  <c r="C2047" i="17" s="1"/>
  <c r="B2048" i="17" l="1"/>
  <c r="C2048" i="17" s="1"/>
  <c r="D2047" i="17"/>
  <c r="A2046" i="17"/>
  <c r="B2049" i="17" l="1"/>
  <c r="C2049" i="17" s="1"/>
  <c r="D2048" i="17"/>
  <c r="A2047" i="17"/>
  <c r="B2050" i="17" l="1"/>
  <c r="C2050" i="17" s="1"/>
  <c r="D2049" i="17"/>
  <c r="A2048" i="17"/>
  <c r="D2050" i="17" l="1"/>
  <c r="B2051" i="17"/>
  <c r="C2051" i="17" s="1"/>
  <c r="A2049" i="17"/>
  <c r="B2052" i="17" l="1"/>
  <c r="C2052" i="17" s="1"/>
  <c r="D2051" i="17"/>
  <c r="A2050" i="17"/>
  <c r="B2053" i="17" l="1"/>
  <c r="C2053" i="17" s="1"/>
  <c r="D2052" i="17"/>
  <c r="A2051" i="17"/>
  <c r="B2054" i="17" l="1"/>
  <c r="C2054" i="17" s="1"/>
  <c r="D2053" i="17"/>
  <c r="A2052" i="17"/>
  <c r="D2054" i="17" l="1"/>
  <c r="B2055" i="17"/>
  <c r="C2055" i="17" s="1"/>
  <c r="A2053" i="17"/>
  <c r="A2054" i="17" l="1"/>
  <c r="B2056" i="17"/>
  <c r="C2056" i="17" s="1"/>
  <c r="D2055" i="17"/>
  <c r="B2057" i="17" l="1"/>
  <c r="C2057" i="17" s="1"/>
  <c r="D2056" i="17"/>
  <c r="A2055" i="17"/>
  <c r="A2056" i="17" l="1"/>
  <c r="B2058" i="17"/>
  <c r="C2058" i="17" s="1"/>
  <c r="D2057" i="17"/>
  <c r="A2057" i="17" l="1"/>
  <c r="D2058" i="17"/>
  <c r="B2059" i="17"/>
  <c r="C2059" i="17" s="1"/>
  <c r="A2058" i="17" l="1"/>
  <c r="B2060" i="17"/>
  <c r="C2060" i="17" s="1"/>
  <c r="D2059" i="17"/>
  <c r="B2061" i="17" l="1"/>
  <c r="C2061" i="17" s="1"/>
  <c r="D2060" i="17"/>
  <c r="A2059" i="17"/>
  <c r="A2060" i="17" l="1"/>
  <c r="B2062" i="17"/>
  <c r="C2062" i="17" s="1"/>
  <c r="D2061" i="17"/>
  <c r="A2061" i="17" l="1"/>
  <c r="B2063" i="17"/>
  <c r="C2063" i="17" s="1"/>
  <c r="D2062" i="17"/>
  <c r="A2062" i="17" l="1"/>
  <c r="B2064" i="17"/>
  <c r="C2064" i="17" s="1"/>
  <c r="D2063" i="17"/>
  <c r="A2063" i="17" l="1"/>
  <c r="B2065" i="17"/>
  <c r="C2065" i="17" s="1"/>
  <c r="D2064" i="17"/>
  <c r="A2064" i="17" l="1"/>
  <c r="D2065" i="17"/>
  <c r="B2066" i="17"/>
  <c r="C2066" i="17" s="1"/>
  <c r="A2065" i="17" l="1"/>
  <c r="B2067" i="17"/>
  <c r="C2067" i="17" s="1"/>
  <c r="D2066" i="17"/>
  <c r="A2066" i="17" l="1"/>
  <c r="B2068" i="17"/>
  <c r="C2068" i="17" s="1"/>
  <c r="D2067" i="17"/>
  <c r="B2069" i="17" l="1"/>
  <c r="C2069" i="17" s="1"/>
  <c r="D2068" i="17"/>
  <c r="A2067" i="17"/>
  <c r="D2069" i="17" l="1"/>
  <c r="B2070" i="17"/>
  <c r="C2070" i="17" s="1"/>
  <c r="A2068" i="17"/>
  <c r="A2069" i="17" l="1"/>
  <c r="B2071" i="17"/>
  <c r="C2071" i="17" s="1"/>
  <c r="D2070" i="17"/>
  <c r="A2070" i="17" l="1"/>
  <c r="B2072" i="17"/>
  <c r="C2072" i="17" s="1"/>
  <c r="D2071" i="17"/>
  <c r="A2071" i="17" l="1"/>
  <c r="B2073" i="17"/>
  <c r="C2073" i="17" s="1"/>
  <c r="D2072" i="17"/>
  <c r="A2072" i="17" l="1"/>
  <c r="D2073" i="17"/>
  <c r="B2074" i="17"/>
  <c r="C2074" i="17" s="1"/>
  <c r="B2075" i="17" l="1"/>
  <c r="C2075" i="17" s="1"/>
  <c r="D2074" i="17"/>
  <c r="A2073" i="17"/>
  <c r="A2074" i="17" l="1"/>
  <c r="B2076" i="17"/>
  <c r="C2076" i="17" s="1"/>
  <c r="D2075" i="17"/>
  <c r="A2075" i="17" l="1"/>
  <c r="B2077" i="17"/>
  <c r="C2077" i="17" s="1"/>
  <c r="D2076" i="17"/>
  <c r="D2077" i="17" l="1"/>
  <c r="B2078" i="17"/>
  <c r="C2078" i="17" s="1"/>
  <c r="A2076" i="17"/>
  <c r="B2079" i="17" l="1"/>
  <c r="C2079" i="17" s="1"/>
  <c r="D2078" i="17"/>
  <c r="A2077" i="17"/>
  <c r="B2080" i="17" l="1"/>
  <c r="C2080" i="17" s="1"/>
  <c r="D2079" i="17"/>
  <c r="A2078" i="17"/>
  <c r="A2079" i="17" l="1"/>
  <c r="B2081" i="17"/>
  <c r="C2081" i="17" s="1"/>
  <c r="D2080" i="17"/>
  <c r="A2080" i="17" l="1"/>
  <c r="D2081" i="17"/>
  <c r="B2082" i="17"/>
  <c r="C2082" i="17" s="1"/>
  <c r="B2083" i="17" l="1"/>
  <c r="C2083" i="17" s="1"/>
  <c r="D2082" i="17"/>
  <c r="A2081" i="17"/>
  <c r="B2084" i="17" l="1"/>
  <c r="C2084" i="17" s="1"/>
  <c r="D2083" i="17"/>
  <c r="A2082" i="17"/>
  <c r="A2083" i="17" l="1"/>
  <c r="B2085" i="17"/>
  <c r="C2085" i="17" s="1"/>
  <c r="D2084" i="17"/>
  <c r="D2085" i="17" l="1"/>
  <c r="B2086" i="17"/>
  <c r="C2086" i="17" s="1"/>
  <c r="A2084" i="17"/>
  <c r="A2085" i="17" l="1"/>
  <c r="B2087" i="17"/>
  <c r="C2087" i="17" s="1"/>
  <c r="D2086" i="17"/>
  <c r="A2086" i="17" l="1"/>
  <c r="B2088" i="17"/>
  <c r="C2088" i="17" s="1"/>
  <c r="D2087" i="17"/>
  <c r="A2087" i="17" l="1"/>
  <c r="B2089" i="17"/>
  <c r="C2089" i="17" s="1"/>
  <c r="D2088" i="17"/>
  <c r="D2089" i="17" l="1"/>
  <c r="B2090" i="17"/>
  <c r="C2090" i="17" s="1"/>
  <c r="A2088" i="17"/>
  <c r="A2089" i="17" l="1"/>
  <c r="B2091" i="17"/>
  <c r="C2091" i="17" s="1"/>
  <c r="D2090" i="17"/>
  <c r="A2090" i="17" l="1"/>
  <c r="B2092" i="17"/>
  <c r="C2092" i="17" s="1"/>
  <c r="D2091" i="17"/>
  <c r="B2093" i="17" l="1"/>
  <c r="C2093" i="17" s="1"/>
  <c r="D2092" i="17"/>
  <c r="A2091" i="17"/>
  <c r="A2092" i="17" l="1"/>
  <c r="D2093" i="17"/>
  <c r="B2094" i="17"/>
  <c r="C2094" i="17" s="1"/>
  <c r="B2095" i="17" l="1"/>
  <c r="C2095" i="17" s="1"/>
  <c r="D2094" i="17"/>
  <c r="A2093" i="17"/>
  <c r="B2096" i="17" l="1"/>
  <c r="C2096" i="17" s="1"/>
  <c r="D2095" i="17"/>
  <c r="A2094" i="17"/>
  <c r="B2097" i="17" l="1"/>
  <c r="C2097" i="17" s="1"/>
  <c r="D2096" i="17"/>
  <c r="A2095" i="17"/>
  <c r="D2097" i="17" l="1"/>
  <c r="B2098" i="17"/>
  <c r="C2098" i="17" s="1"/>
  <c r="A2096" i="17"/>
  <c r="B2099" i="17" l="1"/>
  <c r="C2099" i="17" s="1"/>
  <c r="D2098" i="17"/>
  <c r="A2097" i="17"/>
  <c r="A2098" i="17" l="1"/>
  <c r="B2100" i="17"/>
  <c r="C2100" i="17" s="1"/>
  <c r="D2099" i="17"/>
  <c r="B2101" i="17" l="1"/>
  <c r="C2101" i="17" s="1"/>
  <c r="D2100" i="17"/>
  <c r="A2099" i="17"/>
  <c r="D2101" i="17" l="1"/>
  <c r="B2102" i="17"/>
  <c r="C2102" i="17" s="1"/>
  <c r="A2100" i="17"/>
  <c r="B2103" i="17" l="1"/>
  <c r="C2103" i="17" s="1"/>
  <c r="D2102" i="17"/>
  <c r="A2101" i="17"/>
  <c r="B2104" i="17" l="1"/>
  <c r="C2104" i="17" s="1"/>
  <c r="D2103" i="17"/>
  <c r="A2102" i="17"/>
  <c r="B2105" i="17" l="1"/>
  <c r="C2105" i="17" s="1"/>
  <c r="D2104" i="17"/>
  <c r="A2103" i="17"/>
  <c r="D2105" i="17" l="1"/>
  <c r="B2106" i="17"/>
  <c r="C2106" i="17" s="1"/>
  <c r="A2104" i="17"/>
  <c r="A2105" i="17" l="1"/>
  <c r="B2107" i="17"/>
  <c r="C2107" i="17" s="1"/>
  <c r="D2106" i="17"/>
  <c r="B2108" i="17" l="1"/>
  <c r="C2108" i="17" s="1"/>
  <c r="D2107" i="17"/>
  <c r="A2106" i="17"/>
  <c r="A2107" i="17" l="1"/>
  <c r="B2109" i="17"/>
  <c r="C2109" i="17" s="1"/>
  <c r="D2108" i="17"/>
  <c r="D2109" i="17" l="1"/>
  <c r="B2110" i="17"/>
  <c r="C2110" i="17" s="1"/>
  <c r="A2108" i="17"/>
  <c r="A2109" i="17" l="1"/>
  <c r="B2111" i="17"/>
  <c r="C2111" i="17" s="1"/>
  <c r="D2110" i="17"/>
  <c r="B2112" i="17" l="1"/>
  <c r="C2112" i="17" s="1"/>
  <c r="D2111" i="17"/>
  <c r="A2110" i="17"/>
  <c r="B2113" i="17" l="1"/>
  <c r="C2113" i="17" s="1"/>
  <c r="D2112" i="17"/>
  <c r="A2111" i="17"/>
  <c r="D2113" i="17" l="1"/>
  <c r="B2114" i="17"/>
  <c r="C2114" i="17" s="1"/>
  <c r="A2112" i="17"/>
  <c r="B2115" i="17" l="1"/>
  <c r="C2115" i="17" s="1"/>
  <c r="D2114" i="17"/>
  <c r="A2113" i="17"/>
  <c r="A2114" i="17" l="1"/>
  <c r="B2116" i="17"/>
  <c r="C2116" i="17" s="1"/>
  <c r="D2115" i="17"/>
  <c r="B2117" i="17" l="1"/>
  <c r="C2117" i="17" s="1"/>
  <c r="D2116" i="17"/>
  <c r="A2115" i="17"/>
  <c r="D2117" i="17" l="1"/>
  <c r="B2118" i="17"/>
  <c r="C2118" i="17" s="1"/>
  <c r="A2116" i="17"/>
  <c r="B2119" i="17" l="1"/>
  <c r="C2119" i="17" s="1"/>
  <c r="D2118" i="17"/>
  <c r="A2117" i="17"/>
  <c r="A2118" i="17" l="1"/>
  <c r="B2120" i="17"/>
  <c r="C2120" i="17" s="1"/>
  <c r="D2119" i="17"/>
  <c r="A2119" i="17" l="1"/>
  <c r="B2121" i="17"/>
  <c r="C2121" i="17" s="1"/>
  <c r="D2120" i="17"/>
  <c r="D2121" i="17" l="1"/>
  <c r="B2122" i="17"/>
  <c r="C2122" i="17" s="1"/>
  <c r="A2120" i="17"/>
  <c r="A2121" i="17" l="1"/>
  <c r="B2123" i="17"/>
  <c r="C2123" i="17" s="1"/>
  <c r="D2122" i="17"/>
  <c r="B2124" i="17" l="1"/>
  <c r="C2124" i="17" s="1"/>
  <c r="D2123" i="17"/>
  <c r="A2122" i="17"/>
  <c r="A2123" i="17" l="1"/>
  <c r="B2125" i="17"/>
  <c r="C2125" i="17" s="1"/>
  <c r="D2124" i="17"/>
  <c r="D2125" i="17" l="1"/>
  <c r="B2126" i="17"/>
  <c r="C2126" i="17" s="1"/>
  <c r="A2124" i="17"/>
  <c r="B2127" i="17" l="1"/>
  <c r="C2127" i="17" s="1"/>
  <c r="D2126" i="17"/>
  <c r="A2125" i="17"/>
  <c r="A2126" i="17" l="1"/>
  <c r="B2128" i="17"/>
  <c r="C2128" i="17" s="1"/>
  <c r="D2127" i="17"/>
  <c r="A2127" i="17" l="1"/>
  <c r="B2129" i="17"/>
  <c r="C2129" i="17" s="1"/>
  <c r="D2128" i="17"/>
  <c r="D2129" i="17" l="1"/>
  <c r="B2130" i="17"/>
  <c r="C2130" i="17" s="1"/>
  <c r="A2128" i="17"/>
  <c r="B2131" i="17" l="1"/>
  <c r="C2131" i="17" s="1"/>
  <c r="D2130" i="17"/>
  <c r="A2129" i="17"/>
  <c r="B2132" i="17" l="1"/>
  <c r="C2132" i="17" s="1"/>
  <c r="D2131" i="17"/>
  <c r="A2130" i="17"/>
  <c r="A2131" i="17" l="1"/>
  <c r="B2133" i="17"/>
  <c r="C2133" i="17" s="1"/>
  <c r="D2132" i="17"/>
  <c r="A2132" i="17" l="1"/>
  <c r="D2133" i="17"/>
  <c r="B2134" i="17"/>
  <c r="C2134" i="17" s="1"/>
  <c r="A2133" i="17" l="1"/>
  <c r="B2135" i="17"/>
  <c r="C2135" i="17" s="1"/>
  <c r="D2134" i="17"/>
  <c r="A2134" i="17" l="1"/>
  <c r="B2136" i="17"/>
  <c r="C2136" i="17" s="1"/>
  <c r="D2135" i="17"/>
  <c r="B2137" i="17" l="1"/>
  <c r="C2137" i="17" s="1"/>
  <c r="D2136" i="17"/>
  <c r="A2135" i="17"/>
  <c r="D2137" i="17" l="1"/>
  <c r="B2138" i="17"/>
  <c r="C2138" i="17" s="1"/>
  <c r="A2136" i="17"/>
  <c r="B2139" i="17" l="1"/>
  <c r="C2139" i="17" s="1"/>
  <c r="D2138" i="17"/>
  <c r="A2137" i="17"/>
  <c r="A2138" i="17" l="1"/>
  <c r="B2140" i="17"/>
  <c r="C2140" i="17" s="1"/>
  <c r="D2139" i="17"/>
  <c r="A2139" i="17" l="1"/>
  <c r="B2141" i="17"/>
  <c r="C2141" i="17" s="1"/>
  <c r="D2140" i="17"/>
  <c r="A2140" i="17" l="1"/>
  <c r="D2141" i="17"/>
  <c r="B2142" i="17"/>
  <c r="C2142" i="17" s="1"/>
  <c r="B2143" i="17" l="1"/>
  <c r="C2143" i="17" s="1"/>
  <c r="D2142" i="17"/>
  <c r="A2141" i="17"/>
  <c r="A2142" i="17" l="1"/>
  <c r="B2144" i="17"/>
  <c r="C2144" i="17" s="1"/>
  <c r="D2143" i="17"/>
  <c r="A2143" i="17" l="1"/>
  <c r="B2145" i="17"/>
  <c r="C2145" i="17" s="1"/>
  <c r="D2144" i="17"/>
  <c r="D2145" i="17" l="1"/>
  <c r="B2146" i="17"/>
  <c r="C2146" i="17" s="1"/>
  <c r="A2144" i="17"/>
  <c r="B2147" i="17" l="1"/>
  <c r="C2147" i="17" s="1"/>
  <c r="D2146" i="17"/>
  <c r="A2145" i="17"/>
  <c r="B2148" i="17" l="1"/>
  <c r="C2148" i="17" s="1"/>
  <c r="D2147" i="17"/>
  <c r="A2146" i="17"/>
  <c r="A2147" i="17" l="1"/>
  <c r="B2149" i="17"/>
  <c r="C2149" i="17" s="1"/>
  <c r="D2148" i="17"/>
  <c r="D2149" i="17" l="1"/>
  <c r="B2150" i="17"/>
  <c r="C2150" i="17" s="1"/>
  <c r="A2148" i="17"/>
  <c r="B2151" i="17" l="1"/>
  <c r="C2151" i="17" s="1"/>
  <c r="D2150" i="17"/>
  <c r="A2149" i="17"/>
  <c r="A2150" i="17" l="1"/>
  <c r="B2152" i="17"/>
  <c r="C2152" i="17" s="1"/>
  <c r="D2151" i="17"/>
  <c r="A2151" i="17" l="1"/>
  <c r="B2153" i="17"/>
  <c r="C2153" i="17" s="1"/>
  <c r="D2152" i="17"/>
  <c r="A2152" i="17" l="1"/>
  <c r="D2153" i="17"/>
  <c r="B2154" i="17"/>
  <c r="C2154" i="17" s="1"/>
  <c r="B2155" i="17" l="1"/>
  <c r="C2155" i="17" s="1"/>
  <c r="D2154" i="17"/>
  <c r="A2153" i="17"/>
  <c r="B2156" i="17" l="1"/>
  <c r="C2156" i="17" s="1"/>
  <c r="D2155" i="17"/>
  <c r="A2154" i="17"/>
  <c r="A2155" i="17" l="1"/>
  <c r="B2157" i="17"/>
  <c r="C2157" i="17" s="1"/>
  <c r="D2156" i="17"/>
  <c r="D2157" i="17" l="1"/>
  <c r="B2158" i="17"/>
  <c r="C2158" i="17" s="1"/>
  <c r="A2156" i="17"/>
  <c r="A2157" i="17" l="1"/>
  <c r="B2159" i="17"/>
  <c r="C2159" i="17" s="1"/>
  <c r="D2158" i="17"/>
  <c r="A2158" i="17" l="1"/>
  <c r="B2160" i="17"/>
  <c r="C2160" i="17" s="1"/>
  <c r="D2159" i="17"/>
  <c r="B2161" i="17" l="1"/>
  <c r="C2161" i="17" s="1"/>
  <c r="D2160" i="17"/>
  <c r="A2159" i="17"/>
  <c r="D2161" i="17" l="1"/>
  <c r="B2162" i="17"/>
  <c r="C2162" i="17" s="1"/>
  <c r="A2160" i="17"/>
  <c r="A2161" i="17" l="1"/>
  <c r="B2163" i="17"/>
  <c r="C2163" i="17" s="1"/>
  <c r="D2162" i="17"/>
  <c r="A2162" i="17" l="1"/>
  <c r="B2164" i="17"/>
  <c r="C2164" i="17" s="1"/>
  <c r="D2163" i="17"/>
  <c r="A2163" i="17" l="1"/>
  <c r="B2165" i="17"/>
  <c r="C2165" i="17" s="1"/>
  <c r="D2164" i="17"/>
  <c r="D2165" i="17" l="1"/>
  <c r="B2166" i="17"/>
  <c r="C2166" i="17" s="1"/>
  <c r="A2164" i="17"/>
  <c r="B2167" i="17" l="1"/>
  <c r="C2167" i="17" s="1"/>
  <c r="D2166" i="17"/>
  <c r="A2165" i="17"/>
  <c r="B2168" i="17" l="1"/>
  <c r="C2168" i="17" s="1"/>
  <c r="D2167" i="17"/>
  <c r="A2166" i="17"/>
  <c r="A2167" i="17" l="1"/>
  <c r="B2169" i="17"/>
  <c r="C2169" i="17" s="1"/>
  <c r="D2168" i="17"/>
  <c r="A2168" i="17" l="1"/>
  <c r="D2169" i="17"/>
  <c r="B2170" i="17"/>
  <c r="C2170" i="17" s="1"/>
  <c r="B2171" i="17" l="1"/>
  <c r="C2171" i="17" s="1"/>
  <c r="D2170" i="17"/>
  <c r="A2169" i="17"/>
  <c r="B2172" i="17" l="1"/>
  <c r="C2172" i="17" s="1"/>
  <c r="D2171" i="17"/>
  <c r="A2170" i="17"/>
  <c r="A2171" i="17" l="1"/>
  <c r="B2173" i="17"/>
  <c r="C2173" i="17" s="1"/>
  <c r="D2172" i="17"/>
  <c r="D2173" i="17" l="1"/>
  <c r="B2174" i="17"/>
  <c r="C2174" i="17" s="1"/>
  <c r="A2172" i="17"/>
  <c r="B2175" i="17" l="1"/>
  <c r="C2175" i="17" s="1"/>
  <c r="D2174" i="17"/>
  <c r="A2173" i="17"/>
  <c r="B2176" i="17" l="1"/>
  <c r="C2176" i="17" s="1"/>
  <c r="D2175" i="17"/>
  <c r="A2174" i="17"/>
  <c r="B2177" i="17" l="1"/>
  <c r="C2177" i="17" s="1"/>
  <c r="D2176" i="17"/>
  <c r="A2175" i="17"/>
  <c r="D2177" i="17" l="1"/>
  <c r="B2178" i="17"/>
  <c r="C2178" i="17" s="1"/>
  <c r="A2176" i="17"/>
  <c r="A2177" i="17" l="1"/>
  <c r="B2179" i="17"/>
  <c r="C2179" i="17" s="1"/>
  <c r="D2178" i="17"/>
  <c r="B2180" i="17" l="1"/>
  <c r="C2180" i="17" s="1"/>
  <c r="D2179" i="17"/>
  <c r="A2178" i="17"/>
  <c r="B2181" i="17" l="1"/>
  <c r="C2181" i="17" s="1"/>
  <c r="D2180" i="17"/>
  <c r="A2179" i="17"/>
  <c r="D2181" i="17" l="1"/>
  <c r="B2182" i="17"/>
  <c r="C2182" i="17" s="1"/>
  <c r="A2180" i="17"/>
  <c r="B2183" i="17" l="1"/>
  <c r="C2183" i="17" s="1"/>
  <c r="D2182" i="17"/>
  <c r="A2181" i="17"/>
  <c r="B2184" i="17" l="1"/>
  <c r="C2184" i="17" s="1"/>
  <c r="D2183" i="17"/>
  <c r="A2182" i="17"/>
  <c r="A2183" i="17" l="1"/>
  <c r="B2185" i="17"/>
  <c r="C2185" i="17" s="1"/>
  <c r="D2184" i="17"/>
  <c r="A2184" i="17" l="1"/>
  <c r="D2185" i="17"/>
  <c r="B2186" i="17"/>
  <c r="C2186" i="17" s="1"/>
  <c r="B2187" i="17" l="1"/>
  <c r="C2187" i="17" s="1"/>
  <c r="D2186" i="17"/>
  <c r="A2185" i="17"/>
  <c r="B2188" i="17" l="1"/>
  <c r="C2188" i="17" s="1"/>
  <c r="D2187" i="17"/>
  <c r="A2186" i="17"/>
  <c r="B2189" i="17" l="1"/>
  <c r="C2189" i="17" s="1"/>
  <c r="D2188" i="17"/>
  <c r="A2187" i="17"/>
  <c r="A2188" i="17" l="1"/>
  <c r="D2189" i="17"/>
  <c r="B2190" i="17"/>
  <c r="C2190" i="17" s="1"/>
  <c r="B2191" i="17" l="1"/>
  <c r="C2191" i="17" s="1"/>
  <c r="D2190" i="17"/>
  <c r="A2189" i="17"/>
  <c r="A2190" i="17" l="1"/>
  <c r="B2192" i="17"/>
  <c r="C2192" i="17" s="1"/>
  <c r="D2191" i="17"/>
  <c r="A2191" i="17" l="1"/>
  <c r="B2193" i="17"/>
  <c r="C2193" i="17" s="1"/>
  <c r="D2192" i="17"/>
  <c r="A2192" i="17" l="1"/>
  <c r="B2194" i="17"/>
  <c r="C2194" i="17" s="1"/>
  <c r="D2193" i="17"/>
  <c r="D2194" i="17" l="1"/>
  <c r="B2195" i="17"/>
  <c r="C2195" i="17" s="1"/>
  <c r="A2193" i="17"/>
  <c r="A2194" i="17" l="1"/>
  <c r="B2196" i="17"/>
  <c r="C2196" i="17" s="1"/>
  <c r="D2195" i="17"/>
  <c r="B2197" i="17" l="1"/>
  <c r="C2197" i="17" s="1"/>
  <c r="D2196" i="17"/>
  <c r="A2195" i="17"/>
  <c r="A2196" i="17" l="1"/>
  <c r="B2198" i="17"/>
  <c r="C2198" i="17" s="1"/>
  <c r="D2197" i="17"/>
  <c r="A2197" i="17" l="1"/>
  <c r="D2198" i="17"/>
  <c r="B2199" i="17"/>
  <c r="C2199" i="17" s="1"/>
  <c r="A2198" i="17" l="1"/>
  <c r="B2200" i="17"/>
  <c r="C2200" i="17" s="1"/>
  <c r="D2199" i="17"/>
  <c r="A2199" i="17" l="1"/>
  <c r="B2201" i="17"/>
  <c r="C2201" i="17" s="1"/>
  <c r="D2200" i="17"/>
  <c r="B2202" i="17" l="1"/>
  <c r="C2202" i="17" s="1"/>
  <c r="D2201" i="17"/>
  <c r="A2200" i="17"/>
  <c r="D2202" i="17" l="1"/>
  <c r="B2203" i="17"/>
  <c r="C2203" i="17" s="1"/>
  <c r="A2201" i="17"/>
  <c r="B2204" i="17" l="1"/>
  <c r="C2204" i="17" s="1"/>
  <c r="D2203" i="17"/>
  <c r="A2202" i="17"/>
  <c r="A2203" i="17" l="1"/>
  <c r="B2205" i="17"/>
  <c r="C2205" i="17" s="1"/>
  <c r="D2204" i="17"/>
  <c r="B2206" i="17" l="1"/>
  <c r="C2206" i="17" s="1"/>
  <c r="D2205" i="17"/>
  <c r="A2204" i="17"/>
  <c r="A2205" i="17" l="1"/>
  <c r="D2206" i="17"/>
  <c r="B2207" i="17"/>
  <c r="C2207" i="17" s="1"/>
  <c r="A2206" i="17" l="1"/>
  <c r="B2208" i="17"/>
  <c r="C2208" i="17" s="1"/>
  <c r="D2207" i="17"/>
  <c r="A2207" i="17" l="1"/>
  <c r="B2209" i="17"/>
  <c r="C2209" i="17" s="1"/>
  <c r="D2208" i="17"/>
  <c r="A2208" i="17" l="1"/>
  <c r="B2210" i="17"/>
  <c r="C2210" i="17" s="1"/>
  <c r="D2209" i="17"/>
  <c r="A2209" i="17" l="1"/>
  <c r="D2210" i="17"/>
  <c r="B2211" i="17"/>
  <c r="C2211" i="17" s="1"/>
  <c r="A2210" i="17" l="1"/>
  <c r="B2212" i="17"/>
  <c r="C2212" i="17" s="1"/>
  <c r="D2211" i="17"/>
  <c r="B2213" i="17" l="1"/>
  <c r="C2213" i="17" s="1"/>
  <c r="D2212" i="17"/>
  <c r="A2211" i="17"/>
  <c r="A2212" i="17" l="1"/>
  <c r="B2214" i="17"/>
  <c r="C2214" i="17" s="1"/>
  <c r="D2213" i="17"/>
  <c r="A2213" i="17" l="1"/>
  <c r="D2214" i="17"/>
  <c r="B2215" i="17"/>
  <c r="C2215" i="17" s="1"/>
  <c r="A2214" i="17" l="1"/>
  <c r="B2216" i="17"/>
  <c r="C2216" i="17" s="1"/>
  <c r="D2215" i="17"/>
  <c r="A2215" i="17" l="1"/>
  <c r="B2217" i="17"/>
  <c r="C2217" i="17" s="1"/>
  <c r="D2216" i="17"/>
  <c r="B2218" i="17" l="1"/>
  <c r="C2218" i="17" s="1"/>
  <c r="D2217" i="17"/>
  <c r="A2216" i="17"/>
  <c r="D2218" i="17" l="1"/>
  <c r="B2219" i="17"/>
  <c r="C2219" i="17" s="1"/>
  <c r="A2217" i="17"/>
  <c r="A2218" i="17" l="1"/>
  <c r="B2220" i="17"/>
  <c r="C2220" i="17" s="1"/>
  <c r="D2219" i="17"/>
  <c r="A2219" i="17" l="1"/>
  <c r="B2221" i="17"/>
  <c r="C2221" i="17" s="1"/>
  <c r="D2220" i="17"/>
  <c r="A2220" i="17" l="1"/>
  <c r="B2222" i="17"/>
  <c r="C2222" i="17" s="1"/>
  <c r="D2221" i="17"/>
  <c r="D2222" i="17" l="1"/>
  <c r="B2223" i="17"/>
  <c r="C2223" i="17" s="1"/>
  <c r="A2221" i="17"/>
  <c r="A2222" i="17" l="1"/>
  <c r="B2224" i="17"/>
  <c r="C2224" i="17" s="1"/>
  <c r="D2223" i="17"/>
  <c r="A2223" i="17" l="1"/>
  <c r="D2224" i="17"/>
  <c r="B2225" i="17"/>
  <c r="C2225" i="17" s="1"/>
  <c r="A2224" i="17" l="1"/>
  <c r="B2226" i="17"/>
  <c r="C2226" i="17" s="1"/>
  <c r="D2225" i="17"/>
  <c r="A2225" i="17" l="1"/>
  <c r="B2227" i="17"/>
  <c r="C2227" i="17" s="1"/>
  <c r="D2226" i="17"/>
  <c r="A2226" i="17" l="1"/>
  <c r="B2228" i="17"/>
  <c r="C2228" i="17" s="1"/>
  <c r="D2227" i="17"/>
  <c r="D2228" i="17" l="1"/>
  <c r="B2229" i="17"/>
  <c r="C2229" i="17" s="1"/>
  <c r="A2227" i="17"/>
  <c r="A2228" i="17" l="1"/>
  <c r="B2230" i="17"/>
  <c r="C2230" i="17" s="1"/>
  <c r="D2229" i="17"/>
  <c r="A2229" i="17" l="1"/>
  <c r="B2231" i="17"/>
  <c r="C2231" i="17" s="1"/>
  <c r="D2230" i="17"/>
  <c r="A2230" i="17" l="1"/>
  <c r="B2232" i="17"/>
  <c r="C2232" i="17" s="1"/>
  <c r="D2231" i="17"/>
  <c r="A2231" i="17" l="1"/>
  <c r="D2232" i="17"/>
  <c r="B2233" i="17"/>
  <c r="C2233" i="17" s="1"/>
  <c r="B2234" i="17" l="1"/>
  <c r="C2234" i="17" s="1"/>
  <c r="D2233" i="17"/>
  <c r="A2232" i="17"/>
  <c r="A2233" i="17" l="1"/>
  <c r="B2235" i="17"/>
  <c r="C2235" i="17" s="1"/>
  <c r="D2234" i="17"/>
  <c r="A2234" i="17" l="1"/>
  <c r="B2236" i="17"/>
  <c r="C2236" i="17" s="1"/>
  <c r="D2235" i="17"/>
  <c r="A2235" i="17" l="1"/>
  <c r="D2236" i="17"/>
  <c r="B2237" i="17"/>
  <c r="C2237" i="17" s="1"/>
  <c r="B2238" i="17" l="1"/>
  <c r="C2238" i="17" s="1"/>
  <c r="D2237" i="17"/>
  <c r="A2236" i="17"/>
  <c r="A2237" i="17" l="1"/>
  <c r="B2239" i="17"/>
  <c r="C2239" i="17" s="1"/>
  <c r="D2238" i="17"/>
  <c r="A2238" i="17" l="1"/>
  <c r="B2240" i="17"/>
  <c r="C2240" i="17" s="1"/>
  <c r="D2239" i="17"/>
  <c r="A2239" i="17" l="1"/>
  <c r="D2240" i="17"/>
  <c r="B2241" i="17"/>
  <c r="C2241" i="17" s="1"/>
  <c r="A2240" i="17" l="1"/>
  <c r="B2242" i="17"/>
  <c r="C2242" i="17" s="1"/>
  <c r="D2241" i="17"/>
  <c r="B2243" i="17" l="1"/>
  <c r="C2243" i="17" s="1"/>
  <c r="D2242" i="17"/>
  <c r="A2241" i="17"/>
  <c r="B2244" i="17" l="1"/>
  <c r="C2244" i="17" s="1"/>
  <c r="D2243" i="17"/>
  <c r="A2242" i="17"/>
  <c r="D2244" i="17" l="1"/>
  <c r="B2245" i="17"/>
  <c r="C2245" i="17" s="1"/>
  <c r="A2243" i="17"/>
  <c r="B2246" i="17" l="1"/>
  <c r="C2246" i="17" s="1"/>
  <c r="D2245" i="17"/>
  <c r="A2244" i="17"/>
  <c r="B2247" i="17" l="1"/>
  <c r="C2247" i="17" s="1"/>
  <c r="D2246" i="17"/>
  <c r="A2245" i="17"/>
  <c r="B2248" i="17" l="1"/>
  <c r="C2248" i="17" s="1"/>
  <c r="D2247" i="17"/>
  <c r="A2246" i="17"/>
  <c r="D2248" i="17" l="1"/>
  <c r="B2249" i="17"/>
  <c r="C2249" i="17" s="1"/>
  <c r="A2247" i="17"/>
  <c r="A2248" i="17" l="1"/>
  <c r="B2250" i="17"/>
  <c r="C2250" i="17" s="1"/>
  <c r="D2249" i="17"/>
  <c r="A2249" i="17" l="1"/>
  <c r="B2251" i="17"/>
  <c r="C2251" i="17" s="1"/>
  <c r="D2250" i="17"/>
  <c r="A2250" i="17" l="1"/>
  <c r="B2252" i="17"/>
  <c r="C2252" i="17" s="1"/>
  <c r="D2251" i="17"/>
  <c r="D2252" i="17" l="1"/>
  <c r="B2253" i="17"/>
  <c r="C2253" i="17" s="1"/>
  <c r="A2251" i="17"/>
  <c r="A2252" i="17" l="1"/>
  <c r="B2254" i="17"/>
  <c r="C2254" i="17" s="1"/>
  <c r="D2253" i="17"/>
  <c r="B2255" i="17" l="1"/>
  <c r="C2255" i="17" s="1"/>
  <c r="D2254" i="17"/>
  <c r="A2253" i="17"/>
  <c r="B2256" i="17" l="1"/>
  <c r="C2256" i="17" s="1"/>
  <c r="D2255" i="17"/>
  <c r="A2254" i="17"/>
  <c r="D2256" i="17" l="1"/>
  <c r="B2257" i="17"/>
  <c r="C2257" i="17" s="1"/>
  <c r="A2255" i="17"/>
  <c r="B2258" i="17" l="1"/>
  <c r="C2258" i="17" s="1"/>
  <c r="D2257" i="17"/>
  <c r="A2256" i="17"/>
  <c r="A2257" i="17" l="1"/>
  <c r="B2259" i="17"/>
  <c r="C2259" i="17" s="1"/>
  <c r="D2258" i="17"/>
  <c r="B2260" i="17" l="1"/>
  <c r="C2260" i="17" s="1"/>
  <c r="D2259" i="17"/>
  <c r="A2258" i="17"/>
  <c r="D2260" i="17" l="1"/>
  <c r="B2261" i="17"/>
  <c r="C2261" i="17" s="1"/>
  <c r="A2259" i="17"/>
  <c r="B2262" i="17" l="1"/>
  <c r="C2262" i="17" s="1"/>
  <c r="D2261" i="17"/>
  <c r="A2260" i="17"/>
  <c r="B2263" i="17" l="1"/>
  <c r="C2263" i="17" s="1"/>
  <c r="D2262" i="17"/>
  <c r="A2261" i="17"/>
  <c r="A2262" i="17" l="1"/>
  <c r="B2264" i="17"/>
  <c r="C2264" i="17" s="1"/>
  <c r="D2263" i="17"/>
  <c r="A2263" i="17" l="1"/>
  <c r="D2264" i="17"/>
  <c r="B2265" i="17"/>
  <c r="C2265" i="17" s="1"/>
  <c r="A2264" i="17" l="1"/>
  <c r="B2266" i="17"/>
  <c r="C2266" i="17" s="1"/>
  <c r="D2265" i="17"/>
  <c r="A2265" i="17" l="1"/>
  <c r="B2267" i="17"/>
  <c r="C2267" i="17" s="1"/>
  <c r="D2266" i="17"/>
  <c r="A2266" i="17" l="1"/>
  <c r="B2268" i="17"/>
  <c r="C2268" i="17" s="1"/>
  <c r="D2267" i="17"/>
  <c r="D2268" i="17" l="1"/>
  <c r="B2269" i="17"/>
  <c r="C2269" i="17" s="1"/>
  <c r="A2267" i="17"/>
  <c r="A2268" i="17" l="1"/>
  <c r="B2270" i="17"/>
  <c r="C2270" i="17" s="1"/>
  <c r="D2269" i="17"/>
  <c r="B2271" i="17" l="1"/>
  <c r="C2271" i="17" s="1"/>
  <c r="D2270" i="17"/>
  <c r="A2269" i="17"/>
  <c r="B2272" i="17" l="1"/>
  <c r="C2272" i="17" s="1"/>
  <c r="D2271" i="17"/>
  <c r="A2270" i="17"/>
  <c r="D2272" i="17" l="1"/>
  <c r="B2273" i="17"/>
  <c r="C2273" i="17" s="1"/>
  <c r="A2271" i="17"/>
  <c r="B2274" i="17" l="1"/>
  <c r="C2274" i="17" s="1"/>
  <c r="D2273" i="17"/>
  <c r="A2272" i="17"/>
  <c r="B2275" i="17" l="1"/>
  <c r="C2275" i="17" s="1"/>
  <c r="D2274" i="17"/>
  <c r="A2273" i="17"/>
  <c r="A2274" i="17" l="1"/>
  <c r="B2276" i="17"/>
  <c r="C2276" i="17" s="1"/>
  <c r="D2275" i="17"/>
  <c r="A2275" i="17" l="1"/>
  <c r="D2276" i="17"/>
  <c r="B2277" i="17"/>
  <c r="C2277" i="17" s="1"/>
  <c r="A2276" i="17" l="1"/>
  <c r="B2278" i="17"/>
  <c r="C2278" i="17" s="1"/>
  <c r="D2277" i="17"/>
  <c r="A2277" i="17" l="1"/>
  <c r="B2279" i="17"/>
  <c r="C2279" i="17" s="1"/>
  <c r="D2278" i="17"/>
  <c r="B2280" i="17" l="1"/>
  <c r="C2280" i="17" s="1"/>
  <c r="D2279" i="17"/>
  <c r="A2278" i="17"/>
  <c r="D2280" i="17" l="1"/>
  <c r="B2281" i="17"/>
  <c r="C2281" i="17" s="1"/>
  <c r="A2279" i="17"/>
  <c r="B2282" i="17" l="1"/>
  <c r="C2282" i="17" s="1"/>
  <c r="D2281" i="17"/>
  <c r="A2280" i="17"/>
  <c r="B2283" i="17" l="1"/>
  <c r="C2283" i="17" s="1"/>
  <c r="D2282" i="17"/>
  <c r="A2281" i="17"/>
  <c r="B2284" i="17" l="1"/>
  <c r="C2284" i="17" s="1"/>
  <c r="D2283" i="17"/>
  <c r="A2282" i="17"/>
  <c r="A2283" i="17" l="1"/>
  <c r="D2284" i="17"/>
  <c r="B2285" i="17"/>
  <c r="C2285" i="17" s="1"/>
  <c r="A2284" i="17" l="1"/>
  <c r="B2286" i="17"/>
  <c r="C2286" i="17" s="1"/>
  <c r="D2285" i="17"/>
  <c r="A2285" i="17" l="1"/>
  <c r="B2287" i="17"/>
  <c r="C2287" i="17" s="1"/>
  <c r="D2286" i="17"/>
  <c r="B2288" i="17" l="1"/>
  <c r="C2288" i="17" s="1"/>
  <c r="D2287" i="17"/>
  <c r="A2286" i="17"/>
  <c r="D2288" i="17" l="1"/>
  <c r="B2289" i="17"/>
  <c r="C2289" i="17" s="1"/>
  <c r="A2287" i="17"/>
  <c r="B2290" i="17" l="1"/>
  <c r="C2290" i="17" s="1"/>
  <c r="D2289" i="17"/>
  <c r="A2288" i="17"/>
  <c r="A2289" i="17" l="1"/>
  <c r="B2291" i="17"/>
  <c r="C2291" i="17" s="1"/>
  <c r="D2290" i="17"/>
  <c r="A2290" i="17" l="1"/>
  <c r="B2292" i="17"/>
  <c r="C2292" i="17" s="1"/>
  <c r="D2291" i="17"/>
  <c r="D2292" i="17" l="1"/>
  <c r="B2293" i="17"/>
  <c r="C2293" i="17" s="1"/>
  <c r="A2291" i="17"/>
  <c r="B2294" i="17" l="1"/>
  <c r="C2294" i="17" s="1"/>
  <c r="D2293" i="17"/>
  <c r="A2292" i="17"/>
  <c r="A2293" i="17" l="1"/>
  <c r="B2295" i="17"/>
  <c r="C2295" i="17" s="1"/>
  <c r="D2294" i="17"/>
  <c r="B2296" i="17" l="1"/>
  <c r="C2296" i="17" s="1"/>
  <c r="D2295" i="17"/>
  <c r="A2294" i="17"/>
  <c r="D2296" i="17" l="1"/>
  <c r="B2297" i="17"/>
  <c r="C2297" i="17" s="1"/>
  <c r="A2295" i="17"/>
  <c r="A2296" i="17" l="1"/>
  <c r="B2298" i="17"/>
  <c r="C2298" i="17" s="1"/>
  <c r="D2297" i="17"/>
  <c r="A2297" i="17" l="1"/>
  <c r="B2299" i="17"/>
  <c r="C2299" i="17" s="1"/>
  <c r="D2298" i="17"/>
  <c r="A2298" i="17" l="1"/>
  <c r="B2300" i="17"/>
  <c r="C2300" i="17" s="1"/>
  <c r="D2299" i="17"/>
  <c r="A2299" i="17" l="1"/>
  <c r="D2300" i="17"/>
  <c r="B2301" i="17"/>
  <c r="C2301" i="17" s="1"/>
  <c r="B2302" i="17" l="1"/>
  <c r="C2302" i="17" s="1"/>
  <c r="D2301" i="17"/>
  <c r="A2300" i="17"/>
  <c r="A2301" i="17" l="1"/>
  <c r="B2303" i="17"/>
  <c r="C2303" i="17" s="1"/>
  <c r="D2302" i="17"/>
  <c r="B2304" i="17" l="1"/>
  <c r="C2304" i="17" s="1"/>
  <c r="D2303" i="17"/>
  <c r="A2302" i="17"/>
  <c r="A2303" i="17" l="1"/>
  <c r="D2304" i="17"/>
  <c r="B2305" i="17"/>
  <c r="C2305" i="17" s="1"/>
  <c r="A2304" i="17" l="1"/>
  <c r="B2306" i="17"/>
  <c r="C2306" i="17" s="1"/>
  <c r="D2305" i="17"/>
  <c r="B2307" i="17" l="1"/>
  <c r="C2307" i="17" s="1"/>
  <c r="D2306" i="17"/>
  <c r="A2305" i="17"/>
  <c r="B2308" i="17" l="1"/>
  <c r="C2308" i="17" s="1"/>
  <c r="D2307" i="17"/>
  <c r="A2306" i="17"/>
  <c r="D2308" i="17" l="1"/>
  <c r="B2309" i="17"/>
  <c r="C2309" i="17" s="1"/>
  <c r="A2307" i="17"/>
  <c r="B2310" i="17" l="1"/>
  <c r="C2310" i="17" s="1"/>
  <c r="D2309" i="17"/>
  <c r="A2308" i="17"/>
  <c r="A2309" i="17" l="1"/>
  <c r="B2311" i="17"/>
  <c r="C2311" i="17" s="1"/>
  <c r="D2310" i="17"/>
  <c r="A2310" i="17" l="1"/>
  <c r="B2312" i="17"/>
  <c r="C2312" i="17" s="1"/>
  <c r="D2311" i="17"/>
  <c r="D2312" i="17" l="1"/>
  <c r="B2313" i="17"/>
  <c r="C2313" i="17" s="1"/>
  <c r="A2311" i="17"/>
  <c r="B2314" i="17" l="1"/>
  <c r="C2314" i="17" s="1"/>
  <c r="D2313" i="17"/>
  <c r="A2312" i="17"/>
  <c r="A2313" i="17" l="1"/>
  <c r="B2315" i="17"/>
  <c r="C2315" i="17" s="1"/>
  <c r="D2314" i="17"/>
  <c r="B2316" i="17" l="1"/>
  <c r="C2316" i="17" s="1"/>
  <c r="D2315" i="17"/>
  <c r="A2314" i="17"/>
  <c r="A2315" i="17" l="1"/>
  <c r="D2316" i="17"/>
  <c r="B2317" i="17"/>
  <c r="C2317" i="17" s="1"/>
  <c r="B2318" i="17" l="1"/>
  <c r="C2318" i="17" s="1"/>
  <c r="D2317" i="17"/>
  <c r="A2316" i="17"/>
  <c r="A2317" i="17" l="1"/>
  <c r="B2319" i="17"/>
  <c r="C2319" i="17" s="1"/>
  <c r="D2318" i="17"/>
  <c r="A2318" i="17" l="1"/>
  <c r="B2320" i="17"/>
  <c r="C2320" i="17" s="1"/>
  <c r="D2319" i="17"/>
  <c r="A2319" i="17" l="1"/>
  <c r="D2320" i="17"/>
  <c r="B2321" i="17"/>
  <c r="C2321" i="17" s="1"/>
  <c r="B2322" i="17" l="1"/>
  <c r="C2322" i="17" s="1"/>
  <c r="D2321" i="17"/>
  <c r="A2320" i="17"/>
  <c r="A2321" i="17" l="1"/>
  <c r="B2323" i="17"/>
  <c r="C2323" i="17" s="1"/>
  <c r="D2322" i="17"/>
  <c r="B2324" i="17" l="1"/>
  <c r="C2324" i="17" s="1"/>
  <c r="D2323" i="17"/>
  <c r="A2322" i="17"/>
  <c r="B2325" i="17" l="1"/>
  <c r="C2325" i="17" s="1"/>
  <c r="D2324" i="17"/>
  <c r="A2323" i="17"/>
  <c r="B2326" i="17" l="1"/>
  <c r="C2326" i="17" s="1"/>
  <c r="D2325" i="17"/>
  <c r="A2324" i="17"/>
  <c r="B2327" i="17" l="1"/>
  <c r="C2327" i="17" s="1"/>
  <c r="D2326" i="17"/>
  <c r="A2325" i="17"/>
  <c r="D2327" i="17" l="1"/>
  <c r="B2328" i="17"/>
  <c r="C2328" i="17" s="1"/>
  <c r="A2326" i="17"/>
  <c r="B2329" i="17" l="1"/>
  <c r="C2329" i="17" s="1"/>
  <c r="D2328" i="17"/>
  <c r="A2327" i="17"/>
  <c r="A2328" i="17" l="1"/>
  <c r="B2330" i="17"/>
  <c r="C2330" i="17" s="1"/>
  <c r="D2329" i="17"/>
  <c r="A2329" i="17" l="1"/>
  <c r="B2331" i="17"/>
  <c r="C2331" i="17" s="1"/>
  <c r="D2330" i="17"/>
  <c r="D2331" i="17" l="1"/>
  <c r="B2332" i="17"/>
  <c r="C2332" i="17" s="1"/>
  <c r="A2330" i="17"/>
  <c r="A2331" i="17" l="1"/>
  <c r="B2333" i="17"/>
  <c r="C2333" i="17" s="1"/>
  <c r="D2332" i="17"/>
  <c r="B2334" i="17" l="1"/>
  <c r="C2334" i="17" s="1"/>
  <c r="D2333" i="17"/>
  <c r="A2332" i="17"/>
  <c r="A2333" i="17" l="1"/>
  <c r="B2335" i="17"/>
  <c r="C2335" i="17" s="1"/>
  <c r="D2334" i="17"/>
  <c r="D2335" i="17" l="1"/>
  <c r="B2336" i="17"/>
  <c r="C2336" i="17" s="1"/>
  <c r="A2334" i="17"/>
  <c r="B2337" i="17" l="1"/>
  <c r="C2337" i="17" s="1"/>
  <c r="D2336" i="17"/>
  <c r="A2335" i="17"/>
  <c r="B2338" i="17" l="1"/>
  <c r="C2338" i="17" s="1"/>
  <c r="D2337" i="17"/>
  <c r="A2336" i="17"/>
  <c r="B2339" i="17" l="1"/>
  <c r="C2339" i="17" s="1"/>
  <c r="D2338" i="17"/>
  <c r="A2337" i="17"/>
  <c r="D2339" i="17" l="1"/>
  <c r="B2340" i="17"/>
  <c r="C2340" i="17" s="1"/>
  <c r="A2338" i="17"/>
  <c r="B2341" i="17" l="1"/>
  <c r="C2341" i="17" s="1"/>
  <c r="D2340" i="17"/>
  <c r="A2339" i="17"/>
  <c r="A2340" i="17" l="1"/>
  <c r="B2342" i="17"/>
  <c r="C2342" i="17" s="1"/>
  <c r="D2341" i="17"/>
  <c r="B2343" i="17" l="1"/>
  <c r="C2343" i="17" s="1"/>
  <c r="D2342" i="17"/>
  <c r="A2341" i="17"/>
  <c r="D2343" i="17" l="1"/>
  <c r="B2344" i="17"/>
  <c r="C2344" i="17" s="1"/>
  <c r="A2342" i="17"/>
  <c r="A2343" i="17" l="1"/>
  <c r="B2345" i="17"/>
  <c r="C2345" i="17" s="1"/>
  <c r="D2344" i="17"/>
  <c r="B2346" i="17" l="1"/>
  <c r="C2346" i="17" s="1"/>
  <c r="D2345" i="17"/>
  <c r="A2344" i="17"/>
  <c r="B2347" i="17" l="1"/>
  <c r="C2347" i="17" s="1"/>
  <c r="D2346" i="17"/>
  <c r="A2345" i="17"/>
  <c r="A2346" i="17" l="1"/>
  <c r="D2347" i="17"/>
  <c r="B2348" i="17"/>
  <c r="C2348" i="17" s="1"/>
  <c r="B2349" i="17" l="1"/>
  <c r="C2349" i="17" s="1"/>
  <c r="D2348" i="17"/>
  <c r="A2347" i="17"/>
  <c r="A2348" i="17" l="1"/>
  <c r="B2350" i="17"/>
  <c r="C2350" i="17" s="1"/>
  <c r="D2349" i="17"/>
  <c r="B2351" i="17" l="1"/>
  <c r="C2351" i="17" s="1"/>
  <c r="D2350" i="17"/>
  <c r="A2349" i="17"/>
  <c r="D2351" i="17" l="1"/>
  <c r="B2352" i="17"/>
  <c r="C2352" i="17" s="1"/>
  <c r="A2350" i="17"/>
  <c r="B2353" i="17" l="1"/>
  <c r="C2353" i="17" s="1"/>
  <c r="D2352" i="17"/>
  <c r="A2351" i="17"/>
  <c r="A2352" i="17" l="1"/>
  <c r="B2354" i="17"/>
  <c r="C2354" i="17" s="1"/>
  <c r="D2353" i="17"/>
  <c r="A2353" i="17" l="1"/>
  <c r="D2354" i="17"/>
  <c r="B2355" i="17"/>
  <c r="C2355" i="17" s="1"/>
  <c r="D2355" i="17" l="1"/>
  <c r="B2356" i="17"/>
  <c r="C2356" i="17" s="1"/>
  <c r="A2354" i="17"/>
  <c r="B2357" i="17" l="1"/>
  <c r="C2357" i="17" s="1"/>
  <c r="D2356" i="17"/>
  <c r="A2355" i="17"/>
  <c r="A2356" i="17" l="1"/>
  <c r="D2357" i="17"/>
  <c r="B2358" i="17"/>
  <c r="C2358" i="17" s="1"/>
  <c r="A2357" i="17" l="1"/>
  <c r="D2358" i="17"/>
  <c r="B2359" i="17"/>
  <c r="C2359" i="17" s="1"/>
  <c r="A2358" i="17" l="1"/>
  <c r="B2360" i="17"/>
  <c r="C2360" i="17" s="1"/>
  <c r="D2359" i="17"/>
  <c r="B2361" i="17" l="1"/>
  <c r="C2361" i="17" s="1"/>
  <c r="D2360" i="17"/>
  <c r="A2359" i="17"/>
  <c r="B2362" i="17" l="1"/>
  <c r="C2362" i="17" s="1"/>
  <c r="D2361" i="17"/>
  <c r="A2360" i="17"/>
  <c r="D2362" i="17" l="1"/>
  <c r="B2363" i="17"/>
  <c r="C2363" i="17" s="1"/>
  <c r="A2361" i="17"/>
  <c r="A2362" i="17" l="1"/>
  <c r="B2364" i="17"/>
  <c r="C2364" i="17" s="1"/>
  <c r="D2363" i="17"/>
  <c r="B2365" i="17" l="1"/>
  <c r="C2365" i="17" s="1"/>
  <c r="D2364" i="17"/>
  <c r="A2363" i="17"/>
  <c r="A2364" i="17" l="1"/>
  <c r="D2365" i="17"/>
  <c r="B2366" i="17"/>
  <c r="C2366" i="17" s="1"/>
  <c r="A2365" i="17" l="1"/>
  <c r="D2366" i="17"/>
  <c r="B2367" i="17"/>
  <c r="C2367" i="17" s="1"/>
  <c r="B2368" i="17" l="1"/>
  <c r="C2368" i="17" s="1"/>
  <c r="D2367" i="17"/>
  <c r="A2366" i="17"/>
  <c r="A2367" i="17" l="1"/>
  <c r="B2369" i="17"/>
  <c r="C2369" i="17" s="1"/>
  <c r="D2368" i="17"/>
  <c r="B2370" i="17" l="1"/>
  <c r="C2370" i="17" s="1"/>
  <c r="D2369" i="17"/>
  <c r="A2368" i="17"/>
  <c r="D2370" i="17" l="1"/>
  <c r="B2371" i="17"/>
  <c r="C2371" i="17" s="1"/>
  <c r="A2369" i="17"/>
  <c r="A2370" i="17" l="1"/>
  <c r="B2372" i="17"/>
  <c r="C2372" i="17" s="1"/>
  <c r="D2371" i="17"/>
  <c r="A2371" i="17" l="1"/>
  <c r="B2373" i="17"/>
  <c r="C2373" i="17" s="1"/>
  <c r="D2372" i="17"/>
  <c r="A2372" i="17" l="1"/>
  <c r="D2373" i="17"/>
  <c r="B2374" i="17"/>
  <c r="C2374" i="17" s="1"/>
  <c r="A2373" i="17" l="1"/>
  <c r="D2374" i="17"/>
  <c r="B2375" i="17"/>
  <c r="C2375" i="17" s="1"/>
  <c r="B2376" i="17" l="1"/>
  <c r="C2376" i="17" s="1"/>
  <c r="D2375" i="17"/>
  <c r="A2374" i="17"/>
  <c r="B2377" i="17" l="1"/>
  <c r="C2377" i="17" s="1"/>
  <c r="D2376" i="17"/>
  <c r="A2375" i="17"/>
  <c r="A2376" i="17" l="1"/>
  <c r="B2378" i="17"/>
  <c r="C2378" i="17" s="1"/>
  <c r="D2377" i="17"/>
  <c r="D2378" i="17" l="1"/>
  <c r="B2379" i="17"/>
  <c r="C2379" i="17" s="1"/>
  <c r="A2377" i="17"/>
  <c r="B2380" i="17" l="1"/>
  <c r="C2380" i="17" s="1"/>
  <c r="D2379" i="17"/>
  <c r="A2378" i="17"/>
  <c r="A2379" i="17" l="1"/>
  <c r="B2381" i="17"/>
  <c r="C2381" i="17" s="1"/>
  <c r="D2380" i="17"/>
  <c r="D2381" i="17" l="1"/>
  <c r="B2382" i="17"/>
  <c r="C2382" i="17" s="1"/>
  <c r="A2380" i="17"/>
  <c r="A2381" i="17" l="1"/>
  <c r="D2382" i="17"/>
  <c r="F2377" i="17" s="1"/>
  <c r="F2378" i="17" l="1"/>
  <c r="F2381" i="17"/>
  <c r="G2381" i="17"/>
  <c r="F3" i="17"/>
  <c r="F4" i="17"/>
  <c r="G3" i="17"/>
  <c r="F2" i="17"/>
  <c r="G4" i="17"/>
  <c r="F5" i="17"/>
  <c r="G5" i="17"/>
  <c r="G6" i="17"/>
  <c r="F6" i="17"/>
  <c r="F7" i="17"/>
  <c r="F8" i="17"/>
  <c r="G7" i="17"/>
  <c r="G8" i="17"/>
  <c r="G9" i="17"/>
  <c r="F9" i="17"/>
  <c r="F10" i="17"/>
  <c r="G10" i="17"/>
  <c r="G11" i="17"/>
  <c r="F11" i="17"/>
  <c r="F13" i="17"/>
  <c r="F12" i="17"/>
  <c r="G13" i="17"/>
  <c r="G14" i="17"/>
  <c r="G12" i="17"/>
  <c r="G15" i="17"/>
  <c r="F14" i="17"/>
  <c r="F15" i="17"/>
  <c r="F17" i="17"/>
  <c r="F16" i="17"/>
  <c r="G16" i="17"/>
  <c r="F18" i="17"/>
  <c r="G17" i="17"/>
  <c r="G20" i="17"/>
  <c r="F21" i="17"/>
  <c r="F19" i="17"/>
  <c r="G19" i="17"/>
  <c r="G18" i="17"/>
  <c r="F20" i="17"/>
  <c r="F22" i="17"/>
  <c r="G21" i="17"/>
  <c r="F23" i="17"/>
  <c r="G22" i="17"/>
  <c r="G24" i="17"/>
  <c r="G23" i="17"/>
  <c r="F24" i="17"/>
  <c r="F26" i="17"/>
  <c r="F25" i="17"/>
  <c r="G25" i="17"/>
  <c r="F27" i="17"/>
  <c r="F28" i="17"/>
  <c r="G26" i="17"/>
  <c r="G27" i="17"/>
  <c r="F29" i="17"/>
  <c r="G29" i="17"/>
  <c r="F30" i="17"/>
  <c r="G28" i="17"/>
  <c r="F33" i="17"/>
  <c r="F31" i="17"/>
  <c r="G31" i="17"/>
  <c r="G30" i="17"/>
  <c r="G32" i="17"/>
  <c r="G33" i="17"/>
  <c r="F32" i="17"/>
  <c r="G35" i="17"/>
  <c r="F34" i="17"/>
  <c r="G34" i="17"/>
  <c r="F38" i="17"/>
  <c r="G36" i="17"/>
  <c r="F37" i="17"/>
  <c r="F35" i="17"/>
  <c r="G37" i="17"/>
  <c r="F36" i="17"/>
  <c r="F39" i="17"/>
  <c r="G38" i="17"/>
  <c r="G39" i="17"/>
  <c r="F40" i="17"/>
  <c r="G40" i="17"/>
  <c r="F41" i="17"/>
  <c r="G41" i="17"/>
  <c r="G42" i="17"/>
  <c r="F42" i="17"/>
  <c r="G43" i="17"/>
  <c r="F45" i="17"/>
  <c r="G45" i="17"/>
  <c r="G44" i="17"/>
  <c r="F46" i="17"/>
  <c r="G47" i="17"/>
  <c r="F44" i="17"/>
  <c r="F43" i="17"/>
  <c r="G46" i="17"/>
  <c r="F49" i="17"/>
  <c r="F47" i="17"/>
  <c r="G49" i="17"/>
  <c r="F48" i="17"/>
  <c r="G48" i="17"/>
  <c r="F50" i="17"/>
  <c r="G52" i="17"/>
  <c r="G51" i="17"/>
  <c r="G50" i="17"/>
  <c r="F51" i="17"/>
  <c r="G54" i="17"/>
  <c r="F53" i="17"/>
  <c r="G53" i="17"/>
  <c r="F52" i="17"/>
  <c r="F54" i="17"/>
  <c r="G55" i="17"/>
  <c r="F56" i="17"/>
  <c r="F55" i="17"/>
  <c r="G56" i="17"/>
  <c r="G57" i="17"/>
  <c r="G59" i="17"/>
  <c r="F59" i="17"/>
  <c r="G60" i="17"/>
  <c r="G58" i="17"/>
  <c r="F57" i="17"/>
  <c r="F58" i="17"/>
  <c r="F60" i="17"/>
  <c r="F61" i="17"/>
  <c r="G61" i="17"/>
  <c r="G62" i="17"/>
  <c r="G63" i="17"/>
  <c r="F62" i="17"/>
  <c r="G64" i="17"/>
  <c r="F63" i="17"/>
  <c r="F64" i="17"/>
  <c r="F65" i="17"/>
  <c r="G65" i="17"/>
  <c r="F66" i="17"/>
  <c r="G67" i="17"/>
  <c r="G66" i="17"/>
  <c r="F68" i="17"/>
  <c r="G70" i="17"/>
  <c r="F67" i="17"/>
  <c r="G69" i="17"/>
  <c r="F70" i="17"/>
  <c r="F69" i="17"/>
  <c r="G68" i="17"/>
  <c r="G72" i="17"/>
  <c r="F73" i="17"/>
  <c r="G71" i="17"/>
  <c r="F71" i="17"/>
  <c r="F74" i="17"/>
  <c r="F72" i="17"/>
  <c r="G73" i="17"/>
  <c r="G75" i="17"/>
  <c r="G74" i="17"/>
  <c r="F75" i="17"/>
  <c r="G76" i="17"/>
  <c r="G78" i="17"/>
  <c r="G77" i="17"/>
  <c r="G79" i="17"/>
  <c r="F76" i="17"/>
  <c r="F77" i="17"/>
  <c r="F78" i="17"/>
  <c r="F80" i="17"/>
  <c r="F79" i="17"/>
  <c r="G80" i="17"/>
  <c r="F81" i="17"/>
  <c r="G81" i="17"/>
  <c r="G82" i="17"/>
  <c r="F82" i="17"/>
  <c r="F84" i="17"/>
  <c r="G84" i="17"/>
  <c r="F83" i="17"/>
  <c r="G83" i="17"/>
  <c r="F85" i="17"/>
  <c r="G85" i="17"/>
  <c r="F86" i="17"/>
  <c r="G86" i="17"/>
  <c r="G88" i="17"/>
  <c r="F87" i="17"/>
  <c r="G87" i="17"/>
  <c r="F88" i="17"/>
  <c r="G89" i="17"/>
  <c r="F90" i="17"/>
  <c r="F89" i="17"/>
  <c r="G90" i="17"/>
  <c r="F91" i="17"/>
  <c r="G91" i="17"/>
  <c r="F92" i="17"/>
  <c r="G92" i="17"/>
  <c r="G93" i="17"/>
  <c r="F93" i="17"/>
  <c r="F94" i="17"/>
  <c r="G96" i="17"/>
  <c r="G95" i="17"/>
  <c r="F96" i="17"/>
  <c r="F95" i="17"/>
  <c r="G94" i="17"/>
  <c r="F97" i="17"/>
  <c r="F98" i="17"/>
  <c r="G97" i="17"/>
  <c r="G99" i="17"/>
  <c r="G98" i="17"/>
  <c r="F100" i="17"/>
  <c r="F101" i="17"/>
  <c r="F102" i="17"/>
  <c r="G100" i="17"/>
  <c r="F99" i="17"/>
  <c r="F103" i="17"/>
  <c r="G102" i="17"/>
  <c r="G101" i="17"/>
  <c r="G103" i="17"/>
  <c r="G104" i="17"/>
  <c r="G105" i="17"/>
  <c r="F104" i="17"/>
  <c r="F105" i="17"/>
  <c r="F106" i="17"/>
  <c r="G106" i="17"/>
  <c r="G108" i="17"/>
  <c r="G107" i="17"/>
  <c r="F107" i="17"/>
  <c r="F108" i="17"/>
  <c r="G109" i="17"/>
  <c r="F109" i="17"/>
  <c r="F110" i="17"/>
  <c r="G110" i="17"/>
  <c r="F111" i="17"/>
  <c r="G111" i="17"/>
  <c r="G113" i="17"/>
  <c r="F112" i="17"/>
  <c r="G112" i="17"/>
  <c r="F113" i="17"/>
  <c r="F114" i="17"/>
  <c r="G114" i="17"/>
  <c r="G116" i="17"/>
  <c r="F115" i="17"/>
  <c r="F117" i="17"/>
  <c r="G115" i="17"/>
  <c r="F118" i="17"/>
  <c r="G117" i="17"/>
  <c r="F116" i="17"/>
  <c r="F120" i="17"/>
  <c r="G118" i="17"/>
  <c r="G119" i="17"/>
  <c r="F119" i="17"/>
  <c r="F121" i="17"/>
  <c r="G120" i="17"/>
  <c r="G121" i="17"/>
  <c r="F122" i="17"/>
  <c r="F123" i="17"/>
  <c r="G122" i="17"/>
  <c r="G124" i="17"/>
  <c r="F124" i="17"/>
  <c r="G123" i="17"/>
  <c r="F125" i="17"/>
  <c r="G126" i="17"/>
  <c r="G127" i="17"/>
  <c r="F126" i="17"/>
  <c r="G125" i="17"/>
  <c r="F128" i="17"/>
  <c r="F127" i="17"/>
  <c r="G128" i="17"/>
  <c r="G129" i="17"/>
  <c r="G130" i="17"/>
  <c r="F130" i="17"/>
  <c r="F129" i="17"/>
  <c r="F132" i="17"/>
  <c r="F131" i="17"/>
  <c r="F133" i="17"/>
  <c r="G131" i="17"/>
  <c r="F134" i="17"/>
  <c r="G132" i="17"/>
  <c r="G133" i="17"/>
  <c r="F135" i="17"/>
  <c r="G135" i="17"/>
  <c r="G136" i="17"/>
  <c r="G134" i="17"/>
  <c r="F136" i="17"/>
  <c r="F137" i="17"/>
  <c r="F138" i="17"/>
  <c r="G137" i="17"/>
  <c r="G138" i="17"/>
  <c r="G139" i="17"/>
  <c r="F139" i="17"/>
  <c r="F140" i="17"/>
  <c r="G142" i="17"/>
  <c r="G140" i="17"/>
  <c r="G141" i="17"/>
  <c r="F143" i="17"/>
  <c r="F142" i="17"/>
  <c r="F141" i="17"/>
  <c r="F144" i="17"/>
  <c r="G143" i="17"/>
  <c r="G144" i="17"/>
  <c r="F145" i="17"/>
  <c r="G145" i="17"/>
  <c r="G146" i="17"/>
  <c r="F146" i="17"/>
  <c r="G147" i="17"/>
  <c r="F147" i="17"/>
  <c r="G149" i="17"/>
  <c r="F148" i="17"/>
  <c r="G148" i="17"/>
  <c r="F149" i="17"/>
  <c r="F150" i="17"/>
  <c r="G150" i="17"/>
  <c r="G151" i="17"/>
  <c r="G153" i="17"/>
  <c r="F152" i="17"/>
  <c r="F151" i="17"/>
  <c r="F153" i="17"/>
  <c r="G152" i="17"/>
  <c r="F154" i="17"/>
  <c r="G154" i="17"/>
  <c r="G155" i="17"/>
  <c r="G157" i="17"/>
  <c r="F156" i="17"/>
  <c r="G156" i="17"/>
  <c r="F157" i="17"/>
  <c r="F155" i="17"/>
  <c r="F158" i="17"/>
  <c r="G158" i="17"/>
  <c r="F159" i="17"/>
  <c r="G159" i="17"/>
  <c r="G160" i="17"/>
  <c r="F161" i="17"/>
  <c r="F160" i="17"/>
  <c r="G163" i="17"/>
  <c r="G162" i="17"/>
  <c r="G161" i="17"/>
  <c r="F162" i="17"/>
  <c r="F163" i="17"/>
  <c r="G165" i="17"/>
  <c r="G164" i="17"/>
  <c r="F166" i="17"/>
  <c r="F165" i="17"/>
  <c r="F164" i="17"/>
  <c r="G166" i="17"/>
  <c r="F167" i="17"/>
  <c r="G169" i="17"/>
  <c r="F168" i="17"/>
  <c r="F169" i="17"/>
  <c r="G167" i="17"/>
  <c r="G168" i="17"/>
  <c r="F170" i="17"/>
  <c r="G171" i="17"/>
  <c r="G170" i="17"/>
  <c r="F171" i="17"/>
  <c r="G172" i="17"/>
  <c r="F172" i="17"/>
  <c r="G173" i="17"/>
  <c r="F173" i="17"/>
  <c r="F174" i="17"/>
  <c r="G174" i="17"/>
  <c r="G175" i="17"/>
  <c r="G176" i="17"/>
  <c r="F176" i="17"/>
  <c r="F175" i="17"/>
  <c r="G177" i="17"/>
  <c r="G178" i="17"/>
  <c r="F177" i="17"/>
  <c r="F179" i="17"/>
  <c r="F178" i="17"/>
  <c r="F180" i="17"/>
  <c r="G179" i="17"/>
  <c r="G180" i="17"/>
  <c r="F181" i="17"/>
  <c r="G181" i="17"/>
  <c r="F182" i="17"/>
  <c r="G184" i="17"/>
  <c r="G182" i="17"/>
  <c r="G183" i="17"/>
  <c r="F183" i="17"/>
  <c r="F184" i="17"/>
  <c r="G185" i="17"/>
  <c r="G186" i="17"/>
  <c r="F185" i="17"/>
  <c r="G187" i="17"/>
  <c r="F186" i="17"/>
  <c r="F187" i="17"/>
  <c r="F188" i="17"/>
  <c r="G188" i="17"/>
  <c r="F189" i="17"/>
  <c r="G190" i="17"/>
  <c r="F191" i="17"/>
  <c r="G189" i="17"/>
  <c r="G192" i="17"/>
  <c r="F192" i="17"/>
  <c r="F190" i="17"/>
  <c r="G191" i="17"/>
  <c r="F193" i="17"/>
  <c r="G194" i="17"/>
  <c r="F195" i="17"/>
  <c r="G193" i="17"/>
  <c r="F194" i="17"/>
  <c r="G195" i="17"/>
  <c r="G197" i="17"/>
  <c r="G196" i="17"/>
  <c r="F196" i="17"/>
  <c r="F197" i="17"/>
  <c r="F198" i="17"/>
  <c r="G198" i="17"/>
  <c r="G199" i="17"/>
  <c r="G200" i="17"/>
  <c r="G201" i="17"/>
  <c r="F200" i="17"/>
  <c r="F199" i="17"/>
  <c r="F201" i="17"/>
  <c r="G202" i="17"/>
  <c r="F202" i="17"/>
  <c r="F204" i="17"/>
  <c r="G203" i="17"/>
  <c r="F203" i="17"/>
  <c r="G204" i="17"/>
  <c r="G205" i="17"/>
  <c r="F205" i="17"/>
  <c r="F207" i="17"/>
  <c r="F206" i="17"/>
  <c r="G206" i="17"/>
  <c r="G208" i="17"/>
  <c r="G207" i="17"/>
  <c r="G209" i="17"/>
  <c r="F208" i="17"/>
  <c r="G210" i="17"/>
  <c r="F210" i="17"/>
  <c r="F211" i="17"/>
  <c r="F209" i="17"/>
  <c r="G211" i="17"/>
  <c r="G212" i="17"/>
  <c r="F212" i="17"/>
  <c r="F213" i="17"/>
  <c r="G213" i="17"/>
  <c r="G214" i="17"/>
  <c r="G215" i="17"/>
  <c r="F214" i="17"/>
  <c r="F215" i="17"/>
  <c r="G216" i="17"/>
  <c r="G218" i="17"/>
  <c r="F216" i="17"/>
  <c r="F218" i="17"/>
  <c r="G217" i="17"/>
  <c r="F217" i="17"/>
  <c r="G219" i="17"/>
  <c r="G220" i="17"/>
  <c r="F219" i="17"/>
  <c r="F220" i="17"/>
  <c r="G221" i="17"/>
  <c r="G222" i="17"/>
  <c r="F221" i="17"/>
  <c r="F223" i="17"/>
  <c r="F222" i="17"/>
  <c r="G223" i="17"/>
  <c r="F224" i="17"/>
  <c r="F226" i="17"/>
  <c r="G225" i="17"/>
  <c r="G224" i="17"/>
  <c r="F225" i="17"/>
  <c r="G227" i="17"/>
  <c r="F227" i="17"/>
  <c r="G226" i="17"/>
  <c r="F229" i="17"/>
  <c r="G229" i="17"/>
  <c r="F228" i="17"/>
  <c r="G228" i="17"/>
  <c r="G230" i="17"/>
  <c r="F230" i="17"/>
  <c r="F231" i="17"/>
  <c r="G232" i="17"/>
  <c r="F232" i="17"/>
  <c r="G231" i="17"/>
  <c r="G233" i="17"/>
  <c r="F233" i="17"/>
  <c r="G234" i="17"/>
  <c r="F234" i="17"/>
  <c r="F237" i="17"/>
  <c r="F235" i="17"/>
  <c r="G236" i="17"/>
  <c r="G235" i="17"/>
  <c r="G238" i="17"/>
  <c r="F236" i="17"/>
  <c r="G237" i="17"/>
  <c r="G239" i="17"/>
  <c r="F239" i="17"/>
  <c r="F238" i="17"/>
  <c r="G241" i="17"/>
  <c r="G240" i="17"/>
  <c r="F241" i="17"/>
  <c r="F240" i="17"/>
  <c r="G242" i="17"/>
  <c r="F242" i="17"/>
  <c r="G243" i="17"/>
  <c r="G244" i="17"/>
  <c r="F243" i="17"/>
  <c r="F244" i="17"/>
  <c r="F246" i="17"/>
  <c r="F245" i="17"/>
  <c r="G245" i="17"/>
  <c r="F247" i="17"/>
  <c r="G246" i="17"/>
  <c r="G247" i="17"/>
  <c r="G248" i="17"/>
  <c r="F248" i="17"/>
  <c r="G249" i="17"/>
  <c r="G250" i="17"/>
  <c r="G251" i="17"/>
  <c r="F250" i="17"/>
  <c r="F249" i="17"/>
  <c r="F251" i="17"/>
  <c r="G252" i="17"/>
  <c r="F252" i="17"/>
  <c r="F253" i="17"/>
  <c r="G254" i="17"/>
  <c r="F254" i="17"/>
  <c r="G255" i="17"/>
  <c r="G253" i="17"/>
  <c r="F255" i="17"/>
  <c r="F256" i="17"/>
  <c r="G257" i="17"/>
  <c r="F257" i="17"/>
  <c r="G256" i="17"/>
  <c r="F258" i="17"/>
  <c r="G258" i="17"/>
  <c r="F259" i="17"/>
  <c r="G259" i="17"/>
  <c r="F260" i="17"/>
  <c r="G261" i="17"/>
  <c r="G260" i="17"/>
  <c r="F262" i="17"/>
  <c r="F261" i="17"/>
  <c r="G262" i="17"/>
  <c r="F264" i="17"/>
  <c r="F263" i="17"/>
  <c r="G263" i="17"/>
  <c r="G264" i="17"/>
  <c r="G265" i="17"/>
  <c r="F266" i="17"/>
  <c r="F265" i="17"/>
  <c r="F267" i="17"/>
  <c r="G266" i="17"/>
  <c r="G269" i="17"/>
  <c r="G268" i="17"/>
  <c r="G267" i="17"/>
  <c r="F268" i="17"/>
  <c r="F269" i="17"/>
  <c r="F270" i="17"/>
  <c r="G270" i="17"/>
  <c r="F271" i="17"/>
  <c r="G271" i="17"/>
  <c r="F272" i="17"/>
  <c r="G272" i="17"/>
  <c r="G273" i="17"/>
  <c r="F273" i="17"/>
  <c r="F275" i="17"/>
  <c r="F274" i="17"/>
  <c r="G275" i="17"/>
  <c r="F276" i="17"/>
  <c r="G274" i="17"/>
  <c r="F277" i="17"/>
  <c r="G276" i="17"/>
  <c r="G277" i="17"/>
  <c r="F279" i="17"/>
  <c r="G278" i="17"/>
  <c r="F278" i="17"/>
  <c r="G279" i="17"/>
  <c r="G280" i="17"/>
  <c r="F280" i="17"/>
  <c r="F283" i="17"/>
  <c r="F281" i="17"/>
  <c r="F282" i="17"/>
  <c r="G281" i="17"/>
  <c r="G282" i="17"/>
  <c r="G283" i="17"/>
  <c r="G284" i="17"/>
  <c r="F284" i="17"/>
  <c r="G285" i="17"/>
  <c r="F285" i="17"/>
  <c r="G286" i="17"/>
  <c r="G288" i="17"/>
  <c r="G287" i="17"/>
  <c r="F286" i="17"/>
  <c r="F287" i="17"/>
  <c r="G289" i="17"/>
  <c r="F288" i="17"/>
  <c r="F290" i="17"/>
  <c r="G290" i="17"/>
  <c r="F289" i="17"/>
  <c r="G291" i="17"/>
  <c r="G292" i="17"/>
  <c r="F292" i="17"/>
  <c r="F291" i="17"/>
  <c r="G294" i="17"/>
  <c r="G293" i="17"/>
  <c r="F293" i="17"/>
  <c r="F294" i="17"/>
  <c r="F295" i="17"/>
  <c r="F297" i="17"/>
  <c r="G295" i="17"/>
  <c r="F296" i="17"/>
  <c r="G296" i="17"/>
  <c r="G297" i="17"/>
  <c r="F298" i="17"/>
  <c r="G299" i="17"/>
  <c r="G298" i="17"/>
  <c r="F299" i="17"/>
  <c r="F301" i="17"/>
  <c r="F300" i="17"/>
  <c r="G300" i="17"/>
  <c r="G302" i="17"/>
  <c r="G301" i="17"/>
  <c r="F303" i="17"/>
  <c r="F302" i="17"/>
  <c r="F304" i="17"/>
  <c r="F305" i="17"/>
  <c r="F306" i="17"/>
  <c r="G305" i="17"/>
  <c r="G303" i="17"/>
  <c r="G304" i="17"/>
  <c r="G307" i="17"/>
  <c r="G306" i="17"/>
  <c r="F308" i="17"/>
  <c r="G310" i="17"/>
  <c r="F309" i="17"/>
  <c r="G309" i="17"/>
  <c r="F307" i="17"/>
  <c r="G308" i="17"/>
  <c r="F310" i="17"/>
  <c r="G312" i="17"/>
  <c r="F313" i="17"/>
  <c r="G311" i="17"/>
  <c r="F311" i="17"/>
  <c r="F312" i="17"/>
  <c r="F315" i="17"/>
  <c r="G313" i="17"/>
  <c r="G314" i="17"/>
  <c r="G316" i="17"/>
  <c r="F314" i="17"/>
  <c r="F316" i="17"/>
  <c r="G315" i="17"/>
  <c r="G318" i="17"/>
  <c r="G317" i="17"/>
  <c r="F318" i="17"/>
  <c r="F317" i="17"/>
  <c r="G319" i="17"/>
  <c r="G320" i="17"/>
  <c r="F319" i="17"/>
  <c r="F321" i="17"/>
  <c r="F322" i="17"/>
  <c r="G321" i="17"/>
  <c r="F320" i="17"/>
  <c r="G322" i="17"/>
  <c r="G323" i="17"/>
  <c r="F323" i="17"/>
  <c r="F325" i="17"/>
  <c r="G324" i="17"/>
  <c r="F324" i="17"/>
  <c r="G325" i="17"/>
  <c r="G327" i="17"/>
  <c r="G326" i="17"/>
  <c r="F326" i="17"/>
  <c r="F327" i="17"/>
  <c r="F329" i="17"/>
  <c r="G329" i="17"/>
  <c r="G330" i="17"/>
  <c r="F328" i="17"/>
  <c r="F331" i="17"/>
  <c r="F330" i="17"/>
  <c r="G328" i="17"/>
  <c r="G333" i="17"/>
  <c r="F333" i="17"/>
  <c r="G332" i="17"/>
  <c r="G331" i="17"/>
  <c r="F332" i="17"/>
  <c r="G334" i="17"/>
  <c r="G335" i="17"/>
  <c r="G336" i="17"/>
  <c r="F335" i="17"/>
  <c r="F334" i="17"/>
  <c r="F337" i="17"/>
  <c r="G337" i="17"/>
  <c r="F336" i="17"/>
  <c r="G338" i="17"/>
  <c r="G339" i="17"/>
  <c r="F338" i="17"/>
  <c r="F339" i="17"/>
  <c r="F341" i="17"/>
  <c r="G343" i="17"/>
  <c r="G340" i="17"/>
  <c r="F340" i="17"/>
  <c r="G342" i="17"/>
  <c r="F342" i="17"/>
  <c r="G341" i="17"/>
  <c r="F344" i="17"/>
  <c r="F343" i="17"/>
  <c r="G344" i="17"/>
  <c r="F345" i="17"/>
  <c r="G345" i="17"/>
  <c r="G346" i="17"/>
  <c r="F346" i="17"/>
  <c r="F347" i="17"/>
  <c r="F348" i="17"/>
  <c r="G348" i="17"/>
  <c r="G347" i="17"/>
  <c r="F350" i="17"/>
  <c r="F349" i="17"/>
  <c r="G350" i="17"/>
  <c r="G349" i="17"/>
  <c r="G351" i="17"/>
  <c r="G352" i="17"/>
  <c r="F352" i="17"/>
  <c r="F351" i="17"/>
  <c r="G353" i="17"/>
  <c r="G354" i="17"/>
  <c r="F354" i="17"/>
  <c r="G356" i="17"/>
  <c r="F355" i="17"/>
  <c r="F353" i="17"/>
  <c r="F357" i="17"/>
  <c r="G358" i="17"/>
  <c r="G357" i="17"/>
  <c r="G355" i="17"/>
  <c r="F358" i="17"/>
  <c r="F359" i="17"/>
  <c r="F356" i="17"/>
  <c r="G360" i="17"/>
  <c r="G359" i="17"/>
  <c r="F363" i="17"/>
  <c r="F360" i="17"/>
  <c r="F362" i="17"/>
  <c r="G361" i="17"/>
  <c r="F361" i="17"/>
  <c r="G362" i="17"/>
  <c r="G363" i="17"/>
  <c r="F364" i="17"/>
  <c r="G364" i="17"/>
  <c r="G366" i="17"/>
  <c r="F365" i="17"/>
  <c r="G365" i="17"/>
  <c r="F367" i="17"/>
  <c r="G367" i="17"/>
  <c r="F369" i="17"/>
  <c r="F366" i="17"/>
  <c r="F368" i="17"/>
  <c r="G368" i="17"/>
  <c r="G369" i="17"/>
  <c r="F370" i="17"/>
  <c r="G370" i="17"/>
  <c r="F372" i="17"/>
  <c r="F371" i="17"/>
  <c r="G373" i="17"/>
  <c r="G372" i="17"/>
  <c r="F373" i="17"/>
  <c r="G371" i="17"/>
  <c r="G375" i="17"/>
  <c r="F374" i="17"/>
  <c r="G374" i="17"/>
  <c r="F375" i="17"/>
  <c r="G376" i="17"/>
  <c r="F376" i="17"/>
  <c r="G378" i="17"/>
  <c r="F377" i="17"/>
  <c r="F378" i="17"/>
  <c r="G377" i="17"/>
  <c r="F379" i="17"/>
  <c r="F380" i="17"/>
  <c r="G379" i="17"/>
  <c r="G380" i="17"/>
  <c r="G381" i="17"/>
  <c r="G383" i="17"/>
  <c r="F382" i="17"/>
  <c r="F381" i="17"/>
  <c r="G382" i="17"/>
  <c r="F383" i="17"/>
  <c r="G385" i="17"/>
  <c r="F384" i="17"/>
  <c r="G384" i="17"/>
  <c r="F385" i="17"/>
  <c r="F387" i="17"/>
  <c r="F386" i="17"/>
  <c r="G387" i="17"/>
  <c r="F388" i="17"/>
  <c r="G386" i="17"/>
  <c r="G388" i="17"/>
  <c r="G389" i="17"/>
  <c r="G390" i="17"/>
  <c r="F391" i="17"/>
  <c r="F390" i="17"/>
  <c r="G391" i="17"/>
  <c r="F389" i="17"/>
  <c r="F392" i="17"/>
  <c r="G393" i="17"/>
  <c r="F393" i="17"/>
  <c r="G394" i="17"/>
  <c r="F394" i="17"/>
  <c r="G392" i="17"/>
  <c r="F395" i="17"/>
  <c r="F396" i="17"/>
  <c r="G396" i="17"/>
  <c r="G395" i="17"/>
  <c r="F398" i="17"/>
  <c r="F397" i="17"/>
  <c r="G398" i="17"/>
  <c r="G397" i="17"/>
  <c r="F399" i="17"/>
  <c r="G400" i="17"/>
  <c r="G399" i="17"/>
  <c r="F400" i="17"/>
  <c r="G401" i="17"/>
  <c r="G402" i="17"/>
  <c r="F402" i="17"/>
  <c r="F403" i="17"/>
  <c r="F401" i="17"/>
  <c r="F404" i="17"/>
  <c r="G403" i="17"/>
  <c r="F407" i="17"/>
  <c r="G405" i="17"/>
  <c r="G406" i="17"/>
  <c r="F406" i="17"/>
  <c r="G404" i="17"/>
  <c r="F405" i="17"/>
  <c r="F409" i="17"/>
  <c r="G407" i="17"/>
  <c r="G409" i="17"/>
  <c r="F408" i="17"/>
  <c r="F410" i="17"/>
  <c r="F411" i="17"/>
  <c r="G408" i="17"/>
  <c r="G410" i="17"/>
  <c r="G412" i="17"/>
  <c r="G411" i="17"/>
  <c r="F413" i="17"/>
  <c r="F412" i="17"/>
  <c r="G413" i="17"/>
  <c r="G414" i="17"/>
  <c r="F414" i="17"/>
  <c r="F415" i="17"/>
  <c r="F416" i="17"/>
  <c r="G416" i="17"/>
  <c r="F417" i="17"/>
  <c r="G415" i="17"/>
  <c r="F419" i="17"/>
  <c r="G417" i="17"/>
  <c r="G419" i="17"/>
  <c r="F418" i="17"/>
  <c r="G418" i="17"/>
  <c r="F420" i="17"/>
  <c r="F421" i="17"/>
  <c r="G420" i="17"/>
  <c r="F422" i="17"/>
  <c r="G421" i="17"/>
  <c r="G424" i="17"/>
  <c r="G422" i="17"/>
  <c r="F424" i="17"/>
  <c r="G423" i="17"/>
  <c r="F423" i="17"/>
  <c r="F425" i="17"/>
  <c r="G426" i="17"/>
  <c r="G425" i="17"/>
  <c r="G427" i="17"/>
  <c r="F427" i="17"/>
  <c r="F426" i="17"/>
  <c r="G428" i="17"/>
  <c r="F428" i="17"/>
  <c r="F429" i="17"/>
  <c r="F431" i="17"/>
  <c r="G431" i="17"/>
  <c r="G429" i="17"/>
  <c r="F430" i="17"/>
  <c r="G430" i="17"/>
  <c r="G432" i="17"/>
  <c r="F432" i="17"/>
  <c r="F433" i="17"/>
  <c r="G433" i="17"/>
  <c r="F435" i="17"/>
  <c r="G434" i="17"/>
  <c r="F434" i="17"/>
  <c r="G436" i="17"/>
  <c r="F436" i="17"/>
  <c r="F437" i="17"/>
  <c r="G437" i="17"/>
  <c r="G435" i="17"/>
  <c r="G438" i="17"/>
  <c r="F440" i="17"/>
  <c r="F438" i="17"/>
  <c r="F439" i="17"/>
  <c r="F441" i="17"/>
  <c r="G439" i="17"/>
  <c r="G440" i="17"/>
  <c r="F443" i="17"/>
  <c r="G442" i="17"/>
  <c r="G441" i="17"/>
  <c r="G443" i="17"/>
  <c r="F442" i="17"/>
  <c r="F445" i="17"/>
  <c r="G444" i="17"/>
  <c r="F444" i="17"/>
  <c r="G445" i="17"/>
  <c r="F446" i="17"/>
  <c r="F447" i="17"/>
  <c r="G446" i="17"/>
  <c r="G448" i="17"/>
  <c r="F448" i="17"/>
  <c r="F449" i="17"/>
  <c r="G447" i="17"/>
  <c r="G449" i="17"/>
  <c r="F450" i="17"/>
  <c r="G450" i="17"/>
  <c r="G451" i="17"/>
  <c r="F451" i="17"/>
  <c r="F452" i="17"/>
  <c r="G452" i="17"/>
  <c r="G454" i="17"/>
  <c r="F453" i="17"/>
  <c r="G455" i="17"/>
  <c r="G453" i="17"/>
  <c r="F454" i="17"/>
  <c r="F455" i="17"/>
  <c r="G456" i="17"/>
  <c r="F457" i="17"/>
  <c r="G459" i="17"/>
  <c r="G457" i="17"/>
  <c r="F456" i="17"/>
  <c r="F458" i="17"/>
  <c r="G458" i="17"/>
  <c r="G461" i="17"/>
  <c r="G460" i="17"/>
  <c r="F459" i="17"/>
  <c r="F460" i="17"/>
  <c r="F461" i="17"/>
  <c r="G462" i="17"/>
  <c r="F462" i="17"/>
  <c r="F463" i="17"/>
  <c r="F464" i="17"/>
  <c r="G463" i="17"/>
  <c r="F465" i="17"/>
  <c r="G465" i="17"/>
  <c r="G464" i="17"/>
  <c r="G466" i="17"/>
  <c r="G467" i="17"/>
  <c r="F467" i="17"/>
  <c r="F468" i="17"/>
  <c r="F466" i="17"/>
  <c r="G470" i="17"/>
  <c r="G468" i="17"/>
  <c r="G469" i="17"/>
  <c r="F469" i="17"/>
  <c r="G472" i="17"/>
  <c r="F470" i="17"/>
  <c r="F472" i="17"/>
  <c r="G471" i="17"/>
  <c r="F473" i="17"/>
  <c r="F474" i="17"/>
  <c r="G473" i="17"/>
  <c r="G475" i="17"/>
  <c r="F471" i="17"/>
  <c r="F475" i="17"/>
  <c r="G474" i="17"/>
  <c r="F477" i="17"/>
  <c r="G476" i="17"/>
  <c r="F476" i="17"/>
  <c r="F478" i="17"/>
  <c r="G477" i="17"/>
  <c r="G479" i="17"/>
  <c r="F480" i="17"/>
  <c r="F479" i="17"/>
  <c r="G478" i="17"/>
  <c r="G481" i="17"/>
  <c r="F481" i="17"/>
  <c r="G480" i="17"/>
  <c r="F483" i="17"/>
  <c r="G483" i="17"/>
  <c r="F482" i="17"/>
  <c r="G482" i="17"/>
  <c r="F485" i="17"/>
  <c r="G484" i="17"/>
  <c r="G485" i="17"/>
  <c r="F484" i="17"/>
  <c r="G486" i="17"/>
  <c r="F486" i="17"/>
  <c r="F489" i="17"/>
  <c r="F487" i="17"/>
  <c r="G487" i="17"/>
  <c r="G488" i="17"/>
  <c r="G489" i="17"/>
  <c r="F490" i="17"/>
  <c r="F488" i="17"/>
  <c r="G490" i="17"/>
  <c r="G491" i="17"/>
  <c r="G492" i="17"/>
  <c r="F493" i="17"/>
  <c r="F492" i="17"/>
  <c r="G493" i="17"/>
  <c r="F491" i="17"/>
  <c r="G494" i="17"/>
  <c r="F495" i="17"/>
  <c r="F494" i="17"/>
  <c r="G495" i="17"/>
  <c r="F496" i="17"/>
  <c r="G496" i="17"/>
  <c r="G497" i="17"/>
  <c r="F497" i="17"/>
  <c r="F498" i="17"/>
  <c r="G498" i="17"/>
  <c r="F500" i="17"/>
  <c r="G500" i="17"/>
  <c r="F499" i="17"/>
  <c r="F501" i="17"/>
  <c r="G499" i="17"/>
  <c r="F502" i="17"/>
  <c r="G501" i="17"/>
  <c r="F503" i="17"/>
  <c r="G502" i="17"/>
  <c r="F504" i="17"/>
  <c r="F506" i="17"/>
  <c r="F505" i="17"/>
  <c r="G503" i="17"/>
  <c r="G504" i="17"/>
  <c r="G507" i="17"/>
  <c r="G505" i="17"/>
  <c r="G506" i="17"/>
  <c r="F508" i="17"/>
  <c r="F507" i="17"/>
  <c r="G509" i="17"/>
  <c r="G508" i="17"/>
  <c r="F509" i="17"/>
  <c r="F510" i="17"/>
  <c r="G510" i="17"/>
  <c r="G511" i="17"/>
  <c r="G512" i="17"/>
  <c r="G513" i="17"/>
  <c r="F512" i="17"/>
  <c r="F513" i="17"/>
  <c r="F511" i="17"/>
  <c r="G515" i="17"/>
  <c r="G514" i="17"/>
  <c r="F514" i="17"/>
  <c r="F515" i="17"/>
  <c r="G517" i="17"/>
  <c r="F516" i="17"/>
  <c r="G516" i="17"/>
  <c r="G518" i="17"/>
  <c r="G520" i="17"/>
  <c r="F517" i="17"/>
  <c r="F519" i="17"/>
  <c r="G519" i="17"/>
  <c r="F518" i="17"/>
  <c r="F520" i="17"/>
  <c r="G521" i="17"/>
  <c r="F523" i="17"/>
  <c r="F521" i="17"/>
  <c r="G524" i="17"/>
  <c r="F524" i="17"/>
  <c r="F522" i="17"/>
  <c r="G523" i="17"/>
  <c r="G522" i="17"/>
  <c r="F525" i="17"/>
  <c r="G525" i="17"/>
  <c r="G527" i="17"/>
  <c r="F526" i="17"/>
  <c r="G528" i="17"/>
  <c r="F527" i="17"/>
  <c r="G526" i="17"/>
  <c r="G529" i="17"/>
  <c r="F529" i="17"/>
  <c r="F528" i="17"/>
  <c r="G530" i="17"/>
  <c r="F530" i="17"/>
  <c r="G531" i="17"/>
  <c r="F531" i="17"/>
  <c r="G532" i="17"/>
  <c r="F533" i="17"/>
  <c r="G533" i="17"/>
  <c r="F532" i="17"/>
  <c r="F534" i="17"/>
  <c r="G536" i="17"/>
  <c r="F535" i="17"/>
  <c r="G534" i="17"/>
  <c r="G535" i="17"/>
  <c r="F536" i="17"/>
  <c r="F537" i="17"/>
  <c r="G537" i="17"/>
  <c r="F539" i="17"/>
  <c r="G538" i="17"/>
  <c r="G540" i="17"/>
  <c r="G539" i="17"/>
  <c r="F540" i="17"/>
  <c r="F538" i="17"/>
  <c r="F542" i="17"/>
  <c r="F541" i="17"/>
  <c r="G542" i="17"/>
  <c r="G541" i="17"/>
  <c r="G543" i="17"/>
  <c r="F543" i="17"/>
  <c r="G544" i="17"/>
  <c r="F544" i="17"/>
  <c r="F545" i="17"/>
  <c r="G545" i="17"/>
  <c r="G547" i="17"/>
  <c r="F546" i="17"/>
  <c r="G548" i="17"/>
  <c r="G546" i="17"/>
  <c r="F548" i="17"/>
  <c r="G549" i="17"/>
  <c r="F547" i="17"/>
  <c r="F549" i="17"/>
  <c r="G550" i="17"/>
  <c r="F550" i="17"/>
  <c r="G551" i="17"/>
  <c r="F551" i="17"/>
  <c r="F552" i="17"/>
  <c r="G552" i="17"/>
  <c r="G554" i="17"/>
  <c r="F553" i="17"/>
  <c r="G553" i="17"/>
  <c r="F555" i="17"/>
  <c r="F554" i="17"/>
  <c r="G556" i="17"/>
  <c r="G555" i="17"/>
  <c r="G557" i="17"/>
  <c r="F556" i="17"/>
  <c r="F558" i="17"/>
  <c r="F557" i="17"/>
  <c r="F559" i="17"/>
  <c r="G558" i="17"/>
  <c r="G559" i="17"/>
  <c r="G560" i="17"/>
  <c r="G561" i="17"/>
  <c r="F560" i="17"/>
  <c r="G562" i="17"/>
  <c r="F561" i="17"/>
  <c r="F564" i="17"/>
  <c r="F563" i="17"/>
  <c r="F562" i="17"/>
  <c r="G563" i="17"/>
  <c r="G564" i="17"/>
  <c r="G565" i="17"/>
  <c r="F565" i="17"/>
  <c r="G567" i="17"/>
  <c r="F567" i="17"/>
  <c r="F566" i="17"/>
  <c r="F569" i="17"/>
  <c r="G566" i="17"/>
  <c r="F568" i="17"/>
  <c r="G568" i="17"/>
  <c r="G572" i="17"/>
  <c r="G570" i="17"/>
  <c r="F570" i="17"/>
  <c r="G571" i="17"/>
  <c r="G569" i="17"/>
  <c r="F571" i="17"/>
  <c r="F572" i="17"/>
  <c r="G573" i="17"/>
  <c r="G574" i="17"/>
  <c r="F573" i="17"/>
  <c r="F574" i="17"/>
  <c r="G575" i="17"/>
  <c r="F575" i="17"/>
  <c r="G576" i="17"/>
  <c r="F576" i="17"/>
  <c r="G577" i="17"/>
  <c r="F577" i="17"/>
  <c r="G579" i="17"/>
  <c r="G578" i="17"/>
  <c r="F578" i="17"/>
  <c r="F579" i="17"/>
  <c r="F581" i="17"/>
  <c r="G580" i="17"/>
  <c r="F580" i="17"/>
  <c r="G581" i="17"/>
  <c r="G582" i="17"/>
  <c r="G584" i="17"/>
  <c r="F582" i="17"/>
  <c r="G583" i="17"/>
  <c r="G585" i="17"/>
  <c r="F583" i="17"/>
  <c r="F584" i="17"/>
  <c r="F585" i="17"/>
  <c r="G586" i="17"/>
  <c r="F587" i="17"/>
  <c r="F586" i="17"/>
  <c r="F588" i="17"/>
  <c r="G587" i="17"/>
  <c r="G588" i="17"/>
  <c r="F590" i="17"/>
  <c r="G589" i="17"/>
  <c r="F589" i="17"/>
  <c r="G591" i="17"/>
  <c r="F591" i="17"/>
  <c r="G590" i="17"/>
  <c r="F592" i="17"/>
  <c r="G593" i="17"/>
  <c r="G592" i="17"/>
  <c r="F593" i="17"/>
  <c r="F594" i="17"/>
  <c r="G594" i="17"/>
  <c r="G595" i="17"/>
  <c r="G596" i="17"/>
  <c r="F595" i="17"/>
  <c r="F596" i="17"/>
  <c r="G597" i="17"/>
  <c r="G599" i="17"/>
  <c r="F597" i="17"/>
  <c r="F598" i="17"/>
  <c r="G598" i="17"/>
  <c r="F599" i="17"/>
  <c r="F600" i="17"/>
  <c r="G600" i="17"/>
  <c r="G601" i="17"/>
  <c r="F602" i="17"/>
  <c r="G602" i="17"/>
  <c r="G603" i="17"/>
  <c r="F601" i="17"/>
  <c r="F603" i="17"/>
  <c r="F604" i="17"/>
  <c r="F605" i="17"/>
  <c r="G605" i="17"/>
  <c r="G604" i="17"/>
  <c r="F606" i="17"/>
  <c r="G607" i="17"/>
  <c r="F607" i="17"/>
  <c r="G606" i="17"/>
  <c r="F608" i="17"/>
  <c r="G609" i="17"/>
  <c r="G608" i="17"/>
  <c r="F609" i="17"/>
  <c r="F610" i="17"/>
  <c r="G610" i="17"/>
  <c r="G611" i="17"/>
  <c r="G612" i="17"/>
  <c r="F611" i="17"/>
  <c r="F614" i="17"/>
  <c r="F612" i="17"/>
  <c r="F613" i="17"/>
  <c r="G613" i="17"/>
  <c r="G615" i="17"/>
  <c r="G614" i="17"/>
  <c r="F616" i="17"/>
  <c r="F615" i="17"/>
  <c r="F617" i="17"/>
  <c r="G616" i="17"/>
  <c r="G617" i="17"/>
  <c r="F618" i="17"/>
  <c r="G618" i="17"/>
  <c r="G619" i="17"/>
  <c r="F619" i="17"/>
  <c r="G620" i="17"/>
  <c r="F620" i="17"/>
  <c r="G621" i="17"/>
  <c r="G622" i="17"/>
  <c r="F621" i="17"/>
  <c r="F622" i="17"/>
  <c r="F623" i="17"/>
  <c r="G623" i="17"/>
  <c r="F624" i="17"/>
  <c r="G625" i="17"/>
  <c r="G624" i="17"/>
  <c r="G626" i="17"/>
  <c r="F625" i="17"/>
  <c r="F626" i="17"/>
  <c r="F627" i="17"/>
  <c r="G627" i="17"/>
  <c r="F630" i="17"/>
  <c r="G628" i="17"/>
  <c r="F629" i="17"/>
  <c r="F631" i="17"/>
  <c r="G629" i="17"/>
  <c r="F628" i="17"/>
  <c r="G630" i="17"/>
  <c r="G631" i="17"/>
  <c r="G632" i="17"/>
  <c r="F632" i="17"/>
  <c r="G633" i="17"/>
  <c r="G634" i="17"/>
  <c r="F633" i="17"/>
  <c r="F635" i="17"/>
  <c r="G635" i="17"/>
  <c r="F637" i="17"/>
  <c r="F634" i="17"/>
  <c r="F636" i="17"/>
  <c r="G638" i="17"/>
  <c r="G636" i="17"/>
  <c r="G637" i="17"/>
  <c r="F640" i="17"/>
  <c r="F639" i="17"/>
  <c r="F638" i="17"/>
  <c r="G639" i="17"/>
  <c r="G641" i="17"/>
  <c r="F641" i="17"/>
  <c r="F642" i="17"/>
  <c r="G640" i="17"/>
  <c r="G642" i="17"/>
  <c r="G644" i="17"/>
  <c r="G643" i="17"/>
  <c r="F645" i="17"/>
  <c r="F643" i="17"/>
  <c r="F644" i="17"/>
  <c r="G645" i="17"/>
  <c r="F646" i="17"/>
  <c r="G646" i="17"/>
  <c r="F647" i="17"/>
  <c r="G647" i="17"/>
  <c r="G648" i="17"/>
  <c r="G649" i="17"/>
  <c r="F649" i="17"/>
  <c r="F648" i="17"/>
  <c r="G651" i="17"/>
  <c r="G650" i="17"/>
  <c r="F652" i="17"/>
  <c r="F651" i="17"/>
  <c r="F650" i="17"/>
  <c r="F654" i="17"/>
  <c r="G654" i="17"/>
  <c r="G653" i="17"/>
  <c r="F655" i="17"/>
  <c r="G652" i="17"/>
  <c r="G655" i="17"/>
  <c r="F653" i="17"/>
  <c r="G656" i="17"/>
  <c r="F656" i="17"/>
  <c r="G658" i="17"/>
  <c r="G657" i="17"/>
  <c r="F659" i="17"/>
  <c r="F658" i="17"/>
  <c r="F657" i="17"/>
  <c r="G659" i="17"/>
  <c r="F660" i="17"/>
  <c r="G660" i="17"/>
  <c r="F661" i="17"/>
  <c r="G661" i="17"/>
  <c r="F662" i="17"/>
  <c r="G662" i="17"/>
  <c r="G663" i="17"/>
  <c r="F663" i="17"/>
  <c r="F665" i="17"/>
  <c r="G664" i="17"/>
  <c r="G665" i="17"/>
  <c r="F667" i="17"/>
  <c r="F664" i="17"/>
  <c r="F666" i="17"/>
  <c r="G667" i="17"/>
  <c r="G666" i="17"/>
  <c r="G668" i="17"/>
  <c r="G669" i="17"/>
  <c r="F668" i="17"/>
  <c r="F670" i="17"/>
  <c r="F669" i="17"/>
  <c r="G671" i="17"/>
  <c r="G670" i="17"/>
  <c r="F671" i="17"/>
  <c r="F672" i="17"/>
  <c r="G672" i="17"/>
  <c r="G673" i="17"/>
  <c r="G674" i="17"/>
  <c r="F674" i="17"/>
  <c r="F673" i="17"/>
  <c r="F675" i="17"/>
  <c r="G675" i="17"/>
  <c r="F676" i="17"/>
  <c r="F677" i="17"/>
  <c r="G676" i="17"/>
  <c r="F678" i="17"/>
  <c r="G677" i="17"/>
  <c r="F679" i="17"/>
  <c r="G678" i="17"/>
  <c r="G680" i="17"/>
  <c r="F681" i="17"/>
  <c r="F680" i="17"/>
  <c r="G679" i="17"/>
  <c r="G681" i="17"/>
  <c r="G682" i="17"/>
  <c r="F682" i="17"/>
  <c r="F683" i="17"/>
  <c r="G684" i="17"/>
  <c r="G685" i="17"/>
  <c r="F684" i="17"/>
  <c r="G683" i="17"/>
  <c r="F685" i="17"/>
  <c r="F686" i="17"/>
  <c r="G686" i="17"/>
  <c r="F687" i="17"/>
  <c r="G687" i="17"/>
  <c r="G689" i="17"/>
  <c r="G688" i="17"/>
  <c r="F688" i="17"/>
  <c r="F689" i="17"/>
  <c r="F690" i="17"/>
  <c r="G690" i="17"/>
  <c r="G691" i="17"/>
  <c r="F691" i="17"/>
  <c r="F692" i="17"/>
  <c r="F693" i="17"/>
  <c r="G692" i="17"/>
  <c r="F694" i="17"/>
  <c r="G694" i="17"/>
  <c r="F695" i="17"/>
  <c r="G693" i="17"/>
  <c r="G696" i="17"/>
  <c r="G695" i="17"/>
  <c r="F696" i="17"/>
  <c r="F698" i="17"/>
  <c r="G697" i="17"/>
  <c r="G698" i="17"/>
  <c r="F697" i="17"/>
  <c r="F699" i="17"/>
  <c r="G699" i="17"/>
  <c r="G702" i="17"/>
  <c r="F700" i="17"/>
  <c r="G700" i="17"/>
  <c r="G703" i="17"/>
  <c r="F701" i="17"/>
  <c r="F703" i="17"/>
  <c r="F704" i="17"/>
  <c r="G701" i="17"/>
  <c r="F702" i="17"/>
  <c r="G704" i="17"/>
  <c r="G706" i="17"/>
  <c r="F705" i="17"/>
  <c r="F706" i="17"/>
  <c r="G705" i="17"/>
  <c r="G707" i="17"/>
  <c r="F708" i="17"/>
  <c r="F707" i="17"/>
  <c r="F709" i="17"/>
  <c r="G708" i="17"/>
  <c r="G710" i="17"/>
  <c r="G709" i="17"/>
  <c r="G712" i="17"/>
  <c r="F710" i="17"/>
  <c r="F711" i="17"/>
  <c r="G711" i="17"/>
  <c r="F713" i="17"/>
  <c r="F712" i="17"/>
  <c r="G713" i="17"/>
  <c r="F715" i="17"/>
  <c r="G715" i="17"/>
  <c r="G714" i="17"/>
  <c r="F714" i="17"/>
  <c r="F716" i="17"/>
  <c r="G716" i="17"/>
  <c r="G718" i="17"/>
  <c r="F717" i="17"/>
  <c r="G717" i="17"/>
  <c r="F719" i="17"/>
  <c r="F720" i="17"/>
  <c r="G719" i="17"/>
  <c r="F718" i="17"/>
  <c r="G720" i="17"/>
  <c r="F721" i="17"/>
  <c r="F722" i="17"/>
  <c r="G723" i="17"/>
  <c r="G721" i="17"/>
  <c r="F723" i="17"/>
  <c r="G722" i="17"/>
  <c r="G724" i="17"/>
  <c r="F724" i="17"/>
  <c r="F725" i="17"/>
  <c r="G725" i="17"/>
  <c r="F726" i="17"/>
  <c r="G727" i="17"/>
  <c r="G726" i="17"/>
  <c r="F727" i="17"/>
  <c r="F728" i="17"/>
  <c r="G728" i="17"/>
  <c r="G729" i="17"/>
  <c r="F729" i="17"/>
  <c r="G731" i="17"/>
  <c r="G730" i="17"/>
  <c r="F730" i="17"/>
  <c r="F733" i="17"/>
  <c r="G732" i="17"/>
  <c r="F731" i="17"/>
  <c r="G733" i="17"/>
  <c r="F732" i="17"/>
  <c r="G734" i="17"/>
  <c r="F735" i="17"/>
  <c r="F734" i="17"/>
  <c r="G735" i="17"/>
  <c r="G737" i="17"/>
  <c r="G738" i="17"/>
  <c r="F736" i="17"/>
  <c r="G736" i="17"/>
  <c r="F739" i="17"/>
  <c r="F740" i="17"/>
  <c r="F737" i="17"/>
  <c r="F738" i="17"/>
  <c r="F741" i="17"/>
  <c r="G741" i="17"/>
  <c r="F742" i="17"/>
  <c r="G740" i="17"/>
  <c r="G742" i="17"/>
  <c r="G739" i="17"/>
  <c r="F743" i="17"/>
  <c r="F745" i="17"/>
  <c r="G743" i="17"/>
  <c r="F744" i="17"/>
  <c r="G744" i="17"/>
  <c r="F747" i="17"/>
  <c r="G745" i="17"/>
  <c r="G747" i="17"/>
  <c r="F746" i="17"/>
  <c r="G746" i="17"/>
  <c r="G748" i="17"/>
  <c r="F749" i="17"/>
  <c r="G750" i="17"/>
  <c r="F748" i="17"/>
  <c r="G749" i="17"/>
  <c r="G751" i="17"/>
  <c r="F750" i="17"/>
  <c r="G752" i="17"/>
  <c r="G754" i="17"/>
  <c r="F753" i="17"/>
  <c r="F752" i="17"/>
  <c r="F751" i="17"/>
  <c r="F754" i="17"/>
  <c r="F755" i="17"/>
  <c r="G753" i="17"/>
  <c r="G756" i="17"/>
  <c r="F756" i="17"/>
  <c r="G757" i="17"/>
  <c r="G755" i="17"/>
  <c r="F757" i="17"/>
  <c r="F758" i="17"/>
  <c r="G758" i="17"/>
  <c r="F759" i="17"/>
  <c r="G760" i="17"/>
  <c r="F760" i="17"/>
  <c r="G759" i="17"/>
  <c r="G761" i="17"/>
  <c r="F762" i="17"/>
  <c r="F763" i="17"/>
  <c r="F761" i="17"/>
  <c r="G762" i="17"/>
  <c r="G765" i="17"/>
  <c r="G763" i="17"/>
  <c r="F766" i="17"/>
  <c r="G764" i="17"/>
  <c r="F764" i="17"/>
  <c r="G766" i="17"/>
  <c r="F765" i="17"/>
  <c r="G769" i="17"/>
  <c r="G768" i="17"/>
  <c r="G767" i="17"/>
  <c r="F767" i="17"/>
  <c r="F769" i="17"/>
  <c r="F768" i="17"/>
  <c r="G770" i="17"/>
  <c r="F770" i="17"/>
  <c r="G771" i="17"/>
  <c r="F773" i="17"/>
  <c r="F772" i="17"/>
  <c r="G772" i="17"/>
  <c r="F771" i="17"/>
  <c r="F774" i="17"/>
  <c r="G773" i="17"/>
  <c r="G774" i="17"/>
  <c r="G776" i="17"/>
  <c r="G775" i="17"/>
  <c r="F775" i="17"/>
  <c r="F776" i="17"/>
  <c r="F777" i="17"/>
  <c r="G777" i="17"/>
  <c r="G779" i="17"/>
  <c r="G778" i="17"/>
  <c r="F778" i="17"/>
  <c r="F779" i="17"/>
  <c r="G781" i="17"/>
  <c r="F780" i="17"/>
  <c r="G780" i="17"/>
  <c r="F781" i="17"/>
  <c r="G782" i="17"/>
  <c r="F783" i="17"/>
  <c r="F782" i="17"/>
  <c r="G783" i="17"/>
  <c r="F784" i="17"/>
  <c r="F785" i="17"/>
  <c r="G785" i="17"/>
  <c r="F786" i="17"/>
  <c r="G786" i="17"/>
  <c r="G784" i="17"/>
  <c r="G787" i="17"/>
  <c r="F788" i="17"/>
  <c r="F787" i="17"/>
  <c r="G788" i="17"/>
  <c r="G789" i="17"/>
  <c r="F789" i="17"/>
  <c r="F790" i="17"/>
  <c r="G790" i="17"/>
  <c r="F791" i="17"/>
  <c r="G791" i="17"/>
  <c r="F792" i="17"/>
  <c r="G792" i="17"/>
  <c r="G793" i="17"/>
  <c r="F793" i="17"/>
  <c r="F795" i="17"/>
  <c r="F794" i="17"/>
  <c r="G794" i="17"/>
  <c r="G795" i="17"/>
  <c r="G796" i="17"/>
  <c r="G798" i="17"/>
  <c r="F799" i="17"/>
  <c r="G799" i="17"/>
  <c r="F796" i="17"/>
  <c r="F797" i="17"/>
  <c r="G797" i="17"/>
  <c r="F798" i="17"/>
  <c r="F800" i="17"/>
  <c r="G800" i="17"/>
  <c r="F801" i="17"/>
  <c r="G801" i="17"/>
  <c r="F804" i="17"/>
  <c r="G802" i="17"/>
  <c r="F803" i="17"/>
  <c r="F802" i="17"/>
  <c r="G803" i="17"/>
  <c r="G804" i="17"/>
  <c r="F805" i="17"/>
  <c r="F806" i="17"/>
  <c r="F807" i="17"/>
  <c r="G807" i="17"/>
  <c r="G805" i="17"/>
  <c r="F808" i="17"/>
  <c r="G806" i="17"/>
  <c r="G808" i="17"/>
  <c r="G809" i="17"/>
  <c r="F809" i="17"/>
  <c r="G810" i="17"/>
  <c r="F810" i="17"/>
  <c r="F811" i="17"/>
  <c r="G812" i="17"/>
  <c r="G813" i="17"/>
  <c r="G811" i="17"/>
  <c r="G814" i="17"/>
  <c r="F812" i="17"/>
  <c r="F813" i="17"/>
  <c r="F814" i="17"/>
  <c r="F815" i="17"/>
  <c r="G815" i="17"/>
  <c r="G816" i="17"/>
  <c r="F816" i="17"/>
  <c r="F817" i="17"/>
  <c r="G817" i="17"/>
  <c r="F819" i="17"/>
  <c r="G818" i="17"/>
  <c r="F818" i="17"/>
  <c r="F820" i="17"/>
  <c r="G819" i="17"/>
  <c r="G821" i="17"/>
  <c r="G820" i="17"/>
  <c r="F822" i="17"/>
  <c r="F821" i="17"/>
  <c r="G822" i="17"/>
  <c r="G824" i="17"/>
  <c r="F823" i="17"/>
  <c r="G823" i="17"/>
  <c r="G825" i="17"/>
  <c r="F825" i="17"/>
  <c r="G826" i="17"/>
  <c r="F824" i="17"/>
  <c r="G828" i="17"/>
  <c r="G827" i="17"/>
  <c r="F827" i="17"/>
  <c r="F826" i="17"/>
  <c r="G829" i="17"/>
  <c r="F828" i="17"/>
  <c r="F829" i="17"/>
  <c r="F830" i="17"/>
  <c r="G830" i="17"/>
  <c r="F831" i="17"/>
  <c r="G831" i="17"/>
  <c r="F832" i="17"/>
  <c r="F833" i="17"/>
  <c r="G832" i="17"/>
  <c r="F835" i="17"/>
  <c r="G834" i="17"/>
  <c r="F834" i="17"/>
  <c r="G833" i="17"/>
  <c r="F836" i="17"/>
  <c r="G837" i="17"/>
  <c r="G838" i="17"/>
  <c r="G835" i="17"/>
  <c r="G836" i="17"/>
  <c r="F837" i="17"/>
  <c r="F838" i="17"/>
  <c r="G839" i="17"/>
  <c r="F839" i="17"/>
  <c r="F841" i="17"/>
  <c r="F842" i="17"/>
  <c r="G841" i="17"/>
  <c r="F840" i="17"/>
  <c r="G840" i="17"/>
  <c r="G842" i="17"/>
  <c r="F844" i="17"/>
  <c r="F843" i="17"/>
  <c r="G843" i="17"/>
  <c r="G844" i="17"/>
  <c r="F846" i="17"/>
  <c r="G846" i="17"/>
  <c r="G845" i="17"/>
  <c r="F845" i="17"/>
  <c r="G848" i="17"/>
  <c r="F847" i="17"/>
  <c r="G847" i="17"/>
  <c r="F849" i="17"/>
  <c r="F848" i="17"/>
  <c r="G849" i="17"/>
  <c r="G851" i="17"/>
  <c r="G850" i="17"/>
  <c r="F851" i="17"/>
  <c r="G852" i="17"/>
  <c r="F850" i="17"/>
  <c r="F853" i="17"/>
  <c r="G854" i="17"/>
  <c r="F852" i="17"/>
  <c r="F854" i="17"/>
  <c r="G853" i="17"/>
  <c r="F856" i="17"/>
  <c r="G856" i="17"/>
  <c r="G855" i="17"/>
  <c r="F857" i="17"/>
  <c r="G857" i="17"/>
  <c r="F858" i="17"/>
  <c r="F855" i="17"/>
  <c r="G859" i="17"/>
  <c r="G858" i="17"/>
  <c r="F860" i="17"/>
  <c r="F859" i="17"/>
  <c r="G861" i="17"/>
  <c r="G860" i="17"/>
  <c r="G862" i="17"/>
  <c r="F861" i="17"/>
  <c r="F863" i="17"/>
  <c r="F862" i="17"/>
  <c r="G863" i="17"/>
  <c r="G865" i="17"/>
  <c r="F864" i="17"/>
  <c r="F866" i="17"/>
  <c r="G864" i="17"/>
  <c r="F867" i="17"/>
  <c r="F865" i="17"/>
  <c r="G867" i="17"/>
  <c r="G866" i="17"/>
  <c r="F868" i="17"/>
  <c r="F869" i="17"/>
  <c r="G868" i="17"/>
  <c r="G869" i="17"/>
  <c r="G870" i="17"/>
  <c r="G871" i="17"/>
  <c r="F870" i="17"/>
  <c r="F871" i="17"/>
  <c r="G873" i="17"/>
  <c r="G874" i="17"/>
  <c r="F872" i="17"/>
  <c r="G875" i="17"/>
  <c r="F873" i="17"/>
  <c r="G872" i="17"/>
  <c r="F875" i="17"/>
  <c r="F876" i="17"/>
  <c r="F874" i="17"/>
  <c r="G876" i="17"/>
  <c r="F877" i="17"/>
  <c r="G877" i="17"/>
  <c r="F878" i="17"/>
  <c r="F879" i="17"/>
  <c r="G880" i="17"/>
  <c r="G879" i="17"/>
  <c r="G878" i="17"/>
  <c r="F880" i="17"/>
  <c r="G881" i="17"/>
  <c r="G883" i="17"/>
  <c r="F882" i="17"/>
  <c r="F881" i="17"/>
  <c r="G882" i="17"/>
  <c r="F883" i="17"/>
  <c r="F884" i="17"/>
  <c r="G884" i="17"/>
  <c r="G886" i="17"/>
  <c r="G885" i="17"/>
  <c r="F885" i="17"/>
  <c r="F886" i="17"/>
  <c r="F887" i="17"/>
  <c r="G889" i="17"/>
  <c r="G887" i="17"/>
  <c r="G888" i="17"/>
  <c r="F888" i="17"/>
  <c r="F891" i="17"/>
  <c r="F889" i="17"/>
  <c r="G890" i="17"/>
  <c r="G891" i="17"/>
  <c r="G892" i="17"/>
  <c r="F892" i="17"/>
  <c r="F890" i="17"/>
  <c r="G893" i="17"/>
  <c r="F894" i="17"/>
  <c r="F895" i="17"/>
  <c r="F893" i="17"/>
  <c r="G894" i="17"/>
  <c r="G895" i="17"/>
  <c r="F896" i="17"/>
  <c r="G897" i="17"/>
  <c r="F897" i="17"/>
  <c r="G896" i="17"/>
  <c r="F898" i="17"/>
  <c r="F899" i="17"/>
  <c r="G899" i="17"/>
  <c r="G898" i="17"/>
  <c r="F900" i="17"/>
  <c r="G900" i="17"/>
  <c r="F901" i="17"/>
  <c r="G901" i="17"/>
  <c r="F902" i="17"/>
  <c r="G902" i="17"/>
  <c r="F903" i="17"/>
  <c r="F905" i="17"/>
  <c r="G903" i="17"/>
  <c r="G904" i="17"/>
  <c r="F904" i="17"/>
  <c r="G905" i="17"/>
  <c r="F907" i="17"/>
  <c r="G906" i="17"/>
  <c r="F906" i="17"/>
  <c r="G907" i="17"/>
  <c r="G910" i="17"/>
  <c r="F908" i="17"/>
  <c r="F910" i="17"/>
  <c r="F909" i="17"/>
  <c r="G908" i="17"/>
  <c r="F911" i="17"/>
  <c r="G909" i="17"/>
  <c r="G911" i="17"/>
  <c r="G912" i="17"/>
  <c r="F912" i="17"/>
  <c r="G913" i="17"/>
  <c r="F914" i="17"/>
  <c r="F915" i="17"/>
  <c r="G916" i="17"/>
  <c r="F916" i="17"/>
  <c r="F913" i="17"/>
  <c r="G914" i="17"/>
  <c r="G915" i="17"/>
  <c r="F917" i="17"/>
  <c r="G918" i="17"/>
  <c r="G917" i="17"/>
  <c r="F918" i="17"/>
  <c r="G919" i="17"/>
  <c r="F921" i="17"/>
  <c r="F920" i="17"/>
  <c r="F919" i="17"/>
  <c r="G920" i="17"/>
  <c r="G921" i="17"/>
  <c r="G922" i="17"/>
  <c r="F924" i="17"/>
  <c r="F923" i="17"/>
  <c r="F922" i="17"/>
  <c r="G923" i="17"/>
  <c r="G924" i="17"/>
  <c r="F925" i="17"/>
  <c r="G925" i="17"/>
  <c r="G926" i="17"/>
  <c r="F926" i="17"/>
  <c r="F927" i="17"/>
  <c r="G927" i="17"/>
  <c r="G929" i="17"/>
  <c r="F929" i="17"/>
  <c r="G928" i="17"/>
  <c r="F930" i="17"/>
  <c r="F928" i="17"/>
  <c r="G931" i="17"/>
  <c r="G930" i="17"/>
  <c r="F932" i="17"/>
  <c r="F931" i="17"/>
  <c r="G932" i="17"/>
  <c r="F933" i="17"/>
  <c r="G933" i="17"/>
  <c r="G934" i="17"/>
  <c r="F935" i="17"/>
  <c r="F934" i="17"/>
  <c r="G937" i="17"/>
  <c r="G935" i="17"/>
  <c r="F936" i="17"/>
  <c r="F937" i="17"/>
  <c r="G936" i="17"/>
  <c r="F938" i="17"/>
  <c r="G938" i="17"/>
  <c r="G940" i="17"/>
  <c r="G939" i="17"/>
  <c r="F939" i="17"/>
  <c r="F940" i="17"/>
  <c r="F941" i="17"/>
  <c r="G941" i="17"/>
  <c r="G942" i="17"/>
  <c r="F942" i="17"/>
  <c r="F944" i="17"/>
  <c r="F943" i="17"/>
  <c r="F945" i="17"/>
  <c r="G943" i="17"/>
  <c r="G944" i="17"/>
  <c r="G945" i="17"/>
  <c r="F946" i="17"/>
  <c r="G948" i="17"/>
  <c r="G947" i="17"/>
  <c r="F947" i="17"/>
  <c r="F948" i="17"/>
  <c r="G946" i="17"/>
  <c r="F949" i="17"/>
  <c r="G950" i="17"/>
  <c r="G949" i="17"/>
  <c r="F950" i="17"/>
  <c r="F952" i="17"/>
  <c r="G951" i="17"/>
  <c r="F951" i="17"/>
  <c r="F953" i="17"/>
  <c r="G952" i="17"/>
  <c r="F954" i="17"/>
  <c r="G953" i="17"/>
  <c r="G955" i="17"/>
  <c r="G954" i="17"/>
  <c r="F955" i="17"/>
  <c r="G956" i="17"/>
  <c r="G957" i="17"/>
  <c r="F958" i="17"/>
  <c r="F956" i="17"/>
  <c r="G958" i="17"/>
  <c r="F957" i="17"/>
  <c r="F959" i="17"/>
  <c r="G959" i="17"/>
  <c r="F960" i="17"/>
  <c r="G961" i="17"/>
  <c r="G960" i="17"/>
  <c r="F961" i="17"/>
  <c r="G963" i="17"/>
  <c r="F962" i="17"/>
  <c r="G962" i="17"/>
  <c r="F963" i="17"/>
  <c r="G964" i="17"/>
  <c r="F966" i="17"/>
  <c r="F964" i="17"/>
  <c r="F965" i="17"/>
  <c r="G965" i="17"/>
  <c r="G967" i="17"/>
  <c r="G966" i="17"/>
  <c r="F968" i="17"/>
  <c r="G968" i="17"/>
  <c r="F967" i="17"/>
  <c r="G969" i="17"/>
  <c r="F972" i="17"/>
  <c r="F971" i="17"/>
  <c r="F969" i="17"/>
  <c r="F970" i="17"/>
  <c r="F974" i="17"/>
  <c r="G970" i="17"/>
  <c r="G971" i="17"/>
  <c r="G972" i="17"/>
  <c r="F973" i="17"/>
  <c r="G975" i="17"/>
  <c r="G973" i="17"/>
  <c r="G974" i="17"/>
  <c r="G977" i="17"/>
  <c r="F975" i="17"/>
  <c r="G976" i="17"/>
  <c r="F977" i="17"/>
  <c r="F976" i="17"/>
  <c r="F978" i="17"/>
  <c r="G978" i="17"/>
  <c r="G980" i="17"/>
  <c r="G979" i="17"/>
  <c r="F979" i="17"/>
  <c r="F980" i="17"/>
  <c r="G981" i="17"/>
  <c r="F981" i="17"/>
  <c r="G982" i="17"/>
  <c r="G983" i="17"/>
  <c r="F982" i="17"/>
  <c r="F984" i="17"/>
  <c r="G984" i="17"/>
  <c r="G985" i="17"/>
  <c r="F983" i="17"/>
  <c r="F985" i="17"/>
  <c r="F986" i="17"/>
  <c r="G986" i="17"/>
  <c r="F988" i="17"/>
  <c r="G988" i="17"/>
  <c r="G987" i="17"/>
  <c r="F987" i="17"/>
  <c r="F990" i="17"/>
  <c r="G989" i="17"/>
  <c r="G990" i="17"/>
  <c r="F989" i="17"/>
  <c r="F993" i="17"/>
  <c r="F991" i="17"/>
  <c r="F992" i="17"/>
  <c r="G992" i="17"/>
  <c r="G991" i="17"/>
  <c r="G993" i="17"/>
  <c r="F995" i="17"/>
  <c r="G994" i="17"/>
  <c r="F994" i="17"/>
  <c r="G995" i="17"/>
  <c r="F996" i="17"/>
  <c r="G996" i="17"/>
  <c r="F997" i="17"/>
  <c r="G997" i="17"/>
  <c r="G998" i="17"/>
  <c r="F998" i="17"/>
  <c r="G999" i="17"/>
  <c r="F1002" i="17"/>
  <c r="G1000" i="17"/>
  <c r="F999" i="17"/>
  <c r="F1000" i="17"/>
  <c r="G1002" i="17"/>
  <c r="G1001" i="17"/>
  <c r="F1001" i="17"/>
  <c r="F1003" i="17"/>
  <c r="G1003" i="17"/>
  <c r="G1004" i="17"/>
  <c r="G1005" i="17"/>
  <c r="F1004" i="17"/>
  <c r="F1006" i="17"/>
  <c r="F1005" i="17"/>
  <c r="G1006" i="17"/>
  <c r="G1007" i="17"/>
  <c r="F1007" i="17"/>
  <c r="G1008" i="17"/>
  <c r="F1009" i="17"/>
  <c r="F1008" i="17"/>
  <c r="G1011" i="17"/>
  <c r="G1009" i="17"/>
  <c r="F1011" i="17"/>
  <c r="F1010" i="17"/>
  <c r="G1010" i="17"/>
  <c r="G1012" i="17"/>
  <c r="F1013" i="17"/>
  <c r="F1012" i="17"/>
  <c r="G1013" i="17"/>
  <c r="G1014" i="17"/>
  <c r="F1015" i="17"/>
  <c r="F1014" i="17"/>
  <c r="F1017" i="17"/>
  <c r="G1015" i="17"/>
  <c r="G1016" i="17"/>
  <c r="F1016" i="17"/>
  <c r="F1018" i="17"/>
  <c r="G1018" i="17"/>
  <c r="G1017" i="17"/>
  <c r="G1020" i="17"/>
  <c r="F1019" i="17"/>
  <c r="G1019" i="17"/>
  <c r="F1020" i="17"/>
  <c r="F1021" i="17"/>
  <c r="G1022" i="17"/>
  <c r="F1024" i="17"/>
  <c r="G1023" i="17"/>
  <c r="F1025" i="17"/>
  <c r="F1022" i="17"/>
  <c r="G1021" i="17"/>
  <c r="F1023" i="17"/>
  <c r="G1025" i="17"/>
  <c r="G1026" i="17"/>
  <c r="G1024" i="17"/>
  <c r="G1027" i="17"/>
  <c r="F1026" i="17"/>
  <c r="G1028" i="17"/>
  <c r="F1027" i="17"/>
  <c r="F1029" i="17"/>
  <c r="G1030" i="17"/>
  <c r="F1028" i="17"/>
  <c r="G1029" i="17"/>
  <c r="F1031" i="17"/>
  <c r="G1032" i="17"/>
  <c r="G1031" i="17"/>
  <c r="G1033" i="17"/>
  <c r="F1030" i="17"/>
  <c r="F1032" i="17"/>
  <c r="F1034" i="17"/>
  <c r="F1033" i="17"/>
  <c r="G1034" i="17"/>
  <c r="F1035" i="17"/>
  <c r="G1035" i="17"/>
  <c r="F1037" i="17"/>
  <c r="G1036" i="17"/>
  <c r="F1036" i="17"/>
  <c r="G1037" i="17"/>
  <c r="F1038" i="17"/>
  <c r="G1038" i="17"/>
  <c r="F1039" i="17"/>
  <c r="G1041" i="17"/>
  <c r="G1039" i="17"/>
  <c r="G1040" i="17"/>
  <c r="F1040" i="17"/>
  <c r="F1041" i="17"/>
  <c r="F1042" i="17"/>
  <c r="G1042" i="17"/>
  <c r="G1044" i="17"/>
  <c r="F1045" i="17"/>
  <c r="F1044" i="17"/>
  <c r="F1043" i="17"/>
  <c r="G1046" i="17"/>
  <c r="G1043" i="17"/>
  <c r="F1046" i="17"/>
  <c r="G1045" i="17"/>
  <c r="G1047" i="17"/>
  <c r="F1048" i="17"/>
  <c r="G1048" i="17"/>
  <c r="F1047" i="17"/>
  <c r="F1050" i="17"/>
  <c r="G1050" i="17"/>
  <c r="G1049" i="17"/>
  <c r="F1051" i="17"/>
  <c r="F1049" i="17"/>
  <c r="G1051" i="17"/>
  <c r="G1052" i="17"/>
  <c r="G1053" i="17"/>
  <c r="F1052" i="17"/>
  <c r="G1054" i="17"/>
  <c r="F1053" i="17"/>
  <c r="F1054" i="17"/>
  <c r="G1055" i="17"/>
  <c r="F1055" i="17"/>
  <c r="F1056" i="17"/>
  <c r="G1058" i="17"/>
  <c r="G1057" i="17"/>
  <c r="G1056" i="17"/>
  <c r="F1059" i="17"/>
  <c r="F1057" i="17"/>
  <c r="F1058" i="17"/>
  <c r="G1059" i="17"/>
  <c r="F1060" i="17"/>
  <c r="F1061" i="17"/>
  <c r="G1060" i="17"/>
  <c r="F1063" i="17"/>
  <c r="G1062" i="17"/>
  <c r="F1062" i="17"/>
  <c r="G1061" i="17"/>
  <c r="G1064" i="17"/>
  <c r="F1064" i="17"/>
  <c r="G1063" i="17"/>
  <c r="G1065" i="17"/>
  <c r="F1065" i="17"/>
  <c r="G1066" i="17"/>
  <c r="G1067" i="17"/>
  <c r="F1066" i="17"/>
  <c r="F1067" i="17"/>
  <c r="G1068" i="17"/>
  <c r="G1070" i="17"/>
  <c r="F1069" i="17"/>
  <c r="F1068" i="17"/>
  <c r="F1070" i="17"/>
  <c r="G1069" i="17"/>
  <c r="F1072" i="17"/>
  <c r="F1071" i="17"/>
  <c r="F1074" i="17"/>
  <c r="G1071" i="17"/>
  <c r="G1073" i="17"/>
  <c r="G1072" i="17"/>
  <c r="F1075" i="17"/>
  <c r="F1073" i="17"/>
  <c r="G1074" i="17"/>
  <c r="G1075" i="17"/>
  <c r="G1076" i="17"/>
  <c r="F1077" i="17"/>
  <c r="F1076" i="17"/>
  <c r="G1077" i="17"/>
  <c r="F1078" i="17"/>
  <c r="F1079" i="17"/>
  <c r="F1080" i="17"/>
  <c r="G1079" i="17"/>
  <c r="G1080" i="17"/>
  <c r="G1078" i="17"/>
  <c r="G1081" i="17"/>
  <c r="F1081" i="17"/>
  <c r="F1082" i="17"/>
  <c r="G1083" i="17"/>
  <c r="G1082" i="17"/>
  <c r="F1083" i="17"/>
  <c r="G1084" i="17"/>
  <c r="F1084" i="17"/>
  <c r="G1085" i="17"/>
  <c r="G1087" i="17"/>
  <c r="F1086" i="17"/>
  <c r="F1087" i="17"/>
  <c r="G1086" i="17"/>
  <c r="F1085" i="17"/>
  <c r="G1088" i="17"/>
  <c r="F1089" i="17"/>
  <c r="F1088" i="17"/>
  <c r="G1090" i="17"/>
  <c r="G1092" i="17"/>
  <c r="F1091" i="17"/>
  <c r="F1090" i="17"/>
  <c r="G1089" i="17"/>
  <c r="F1093" i="17"/>
  <c r="G1091" i="17"/>
  <c r="F1092" i="17"/>
  <c r="G1093" i="17"/>
  <c r="F1094" i="17"/>
  <c r="G1095" i="17"/>
  <c r="G1094" i="17"/>
  <c r="F1095" i="17"/>
  <c r="G1097" i="17"/>
  <c r="G1096" i="17"/>
  <c r="F1097" i="17"/>
  <c r="F1096" i="17"/>
  <c r="F1099" i="17"/>
  <c r="G1098" i="17"/>
  <c r="F1098" i="17"/>
  <c r="F1100" i="17"/>
  <c r="G1100" i="17"/>
  <c r="G1099" i="17"/>
  <c r="G1102" i="17"/>
  <c r="F1101" i="17"/>
  <c r="F1102" i="17"/>
  <c r="G1103" i="17"/>
  <c r="G1101" i="17"/>
  <c r="F1103" i="17"/>
  <c r="F1104" i="17"/>
  <c r="G1106" i="17"/>
  <c r="F1105" i="17"/>
  <c r="G1104" i="17"/>
  <c r="F1107" i="17"/>
  <c r="F1106" i="17"/>
  <c r="G1105" i="17"/>
  <c r="G1107" i="17"/>
  <c r="G1110" i="17"/>
  <c r="G1108" i="17"/>
  <c r="G1109" i="17"/>
  <c r="F1109" i="17"/>
  <c r="F1108" i="17"/>
  <c r="F1110" i="17"/>
  <c r="G1111" i="17"/>
  <c r="F1111" i="17"/>
  <c r="F1113" i="17"/>
  <c r="G1112" i="17"/>
  <c r="F1112" i="17"/>
  <c r="G1113" i="17"/>
  <c r="G1114" i="17"/>
  <c r="G1115" i="17"/>
  <c r="F1116" i="17"/>
  <c r="F1115" i="17"/>
  <c r="F1114" i="17"/>
  <c r="G1116" i="17"/>
  <c r="G1117" i="17"/>
  <c r="F1119" i="17"/>
  <c r="G1118" i="17"/>
  <c r="F1117" i="17"/>
  <c r="F1118" i="17"/>
  <c r="G1119" i="17"/>
  <c r="F1120" i="17"/>
  <c r="G1120" i="17"/>
  <c r="G1122" i="17"/>
  <c r="G1121" i="17"/>
  <c r="F1121" i="17"/>
  <c r="G1123" i="17"/>
  <c r="F1123" i="17"/>
  <c r="F1122" i="17"/>
  <c r="F1124" i="17"/>
  <c r="G1124" i="17"/>
  <c r="F1125" i="17"/>
  <c r="G1125" i="17"/>
  <c r="F1126" i="17"/>
  <c r="G1127" i="17"/>
  <c r="G1126" i="17"/>
  <c r="F1127" i="17"/>
  <c r="G1128" i="17"/>
  <c r="F1128" i="17"/>
  <c r="G1130" i="17"/>
  <c r="G1129" i="17"/>
  <c r="F1130" i="17"/>
  <c r="F1129" i="17"/>
  <c r="G1132" i="17"/>
  <c r="G1131" i="17"/>
  <c r="F1131" i="17"/>
  <c r="F1132" i="17"/>
  <c r="F1133" i="17"/>
  <c r="G1133" i="17"/>
  <c r="F1134" i="17"/>
  <c r="G1135" i="17"/>
  <c r="F1135" i="17"/>
  <c r="G1134" i="17"/>
  <c r="G1136" i="17"/>
  <c r="F1136" i="17"/>
  <c r="F1138" i="17"/>
  <c r="G1137" i="17"/>
  <c r="F1139" i="17"/>
  <c r="F1137" i="17"/>
  <c r="G1139" i="17"/>
  <c r="G1138" i="17"/>
  <c r="G1140" i="17"/>
  <c r="F1141" i="17"/>
  <c r="F1140" i="17"/>
  <c r="G1141" i="17"/>
  <c r="F1142" i="17"/>
  <c r="F1143" i="17"/>
  <c r="G1142" i="17"/>
  <c r="G1144" i="17"/>
  <c r="F1144" i="17"/>
  <c r="G1143" i="17"/>
  <c r="G1145" i="17"/>
  <c r="F1145" i="17"/>
  <c r="F1146" i="17"/>
  <c r="G1148" i="17"/>
  <c r="F1147" i="17"/>
  <c r="G1146" i="17"/>
  <c r="G1147" i="17"/>
  <c r="G1149" i="17"/>
  <c r="F1148" i="17"/>
  <c r="F1150" i="17"/>
  <c r="F1149" i="17"/>
  <c r="G1150" i="17"/>
  <c r="F1151" i="17"/>
  <c r="G1151" i="17"/>
  <c r="G1152" i="17"/>
  <c r="F1152" i="17"/>
  <c r="F1153" i="17"/>
  <c r="G1155" i="17"/>
  <c r="G1153" i="17"/>
  <c r="F1155" i="17"/>
  <c r="G1154" i="17"/>
  <c r="F1154" i="17"/>
  <c r="F1156" i="17"/>
  <c r="G1157" i="17"/>
  <c r="F1157" i="17"/>
  <c r="G1159" i="17"/>
  <c r="G1156" i="17"/>
  <c r="F1158" i="17"/>
  <c r="G1158" i="17"/>
  <c r="F1159" i="17"/>
  <c r="G1160" i="17"/>
  <c r="F1161" i="17"/>
  <c r="F1160" i="17"/>
  <c r="G1163" i="17"/>
  <c r="F1162" i="17"/>
  <c r="G1161" i="17"/>
  <c r="F1164" i="17"/>
  <c r="F1163" i="17"/>
  <c r="G1162" i="17"/>
  <c r="G1164" i="17"/>
  <c r="G1165" i="17"/>
  <c r="F1165" i="17"/>
  <c r="F1166" i="17"/>
  <c r="G1167" i="17"/>
  <c r="G1166" i="17"/>
  <c r="F1168" i="17"/>
  <c r="F1167" i="17"/>
  <c r="F1170" i="17"/>
  <c r="G1168" i="17"/>
  <c r="F1169" i="17"/>
  <c r="G1170" i="17"/>
  <c r="G1169" i="17"/>
  <c r="F1171" i="17"/>
  <c r="G1171" i="17"/>
  <c r="G1173" i="17"/>
  <c r="F1172" i="17"/>
  <c r="F1174" i="17"/>
  <c r="G1172" i="17"/>
  <c r="F1173" i="17"/>
  <c r="F1175" i="17"/>
  <c r="G1175" i="17"/>
  <c r="G1174" i="17"/>
  <c r="F1176" i="17"/>
  <c r="G1176" i="17"/>
  <c r="G1177" i="17"/>
  <c r="F1177" i="17"/>
  <c r="G1178" i="17"/>
  <c r="F1179" i="17"/>
  <c r="F1178" i="17"/>
  <c r="G1179" i="17"/>
  <c r="G1180" i="17"/>
  <c r="G1181" i="17"/>
  <c r="F1180" i="17"/>
  <c r="F1181" i="17"/>
  <c r="F1182" i="17"/>
  <c r="G1182" i="17"/>
  <c r="F1183" i="17"/>
  <c r="G1184" i="17"/>
  <c r="G1183" i="17"/>
  <c r="G1185" i="17"/>
  <c r="F1184" i="17"/>
  <c r="F1185" i="17"/>
  <c r="G1186" i="17"/>
  <c r="F1186" i="17"/>
  <c r="G1187" i="17"/>
  <c r="F1187" i="17"/>
  <c r="G1189" i="17"/>
  <c r="F1189" i="17"/>
  <c r="F1188" i="17"/>
  <c r="G1190" i="17"/>
  <c r="G1188" i="17"/>
  <c r="F1190" i="17"/>
  <c r="G1191" i="17"/>
  <c r="F1191" i="17"/>
  <c r="G1193" i="17"/>
  <c r="F1192" i="17"/>
  <c r="F1193" i="17"/>
  <c r="G1192" i="17"/>
  <c r="G1194" i="17"/>
  <c r="G1195" i="17"/>
  <c r="F1194" i="17"/>
  <c r="G1196" i="17"/>
  <c r="F1196" i="17"/>
  <c r="F1195" i="17"/>
  <c r="G1198" i="17"/>
  <c r="G1197" i="17"/>
  <c r="G1199" i="17"/>
  <c r="F1199" i="17"/>
  <c r="F1198" i="17"/>
  <c r="F1197" i="17"/>
  <c r="F1200" i="17"/>
  <c r="G1201" i="17"/>
  <c r="F1201" i="17"/>
  <c r="G1200" i="17"/>
  <c r="G1202" i="17"/>
  <c r="F1202" i="17"/>
  <c r="G1204" i="17"/>
  <c r="G1203" i="17"/>
  <c r="F1204" i="17"/>
  <c r="G1205" i="17"/>
  <c r="F1203" i="17"/>
  <c r="F1206" i="17"/>
  <c r="F1205" i="17"/>
  <c r="F1207" i="17"/>
  <c r="G1207" i="17"/>
  <c r="G1208" i="17"/>
  <c r="G1206" i="17"/>
  <c r="G1209" i="17"/>
  <c r="F1208" i="17"/>
  <c r="F1210" i="17"/>
  <c r="F1209" i="17"/>
  <c r="F1211" i="17"/>
  <c r="G1210" i="17"/>
  <c r="G1211" i="17"/>
  <c r="F1212" i="17"/>
  <c r="G1213" i="17"/>
  <c r="F1213" i="17"/>
  <c r="F1214" i="17"/>
  <c r="G1212" i="17"/>
  <c r="G1214" i="17"/>
  <c r="F1215" i="17"/>
  <c r="F1217" i="17"/>
  <c r="F1216" i="17"/>
  <c r="G1215" i="17"/>
  <c r="G1216" i="17"/>
  <c r="G1217" i="17"/>
  <c r="G1218" i="17"/>
  <c r="F1220" i="17"/>
  <c r="F1218" i="17"/>
  <c r="F1219" i="17"/>
  <c r="G1220" i="17"/>
  <c r="G1219" i="17"/>
  <c r="G1221" i="17"/>
  <c r="F1223" i="17"/>
  <c r="F1222" i="17"/>
  <c r="G1223" i="17"/>
  <c r="F1221" i="17"/>
  <c r="G1222" i="17"/>
  <c r="F1224" i="17"/>
  <c r="F1225" i="17"/>
  <c r="G1224" i="17"/>
  <c r="F1226" i="17"/>
  <c r="G1226" i="17"/>
  <c r="G1225" i="17"/>
  <c r="G1227" i="17"/>
  <c r="F1227" i="17"/>
  <c r="G1228" i="17"/>
  <c r="F1228" i="17"/>
  <c r="G1229" i="17"/>
  <c r="F1229" i="17"/>
  <c r="G1230" i="17"/>
  <c r="G1231" i="17"/>
  <c r="F1231" i="17"/>
  <c r="F1230" i="17"/>
  <c r="G1232" i="17"/>
  <c r="F1232" i="17"/>
  <c r="F1233" i="17"/>
  <c r="G1233" i="17"/>
  <c r="F1235" i="17"/>
  <c r="F1234" i="17"/>
  <c r="G1234" i="17"/>
  <c r="F1236" i="17"/>
  <c r="G1235" i="17"/>
  <c r="G1236" i="17"/>
  <c r="F1238" i="17"/>
  <c r="G1237" i="17"/>
  <c r="G1238" i="17"/>
  <c r="F1237" i="17"/>
  <c r="F1240" i="17"/>
  <c r="G1239" i="17"/>
  <c r="F1241" i="17"/>
  <c r="F1239" i="17"/>
  <c r="G1240" i="17"/>
  <c r="G1242" i="17"/>
  <c r="F1243" i="17"/>
  <c r="G1241" i="17"/>
  <c r="F1242" i="17"/>
  <c r="G1244" i="17"/>
  <c r="F1244" i="17"/>
  <c r="G1245" i="17"/>
  <c r="G1243" i="17"/>
  <c r="F1246" i="17"/>
  <c r="F1245" i="17"/>
  <c r="G1246" i="17"/>
  <c r="G1247" i="17"/>
  <c r="F1247" i="17"/>
  <c r="F1250" i="17"/>
  <c r="G1248" i="17"/>
  <c r="G1251" i="17"/>
  <c r="F1248" i="17"/>
  <c r="F1249" i="17"/>
  <c r="G1249" i="17"/>
  <c r="G1250" i="17"/>
  <c r="G1252" i="17"/>
  <c r="F1251" i="17"/>
  <c r="F1252" i="17"/>
  <c r="F1253" i="17"/>
  <c r="G1253" i="17"/>
  <c r="G1254" i="17"/>
  <c r="F1254" i="17"/>
  <c r="G1255" i="17"/>
  <c r="F1255" i="17"/>
  <c r="G1257" i="17"/>
  <c r="G1256" i="17"/>
  <c r="F1256" i="17"/>
  <c r="F1257" i="17"/>
  <c r="F1258" i="17"/>
  <c r="F1259" i="17"/>
  <c r="G1258" i="17"/>
  <c r="G1260" i="17"/>
  <c r="F1260" i="17"/>
  <c r="G1259" i="17"/>
  <c r="G1262" i="17"/>
  <c r="F1262" i="17"/>
  <c r="G1261" i="17"/>
  <c r="F1261" i="17"/>
  <c r="F1263" i="17"/>
  <c r="G1264" i="17"/>
  <c r="F1264" i="17"/>
  <c r="F1265" i="17"/>
  <c r="G1265" i="17"/>
  <c r="F1266" i="17"/>
  <c r="G1266" i="17"/>
  <c r="G1263" i="17"/>
  <c r="G1267" i="17"/>
  <c r="G1268" i="17"/>
  <c r="F1267" i="17"/>
  <c r="G1269" i="17"/>
  <c r="F1268" i="17"/>
  <c r="F1270" i="17"/>
  <c r="G1270" i="17"/>
  <c r="F1271" i="17"/>
  <c r="F1269" i="17"/>
  <c r="G1271" i="17"/>
  <c r="G1273" i="17"/>
  <c r="G1272" i="17"/>
  <c r="F1272" i="17"/>
  <c r="F1274" i="17"/>
  <c r="G1274" i="17"/>
  <c r="F1273" i="17"/>
  <c r="F1275" i="17"/>
  <c r="G1275" i="17"/>
  <c r="F1276" i="17"/>
  <c r="G1277" i="17"/>
  <c r="F1277" i="17"/>
  <c r="G1276" i="17"/>
  <c r="F1278" i="17"/>
  <c r="F1279" i="17"/>
  <c r="G1279" i="17"/>
  <c r="G1278" i="17"/>
  <c r="F1280" i="17"/>
  <c r="F1282" i="17"/>
  <c r="G1280" i="17"/>
  <c r="F1281" i="17"/>
  <c r="G1281" i="17"/>
  <c r="G1282" i="17"/>
  <c r="G1283" i="17"/>
  <c r="F1285" i="17"/>
  <c r="F1283" i="17"/>
  <c r="F1284" i="17"/>
  <c r="G1284" i="17"/>
  <c r="G1285" i="17"/>
  <c r="F1287" i="17"/>
  <c r="G1287" i="17"/>
  <c r="G1289" i="17"/>
  <c r="F1286" i="17"/>
  <c r="G1288" i="17"/>
  <c r="F1288" i="17"/>
  <c r="F1289" i="17"/>
  <c r="G1286" i="17"/>
  <c r="F1290" i="17"/>
  <c r="F1292" i="17"/>
  <c r="G1290" i="17"/>
  <c r="F1291" i="17"/>
  <c r="G1292" i="17"/>
  <c r="F1294" i="17"/>
  <c r="G1294" i="17"/>
  <c r="F1293" i="17"/>
  <c r="G1295" i="17"/>
  <c r="G1291" i="17"/>
  <c r="G1293" i="17"/>
  <c r="F1295" i="17"/>
  <c r="G1296" i="17"/>
  <c r="F1297" i="17"/>
  <c r="G1297" i="17"/>
  <c r="F1296" i="17"/>
  <c r="F1298" i="17"/>
  <c r="F1299" i="17"/>
  <c r="F1300" i="17"/>
  <c r="G1299" i="17"/>
  <c r="G1298" i="17"/>
  <c r="F1301" i="17"/>
  <c r="G1300" i="17"/>
  <c r="G1302" i="17"/>
  <c r="G1301" i="17"/>
  <c r="F1302" i="17"/>
  <c r="F1303" i="17"/>
  <c r="G1305" i="17"/>
  <c r="G1303" i="17"/>
  <c r="F1304" i="17"/>
  <c r="G1304" i="17"/>
  <c r="F1306" i="17"/>
  <c r="F1305" i="17"/>
  <c r="F1307" i="17"/>
  <c r="G1306" i="17"/>
  <c r="F1308" i="17"/>
  <c r="G1307" i="17"/>
  <c r="G1308" i="17"/>
  <c r="G1309" i="17"/>
  <c r="F1309" i="17"/>
  <c r="G1311" i="17"/>
  <c r="F1310" i="17"/>
  <c r="G1310" i="17"/>
  <c r="F1311" i="17"/>
  <c r="G1312" i="17"/>
  <c r="F1312" i="17"/>
  <c r="G1314" i="17"/>
  <c r="F1314" i="17"/>
  <c r="F1316" i="17"/>
  <c r="G1313" i="17"/>
  <c r="F1313" i="17"/>
  <c r="F1315" i="17"/>
  <c r="G1316" i="17"/>
  <c r="G1315" i="17"/>
  <c r="G1317" i="17"/>
  <c r="F1318" i="17"/>
  <c r="F1317" i="17"/>
  <c r="G1318" i="17"/>
  <c r="F1319" i="17"/>
  <c r="G1319" i="17"/>
  <c r="F1321" i="17"/>
  <c r="G1320" i="17"/>
  <c r="F1320" i="17"/>
  <c r="G1321" i="17"/>
  <c r="G1323" i="17"/>
  <c r="F1322" i="17"/>
  <c r="G1322" i="17"/>
  <c r="F1323" i="17"/>
  <c r="F1324" i="17"/>
  <c r="F1326" i="17"/>
  <c r="G1324" i="17"/>
  <c r="G1325" i="17"/>
  <c r="F1325" i="17"/>
  <c r="G1327" i="17"/>
  <c r="F1328" i="17"/>
  <c r="G1326" i="17"/>
  <c r="F1327" i="17"/>
  <c r="G1329" i="17"/>
  <c r="F1329" i="17"/>
  <c r="F1330" i="17"/>
  <c r="G1328" i="17"/>
  <c r="G1330" i="17"/>
  <c r="F1331" i="17"/>
  <c r="G1331" i="17"/>
  <c r="F1332" i="17"/>
  <c r="G1333" i="17"/>
  <c r="F1333" i="17"/>
  <c r="G1335" i="17"/>
  <c r="G1332" i="17"/>
  <c r="G1334" i="17"/>
  <c r="F1334" i="17"/>
  <c r="F1335" i="17"/>
  <c r="F1336" i="17"/>
  <c r="G1336" i="17"/>
  <c r="F1337" i="17"/>
  <c r="G1338" i="17"/>
  <c r="F1338" i="17"/>
  <c r="G1337" i="17"/>
  <c r="F1340" i="17"/>
  <c r="G1339" i="17"/>
  <c r="G1340" i="17"/>
  <c r="F1339" i="17"/>
  <c r="F1341" i="17"/>
  <c r="G1341" i="17"/>
  <c r="G1342" i="17"/>
  <c r="G1343" i="17"/>
  <c r="F1342" i="17"/>
  <c r="F1343" i="17"/>
  <c r="F1344" i="17"/>
  <c r="F1346" i="17"/>
  <c r="G1346" i="17"/>
  <c r="F1345" i="17"/>
  <c r="G1344" i="17"/>
  <c r="G1345" i="17"/>
  <c r="F1347" i="17"/>
  <c r="G1347" i="17"/>
  <c r="G1349" i="17"/>
  <c r="G1348" i="17"/>
  <c r="F1348" i="17"/>
  <c r="G1350" i="17"/>
  <c r="F1349" i="17"/>
  <c r="G1351" i="17"/>
  <c r="F1351" i="17"/>
  <c r="F1350" i="17"/>
  <c r="G1352" i="17"/>
  <c r="F1352" i="17"/>
  <c r="F1354" i="17"/>
  <c r="G1353" i="17"/>
  <c r="G1354" i="17"/>
  <c r="F1353" i="17"/>
  <c r="G1355" i="17"/>
  <c r="F1355" i="17"/>
  <c r="G1356" i="17"/>
  <c r="G1357" i="17"/>
  <c r="F1356" i="17"/>
  <c r="G1359" i="17"/>
  <c r="G1358" i="17"/>
  <c r="F1358" i="17"/>
  <c r="F1357" i="17"/>
  <c r="F1360" i="17"/>
  <c r="G1360" i="17"/>
  <c r="F1359" i="17"/>
  <c r="F1361" i="17"/>
  <c r="F1362" i="17"/>
  <c r="G1362" i="17"/>
  <c r="F1363" i="17"/>
  <c r="G1364" i="17"/>
  <c r="G1361" i="17"/>
  <c r="G1363" i="17"/>
  <c r="F1364" i="17"/>
  <c r="F1365" i="17"/>
  <c r="G1365" i="17"/>
  <c r="F1366" i="17"/>
  <c r="G1367" i="17"/>
  <c r="F1367" i="17"/>
  <c r="G1369" i="17"/>
  <c r="F1368" i="17"/>
  <c r="G1368" i="17"/>
  <c r="G1366" i="17"/>
  <c r="G1370" i="17"/>
  <c r="F1370" i="17"/>
  <c r="F1369" i="17"/>
  <c r="F1372" i="17"/>
  <c r="G1373" i="17"/>
  <c r="G1371" i="17"/>
  <c r="F1371" i="17"/>
  <c r="G1372" i="17"/>
  <c r="F1374" i="17"/>
  <c r="F1373" i="17"/>
  <c r="G1374" i="17"/>
  <c r="F1375" i="17"/>
  <c r="F1377" i="17"/>
  <c r="G1377" i="17"/>
  <c r="F1376" i="17"/>
  <c r="G1375" i="17"/>
  <c r="G1376" i="17"/>
  <c r="F1378" i="17"/>
  <c r="G1378" i="17"/>
  <c r="F1379" i="17"/>
  <c r="G1379" i="17"/>
  <c r="F1381" i="17"/>
  <c r="G1380" i="17"/>
  <c r="F1380" i="17"/>
  <c r="G1381" i="17"/>
  <c r="F1382" i="17"/>
  <c r="G1382" i="17"/>
  <c r="F1383" i="17"/>
  <c r="G1383" i="17"/>
  <c r="F1384" i="17"/>
  <c r="G1384" i="17"/>
  <c r="G1385" i="17"/>
  <c r="F1387" i="17"/>
  <c r="G1387" i="17"/>
  <c r="F1386" i="17"/>
  <c r="F1385" i="17"/>
  <c r="G1386" i="17"/>
  <c r="F1388" i="17"/>
  <c r="G1388" i="17"/>
  <c r="G1389" i="17"/>
  <c r="F1390" i="17"/>
  <c r="G1390" i="17"/>
  <c r="F1389" i="17"/>
  <c r="G1391" i="17"/>
  <c r="F1392" i="17"/>
  <c r="F1391" i="17"/>
  <c r="G1392" i="17"/>
  <c r="G1393" i="17"/>
  <c r="F1393" i="17"/>
  <c r="G1395" i="17"/>
  <c r="F1396" i="17"/>
  <c r="F1394" i="17"/>
  <c r="F1395" i="17"/>
  <c r="G1394" i="17"/>
  <c r="G1397" i="17"/>
  <c r="G1396" i="17"/>
  <c r="G1399" i="17"/>
  <c r="F1400" i="17"/>
  <c r="G1400" i="17"/>
  <c r="F1397" i="17"/>
  <c r="F1398" i="17"/>
  <c r="F1399" i="17"/>
  <c r="G1398" i="17"/>
  <c r="G1401" i="17"/>
  <c r="F1403" i="17"/>
  <c r="G1403" i="17"/>
  <c r="F1402" i="17"/>
  <c r="F1404" i="17"/>
  <c r="F1401" i="17"/>
  <c r="G1402" i="17"/>
  <c r="F1406" i="17"/>
  <c r="G1405" i="17"/>
  <c r="G1406" i="17"/>
  <c r="G1404" i="17"/>
  <c r="F1405" i="17"/>
  <c r="F1408" i="17"/>
  <c r="G1407" i="17"/>
  <c r="G1409" i="17"/>
  <c r="F1407" i="17"/>
  <c r="F1410" i="17"/>
  <c r="G1408" i="17"/>
  <c r="G1411" i="17"/>
  <c r="G1410" i="17"/>
  <c r="F1409" i="17"/>
  <c r="G1412" i="17"/>
  <c r="F1412" i="17"/>
  <c r="F1411" i="17"/>
  <c r="F1414" i="17"/>
  <c r="F1413" i="17"/>
  <c r="G1413" i="17"/>
  <c r="G1414" i="17"/>
  <c r="G1416" i="17"/>
  <c r="G1415" i="17"/>
  <c r="F1416" i="17"/>
  <c r="F1415" i="17"/>
  <c r="F1417" i="17"/>
  <c r="G1418" i="17"/>
  <c r="F1418" i="17"/>
  <c r="G1417" i="17"/>
  <c r="G1419" i="17"/>
  <c r="F1419" i="17"/>
  <c r="G1420" i="17"/>
  <c r="G1421" i="17"/>
  <c r="F1420" i="17"/>
  <c r="F1423" i="17"/>
  <c r="G1422" i="17"/>
  <c r="F1422" i="17"/>
  <c r="F1421" i="17"/>
  <c r="F1424" i="17"/>
  <c r="G1424" i="17"/>
  <c r="G1423" i="17"/>
  <c r="G1426" i="17"/>
  <c r="F1426" i="17"/>
  <c r="F1425" i="17"/>
  <c r="G1428" i="17"/>
  <c r="G1425" i="17"/>
  <c r="F1427" i="17"/>
  <c r="F1428" i="17"/>
  <c r="G1427" i="17"/>
  <c r="G1429" i="17"/>
  <c r="F1429" i="17"/>
  <c r="F1430" i="17"/>
  <c r="G1432" i="17"/>
  <c r="G1430" i="17"/>
  <c r="F1431" i="17"/>
  <c r="G1431" i="17"/>
  <c r="F1432" i="17"/>
  <c r="F1434" i="17"/>
  <c r="F1433" i="17"/>
  <c r="G1433" i="17"/>
  <c r="G1434" i="17"/>
  <c r="F1435" i="17"/>
  <c r="G1435" i="17"/>
  <c r="G1436" i="17"/>
  <c r="F1436" i="17"/>
  <c r="G1437" i="17"/>
  <c r="F1437" i="17"/>
  <c r="G1438" i="17"/>
  <c r="F1438" i="17"/>
  <c r="G1439" i="17"/>
  <c r="F1439" i="17"/>
  <c r="F1440" i="17"/>
  <c r="G1440" i="17"/>
  <c r="G1441" i="17"/>
  <c r="F1442" i="17"/>
  <c r="F1441" i="17"/>
  <c r="F1443" i="17"/>
  <c r="G1443" i="17"/>
  <c r="F1445" i="17"/>
  <c r="F1444" i="17"/>
  <c r="G1442" i="17"/>
  <c r="G1445" i="17"/>
  <c r="G1444" i="17"/>
  <c r="G1446" i="17"/>
  <c r="F1446" i="17"/>
  <c r="G1447" i="17"/>
  <c r="F1448" i="17"/>
  <c r="F1447" i="17"/>
  <c r="G1448" i="17"/>
  <c r="G1449" i="17"/>
  <c r="G1450" i="17"/>
  <c r="F1451" i="17"/>
  <c r="F1449" i="17"/>
  <c r="G1452" i="17"/>
  <c r="F1450" i="17"/>
  <c r="G1451" i="17"/>
  <c r="G1454" i="17"/>
  <c r="G1455" i="17"/>
  <c r="F1452" i="17"/>
  <c r="G1453" i="17"/>
  <c r="G1456" i="17"/>
  <c r="F1454" i="17"/>
  <c r="F1453" i="17"/>
  <c r="F1456" i="17"/>
  <c r="F1455" i="17"/>
  <c r="F1457" i="17"/>
  <c r="G1457" i="17"/>
  <c r="G1458" i="17"/>
  <c r="F1458" i="17"/>
  <c r="G1459" i="17"/>
  <c r="F1459" i="17"/>
  <c r="F1461" i="17"/>
  <c r="G1460" i="17"/>
  <c r="G1461" i="17"/>
  <c r="F1462" i="17"/>
  <c r="F1460" i="17"/>
  <c r="G1462" i="17"/>
  <c r="F1463" i="17"/>
  <c r="G1463" i="17"/>
  <c r="F1464" i="17"/>
  <c r="G1466" i="17"/>
  <c r="F1465" i="17"/>
  <c r="G1465" i="17"/>
  <c r="G1464" i="17"/>
  <c r="F1466" i="17"/>
  <c r="G1467" i="17"/>
  <c r="F1467" i="17"/>
  <c r="G1468" i="17"/>
  <c r="F1470" i="17"/>
  <c r="F1468" i="17"/>
  <c r="G1469" i="17"/>
  <c r="G1471" i="17"/>
  <c r="G1470" i="17"/>
  <c r="F1469" i="17"/>
  <c r="F1471" i="17"/>
  <c r="F1472" i="17"/>
  <c r="G1472" i="17"/>
  <c r="F1473" i="17"/>
  <c r="G1474" i="17"/>
  <c r="G1473" i="17"/>
  <c r="F1474" i="17"/>
  <c r="F1476" i="17"/>
  <c r="G1475" i="17"/>
  <c r="F1475" i="17"/>
  <c r="G1476" i="17"/>
  <c r="G1478" i="17"/>
  <c r="F1478" i="17"/>
  <c r="G1477" i="17"/>
  <c r="F1477" i="17"/>
  <c r="F1479" i="17"/>
  <c r="F1480" i="17"/>
  <c r="G1479" i="17"/>
  <c r="G1481" i="17"/>
  <c r="G1480" i="17"/>
  <c r="F1481" i="17"/>
  <c r="G1482" i="17"/>
  <c r="F1482" i="17"/>
  <c r="G1483" i="17"/>
  <c r="G1485" i="17"/>
  <c r="G1484" i="17"/>
  <c r="F1483" i="17"/>
  <c r="F1485" i="17"/>
  <c r="F1484" i="17"/>
  <c r="F1486" i="17"/>
  <c r="G1486" i="17"/>
  <c r="G1487" i="17"/>
  <c r="F1487" i="17"/>
  <c r="F1488" i="17"/>
  <c r="G1488" i="17"/>
  <c r="F1490" i="17"/>
  <c r="G1489" i="17"/>
  <c r="F1489" i="17"/>
  <c r="G1490" i="17"/>
  <c r="G1491" i="17"/>
  <c r="F1491" i="17"/>
  <c r="F1493" i="17"/>
  <c r="F1492" i="17"/>
  <c r="G1493" i="17"/>
  <c r="F1494" i="17"/>
  <c r="G1492" i="17"/>
  <c r="G1495" i="17"/>
  <c r="F1495" i="17"/>
  <c r="G1494" i="17"/>
  <c r="G1496" i="17"/>
  <c r="G1498" i="17"/>
  <c r="G1497" i="17"/>
  <c r="F1496" i="17"/>
  <c r="F1497" i="17"/>
  <c r="G1499" i="17"/>
  <c r="F1498" i="17"/>
  <c r="F1499" i="17"/>
  <c r="G1500" i="17"/>
  <c r="G1501" i="17"/>
  <c r="F1502" i="17"/>
  <c r="F1501" i="17"/>
  <c r="G1502" i="17"/>
  <c r="F1500" i="17"/>
  <c r="F1504" i="17"/>
  <c r="F1503" i="17"/>
  <c r="G1505" i="17"/>
  <c r="G1504" i="17"/>
  <c r="G1503" i="17"/>
  <c r="F1506" i="17"/>
  <c r="F1505" i="17"/>
  <c r="G1506" i="17"/>
  <c r="F1507" i="17"/>
  <c r="G1508" i="17"/>
  <c r="F1509" i="17"/>
  <c r="F1508" i="17"/>
  <c r="G1509" i="17"/>
  <c r="G1510" i="17"/>
  <c r="G1507" i="17"/>
  <c r="G1511" i="17"/>
  <c r="F1510" i="17"/>
  <c r="F1511" i="17"/>
  <c r="G1513" i="17"/>
  <c r="F1514" i="17"/>
  <c r="F1513" i="17"/>
  <c r="G1512" i="17"/>
  <c r="G1514" i="17"/>
  <c r="F1512" i="17"/>
  <c r="G1515" i="17"/>
  <c r="G1516" i="17"/>
  <c r="F1515" i="17"/>
  <c r="F1516" i="17"/>
  <c r="F1517" i="17"/>
  <c r="F1518" i="17"/>
  <c r="F1519" i="17"/>
  <c r="G1517" i="17"/>
  <c r="G1518" i="17"/>
  <c r="G1519" i="17"/>
  <c r="F1520" i="17"/>
  <c r="G1520" i="17"/>
  <c r="G1521" i="17"/>
  <c r="G1523" i="17"/>
  <c r="F1523" i="17"/>
  <c r="F1522" i="17"/>
  <c r="F1521" i="17"/>
  <c r="F1524" i="17"/>
  <c r="G1522" i="17"/>
  <c r="G1524" i="17"/>
  <c r="G1525" i="17"/>
  <c r="F1525" i="17"/>
  <c r="G1526" i="17"/>
  <c r="F1527" i="17"/>
  <c r="G1528" i="17"/>
  <c r="G1527" i="17"/>
  <c r="F1526" i="17"/>
  <c r="G1529" i="17"/>
  <c r="F1529" i="17"/>
  <c r="F1528" i="17"/>
  <c r="G1530" i="17"/>
  <c r="F1531" i="17"/>
  <c r="F1530" i="17"/>
  <c r="G1532" i="17"/>
  <c r="G1531" i="17"/>
  <c r="F1532" i="17"/>
  <c r="F1534" i="17"/>
  <c r="F1535" i="17"/>
  <c r="F1533" i="17"/>
  <c r="G1533" i="17"/>
  <c r="F1536" i="17"/>
  <c r="G1535" i="17"/>
  <c r="G1534" i="17"/>
  <c r="G1537" i="17"/>
  <c r="F1537" i="17"/>
  <c r="G1536" i="17"/>
  <c r="F1538" i="17"/>
  <c r="F1539" i="17"/>
  <c r="G1539" i="17"/>
  <c r="G1538" i="17"/>
  <c r="G1540" i="17"/>
  <c r="F1540" i="17"/>
  <c r="G1541" i="17"/>
  <c r="F1541" i="17"/>
  <c r="F1542" i="17"/>
  <c r="G1543" i="17"/>
  <c r="G1542" i="17"/>
  <c r="F1543" i="17"/>
  <c r="F1545" i="17"/>
  <c r="G1544" i="17"/>
  <c r="F1544" i="17"/>
  <c r="G1545" i="17"/>
  <c r="G1546" i="17"/>
  <c r="G1547" i="17"/>
  <c r="F1546" i="17"/>
  <c r="F1547" i="17"/>
  <c r="F1548" i="17"/>
  <c r="G1549" i="17"/>
  <c r="G1548" i="17"/>
  <c r="F1550" i="17"/>
  <c r="F1549" i="17"/>
  <c r="F1551" i="17"/>
  <c r="G1551" i="17"/>
  <c r="G1552" i="17"/>
  <c r="F1553" i="17"/>
  <c r="G1550" i="17"/>
  <c r="F1552" i="17"/>
  <c r="G1554" i="17"/>
  <c r="F1554" i="17"/>
  <c r="G1553" i="17"/>
  <c r="G1556" i="17"/>
  <c r="F1555" i="17"/>
  <c r="G1555" i="17"/>
  <c r="F1556" i="17"/>
  <c r="G1557" i="17"/>
  <c r="F1557" i="17"/>
  <c r="F1559" i="17"/>
  <c r="G1558" i="17"/>
  <c r="F1558" i="17"/>
  <c r="F1561" i="17"/>
  <c r="F1560" i="17"/>
  <c r="G1560" i="17"/>
  <c r="G1559" i="17"/>
  <c r="G1561" i="17"/>
  <c r="G1563" i="17"/>
  <c r="F1562" i="17"/>
  <c r="G1562" i="17"/>
  <c r="G1566" i="17"/>
  <c r="F1564" i="17"/>
  <c r="G1565" i="17"/>
  <c r="F1563" i="17"/>
  <c r="G1564" i="17"/>
  <c r="F1565" i="17"/>
  <c r="F1567" i="17"/>
  <c r="G1568" i="17"/>
  <c r="G1567" i="17"/>
  <c r="F1566" i="17"/>
  <c r="F1569" i="17"/>
  <c r="G1569" i="17"/>
  <c r="G1570" i="17"/>
  <c r="F1568" i="17"/>
  <c r="G1571" i="17"/>
  <c r="F1570" i="17"/>
  <c r="F1571" i="17"/>
  <c r="G1572" i="17"/>
  <c r="F1572" i="17"/>
  <c r="F1574" i="17"/>
  <c r="G1573" i="17"/>
  <c r="F1573" i="17"/>
  <c r="F1575" i="17"/>
  <c r="G1575" i="17"/>
  <c r="G1574" i="17"/>
  <c r="F1576" i="17"/>
  <c r="G1576" i="17"/>
  <c r="G1577" i="17"/>
  <c r="F1578" i="17"/>
  <c r="F1577" i="17"/>
  <c r="G1581" i="17"/>
  <c r="F1580" i="17"/>
  <c r="G1579" i="17"/>
  <c r="F1579" i="17"/>
  <c r="G1578" i="17"/>
  <c r="F1582" i="17"/>
  <c r="G1580" i="17"/>
  <c r="F1581" i="17"/>
  <c r="G1582" i="17"/>
  <c r="F1584" i="17"/>
  <c r="G1584" i="17"/>
  <c r="G1583" i="17"/>
  <c r="F1585" i="17"/>
  <c r="F1583" i="17"/>
  <c r="G1585" i="17"/>
  <c r="G1587" i="17"/>
  <c r="F1586" i="17"/>
  <c r="G1586" i="17"/>
  <c r="F1587" i="17"/>
  <c r="F1590" i="17"/>
  <c r="G1588" i="17"/>
  <c r="F1588" i="17"/>
  <c r="G1590" i="17"/>
  <c r="G1589" i="17"/>
  <c r="F1589" i="17"/>
  <c r="F1591" i="17"/>
  <c r="G1591" i="17"/>
  <c r="F1592" i="17"/>
  <c r="F1593" i="17"/>
  <c r="G1593" i="17"/>
  <c r="G1592" i="17"/>
  <c r="G1594" i="17"/>
  <c r="F1596" i="17"/>
  <c r="F1595" i="17"/>
  <c r="G1597" i="17"/>
  <c r="F1594" i="17"/>
  <c r="F1597" i="17"/>
  <c r="G1595" i="17"/>
  <c r="G1596" i="17"/>
  <c r="F1598" i="17"/>
  <c r="G1598" i="17"/>
  <c r="G1600" i="17"/>
  <c r="G1599" i="17"/>
  <c r="F1599" i="17"/>
  <c r="F1600" i="17"/>
  <c r="F1601" i="17"/>
  <c r="G1602" i="17"/>
  <c r="F1602" i="17"/>
  <c r="G1603" i="17"/>
  <c r="G1601" i="17"/>
  <c r="F1605" i="17"/>
  <c r="F1604" i="17"/>
  <c r="G1605" i="17"/>
  <c r="F1603" i="17"/>
  <c r="G1607" i="17"/>
  <c r="G1604" i="17"/>
  <c r="F1606" i="17"/>
  <c r="G1606" i="17"/>
  <c r="F1607" i="17"/>
  <c r="F1609" i="17"/>
  <c r="F1608" i="17"/>
  <c r="G1610" i="17"/>
  <c r="G1608" i="17"/>
  <c r="G1609" i="17"/>
  <c r="F1610" i="17"/>
  <c r="F1613" i="17"/>
  <c r="G1611" i="17"/>
  <c r="F1612" i="17"/>
  <c r="F1611" i="17"/>
  <c r="F1614" i="17"/>
  <c r="G1613" i="17"/>
  <c r="G1614" i="17"/>
  <c r="G1612" i="17"/>
  <c r="F1616" i="17"/>
  <c r="F1615" i="17"/>
  <c r="G1616" i="17"/>
  <c r="G1615" i="17"/>
  <c r="G1617" i="17"/>
  <c r="F1617" i="17"/>
  <c r="G1619" i="17"/>
  <c r="G1618" i="17"/>
  <c r="F1618" i="17"/>
  <c r="F1620" i="17"/>
  <c r="F1621" i="17"/>
  <c r="F1619" i="17"/>
  <c r="G1620" i="17"/>
  <c r="G1621" i="17"/>
  <c r="F1624" i="17"/>
  <c r="F1623" i="17"/>
  <c r="G1623" i="17"/>
  <c r="F1622" i="17"/>
  <c r="G1624" i="17"/>
  <c r="G1622" i="17"/>
  <c r="G1625" i="17"/>
  <c r="F1625" i="17"/>
  <c r="F1627" i="17"/>
  <c r="G1626" i="17"/>
  <c r="F1626" i="17"/>
  <c r="G1627" i="17"/>
  <c r="G1628" i="17"/>
  <c r="F1628" i="17"/>
  <c r="F1630" i="17"/>
  <c r="G1631" i="17"/>
  <c r="F1629" i="17"/>
  <c r="G1629" i="17"/>
  <c r="G1630" i="17"/>
  <c r="F1632" i="17"/>
  <c r="F1631" i="17"/>
  <c r="G1632" i="17"/>
  <c r="F1634" i="17"/>
  <c r="G1633" i="17"/>
  <c r="F1633" i="17"/>
  <c r="F1635" i="17"/>
  <c r="G1634" i="17"/>
  <c r="G1635" i="17"/>
  <c r="G1636" i="17"/>
  <c r="F1636" i="17"/>
  <c r="G1637" i="17"/>
  <c r="F1638" i="17"/>
  <c r="G1639" i="17"/>
  <c r="G1638" i="17"/>
  <c r="F1637" i="17"/>
  <c r="G1640" i="17"/>
  <c r="F1639" i="17"/>
  <c r="G1642" i="17"/>
  <c r="F1640" i="17"/>
  <c r="G1643" i="17"/>
  <c r="F1642" i="17"/>
  <c r="G1641" i="17"/>
  <c r="F1643" i="17"/>
  <c r="F1641" i="17"/>
  <c r="F1644" i="17"/>
  <c r="G1644" i="17"/>
  <c r="F1645" i="17"/>
  <c r="G1645" i="17"/>
  <c r="F1646" i="17"/>
  <c r="G1646" i="17"/>
  <c r="F1648" i="17"/>
  <c r="G1649" i="17"/>
  <c r="F1647" i="17"/>
  <c r="G1647" i="17"/>
  <c r="F1650" i="17"/>
  <c r="F1652" i="17"/>
  <c r="F1649" i="17"/>
  <c r="G1648" i="17"/>
  <c r="G1652" i="17"/>
  <c r="G1651" i="17"/>
  <c r="F1653" i="17"/>
  <c r="F1651" i="17"/>
  <c r="G1650" i="17"/>
  <c r="G1653" i="17"/>
  <c r="G1654" i="17"/>
  <c r="F1654" i="17"/>
  <c r="F1655" i="17"/>
  <c r="G1655" i="17"/>
  <c r="F1656" i="17"/>
  <c r="G1656" i="17"/>
  <c r="G1658" i="17"/>
  <c r="F1657" i="17"/>
  <c r="F1658" i="17"/>
  <c r="G1657" i="17"/>
  <c r="G1660" i="17"/>
  <c r="F1660" i="17"/>
  <c r="F1662" i="17"/>
  <c r="G1659" i="17"/>
  <c r="F1659" i="17"/>
  <c r="F1661" i="17"/>
  <c r="G1661" i="17"/>
  <c r="G1662" i="17"/>
  <c r="G1663" i="17"/>
  <c r="F1664" i="17"/>
  <c r="F1663" i="17"/>
  <c r="G1664" i="17"/>
  <c r="F1666" i="17"/>
  <c r="F1665" i="17"/>
  <c r="G1666" i="17"/>
  <c r="F1668" i="17"/>
  <c r="G1665" i="17"/>
  <c r="F1667" i="17"/>
  <c r="G1668" i="17"/>
  <c r="G1667" i="17"/>
  <c r="G1670" i="17"/>
  <c r="F1669" i="17"/>
  <c r="F1670" i="17"/>
  <c r="G1669" i="17"/>
  <c r="F1671" i="17"/>
  <c r="G1673" i="17"/>
  <c r="G1672" i="17"/>
  <c r="G1671" i="17"/>
  <c r="F1672" i="17"/>
  <c r="G1674" i="17"/>
  <c r="F1673" i="17"/>
  <c r="G1675" i="17"/>
  <c r="G1676" i="17"/>
  <c r="F1674" i="17"/>
  <c r="F1675" i="17"/>
  <c r="F1677" i="17"/>
  <c r="F1676" i="17"/>
  <c r="G1677" i="17"/>
  <c r="G1678" i="17"/>
  <c r="F1678" i="17"/>
  <c r="G1679" i="17"/>
  <c r="F1679" i="17"/>
  <c r="F1680" i="17"/>
  <c r="G1680" i="17"/>
  <c r="G1682" i="17"/>
  <c r="F1681" i="17"/>
  <c r="F1682" i="17"/>
  <c r="G1681" i="17"/>
  <c r="G1683" i="17"/>
  <c r="F1683" i="17"/>
  <c r="G1684" i="17"/>
  <c r="F1684" i="17"/>
  <c r="F1685" i="17"/>
  <c r="G1685" i="17"/>
  <c r="F1686" i="17"/>
  <c r="G1687" i="17"/>
  <c r="G1686" i="17"/>
  <c r="F1688" i="17"/>
  <c r="F1687" i="17"/>
  <c r="F1689" i="17"/>
  <c r="F1690" i="17"/>
  <c r="G1689" i="17"/>
  <c r="F1691" i="17"/>
  <c r="G1688" i="17"/>
  <c r="G1690" i="17"/>
  <c r="G1691" i="17"/>
  <c r="F1693" i="17"/>
  <c r="G1692" i="17"/>
  <c r="G1693" i="17"/>
  <c r="F1692" i="17"/>
  <c r="G1695" i="17"/>
  <c r="F1694" i="17"/>
  <c r="G1696" i="17"/>
  <c r="G1694" i="17"/>
  <c r="G1697" i="17"/>
  <c r="F1695" i="17"/>
  <c r="F1697" i="17"/>
  <c r="F1698" i="17"/>
  <c r="F1699" i="17"/>
  <c r="G1698" i="17"/>
  <c r="G1699" i="17"/>
  <c r="F1696" i="17"/>
  <c r="F1700" i="17"/>
  <c r="G1700" i="17"/>
  <c r="F1701" i="17"/>
  <c r="G1701" i="17"/>
  <c r="G1702" i="17"/>
  <c r="F1702" i="17"/>
  <c r="G1703" i="17"/>
  <c r="F1704" i="17"/>
  <c r="F1703" i="17"/>
  <c r="G1705" i="17"/>
  <c r="F1705" i="17"/>
  <c r="G1704" i="17"/>
  <c r="G1706" i="17"/>
  <c r="F1706" i="17"/>
  <c r="G1708" i="17"/>
  <c r="G1707" i="17"/>
  <c r="F1707" i="17"/>
  <c r="F1708" i="17"/>
  <c r="G1710" i="17"/>
  <c r="F1710" i="17"/>
  <c r="G1709" i="17"/>
  <c r="F1709" i="17"/>
  <c r="F1712" i="17"/>
  <c r="G1712" i="17"/>
  <c r="F1711" i="17"/>
  <c r="G1714" i="17"/>
  <c r="F1713" i="17"/>
  <c r="G1711" i="17"/>
  <c r="G1713" i="17"/>
  <c r="G1715" i="17"/>
  <c r="F1715" i="17"/>
  <c r="G1716" i="17"/>
  <c r="F1714" i="17"/>
  <c r="F1716" i="17"/>
  <c r="F1717" i="17"/>
  <c r="F1719" i="17"/>
  <c r="G1718" i="17"/>
  <c r="G1717" i="17"/>
  <c r="F1718" i="17"/>
  <c r="G1719" i="17"/>
  <c r="F1720" i="17"/>
  <c r="G1721" i="17"/>
  <c r="F1722" i="17"/>
  <c r="F1721" i="17"/>
  <c r="G1720" i="17"/>
  <c r="F1723" i="17"/>
  <c r="G1723" i="17"/>
  <c r="G1724" i="17"/>
  <c r="G1725" i="17"/>
  <c r="F1724" i="17"/>
  <c r="G1722" i="17"/>
  <c r="F1726" i="17"/>
  <c r="F1725" i="17"/>
  <c r="G1726" i="17"/>
  <c r="G1727" i="17"/>
  <c r="F1729" i="17"/>
  <c r="F1728" i="17"/>
  <c r="G1728" i="17"/>
  <c r="G1729" i="17"/>
  <c r="F1727" i="17"/>
  <c r="F1730" i="17"/>
  <c r="G1731" i="17"/>
  <c r="G1733" i="17"/>
  <c r="F1732" i="17"/>
  <c r="G1730" i="17"/>
  <c r="F1733" i="17"/>
  <c r="F1731" i="17"/>
  <c r="G1732" i="17"/>
  <c r="G1734" i="17"/>
  <c r="F1734" i="17"/>
  <c r="F1736" i="17"/>
  <c r="F1735" i="17"/>
  <c r="G1735" i="17"/>
  <c r="G1737" i="17"/>
  <c r="G1736" i="17"/>
  <c r="F1737" i="17"/>
  <c r="G1738" i="17"/>
  <c r="G1740" i="17"/>
  <c r="F1739" i="17"/>
  <c r="F1740" i="17"/>
  <c r="F1738" i="17"/>
  <c r="F1741" i="17"/>
  <c r="G1741" i="17"/>
  <c r="G1739" i="17"/>
  <c r="G1742" i="17"/>
  <c r="F1742" i="17"/>
  <c r="F1744" i="17"/>
  <c r="G1743" i="17"/>
  <c r="F1743" i="17"/>
  <c r="F1746" i="17"/>
  <c r="F1747" i="17"/>
  <c r="G1744" i="17"/>
  <c r="G1745" i="17"/>
  <c r="F1745" i="17"/>
  <c r="F1748" i="17"/>
  <c r="G1748" i="17"/>
  <c r="G1747" i="17"/>
  <c r="F1749" i="17"/>
  <c r="G1746" i="17"/>
  <c r="G1750" i="17"/>
  <c r="G1749" i="17"/>
  <c r="G1751" i="17"/>
  <c r="F1752" i="17"/>
  <c r="F1751" i="17"/>
  <c r="F1750" i="17"/>
  <c r="G1752" i="17"/>
  <c r="G1753" i="17"/>
  <c r="F1753" i="17"/>
  <c r="F1754" i="17"/>
  <c r="F1756" i="17"/>
  <c r="G1754" i="17"/>
  <c r="G1755" i="17"/>
  <c r="G1756" i="17"/>
  <c r="F1755" i="17"/>
  <c r="G1757" i="17"/>
  <c r="F1757" i="17"/>
  <c r="F1759" i="17"/>
  <c r="G1758" i="17"/>
  <c r="F1758" i="17"/>
  <c r="G1760" i="17"/>
  <c r="G1759" i="17"/>
  <c r="F1760" i="17"/>
  <c r="G1763" i="17"/>
  <c r="G1762" i="17"/>
  <c r="F1762" i="17"/>
  <c r="G1761" i="17"/>
  <c r="F1761" i="17"/>
  <c r="F1764" i="17"/>
  <c r="F1763" i="17"/>
  <c r="G1764" i="17"/>
  <c r="F1765" i="17"/>
  <c r="G1767" i="17"/>
  <c r="G1766" i="17"/>
  <c r="F1766" i="17"/>
  <c r="F1767" i="17"/>
  <c r="G1765" i="17"/>
  <c r="F1768" i="17"/>
  <c r="G1768" i="17"/>
  <c r="F1770" i="17"/>
  <c r="F1769" i="17"/>
  <c r="G1769" i="17"/>
  <c r="G1771" i="17"/>
  <c r="F1772" i="17"/>
  <c r="G1770" i="17"/>
  <c r="F1771" i="17"/>
  <c r="G1773" i="17"/>
  <c r="G1772" i="17"/>
  <c r="F1773" i="17"/>
  <c r="G1774" i="17"/>
  <c r="F1776" i="17"/>
  <c r="F1774" i="17"/>
  <c r="G1776" i="17"/>
  <c r="F1775" i="17"/>
  <c r="F1777" i="17"/>
  <c r="G1778" i="17"/>
  <c r="G1775" i="17"/>
  <c r="F1778" i="17"/>
  <c r="G1779" i="17"/>
  <c r="G1777" i="17"/>
  <c r="F1780" i="17"/>
  <c r="G1780" i="17"/>
  <c r="F1781" i="17"/>
  <c r="F1779" i="17"/>
  <c r="G1781" i="17"/>
  <c r="G1782" i="17"/>
  <c r="F1782" i="17"/>
  <c r="G1784" i="17"/>
  <c r="F1784" i="17"/>
  <c r="G1783" i="17"/>
  <c r="F1785" i="17"/>
  <c r="F1783" i="17"/>
  <c r="G1785" i="17"/>
  <c r="F1787" i="17"/>
  <c r="F1786" i="17"/>
  <c r="G1786" i="17"/>
  <c r="G1788" i="17"/>
  <c r="F1789" i="17"/>
  <c r="G1787" i="17"/>
  <c r="G1789" i="17"/>
  <c r="F1788" i="17"/>
  <c r="G1790" i="17"/>
  <c r="F1790" i="17"/>
  <c r="F1791" i="17"/>
  <c r="F1792" i="17"/>
  <c r="G1792" i="17"/>
  <c r="G1791" i="17"/>
  <c r="G1793" i="17"/>
  <c r="F1793" i="17"/>
  <c r="F1794" i="17"/>
  <c r="F1795" i="17"/>
  <c r="G1794" i="17"/>
  <c r="G1795" i="17"/>
  <c r="F1797" i="17"/>
  <c r="G1796" i="17"/>
  <c r="F1798" i="17"/>
  <c r="G1798" i="17"/>
  <c r="F1796" i="17"/>
  <c r="G1797" i="17"/>
  <c r="G1799" i="17"/>
  <c r="F1800" i="17"/>
  <c r="G1800" i="17"/>
  <c r="F1799" i="17"/>
  <c r="G1801" i="17"/>
  <c r="F1802" i="17"/>
  <c r="G1803" i="17"/>
  <c r="G1802" i="17"/>
  <c r="F1801" i="17"/>
  <c r="G1804" i="17"/>
  <c r="F1803" i="17"/>
  <c r="F1805" i="17"/>
  <c r="F1804" i="17"/>
  <c r="G1805" i="17"/>
  <c r="F1808" i="17"/>
  <c r="F1806" i="17"/>
  <c r="G1806" i="17"/>
  <c r="G1807" i="17"/>
  <c r="F1807" i="17"/>
  <c r="G1808" i="17"/>
  <c r="F1809" i="17"/>
  <c r="G1809" i="17"/>
  <c r="F1810" i="17"/>
  <c r="G1811" i="17"/>
  <c r="F1811" i="17"/>
  <c r="F1812" i="17"/>
  <c r="G1810" i="17"/>
  <c r="G1812" i="17"/>
  <c r="G1813" i="17"/>
  <c r="F1813" i="17"/>
  <c r="F1814" i="17"/>
  <c r="G1814" i="17"/>
  <c r="F1816" i="17"/>
  <c r="F1815" i="17"/>
  <c r="G1815" i="17"/>
  <c r="F1817" i="17"/>
  <c r="G1816" i="17"/>
  <c r="G1817" i="17"/>
  <c r="F1818" i="17"/>
  <c r="G1819" i="17"/>
  <c r="F1819" i="17"/>
  <c r="G1821" i="17"/>
  <c r="G1820" i="17"/>
  <c r="G1818" i="17"/>
  <c r="F1820" i="17"/>
  <c r="F1821" i="17"/>
  <c r="F1823" i="17"/>
  <c r="F1822" i="17"/>
  <c r="G1822" i="17"/>
  <c r="G1824" i="17"/>
  <c r="G1823" i="17"/>
  <c r="F1824" i="17"/>
  <c r="G1825" i="17"/>
  <c r="F1825" i="17"/>
  <c r="F1826" i="17"/>
  <c r="F1827" i="17"/>
  <c r="G1828" i="17"/>
  <c r="G1826" i="17"/>
  <c r="G1827" i="17"/>
  <c r="F1828" i="17"/>
  <c r="G1829" i="17"/>
  <c r="F1829" i="17"/>
  <c r="G1832" i="17"/>
  <c r="G1830" i="17"/>
  <c r="F1832" i="17"/>
  <c r="F1831" i="17"/>
  <c r="F1830" i="17"/>
  <c r="G1831" i="17"/>
  <c r="F1834" i="17"/>
  <c r="G1833" i="17"/>
  <c r="F1833" i="17"/>
  <c r="F1836" i="17"/>
  <c r="G1835" i="17"/>
  <c r="G1834" i="17"/>
  <c r="G1836" i="17"/>
  <c r="F1835" i="17"/>
  <c r="G1838" i="17"/>
  <c r="G1837" i="17"/>
  <c r="F1837" i="17"/>
  <c r="F1838" i="17"/>
  <c r="G1839" i="17"/>
  <c r="G1840" i="17"/>
  <c r="F1839" i="17"/>
  <c r="F1840" i="17"/>
  <c r="G1841" i="17"/>
  <c r="F1841" i="17"/>
  <c r="G1842" i="17"/>
  <c r="F1842" i="17"/>
  <c r="F1844" i="17"/>
  <c r="F1843" i="17"/>
  <c r="G1843" i="17"/>
  <c r="F1845" i="17"/>
  <c r="G1845" i="17"/>
  <c r="F1846" i="17"/>
  <c r="G1844" i="17"/>
  <c r="G1846" i="17"/>
  <c r="F1848" i="17"/>
  <c r="F1847" i="17"/>
  <c r="G1848" i="17"/>
  <c r="G1847" i="17"/>
  <c r="F1849" i="17"/>
  <c r="G1849" i="17"/>
  <c r="F1850" i="17"/>
  <c r="G1850" i="17"/>
  <c r="G1851" i="17"/>
  <c r="F1852" i="17"/>
  <c r="F1851" i="17"/>
  <c r="F1853" i="17"/>
  <c r="G1852" i="17"/>
  <c r="G1854" i="17"/>
  <c r="F1854" i="17"/>
  <c r="G1853" i="17"/>
  <c r="F1855" i="17"/>
  <c r="G1855" i="17"/>
  <c r="G1856" i="17"/>
  <c r="G1857" i="17"/>
  <c r="F1856" i="17"/>
  <c r="F1859" i="17"/>
  <c r="G1858" i="17"/>
  <c r="F1858" i="17"/>
  <c r="F1857" i="17"/>
  <c r="F1860" i="17"/>
  <c r="G1861" i="17"/>
  <c r="G1859" i="17"/>
  <c r="G1860" i="17"/>
  <c r="F1862" i="17"/>
  <c r="G1862" i="17"/>
  <c r="G1863" i="17"/>
  <c r="F1861" i="17"/>
  <c r="G1865" i="17"/>
  <c r="F1864" i="17"/>
  <c r="G1864" i="17"/>
  <c r="F1863" i="17"/>
  <c r="F1865" i="17"/>
  <c r="F1866" i="17"/>
  <c r="G1867" i="17"/>
  <c r="G1866" i="17"/>
  <c r="F1867" i="17"/>
  <c r="F1868" i="17"/>
  <c r="G1868" i="17"/>
  <c r="F1871" i="17"/>
  <c r="G1869" i="17"/>
  <c r="F1870" i="17"/>
  <c r="F1869" i="17"/>
  <c r="G1870" i="17"/>
  <c r="G1871" i="17"/>
  <c r="G1872" i="17"/>
  <c r="F1872" i="17"/>
  <c r="F1873" i="17"/>
  <c r="G1873" i="17"/>
  <c r="G1874" i="17"/>
  <c r="G1875" i="17"/>
  <c r="F1875" i="17"/>
  <c r="F1874" i="17"/>
  <c r="F1876" i="17"/>
  <c r="G1879" i="17"/>
  <c r="F1877" i="17"/>
  <c r="G1878" i="17"/>
  <c r="F1878" i="17"/>
  <c r="G1876" i="17"/>
  <c r="F1879" i="17"/>
  <c r="G1877" i="17"/>
  <c r="F1881" i="17"/>
  <c r="G1880" i="17"/>
  <c r="F1880" i="17"/>
  <c r="G1882" i="17"/>
  <c r="G1881" i="17"/>
  <c r="F1882" i="17"/>
  <c r="F1883" i="17"/>
  <c r="F1884" i="17"/>
  <c r="G1883" i="17"/>
  <c r="F1885" i="17"/>
  <c r="G1884" i="17"/>
  <c r="G1885" i="17"/>
  <c r="G1886" i="17"/>
  <c r="F1886" i="17"/>
  <c r="G1887" i="17"/>
  <c r="G1888" i="17"/>
  <c r="F1887" i="17"/>
  <c r="F1889" i="17"/>
  <c r="G1890" i="17"/>
  <c r="F1888" i="17"/>
  <c r="F1890" i="17"/>
  <c r="G1889" i="17"/>
  <c r="F1891" i="17"/>
  <c r="G1891" i="17"/>
  <c r="F1892" i="17"/>
  <c r="G1892" i="17"/>
  <c r="G1894" i="17"/>
  <c r="F1893" i="17"/>
  <c r="F1894" i="17"/>
  <c r="G1895" i="17"/>
  <c r="G1893" i="17"/>
  <c r="F1896" i="17"/>
  <c r="G1896" i="17"/>
  <c r="F1895" i="17"/>
  <c r="F1897" i="17"/>
  <c r="G1897" i="17"/>
  <c r="F1898" i="17"/>
  <c r="F1899" i="17"/>
  <c r="G1899" i="17"/>
  <c r="G1898" i="17"/>
  <c r="G1900" i="17"/>
  <c r="F1900" i="17"/>
  <c r="F1902" i="17"/>
  <c r="F1901" i="17"/>
  <c r="G1901" i="17"/>
  <c r="G1902" i="17"/>
  <c r="F1903" i="17"/>
  <c r="G1903" i="17"/>
  <c r="G1905" i="17"/>
  <c r="G1904" i="17"/>
  <c r="F1904" i="17"/>
  <c r="F1906" i="17"/>
  <c r="F1905" i="17"/>
  <c r="G1906" i="17"/>
  <c r="G1907" i="17"/>
  <c r="F1908" i="17"/>
  <c r="F1907" i="17"/>
  <c r="G1909" i="17"/>
  <c r="G1908" i="17"/>
  <c r="F1909" i="17"/>
  <c r="G1910" i="17"/>
  <c r="F1911" i="17"/>
  <c r="F1910" i="17"/>
  <c r="G1911" i="17"/>
  <c r="F1913" i="17"/>
  <c r="G1912" i="17"/>
  <c r="F1914" i="17"/>
  <c r="G1913" i="17"/>
  <c r="F1912" i="17"/>
  <c r="G1914" i="17"/>
  <c r="G1915" i="17"/>
  <c r="F1916" i="17"/>
  <c r="F1915" i="17"/>
  <c r="G1917" i="17"/>
  <c r="G1916" i="17"/>
  <c r="G1918" i="17"/>
  <c r="F1917" i="17"/>
  <c r="F1919" i="17"/>
  <c r="F1921" i="17"/>
  <c r="F1918" i="17"/>
  <c r="G1919" i="17"/>
  <c r="G1920" i="17"/>
  <c r="G1921" i="17"/>
  <c r="G1922" i="17"/>
  <c r="F1920" i="17"/>
  <c r="F1923" i="17"/>
  <c r="F1922" i="17"/>
  <c r="G1924" i="17"/>
  <c r="G1923" i="17"/>
  <c r="G1925" i="17"/>
  <c r="F1924" i="17"/>
  <c r="F1925" i="17"/>
  <c r="G1927" i="17"/>
  <c r="F1927" i="17"/>
  <c r="F1926" i="17"/>
  <c r="G1926" i="17"/>
  <c r="F1928" i="17"/>
  <c r="G1928" i="17"/>
  <c r="G1930" i="17"/>
  <c r="F1930" i="17"/>
  <c r="F1929" i="17"/>
  <c r="G1929" i="17"/>
  <c r="G1931" i="17"/>
  <c r="F1931" i="17"/>
  <c r="F1932" i="17"/>
  <c r="G1932" i="17"/>
  <c r="F1935" i="17"/>
  <c r="F1933" i="17"/>
  <c r="G1933" i="17"/>
  <c r="G1934" i="17"/>
  <c r="F1934" i="17"/>
  <c r="G1935" i="17"/>
  <c r="F1937" i="17"/>
  <c r="F1936" i="17"/>
  <c r="G1937" i="17"/>
  <c r="G1936" i="17"/>
  <c r="G1938" i="17"/>
  <c r="F1938" i="17"/>
  <c r="F1940" i="17"/>
  <c r="F1941" i="17"/>
  <c r="F1939" i="17"/>
  <c r="G1939" i="17"/>
  <c r="G1940" i="17"/>
  <c r="G1941" i="17"/>
  <c r="F1942" i="17"/>
  <c r="G1942" i="17"/>
  <c r="F1943" i="17"/>
  <c r="G1943" i="17"/>
  <c r="G1945" i="17"/>
  <c r="F1944" i="17"/>
  <c r="G1944" i="17"/>
  <c r="F1947" i="17"/>
  <c r="F1948" i="17"/>
  <c r="F1945" i="17"/>
  <c r="G1946" i="17"/>
  <c r="F1946" i="17"/>
  <c r="G1947" i="17"/>
  <c r="G1949" i="17"/>
  <c r="G1948" i="17"/>
  <c r="F1949" i="17"/>
  <c r="G1951" i="17"/>
  <c r="G1950" i="17"/>
  <c r="F1952" i="17"/>
  <c r="F1951" i="17"/>
  <c r="F1950" i="17"/>
  <c r="G1954" i="17"/>
  <c r="G1952" i="17"/>
  <c r="G1953" i="17"/>
  <c r="F1953" i="17"/>
  <c r="F1954" i="17"/>
  <c r="F1955" i="17"/>
  <c r="G1955" i="17"/>
  <c r="F1956" i="17"/>
  <c r="G1956" i="17"/>
  <c r="G1957" i="17"/>
  <c r="F1957" i="17"/>
  <c r="F1958" i="17"/>
  <c r="G1958" i="17"/>
  <c r="G1960" i="17"/>
  <c r="F1959" i="17"/>
  <c r="G1959" i="17"/>
  <c r="F1960" i="17"/>
  <c r="F1961" i="17"/>
  <c r="G1961" i="17"/>
  <c r="G1963" i="17"/>
  <c r="F1962" i="17"/>
  <c r="F1963" i="17"/>
  <c r="G1962" i="17"/>
  <c r="G1965" i="17"/>
  <c r="F1964" i="17"/>
  <c r="G1966" i="17"/>
  <c r="G1964" i="17"/>
  <c r="F1965" i="17"/>
  <c r="F1967" i="17"/>
  <c r="F1966" i="17"/>
  <c r="G1967" i="17"/>
  <c r="G1968" i="17"/>
  <c r="F1969" i="17"/>
  <c r="G1969" i="17"/>
  <c r="F1968" i="17"/>
  <c r="F1970" i="17"/>
  <c r="G1970" i="17"/>
  <c r="G1971" i="17"/>
  <c r="G1972" i="17"/>
  <c r="F1972" i="17"/>
  <c r="F1973" i="17"/>
  <c r="F1971" i="17"/>
  <c r="G1973" i="17"/>
  <c r="G1974" i="17"/>
  <c r="F1974" i="17"/>
  <c r="G1975" i="17"/>
  <c r="F1976" i="17"/>
  <c r="G1976" i="17"/>
  <c r="F1975" i="17"/>
  <c r="G1977" i="17"/>
  <c r="F1977" i="17"/>
  <c r="F1978" i="17"/>
  <c r="F1979" i="17"/>
  <c r="G1978" i="17"/>
  <c r="G1979" i="17"/>
  <c r="F1980" i="17"/>
  <c r="F1981" i="17"/>
  <c r="G1980" i="17"/>
  <c r="G1981" i="17"/>
  <c r="F1983" i="17"/>
  <c r="G1983" i="17"/>
  <c r="F1982" i="17"/>
  <c r="G1982" i="17"/>
  <c r="F1986" i="17"/>
  <c r="G1985" i="17"/>
  <c r="F1985" i="17"/>
  <c r="F1984" i="17"/>
  <c r="G1984" i="17"/>
  <c r="G1986" i="17"/>
  <c r="G1987" i="17"/>
  <c r="F1987" i="17"/>
  <c r="G1989" i="17"/>
  <c r="F1988" i="17"/>
  <c r="F1989" i="17"/>
  <c r="G1988" i="17"/>
  <c r="F1990" i="17"/>
  <c r="G1990" i="17"/>
  <c r="F1992" i="17"/>
  <c r="G1991" i="17"/>
  <c r="F1991" i="17"/>
  <c r="G1992" i="17"/>
  <c r="G1994" i="17"/>
  <c r="G1993" i="17"/>
  <c r="F1993" i="17"/>
  <c r="F1994" i="17"/>
  <c r="G1996" i="17"/>
  <c r="F1995" i="17"/>
  <c r="G1995" i="17"/>
  <c r="F1996" i="17"/>
  <c r="G1997" i="17"/>
  <c r="F1997" i="17"/>
  <c r="F1999" i="17"/>
  <c r="F1998" i="17"/>
  <c r="G1999" i="17"/>
  <c r="G1998" i="17"/>
  <c r="F2000" i="17"/>
  <c r="G2000" i="17"/>
  <c r="F2001" i="17"/>
  <c r="G2001" i="17"/>
  <c r="F2003" i="17"/>
  <c r="G2002" i="17"/>
  <c r="F2002" i="17"/>
  <c r="G2003" i="17"/>
  <c r="F2004" i="17"/>
  <c r="G2004" i="17"/>
  <c r="F2005" i="17"/>
  <c r="F2006" i="17"/>
  <c r="G2006" i="17"/>
  <c r="G2007" i="17"/>
  <c r="G2005" i="17"/>
  <c r="F2008" i="17"/>
  <c r="F2007" i="17"/>
  <c r="F2010" i="17"/>
  <c r="G2009" i="17"/>
  <c r="G2008" i="17"/>
  <c r="F2011" i="17"/>
  <c r="G2010" i="17"/>
  <c r="F2009" i="17"/>
  <c r="G2011" i="17"/>
  <c r="G2012" i="17"/>
  <c r="F2012" i="17"/>
  <c r="G2013" i="17"/>
  <c r="F2013" i="17"/>
  <c r="F2014" i="17"/>
  <c r="G2014" i="17"/>
  <c r="F2016" i="17"/>
  <c r="G2016" i="17"/>
  <c r="G2015" i="17"/>
  <c r="F2015" i="17"/>
  <c r="F2017" i="17"/>
  <c r="G2018" i="17"/>
  <c r="G2017" i="17"/>
  <c r="F2019" i="17"/>
  <c r="F2018" i="17"/>
  <c r="F2020" i="17"/>
  <c r="G2019" i="17"/>
  <c r="F2021" i="17"/>
  <c r="G2020" i="17"/>
  <c r="G2021" i="17"/>
  <c r="G2022" i="17"/>
  <c r="G2023" i="17"/>
  <c r="F2023" i="17"/>
  <c r="F2022" i="17"/>
  <c r="F2026" i="17"/>
  <c r="G2024" i="17"/>
  <c r="G2025" i="17"/>
  <c r="F2025" i="17"/>
  <c r="G2026" i="17"/>
  <c r="F2024" i="17"/>
  <c r="F2028" i="17"/>
  <c r="G2027" i="17"/>
  <c r="G2028" i="17"/>
  <c r="F2030" i="17"/>
  <c r="F2029" i="17"/>
  <c r="F2027" i="17"/>
  <c r="G2032" i="17"/>
  <c r="F2031" i="17"/>
  <c r="G2029" i="17"/>
  <c r="G2030" i="17"/>
  <c r="G2031" i="17"/>
  <c r="F2032" i="17"/>
  <c r="G2033" i="17"/>
  <c r="F2033" i="17"/>
  <c r="G2034" i="17"/>
  <c r="F2035" i="17"/>
  <c r="F2034" i="17"/>
  <c r="G2035" i="17"/>
  <c r="F2036" i="17"/>
  <c r="G2036" i="17"/>
  <c r="G2037" i="17"/>
  <c r="F2038" i="17"/>
  <c r="G2039" i="17"/>
  <c r="F2037" i="17"/>
  <c r="F2039" i="17"/>
  <c r="G2038" i="17"/>
  <c r="G2040" i="17"/>
  <c r="F2040" i="17"/>
  <c r="F2041" i="17"/>
  <c r="G2041" i="17"/>
  <c r="F2042" i="17"/>
  <c r="G2042" i="17"/>
  <c r="F2043" i="17"/>
  <c r="G2043" i="17"/>
  <c r="F2044" i="17"/>
  <c r="F2045" i="17"/>
  <c r="F2046" i="17"/>
  <c r="G2044" i="17"/>
  <c r="G2045" i="17"/>
  <c r="G2046" i="17"/>
  <c r="F2047" i="17"/>
  <c r="G2048" i="17"/>
  <c r="F2048" i="17"/>
  <c r="G2047" i="17"/>
  <c r="G2049" i="17"/>
  <c r="G2050" i="17"/>
  <c r="F2051" i="17"/>
  <c r="F2049" i="17"/>
  <c r="G2051" i="17"/>
  <c r="G2052" i="17"/>
  <c r="G2054" i="17"/>
  <c r="F2050" i="17"/>
  <c r="F2053" i="17"/>
  <c r="F2052" i="17"/>
  <c r="G2055" i="17"/>
  <c r="G2053" i="17"/>
  <c r="F2055" i="17"/>
  <c r="F2054" i="17"/>
  <c r="G2057" i="17"/>
  <c r="G2056" i="17"/>
  <c r="F2056" i="17"/>
  <c r="G2058" i="17"/>
  <c r="F2059" i="17"/>
  <c r="G2059" i="17"/>
  <c r="F2058" i="17"/>
  <c r="F2057" i="17"/>
  <c r="F2060" i="17"/>
  <c r="F2061" i="17"/>
  <c r="G2060" i="17"/>
  <c r="F2062" i="17"/>
  <c r="G2061" i="17"/>
  <c r="G2062" i="17"/>
  <c r="F2064" i="17"/>
  <c r="G2063" i="17"/>
  <c r="G2066" i="17"/>
  <c r="G2065" i="17"/>
  <c r="F2063" i="17"/>
  <c r="G2064" i="17"/>
  <c r="G2067" i="17"/>
  <c r="F2065" i="17"/>
  <c r="F2068" i="17"/>
  <c r="F2067" i="17"/>
  <c r="G2068" i="17"/>
  <c r="F2069" i="17"/>
  <c r="F2066" i="17"/>
  <c r="G2069" i="17"/>
  <c r="F2070" i="17"/>
  <c r="G2071" i="17"/>
  <c r="G2072" i="17"/>
  <c r="F2072" i="17"/>
  <c r="G2070" i="17"/>
  <c r="F2071" i="17"/>
  <c r="G2073" i="17"/>
  <c r="F2073" i="17"/>
  <c r="G2075" i="17"/>
  <c r="G2074" i="17"/>
  <c r="F2076" i="17"/>
  <c r="F2075" i="17"/>
  <c r="F2074" i="17"/>
  <c r="F2077" i="17"/>
  <c r="G2077" i="17"/>
  <c r="G2076" i="17"/>
  <c r="G2079" i="17"/>
  <c r="G2078" i="17"/>
  <c r="F2078" i="17"/>
  <c r="G2080" i="17"/>
  <c r="F2080" i="17"/>
  <c r="F2081" i="17"/>
  <c r="F2079" i="17"/>
  <c r="F2082" i="17"/>
  <c r="G2081" i="17"/>
  <c r="G2083" i="17"/>
  <c r="G2082" i="17"/>
  <c r="G2085" i="17"/>
  <c r="F2084" i="17"/>
  <c r="F2083" i="17"/>
  <c r="F2085" i="17"/>
  <c r="G2084" i="17"/>
  <c r="F2086" i="17"/>
  <c r="F2087" i="17"/>
  <c r="G2086" i="17"/>
  <c r="G2087" i="17"/>
  <c r="G2088" i="17"/>
  <c r="F2088" i="17"/>
  <c r="F2089" i="17"/>
  <c r="G2089" i="17"/>
  <c r="G2090" i="17"/>
  <c r="F2090" i="17"/>
  <c r="G2092" i="17"/>
  <c r="G2091" i="17"/>
  <c r="F2091" i="17"/>
  <c r="F2093" i="17"/>
  <c r="F2092" i="17"/>
  <c r="G2093" i="17"/>
  <c r="G2095" i="17"/>
  <c r="F2094" i="17"/>
  <c r="G2094" i="17"/>
  <c r="G2096" i="17"/>
  <c r="F2095" i="17"/>
  <c r="F2096" i="17"/>
  <c r="G2097" i="17"/>
  <c r="F2097" i="17"/>
  <c r="F2098" i="17"/>
  <c r="G2099" i="17"/>
  <c r="G2098" i="17"/>
  <c r="F2099" i="17"/>
  <c r="F2100" i="17"/>
  <c r="G2100" i="17"/>
  <c r="F2102" i="17"/>
  <c r="F2101" i="17"/>
  <c r="G2101" i="17"/>
  <c r="G2102" i="17"/>
  <c r="F2103" i="17"/>
  <c r="F2104" i="17"/>
  <c r="G2104" i="17"/>
  <c r="G2105" i="17"/>
  <c r="G2106" i="17"/>
  <c r="G2103" i="17"/>
  <c r="F2106" i="17"/>
  <c r="G2107" i="17"/>
  <c r="F2105" i="17"/>
  <c r="F2107" i="17"/>
  <c r="F2109" i="17"/>
  <c r="G2108" i="17"/>
  <c r="G2109" i="17"/>
  <c r="F2108" i="17"/>
  <c r="F2110" i="17"/>
  <c r="F2111" i="17"/>
  <c r="G2110" i="17"/>
  <c r="F2113" i="17"/>
  <c r="G2111" i="17"/>
  <c r="F2112" i="17"/>
  <c r="G2112" i="17"/>
  <c r="G2113" i="17"/>
  <c r="F2115" i="17"/>
  <c r="G2114" i="17"/>
  <c r="F2114" i="17"/>
  <c r="G2115" i="17"/>
  <c r="F2117" i="17"/>
  <c r="F2116" i="17"/>
  <c r="G2116" i="17"/>
  <c r="G2118" i="17"/>
  <c r="G2117" i="17"/>
  <c r="G2119" i="17"/>
  <c r="F2120" i="17"/>
  <c r="F2118" i="17"/>
  <c r="F2119" i="17"/>
  <c r="G2120" i="17"/>
  <c r="G2121" i="17"/>
  <c r="F2121" i="17"/>
  <c r="G2122" i="17"/>
  <c r="F2122" i="17"/>
  <c r="F2123" i="17"/>
  <c r="G2124" i="17"/>
  <c r="F2124" i="17"/>
  <c r="G2125" i="17"/>
  <c r="G2123" i="17"/>
  <c r="F2126" i="17"/>
  <c r="F2125" i="17"/>
  <c r="G2126" i="17"/>
  <c r="G2127" i="17"/>
  <c r="G2129" i="17"/>
  <c r="F2127" i="17"/>
  <c r="F2128" i="17"/>
  <c r="G2128" i="17"/>
  <c r="F2129" i="17"/>
  <c r="G2130" i="17"/>
  <c r="F2132" i="17"/>
  <c r="F2130" i="17"/>
  <c r="G2133" i="17"/>
  <c r="G2131" i="17"/>
  <c r="F2131" i="17"/>
  <c r="F2133" i="17"/>
  <c r="G2132" i="17"/>
  <c r="G2135" i="17"/>
  <c r="G2134" i="17"/>
  <c r="F2135" i="17"/>
  <c r="F2134" i="17"/>
  <c r="F2136" i="17"/>
  <c r="G2136" i="17"/>
  <c r="F2137" i="17"/>
  <c r="G2137" i="17"/>
  <c r="F2138" i="17"/>
  <c r="G2138" i="17"/>
  <c r="F2139" i="17"/>
  <c r="G2139" i="17"/>
  <c r="G2140" i="17"/>
  <c r="F2140" i="17"/>
  <c r="G2142" i="17"/>
  <c r="G2141" i="17"/>
  <c r="F2141" i="17"/>
  <c r="F2142" i="17"/>
  <c r="G2143" i="17"/>
  <c r="F2143" i="17"/>
  <c r="F2144" i="17"/>
  <c r="G2145" i="17"/>
  <c r="F2146" i="17"/>
  <c r="G2144" i="17"/>
  <c r="F2145" i="17"/>
  <c r="G2146" i="17"/>
  <c r="G2147" i="17"/>
  <c r="F2147" i="17"/>
  <c r="F2148" i="17"/>
  <c r="G2148" i="17"/>
  <c r="G2149" i="17"/>
  <c r="G2150" i="17"/>
  <c r="F2149" i="17"/>
  <c r="F2150" i="17"/>
  <c r="F2152" i="17"/>
  <c r="F2151" i="17"/>
  <c r="F2153" i="17"/>
  <c r="G2153" i="17"/>
  <c r="G2152" i="17"/>
  <c r="F2154" i="17"/>
  <c r="G2151" i="17"/>
  <c r="G2156" i="17"/>
  <c r="F2156" i="17"/>
  <c r="F2155" i="17"/>
  <c r="G2154" i="17"/>
  <c r="G2157" i="17"/>
  <c r="G2155" i="17"/>
  <c r="G2158" i="17"/>
  <c r="F2157" i="17"/>
  <c r="F2158" i="17"/>
  <c r="F2159" i="17"/>
  <c r="G2159" i="17"/>
  <c r="F2160" i="17"/>
  <c r="G2160" i="17"/>
  <c r="F2161" i="17"/>
  <c r="G2161" i="17"/>
  <c r="F2162" i="17"/>
  <c r="G2162" i="17"/>
  <c r="G2163" i="17"/>
  <c r="F2163" i="17"/>
  <c r="G2164" i="17"/>
  <c r="F2164" i="17"/>
  <c r="G2165" i="17"/>
  <c r="F2165" i="17"/>
  <c r="F2167" i="17"/>
  <c r="G2166" i="17"/>
  <c r="F2168" i="17"/>
  <c r="F2166" i="17"/>
  <c r="G2169" i="17"/>
  <c r="G2167" i="17"/>
  <c r="F2169" i="17"/>
  <c r="G2171" i="17"/>
  <c r="G2168" i="17"/>
  <c r="F2170" i="17"/>
  <c r="G2170" i="17"/>
  <c r="F2173" i="17"/>
  <c r="G2173" i="17"/>
  <c r="G2172" i="17"/>
  <c r="F2171" i="17"/>
  <c r="F2172" i="17"/>
  <c r="F2174" i="17"/>
  <c r="G2174" i="17"/>
  <c r="G2175" i="17"/>
  <c r="F2175" i="17"/>
  <c r="G2176" i="17"/>
  <c r="G2177" i="17"/>
  <c r="F2176" i="17"/>
  <c r="F2178" i="17"/>
  <c r="G2178" i="17"/>
  <c r="F2177" i="17"/>
  <c r="G2179" i="17"/>
  <c r="G2180" i="17"/>
  <c r="F2179" i="17"/>
  <c r="F2180" i="17"/>
  <c r="G2182" i="17"/>
  <c r="F2181" i="17"/>
  <c r="G2181" i="17"/>
  <c r="G2183" i="17"/>
  <c r="F2182" i="17"/>
  <c r="F2183" i="17"/>
  <c r="G2185" i="17"/>
  <c r="F2184" i="17"/>
  <c r="G2184" i="17"/>
  <c r="G2186" i="17"/>
  <c r="F2185" i="17"/>
  <c r="F2186" i="17"/>
  <c r="G2187" i="17"/>
  <c r="G2189" i="17"/>
  <c r="F2187" i="17"/>
  <c r="G2188" i="17"/>
  <c r="F2189" i="17"/>
  <c r="F2188" i="17"/>
  <c r="F2190" i="17"/>
  <c r="G2190" i="17"/>
  <c r="G2191" i="17"/>
  <c r="F2192" i="17"/>
  <c r="G2192" i="17"/>
  <c r="F2191" i="17"/>
  <c r="G2193" i="17"/>
  <c r="G2194" i="17"/>
  <c r="G2195" i="17"/>
  <c r="F2193" i="17"/>
  <c r="F2196" i="17"/>
  <c r="F2195" i="17"/>
  <c r="F2194" i="17"/>
  <c r="G2196" i="17"/>
  <c r="G2197" i="17"/>
  <c r="F2197" i="17"/>
  <c r="F2198" i="17"/>
  <c r="G2198" i="17"/>
  <c r="G2199" i="17"/>
  <c r="G2200" i="17"/>
  <c r="F2200" i="17"/>
  <c r="F2201" i="17"/>
  <c r="G2202" i="17"/>
  <c r="F2199" i="17"/>
  <c r="F2202" i="17"/>
  <c r="G2201" i="17"/>
  <c r="G2203" i="17"/>
  <c r="F2203" i="17"/>
  <c r="F2204" i="17"/>
  <c r="G2205" i="17"/>
  <c r="F2206" i="17"/>
  <c r="F2205" i="17"/>
  <c r="G2204" i="17"/>
  <c r="G2206" i="17"/>
  <c r="F2208" i="17"/>
  <c r="G2207" i="17"/>
  <c r="F2207" i="17"/>
  <c r="F2209" i="17"/>
  <c r="G2208" i="17"/>
  <c r="G2209" i="17"/>
  <c r="F2211" i="17"/>
  <c r="F2210" i="17"/>
  <c r="G2210" i="17"/>
  <c r="G2211" i="17"/>
  <c r="F2212" i="17"/>
  <c r="G2213" i="17"/>
  <c r="G2212" i="17"/>
  <c r="F2213" i="17"/>
  <c r="G2214" i="17"/>
  <c r="F2214" i="17"/>
  <c r="F2215" i="17"/>
  <c r="G2215" i="17"/>
  <c r="G2217" i="17"/>
  <c r="F2216" i="17"/>
  <c r="G2219" i="17"/>
  <c r="F2217" i="17"/>
  <c r="G2216" i="17"/>
  <c r="G2218" i="17"/>
  <c r="F2218" i="17"/>
  <c r="F2220" i="17"/>
  <c r="F2219" i="17"/>
  <c r="F2221" i="17"/>
  <c r="G2221" i="17"/>
  <c r="G2220" i="17"/>
  <c r="G2222" i="17"/>
  <c r="F2222" i="17"/>
  <c r="F2223" i="17"/>
  <c r="G2224" i="17"/>
  <c r="F2224" i="17"/>
  <c r="G2223" i="17"/>
  <c r="G2225" i="17"/>
  <c r="F2227" i="17"/>
  <c r="F2226" i="17"/>
  <c r="G2226" i="17"/>
  <c r="F2228" i="17"/>
  <c r="G2228" i="17"/>
  <c r="F2225" i="17"/>
  <c r="F2229" i="17"/>
  <c r="G2227" i="17"/>
  <c r="G2229" i="17"/>
  <c r="G2230" i="17"/>
  <c r="G2231" i="17"/>
  <c r="F2232" i="17"/>
  <c r="F2233" i="17"/>
  <c r="G2232" i="17"/>
  <c r="F2230" i="17"/>
  <c r="F2231" i="17"/>
  <c r="G2233" i="17"/>
  <c r="F2235" i="17"/>
  <c r="G2235" i="17"/>
  <c r="F2236" i="17"/>
  <c r="G2236" i="17"/>
  <c r="F2237" i="17"/>
  <c r="F2234" i="17"/>
  <c r="G2234" i="17"/>
  <c r="F2238" i="17"/>
  <c r="G2237" i="17"/>
  <c r="G2238" i="17"/>
  <c r="F2239" i="17"/>
  <c r="G2239" i="17"/>
  <c r="F2241" i="17"/>
  <c r="F2242" i="17"/>
  <c r="F2240" i="17"/>
  <c r="G2240" i="17"/>
  <c r="G2241" i="17"/>
  <c r="F2243" i="17"/>
  <c r="G2242" i="17"/>
  <c r="G2243" i="17"/>
  <c r="G2245" i="17"/>
  <c r="F2244" i="17"/>
  <c r="G2244" i="17"/>
  <c r="F2247" i="17"/>
  <c r="F2245" i="17"/>
  <c r="F2246" i="17"/>
  <c r="G2247" i="17"/>
  <c r="G2246" i="17"/>
  <c r="F2248" i="17"/>
  <c r="F2249" i="17"/>
  <c r="G2248" i="17"/>
  <c r="G2251" i="17"/>
  <c r="G2249" i="17"/>
  <c r="F2250" i="17"/>
  <c r="G2250" i="17"/>
  <c r="G2252" i="17"/>
  <c r="F2251" i="17"/>
  <c r="F2254" i="17"/>
  <c r="F2252" i="17"/>
  <c r="G2254" i="17"/>
  <c r="F2253" i="17"/>
  <c r="G2253" i="17"/>
  <c r="F2256" i="17"/>
  <c r="G2255" i="17"/>
  <c r="G2256" i="17"/>
  <c r="F2257" i="17"/>
  <c r="F2255" i="17"/>
  <c r="F2258" i="17"/>
  <c r="F2259" i="17"/>
  <c r="G2257" i="17"/>
  <c r="G2258" i="17"/>
  <c r="G2259" i="17"/>
  <c r="F2260" i="17"/>
  <c r="G2260" i="17"/>
  <c r="F2261" i="17"/>
  <c r="G2261" i="17"/>
  <c r="F2262" i="17"/>
  <c r="G2262" i="17"/>
  <c r="F2263" i="17"/>
  <c r="G2263" i="17"/>
  <c r="F2265" i="17"/>
  <c r="G2264" i="17"/>
  <c r="F2264" i="17"/>
  <c r="G2265" i="17"/>
  <c r="F2266" i="17"/>
  <c r="G2266" i="17"/>
  <c r="G2267" i="17"/>
  <c r="F2268" i="17"/>
  <c r="F2269" i="17"/>
  <c r="F2267" i="17"/>
  <c r="G2268" i="17"/>
  <c r="G2269" i="17"/>
  <c r="F2270" i="17"/>
  <c r="F2271" i="17"/>
  <c r="G2271" i="17"/>
  <c r="F2272" i="17"/>
  <c r="G2270" i="17"/>
  <c r="G2272" i="17"/>
  <c r="F2273" i="17"/>
  <c r="G2273" i="17"/>
  <c r="G2275" i="17"/>
  <c r="F2274" i="17"/>
  <c r="F2275" i="17"/>
  <c r="G2274" i="17"/>
  <c r="G2276" i="17"/>
  <c r="F2276" i="17"/>
  <c r="F2278" i="17"/>
  <c r="G2277" i="17"/>
  <c r="F2277" i="17"/>
  <c r="G2278" i="17"/>
  <c r="F2279" i="17"/>
  <c r="G2279" i="17"/>
  <c r="F2280" i="17"/>
  <c r="G2280" i="17"/>
  <c r="F2281" i="17"/>
  <c r="F2282" i="17"/>
  <c r="G2282" i="17"/>
  <c r="F2283" i="17"/>
  <c r="G2281" i="17"/>
  <c r="G2283" i="17"/>
  <c r="G2285" i="17"/>
  <c r="G2284" i="17"/>
  <c r="F2284" i="17"/>
  <c r="G2287" i="17"/>
  <c r="G2286" i="17"/>
  <c r="F2285" i="17"/>
  <c r="F2286" i="17"/>
  <c r="F2288" i="17"/>
  <c r="F2287" i="17"/>
  <c r="G2289" i="17"/>
  <c r="F2290" i="17"/>
  <c r="G2288" i="17"/>
  <c r="G2290" i="17"/>
  <c r="F2289" i="17"/>
  <c r="G2291" i="17"/>
  <c r="F2291" i="17"/>
  <c r="G2293" i="17"/>
  <c r="F2292" i="17"/>
  <c r="G2294" i="17"/>
  <c r="F2294" i="17"/>
  <c r="G2292" i="17"/>
  <c r="G2295" i="17"/>
  <c r="F2295" i="17"/>
  <c r="F2293" i="17"/>
  <c r="G2296" i="17"/>
  <c r="G2297" i="17"/>
  <c r="F2297" i="17"/>
  <c r="F2296" i="17"/>
  <c r="F2298" i="17"/>
  <c r="G2298" i="17"/>
  <c r="G2299" i="17"/>
  <c r="F2300" i="17"/>
  <c r="G2301" i="17"/>
  <c r="F2299" i="17"/>
  <c r="F2302" i="17"/>
  <c r="G2300" i="17"/>
  <c r="F2301" i="17"/>
  <c r="G2302" i="17"/>
  <c r="F2303" i="17"/>
  <c r="G2303" i="17"/>
  <c r="G2306" i="17"/>
  <c r="G2304" i="17"/>
  <c r="G2305" i="17"/>
  <c r="F2305" i="17"/>
  <c r="F2304" i="17"/>
  <c r="G2307" i="17"/>
  <c r="F2306" i="17"/>
  <c r="F2307" i="17"/>
  <c r="F2308" i="17"/>
  <c r="G2308" i="17"/>
  <c r="F2310" i="17"/>
  <c r="F2309" i="17"/>
  <c r="G2311" i="17"/>
  <c r="G2310" i="17"/>
  <c r="F2311" i="17"/>
  <c r="G2312" i="17"/>
  <c r="G2309" i="17"/>
  <c r="F2312" i="17"/>
  <c r="F2314" i="17"/>
  <c r="F2313" i="17"/>
  <c r="G2313" i="17"/>
  <c r="G2314" i="17"/>
  <c r="F2315" i="17"/>
  <c r="F2316" i="17"/>
  <c r="G2315" i="17"/>
  <c r="G2317" i="17"/>
  <c r="G2316" i="17"/>
  <c r="F2318" i="17"/>
  <c r="F2319" i="17"/>
  <c r="G2319" i="17"/>
  <c r="G2320" i="17"/>
  <c r="G2318" i="17"/>
  <c r="F2320" i="17"/>
  <c r="F2317" i="17"/>
  <c r="G2321" i="17"/>
  <c r="F2321" i="17"/>
  <c r="G2322" i="17"/>
  <c r="G2323" i="17"/>
  <c r="F2322" i="17"/>
  <c r="F2323" i="17"/>
  <c r="F2324" i="17"/>
  <c r="F2325" i="17"/>
  <c r="G2325" i="17"/>
  <c r="G2324" i="17"/>
  <c r="G2326" i="17"/>
  <c r="F2326" i="17"/>
  <c r="F2327" i="17"/>
  <c r="G2327" i="17"/>
  <c r="G2328" i="17"/>
  <c r="G2329" i="17"/>
  <c r="F2329" i="17"/>
  <c r="G2332" i="17"/>
  <c r="F2328" i="17"/>
  <c r="F2330" i="17"/>
  <c r="G2331" i="17"/>
  <c r="F2333" i="17"/>
  <c r="F2331" i="17"/>
  <c r="G2330" i="17"/>
  <c r="G2333" i="17"/>
  <c r="F2335" i="17"/>
  <c r="F2332" i="17"/>
  <c r="F2334" i="17"/>
  <c r="G2334" i="17"/>
  <c r="G2335" i="17"/>
  <c r="F2336" i="17"/>
  <c r="G2336" i="17"/>
  <c r="F2338" i="17"/>
  <c r="G2337" i="17"/>
  <c r="G2338" i="17"/>
  <c r="F2337" i="17"/>
  <c r="G2339" i="17"/>
  <c r="F2340" i="17"/>
  <c r="F2339" i="17"/>
  <c r="F2342" i="17"/>
  <c r="G2340" i="17"/>
  <c r="F2341" i="17"/>
  <c r="G2342" i="17"/>
  <c r="G2341" i="17"/>
  <c r="G2343" i="17"/>
  <c r="F2344" i="17"/>
  <c r="F2343" i="17"/>
  <c r="F2345" i="17"/>
  <c r="F2346" i="17"/>
  <c r="G2345" i="17"/>
  <c r="G2344" i="17"/>
  <c r="G2346" i="17"/>
  <c r="F2347" i="17"/>
  <c r="G2348" i="17"/>
  <c r="G2347" i="17"/>
  <c r="F2348" i="17"/>
  <c r="G2349" i="17"/>
  <c r="G2350" i="17"/>
  <c r="F2350" i="17"/>
  <c r="F2349" i="17"/>
  <c r="F2352" i="17"/>
  <c r="F2351" i="17"/>
  <c r="G2351" i="17"/>
  <c r="G2353" i="17"/>
  <c r="G2352" i="17"/>
  <c r="F2353" i="17"/>
  <c r="F2355" i="17"/>
  <c r="G2354" i="17"/>
  <c r="G2355" i="17"/>
  <c r="F2354" i="17"/>
  <c r="G2357" i="17"/>
  <c r="G2356" i="17"/>
  <c r="F2356" i="17"/>
  <c r="F2358" i="17"/>
  <c r="F2357" i="17"/>
  <c r="G2360" i="17"/>
  <c r="F2359" i="17"/>
  <c r="G2358" i="17"/>
  <c r="F2360" i="17"/>
  <c r="G2359" i="17"/>
  <c r="F2361" i="17"/>
  <c r="G2362" i="17"/>
  <c r="F2362" i="17"/>
  <c r="G2361" i="17"/>
  <c r="G2363" i="17"/>
  <c r="F2363" i="17"/>
  <c r="F2364" i="17"/>
  <c r="G2364" i="17"/>
  <c r="G2365" i="17"/>
  <c r="F2365" i="17"/>
  <c r="F2366" i="17"/>
  <c r="G2366" i="17"/>
  <c r="G2367" i="17"/>
  <c r="F2367" i="17"/>
  <c r="F2368" i="17"/>
  <c r="G2368" i="17"/>
  <c r="F2369" i="17"/>
  <c r="F2370" i="17"/>
  <c r="G2370" i="17"/>
  <c r="G2369" i="17"/>
  <c r="F2371" i="17"/>
  <c r="F2372" i="17"/>
  <c r="G2373" i="17"/>
  <c r="G2371" i="17"/>
  <c r="G2372" i="17"/>
  <c r="F2373" i="17"/>
  <c r="F2374" i="17"/>
  <c r="F2376" i="17"/>
  <c r="G2374" i="17"/>
  <c r="G2376" i="17"/>
  <c r="F2375" i="17"/>
  <c r="G2375" i="17"/>
  <c r="G2378" i="17"/>
  <c r="G2379" i="17"/>
  <c r="G2377" i="17"/>
  <c r="F2380" i="17"/>
  <c r="F2379" i="17"/>
  <c r="G2380" i="17"/>
  <c r="A2382" i="17"/>
  <c r="E2382" i="17" l="1"/>
  <c r="E1546" i="17"/>
  <c r="E1547" i="17"/>
  <c r="E1548" i="17"/>
  <c r="E1549" i="17"/>
  <c r="E1550" i="17"/>
  <c r="E1551" i="17"/>
  <c r="E1552" i="17"/>
  <c r="E1553" i="17"/>
  <c r="E1554" i="17"/>
  <c r="E1555" i="17"/>
  <c r="E1556" i="17"/>
  <c r="E1557" i="17"/>
  <c r="E1558" i="17"/>
  <c r="E1559" i="17"/>
  <c r="E1560" i="17"/>
  <c r="E1561" i="17"/>
  <c r="E1562" i="17"/>
  <c r="E1563" i="17"/>
  <c r="E1564" i="17"/>
  <c r="E1565" i="17"/>
  <c r="E1566" i="17"/>
  <c r="E1567" i="17"/>
  <c r="E1568" i="17"/>
  <c r="E1569" i="17"/>
  <c r="E1570" i="17"/>
  <c r="E1571" i="17"/>
  <c r="E1572" i="17"/>
  <c r="E1573" i="17"/>
  <c r="E1574" i="17"/>
  <c r="E1575" i="17"/>
  <c r="E1576" i="17"/>
  <c r="E1577" i="17"/>
  <c r="E1578" i="17"/>
  <c r="E1579" i="17"/>
  <c r="E1580" i="17"/>
  <c r="E1581" i="17"/>
  <c r="E1582" i="17"/>
  <c r="E1583" i="17"/>
  <c r="E1584" i="17"/>
  <c r="E1585" i="17"/>
  <c r="E1586" i="17"/>
  <c r="E1587" i="17"/>
  <c r="E1588" i="17"/>
  <c r="E1589" i="17"/>
  <c r="E1590" i="17"/>
  <c r="E1591" i="17"/>
  <c r="E1592" i="17"/>
  <c r="E1593" i="17"/>
  <c r="E1594" i="17"/>
  <c r="E1595" i="17"/>
  <c r="E1596" i="17"/>
  <c r="E1597" i="17"/>
  <c r="E1598" i="17"/>
  <c r="E1599" i="17"/>
  <c r="E1600" i="17"/>
  <c r="E1601" i="17"/>
  <c r="E1602" i="17"/>
  <c r="E1603" i="17"/>
  <c r="E1604" i="17"/>
  <c r="E1605" i="17"/>
  <c r="E1606" i="17"/>
  <c r="E1607" i="17"/>
  <c r="E1608" i="17"/>
  <c r="E1609" i="17"/>
  <c r="E1610" i="17"/>
  <c r="E1611" i="17"/>
  <c r="E1612" i="17"/>
  <c r="E1613" i="17"/>
  <c r="E1614" i="17"/>
  <c r="E1615" i="17"/>
  <c r="E1616" i="17"/>
  <c r="E1617" i="17"/>
  <c r="E1618" i="17"/>
  <c r="E1619" i="17"/>
  <c r="E1620" i="17"/>
  <c r="E1621" i="17"/>
  <c r="E1622" i="17"/>
  <c r="E1623" i="17"/>
  <c r="E1624" i="17"/>
  <c r="E1625" i="17"/>
  <c r="E1626" i="17"/>
  <c r="E1627" i="17"/>
  <c r="E1628" i="17"/>
  <c r="E1629" i="17"/>
  <c r="E1630" i="17"/>
  <c r="E1631" i="17"/>
  <c r="E1632" i="17"/>
  <c r="E1633" i="17"/>
  <c r="E1634" i="17"/>
  <c r="E1635" i="17"/>
  <c r="E1636" i="17"/>
  <c r="E1637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1730" i="17"/>
  <c r="E1731" i="17"/>
  <c r="E1732" i="17"/>
  <c r="E1733" i="17"/>
  <c r="E1734" i="17"/>
  <c r="E1735" i="17"/>
  <c r="E1736" i="17"/>
  <c r="E1737" i="17"/>
  <c r="E1738" i="17"/>
  <c r="E1739" i="17"/>
  <c r="E1740" i="17"/>
  <c r="E1741" i="17"/>
  <c r="E1742" i="17"/>
  <c r="E1743" i="17"/>
  <c r="E1744" i="17"/>
  <c r="E1745" i="17"/>
  <c r="E1746" i="17"/>
  <c r="E1747" i="17"/>
  <c r="E1748" i="17"/>
  <c r="E1749" i="17"/>
  <c r="E1750" i="17"/>
  <c r="E1751" i="17"/>
  <c r="E1752" i="17"/>
  <c r="E1753" i="17"/>
  <c r="E1754" i="17"/>
  <c r="E1755" i="17"/>
  <c r="E1756" i="17"/>
  <c r="E1757" i="17"/>
  <c r="E1758" i="17"/>
  <c r="E1759" i="17"/>
  <c r="E1760" i="17"/>
  <c r="E1761" i="17"/>
  <c r="E1762" i="17"/>
  <c r="E1763" i="17"/>
  <c r="E1764" i="17"/>
  <c r="E1765" i="17"/>
  <c r="E1766" i="17"/>
  <c r="E1767" i="17"/>
  <c r="E1768" i="17"/>
  <c r="E1769" i="17"/>
  <c r="E1770" i="17"/>
  <c r="E1771" i="17"/>
  <c r="E1772" i="17"/>
  <c r="E1773" i="17"/>
  <c r="E1774" i="17"/>
  <c r="E1775" i="17"/>
  <c r="E1776" i="17"/>
  <c r="E1777" i="17"/>
  <c r="E1778" i="17"/>
  <c r="E1779" i="17"/>
  <c r="E1780" i="17"/>
  <c r="E1781" i="17"/>
  <c r="E1782" i="17"/>
  <c r="E1783" i="17"/>
  <c r="E1784" i="17"/>
  <c r="E1785" i="17"/>
  <c r="E1786" i="17"/>
  <c r="E1787" i="17"/>
  <c r="E1788" i="17"/>
  <c r="E1789" i="17"/>
  <c r="E1790" i="17"/>
  <c r="E1791" i="17"/>
  <c r="E1792" i="17"/>
  <c r="E1793" i="17"/>
  <c r="E1794" i="17"/>
  <c r="E1795" i="17"/>
  <c r="E1796" i="17"/>
  <c r="E1797" i="17"/>
  <c r="E1798" i="17"/>
  <c r="E1799" i="17"/>
  <c r="E1800" i="17"/>
  <c r="E1801" i="17"/>
  <c r="E1802" i="17"/>
  <c r="E1803" i="17"/>
  <c r="E1804" i="17"/>
  <c r="E1805" i="17"/>
  <c r="E1806" i="17"/>
  <c r="E1807" i="17"/>
  <c r="E1808" i="17"/>
  <c r="E1809" i="17"/>
  <c r="E1810" i="17"/>
  <c r="E1811" i="17"/>
  <c r="E1812" i="17"/>
  <c r="E1813" i="17"/>
  <c r="E1814" i="17"/>
  <c r="E1815" i="17"/>
  <c r="E1816" i="17"/>
  <c r="E1817" i="17"/>
  <c r="E1818" i="17"/>
  <c r="E1819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2276" i="17"/>
  <c r="E2277" i="17"/>
  <c r="E2278" i="17"/>
  <c r="E2279" i="17"/>
  <c r="E2280" i="17"/>
  <c r="E2281" i="17"/>
  <c r="E2282" i="17"/>
  <c r="E2283" i="17"/>
  <c r="E2284" i="17"/>
  <c r="E2285" i="17"/>
  <c r="E2286" i="17"/>
  <c r="E2287" i="17"/>
  <c r="E2288" i="17"/>
  <c r="E2289" i="17"/>
  <c r="E2290" i="17"/>
  <c r="E2291" i="17"/>
  <c r="E2292" i="17"/>
  <c r="E2293" i="17"/>
  <c r="E2294" i="17"/>
  <c r="E2295" i="17"/>
  <c r="E2296" i="17"/>
  <c r="E2297" i="17"/>
  <c r="E2298" i="17"/>
  <c r="E2299" i="17"/>
  <c r="E2300" i="17"/>
  <c r="E2301" i="17"/>
  <c r="E2302" i="17"/>
  <c r="E2303" i="17"/>
  <c r="E2304" i="17"/>
  <c r="E2305" i="17"/>
  <c r="E2306" i="17"/>
  <c r="E2307" i="17"/>
  <c r="E2308" i="17"/>
  <c r="E2309" i="17"/>
  <c r="E2310" i="17"/>
  <c r="E2311" i="17"/>
  <c r="E2312" i="17"/>
  <c r="E2313" i="17"/>
  <c r="E2314" i="17"/>
  <c r="E2315" i="17"/>
  <c r="E2316" i="17"/>
  <c r="E2317" i="17"/>
  <c r="E2318" i="17"/>
  <c r="E2319" i="17"/>
  <c r="E2320" i="17"/>
  <c r="E2321" i="17"/>
  <c r="E2322" i="17"/>
  <c r="E2323" i="17"/>
  <c r="E2324" i="17"/>
  <c r="E2325" i="17"/>
  <c r="E2326" i="17"/>
  <c r="E2327" i="17"/>
  <c r="E2328" i="17"/>
  <c r="E2329" i="17"/>
  <c r="E2330" i="17"/>
  <c r="E2331" i="17"/>
  <c r="E2332" i="17"/>
  <c r="E2333" i="17"/>
  <c r="E2334" i="17"/>
  <c r="E2335" i="17"/>
  <c r="E2336" i="17"/>
  <c r="E2337" i="17"/>
  <c r="E2338" i="17"/>
  <c r="E2339" i="17"/>
  <c r="E2340" i="17"/>
  <c r="E2341" i="17"/>
  <c r="E2342" i="17"/>
  <c r="E2343" i="17"/>
  <c r="E2344" i="17"/>
  <c r="E2345" i="17"/>
  <c r="E2346" i="17"/>
  <c r="E2347" i="17"/>
  <c r="E2348" i="17"/>
  <c r="E2349" i="17"/>
  <c r="E2350" i="17"/>
  <c r="E2351" i="17"/>
  <c r="E2352" i="17"/>
  <c r="E2353" i="17"/>
  <c r="E2354" i="17"/>
  <c r="E2355" i="17"/>
  <c r="E2356" i="17"/>
  <c r="E2357" i="17"/>
  <c r="E2358" i="17"/>
  <c r="E2359" i="17"/>
  <c r="E2360" i="17"/>
  <c r="E2361" i="17"/>
  <c r="E2362" i="17"/>
  <c r="E2363" i="17"/>
  <c r="E2364" i="17"/>
  <c r="E2365" i="17"/>
  <c r="E2366" i="17"/>
  <c r="E2367" i="17"/>
  <c r="E2368" i="17"/>
  <c r="E2369" i="17"/>
  <c r="E2370" i="17"/>
  <c r="E2371" i="17"/>
  <c r="E2372" i="17"/>
  <c r="E2373" i="17"/>
  <c r="E2374" i="17"/>
  <c r="E2375" i="17"/>
  <c r="E2376" i="17"/>
  <c r="E2377" i="17"/>
  <c r="E2378" i="17"/>
  <c r="E2379" i="17"/>
  <c r="E2380" i="17"/>
  <c r="E2003" i="17"/>
  <c r="E2004" i="17"/>
  <c r="E2005" i="17"/>
  <c r="E2006" i="17"/>
  <c r="E2007" i="17"/>
  <c r="E2008" i="17"/>
  <c r="E2009" i="17"/>
  <c r="E2010" i="17"/>
  <c r="E2011" i="17"/>
  <c r="E2012" i="17"/>
  <c r="E2013" i="17"/>
  <c r="E2014" i="17"/>
  <c r="E2015" i="17"/>
  <c r="E2016" i="17"/>
  <c r="E2017" i="17"/>
  <c r="E2018" i="17"/>
  <c r="E2019" i="17"/>
  <c r="E2020" i="17"/>
  <c r="E2021" i="17"/>
  <c r="E2022" i="17"/>
  <c r="E2023" i="17"/>
  <c r="E2024" i="17"/>
  <c r="E2025" i="17"/>
  <c r="E2026" i="17"/>
  <c r="E2027" i="17"/>
  <c r="E2028" i="17"/>
  <c r="E2029" i="17"/>
  <c r="E2030" i="17"/>
  <c r="E2031" i="17"/>
  <c r="E2032" i="17"/>
  <c r="E2033" i="17"/>
  <c r="E2034" i="17"/>
  <c r="E2035" i="17"/>
  <c r="E2036" i="17"/>
  <c r="E2037" i="17"/>
  <c r="E2038" i="17"/>
  <c r="E2039" i="17"/>
  <c r="E2040" i="17"/>
  <c r="E2041" i="17"/>
  <c r="E2042" i="17"/>
  <c r="E2043" i="17"/>
  <c r="E2044" i="17"/>
  <c r="E2045" i="17"/>
  <c r="E2046" i="17"/>
  <c r="E2047" i="17"/>
  <c r="E2048" i="17"/>
  <c r="E2049" i="17"/>
  <c r="E2050" i="17"/>
  <c r="E2051" i="17"/>
  <c r="E2052" i="17"/>
  <c r="E2053" i="17"/>
  <c r="E2054" i="17"/>
  <c r="E2055" i="17"/>
  <c r="E2056" i="17"/>
  <c r="E2057" i="17"/>
  <c r="E2058" i="17"/>
  <c r="E2059" i="17"/>
  <c r="E2060" i="17"/>
  <c r="E2061" i="17"/>
  <c r="E2062" i="17"/>
  <c r="E2063" i="17"/>
  <c r="E2064" i="17"/>
  <c r="E2065" i="17"/>
  <c r="E2066" i="17"/>
  <c r="E2067" i="17"/>
  <c r="E2068" i="17"/>
  <c r="E2069" i="17"/>
  <c r="E2070" i="17"/>
  <c r="E2071" i="17"/>
  <c r="E2072" i="17"/>
  <c r="E2073" i="17"/>
  <c r="E2074" i="17"/>
  <c r="E2075" i="17"/>
  <c r="E2076" i="17"/>
  <c r="E2077" i="17"/>
  <c r="E2078" i="17"/>
  <c r="E2079" i="17"/>
  <c r="E2080" i="17"/>
  <c r="E2081" i="17"/>
  <c r="E2082" i="17"/>
  <c r="E2083" i="17"/>
  <c r="E2084" i="17"/>
  <c r="E2085" i="17"/>
  <c r="E2086" i="17"/>
  <c r="E2087" i="17"/>
  <c r="E2088" i="17"/>
  <c r="E2089" i="17"/>
  <c r="E2090" i="17"/>
  <c r="E2091" i="17"/>
  <c r="E2092" i="17"/>
  <c r="E2093" i="17"/>
  <c r="E2094" i="17"/>
  <c r="E1911" i="17"/>
  <c r="E1912" i="17"/>
  <c r="E1913" i="17"/>
  <c r="E1914" i="17"/>
  <c r="E1915" i="17"/>
  <c r="E1916" i="17"/>
  <c r="E1917" i="17"/>
  <c r="E1918" i="17"/>
  <c r="E1919" i="17"/>
  <c r="E1920" i="17"/>
  <c r="E1921" i="17"/>
  <c r="E1922" i="17"/>
  <c r="E1923" i="17"/>
  <c r="E1924" i="17"/>
  <c r="E1925" i="17"/>
  <c r="E1926" i="17"/>
  <c r="E1927" i="17"/>
  <c r="E1928" i="17"/>
  <c r="E1929" i="17"/>
  <c r="E1930" i="17"/>
  <c r="E1931" i="17"/>
  <c r="E1932" i="17"/>
  <c r="E1933" i="17"/>
  <c r="E1934" i="17"/>
  <c r="E1935" i="17"/>
  <c r="E1936" i="17"/>
  <c r="E1937" i="17"/>
  <c r="E1938" i="17"/>
  <c r="E1939" i="17"/>
  <c r="E1940" i="17"/>
  <c r="E1941" i="17"/>
  <c r="E1942" i="17"/>
  <c r="E1943" i="17"/>
  <c r="E1944" i="17"/>
  <c r="E1945" i="17"/>
  <c r="E1946" i="17"/>
  <c r="E1947" i="17"/>
  <c r="E1948" i="17"/>
  <c r="E1949" i="17"/>
  <c r="E1950" i="17"/>
  <c r="E1951" i="17"/>
  <c r="E1952" i="17"/>
  <c r="E1953" i="17"/>
  <c r="E1954" i="17"/>
  <c r="E1955" i="17"/>
  <c r="E1956" i="17"/>
  <c r="E1957" i="17"/>
  <c r="E1958" i="17"/>
  <c r="E1959" i="17"/>
  <c r="E1960" i="17"/>
  <c r="E1961" i="17"/>
  <c r="E1962" i="17"/>
  <c r="E1963" i="17"/>
  <c r="E1964" i="17"/>
  <c r="E1965" i="17"/>
  <c r="E1966" i="17"/>
  <c r="E1967" i="17"/>
  <c r="E1968" i="17"/>
  <c r="E1969" i="17"/>
  <c r="E1970" i="17"/>
  <c r="E1971" i="17"/>
  <c r="E1972" i="17"/>
  <c r="E1973" i="17"/>
  <c r="E1974" i="17"/>
  <c r="E1975" i="17"/>
  <c r="E1976" i="17"/>
  <c r="E1977" i="17"/>
  <c r="E1978" i="17"/>
  <c r="E1979" i="17"/>
  <c r="E1980" i="17"/>
  <c r="E1981" i="17"/>
  <c r="E1982" i="17"/>
  <c r="E1983" i="17"/>
  <c r="E1984" i="17"/>
  <c r="E1985" i="17"/>
  <c r="E1986" i="17"/>
  <c r="E1987" i="17"/>
  <c r="E1988" i="17"/>
  <c r="E1989" i="17"/>
  <c r="E1990" i="17"/>
  <c r="E1991" i="17"/>
  <c r="E1992" i="17"/>
  <c r="E1993" i="17"/>
  <c r="E1994" i="17"/>
  <c r="E1995" i="17"/>
  <c r="E1996" i="17"/>
  <c r="E1997" i="17"/>
  <c r="E1998" i="17"/>
  <c r="E1999" i="17"/>
  <c r="E2000" i="17"/>
  <c r="E2001" i="17"/>
  <c r="E2002" i="17"/>
  <c r="E1820" i="17"/>
  <c r="E1821" i="17"/>
  <c r="E1822" i="17"/>
  <c r="E1823" i="17"/>
  <c r="E1824" i="17"/>
  <c r="E1825" i="17"/>
  <c r="E1826" i="17"/>
  <c r="E1827" i="17"/>
  <c r="E1828" i="17"/>
  <c r="E1829" i="17"/>
  <c r="E1830" i="17"/>
  <c r="E1831" i="17"/>
  <c r="E1832" i="17"/>
  <c r="E1833" i="17"/>
  <c r="E1834" i="17"/>
  <c r="E1835" i="17"/>
  <c r="E1836" i="17"/>
  <c r="E1837" i="17"/>
  <c r="E1838" i="17"/>
  <c r="E1839" i="17"/>
  <c r="E1840" i="17"/>
  <c r="E1841" i="17"/>
  <c r="E1842" i="17"/>
  <c r="E1843" i="17"/>
  <c r="E1844" i="17"/>
  <c r="E1845" i="17"/>
  <c r="E1846" i="17"/>
  <c r="E1847" i="17"/>
  <c r="E1848" i="17"/>
  <c r="E1849" i="17"/>
  <c r="E1850" i="17"/>
  <c r="E1851" i="17"/>
  <c r="E1852" i="17"/>
  <c r="E1853" i="17"/>
  <c r="E1854" i="17"/>
  <c r="E1855" i="17"/>
  <c r="E1856" i="17"/>
  <c r="E1857" i="17"/>
  <c r="E1858" i="17"/>
  <c r="E1859" i="17"/>
  <c r="E1860" i="17"/>
  <c r="E1861" i="17"/>
  <c r="E1862" i="17"/>
  <c r="E1863" i="17"/>
  <c r="E1864" i="17"/>
  <c r="E1865" i="17"/>
  <c r="E1866" i="17"/>
  <c r="E1867" i="17"/>
  <c r="E1868" i="17"/>
  <c r="E1869" i="17"/>
  <c r="E1870" i="17"/>
  <c r="E1871" i="17"/>
  <c r="E1872" i="17"/>
  <c r="E1873" i="17"/>
  <c r="E1874" i="17"/>
  <c r="E1875" i="17"/>
  <c r="E1876" i="17"/>
  <c r="E1877" i="17"/>
  <c r="E1878" i="17"/>
  <c r="E1879" i="17"/>
  <c r="E1880" i="17"/>
  <c r="E1881" i="17"/>
  <c r="E1882" i="17"/>
  <c r="E1883" i="17"/>
  <c r="E1884" i="17"/>
  <c r="E1885" i="17"/>
  <c r="E1886" i="17"/>
  <c r="E1887" i="17"/>
  <c r="E1888" i="17"/>
  <c r="E1889" i="17"/>
  <c r="E1890" i="17"/>
  <c r="E1891" i="17"/>
  <c r="E1892" i="17"/>
  <c r="E1893" i="17"/>
  <c r="E1894" i="17"/>
  <c r="E1895" i="17"/>
  <c r="E1896" i="17"/>
  <c r="E1897" i="17"/>
  <c r="E1898" i="17"/>
  <c r="E1899" i="17"/>
  <c r="E1900" i="17"/>
  <c r="E1901" i="17"/>
  <c r="E1902" i="17"/>
  <c r="E1903" i="17"/>
  <c r="E1904" i="17"/>
  <c r="E1905" i="17"/>
  <c r="E1906" i="17"/>
  <c r="E1907" i="17"/>
  <c r="E1908" i="17"/>
  <c r="E1909" i="17"/>
  <c r="E1910" i="17"/>
  <c r="E1638" i="17"/>
  <c r="E1639" i="17"/>
  <c r="E1640" i="17"/>
  <c r="E1641" i="17"/>
  <c r="E1642" i="17"/>
  <c r="E1643" i="17"/>
  <c r="E1644" i="17"/>
  <c r="E1645" i="17"/>
  <c r="E1646" i="17"/>
  <c r="E1647" i="17"/>
  <c r="E1648" i="17"/>
  <c r="E1649" i="17"/>
  <c r="E1650" i="17"/>
  <c r="E1651" i="17"/>
  <c r="E1652" i="17"/>
  <c r="E1653" i="17"/>
  <c r="E1654" i="17"/>
  <c r="E1655" i="17"/>
  <c r="E1656" i="17"/>
  <c r="E1657" i="17"/>
  <c r="E1658" i="17"/>
  <c r="E1659" i="17"/>
  <c r="E1660" i="17"/>
  <c r="E1661" i="17"/>
  <c r="E1662" i="17"/>
  <c r="E1663" i="17"/>
  <c r="E1664" i="17"/>
  <c r="E1665" i="17"/>
  <c r="E1666" i="17"/>
  <c r="E1667" i="17"/>
  <c r="E1668" i="17"/>
  <c r="E1669" i="17"/>
  <c r="E1670" i="17"/>
  <c r="E1671" i="17"/>
  <c r="E1672" i="17"/>
  <c r="E1673" i="17"/>
  <c r="E1674" i="17"/>
  <c r="E1675" i="17"/>
  <c r="E1676" i="17"/>
  <c r="E1677" i="17"/>
  <c r="E1678" i="17"/>
  <c r="E1679" i="17"/>
  <c r="E1680" i="17"/>
  <c r="E1681" i="17"/>
  <c r="E1682" i="17"/>
  <c r="E1683" i="17"/>
  <c r="E1684" i="17"/>
  <c r="E1685" i="17"/>
  <c r="E1686" i="17"/>
  <c r="E1687" i="17"/>
  <c r="E1688" i="17"/>
  <c r="E1689" i="17"/>
  <c r="E1690" i="17"/>
  <c r="E1691" i="17"/>
  <c r="E1692" i="17"/>
  <c r="E1693" i="17"/>
  <c r="E1694" i="17"/>
  <c r="E1695" i="17"/>
  <c r="E1696" i="17"/>
  <c r="E1697" i="17"/>
  <c r="E1698" i="17"/>
  <c r="E1699" i="17"/>
  <c r="E1700" i="17"/>
  <c r="E1701" i="17"/>
  <c r="E1702" i="17"/>
  <c r="E1703" i="17"/>
  <c r="E1704" i="17"/>
  <c r="E1705" i="17"/>
  <c r="E1706" i="17"/>
  <c r="E1707" i="17"/>
  <c r="E1708" i="17"/>
  <c r="E1709" i="17"/>
  <c r="E1710" i="17"/>
  <c r="E1711" i="17"/>
  <c r="E1712" i="17"/>
  <c r="E1713" i="17"/>
  <c r="E1714" i="17"/>
  <c r="E1715" i="17"/>
  <c r="E1716" i="17"/>
  <c r="E1717" i="17"/>
  <c r="E1718" i="17"/>
  <c r="E1719" i="17"/>
  <c r="E1720" i="17"/>
  <c r="E1721" i="17"/>
  <c r="E1722" i="17"/>
  <c r="E1723" i="17"/>
  <c r="E1724" i="17"/>
  <c r="E1725" i="17"/>
  <c r="E1726" i="17"/>
  <c r="E1727" i="17"/>
  <c r="E1728" i="17"/>
  <c r="E1729" i="17"/>
  <c r="E1455" i="17"/>
  <c r="E1456" i="17"/>
  <c r="E1457" i="17"/>
  <c r="E1458" i="17"/>
  <c r="E1459" i="17"/>
  <c r="E1460" i="17"/>
  <c r="E1461" i="17"/>
  <c r="E1462" i="17"/>
  <c r="E1463" i="17"/>
  <c r="E1464" i="17"/>
  <c r="E1465" i="17"/>
  <c r="E1466" i="17"/>
  <c r="E1467" i="17"/>
  <c r="E1468" i="17"/>
  <c r="E1469" i="17"/>
  <c r="E1470" i="17"/>
  <c r="E1471" i="17"/>
  <c r="E1472" i="17"/>
  <c r="E1473" i="17"/>
  <c r="E1474" i="17"/>
  <c r="E1475" i="17"/>
  <c r="E1476" i="17"/>
  <c r="E1477" i="17"/>
  <c r="E1478" i="17"/>
  <c r="E1479" i="17"/>
  <c r="E1480" i="17"/>
  <c r="E1481" i="17"/>
  <c r="E1482" i="17"/>
  <c r="E1483" i="17"/>
  <c r="E1484" i="17"/>
  <c r="E1485" i="17"/>
  <c r="E1486" i="17"/>
  <c r="E1487" i="17"/>
  <c r="E1488" i="17"/>
  <c r="E1489" i="17"/>
  <c r="E1490" i="17"/>
  <c r="E1491" i="17"/>
  <c r="E1492" i="17"/>
  <c r="E1493" i="17"/>
  <c r="E1494" i="17"/>
  <c r="E1495" i="17"/>
  <c r="E1496" i="17"/>
  <c r="E1497" i="17"/>
  <c r="E1498" i="17"/>
  <c r="E1499" i="17"/>
  <c r="E1500" i="17"/>
  <c r="E1501" i="17"/>
  <c r="E1502" i="17"/>
  <c r="E1503" i="17"/>
  <c r="E1504" i="17"/>
  <c r="E1505" i="17"/>
  <c r="E1506" i="17"/>
  <c r="E1507" i="17"/>
  <c r="E1508" i="17"/>
  <c r="E1509" i="17"/>
  <c r="E1510" i="17"/>
  <c r="E1511" i="17"/>
  <c r="E1512" i="17"/>
  <c r="E1513" i="17"/>
  <c r="E1514" i="17"/>
  <c r="E1515" i="17"/>
  <c r="E1516" i="17"/>
  <c r="E1517" i="17"/>
  <c r="E1518" i="17"/>
  <c r="E1519" i="17"/>
  <c r="E1520" i="17"/>
  <c r="E1521" i="17"/>
  <c r="E1522" i="17"/>
  <c r="E1523" i="17"/>
  <c r="E1524" i="17"/>
  <c r="E1525" i="17"/>
  <c r="E1526" i="17"/>
  <c r="E1527" i="17"/>
  <c r="E1528" i="17"/>
  <c r="E1529" i="17"/>
  <c r="E1530" i="17"/>
  <c r="E1531" i="17"/>
  <c r="E1532" i="17"/>
  <c r="E1533" i="17"/>
  <c r="E1534" i="17"/>
  <c r="E1535" i="17"/>
  <c r="E1536" i="17"/>
  <c r="E1537" i="17"/>
  <c r="E1538" i="17"/>
  <c r="E1539" i="17"/>
  <c r="E1540" i="17"/>
  <c r="E1541" i="17"/>
  <c r="E1542" i="17"/>
  <c r="E1543" i="17"/>
  <c r="E1544" i="17"/>
  <c r="E1545" i="17"/>
  <c r="E1089" i="17"/>
  <c r="E1090" i="17"/>
  <c r="E1091" i="17"/>
  <c r="E1092" i="17"/>
  <c r="E1093" i="17"/>
  <c r="E1094" i="17"/>
  <c r="E1095" i="17"/>
  <c r="E1096" i="17"/>
  <c r="E1097" i="17"/>
  <c r="E1098" i="17"/>
  <c r="E1099" i="17"/>
  <c r="E1100" i="17"/>
  <c r="E1101" i="17"/>
  <c r="E1102" i="17"/>
  <c r="E1103" i="17"/>
  <c r="E1104" i="17"/>
  <c r="E1105" i="17"/>
  <c r="E1106" i="17"/>
  <c r="E1107" i="17"/>
  <c r="E1108" i="17"/>
  <c r="E1109" i="17"/>
  <c r="E1110" i="17"/>
  <c r="E1111" i="17"/>
  <c r="E1112" i="17"/>
  <c r="E1113" i="17"/>
  <c r="E1114" i="17"/>
  <c r="E1115" i="17"/>
  <c r="E1116" i="17"/>
  <c r="E1117" i="17"/>
  <c r="E1118" i="17"/>
  <c r="E1119" i="17"/>
  <c r="E1120" i="17"/>
  <c r="E1121" i="17"/>
  <c r="E1122" i="17"/>
  <c r="E1123" i="17"/>
  <c r="E1124" i="17"/>
  <c r="E1125" i="17"/>
  <c r="E1126" i="17"/>
  <c r="E1127" i="17"/>
  <c r="E1128" i="17"/>
  <c r="E1129" i="17"/>
  <c r="E1130" i="17"/>
  <c r="E1131" i="17"/>
  <c r="E1132" i="17"/>
  <c r="E1133" i="17"/>
  <c r="E1134" i="17"/>
  <c r="E1135" i="17"/>
  <c r="E1136" i="17"/>
  <c r="E1137" i="17"/>
  <c r="E1138" i="17"/>
  <c r="E1139" i="17"/>
  <c r="E1140" i="17"/>
  <c r="E1141" i="17"/>
  <c r="E1142" i="17"/>
  <c r="E1143" i="17"/>
  <c r="E1144" i="17"/>
  <c r="E1145" i="17"/>
  <c r="E1146" i="17"/>
  <c r="E1147" i="17"/>
  <c r="E1148" i="17"/>
  <c r="E1149" i="17"/>
  <c r="E1150" i="17"/>
  <c r="E1151" i="17"/>
  <c r="E1152" i="17"/>
  <c r="E1153" i="17"/>
  <c r="E1154" i="17"/>
  <c r="E1155" i="17"/>
  <c r="E1156" i="17"/>
  <c r="E1157" i="17"/>
  <c r="E1158" i="17"/>
  <c r="E1159" i="17"/>
  <c r="E1160" i="17"/>
  <c r="E1161" i="17"/>
  <c r="E1162" i="17"/>
  <c r="E1163" i="17"/>
  <c r="E1164" i="17"/>
  <c r="E1165" i="17"/>
  <c r="E1166" i="17"/>
  <c r="E1167" i="17"/>
  <c r="E1168" i="17"/>
  <c r="E1169" i="17"/>
  <c r="E1170" i="17"/>
  <c r="E1171" i="17"/>
  <c r="E1172" i="17"/>
  <c r="E1173" i="17"/>
  <c r="E1174" i="17"/>
  <c r="E1175" i="17"/>
  <c r="E1176" i="17"/>
  <c r="E1177" i="17"/>
  <c r="E1178" i="17"/>
  <c r="E1179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2185" i="17"/>
  <c r="E2186" i="17"/>
  <c r="E2187" i="17"/>
  <c r="E2188" i="17"/>
  <c r="E2189" i="17"/>
  <c r="E2190" i="17"/>
  <c r="E2191" i="17"/>
  <c r="E2192" i="17"/>
  <c r="E2193" i="17"/>
  <c r="E2194" i="17"/>
  <c r="E2195" i="17"/>
  <c r="E2196" i="17"/>
  <c r="E2197" i="17"/>
  <c r="E2198" i="17"/>
  <c r="E2199" i="17"/>
  <c r="E2200" i="17"/>
  <c r="E2201" i="17"/>
  <c r="E2202" i="17"/>
  <c r="E2203" i="17"/>
  <c r="E2204" i="17"/>
  <c r="E2205" i="17"/>
  <c r="E2206" i="17"/>
  <c r="E2207" i="17"/>
  <c r="E2208" i="17"/>
  <c r="E2209" i="17"/>
  <c r="E2210" i="17"/>
  <c r="E2211" i="17"/>
  <c r="E2212" i="17"/>
  <c r="E2213" i="17"/>
  <c r="E2214" i="17"/>
  <c r="E2215" i="17"/>
  <c r="E2216" i="17"/>
  <c r="E2217" i="17"/>
  <c r="E2218" i="17"/>
  <c r="E2219" i="17"/>
  <c r="E2220" i="17"/>
  <c r="E2221" i="17"/>
  <c r="E2222" i="17"/>
  <c r="E2223" i="17"/>
  <c r="E2224" i="17"/>
  <c r="E2225" i="17"/>
  <c r="E2226" i="17"/>
  <c r="E2227" i="17"/>
  <c r="E2228" i="17"/>
  <c r="E2229" i="17"/>
  <c r="E2230" i="17"/>
  <c r="E2231" i="17"/>
  <c r="E2232" i="17"/>
  <c r="E2233" i="17"/>
  <c r="E2234" i="17"/>
  <c r="E2235" i="17"/>
  <c r="E2236" i="17"/>
  <c r="E2237" i="17"/>
  <c r="E2238" i="17"/>
  <c r="E2239" i="17"/>
  <c r="E2240" i="17"/>
  <c r="E2241" i="17"/>
  <c r="E2242" i="17"/>
  <c r="E2243" i="17"/>
  <c r="E2244" i="17"/>
  <c r="E2245" i="17"/>
  <c r="E2246" i="17"/>
  <c r="E2247" i="17"/>
  <c r="E2248" i="17"/>
  <c r="E2249" i="17"/>
  <c r="E2250" i="17"/>
  <c r="E2251" i="17"/>
  <c r="E2252" i="17"/>
  <c r="E2253" i="17"/>
  <c r="E2254" i="17"/>
  <c r="E2255" i="17"/>
  <c r="E2256" i="17"/>
  <c r="E2257" i="17"/>
  <c r="E2258" i="17"/>
  <c r="E2259" i="17"/>
  <c r="E2260" i="17"/>
  <c r="E2261" i="17"/>
  <c r="E2262" i="17"/>
  <c r="E2263" i="17"/>
  <c r="E2264" i="17"/>
  <c r="E2265" i="17"/>
  <c r="E2266" i="17"/>
  <c r="E2267" i="17"/>
  <c r="E2268" i="17"/>
  <c r="E2269" i="17"/>
  <c r="E2270" i="17"/>
  <c r="E2271" i="17"/>
  <c r="E2272" i="17"/>
  <c r="E2273" i="17"/>
  <c r="E2274" i="17"/>
  <c r="E2275" i="17"/>
  <c r="E2095" i="17"/>
  <c r="E2096" i="17"/>
  <c r="E2097" i="17"/>
  <c r="E2098" i="17"/>
  <c r="E2099" i="17"/>
  <c r="E2100" i="17"/>
  <c r="E2101" i="17"/>
  <c r="E2102" i="17"/>
  <c r="E2103" i="17"/>
  <c r="E2104" i="17"/>
  <c r="E2105" i="17"/>
  <c r="E2106" i="17"/>
  <c r="E2107" i="17"/>
  <c r="E2108" i="17"/>
  <c r="E2109" i="17"/>
  <c r="E2110" i="17"/>
  <c r="E2111" i="17"/>
  <c r="E2112" i="17"/>
  <c r="E2113" i="17"/>
  <c r="E2114" i="17"/>
  <c r="E2115" i="17"/>
  <c r="E2116" i="17"/>
  <c r="E2117" i="17"/>
  <c r="E2118" i="17"/>
  <c r="E2119" i="17"/>
  <c r="E2120" i="17"/>
  <c r="E2121" i="17"/>
  <c r="E2122" i="17"/>
  <c r="E2123" i="17"/>
  <c r="E2124" i="17"/>
  <c r="E2125" i="17"/>
  <c r="E2126" i="17"/>
  <c r="E2127" i="17"/>
  <c r="E2128" i="17"/>
  <c r="E2129" i="17"/>
  <c r="E2130" i="17"/>
  <c r="E2131" i="17"/>
  <c r="E2132" i="17"/>
  <c r="E2133" i="17"/>
  <c r="E2134" i="17"/>
  <c r="E2135" i="17"/>
  <c r="E2136" i="17"/>
  <c r="E2137" i="17"/>
  <c r="E2138" i="17"/>
  <c r="E2139" i="17"/>
  <c r="E2140" i="17"/>
  <c r="E2141" i="17"/>
  <c r="E2142" i="17"/>
  <c r="E2143" i="17"/>
  <c r="E2144" i="17"/>
  <c r="E2145" i="17"/>
  <c r="E2146" i="17"/>
  <c r="E2147" i="17"/>
  <c r="E2148" i="17"/>
  <c r="E2149" i="17"/>
  <c r="E2150" i="17"/>
  <c r="E2151" i="17"/>
  <c r="E2152" i="17"/>
  <c r="E2153" i="17"/>
  <c r="E2154" i="17"/>
  <c r="E2155" i="17"/>
  <c r="E2156" i="17"/>
  <c r="E2157" i="17"/>
  <c r="E2158" i="17"/>
  <c r="E2159" i="17"/>
  <c r="E2160" i="17"/>
  <c r="E2161" i="17"/>
  <c r="E2162" i="17"/>
  <c r="E2163" i="17"/>
  <c r="E2164" i="17"/>
  <c r="E2165" i="17"/>
  <c r="E2166" i="17"/>
  <c r="E2167" i="17"/>
  <c r="E2168" i="17"/>
  <c r="E2169" i="17"/>
  <c r="E2170" i="17"/>
  <c r="E2171" i="17"/>
  <c r="E2172" i="17"/>
  <c r="E2173" i="17"/>
  <c r="E2174" i="17"/>
  <c r="E2175" i="17"/>
  <c r="E2176" i="17"/>
  <c r="E2177" i="17"/>
  <c r="E2178" i="17"/>
  <c r="E2179" i="17"/>
  <c r="E2180" i="17"/>
  <c r="E2181" i="17"/>
  <c r="E2182" i="17"/>
  <c r="E2183" i="17"/>
  <c r="E2184" i="17"/>
  <c r="E1364" i="17"/>
  <c r="E1365" i="17"/>
  <c r="E1366" i="17"/>
  <c r="E1367" i="17"/>
  <c r="E1368" i="17"/>
  <c r="E1369" i="17"/>
  <c r="E1370" i="17"/>
  <c r="E1371" i="17"/>
  <c r="E1372" i="17"/>
  <c r="E1373" i="17"/>
  <c r="E1374" i="17"/>
  <c r="E1375" i="17"/>
  <c r="E1376" i="17"/>
  <c r="E1377" i="17"/>
  <c r="E1378" i="17"/>
  <c r="E1379" i="17"/>
  <c r="E1380" i="17"/>
  <c r="E1381" i="17"/>
  <c r="E1382" i="17"/>
  <c r="E1383" i="17"/>
  <c r="E1384" i="17"/>
  <c r="E1385" i="17"/>
  <c r="E1386" i="17"/>
  <c r="E1387" i="17"/>
  <c r="E1388" i="17"/>
  <c r="E1389" i="17"/>
  <c r="E1390" i="17"/>
  <c r="E1391" i="17"/>
  <c r="E1392" i="17"/>
  <c r="E1393" i="17"/>
  <c r="E1394" i="17"/>
  <c r="E1395" i="17"/>
  <c r="E1396" i="17"/>
  <c r="E1397" i="17"/>
  <c r="E1398" i="17"/>
  <c r="E1399" i="17"/>
  <c r="E1400" i="17"/>
  <c r="E1401" i="17"/>
  <c r="E1402" i="17"/>
  <c r="E1403" i="17"/>
  <c r="E1404" i="17"/>
  <c r="E1405" i="17"/>
  <c r="E1406" i="17"/>
  <c r="E1407" i="17"/>
  <c r="E1408" i="17"/>
  <c r="E1409" i="17"/>
  <c r="E1410" i="17"/>
  <c r="E1411" i="17"/>
  <c r="E1412" i="17"/>
  <c r="E1413" i="17"/>
  <c r="E1414" i="17"/>
  <c r="E1415" i="17"/>
  <c r="E1416" i="17"/>
  <c r="E1417" i="17"/>
  <c r="E1418" i="17"/>
  <c r="E1419" i="17"/>
  <c r="E1420" i="17"/>
  <c r="E1421" i="17"/>
  <c r="E1422" i="17"/>
  <c r="E1423" i="17"/>
  <c r="E1424" i="17"/>
  <c r="E1425" i="17"/>
  <c r="E1426" i="17"/>
  <c r="E1427" i="17"/>
  <c r="E1428" i="17"/>
  <c r="E1429" i="17"/>
  <c r="E1430" i="17"/>
  <c r="E1431" i="17"/>
  <c r="E1432" i="17"/>
  <c r="E1433" i="17"/>
  <c r="E1434" i="17"/>
  <c r="E1435" i="17"/>
  <c r="E1436" i="17"/>
  <c r="E1437" i="17"/>
  <c r="E1438" i="17"/>
  <c r="E1439" i="17"/>
  <c r="E1440" i="17"/>
  <c r="E1441" i="17"/>
  <c r="E1442" i="17"/>
  <c r="E1443" i="17"/>
  <c r="E1444" i="17"/>
  <c r="E1445" i="17"/>
  <c r="E1446" i="17"/>
  <c r="E1447" i="17"/>
  <c r="E1448" i="17"/>
  <c r="E1449" i="17"/>
  <c r="E1450" i="17"/>
  <c r="E1451" i="17"/>
  <c r="E1452" i="17"/>
  <c r="E1453" i="17"/>
  <c r="E1454" i="17"/>
  <c r="E1272" i="17"/>
  <c r="E1273" i="17"/>
  <c r="E1274" i="17"/>
  <c r="E1275" i="17"/>
  <c r="E1276" i="17"/>
  <c r="E1277" i="17"/>
  <c r="E1278" i="17"/>
  <c r="E1279" i="17"/>
  <c r="E1280" i="17"/>
  <c r="E1281" i="17"/>
  <c r="E1282" i="17"/>
  <c r="E1283" i="17"/>
  <c r="E1284" i="17"/>
  <c r="E1285" i="17"/>
  <c r="E1286" i="17"/>
  <c r="E1287" i="17"/>
  <c r="E1288" i="17"/>
  <c r="E1289" i="17"/>
  <c r="E1290" i="17"/>
  <c r="E1291" i="17"/>
  <c r="E1292" i="17"/>
  <c r="E1293" i="17"/>
  <c r="E1294" i="17"/>
  <c r="E1295" i="17"/>
  <c r="E1296" i="17"/>
  <c r="E1297" i="17"/>
  <c r="E1298" i="17"/>
  <c r="E1299" i="17"/>
  <c r="E1300" i="17"/>
  <c r="E1301" i="17"/>
  <c r="E1302" i="17"/>
  <c r="E1303" i="17"/>
  <c r="E1304" i="17"/>
  <c r="E1305" i="17"/>
  <c r="E1306" i="17"/>
  <c r="E1307" i="17"/>
  <c r="E1308" i="17"/>
  <c r="E1309" i="17"/>
  <c r="E1310" i="17"/>
  <c r="E1311" i="17"/>
  <c r="E1312" i="17"/>
  <c r="E1313" i="17"/>
  <c r="E1314" i="17"/>
  <c r="E1315" i="17"/>
  <c r="E1316" i="17"/>
  <c r="E1317" i="17"/>
  <c r="E1318" i="17"/>
  <c r="E1319" i="17"/>
  <c r="E1320" i="17"/>
  <c r="E1321" i="17"/>
  <c r="E1322" i="17"/>
  <c r="E1323" i="17"/>
  <c r="E1324" i="17"/>
  <c r="E1325" i="17"/>
  <c r="E1326" i="17"/>
  <c r="E1327" i="17"/>
  <c r="E1328" i="17"/>
  <c r="E1329" i="17"/>
  <c r="E1330" i="17"/>
  <c r="E1331" i="17"/>
  <c r="E1332" i="17"/>
  <c r="E1333" i="17"/>
  <c r="E1334" i="17"/>
  <c r="E1335" i="17"/>
  <c r="E1336" i="17"/>
  <c r="E1337" i="17"/>
  <c r="E1338" i="17"/>
  <c r="E1339" i="17"/>
  <c r="E1340" i="17"/>
  <c r="E1341" i="17"/>
  <c r="E1342" i="17"/>
  <c r="E1343" i="17"/>
  <c r="E1344" i="17"/>
  <c r="E1345" i="17"/>
  <c r="E1346" i="17"/>
  <c r="E1347" i="17"/>
  <c r="E1348" i="17"/>
  <c r="E1349" i="17"/>
  <c r="E1350" i="17"/>
  <c r="E1351" i="17"/>
  <c r="E1352" i="17"/>
  <c r="E1353" i="17"/>
  <c r="E1354" i="17"/>
  <c r="E1355" i="17"/>
  <c r="E1356" i="17"/>
  <c r="E1357" i="17"/>
  <c r="E1358" i="17"/>
  <c r="E1359" i="17"/>
  <c r="E1360" i="17"/>
  <c r="E1361" i="17"/>
  <c r="E1362" i="17"/>
  <c r="E1363" i="17"/>
  <c r="E1180" i="17"/>
  <c r="E1181" i="17"/>
  <c r="E1182" i="17"/>
  <c r="E1183" i="17"/>
  <c r="E1184" i="17"/>
  <c r="E1185" i="17"/>
  <c r="E1186" i="17"/>
  <c r="E1187" i="17"/>
  <c r="E1188" i="17"/>
  <c r="E1189" i="17"/>
  <c r="E1190" i="17"/>
  <c r="E1191" i="17"/>
  <c r="E1192" i="17"/>
  <c r="E1193" i="17"/>
  <c r="E1194" i="17"/>
  <c r="E1195" i="17"/>
  <c r="E1196" i="17"/>
  <c r="E1197" i="17"/>
  <c r="E1198" i="17"/>
  <c r="E1199" i="17"/>
  <c r="E1200" i="17"/>
  <c r="E1201" i="17"/>
  <c r="E1202" i="17"/>
  <c r="E1203" i="17"/>
  <c r="E1204" i="17"/>
  <c r="E1205" i="17"/>
  <c r="E1206" i="17"/>
  <c r="E1207" i="17"/>
  <c r="E1208" i="17"/>
  <c r="E1209" i="17"/>
  <c r="E1210" i="17"/>
  <c r="E1211" i="17"/>
  <c r="E1212" i="17"/>
  <c r="E1213" i="17"/>
  <c r="E1214" i="17"/>
  <c r="E1215" i="17"/>
  <c r="E1216" i="17"/>
  <c r="E1217" i="17"/>
  <c r="E1218" i="17"/>
  <c r="E1219" i="17"/>
  <c r="E1220" i="17"/>
  <c r="E1221" i="17"/>
  <c r="E1222" i="17"/>
  <c r="E1223" i="17"/>
  <c r="E1224" i="17"/>
  <c r="E1225" i="17"/>
  <c r="E1226" i="17"/>
  <c r="E1227" i="17"/>
  <c r="E1228" i="17"/>
  <c r="E1229" i="17"/>
  <c r="E1230" i="17"/>
  <c r="E1231" i="17"/>
  <c r="E1232" i="17"/>
  <c r="E1233" i="17"/>
  <c r="E1234" i="17"/>
  <c r="E1235" i="17"/>
  <c r="E1236" i="17"/>
  <c r="E1237" i="17"/>
  <c r="E1238" i="17"/>
  <c r="E1239" i="17"/>
  <c r="E1240" i="17"/>
  <c r="E1241" i="17"/>
  <c r="E1242" i="17"/>
  <c r="E1243" i="17"/>
  <c r="E1244" i="17"/>
  <c r="E1245" i="17"/>
  <c r="E1246" i="17"/>
  <c r="E1247" i="17"/>
  <c r="E1248" i="17"/>
  <c r="E1249" i="17"/>
  <c r="E1250" i="17"/>
  <c r="E1251" i="17"/>
  <c r="E1252" i="17"/>
  <c r="E1253" i="17"/>
  <c r="E1254" i="17"/>
  <c r="E1255" i="17"/>
  <c r="E1256" i="17"/>
  <c r="E1257" i="17"/>
  <c r="E1258" i="17"/>
  <c r="E1259" i="17"/>
  <c r="E1260" i="17"/>
  <c r="E1261" i="17"/>
  <c r="E1262" i="17"/>
  <c r="E1263" i="17"/>
  <c r="E1264" i="17"/>
  <c r="E1265" i="17"/>
  <c r="E1266" i="17"/>
  <c r="E1267" i="17"/>
  <c r="E1268" i="17"/>
  <c r="E1269" i="17"/>
  <c r="E1270" i="17"/>
  <c r="E1271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E1070" i="17"/>
  <c r="E1071" i="17"/>
  <c r="E1072" i="17"/>
  <c r="E1073" i="17"/>
  <c r="E1074" i="17"/>
  <c r="E1075" i="17"/>
  <c r="E1076" i="17"/>
  <c r="E1077" i="17"/>
  <c r="E1078" i="17"/>
  <c r="E1079" i="17"/>
  <c r="E1080" i="17"/>
  <c r="E1081" i="17"/>
  <c r="E1082" i="17"/>
  <c r="E1083" i="17"/>
  <c r="E1084" i="17"/>
  <c r="E1085" i="17"/>
  <c r="E1086" i="17"/>
  <c r="E1087" i="17"/>
  <c r="E1088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2381" i="17"/>
  <c r="P5" i="13" l="1"/>
  <c r="C16" i="10" s="1"/>
  <c r="E5" i="13"/>
  <c r="G2" i="17"/>
  <c r="E11" i="17" l="1"/>
  <c r="E6" i="17"/>
  <c r="E69" i="17"/>
  <c r="E53" i="17"/>
  <c r="E37" i="17"/>
  <c r="E21" i="17"/>
  <c r="E4" i="17"/>
  <c r="E72" i="17"/>
  <c r="E56" i="17"/>
  <c r="E40" i="17"/>
  <c r="E24" i="17"/>
  <c r="E9" i="17"/>
  <c r="E75" i="17"/>
  <c r="E59" i="17"/>
  <c r="E43" i="17"/>
  <c r="E27" i="17"/>
  <c r="E10" i="17"/>
  <c r="E78" i="17"/>
  <c r="E62" i="17"/>
  <c r="E46" i="17"/>
  <c r="E30" i="17"/>
  <c r="E14" i="17"/>
  <c r="E63" i="17"/>
  <c r="E15" i="17"/>
  <c r="E66" i="17"/>
  <c r="E34" i="17"/>
  <c r="E81" i="17"/>
  <c r="E65" i="17"/>
  <c r="E49" i="17"/>
  <c r="E33" i="17"/>
  <c r="E17" i="17"/>
  <c r="E84" i="17"/>
  <c r="E68" i="17"/>
  <c r="E52" i="17"/>
  <c r="E36" i="17"/>
  <c r="E20" i="17"/>
  <c r="E5" i="17"/>
  <c r="E71" i="17"/>
  <c r="E55" i="17"/>
  <c r="E39" i="17"/>
  <c r="E23" i="17"/>
  <c r="E7" i="17"/>
  <c r="E74" i="17"/>
  <c r="E58" i="17"/>
  <c r="E42" i="17"/>
  <c r="E26" i="17"/>
  <c r="E76" i="17"/>
  <c r="E44" i="17"/>
  <c r="E12" i="17"/>
  <c r="E31" i="17"/>
  <c r="E50" i="17"/>
  <c r="E77" i="17"/>
  <c r="E61" i="17"/>
  <c r="E45" i="17"/>
  <c r="E29" i="17"/>
  <c r="E13" i="17"/>
  <c r="E80" i="17"/>
  <c r="E64" i="17"/>
  <c r="E48" i="17"/>
  <c r="E32" i="17"/>
  <c r="E16" i="17"/>
  <c r="E83" i="17"/>
  <c r="E67" i="17"/>
  <c r="E51" i="17"/>
  <c r="E35" i="17"/>
  <c r="E19" i="17"/>
  <c r="E3" i="17"/>
  <c r="E70" i="17"/>
  <c r="E54" i="17"/>
  <c r="E38" i="17"/>
  <c r="E22" i="17"/>
  <c r="E73" i="17"/>
  <c r="E57" i="17"/>
  <c r="E41" i="17"/>
  <c r="E25" i="17"/>
  <c r="E8" i="17"/>
  <c r="E60" i="17"/>
  <c r="E28" i="17"/>
  <c r="E79" i="17"/>
  <c r="E47" i="17"/>
  <c r="E82" i="17"/>
  <c r="E18" i="17"/>
  <c r="S5" i="13" l="1"/>
  <c r="H5" i="13"/>
  <c r="R5" i="13"/>
  <c r="C23" i="10" s="1"/>
  <c r="C21" i="10" s="1"/>
  <c r="C20" i="10" s="1"/>
  <c r="G5" i="13"/>
  <c r="N5" i="13"/>
  <c r="C5" i="13"/>
  <c r="B3" i="15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C3" i="14"/>
  <c r="B4" i="14" l="1"/>
  <c r="E3" i="14"/>
  <c r="B4" i="15"/>
  <c r="D4" i="15" s="1"/>
  <c r="D3" i="15"/>
  <c r="B3" i="14"/>
  <c r="D3" i="14"/>
  <c r="C4" i="14"/>
  <c r="E4" i="14" s="1"/>
  <c r="B5" i="15" l="1"/>
  <c r="B6" i="15"/>
  <c r="D5" i="15"/>
  <c r="D4" i="14"/>
  <c r="C5" i="14"/>
  <c r="B5" i="14"/>
  <c r="B7" i="15" l="1"/>
  <c r="D6" i="15"/>
  <c r="E5" i="14"/>
  <c r="D5" i="14"/>
  <c r="C6" i="14"/>
  <c r="B6" i="14"/>
  <c r="E6" i="14" l="1"/>
  <c r="B8" i="15"/>
  <c r="D7" i="15"/>
  <c r="D6" i="14"/>
  <c r="C7" i="14"/>
  <c r="E7" i="14" s="1"/>
  <c r="B7" i="14"/>
  <c r="B9" i="15" l="1"/>
  <c r="D8" i="15"/>
  <c r="D7" i="14"/>
  <c r="C8" i="14"/>
  <c r="B8" i="14"/>
  <c r="E8" i="14" l="1"/>
  <c r="B10" i="15"/>
  <c r="D9" i="15"/>
  <c r="D8" i="14"/>
  <c r="C9" i="14"/>
  <c r="E9" i="14" s="1"/>
  <c r="B9" i="14"/>
  <c r="B11" i="15" l="1"/>
  <c r="D10" i="15"/>
  <c r="D9" i="14"/>
  <c r="C10" i="14"/>
  <c r="B10" i="14"/>
  <c r="E10" i="14" l="1"/>
  <c r="B12" i="15"/>
  <c r="D11" i="15"/>
  <c r="D10" i="14"/>
  <c r="C11" i="14"/>
  <c r="B11" i="14"/>
  <c r="E11" i="14" l="1"/>
  <c r="B13" i="15"/>
  <c r="D12" i="15"/>
  <c r="D11" i="14"/>
  <c r="C12" i="14"/>
  <c r="E12" i="14" s="1"/>
  <c r="B12" i="14"/>
  <c r="B14" i="15" l="1"/>
  <c r="D13" i="15"/>
  <c r="D12" i="14"/>
  <c r="C13" i="14"/>
  <c r="E13" i="14" s="1"/>
  <c r="B13" i="14"/>
  <c r="B15" i="15" l="1"/>
  <c r="D14" i="15"/>
  <c r="D13" i="14"/>
  <c r="C14" i="14"/>
  <c r="E14" i="14" s="1"/>
  <c r="B14" i="14"/>
  <c r="B16" i="15" l="1"/>
  <c r="D15" i="15"/>
  <c r="D14" i="14"/>
  <c r="C15" i="14"/>
  <c r="B15" i="14"/>
  <c r="E15" i="14" l="1"/>
  <c r="B17" i="15"/>
  <c r="D16" i="15"/>
  <c r="D15" i="14"/>
  <c r="C16" i="14"/>
  <c r="E16" i="14" s="1"/>
  <c r="B16" i="14"/>
  <c r="B18" i="15" l="1"/>
  <c r="D17" i="15"/>
  <c r="D16" i="14"/>
  <c r="C17" i="14"/>
  <c r="B17" i="14"/>
  <c r="B19" i="15" l="1"/>
  <c r="D18" i="15"/>
  <c r="E17" i="14"/>
  <c r="D17" i="14"/>
  <c r="C18" i="14"/>
  <c r="B18" i="14"/>
  <c r="E18" i="14" l="1"/>
  <c r="B20" i="15"/>
  <c r="D19" i="15"/>
  <c r="D18" i="14"/>
  <c r="C19" i="14"/>
  <c r="E19" i="14" s="1"/>
  <c r="B19" i="14"/>
  <c r="B21" i="15" l="1"/>
  <c r="D20" i="15"/>
  <c r="D19" i="14"/>
  <c r="C20" i="14"/>
  <c r="B20" i="14"/>
  <c r="E20" i="14" l="1"/>
  <c r="B22" i="15"/>
  <c r="D21" i="15"/>
  <c r="D20" i="14"/>
  <c r="C21" i="14"/>
  <c r="B21" i="14"/>
  <c r="B23" i="15" l="1"/>
  <c r="D22" i="15"/>
  <c r="E21" i="14"/>
  <c r="D21" i="14"/>
  <c r="B22" i="14"/>
  <c r="C22" i="14"/>
  <c r="E22" i="14" s="1"/>
  <c r="B24" i="15" l="1"/>
  <c r="D23" i="15"/>
  <c r="D22" i="14"/>
  <c r="B23" i="14"/>
  <c r="C23" i="14"/>
  <c r="E23" i="14" l="1"/>
  <c r="B25" i="15"/>
  <c r="D24" i="15"/>
  <c r="D23" i="14"/>
  <c r="B24" i="14"/>
  <c r="C24" i="14"/>
  <c r="E24" i="14" s="1"/>
  <c r="B26" i="15" l="1"/>
  <c r="D25" i="15"/>
  <c r="D24" i="14"/>
  <c r="B25" i="14"/>
  <c r="C25" i="14"/>
  <c r="E25" i="14" s="1"/>
  <c r="B27" i="15" l="1"/>
  <c r="D26" i="15"/>
  <c r="D25" i="14"/>
  <c r="B26" i="14"/>
  <c r="C26" i="14"/>
  <c r="E26" i="14" s="1"/>
  <c r="B28" i="15" l="1"/>
  <c r="D27" i="15"/>
  <c r="D26" i="14"/>
  <c r="B27" i="14"/>
  <c r="C27" i="14"/>
  <c r="E27" i="14" s="1"/>
  <c r="B29" i="15" l="1"/>
  <c r="D28" i="15"/>
  <c r="D27" i="14"/>
  <c r="C28" i="14"/>
  <c r="E28" i="14" s="1"/>
  <c r="B28" i="14"/>
  <c r="B30" i="15" l="1"/>
  <c r="D29" i="15"/>
  <c r="D28" i="14"/>
  <c r="B29" i="14"/>
  <c r="C29" i="14"/>
  <c r="E29" i="14" l="1"/>
  <c r="B31" i="15"/>
  <c r="D30" i="15"/>
  <c r="D29" i="14"/>
  <c r="C30" i="14"/>
  <c r="E30" i="14" s="1"/>
  <c r="B30" i="14"/>
  <c r="B32" i="15" l="1"/>
  <c r="D31" i="15"/>
  <c r="D30" i="14"/>
  <c r="C31" i="14"/>
  <c r="B31" i="14"/>
  <c r="E31" i="14" l="1"/>
  <c r="B33" i="15"/>
  <c r="D32" i="15"/>
  <c r="D31" i="14"/>
  <c r="C32" i="14"/>
  <c r="B32" i="14"/>
  <c r="E32" i="14" l="1"/>
  <c r="C31" i="15"/>
  <c r="B34" i="15"/>
  <c r="D33" i="15"/>
  <c r="D32" i="14"/>
  <c r="C33" i="14"/>
  <c r="B33" i="14"/>
  <c r="E33" i="14" l="1"/>
  <c r="C3" i="15"/>
  <c r="C4" i="15"/>
  <c r="C6" i="15"/>
  <c r="C8" i="15"/>
  <c r="C7" i="15"/>
  <c r="C5" i="15"/>
  <c r="C9" i="15"/>
  <c r="C10" i="15"/>
  <c r="C12" i="15"/>
  <c r="C11" i="15"/>
  <c r="C13" i="15"/>
  <c r="C16" i="15"/>
  <c r="C14" i="15"/>
  <c r="C17" i="15"/>
  <c r="C15" i="15"/>
  <c r="C19" i="15"/>
  <c r="C18" i="15"/>
  <c r="C20" i="15"/>
  <c r="C22" i="15"/>
  <c r="C21" i="15"/>
  <c r="C23" i="15"/>
  <c r="C25" i="15"/>
  <c r="C24" i="15"/>
  <c r="C27" i="15"/>
  <c r="C28" i="15"/>
  <c r="C26" i="15"/>
  <c r="C29" i="15"/>
  <c r="C33" i="15"/>
  <c r="C32" i="15"/>
  <c r="C30" i="15"/>
  <c r="A33" i="15"/>
  <c r="B35" i="15"/>
  <c r="D34" i="15"/>
  <c r="C34" i="15"/>
  <c r="D33" i="14"/>
  <c r="D34" i="14" s="1"/>
  <c r="E34" i="14"/>
  <c r="A6" i="15" l="1"/>
  <c r="A3" i="15"/>
  <c r="A4" i="15"/>
  <c r="A5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B36" i="15"/>
  <c r="D35" i="15"/>
  <c r="C35" i="15"/>
  <c r="A34" i="15"/>
  <c r="B37" i="15" l="1"/>
  <c r="C36" i="15"/>
  <c r="D36" i="15"/>
  <c r="A35" i="15"/>
  <c r="A36" i="15" l="1"/>
  <c r="B38" i="15"/>
  <c r="D37" i="15"/>
  <c r="C37" i="15"/>
  <c r="B39" i="15" l="1"/>
  <c r="D38" i="15"/>
  <c r="C38" i="15"/>
  <c r="A37" i="15"/>
  <c r="A38" i="15" l="1"/>
  <c r="B40" i="15"/>
  <c r="D39" i="15"/>
  <c r="C39" i="15"/>
  <c r="B41" i="15" l="1"/>
  <c r="C40" i="15"/>
  <c r="D40" i="15"/>
  <c r="A39" i="15"/>
  <c r="A40" i="15" l="1"/>
  <c r="B42" i="15"/>
  <c r="D41" i="15"/>
  <c r="C41" i="15"/>
  <c r="A41" i="15" l="1"/>
  <c r="B43" i="15"/>
  <c r="D42" i="15"/>
  <c r="C42" i="15"/>
  <c r="A42" i="15" l="1"/>
  <c r="B44" i="15"/>
  <c r="D43" i="15"/>
  <c r="C43" i="15"/>
  <c r="A43" i="15" l="1"/>
  <c r="B45" i="15"/>
  <c r="C44" i="15"/>
  <c r="D44" i="15"/>
  <c r="A44" i="15" l="1"/>
  <c r="B46" i="15"/>
  <c r="D45" i="15"/>
  <c r="C45" i="15"/>
  <c r="A45" i="15"/>
  <c r="B47" i="15" l="1"/>
  <c r="D46" i="15"/>
  <c r="C46" i="15"/>
  <c r="A46" i="15" l="1"/>
  <c r="B48" i="15"/>
  <c r="D47" i="15"/>
  <c r="C47" i="15"/>
  <c r="B49" i="15" l="1"/>
  <c r="C48" i="15"/>
  <c r="D48" i="15"/>
  <c r="A47" i="15"/>
  <c r="A48" i="15" l="1"/>
  <c r="B50" i="15"/>
  <c r="D49" i="15"/>
  <c r="C49" i="15"/>
  <c r="B51" i="15" l="1"/>
  <c r="D50" i="15"/>
  <c r="C50" i="15"/>
  <c r="A49" i="15"/>
  <c r="A50" i="15" l="1"/>
  <c r="B52" i="15"/>
  <c r="D51" i="15"/>
  <c r="C51" i="15"/>
  <c r="B53" i="15" l="1"/>
  <c r="C52" i="15"/>
  <c r="D52" i="15"/>
  <c r="A51" i="15"/>
  <c r="A52" i="15" l="1"/>
  <c r="B54" i="15"/>
  <c r="D53" i="15"/>
  <c r="C53" i="15"/>
  <c r="B55" i="15" l="1"/>
  <c r="D54" i="15"/>
  <c r="C54" i="15"/>
  <c r="A53" i="15"/>
  <c r="B56" i="15" l="1"/>
  <c r="D55" i="15"/>
  <c r="C55" i="15"/>
  <c r="A54" i="15"/>
  <c r="B57" i="15" l="1"/>
  <c r="C56" i="15"/>
  <c r="D56" i="15"/>
  <c r="A55" i="15"/>
  <c r="A56" i="15" l="1"/>
  <c r="B58" i="15"/>
  <c r="D57" i="15"/>
  <c r="C57" i="15"/>
  <c r="A57" i="15" l="1"/>
  <c r="B59" i="15"/>
  <c r="D58" i="15"/>
  <c r="C58" i="15"/>
  <c r="A58" i="15" l="1"/>
  <c r="B60" i="15"/>
  <c r="D59" i="15"/>
  <c r="C59" i="15"/>
  <c r="A59" i="15" l="1"/>
  <c r="B61" i="15"/>
  <c r="C60" i="15"/>
  <c r="D60" i="15"/>
  <c r="A60" i="15" l="1"/>
  <c r="B62" i="15"/>
  <c r="D61" i="15"/>
  <c r="C61" i="15"/>
  <c r="B63" i="15" l="1"/>
  <c r="D62" i="15"/>
  <c r="C62" i="15"/>
  <c r="A61" i="15"/>
  <c r="A62" i="15" l="1"/>
  <c r="B64" i="15"/>
  <c r="D63" i="15"/>
  <c r="C63" i="15"/>
  <c r="A63" i="15" l="1"/>
  <c r="B65" i="15"/>
  <c r="C64" i="15"/>
  <c r="D64" i="15"/>
  <c r="B66" i="15" l="1"/>
  <c r="D65" i="15"/>
  <c r="C65" i="15"/>
  <c r="A64" i="15"/>
  <c r="A65" i="15" l="1"/>
  <c r="B67" i="15"/>
  <c r="D66" i="15"/>
  <c r="C66" i="15"/>
  <c r="A66" i="15"/>
  <c r="B68" i="15" l="1"/>
  <c r="D67" i="15"/>
  <c r="C67" i="15"/>
  <c r="A67" i="15" l="1"/>
  <c r="B69" i="15"/>
  <c r="C68" i="15"/>
  <c r="D68" i="15"/>
  <c r="B70" i="15" l="1"/>
  <c r="D69" i="15"/>
  <c r="C69" i="15"/>
  <c r="A68" i="15"/>
  <c r="A69" i="15" l="1"/>
  <c r="B71" i="15"/>
  <c r="D70" i="15"/>
  <c r="C70" i="15"/>
  <c r="A70" i="15" l="1"/>
  <c r="B72" i="15"/>
  <c r="D71" i="15"/>
  <c r="C71" i="15"/>
  <c r="B73" i="15" l="1"/>
  <c r="C72" i="15"/>
  <c r="D72" i="15"/>
  <c r="A71" i="15"/>
  <c r="A72" i="15" l="1"/>
  <c r="B74" i="15"/>
  <c r="D73" i="15"/>
  <c r="C73" i="15"/>
  <c r="A73" i="15" l="1"/>
  <c r="B75" i="15"/>
  <c r="D74" i="15"/>
  <c r="C74" i="15"/>
  <c r="B76" i="15" l="1"/>
  <c r="D75" i="15"/>
  <c r="C75" i="15"/>
  <c r="A74" i="15"/>
  <c r="A75" i="15" l="1"/>
  <c r="B77" i="15"/>
  <c r="C76" i="15"/>
  <c r="D76" i="15"/>
  <c r="A76" i="15" l="1"/>
  <c r="B78" i="15"/>
  <c r="D77" i="15"/>
  <c r="C77" i="15"/>
  <c r="B79" i="15" l="1"/>
  <c r="D78" i="15"/>
  <c r="C78" i="15"/>
  <c r="A77" i="15"/>
  <c r="B80" i="15" l="1"/>
  <c r="D79" i="15"/>
  <c r="C79" i="15"/>
  <c r="A78" i="15"/>
  <c r="B81" i="15" l="1"/>
  <c r="C80" i="15"/>
  <c r="D80" i="15"/>
  <c r="A79" i="15"/>
  <c r="A80" i="15" l="1"/>
  <c r="B82" i="15"/>
  <c r="D81" i="15"/>
  <c r="C81" i="15"/>
  <c r="B83" i="15" l="1"/>
  <c r="D82" i="15"/>
  <c r="C82" i="15"/>
  <c r="A81" i="15"/>
  <c r="A82" i="15" l="1"/>
  <c r="B84" i="15"/>
  <c r="D83" i="15"/>
  <c r="C83" i="15"/>
  <c r="A83" i="15" l="1"/>
  <c r="B85" i="15"/>
  <c r="C84" i="15"/>
  <c r="D84" i="15"/>
  <c r="A84" i="15" l="1"/>
  <c r="B86" i="15"/>
  <c r="D85" i="15"/>
  <c r="C85" i="15"/>
  <c r="B87" i="15" l="1"/>
  <c r="D86" i="15"/>
  <c r="C86" i="15"/>
  <c r="A85" i="15"/>
  <c r="A86" i="15" l="1"/>
  <c r="B88" i="15"/>
  <c r="D87" i="15"/>
  <c r="C87" i="15"/>
  <c r="B89" i="15" l="1"/>
  <c r="C88" i="15"/>
  <c r="D88" i="15"/>
  <c r="A87" i="15"/>
  <c r="A88" i="15" l="1"/>
  <c r="B90" i="15"/>
  <c r="D89" i="15"/>
  <c r="C89" i="15"/>
  <c r="A89" i="15" l="1"/>
  <c r="B91" i="15"/>
  <c r="D90" i="15"/>
  <c r="C90" i="15"/>
  <c r="A90" i="15" l="1"/>
  <c r="B92" i="15"/>
  <c r="D91" i="15"/>
  <c r="C91" i="15"/>
  <c r="A91" i="15" l="1"/>
  <c r="B93" i="15"/>
  <c r="C92" i="15"/>
  <c r="D92" i="15"/>
  <c r="B94" i="15" l="1"/>
  <c r="D93" i="15"/>
  <c r="C93" i="15"/>
  <c r="A92" i="15"/>
  <c r="B95" i="15" l="1"/>
  <c r="D94" i="15"/>
  <c r="C94" i="15"/>
  <c r="A93" i="15"/>
  <c r="B96" i="15" l="1"/>
  <c r="D95" i="15"/>
  <c r="C95" i="15"/>
  <c r="A94" i="15"/>
  <c r="B97" i="15" l="1"/>
  <c r="C96" i="15"/>
  <c r="D96" i="15"/>
  <c r="A95" i="15"/>
  <c r="B98" i="15" l="1"/>
  <c r="D97" i="15"/>
  <c r="C97" i="15"/>
  <c r="A96" i="15"/>
  <c r="B99" i="15" l="1"/>
  <c r="D98" i="15"/>
  <c r="C98" i="15"/>
  <c r="A97" i="15"/>
  <c r="B100" i="15" l="1"/>
  <c r="D99" i="15"/>
  <c r="C99" i="15"/>
  <c r="A98" i="15"/>
  <c r="B101" i="15" l="1"/>
  <c r="C100" i="15"/>
  <c r="D100" i="15"/>
  <c r="A99" i="15"/>
  <c r="B102" i="15" l="1"/>
  <c r="D101" i="15"/>
  <c r="C101" i="15"/>
  <c r="A100" i="15"/>
  <c r="B103" i="15" l="1"/>
  <c r="D102" i="15"/>
  <c r="C102" i="15"/>
  <c r="A101" i="15"/>
  <c r="B104" i="15" l="1"/>
  <c r="D103" i="15"/>
  <c r="C103" i="15"/>
  <c r="A102" i="15"/>
  <c r="A103" i="15" l="1"/>
  <c r="B105" i="15"/>
  <c r="C104" i="15"/>
  <c r="D104" i="15"/>
  <c r="A104" i="15" l="1"/>
  <c r="B106" i="15"/>
  <c r="D105" i="15"/>
  <c r="C105" i="15"/>
  <c r="A105" i="15" l="1"/>
  <c r="B107" i="15"/>
  <c r="D106" i="15"/>
  <c r="C106" i="15"/>
  <c r="A106" i="15" l="1"/>
  <c r="B108" i="15"/>
  <c r="D107" i="15"/>
  <c r="C107" i="15"/>
  <c r="A107" i="15" l="1"/>
  <c r="B109" i="15"/>
  <c r="C108" i="15"/>
  <c r="D108" i="15"/>
  <c r="A108" i="15" l="1"/>
  <c r="B110" i="15"/>
  <c r="D109" i="15"/>
  <c r="C109" i="15"/>
  <c r="A109" i="15" l="1"/>
  <c r="D110" i="15"/>
  <c r="C110" i="15"/>
  <c r="B111" i="15"/>
  <c r="B112" i="15" l="1"/>
  <c r="D111" i="15"/>
  <c r="C111" i="15"/>
  <c r="A110" i="15"/>
  <c r="B113" i="15" l="1"/>
  <c r="C112" i="15"/>
  <c r="D112" i="15"/>
  <c r="A111" i="15"/>
  <c r="A112" i="15" l="1"/>
  <c r="B114" i="15"/>
  <c r="D113" i="15"/>
  <c r="C113" i="15"/>
  <c r="A113" i="15" l="1"/>
  <c r="B115" i="15"/>
  <c r="D114" i="15"/>
  <c r="C114" i="15"/>
  <c r="A114" i="15" l="1"/>
  <c r="B116" i="15"/>
  <c r="D115" i="15"/>
  <c r="C115" i="15"/>
  <c r="B117" i="15" l="1"/>
  <c r="C116" i="15"/>
  <c r="D116" i="15"/>
  <c r="A115" i="15"/>
  <c r="A116" i="15" l="1"/>
  <c r="B118" i="15"/>
  <c r="D117" i="15"/>
  <c r="C117" i="15"/>
  <c r="A117" i="15" l="1"/>
  <c r="B119" i="15"/>
  <c r="D118" i="15"/>
  <c r="C118" i="15"/>
  <c r="B120" i="15" l="1"/>
  <c r="D119" i="15"/>
  <c r="C119" i="15"/>
  <c r="A118" i="15"/>
  <c r="A119" i="15" l="1"/>
  <c r="B121" i="15"/>
  <c r="C120" i="15"/>
  <c r="D120" i="15"/>
  <c r="A120" i="15" l="1"/>
  <c r="B122" i="15"/>
  <c r="D121" i="15"/>
  <c r="C121" i="15"/>
  <c r="A121" i="15" l="1"/>
  <c r="B123" i="15"/>
  <c r="D122" i="15"/>
  <c r="C122" i="15"/>
  <c r="A122" i="15" l="1"/>
  <c r="B124" i="15"/>
  <c r="D123" i="15"/>
  <c r="C123" i="15"/>
  <c r="B125" i="15" l="1"/>
  <c r="C124" i="15"/>
  <c r="D124" i="15"/>
  <c r="A123" i="15"/>
  <c r="B126" i="15" l="1"/>
  <c r="D125" i="15"/>
  <c r="C125" i="15"/>
  <c r="A124" i="15"/>
  <c r="A125" i="15" l="1"/>
  <c r="B127" i="15"/>
  <c r="D126" i="15"/>
  <c r="C126" i="15"/>
  <c r="A126" i="15" l="1"/>
  <c r="B128" i="15"/>
  <c r="D127" i="15"/>
  <c r="C127" i="15"/>
  <c r="A127" i="15" l="1"/>
  <c r="B129" i="15"/>
  <c r="C128" i="15"/>
  <c r="D128" i="15"/>
  <c r="B130" i="15" l="1"/>
  <c r="D129" i="15"/>
  <c r="C129" i="15"/>
  <c r="A128" i="15"/>
  <c r="B131" i="15" l="1"/>
  <c r="D130" i="15"/>
  <c r="C130" i="15"/>
  <c r="A129" i="15"/>
  <c r="B132" i="15" l="1"/>
  <c r="D131" i="15"/>
  <c r="C131" i="15"/>
  <c r="A130" i="15"/>
  <c r="A131" i="15" l="1"/>
  <c r="B133" i="15"/>
  <c r="C132" i="15"/>
  <c r="D132" i="15"/>
  <c r="B134" i="15" l="1"/>
  <c r="D133" i="15"/>
  <c r="C133" i="15"/>
  <c r="A132" i="15"/>
  <c r="A133" i="15" l="1"/>
  <c r="B135" i="15"/>
  <c r="D134" i="15"/>
  <c r="C134" i="15"/>
  <c r="B136" i="15" l="1"/>
  <c r="D135" i="15"/>
  <c r="C135" i="15"/>
  <c r="A134" i="15"/>
  <c r="B137" i="15" l="1"/>
  <c r="C136" i="15"/>
  <c r="D136" i="15"/>
  <c r="A135" i="15"/>
  <c r="A136" i="15" l="1"/>
  <c r="B138" i="15"/>
  <c r="D137" i="15"/>
  <c r="C137" i="15"/>
  <c r="A137" i="15" l="1"/>
  <c r="B139" i="15"/>
  <c r="D138" i="15"/>
  <c r="C138" i="15"/>
  <c r="A138" i="15" l="1"/>
  <c r="B140" i="15"/>
  <c r="D139" i="15"/>
  <c r="C139" i="15"/>
  <c r="B141" i="15" l="1"/>
  <c r="C140" i="15"/>
  <c r="D140" i="15"/>
  <c r="A139" i="15"/>
  <c r="A140" i="15" l="1"/>
  <c r="B142" i="15"/>
  <c r="D141" i="15"/>
  <c r="C141" i="15"/>
  <c r="A141" i="15" l="1"/>
  <c r="B143" i="15"/>
  <c r="D142" i="15"/>
  <c r="C142" i="15"/>
  <c r="A142" i="15" l="1"/>
  <c r="B144" i="15"/>
  <c r="D143" i="15"/>
  <c r="C143" i="15"/>
  <c r="B145" i="15" l="1"/>
  <c r="C144" i="15"/>
  <c r="D144" i="15"/>
  <c r="A143" i="15"/>
  <c r="B146" i="15" l="1"/>
  <c r="D145" i="15"/>
  <c r="C145" i="15"/>
  <c r="A144" i="15"/>
  <c r="A145" i="15" l="1"/>
  <c r="B147" i="15"/>
  <c r="D146" i="15"/>
  <c r="C146" i="15"/>
  <c r="A146" i="15" l="1"/>
  <c r="B148" i="15"/>
  <c r="D147" i="15"/>
  <c r="C147" i="15"/>
  <c r="A147" i="15" l="1"/>
  <c r="B149" i="15"/>
  <c r="C148" i="15"/>
  <c r="D148" i="15"/>
  <c r="A148" i="15" l="1"/>
  <c r="B150" i="15"/>
  <c r="D149" i="15"/>
  <c r="C149" i="15"/>
  <c r="B151" i="15" l="1"/>
  <c r="D150" i="15"/>
  <c r="C150" i="15"/>
  <c r="A149" i="15"/>
  <c r="B152" i="15" l="1"/>
  <c r="D151" i="15"/>
  <c r="C151" i="15"/>
  <c r="A150" i="15"/>
  <c r="B153" i="15" l="1"/>
  <c r="C152" i="15"/>
  <c r="D152" i="15"/>
  <c r="A151" i="15"/>
  <c r="B154" i="15" l="1"/>
  <c r="D153" i="15"/>
  <c r="C153" i="15"/>
  <c r="A152" i="15"/>
  <c r="B155" i="15" l="1"/>
  <c r="D154" i="15"/>
  <c r="C154" i="15"/>
  <c r="A153" i="15"/>
  <c r="B156" i="15" l="1"/>
  <c r="D155" i="15"/>
  <c r="C155" i="15"/>
  <c r="A154" i="15"/>
  <c r="A155" i="15" l="1"/>
  <c r="B157" i="15"/>
  <c r="C156" i="15"/>
  <c r="D156" i="15"/>
  <c r="A156" i="15" l="1"/>
  <c r="B158" i="15"/>
  <c r="D157" i="15"/>
  <c r="C157" i="15"/>
  <c r="A157" i="15" l="1"/>
  <c r="B159" i="15"/>
  <c r="D158" i="15"/>
  <c r="C158" i="15"/>
  <c r="B160" i="15" l="1"/>
  <c r="D159" i="15"/>
  <c r="C159" i="15"/>
  <c r="A158" i="15"/>
  <c r="B161" i="15" l="1"/>
  <c r="C160" i="15"/>
  <c r="D160" i="15"/>
  <c r="A159" i="15"/>
  <c r="B162" i="15" l="1"/>
  <c r="D161" i="15"/>
  <c r="C161" i="15"/>
  <c r="A160" i="15"/>
  <c r="A161" i="15" l="1"/>
  <c r="B163" i="15"/>
  <c r="D162" i="15"/>
  <c r="C162" i="15"/>
  <c r="A162" i="15" l="1"/>
  <c r="B164" i="15"/>
  <c r="D163" i="15"/>
  <c r="C163" i="15"/>
  <c r="B165" i="15" l="1"/>
  <c r="C164" i="15"/>
  <c r="D164" i="15"/>
  <c r="A163" i="15"/>
  <c r="B166" i="15" l="1"/>
  <c r="D165" i="15"/>
  <c r="C165" i="15"/>
  <c r="A164" i="15"/>
  <c r="A165" i="15" l="1"/>
  <c r="B167" i="15"/>
  <c r="D166" i="15"/>
  <c r="C166" i="15"/>
  <c r="B168" i="15" l="1"/>
  <c r="D167" i="15"/>
  <c r="C167" i="15"/>
  <c r="A166" i="15"/>
  <c r="A167" i="15" l="1"/>
  <c r="B169" i="15"/>
  <c r="C168" i="15"/>
  <c r="D168" i="15"/>
  <c r="A168" i="15" l="1"/>
  <c r="B170" i="15"/>
  <c r="D169" i="15"/>
  <c r="C169" i="15"/>
  <c r="A169" i="15" l="1"/>
  <c r="B171" i="15"/>
  <c r="D170" i="15"/>
  <c r="C170" i="15"/>
  <c r="A170" i="15" l="1"/>
  <c r="B172" i="15"/>
  <c r="D171" i="15"/>
  <c r="C171" i="15"/>
  <c r="B173" i="15" l="1"/>
  <c r="C172" i="15"/>
  <c r="D172" i="15"/>
  <c r="A171" i="15"/>
  <c r="B174" i="15" l="1"/>
  <c r="D173" i="15"/>
  <c r="C173" i="15"/>
  <c r="A172" i="15"/>
  <c r="B175" i="15" l="1"/>
  <c r="D174" i="15"/>
  <c r="C174" i="15"/>
  <c r="A173" i="15"/>
  <c r="B176" i="15" l="1"/>
  <c r="D175" i="15"/>
  <c r="C175" i="15"/>
  <c r="A174" i="15"/>
  <c r="A175" i="15" l="1"/>
  <c r="B177" i="15"/>
  <c r="C176" i="15"/>
  <c r="D176" i="15"/>
  <c r="A176" i="15" l="1"/>
  <c r="B178" i="15"/>
  <c r="D177" i="15"/>
  <c r="C177" i="15"/>
  <c r="A177" i="15" l="1"/>
  <c r="B179" i="15"/>
  <c r="D178" i="15"/>
  <c r="C178" i="15"/>
  <c r="B180" i="15" l="1"/>
  <c r="D179" i="15"/>
  <c r="C179" i="15"/>
  <c r="A178" i="15"/>
  <c r="A179" i="15" l="1"/>
  <c r="B181" i="15"/>
  <c r="C180" i="15"/>
  <c r="D180" i="15"/>
  <c r="A180" i="15" l="1"/>
  <c r="B182" i="15"/>
  <c r="D181" i="15"/>
  <c r="C181" i="15"/>
  <c r="B183" i="15" l="1"/>
  <c r="D182" i="15"/>
  <c r="C182" i="15"/>
  <c r="A181" i="15"/>
  <c r="B184" i="15" l="1"/>
  <c r="D183" i="15"/>
  <c r="C183" i="15"/>
  <c r="A182" i="15"/>
  <c r="B185" i="15" l="1"/>
  <c r="C184" i="15"/>
  <c r="D184" i="15"/>
  <c r="A183" i="15"/>
  <c r="B186" i="15" l="1"/>
  <c r="D185" i="15"/>
  <c r="C185" i="15"/>
  <c r="A184" i="15"/>
  <c r="B187" i="15" l="1"/>
  <c r="D186" i="15"/>
  <c r="C186" i="15"/>
  <c r="A185" i="15"/>
  <c r="B188" i="15" l="1"/>
  <c r="D187" i="15"/>
  <c r="C187" i="15"/>
  <c r="A186" i="15"/>
  <c r="B189" i="15" l="1"/>
  <c r="C188" i="15"/>
  <c r="D188" i="15"/>
  <c r="A187" i="15"/>
  <c r="B190" i="15" l="1"/>
  <c r="D189" i="15"/>
  <c r="C189" i="15"/>
  <c r="A188" i="15"/>
  <c r="B191" i="15" l="1"/>
  <c r="D190" i="15"/>
  <c r="C190" i="15"/>
  <c r="A189" i="15"/>
  <c r="B192" i="15" l="1"/>
  <c r="D191" i="15"/>
  <c r="C191" i="15"/>
  <c r="A190" i="15"/>
  <c r="A191" i="15" l="1"/>
  <c r="B193" i="15"/>
  <c r="C192" i="15"/>
  <c r="D192" i="15"/>
  <c r="A192" i="15" l="1"/>
  <c r="B194" i="15"/>
  <c r="D193" i="15"/>
  <c r="C193" i="15"/>
  <c r="A193" i="15" l="1"/>
  <c r="B195" i="15"/>
  <c r="D194" i="15"/>
  <c r="C194" i="15"/>
  <c r="B196" i="15" l="1"/>
  <c r="D195" i="15"/>
  <c r="C195" i="15"/>
  <c r="A194" i="15"/>
  <c r="B197" i="15" l="1"/>
  <c r="C196" i="15"/>
  <c r="D196" i="15"/>
  <c r="A195" i="15"/>
  <c r="B198" i="15" l="1"/>
  <c r="D197" i="15"/>
  <c r="C197" i="15"/>
  <c r="A196" i="15"/>
  <c r="A197" i="15" l="1"/>
  <c r="B199" i="15"/>
  <c r="D198" i="15"/>
  <c r="C198" i="15"/>
  <c r="A198" i="15" l="1"/>
  <c r="B200" i="15"/>
  <c r="D199" i="15"/>
  <c r="C199" i="15"/>
  <c r="A199" i="15" l="1"/>
  <c r="B201" i="15"/>
  <c r="C200" i="15"/>
  <c r="D200" i="15"/>
  <c r="A200" i="15" l="1"/>
  <c r="B202" i="15"/>
  <c r="D201" i="15"/>
  <c r="C201" i="15"/>
  <c r="A201" i="15" l="1"/>
  <c r="B203" i="15"/>
  <c r="D202" i="15"/>
  <c r="C202" i="15"/>
  <c r="A202" i="15" l="1"/>
  <c r="B204" i="15"/>
  <c r="D203" i="15"/>
  <c r="C203" i="15"/>
  <c r="A203" i="15" l="1"/>
  <c r="B205" i="15"/>
  <c r="C204" i="15"/>
  <c r="D204" i="15"/>
  <c r="B206" i="15" l="1"/>
  <c r="D205" i="15"/>
  <c r="C205" i="15"/>
  <c r="A204" i="15"/>
  <c r="A205" i="15" l="1"/>
  <c r="B207" i="15"/>
  <c r="D206" i="15"/>
  <c r="C206" i="15"/>
  <c r="A206" i="15" l="1"/>
  <c r="B208" i="15"/>
  <c r="D207" i="15"/>
  <c r="C207" i="15"/>
  <c r="A207" i="15" l="1"/>
  <c r="B209" i="15"/>
  <c r="C208" i="15"/>
  <c r="D208" i="15"/>
  <c r="B210" i="15" l="1"/>
  <c r="D209" i="15"/>
  <c r="C209" i="15"/>
  <c r="A208" i="15"/>
  <c r="A209" i="15" l="1"/>
  <c r="B211" i="15"/>
  <c r="D210" i="15"/>
  <c r="C210" i="15"/>
  <c r="B212" i="15" l="1"/>
  <c r="D211" i="15"/>
  <c r="C211" i="15"/>
  <c r="A210" i="15"/>
  <c r="A211" i="15" l="1"/>
  <c r="B213" i="15"/>
  <c r="C212" i="15"/>
  <c r="D212" i="15"/>
  <c r="A213" i="15" l="1"/>
  <c r="B214" i="15"/>
  <c r="D213" i="15"/>
  <c r="C213" i="15"/>
  <c r="A212" i="15"/>
  <c r="B215" i="15" l="1"/>
  <c r="D214" i="15"/>
  <c r="C214" i="15"/>
  <c r="A214" i="15" l="1"/>
  <c r="B216" i="15"/>
  <c r="D215" i="15"/>
  <c r="C215" i="15"/>
  <c r="B217" i="15" l="1"/>
  <c r="C216" i="15"/>
  <c r="D216" i="15"/>
  <c r="A215" i="15"/>
  <c r="B218" i="15" l="1"/>
  <c r="D217" i="15"/>
  <c r="C217" i="15"/>
  <c r="A216" i="15"/>
  <c r="B219" i="15" l="1"/>
  <c r="D218" i="15"/>
  <c r="C218" i="15"/>
  <c r="A217" i="15"/>
  <c r="A218" i="15" l="1"/>
  <c r="B220" i="15"/>
  <c r="D219" i="15"/>
  <c r="C219" i="15"/>
  <c r="B221" i="15" l="1"/>
  <c r="C220" i="15"/>
  <c r="D220" i="15"/>
  <c r="A219" i="15"/>
  <c r="B222" i="15" l="1"/>
  <c r="D221" i="15"/>
  <c r="C221" i="15"/>
  <c r="A220" i="15"/>
  <c r="A221" i="15" l="1"/>
  <c r="B223" i="15"/>
  <c r="D222" i="15"/>
  <c r="C222" i="15"/>
  <c r="B224" i="15" l="1"/>
  <c r="D223" i="15"/>
  <c r="C223" i="15"/>
  <c r="A222" i="15"/>
  <c r="B225" i="15" l="1"/>
  <c r="C224" i="15"/>
  <c r="D224" i="15"/>
  <c r="A223" i="15"/>
  <c r="B226" i="15" l="1"/>
  <c r="D225" i="15"/>
  <c r="C225" i="15"/>
  <c r="A224" i="15"/>
  <c r="B227" i="15" l="1"/>
  <c r="D226" i="15"/>
  <c r="C226" i="15"/>
  <c r="A225" i="15"/>
  <c r="B228" i="15" l="1"/>
  <c r="D227" i="15"/>
  <c r="C227" i="15"/>
  <c r="A226" i="15"/>
  <c r="A227" i="15" l="1"/>
  <c r="B229" i="15"/>
  <c r="C228" i="15"/>
  <c r="D228" i="15"/>
  <c r="A228" i="15" l="1"/>
  <c r="B230" i="15"/>
  <c r="D229" i="15"/>
  <c r="C229" i="15"/>
  <c r="A229" i="15" l="1"/>
  <c r="B231" i="15"/>
  <c r="D230" i="15"/>
  <c r="C230" i="15"/>
  <c r="A230" i="15" l="1"/>
  <c r="B232" i="15"/>
  <c r="D231" i="15"/>
  <c r="C231" i="15"/>
  <c r="A231" i="15" l="1"/>
  <c r="B233" i="15"/>
  <c r="C232" i="15"/>
  <c r="D232" i="15"/>
  <c r="A232" i="15" l="1"/>
  <c r="B234" i="15"/>
  <c r="D233" i="15"/>
  <c r="C233" i="15"/>
  <c r="A233" i="15" l="1"/>
  <c r="B235" i="15"/>
  <c r="D234" i="15"/>
  <c r="C234" i="15"/>
  <c r="A234" i="15" l="1"/>
  <c r="B236" i="15"/>
  <c r="D235" i="15"/>
  <c r="C235" i="15"/>
  <c r="A235" i="15" l="1"/>
  <c r="B237" i="15"/>
  <c r="C236" i="15"/>
  <c r="D236" i="15"/>
  <c r="A236" i="15" l="1"/>
  <c r="B238" i="15"/>
  <c r="D237" i="15"/>
  <c r="C237" i="15"/>
  <c r="A237" i="15" l="1"/>
  <c r="B239" i="15"/>
  <c r="D238" i="15"/>
  <c r="C238" i="15"/>
  <c r="A238" i="15" l="1"/>
  <c r="B240" i="15"/>
  <c r="D239" i="15"/>
  <c r="C239" i="15"/>
  <c r="B241" i="15" l="1"/>
  <c r="C240" i="15"/>
  <c r="D240" i="15"/>
  <c r="A239" i="15"/>
  <c r="B242" i="15" l="1"/>
  <c r="D241" i="15"/>
  <c r="C241" i="15"/>
  <c r="A240" i="15"/>
  <c r="A241" i="15" l="1"/>
  <c r="B243" i="15"/>
  <c r="D242" i="15"/>
  <c r="C242" i="15"/>
  <c r="B244" i="15" l="1"/>
  <c r="D243" i="15"/>
  <c r="C243" i="15"/>
  <c r="A242" i="15"/>
  <c r="B245" i="15" l="1"/>
  <c r="C244" i="15"/>
  <c r="D244" i="15"/>
  <c r="A243" i="15"/>
  <c r="A244" i="15" l="1"/>
  <c r="B246" i="15"/>
  <c r="D245" i="15"/>
  <c r="C245" i="15"/>
  <c r="B247" i="15" l="1"/>
  <c r="D246" i="15"/>
  <c r="C246" i="15"/>
  <c r="A245" i="15"/>
  <c r="B248" i="15" l="1"/>
  <c r="D247" i="15"/>
  <c r="C247" i="15"/>
  <c r="A246" i="15"/>
  <c r="A247" i="15" l="1"/>
  <c r="B249" i="15"/>
  <c r="C248" i="15"/>
  <c r="D248" i="15"/>
  <c r="A248" i="15" l="1"/>
  <c r="B250" i="15"/>
  <c r="D249" i="15"/>
  <c r="C249" i="15"/>
  <c r="B251" i="15" l="1"/>
  <c r="D250" i="15"/>
  <c r="C250" i="15"/>
  <c r="A249" i="15"/>
  <c r="A250" i="15" l="1"/>
  <c r="B252" i="15"/>
  <c r="D251" i="15"/>
  <c r="C251" i="15"/>
  <c r="B253" i="15" l="1"/>
  <c r="C252" i="15"/>
  <c r="D252" i="15"/>
  <c r="A251" i="15"/>
  <c r="A252" i="15" l="1"/>
  <c r="B254" i="15"/>
  <c r="D253" i="15"/>
  <c r="C253" i="15"/>
  <c r="A253" i="15" l="1"/>
  <c r="B255" i="15"/>
  <c r="D254" i="15"/>
  <c r="C254" i="15"/>
  <c r="A254" i="15" l="1"/>
  <c r="B256" i="15"/>
  <c r="D255" i="15"/>
  <c r="C255" i="15"/>
  <c r="B257" i="15" l="1"/>
  <c r="C256" i="15"/>
  <c r="D256" i="15"/>
  <c r="A255" i="15"/>
  <c r="B258" i="15" l="1"/>
  <c r="D257" i="15"/>
  <c r="C257" i="15"/>
  <c r="A256" i="15"/>
  <c r="A257" i="15" l="1"/>
  <c r="B259" i="15"/>
  <c r="D258" i="15"/>
  <c r="C258" i="15"/>
  <c r="A258" i="15" l="1"/>
  <c r="B260" i="15"/>
  <c r="D259" i="15"/>
  <c r="C259" i="15"/>
  <c r="A259" i="15" l="1"/>
  <c r="B261" i="15"/>
  <c r="C260" i="15"/>
  <c r="D260" i="15"/>
  <c r="A260" i="15" l="1"/>
  <c r="B262" i="15"/>
  <c r="D261" i="15"/>
  <c r="C261" i="15"/>
  <c r="A262" i="15" l="1"/>
  <c r="B263" i="15"/>
  <c r="D262" i="15"/>
  <c r="C262" i="15"/>
  <c r="A261" i="15"/>
  <c r="B264" i="15" l="1"/>
  <c r="D263" i="15"/>
  <c r="C263" i="15"/>
  <c r="A263" i="15" l="1"/>
  <c r="B265" i="15"/>
  <c r="C264" i="15"/>
  <c r="D264" i="15"/>
  <c r="A264" i="15" l="1"/>
  <c r="B266" i="15"/>
  <c r="D265" i="15"/>
  <c r="C265" i="15"/>
  <c r="B267" i="15" l="1"/>
  <c r="D266" i="15"/>
  <c r="C266" i="15"/>
  <c r="A265" i="15"/>
  <c r="B268" i="15" l="1"/>
  <c r="D267" i="15"/>
  <c r="C267" i="15"/>
  <c r="A266" i="15"/>
  <c r="B269" i="15" l="1"/>
  <c r="C268" i="15"/>
  <c r="D268" i="15"/>
  <c r="A267" i="15"/>
  <c r="B270" i="15" l="1"/>
  <c r="D269" i="15"/>
  <c r="C269" i="15"/>
  <c r="A268" i="15"/>
  <c r="A269" i="15" l="1"/>
  <c r="B271" i="15"/>
  <c r="D270" i="15"/>
  <c r="C270" i="15"/>
  <c r="B272" i="15" l="1"/>
  <c r="D271" i="15"/>
  <c r="C271" i="15"/>
  <c r="A270" i="15"/>
  <c r="A271" i="15" l="1"/>
  <c r="B273" i="15"/>
  <c r="C272" i="15"/>
  <c r="D272" i="15"/>
  <c r="B274" i="15" l="1"/>
  <c r="D273" i="15"/>
  <c r="C273" i="15"/>
  <c r="A272" i="15"/>
  <c r="A273" i="15" l="1"/>
  <c r="B275" i="15"/>
  <c r="D274" i="15"/>
  <c r="C274" i="15"/>
  <c r="B276" i="15" l="1"/>
  <c r="D275" i="15"/>
  <c r="C275" i="15"/>
  <c r="A274" i="15"/>
  <c r="A275" i="15" l="1"/>
  <c r="B277" i="15"/>
  <c r="C276" i="15"/>
  <c r="D276" i="15"/>
  <c r="B278" i="15" l="1"/>
  <c r="D277" i="15"/>
  <c r="C277" i="15"/>
  <c r="A276" i="15"/>
  <c r="B279" i="15" l="1"/>
  <c r="D278" i="15"/>
  <c r="C278" i="15"/>
  <c r="A277" i="15"/>
  <c r="B280" i="15" l="1"/>
  <c r="D279" i="15"/>
  <c r="C279" i="15"/>
  <c r="A278" i="15"/>
  <c r="B281" i="15" l="1"/>
  <c r="C280" i="15"/>
  <c r="D280" i="15"/>
  <c r="A279" i="15"/>
  <c r="B282" i="15" l="1"/>
  <c r="D281" i="15"/>
  <c r="C281" i="15"/>
  <c r="A280" i="15"/>
  <c r="B283" i="15" l="1"/>
  <c r="D282" i="15"/>
  <c r="C282" i="15"/>
  <c r="A281" i="15"/>
  <c r="B284" i="15" l="1"/>
  <c r="D283" i="15"/>
  <c r="C283" i="15"/>
  <c r="A282" i="15"/>
  <c r="A283" i="15" l="1"/>
  <c r="B285" i="15"/>
  <c r="C284" i="15"/>
  <c r="D284" i="15"/>
  <c r="B286" i="15" l="1"/>
  <c r="D285" i="15"/>
  <c r="C285" i="15"/>
  <c r="A284" i="15"/>
  <c r="B287" i="15" l="1"/>
  <c r="D286" i="15"/>
  <c r="C286" i="15"/>
  <c r="A285" i="15"/>
  <c r="A286" i="15" l="1"/>
  <c r="B288" i="15"/>
  <c r="D287" i="15"/>
  <c r="C287" i="15"/>
  <c r="A287" i="15" l="1"/>
  <c r="B289" i="15"/>
  <c r="C288" i="15"/>
  <c r="D288" i="15"/>
  <c r="A288" i="15" l="1"/>
  <c r="B290" i="15"/>
  <c r="D289" i="15"/>
  <c r="C289" i="15"/>
  <c r="A289" i="15" l="1"/>
  <c r="B291" i="15"/>
  <c r="D290" i="15"/>
  <c r="C290" i="15"/>
  <c r="A290" i="15" l="1"/>
  <c r="B292" i="15"/>
  <c r="D291" i="15"/>
  <c r="C291" i="15"/>
  <c r="A291" i="15" l="1"/>
  <c r="B293" i="15"/>
  <c r="C292" i="15"/>
  <c r="D292" i="15"/>
  <c r="A292" i="15" l="1"/>
  <c r="B294" i="15"/>
  <c r="D293" i="15"/>
  <c r="C293" i="15"/>
  <c r="B295" i="15" l="1"/>
  <c r="D294" i="15"/>
  <c r="C294" i="15"/>
  <c r="A293" i="15"/>
  <c r="A294" i="15" l="1"/>
  <c r="B296" i="15"/>
  <c r="D295" i="15"/>
  <c r="C295" i="15"/>
  <c r="A295" i="15" l="1"/>
  <c r="B297" i="15"/>
  <c r="C296" i="15"/>
  <c r="D296" i="15"/>
  <c r="A296" i="15" l="1"/>
  <c r="B298" i="15"/>
  <c r="D297" i="15"/>
  <c r="C297" i="15"/>
  <c r="A297" i="15" l="1"/>
  <c r="B299" i="15"/>
  <c r="D298" i="15"/>
  <c r="C298" i="15"/>
  <c r="A298" i="15" l="1"/>
  <c r="B300" i="15"/>
  <c r="D299" i="15"/>
  <c r="C299" i="15"/>
  <c r="A299" i="15" l="1"/>
  <c r="B301" i="15"/>
  <c r="C300" i="15"/>
  <c r="D300" i="15"/>
  <c r="A300" i="15" l="1"/>
  <c r="B302" i="15"/>
  <c r="D301" i="15"/>
  <c r="C301" i="15"/>
  <c r="A301" i="15" l="1"/>
  <c r="B303" i="15"/>
  <c r="D302" i="15"/>
  <c r="C302" i="15"/>
  <c r="A302" i="15" l="1"/>
  <c r="B304" i="15"/>
  <c r="D303" i="15"/>
  <c r="C303" i="15"/>
  <c r="B305" i="15" l="1"/>
  <c r="C304" i="15"/>
  <c r="D304" i="15"/>
  <c r="A303" i="15"/>
  <c r="B306" i="15" l="1"/>
  <c r="D305" i="15"/>
  <c r="C305" i="15"/>
  <c r="A304" i="15"/>
  <c r="B307" i="15" l="1"/>
  <c r="D306" i="15"/>
  <c r="C306" i="15"/>
  <c r="A305" i="15"/>
  <c r="B308" i="15" l="1"/>
  <c r="D307" i="15"/>
  <c r="C307" i="15"/>
  <c r="A306" i="15"/>
  <c r="B309" i="15" l="1"/>
  <c r="C308" i="15"/>
  <c r="D308" i="15"/>
  <c r="A307" i="15"/>
  <c r="A308" i="15" l="1"/>
  <c r="B310" i="15"/>
  <c r="D309" i="15"/>
  <c r="C309" i="15"/>
  <c r="A309" i="15" l="1"/>
  <c r="B311" i="15"/>
  <c r="D310" i="15"/>
  <c r="C310" i="15"/>
  <c r="A310" i="15" l="1"/>
  <c r="B312" i="15"/>
  <c r="D311" i="15"/>
  <c r="C311" i="15"/>
  <c r="A311" i="15" l="1"/>
  <c r="B313" i="15"/>
  <c r="C312" i="15"/>
  <c r="D312" i="15"/>
  <c r="A312" i="15" l="1"/>
  <c r="B314" i="15"/>
  <c r="D313" i="15"/>
  <c r="C313" i="15"/>
  <c r="A313" i="15" l="1"/>
  <c r="B315" i="15"/>
  <c r="D314" i="15"/>
  <c r="C314" i="15"/>
  <c r="A314" i="15" l="1"/>
  <c r="B316" i="15"/>
  <c r="D315" i="15"/>
  <c r="C315" i="15"/>
  <c r="A315" i="15" l="1"/>
  <c r="B317" i="15"/>
  <c r="C316" i="15"/>
  <c r="D316" i="15"/>
  <c r="A316" i="15" l="1"/>
  <c r="B318" i="15"/>
  <c r="D317" i="15"/>
  <c r="C317" i="15"/>
  <c r="A317" i="15" l="1"/>
  <c r="B319" i="15"/>
  <c r="D318" i="15"/>
  <c r="C318" i="15"/>
  <c r="A319" i="15" l="1"/>
  <c r="A318" i="15"/>
  <c r="B320" i="15"/>
  <c r="D319" i="15"/>
  <c r="C319" i="15"/>
  <c r="B321" i="15" l="1"/>
  <c r="C320" i="15"/>
  <c r="D320" i="15"/>
  <c r="A320" i="15" l="1"/>
  <c r="B322" i="15"/>
  <c r="D321" i="15"/>
  <c r="C321" i="15"/>
  <c r="A321" i="15" l="1"/>
  <c r="B323" i="15"/>
  <c r="D322" i="15"/>
  <c r="C322" i="15"/>
  <c r="B324" i="15" l="1"/>
  <c r="D323" i="15"/>
  <c r="C323" i="15"/>
  <c r="A322" i="15"/>
  <c r="A323" i="15" l="1"/>
  <c r="B325" i="15"/>
  <c r="C324" i="15"/>
  <c r="D324" i="15"/>
  <c r="A324" i="15" l="1"/>
  <c r="B326" i="15"/>
  <c r="D325" i="15"/>
  <c r="C325" i="15"/>
  <c r="A325" i="15" l="1"/>
  <c r="B327" i="15"/>
  <c r="D326" i="15"/>
  <c r="C326" i="15"/>
  <c r="A326" i="15" l="1"/>
  <c r="B328" i="15"/>
  <c r="D327" i="15"/>
  <c r="C327" i="15"/>
  <c r="B329" i="15" l="1"/>
  <c r="C328" i="15"/>
  <c r="D328" i="15"/>
  <c r="A327" i="15"/>
  <c r="A328" i="15" l="1"/>
  <c r="B330" i="15"/>
  <c r="D329" i="15"/>
  <c r="C329" i="15"/>
  <c r="B331" i="15" l="1"/>
  <c r="D330" i="15"/>
  <c r="C330" i="15"/>
  <c r="A329" i="15"/>
  <c r="B332" i="15" l="1"/>
  <c r="D331" i="15"/>
  <c r="C331" i="15"/>
  <c r="A330" i="15"/>
  <c r="A331" i="15" l="1"/>
  <c r="B333" i="15"/>
  <c r="C332" i="15"/>
  <c r="D332" i="15"/>
  <c r="A332" i="15" l="1"/>
  <c r="B334" i="15"/>
  <c r="D333" i="15"/>
  <c r="C333" i="15"/>
  <c r="B335" i="15" l="1"/>
  <c r="D334" i="15"/>
  <c r="C334" i="15"/>
  <c r="A333" i="15"/>
  <c r="B336" i="15" l="1"/>
  <c r="D335" i="15"/>
  <c r="C335" i="15"/>
  <c r="A334" i="15"/>
  <c r="B337" i="15" l="1"/>
  <c r="C336" i="15"/>
  <c r="D336" i="15"/>
  <c r="A335" i="15"/>
  <c r="A336" i="15" l="1"/>
  <c r="B338" i="15"/>
  <c r="D337" i="15"/>
  <c r="C337" i="15"/>
  <c r="A337" i="15" l="1"/>
  <c r="B339" i="15"/>
  <c r="D338" i="15"/>
  <c r="C338" i="15"/>
  <c r="A338" i="15" l="1"/>
  <c r="B340" i="15"/>
  <c r="D339" i="15"/>
  <c r="C339" i="15"/>
  <c r="A339" i="15" l="1"/>
  <c r="B341" i="15"/>
  <c r="C340" i="15"/>
  <c r="D340" i="15"/>
  <c r="A340" i="15" l="1"/>
  <c r="B342" i="15"/>
  <c r="D341" i="15"/>
  <c r="C341" i="15"/>
  <c r="A341" i="15" l="1"/>
  <c r="B343" i="15"/>
  <c r="D342" i="15"/>
  <c r="C342" i="15"/>
  <c r="A342" i="15" l="1"/>
  <c r="B344" i="15"/>
  <c r="D343" i="15"/>
  <c r="C343" i="15"/>
  <c r="B345" i="15" l="1"/>
  <c r="C344" i="15"/>
  <c r="D344" i="15"/>
  <c r="A343" i="15"/>
  <c r="A344" i="15" l="1"/>
  <c r="B346" i="15"/>
  <c r="D345" i="15"/>
  <c r="C345" i="15"/>
  <c r="B347" i="15" l="1"/>
  <c r="D346" i="15"/>
  <c r="C346" i="15"/>
  <c r="A345" i="15"/>
  <c r="B348" i="15" l="1"/>
  <c r="D347" i="15"/>
  <c r="C347" i="15"/>
  <c r="A346" i="15"/>
  <c r="A347" i="15" l="1"/>
  <c r="B349" i="15"/>
  <c r="C348" i="15"/>
  <c r="D348" i="15"/>
  <c r="B350" i="15" l="1"/>
  <c r="D349" i="15"/>
  <c r="C349" i="15"/>
  <c r="A348" i="15"/>
  <c r="B351" i="15" l="1"/>
  <c r="D350" i="15"/>
  <c r="C350" i="15"/>
  <c r="A349" i="15"/>
  <c r="B352" i="15" l="1"/>
  <c r="D351" i="15"/>
  <c r="C351" i="15"/>
  <c r="A350" i="15"/>
  <c r="B353" i="15" l="1"/>
  <c r="C352" i="15"/>
  <c r="D352" i="15"/>
  <c r="A351" i="15"/>
  <c r="A352" i="15" l="1"/>
  <c r="B354" i="15"/>
  <c r="D353" i="15"/>
  <c r="C353" i="15"/>
  <c r="A353" i="15" l="1"/>
  <c r="B355" i="15"/>
  <c r="D354" i="15"/>
  <c r="C354" i="15"/>
  <c r="A354" i="15" l="1"/>
  <c r="B356" i="15"/>
  <c r="D355" i="15"/>
  <c r="C355" i="15"/>
  <c r="A355" i="15" l="1"/>
  <c r="B357" i="15"/>
  <c r="C356" i="15"/>
  <c r="D356" i="15"/>
  <c r="B358" i="15" l="1"/>
  <c r="D357" i="15"/>
  <c r="C357" i="15"/>
  <c r="A356" i="15"/>
  <c r="B359" i="15" l="1"/>
  <c r="D358" i="15"/>
  <c r="C358" i="15"/>
  <c r="A357" i="15"/>
  <c r="B360" i="15" l="1"/>
  <c r="D359" i="15"/>
  <c r="C359" i="15"/>
  <c r="A358" i="15"/>
  <c r="B361" i="15" l="1"/>
  <c r="C360" i="15"/>
  <c r="D360" i="15"/>
  <c r="A359" i="15"/>
  <c r="A360" i="15" l="1"/>
  <c r="B362" i="15"/>
  <c r="D361" i="15"/>
  <c r="C361" i="15"/>
  <c r="A361" i="15" l="1"/>
  <c r="B363" i="15"/>
  <c r="D362" i="15"/>
  <c r="C362" i="15"/>
  <c r="A362" i="15" l="1"/>
  <c r="B364" i="15"/>
  <c r="D363" i="15"/>
  <c r="C363" i="15"/>
  <c r="B365" i="15" l="1"/>
  <c r="C364" i="15"/>
  <c r="D364" i="15"/>
  <c r="A363" i="15"/>
  <c r="A364" i="15" l="1"/>
  <c r="B366" i="15"/>
  <c r="D365" i="15"/>
  <c r="C365" i="15"/>
  <c r="B367" i="15" l="1"/>
  <c r="D366" i="15"/>
  <c r="C366" i="15"/>
  <c r="A365" i="15"/>
  <c r="B368" i="15" l="1"/>
  <c r="D367" i="15"/>
  <c r="C367" i="15"/>
  <c r="A366" i="15"/>
  <c r="A367" i="15" l="1"/>
  <c r="B369" i="15"/>
  <c r="C368" i="15"/>
  <c r="D368" i="15"/>
  <c r="B370" i="15" l="1"/>
  <c r="D369" i="15"/>
  <c r="C369" i="15"/>
  <c r="A368" i="15"/>
  <c r="B371" i="15" l="1"/>
  <c r="D370" i="15"/>
  <c r="C370" i="15"/>
  <c r="A369" i="15"/>
  <c r="B372" i="15" l="1"/>
  <c r="D371" i="15"/>
  <c r="C371" i="15"/>
  <c r="A370" i="15"/>
  <c r="B373" i="15" l="1"/>
  <c r="C372" i="15"/>
  <c r="D372" i="15"/>
  <c r="A371" i="15"/>
  <c r="A372" i="15" l="1"/>
  <c r="B374" i="15"/>
  <c r="D373" i="15"/>
  <c r="C373" i="15"/>
  <c r="B375" i="15" l="1"/>
  <c r="D374" i="15"/>
  <c r="C374" i="15"/>
  <c r="A373" i="15"/>
  <c r="B376" i="15" l="1"/>
  <c r="D375" i="15"/>
  <c r="C375" i="15"/>
  <c r="A374" i="15"/>
  <c r="B377" i="15" l="1"/>
  <c r="C376" i="15"/>
  <c r="D376" i="15"/>
  <c r="A375" i="15"/>
  <c r="B378" i="15" l="1"/>
  <c r="D377" i="15"/>
  <c r="C377" i="15"/>
  <c r="A376" i="15"/>
  <c r="B379" i="15" l="1"/>
  <c r="D378" i="15"/>
  <c r="C378" i="15"/>
  <c r="A377" i="15"/>
  <c r="A378" i="15" l="1"/>
  <c r="B380" i="15"/>
  <c r="D379" i="15"/>
  <c r="C379" i="15"/>
  <c r="B381" i="15" l="1"/>
  <c r="C380" i="15"/>
  <c r="D380" i="15"/>
  <c r="A379" i="15"/>
  <c r="A380" i="15" l="1"/>
  <c r="B382" i="15"/>
  <c r="D381" i="15"/>
  <c r="C381" i="15"/>
  <c r="B383" i="15" l="1"/>
  <c r="D382" i="15"/>
  <c r="C382" i="15"/>
  <c r="A381" i="15"/>
  <c r="B384" i="15" l="1"/>
  <c r="D383" i="15"/>
  <c r="C383" i="15"/>
  <c r="A382" i="15"/>
  <c r="A383" i="15" l="1"/>
  <c r="B385" i="15"/>
  <c r="C384" i="15"/>
  <c r="D384" i="15"/>
  <c r="A384" i="15" l="1"/>
  <c r="B386" i="15"/>
  <c r="D385" i="15"/>
  <c r="C385" i="15"/>
  <c r="B387" i="15" l="1"/>
  <c r="D386" i="15"/>
  <c r="C386" i="15"/>
  <c r="A385" i="15"/>
  <c r="B388" i="15" l="1"/>
  <c r="D387" i="15"/>
  <c r="C387" i="15"/>
  <c r="A386" i="15"/>
  <c r="B389" i="15" l="1"/>
  <c r="C388" i="15"/>
  <c r="D388" i="15"/>
  <c r="A387" i="15"/>
  <c r="A388" i="15" l="1"/>
  <c r="B390" i="15"/>
  <c r="D389" i="15"/>
  <c r="C389" i="15"/>
  <c r="A389" i="15" l="1"/>
  <c r="B391" i="15"/>
  <c r="D390" i="15"/>
  <c r="C390" i="15"/>
  <c r="A390" i="15" l="1"/>
  <c r="B392" i="15"/>
  <c r="D391" i="15"/>
  <c r="C391" i="15"/>
  <c r="B393" i="15" l="1"/>
  <c r="C392" i="15"/>
  <c r="D392" i="15"/>
  <c r="A391" i="15"/>
  <c r="B394" i="15" l="1"/>
  <c r="D393" i="15"/>
  <c r="C393" i="15"/>
  <c r="A392" i="15"/>
  <c r="B395" i="15" l="1"/>
  <c r="D394" i="15"/>
  <c r="C394" i="15"/>
  <c r="A393" i="15"/>
  <c r="B396" i="15" l="1"/>
  <c r="D395" i="15"/>
  <c r="C395" i="15"/>
  <c r="A394" i="15"/>
  <c r="B397" i="15" l="1"/>
  <c r="C396" i="15"/>
  <c r="D396" i="15"/>
  <c r="A395" i="15"/>
  <c r="A396" i="15" l="1"/>
  <c r="B398" i="15"/>
  <c r="D397" i="15"/>
  <c r="C397" i="15"/>
  <c r="B399" i="15" l="1"/>
  <c r="D398" i="15"/>
  <c r="C398" i="15"/>
  <c r="A397" i="15"/>
  <c r="B400" i="15" l="1"/>
  <c r="D399" i="15"/>
  <c r="C399" i="15"/>
  <c r="A398" i="15"/>
  <c r="B401" i="15" l="1"/>
  <c r="C400" i="15"/>
  <c r="D400" i="15"/>
  <c r="A399" i="15"/>
  <c r="A400" i="15" l="1"/>
  <c r="B402" i="15"/>
  <c r="D401" i="15"/>
  <c r="C401" i="15"/>
  <c r="A401" i="15" l="1"/>
  <c r="B403" i="15"/>
  <c r="D402" i="15"/>
  <c r="C402" i="15"/>
  <c r="A402" i="15" l="1"/>
  <c r="B404" i="15"/>
  <c r="D403" i="15"/>
  <c r="C403" i="15"/>
  <c r="B405" i="15" l="1"/>
  <c r="C404" i="15"/>
  <c r="D404" i="15"/>
  <c r="A403" i="15"/>
  <c r="A404" i="15" l="1"/>
  <c r="B406" i="15"/>
  <c r="D405" i="15"/>
  <c r="C405" i="15"/>
  <c r="B407" i="15" l="1"/>
  <c r="D406" i="15"/>
  <c r="C406" i="15"/>
  <c r="A405" i="15"/>
  <c r="B408" i="15" l="1"/>
  <c r="D407" i="15"/>
  <c r="C407" i="15"/>
  <c r="A406" i="15"/>
  <c r="A407" i="15" l="1"/>
  <c r="B409" i="15"/>
  <c r="C408" i="15"/>
  <c r="D408" i="15"/>
  <c r="A408" i="15" l="1"/>
  <c r="B410" i="15"/>
  <c r="D409" i="15"/>
  <c r="C409" i="15"/>
  <c r="A409" i="15" l="1"/>
  <c r="B411" i="15"/>
  <c r="D410" i="15"/>
  <c r="C410" i="15"/>
  <c r="A410" i="15" l="1"/>
  <c r="B412" i="15"/>
  <c r="D411" i="15"/>
  <c r="C411" i="15"/>
  <c r="B413" i="15" l="1"/>
  <c r="C412" i="15"/>
  <c r="D412" i="15"/>
  <c r="A411" i="15"/>
  <c r="A412" i="15" l="1"/>
  <c r="B414" i="15"/>
  <c r="D413" i="15"/>
  <c r="C413" i="15"/>
  <c r="A413" i="15" l="1"/>
  <c r="B415" i="15"/>
  <c r="D414" i="15"/>
  <c r="C414" i="15"/>
  <c r="A414" i="15" l="1"/>
  <c r="B416" i="15"/>
  <c r="D415" i="15"/>
  <c r="C415" i="15"/>
  <c r="A415" i="15" l="1"/>
  <c r="B417" i="15"/>
  <c r="C416" i="15"/>
  <c r="D416" i="15"/>
  <c r="A416" i="15" l="1"/>
  <c r="B418" i="15"/>
  <c r="D417" i="15"/>
  <c r="C417" i="15"/>
  <c r="A417" i="15" l="1"/>
  <c r="B419" i="15"/>
  <c r="D418" i="15"/>
  <c r="C418" i="15"/>
  <c r="A418" i="15" l="1"/>
  <c r="B420" i="15"/>
  <c r="D419" i="15"/>
  <c r="C419" i="15"/>
  <c r="B421" i="15" l="1"/>
  <c r="C420" i="15"/>
  <c r="D420" i="15"/>
  <c r="A419" i="15"/>
  <c r="A420" i="15" l="1"/>
  <c r="B422" i="15"/>
  <c r="D421" i="15"/>
  <c r="C421" i="15"/>
  <c r="A421" i="15" l="1"/>
  <c r="B423" i="15"/>
  <c r="D422" i="15"/>
  <c r="C422" i="15"/>
  <c r="A422" i="15" l="1"/>
  <c r="B424" i="15"/>
  <c r="D423" i="15"/>
  <c r="C423" i="15"/>
  <c r="A423" i="15" l="1"/>
  <c r="B425" i="15"/>
  <c r="C424" i="15"/>
  <c r="D424" i="15"/>
  <c r="B426" i="15" l="1"/>
  <c r="D425" i="15"/>
  <c r="C425" i="15"/>
  <c r="A424" i="15"/>
  <c r="A425" i="15" l="1"/>
  <c r="B427" i="15"/>
  <c r="D426" i="15"/>
  <c r="C426" i="15"/>
  <c r="B428" i="15" l="1"/>
  <c r="D427" i="15"/>
  <c r="C427" i="15"/>
  <c r="A426" i="15"/>
  <c r="B429" i="15" l="1"/>
  <c r="C428" i="15"/>
  <c r="D428" i="15"/>
  <c r="A427" i="15"/>
  <c r="B430" i="15" l="1"/>
  <c r="D429" i="15"/>
  <c r="C429" i="15"/>
  <c r="A428" i="15"/>
  <c r="B431" i="15" l="1"/>
  <c r="D430" i="15"/>
  <c r="C430" i="15"/>
  <c r="A429" i="15"/>
  <c r="A430" i="15" l="1"/>
  <c r="B432" i="15"/>
  <c r="D431" i="15"/>
  <c r="C431" i="15"/>
  <c r="B433" i="15" l="1"/>
  <c r="C432" i="15"/>
  <c r="D432" i="15"/>
  <c r="A431" i="15"/>
  <c r="B434" i="15" l="1"/>
  <c r="D433" i="15"/>
  <c r="C433" i="15"/>
  <c r="A432" i="15"/>
  <c r="A433" i="15" l="1"/>
  <c r="B435" i="15"/>
  <c r="D434" i="15"/>
  <c r="C434" i="15"/>
  <c r="B436" i="15" l="1"/>
  <c r="D435" i="15"/>
  <c r="C435" i="15"/>
  <c r="A434" i="15"/>
  <c r="A435" i="15" l="1"/>
  <c r="B437" i="15"/>
  <c r="C436" i="15"/>
  <c r="D436" i="15"/>
  <c r="A436" i="15" l="1"/>
  <c r="B438" i="15"/>
  <c r="D437" i="15"/>
  <c r="C437" i="15"/>
  <c r="A437" i="15" l="1"/>
  <c r="B439" i="15"/>
  <c r="D438" i="15"/>
  <c r="C438" i="15"/>
  <c r="B440" i="15" l="1"/>
  <c r="D439" i="15"/>
  <c r="C439" i="15"/>
  <c r="A438" i="15"/>
  <c r="B441" i="15" l="1"/>
  <c r="C440" i="15"/>
  <c r="D440" i="15"/>
  <c r="A439" i="15"/>
  <c r="B442" i="15" l="1"/>
  <c r="D441" i="15"/>
  <c r="C441" i="15"/>
  <c r="A440" i="15"/>
  <c r="B443" i="15" l="1"/>
  <c r="D442" i="15"/>
  <c r="C442" i="15"/>
  <c r="A441" i="15"/>
  <c r="B444" i="15" l="1"/>
  <c r="D443" i="15"/>
  <c r="C443" i="15"/>
  <c r="A442" i="15"/>
  <c r="B445" i="15" l="1"/>
  <c r="C444" i="15"/>
  <c r="D444" i="15"/>
  <c r="A443" i="15"/>
  <c r="A444" i="15" l="1"/>
  <c r="B446" i="15"/>
  <c r="D445" i="15"/>
  <c r="C445" i="15"/>
  <c r="B447" i="15" l="1"/>
  <c r="D446" i="15"/>
  <c r="C446" i="15"/>
  <c r="A445" i="15"/>
  <c r="B448" i="15" l="1"/>
  <c r="D447" i="15"/>
  <c r="C447" i="15"/>
  <c r="A446" i="15"/>
  <c r="B449" i="15" l="1"/>
  <c r="C448" i="15"/>
  <c r="D448" i="15"/>
  <c r="A447" i="15"/>
  <c r="A448" i="15" l="1"/>
  <c r="B450" i="15"/>
  <c r="D449" i="15"/>
  <c r="C449" i="15"/>
  <c r="B451" i="15" l="1"/>
  <c r="D450" i="15"/>
  <c r="C450" i="15"/>
  <c r="A449" i="15"/>
  <c r="A450" i="15" l="1"/>
  <c r="B452" i="15"/>
  <c r="D451" i="15"/>
  <c r="C451" i="15"/>
  <c r="A451" i="15" l="1"/>
  <c r="B453" i="15"/>
  <c r="C452" i="15"/>
  <c r="D452" i="15"/>
  <c r="A452" i="15" l="1"/>
  <c r="B454" i="15"/>
  <c r="D453" i="15"/>
  <c r="C453" i="15"/>
  <c r="A453" i="15" l="1"/>
  <c r="B455" i="15"/>
  <c r="D454" i="15"/>
  <c r="C454" i="15"/>
  <c r="A454" i="15" l="1"/>
  <c r="B456" i="15"/>
  <c r="D455" i="15"/>
  <c r="C455" i="15"/>
  <c r="B457" i="15" l="1"/>
  <c r="C456" i="15"/>
  <c r="D456" i="15"/>
  <c r="A455" i="15"/>
  <c r="A456" i="15" l="1"/>
  <c r="B458" i="15"/>
  <c r="D457" i="15"/>
  <c r="C457" i="15"/>
  <c r="A457" i="15" l="1"/>
  <c r="B459" i="15"/>
  <c r="D458" i="15"/>
  <c r="C458" i="15"/>
  <c r="A458" i="15" l="1"/>
  <c r="B460" i="15"/>
  <c r="D459" i="15"/>
  <c r="C459" i="15"/>
  <c r="A459" i="15" l="1"/>
  <c r="B461" i="15"/>
  <c r="C460" i="15"/>
  <c r="D460" i="15"/>
  <c r="A460" i="15" l="1"/>
  <c r="B462" i="15"/>
  <c r="D461" i="15"/>
  <c r="C461" i="15"/>
  <c r="B463" i="15" l="1"/>
  <c r="D462" i="15"/>
  <c r="C462" i="15"/>
  <c r="A461" i="15"/>
  <c r="B464" i="15" l="1"/>
  <c r="D463" i="15"/>
  <c r="C463" i="15"/>
  <c r="A462" i="15"/>
  <c r="B465" i="15" l="1"/>
  <c r="C464" i="15"/>
  <c r="D464" i="15"/>
  <c r="A463" i="15"/>
  <c r="A464" i="15" l="1"/>
  <c r="B466" i="15"/>
  <c r="D465" i="15"/>
  <c r="C465" i="15"/>
  <c r="A465" i="15" l="1"/>
  <c r="B467" i="15"/>
  <c r="D466" i="15"/>
  <c r="C466" i="15"/>
  <c r="A466" i="15" l="1"/>
  <c r="B468" i="15"/>
  <c r="D467" i="15"/>
  <c r="C467" i="15"/>
  <c r="B469" i="15" l="1"/>
  <c r="C468" i="15"/>
  <c r="D468" i="15"/>
  <c r="A467" i="15"/>
  <c r="B470" i="15" l="1"/>
  <c r="D469" i="15"/>
  <c r="C469" i="15"/>
  <c r="A468" i="15"/>
  <c r="A469" i="15" l="1"/>
  <c r="B471" i="15"/>
  <c r="D470" i="15"/>
  <c r="C470" i="15"/>
  <c r="A470" i="15" l="1"/>
  <c r="B472" i="15"/>
  <c r="D471" i="15"/>
  <c r="C471" i="15"/>
  <c r="A471" i="15" l="1"/>
  <c r="B473" i="15"/>
  <c r="C472" i="15"/>
  <c r="D472" i="15"/>
  <c r="A472" i="15" l="1"/>
  <c r="B474" i="15"/>
  <c r="D473" i="15"/>
  <c r="C473" i="15"/>
  <c r="A473" i="15" l="1"/>
  <c r="B475" i="15"/>
  <c r="D474" i="15"/>
  <c r="C474" i="15"/>
  <c r="B476" i="15" l="1"/>
  <c r="D475" i="15"/>
  <c r="C475" i="15"/>
  <c r="A474" i="15"/>
  <c r="B477" i="15" l="1"/>
  <c r="C476" i="15"/>
  <c r="D476" i="15"/>
  <c r="A475" i="15"/>
  <c r="A476" i="15" l="1"/>
  <c r="B478" i="15"/>
  <c r="D477" i="15"/>
  <c r="C477" i="15"/>
  <c r="B479" i="15" l="1"/>
  <c r="D478" i="15"/>
  <c r="C478" i="15"/>
  <c r="A477" i="15"/>
  <c r="B480" i="15" l="1"/>
  <c r="D479" i="15"/>
  <c r="C479" i="15"/>
  <c r="A478" i="15"/>
  <c r="A479" i="15" l="1"/>
  <c r="B481" i="15"/>
  <c r="C480" i="15"/>
  <c r="D480" i="15"/>
  <c r="A480" i="15" l="1"/>
  <c r="B482" i="15"/>
  <c r="D481" i="15"/>
  <c r="C481" i="15"/>
  <c r="A481" i="15"/>
  <c r="B483" i="15" l="1"/>
  <c r="D482" i="15"/>
  <c r="C482" i="15"/>
  <c r="B484" i="15" l="1"/>
  <c r="D483" i="15"/>
  <c r="C483" i="15"/>
  <c r="A482" i="15"/>
  <c r="A483" i="15" l="1"/>
  <c r="B485" i="15"/>
  <c r="C484" i="15"/>
  <c r="D484" i="15"/>
  <c r="B486" i="15" l="1"/>
  <c r="D485" i="15"/>
  <c r="C485" i="15"/>
  <c r="A484" i="15"/>
  <c r="B487" i="15" l="1"/>
  <c r="D486" i="15"/>
  <c r="C486" i="15"/>
  <c r="A485" i="15"/>
  <c r="A486" i="15"/>
  <c r="B488" i="15" l="1"/>
  <c r="D487" i="15"/>
  <c r="C487" i="15"/>
  <c r="B489" i="15" l="1"/>
  <c r="C488" i="15"/>
  <c r="D488" i="15"/>
  <c r="A487" i="15"/>
  <c r="A488" i="15" l="1"/>
  <c r="B490" i="15"/>
  <c r="D489" i="15"/>
  <c r="C489" i="15"/>
  <c r="A489" i="15" l="1"/>
  <c r="B491" i="15"/>
  <c r="D490" i="15"/>
  <c r="C490" i="15"/>
  <c r="A490" i="15" l="1"/>
  <c r="B492" i="15"/>
  <c r="D491" i="15"/>
  <c r="C491" i="15"/>
  <c r="B493" i="15" l="1"/>
  <c r="C492" i="15"/>
  <c r="D492" i="15"/>
  <c r="A491" i="15"/>
  <c r="B494" i="15" l="1"/>
  <c r="D493" i="15"/>
  <c r="C493" i="15"/>
  <c r="A492" i="15"/>
  <c r="A493" i="15" l="1"/>
  <c r="B495" i="15"/>
  <c r="D494" i="15"/>
  <c r="C494" i="15"/>
  <c r="A494" i="15" l="1"/>
  <c r="B496" i="15"/>
  <c r="D495" i="15"/>
  <c r="C495" i="15"/>
  <c r="B497" i="15" l="1"/>
  <c r="C496" i="15"/>
  <c r="D496" i="15"/>
  <c r="A495" i="15"/>
  <c r="B498" i="15" l="1"/>
  <c r="D497" i="15"/>
  <c r="C497" i="15"/>
  <c r="A496" i="15"/>
  <c r="B499" i="15" l="1"/>
  <c r="D498" i="15"/>
  <c r="C498" i="15"/>
  <c r="A497" i="15"/>
  <c r="B500" i="15" l="1"/>
  <c r="D499" i="15"/>
  <c r="C499" i="15"/>
  <c r="A498" i="15"/>
  <c r="B501" i="15" l="1"/>
  <c r="C500" i="15"/>
  <c r="D500" i="15"/>
  <c r="A499" i="15"/>
  <c r="B502" i="15" l="1"/>
  <c r="D501" i="15"/>
  <c r="C501" i="15"/>
  <c r="A500" i="15"/>
  <c r="B503" i="15" l="1"/>
  <c r="D502" i="15"/>
  <c r="C502" i="15"/>
  <c r="A501" i="15"/>
  <c r="B504" i="15" l="1"/>
  <c r="D503" i="15"/>
  <c r="C503" i="15"/>
  <c r="A502" i="15"/>
  <c r="B505" i="15" l="1"/>
  <c r="C504" i="15"/>
  <c r="D504" i="15"/>
  <c r="A503" i="15"/>
  <c r="B506" i="15" l="1"/>
  <c r="D505" i="15"/>
  <c r="C505" i="15"/>
  <c r="A504" i="15"/>
  <c r="A505" i="15" l="1"/>
  <c r="B507" i="15"/>
  <c r="D506" i="15"/>
  <c r="C506" i="15"/>
  <c r="B508" i="15" l="1"/>
  <c r="D507" i="15"/>
  <c r="C507" i="15"/>
  <c r="A506" i="15"/>
  <c r="A507" i="15" l="1"/>
  <c r="B509" i="15"/>
  <c r="C508" i="15"/>
  <c r="D508" i="15"/>
  <c r="B510" i="15" l="1"/>
  <c r="D509" i="15"/>
  <c r="C509" i="15"/>
  <c r="A508" i="15"/>
  <c r="B511" i="15" l="1"/>
  <c r="D510" i="15"/>
  <c r="C510" i="15"/>
  <c r="A509" i="15"/>
  <c r="A510" i="15" l="1"/>
  <c r="B512" i="15"/>
  <c r="D511" i="15"/>
  <c r="C511" i="15"/>
  <c r="B513" i="15" l="1"/>
  <c r="C512" i="15"/>
  <c r="D512" i="15"/>
  <c r="A511" i="15"/>
  <c r="B514" i="15" l="1"/>
  <c r="D513" i="15"/>
  <c r="C513" i="15"/>
  <c r="A512" i="15"/>
  <c r="A513" i="15" l="1"/>
  <c r="B515" i="15"/>
  <c r="D514" i="15"/>
  <c r="C514" i="15"/>
  <c r="A514" i="15" l="1"/>
  <c r="B516" i="15"/>
  <c r="D515" i="15"/>
  <c r="C515" i="15"/>
  <c r="A515" i="15" l="1"/>
  <c r="B517" i="15"/>
  <c r="C516" i="15"/>
  <c r="D516" i="15"/>
  <c r="A516" i="15" l="1"/>
  <c r="B518" i="15"/>
  <c r="D517" i="15"/>
  <c r="C517" i="15"/>
  <c r="A517" i="15" l="1"/>
  <c r="B519" i="15"/>
  <c r="D518" i="15"/>
  <c r="C518" i="15"/>
  <c r="B520" i="15" l="1"/>
  <c r="D519" i="15"/>
  <c r="C519" i="15"/>
  <c r="A518" i="15"/>
  <c r="B521" i="15" l="1"/>
  <c r="C520" i="15"/>
  <c r="D520" i="15"/>
  <c r="A519" i="15"/>
  <c r="B522" i="15" l="1"/>
  <c r="D521" i="15"/>
  <c r="C521" i="15"/>
  <c r="A520" i="15"/>
  <c r="B523" i="15" l="1"/>
  <c r="D522" i="15"/>
  <c r="C522" i="15"/>
  <c r="A521" i="15"/>
  <c r="B524" i="15" l="1"/>
  <c r="D523" i="15"/>
  <c r="C523" i="15"/>
  <c r="A522" i="15"/>
  <c r="B525" i="15" l="1"/>
  <c r="C524" i="15"/>
  <c r="D524" i="15"/>
  <c r="A523" i="15"/>
  <c r="A524" i="15" l="1"/>
  <c r="B526" i="15"/>
  <c r="D525" i="15"/>
  <c r="C525" i="15"/>
  <c r="B527" i="15" l="1"/>
  <c r="D526" i="15"/>
  <c r="C526" i="15"/>
  <c r="A525" i="15"/>
  <c r="B528" i="15" l="1"/>
  <c r="D527" i="15"/>
  <c r="C527" i="15"/>
  <c r="A526" i="15"/>
  <c r="B529" i="15" l="1"/>
  <c r="D528" i="15"/>
  <c r="C528" i="15"/>
  <c r="A527" i="15"/>
  <c r="B530" i="15" l="1"/>
  <c r="D529" i="15"/>
  <c r="C529" i="15"/>
  <c r="A528" i="15"/>
  <c r="A529" i="15" l="1"/>
  <c r="B531" i="15"/>
  <c r="D530" i="15"/>
  <c r="C530" i="15"/>
  <c r="B532" i="15" l="1"/>
  <c r="D531" i="15"/>
  <c r="C531" i="15"/>
  <c r="A530" i="15"/>
  <c r="B533" i="15" l="1"/>
  <c r="C532" i="15"/>
  <c r="D532" i="15"/>
  <c r="A531" i="15"/>
  <c r="B534" i="15" l="1"/>
  <c r="D533" i="15"/>
  <c r="C533" i="15"/>
  <c r="A532" i="15"/>
  <c r="B535" i="15" l="1"/>
  <c r="D534" i="15"/>
  <c r="C534" i="15"/>
  <c r="A533" i="15"/>
  <c r="B536" i="15" l="1"/>
  <c r="D535" i="15"/>
  <c r="C535" i="15"/>
  <c r="A534" i="15"/>
  <c r="B537" i="15" l="1"/>
  <c r="C536" i="15"/>
  <c r="D536" i="15"/>
  <c r="A535" i="15"/>
  <c r="B538" i="15" l="1"/>
  <c r="D537" i="15"/>
  <c r="C537" i="15"/>
  <c r="A536" i="15"/>
  <c r="B539" i="15" l="1"/>
  <c r="D538" i="15"/>
  <c r="C538" i="15"/>
  <c r="A537" i="15"/>
  <c r="B540" i="15" l="1"/>
  <c r="D539" i="15"/>
  <c r="C539" i="15"/>
  <c r="A538" i="15"/>
  <c r="A539" i="15" l="1"/>
  <c r="B541" i="15"/>
  <c r="C540" i="15"/>
  <c r="D540" i="15"/>
  <c r="A540" i="15" l="1"/>
  <c r="B542" i="15"/>
  <c r="D541" i="15"/>
  <c r="C541" i="15"/>
  <c r="B543" i="15" l="1"/>
  <c r="D542" i="15"/>
  <c r="C542" i="15"/>
  <c r="A541" i="15"/>
  <c r="B544" i="15" l="1"/>
  <c r="D543" i="15"/>
  <c r="C543" i="15"/>
  <c r="A542" i="15"/>
  <c r="A543" i="15" l="1"/>
  <c r="B545" i="15"/>
  <c r="D544" i="15"/>
  <c r="C544" i="15"/>
  <c r="A544" i="15" l="1"/>
  <c r="B546" i="15"/>
  <c r="D545" i="15"/>
  <c r="C545" i="15"/>
  <c r="A545" i="15" l="1"/>
  <c r="B547" i="15"/>
  <c r="D546" i="15"/>
  <c r="C546" i="15"/>
  <c r="A546" i="15" l="1"/>
  <c r="B548" i="15"/>
  <c r="D547" i="15"/>
  <c r="C547" i="15"/>
  <c r="B549" i="15" l="1"/>
  <c r="C548" i="15"/>
  <c r="D548" i="15"/>
  <c r="A547" i="15"/>
  <c r="A548" i="15" l="1"/>
  <c r="B550" i="15"/>
  <c r="D549" i="15"/>
  <c r="C549" i="15"/>
  <c r="A549" i="15" l="1"/>
  <c r="B551" i="15"/>
  <c r="D550" i="15"/>
  <c r="C550" i="15"/>
  <c r="A550" i="15" l="1"/>
  <c r="B552" i="15"/>
  <c r="D551" i="15"/>
  <c r="C551" i="15"/>
  <c r="A551" i="15" l="1"/>
  <c r="B553" i="15"/>
  <c r="C552" i="15"/>
  <c r="D552" i="15"/>
  <c r="B554" i="15" l="1"/>
  <c r="D553" i="15"/>
  <c r="C553" i="15"/>
  <c r="A552" i="15"/>
  <c r="B555" i="15" l="1"/>
  <c r="D554" i="15"/>
  <c r="C554" i="15"/>
  <c r="A553" i="15"/>
  <c r="A554" i="15" l="1"/>
  <c r="B556" i="15"/>
  <c r="D555" i="15"/>
  <c r="C555" i="15"/>
  <c r="B557" i="15" l="1"/>
  <c r="C556" i="15"/>
  <c r="D556" i="15"/>
  <c r="A555" i="15"/>
  <c r="A556" i="15" l="1"/>
  <c r="B558" i="15"/>
  <c r="D557" i="15"/>
  <c r="C557" i="15"/>
  <c r="B559" i="15" l="1"/>
  <c r="D558" i="15"/>
  <c r="C558" i="15"/>
  <c r="A557" i="15"/>
  <c r="A558" i="15" l="1"/>
  <c r="B560" i="15"/>
  <c r="D559" i="15"/>
  <c r="C559" i="15"/>
  <c r="B561" i="15" l="1"/>
  <c r="D560" i="15"/>
  <c r="C560" i="15"/>
  <c r="A559" i="15"/>
  <c r="A560" i="15" l="1"/>
  <c r="B562" i="15"/>
  <c r="D561" i="15"/>
  <c r="C561" i="15"/>
  <c r="B563" i="15" l="1"/>
  <c r="D562" i="15"/>
  <c r="C562" i="15"/>
  <c r="A561" i="15"/>
  <c r="B564" i="15" l="1"/>
  <c r="D563" i="15"/>
  <c r="C563" i="15"/>
  <c r="A562" i="15"/>
  <c r="A563" i="15" l="1"/>
  <c r="B565" i="15"/>
  <c r="C564" i="15"/>
  <c r="D564" i="15"/>
  <c r="A564" i="15" l="1"/>
  <c r="B566" i="15"/>
  <c r="D565" i="15"/>
  <c r="C565" i="15"/>
  <c r="A565" i="15" l="1"/>
  <c r="B567" i="15"/>
  <c r="D566" i="15"/>
  <c r="C566" i="15"/>
  <c r="A566" i="15" l="1"/>
  <c r="B568" i="15"/>
  <c r="D567" i="15"/>
  <c r="C567" i="15"/>
  <c r="B569" i="15" l="1"/>
  <c r="C568" i="15"/>
  <c r="D568" i="15"/>
  <c r="A567" i="15"/>
  <c r="A568" i="15" l="1"/>
  <c r="B570" i="15"/>
  <c r="D569" i="15"/>
  <c r="C569" i="15"/>
  <c r="B571" i="15" l="1"/>
  <c r="D570" i="15"/>
  <c r="C570" i="15"/>
  <c r="A569" i="15"/>
  <c r="B572" i="15" l="1"/>
  <c r="D571" i="15"/>
  <c r="C571" i="15"/>
  <c r="A570" i="15"/>
  <c r="B573" i="15" l="1"/>
  <c r="C572" i="15"/>
  <c r="D572" i="15"/>
  <c r="A571" i="15"/>
  <c r="A572" i="15" l="1"/>
  <c r="B574" i="15"/>
  <c r="D573" i="15"/>
  <c r="C573" i="15"/>
  <c r="A573" i="15" l="1"/>
  <c r="B575" i="15"/>
  <c r="D574" i="15"/>
  <c r="C574" i="15"/>
  <c r="B576" i="15" l="1"/>
  <c r="D575" i="15"/>
  <c r="C575" i="15"/>
  <c r="A574" i="15"/>
  <c r="A575" i="15" l="1"/>
  <c r="B577" i="15"/>
  <c r="D576" i="15"/>
  <c r="C576" i="15"/>
  <c r="A576" i="15" l="1"/>
  <c r="B578" i="15"/>
  <c r="D577" i="15"/>
  <c r="C577" i="15"/>
  <c r="A577" i="15" l="1"/>
  <c r="B579" i="15"/>
  <c r="D578" i="15"/>
  <c r="C578" i="15"/>
  <c r="A578" i="15" l="1"/>
  <c r="B580" i="15"/>
  <c r="D579" i="15"/>
  <c r="C579" i="15"/>
  <c r="A579" i="15" l="1"/>
  <c r="B581" i="15"/>
  <c r="C580" i="15"/>
  <c r="D580" i="15"/>
  <c r="A580" i="15" l="1"/>
  <c r="B582" i="15"/>
  <c r="D581" i="15"/>
  <c r="C581" i="15"/>
  <c r="B583" i="15" l="1"/>
  <c r="D582" i="15"/>
  <c r="C582" i="15"/>
  <c r="A581" i="15"/>
  <c r="B584" i="15" l="1"/>
  <c r="D583" i="15"/>
  <c r="C583" i="15"/>
  <c r="A582" i="15"/>
  <c r="A583" i="15" l="1"/>
  <c r="B585" i="15"/>
  <c r="C584" i="15"/>
  <c r="D584" i="15"/>
  <c r="B586" i="15" l="1"/>
  <c r="D585" i="15"/>
  <c r="C585" i="15"/>
  <c r="A584" i="15"/>
  <c r="A585" i="15" l="1"/>
  <c r="B587" i="15"/>
  <c r="D586" i="15"/>
  <c r="C586" i="15"/>
  <c r="A586" i="15" l="1"/>
  <c r="B588" i="15"/>
  <c r="D587" i="15"/>
  <c r="C587" i="15"/>
  <c r="A587" i="15" l="1"/>
  <c r="B589" i="15"/>
  <c r="C588" i="15"/>
  <c r="D588" i="15"/>
  <c r="A588" i="15" l="1"/>
  <c r="B590" i="15"/>
  <c r="D589" i="15"/>
  <c r="C589" i="15"/>
  <c r="A589" i="15" l="1"/>
  <c r="B591" i="15"/>
  <c r="D590" i="15"/>
  <c r="C590" i="15"/>
  <c r="B592" i="15" l="1"/>
  <c r="D591" i="15"/>
  <c r="C591" i="15"/>
  <c r="A590" i="15"/>
  <c r="B593" i="15" l="1"/>
  <c r="D592" i="15"/>
  <c r="C592" i="15"/>
  <c r="A591" i="15"/>
  <c r="B594" i="15" l="1"/>
  <c r="D593" i="15"/>
  <c r="C593" i="15"/>
  <c r="A592" i="15"/>
  <c r="A593" i="15" l="1"/>
  <c r="B595" i="15"/>
  <c r="D594" i="15"/>
  <c r="C594" i="15"/>
  <c r="A594" i="15" l="1"/>
  <c r="B596" i="15"/>
  <c r="D595" i="15"/>
  <c r="C595" i="15"/>
  <c r="A595" i="15" l="1"/>
  <c r="B597" i="15"/>
  <c r="C596" i="15"/>
  <c r="D596" i="15"/>
  <c r="B598" i="15" l="1"/>
  <c r="D597" i="15"/>
  <c r="C597" i="15"/>
  <c r="A596" i="15"/>
  <c r="A597" i="15" l="1"/>
  <c r="B599" i="15"/>
  <c r="D598" i="15"/>
  <c r="C598" i="15"/>
  <c r="A598" i="15" l="1"/>
  <c r="B600" i="15"/>
  <c r="D599" i="15"/>
  <c r="C599" i="15"/>
  <c r="A599" i="15" l="1"/>
  <c r="B601" i="15"/>
  <c r="C600" i="15"/>
  <c r="D600" i="15"/>
  <c r="B602" i="15" l="1"/>
  <c r="D601" i="15"/>
  <c r="C601" i="15"/>
  <c r="A600" i="15"/>
  <c r="B603" i="15" l="1"/>
  <c r="D602" i="15"/>
  <c r="C602" i="15"/>
  <c r="A601" i="15"/>
  <c r="B604" i="15" l="1"/>
  <c r="D603" i="15"/>
  <c r="C603" i="15"/>
  <c r="A602" i="15"/>
  <c r="A603" i="15" l="1"/>
  <c r="B605" i="15"/>
  <c r="C604" i="15"/>
  <c r="D604" i="15"/>
  <c r="A604" i="15" l="1"/>
  <c r="B606" i="15"/>
  <c r="D605" i="15"/>
  <c r="C605" i="15"/>
  <c r="B607" i="15" l="1"/>
  <c r="D606" i="15"/>
  <c r="C606" i="15"/>
  <c r="A605" i="15"/>
  <c r="B608" i="15" l="1"/>
  <c r="D607" i="15"/>
  <c r="C607" i="15"/>
  <c r="A606" i="15"/>
  <c r="A607" i="15" l="1"/>
  <c r="B609" i="15"/>
  <c r="D608" i="15"/>
  <c r="C608" i="15"/>
  <c r="A608" i="15" l="1"/>
  <c r="B610" i="15"/>
  <c r="D609" i="15"/>
  <c r="C609" i="15"/>
  <c r="A609" i="15" l="1"/>
  <c r="B611" i="15"/>
  <c r="D610" i="15"/>
  <c r="C610" i="15"/>
  <c r="A610" i="15" l="1"/>
  <c r="B612" i="15"/>
  <c r="D611" i="15"/>
  <c r="C611" i="15"/>
  <c r="A611" i="15" l="1"/>
  <c r="B613" i="15"/>
  <c r="C612" i="15"/>
  <c r="D612" i="15"/>
  <c r="B614" i="15" l="1"/>
  <c r="D613" i="15"/>
  <c r="C613" i="15"/>
  <c r="A612" i="15"/>
  <c r="B615" i="15" l="1"/>
  <c r="D614" i="15"/>
  <c r="C614" i="15"/>
  <c r="A613" i="15"/>
  <c r="B616" i="15" l="1"/>
  <c r="D615" i="15"/>
  <c r="C615" i="15"/>
  <c r="A614" i="15"/>
  <c r="A615" i="15" l="1"/>
  <c r="B617" i="15"/>
  <c r="C616" i="15"/>
  <c r="D616" i="15"/>
  <c r="A616" i="15" l="1"/>
  <c r="B618" i="15"/>
  <c r="D617" i="15"/>
  <c r="C617" i="15"/>
  <c r="A617" i="15" l="1"/>
  <c r="B619" i="15"/>
  <c r="D618" i="15"/>
  <c r="C618" i="15"/>
  <c r="B620" i="15" l="1"/>
  <c r="D619" i="15"/>
  <c r="C619" i="15"/>
  <c r="A618" i="15"/>
  <c r="A619" i="15" l="1"/>
  <c r="B621" i="15"/>
  <c r="C620" i="15"/>
  <c r="D620" i="15"/>
  <c r="A620" i="15" l="1"/>
  <c r="B622" i="15"/>
  <c r="D621" i="15"/>
  <c r="C621" i="15"/>
  <c r="B623" i="15" l="1"/>
  <c r="D622" i="15"/>
  <c r="C622" i="15"/>
  <c r="A621" i="15"/>
  <c r="A622" i="15" l="1"/>
  <c r="B624" i="15"/>
  <c r="D623" i="15"/>
  <c r="C623" i="15"/>
  <c r="B625" i="15" l="1"/>
  <c r="D624" i="15"/>
  <c r="C624" i="15"/>
  <c r="A623" i="15"/>
  <c r="B626" i="15" l="1"/>
  <c r="D625" i="15"/>
  <c r="C625" i="15"/>
  <c r="A624" i="15"/>
  <c r="B627" i="15" l="1"/>
  <c r="D626" i="15"/>
  <c r="C626" i="15"/>
  <c r="A625" i="15"/>
  <c r="A626" i="15" l="1"/>
  <c r="B628" i="15"/>
  <c r="D627" i="15"/>
  <c r="C627" i="15"/>
  <c r="B629" i="15" l="1"/>
  <c r="C628" i="15"/>
  <c r="D628" i="15"/>
  <c r="A627" i="15"/>
  <c r="A628" i="15" l="1"/>
  <c r="B630" i="15"/>
  <c r="D629" i="15"/>
  <c r="C629" i="15"/>
  <c r="B631" i="15" l="1"/>
  <c r="D630" i="15"/>
  <c r="C630" i="15"/>
  <c r="A629" i="15"/>
  <c r="A630" i="15" l="1"/>
  <c r="B632" i="15"/>
  <c r="D631" i="15"/>
  <c r="C631" i="15"/>
  <c r="B633" i="15" l="1"/>
  <c r="C632" i="15"/>
  <c r="D632" i="15"/>
  <c r="A631" i="15"/>
  <c r="A632" i="15" l="1"/>
  <c r="B634" i="15"/>
  <c r="D633" i="15"/>
  <c r="C633" i="15"/>
  <c r="A633" i="15" l="1"/>
  <c r="B635" i="15"/>
  <c r="D634" i="15"/>
  <c r="C634" i="15"/>
  <c r="A634" i="15" l="1"/>
  <c r="B636" i="15"/>
  <c r="D635" i="15"/>
  <c r="C635" i="15"/>
  <c r="A635" i="15" l="1"/>
  <c r="B637" i="15"/>
  <c r="C636" i="15"/>
  <c r="D636" i="15"/>
  <c r="B638" i="15" l="1"/>
  <c r="D637" i="15"/>
  <c r="C637" i="15"/>
  <c r="A636" i="15"/>
  <c r="B639" i="15" l="1"/>
  <c r="D638" i="15"/>
  <c r="C638" i="15"/>
  <c r="A637" i="15"/>
  <c r="B640" i="15" l="1"/>
  <c r="D639" i="15"/>
  <c r="C639" i="15"/>
  <c r="A638" i="15"/>
  <c r="B641" i="15" l="1"/>
  <c r="D640" i="15"/>
  <c r="C640" i="15"/>
  <c r="A639" i="15"/>
  <c r="A640" i="15" l="1"/>
  <c r="B642" i="15"/>
  <c r="D641" i="15"/>
  <c r="C641" i="15"/>
  <c r="B643" i="15" l="1"/>
  <c r="D642" i="15"/>
  <c r="C642" i="15"/>
  <c r="A641" i="15"/>
  <c r="B644" i="15" l="1"/>
  <c r="D643" i="15"/>
  <c r="C643" i="15"/>
  <c r="A642" i="15"/>
  <c r="B645" i="15" l="1"/>
  <c r="C644" i="15"/>
  <c r="D644" i="15"/>
  <c r="A643" i="15"/>
  <c r="A644" i="15" l="1"/>
  <c r="B646" i="15"/>
  <c r="D645" i="15"/>
  <c r="C645" i="15"/>
  <c r="A645" i="15" l="1"/>
  <c r="B647" i="15"/>
  <c r="D646" i="15"/>
  <c r="C646" i="15"/>
  <c r="B648" i="15" l="1"/>
  <c r="D647" i="15"/>
  <c r="C647" i="15"/>
  <c r="A646" i="15"/>
  <c r="A647" i="15" l="1"/>
  <c r="B649" i="15"/>
  <c r="C648" i="15"/>
  <c r="D648" i="15"/>
  <c r="A648" i="15" l="1"/>
  <c r="B650" i="15"/>
  <c r="D649" i="15"/>
  <c r="C649" i="15"/>
  <c r="A649" i="15" l="1"/>
  <c r="B651" i="15"/>
  <c r="D650" i="15"/>
  <c r="C650" i="15"/>
  <c r="B652" i="15" l="1"/>
  <c r="D651" i="15"/>
  <c r="C651" i="15"/>
  <c r="A650" i="15"/>
  <c r="A651" i="15" l="1"/>
  <c r="B653" i="15"/>
  <c r="C652" i="15"/>
  <c r="D652" i="15"/>
  <c r="A652" i="15" l="1"/>
  <c r="B654" i="15"/>
  <c r="D653" i="15"/>
  <c r="C653" i="15"/>
  <c r="A653" i="15" l="1"/>
  <c r="B655" i="15"/>
  <c r="D654" i="15"/>
  <c r="C654" i="15"/>
  <c r="B656" i="15" l="1"/>
  <c r="D655" i="15"/>
  <c r="C655" i="15"/>
  <c r="A654" i="15"/>
  <c r="A655" i="15" l="1"/>
  <c r="B657" i="15"/>
  <c r="D656" i="15"/>
  <c r="C656" i="15"/>
  <c r="A656" i="15" l="1"/>
  <c r="B658" i="15"/>
  <c r="D657" i="15"/>
  <c r="C657" i="15"/>
  <c r="A657" i="15" l="1"/>
  <c r="B659" i="15"/>
  <c r="D658" i="15"/>
  <c r="C658" i="15"/>
  <c r="B660" i="15" l="1"/>
  <c r="D659" i="15"/>
  <c r="C659" i="15"/>
  <c r="A658" i="15"/>
  <c r="A659" i="15" l="1"/>
  <c r="B661" i="15"/>
  <c r="C660" i="15"/>
  <c r="D660" i="15"/>
  <c r="A660" i="15" l="1"/>
  <c r="B662" i="15"/>
  <c r="D661" i="15"/>
  <c r="C661" i="15"/>
  <c r="A661" i="15" l="1"/>
  <c r="B663" i="15"/>
  <c r="D662" i="15"/>
  <c r="C662" i="15"/>
  <c r="B664" i="15" l="1"/>
  <c r="D663" i="15"/>
  <c r="C663" i="15"/>
  <c r="A662" i="15"/>
  <c r="B665" i="15" l="1"/>
  <c r="C664" i="15"/>
  <c r="D664" i="15"/>
  <c r="A663" i="15"/>
  <c r="A664" i="15" l="1"/>
  <c r="B666" i="15"/>
  <c r="D665" i="15"/>
  <c r="C665" i="15"/>
  <c r="A665" i="15" l="1"/>
  <c r="B667" i="15"/>
  <c r="D666" i="15"/>
  <c r="C666" i="15"/>
  <c r="B668" i="15" l="1"/>
  <c r="D667" i="15"/>
  <c r="C667" i="15"/>
  <c r="A666" i="15"/>
  <c r="A667" i="15" l="1"/>
  <c r="B669" i="15"/>
  <c r="C668" i="15"/>
  <c r="D668" i="15"/>
  <c r="B670" i="15" l="1"/>
  <c r="D669" i="15"/>
  <c r="C669" i="15"/>
  <c r="A668" i="15"/>
  <c r="A669" i="15" l="1"/>
  <c r="B671" i="15"/>
  <c r="D670" i="15"/>
  <c r="C670" i="15"/>
  <c r="A670" i="15" l="1"/>
  <c r="B672" i="15"/>
  <c r="D671" i="15"/>
  <c r="C671" i="15"/>
  <c r="A671" i="15" l="1"/>
  <c r="B673" i="15"/>
  <c r="D672" i="15"/>
  <c r="C672" i="15"/>
  <c r="A672" i="15" l="1"/>
  <c r="B674" i="15"/>
  <c r="D673" i="15"/>
  <c r="C673" i="15"/>
  <c r="B675" i="15" l="1"/>
  <c r="D674" i="15"/>
  <c r="C674" i="15"/>
  <c r="A673" i="15"/>
  <c r="B676" i="15" l="1"/>
  <c r="D675" i="15"/>
  <c r="C675" i="15"/>
  <c r="A674" i="15"/>
  <c r="B677" i="15" l="1"/>
  <c r="C676" i="15"/>
  <c r="D676" i="15"/>
  <c r="A675" i="15"/>
  <c r="B678" i="15" l="1"/>
  <c r="D677" i="15"/>
  <c r="C677" i="15"/>
  <c r="A676" i="15"/>
  <c r="B679" i="15" l="1"/>
  <c r="D678" i="15"/>
  <c r="C678" i="15"/>
  <c r="A677" i="15"/>
  <c r="A678" i="15" l="1"/>
  <c r="B680" i="15"/>
  <c r="D679" i="15"/>
  <c r="C679" i="15"/>
  <c r="A679" i="15" l="1"/>
  <c r="B681" i="15"/>
  <c r="C680" i="15"/>
  <c r="D680" i="15"/>
  <c r="A680" i="15" l="1"/>
  <c r="B682" i="15"/>
  <c r="D681" i="15"/>
  <c r="C681" i="15"/>
  <c r="B683" i="15" l="1"/>
  <c r="D682" i="15"/>
  <c r="C682" i="15"/>
  <c r="A681" i="15"/>
  <c r="B684" i="15" l="1"/>
  <c r="D683" i="15"/>
  <c r="C683" i="15"/>
  <c r="A682" i="15"/>
  <c r="B685" i="15" l="1"/>
  <c r="C684" i="15"/>
  <c r="D684" i="15"/>
  <c r="A683" i="15"/>
  <c r="A684" i="15" l="1"/>
  <c r="B686" i="15"/>
  <c r="D685" i="15"/>
  <c r="C685" i="15"/>
  <c r="B687" i="15" l="1"/>
  <c r="D686" i="15"/>
  <c r="C686" i="15"/>
  <c r="A685" i="15"/>
  <c r="B688" i="15" l="1"/>
  <c r="D687" i="15"/>
  <c r="C687" i="15"/>
  <c r="A686" i="15"/>
  <c r="B689" i="15" l="1"/>
  <c r="D688" i="15"/>
  <c r="C688" i="15"/>
  <c r="A687" i="15"/>
  <c r="A688" i="15" l="1"/>
  <c r="B690" i="15"/>
  <c r="D689" i="15"/>
  <c r="C689" i="15"/>
  <c r="B691" i="15" l="1"/>
  <c r="D690" i="15"/>
  <c r="C690" i="15"/>
  <c r="A689" i="15"/>
  <c r="A690" i="15" l="1"/>
  <c r="B692" i="15"/>
  <c r="D691" i="15"/>
  <c r="C691" i="15"/>
  <c r="A691" i="15" l="1"/>
  <c r="B693" i="15"/>
  <c r="C692" i="15"/>
  <c r="D692" i="15"/>
  <c r="A692" i="15" l="1"/>
  <c r="B694" i="15"/>
  <c r="D693" i="15"/>
  <c r="C693" i="15"/>
  <c r="A693" i="15" l="1"/>
  <c r="B695" i="15"/>
  <c r="D694" i="15"/>
  <c r="C694" i="15"/>
  <c r="A694" i="15" l="1"/>
  <c r="B696" i="15"/>
  <c r="D695" i="15"/>
  <c r="C695" i="15"/>
  <c r="A695" i="15" l="1"/>
  <c r="B697" i="15"/>
  <c r="C696" i="15"/>
  <c r="D696" i="15"/>
  <c r="A696" i="15" l="1"/>
  <c r="B698" i="15"/>
  <c r="D697" i="15"/>
  <c r="C697" i="15"/>
  <c r="B699" i="15" l="1"/>
  <c r="D698" i="15"/>
  <c r="C698" i="15"/>
  <c r="A697" i="15"/>
  <c r="B700" i="15" l="1"/>
  <c r="D699" i="15"/>
  <c r="C699" i="15"/>
  <c r="A698" i="15"/>
  <c r="B701" i="15" l="1"/>
  <c r="C700" i="15"/>
  <c r="D700" i="15"/>
  <c r="A699" i="15"/>
  <c r="A700" i="15" l="1"/>
  <c r="B702" i="15"/>
  <c r="D701" i="15"/>
  <c r="C701" i="15"/>
  <c r="B703" i="15" l="1"/>
  <c r="D702" i="15"/>
  <c r="C702" i="15"/>
  <c r="A701" i="15"/>
  <c r="A702" i="15" l="1"/>
  <c r="B704" i="15"/>
  <c r="D703" i="15"/>
  <c r="C703" i="15"/>
  <c r="A703" i="15" l="1"/>
  <c r="B705" i="15"/>
  <c r="D704" i="15"/>
  <c r="C704" i="15"/>
  <c r="A704" i="15" l="1"/>
  <c r="B706" i="15"/>
  <c r="D705" i="15"/>
  <c r="C705" i="15"/>
  <c r="A705" i="15" l="1"/>
  <c r="B707" i="15"/>
  <c r="D706" i="15"/>
  <c r="C706" i="15"/>
  <c r="A706" i="15" l="1"/>
  <c r="B708" i="15"/>
  <c r="D707" i="15"/>
  <c r="C707" i="15"/>
  <c r="A707" i="15" l="1"/>
  <c r="B709" i="15"/>
  <c r="C708" i="15"/>
  <c r="D708" i="15"/>
  <c r="A708" i="15" l="1"/>
  <c r="B710" i="15"/>
  <c r="D709" i="15"/>
  <c r="C709" i="15"/>
  <c r="A709" i="15" l="1"/>
  <c r="B711" i="15"/>
  <c r="D710" i="15"/>
  <c r="C710" i="15"/>
  <c r="A710" i="15" l="1"/>
  <c r="B712" i="15"/>
  <c r="D711" i="15"/>
  <c r="C711" i="15"/>
  <c r="A711" i="15" l="1"/>
  <c r="B713" i="15"/>
  <c r="C712" i="15"/>
  <c r="D712" i="15"/>
  <c r="A712" i="15" l="1"/>
  <c r="B714" i="15"/>
  <c r="D713" i="15"/>
  <c r="C713" i="15"/>
  <c r="B715" i="15" l="1"/>
  <c r="D714" i="15"/>
  <c r="C714" i="15"/>
  <c r="A713" i="15"/>
  <c r="B716" i="15" l="1"/>
  <c r="D715" i="15"/>
  <c r="C715" i="15"/>
  <c r="A714" i="15"/>
  <c r="B717" i="15" l="1"/>
  <c r="C716" i="15"/>
  <c r="D716" i="15"/>
  <c r="A715" i="15"/>
  <c r="A716" i="15" l="1"/>
  <c r="B718" i="15"/>
  <c r="D717" i="15"/>
  <c r="C717" i="15"/>
  <c r="B719" i="15" l="1"/>
  <c r="D718" i="15"/>
  <c r="C718" i="15"/>
  <c r="A717" i="15"/>
  <c r="A718" i="15" l="1"/>
  <c r="B720" i="15"/>
  <c r="D719" i="15"/>
  <c r="C719" i="15"/>
  <c r="A719" i="15" l="1"/>
  <c r="B721" i="15"/>
  <c r="D720" i="15"/>
  <c r="C720" i="15"/>
  <c r="B722" i="15" l="1"/>
  <c r="D721" i="15"/>
  <c r="C721" i="15"/>
  <c r="A720" i="15"/>
  <c r="B723" i="15" l="1"/>
  <c r="D722" i="15"/>
  <c r="C722" i="15"/>
  <c r="A721" i="15"/>
  <c r="A722" i="15" l="1"/>
  <c r="B724" i="15"/>
  <c r="D723" i="15"/>
  <c r="C723" i="15"/>
  <c r="B725" i="15" l="1"/>
  <c r="C724" i="15"/>
  <c r="D724" i="15"/>
  <c r="A723" i="15"/>
  <c r="A724" i="15" l="1"/>
  <c r="B726" i="15"/>
  <c r="D725" i="15"/>
  <c r="C725" i="15"/>
  <c r="B727" i="15" l="1"/>
  <c r="D726" i="15"/>
  <c r="C726" i="15"/>
  <c r="A725" i="15"/>
  <c r="A726" i="15" l="1"/>
  <c r="B728" i="15"/>
  <c r="D727" i="15"/>
  <c r="C727" i="15"/>
  <c r="A727" i="15" l="1"/>
  <c r="B729" i="15"/>
  <c r="C728" i="15"/>
  <c r="D728" i="15"/>
  <c r="A728" i="15" l="1"/>
  <c r="B730" i="15"/>
  <c r="D729" i="15"/>
  <c r="C729" i="15"/>
  <c r="B731" i="15" l="1"/>
  <c r="D730" i="15"/>
  <c r="C730" i="15"/>
  <c r="A729" i="15"/>
  <c r="A730" i="15" l="1"/>
  <c r="B732" i="15"/>
  <c r="D731" i="15"/>
  <c r="C731" i="15"/>
  <c r="A731" i="15" l="1"/>
  <c r="B733" i="15"/>
  <c r="C732" i="15"/>
  <c r="D732" i="15"/>
  <c r="A732" i="15" l="1"/>
  <c r="B734" i="15"/>
  <c r="D733" i="15"/>
  <c r="C733" i="15"/>
  <c r="A733" i="15" l="1"/>
  <c r="B735" i="15"/>
  <c r="D734" i="15"/>
  <c r="C734" i="15"/>
  <c r="B736" i="15" l="1"/>
  <c r="D735" i="15"/>
  <c r="C735" i="15"/>
  <c r="A734" i="15"/>
  <c r="B737" i="15" l="1"/>
  <c r="D736" i="15"/>
  <c r="C736" i="15"/>
  <c r="A735" i="15"/>
  <c r="A736" i="15" l="1"/>
  <c r="B738" i="15"/>
  <c r="D737" i="15"/>
  <c r="C737" i="15"/>
  <c r="A737" i="15" l="1"/>
  <c r="B739" i="15"/>
  <c r="D738" i="15"/>
  <c r="C738" i="15"/>
  <c r="B740" i="15" l="1"/>
  <c r="D739" i="15"/>
  <c r="C739" i="15"/>
  <c r="A738" i="15"/>
  <c r="A739" i="15" l="1"/>
  <c r="B741" i="15"/>
  <c r="C740" i="15"/>
  <c r="D740" i="15"/>
  <c r="A740" i="15" l="1"/>
  <c r="B742" i="15"/>
  <c r="D741" i="15"/>
  <c r="C741" i="15"/>
  <c r="A741" i="15" l="1"/>
  <c r="B743" i="15"/>
  <c r="D742" i="15"/>
  <c r="C742" i="15"/>
  <c r="B744" i="15" l="1"/>
  <c r="D743" i="15"/>
  <c r="C743" i="15"/>
  <c r="A742" i="15"/>
  <c r="B745" i="15" l="1"/>
  <c r="C744" i="15"/>
  <c r="D744" i="15"/>
  <c r="A743" i="15"/>
  <c r="A744" i="15" l="1"/>
  <c r="B746" i="15"/>
  <c r="D745" i="15"/>
  <c r="C745" i="15"/>
  <c r="B747" i="15" l="1"/>
  <c r="D746" i="15"/>
  <c r="C746" i="15"/>
  <c r="A745" i="15"/>
  <c r="A746" i="15" l="1"/>
  <c r="B748" i="15"/>
  <c r="D747" i="15"/>
  <c r="C747" i="15"/>
  <c r="A747" i="15" l="1"/>
  <c r="B749" i="15"/>
  <c r="C748" i="15"/>
  <c r="D748" i="15"/>
  <c r="A748" i="15" l="1"/>
  <c r="B750" i="15"/>
  <c r="D749" i="15"/>
  <c r="C749" i="15"/>
  <c r="B751" i="15" l="1"/>
  <c r="D750" i="15"/>
  <c r="C750" i="15"/>
  <c r="A749" i="15"/>
  <c r="B752" i="15" l="1"/>
  <c r="D751" i="15"/>
  <c r="C751" i="15"/>
  <c r="A750" i="15"/>
  <c r="A751" i="15" l="1"/>
  <c r="B753" i="15"/>
  <c r="D752" i="15"/>
  <c r="C752" i="15"/>
  <c r="A752" i="15" l="1"/>
  <c r="B754" i="15"/>
  <c r="D753" i="15"/>
  <c r="C753" i="15"/>
  <c r="A753" i="15" l="1"/>
  <c r="B755" i="15"/>
  <c r="D754" i="15"/>
  <c r="C754" i="15"/>
  <c r="B756" i="15" l="1"/>
  <c r="D755" i="15"/>
  <c r="C755" i="15"/>
  <c r="A754" i="15"/>
  <c r="B757" i="15" l="1"/>
  <c r="C756" i="15"/>
  <c r="D756" i="15"/>
  <c r="A755" i="15"/>
  <c r="A756" i="15" l="1"/>
  <c r="B758" i="15"/>
  <c r="D757" i="15"/>
  <c r="C757" i="15"/>
  <c r="A757" i="15" l="1"/>
  <c r="B759" i="15"/>
  <c r="D758" i="15"/>
  <c r="C758" i="15"/>
  <c r="A758" i="15" l="1"/>
  <c r="B760" i="15"/>
  <c r="D759" i="15"/>
  <c r="C759" i="15"/>
  <c r="B761" i="15" l="1"/>
  <c r="C760" i="15"/>
  <c r="D760" i="15"/>
  <c r="A759" i="15"/>
  <c r="A760" i="15" l="1"/>
  <c r="B762" i="15"/>
  <c r="D761" i="15"/>
  <c r="C761" i="15"/>
  <c r="A761" i="15" l="1"/>
  <c r="B763" i="15"/>
  <c r="D762" i="15"/>
  <c r="C762" i="15"/>
  <c r="B764" i="15" l="1"/>
  <c r="D763" i="15"/>
  <c r="C763" i="15"/>
  <c r="A762" i="15"/>
  <c r="B765" i="15" l="1"/>
  <c r="C764" i="15"/>
  <c r="D764" i="15"/>
  <c r="A763" i="15"/>
  <c r="B766" i="15" l="1"/>
  <c r="D765" i="15"/>
  <c r="C765" i="15"/>
  <c r="A764" i="15"/>
  <c r="B767" i="15" l="1"/>
  <c r="D766" i="15"/>
  <c r="C766" i="15"/>
  <c r="A765" i="15"/>
  <c r="B768" i="15" l="1"/>
  <c r="D767" i="15"/>
  <c r="C767" i="15"/>
  <c r="A766" i="15"/>
  <c r="B769" i="15" l="1"/>
  <c r="D768" i="15"/>
  <c r="C768" i="15"/>
  <c r="A767" i="15"/>
  <c r="B770" i="15" l="1"/>
  <c r="D769" i="15"/>
  <c r="C769" i="15"/>
  <c r="A768" i="15"/>
  <c r="B771" i="15" l="1"/>
  <c r="D770" i="15"/>
  <c r="C770" i="15"/>
  <c r="A769" i="15"/>
  <c r="B772" i="15" l="1"/>
  <c r="D771" i="15"/>
  <c r="C771" i="15"/>
  <c r="A770" i="15"/>
  <c r="B773" i="15" l="1"/>
  <c r="C772" i="15"/>
  <c r="D772" i="15"/>
  <c r="A771" i="15"/>
  <c r="A772" i="15" l="1"/>
  <c r="B774" i="15"/>
  <c r="D773" i="15"/>
  <c r="C773" i="15"/>
  <c r="B775" i="15" l="1"/>
  <c r="D774" i="15"/>
  <c r="C774" i="15"/>
  <c r="A773" i="15"/>
  <c r="A774" i="15" l="1"/>
  <c r="B776" i="15"/>
  <c r="D775" i="15"/>
  <c r="C775" i="15"/>
  <c r="A775" i="15" l="1"/>
  <c r="B777" i="15"/>
  <c r="C776" i="15"/>
  <c r="D776" i="15"/>
  <c r="B778" i="15" l="1"/>
  <c r="D777" i="15"/>
  <c r="C777" i="15"/>
  <c r="A776" i="15"/>
  <c r="B779" i="15" l="1"/>
  <c r="D778" i="15"/>
  <c r="C778" i="15"/>
  <c r="A777" i="15"/>
  <c r="B780" i="15" l="1"/>
  <c r="D779" i="15"/>
  <c r="C779" i="15"/>
  <c r="A778" i="15"/>
  <c r="A779" i="15" l="1"/>
  <c r="B781" i="15"/>
  <c r="C780" i="15"/>
  <c r="D780" i="15"/>
  <c r="A780" i="15" l="1"/>
  <c r="B782" i="15"/>
  <c r="D781" i="15"/>
  <c r="C781" i="15"/>
  <c r="A781" i="15" l="1"/>
  <c r="B783" i="15"/>
  <c r="D782" i="15"/>
  <c r="C782" i="15"/>
  <c r="B784" i="15" l="1"/>
  <c r="D783" i="15"/>
  <c r="C783" i="15"/>
  <c r="A782" i="15"/>
  <c r="B785" i="15" l="1"/>
  <c r="D784" i="15"/>
  <c r="C784" i="15"/>
  <c r="A783" i="15"/>
  <c r="B786" i="15" l="1"/>
  <c r="D785" i="15"/>
  <c r="C785" i="15"/>
  <c r="A784" i="15"/>
  <c r="A785" i="15" l="1"/>
  <c r="B787" i="15"/>
  <c r="D786" i="15"/>
  <c r="C786" i="15"/>
  <c r="A786" i="15" l="1"/>
  <c r="B788" i="15"/>
  <c r="D787" i="15"/>
  <c r="C787" i="15"/>
  <c r="B789" i="15" l="1"/>
  <c r="C788" i="15"/>
  <c r="D788" i="15"/>
  <c r="A787" i="15"/>
  <c r="A788" i="15" l="1"/>
  <c r="B790" i="15"/>
  <c r="D789" i="15"/>
  <c r="C789" i="15"/>
  <c r="A789" i="15" l="1"/>
  <c r="B791" i="15"/>
  <c r="D790" i="15"/>
  <c r="C790" i="15"/>
  <c r="A790" i="15" l="1"/>
  <c r="B792" i="15"/>
  <c r="D791" i="15"/>
  <c r="C791" i="15"/>
  <c r="B793" i="15" l="1"/>
  <c r="C792" i="15"/>
  <c r="D792" i="15"/>
  <c r="A791" i="15"/>
  <c r="A792" i="15" l="1"/>
  <c r="B794" i="15"/>
  <c r="D793" i="15"/>
  <c r="C793" i="15"/>
  <c r="B795" i="15" l="1"/>
  <c r="D794" i="15"/>
  <c r="C794" i="15"/>
  <c r="A793" i="15"/>
  <c r="A794" i="15" l="1"/>
  <c r="B796" i="15"/>
  <c r="D795" i="15"/>
  <c r="C795" i="15"/>
  <c r="A795" i="15" l="1"/>
  <c r="B797" i="15"/>
  <c r="C796" i="15"/>
  <c r="D796" i="15"/>
  <c r="B798" i="15" l="1"/>
  <c r="D797" i="15"/>
  <c r="C797" i="15"/>
  <c r="A796" i="15"/>
  <c r="B799" i="15" l="1"/>
  <c r="D798" i="15"/>
  <c r="C798" i="15"/>
  <c r="A797" i="15"/>
  <c r="A798" i="15" l="1"/>
  <c r="B800" i="15"/>
  <c r="D799" i="15"/>
  <c r="C799" i="15"/>
  <c r="A799" i="15" l="1"/>
  <c r="B801" i="15"/>
  <c r="D800" i="15"/>
  <c r="C800" i="15"/>
  <c r="A800" i="15" l="1"/>
  <c r="B802" i="15"/>
  <c r="D801" i="15"/>
  <c r="C801" i="15"/>
  <c r="A801" i="15" l="1"/>
  <c r="B803" i="15"/>
  <c r="D802" i="15"/>
  <c r="C802" i="15"/>
  <c r="A802" i="15" l="1"/>
  <c r="B804" i="15"/>
  <c r="D803" i="15"/>
  <c r="C803" i="15"/>
  <c r="A803" i="15" l="1"/>
  <c r="B805" i="15"/>
  <c r="C804" i="15"/>
  <c r="D804" i="15"/>
  <c r="A804" i="15" l="1"/>
  <c r="B806" i="15"/>
  <c r="D805" i="15"/>
  <c r="C805" i="15"/>
  <c r="A805" i="15" l="1"/>
  <c r="B807" i="15"/>
  <c r="D806" i="15"/>
  <c r="C806" i="15"/>
  <c r="B808" i="15" l="1"/>
  <c r="D807" i="15"/>
  <c r="C807" i="15"/>
  <c r="A806" i="15"/>
  <c r="B809" i="15" l="1"/>
  <c r="C808" i="15"/>
  <c r="D808" i="15"/>
  <c r="A807" i="15"/>
  <c r="A808" i="15" l="1"/>
  <c r="B810" i="15"/>
  <c r="D809" i="15"/>
  <c r="C809" i="15"/>
  <c r="A809" i="15" l="1"/>
  <c r="B811" i="15"/>
  <c r="D810" i="15"/>
  <c r="C810" i="15"/>
  <c r="A810" i="15" l="1"/>
  <c r="B812" i="15"/>
  <c r="D811" i="15"/>
  <c r="C811" i="15"/>
  <c r="A811" i="15" l="1"/>
  <c r="B813" i="15"/>
  <c r="C812" i="15"/>
  <c r="D812" i="15"/>
  <c r="A812" i="15" l="1"/>
  <c r="B814" i="15"/>
  <c r="D813" i="15"/>
  <c r="C813" i="15"/>
  <c r="A813" i="15" l="1"/>
  <c r="B815" i="15"/>
  <c r="D814" i="15"/>
  <c r="C814" i="15"/>
  <c r="A814" i="15" l="1"/>
  <c r="B816" i="15"/>
  <c r="D815" i="15"/>
  <c r="C815" i="15"/>
  <c r="A815" i="15" l="1"/>
  <c r="B817" i="15"/>
  <c r="D816" i="15"/>
  <c r="C816" i="15"/>
  <c r="A816" i="15" l="1"/>
  <c r="B818" i="15"/>
  <c r="D817" i="15"/>
  <c r="C817" i="15"/>
  <c r="A817" i="15" l="1"/>
  <c r="B819" i="15"/>
  <c r="D818" i="15"/>
  <c r="C818" i="15"/>
  <c r="A818" i="15" l="1"/>
  <c r="B820" i="15"/>
  <c r="D819" i="15"/>
  <c r="C819" i="15"/>
  <c r="A819" i="15" l="1"/>
  <c r="B821" i="15"/>
  <c r="C820" i="15"/>
  <c r="D820" i="15"/>
  <c r="A820" i="15" l="1"/>
  <c r="B822" i="15"/>
  <c r="D821" i="15"/>
  <c r="C821" i="15"/>
  <c r="B823" i="15" l="1"/>
  <c r="D822" i="15"/>
  <c r="C822" i="15"/>
  <c r="A821" i="15"/>
  <c r="A822" i="15" l="1"/>
  <c r="B824" i="15"/>
  <c r="D823" i="15"/>
  <c r="C823" i="15"/>
  <c r="A823" i="15" l="1"/>
  <c r="B825" i="15"/>
  <c r="C824" i="15"/>
  <c r="D824" i="15"/>
  <c r="A824" i="15" l="1"/>
  <c r="B826" i="15"/>
  <c r="D825" i="15"/>
  <c r="C825" i="15"/>
  <c r="B827" i="15" l="1"/>
  <c r="D826" i="15"/>
  <c r="C826" i="15"/>
  <c r="A825" i="15"/>
  <c r="B828" i="15" l="1"/>
  <c r="D827" i="15"/>
  <c r="C827" i="15"/>
  <c r="A826" i="15"/>
  <c r="A827" i="15" l="1"/>
  <c r="B829" i="15"/>
  <c r="C828" i="15"/>
  <c r="D828" i="15"/>
  <c r="B830" i="15" l="1"/>
  <c r="D829" i="15"/>
  <c r="C829" i="15"/>
  <c r="A828" i="15"/>
  <c r="B831" i="15" l="1"/>
  <c r="D830" i="15"/>
  <c r="C830" i="15"/>
  <c r="A829" i="15"/>
  <c r="B832" i="15" l="1"/>
  <c r="D831" i="15"/>
  <c r="C831" i="15"/>
  <c r="A830" i="15"/>
  <c r="B833" i="15" l="1"/>
  <c r="D832" i="15"/>
  <c r="C832" i="15"/>
  <c r="A831" i="15"/>
  <c r="A832" i="15" l="1"/>
  <c r="B834" i="15"/>
  <c r="D833" i="15"/>
  <c r="C833" i="15"/>
  <c r="B835" i="15" l="1"/>
  <c r="D834" i="15"/>
  <c r="C834" i="15"/>
  <c r="A833" i="15"/>
  <c r="B836" i="15" l="1"/>
  <c r="D835" i="15"/>
  <c r="C835" i="15"/>
  <c r="A834" i="15"/>
  <c r="B837" i="15" l="1"/>
  <c r="C836" i="15"/>
  <c r="D836" i="15"/>
  <c r="A835" i="15"/>
  <c r="A836" i="15" l="1"/>
  <c r="B838" i="15"/>
  <c r="D837" i="15"/>
  <c r="C837" i="15"/>
  <c r="B839" i="15" l="1"/>
  <c r="D838" i="15"/>
  <c r="C838" i="15"/>
  <c r="A837" i="15"/>
  <c r="B840" i="15" l="1"/>
  <c r="D839" i="15"/>
  <c r="C839" i="15"/>
  <c r="A838" i="15"/>
  <c r="A839" i="15" l="1"/>
  <c r="B841" i="15"/>
  <c r="C840" i="15"/>
  <c r="D840" i="15"/>
  <c r="A840" i="15" l="1"/>
  <c r="B842" i="15"/>
  <c r="D841" i="15"/>
  <c r="C841" i="15"/>
  <c r="A841" i="15" l="1"/>
  <c r="B843" i="15"/>
  <c r="D842" i="15"/>
  <c r="C842" i="15"/>
  <c r="B844" i="15" l="1"/>
  <c r="D843" i="15"/>
  <c r="C843" i="15"/>
  <c r="A842" i="15"/>
  <c r="A843" i="15" l="1"/>
  <c r="B845" i="15"/>
  <c r="C844" i="15"/>
  <c r="D844" i="15"/>
  <c r="A844" i="15" l="1"/>
  <c r="B846" i="15"/>
  <c r="D845" i="15"/>
  <c r="C845" i="15"/>
  <c r="A845" i="15" l="1"/>
  <c r="B847" i="15"/>
  <c r="D846" i="15"/>
  <c r="C846" i="15"/>
  <c r="A846" i="15" l="1"/>
  <c r="B848" i="15"/>
  <c r="D847" i="15"/>
  <c r="C847" i="15"/>
  <c r="A847" i="15" l="1"/>
  <c r="B849" i="15"/>
  <c r="D848" i="15"/>
  <c r="C848" i="15"/>
  <c r="B850" i="15" l="1"/>
  <c r="D849" i="15"/>
  <c r="C849" i="15"/>
  <c r="A848" i="15"/>
  <c r="A849" i="15" l="1"/>
  <c r="B851" i="15"/>
  <c r="D850" i="15"/>
  <c r="C850" i="15"/>
  <c r="A850" i="15" l="1"/>
  <c r="B852" i="15"/>
  <c r="D851" i="15"/>
  <c r="C851" i="15"/>
  <c r="A851" i="15" l="1"/>
  <c r="B853" i="15"/>
  <c r="C852" i="15"/>
  <c r="D852" i="15"/>
  <c r="A852" i="15" l="1"/>
  <c r="B854" i="15"/>
  <c r="D853" i="15"/>
  <c r="C853" i="15"/>
  <c r="B855" i="15" l="1"/>
  <c r="D854" i="15"/>
  <c r="C854" i="15"/>
  <c r="A853" i="15"/>
  <c r="B856" i="15" l="1"/>
  <c r="D855" i="15"/>
  <c r="C855" i="15"/>
  <c r="A854" i="15"/>
  <c r="A855" i="15" l="1"/>
  <c r="B857" i="15"/>
  <c r="C856" i="15"/>
  <c r="D856" i="15"/>
  <c r="A856" i="15" l="1"/>
  <c r="B858" i="15"/>
  <c r="D857" i="15"/>
  <c r="C857" i="15"/>
  <c r="A857" i="15" l="1"/>
  <c r="B859" i="15"/>
  <c r="D858" i="15"/>
  <c r="C858" i="15"/>
  <c r="B860" i="15" l="1"/>
  <c r="D859" i="15"/>
  <c r="C859" i="15"/>
  <c r="A858" i="15"/>
  <c r="B861" i="15" l="1"/>
  <c r="C860" i="15"/>
  <c r="D860" i="15"/>
  <c r="A859" i="15"/>
  <c r="A860" i="15" l="1"/>
  <c r="B862" i="15"/>
  <c r="D861" i="15"/>
  <c r="C861" i="15"/>
  <c r="A861" i="15" l="1"/>
  <c r="B863" i="15"/>
  <c r="D862" i="15"/>
  <c r="C862" i="15"/>
  <c r="B864" i="15" l="1"/>
  <c r="D863" i="15"/>
  <c r="C863" i="15"/>
  <c r="A862" i="15"/>
  <c r="B865" i="15" l="1"/>
  <c r="D864" i="15"/>
  <c r="C864" i="15"/>
  <c r="A863" i="15"/>
  <c r="B866" i="15" l="1"/>
  <c r="D865" i="15"/>
  <c r="C865" i="15"/>
  <c r="A864" i="15"/>
  <c r="A865" i="15" l="1"/>
  <c r="B867" i="15"/>
  <c r="D866" i="15"/>
  <c r="C866" i="15"/>
  <c r="A866" i="15" l="1"/>
  <c r="B868" i="15"/>
  <c r="D867" i="15"/>
  <c r="C867" i="15"/>
  <c r="A867" i="15" l="1"/>
  <c r="B869" i="15"/>
  <c r="C868" i="15"/>
  <c r="D868" i="15"/>
  <c r="A868" i="15" l="1"/>
  <c r="B870" i="15"/>
  <c r="D869" i="15"/>
  <c r="C869" i="15"/>
  <c r="B871" i="15" l="1"/>
  <c r="D870" i="15"/>
  <c r="C870" i="15"/>
  <c r="A869" i="15"/>
  <c r="B872" i="15" l="1"/>
  <c r="D871" i="15"/>
  <c r="C871" i="15"/>
  <c r="A870" i="15"/>
  <c r="A871" i="15" l="1"/>
  <c r="B873" i="15"/>
  <c r="C872" i="15"/>
  <c r="D872" i="15"/>
  <c r="B874" i="15" l="1"/>
  <c r="D873" i="15"/>
  <c r="C873" i="15"/>
  <c r="A872" i="15"/>
  <c r="A873" i="15" l="1"/>
  <c r="B875" i="15"/>
  <c r="D874" i="15"/>
  <c r="C874" i="15"/>
  <c r="A874" i="15" l="1"/>
  <c r="B876" i="15"/>
  <c r="D875" i="15"/>
  <c r="C875" i="15"/>
  <c r="A875" i="15" l="1"/>
  <c r="B877" i="15"/>
  <c r="C876" i="15"/>
  <c r="D876" i="15"/>
  <c r="A876" i="15" l="1"/>
  <c r="B878" i="15"/>
  <c r="D877" i="15"/>
  <c r="C877" i="15"/>
  <c r="A877" i="15" l="1"/>
  <c r="B879" i="15"/>
  <c r="D878" i="15"/>
  <c r="C878" i="15"/>
  <c r="A878" i="15" l="1"/>
  <c r="B880" i="15"/>
  <c r="D879" i="15"/>
  <c r="C879" i="15"/>
  <c r="A879" i="15" l="1"/>
  <c r="B881" i="15"/>
  <c r="D880" i="15"/>
  <c r="C880" i="15"/>
  <c r="A880" i="15" l="1"/>
  <c r="B882" i="15"/>
  <c r="D881" i="15"/>
  <c r="C881" i="15"/>
  <c r="A881" i="15" l="1"/>
  <c r="B883" i="15"/>
  <c r="D882" i="15"/>
  <c r="C882" i="15"/>
  <c r="B884" i="15" l="1"/>
  <c r="D883" i="15"/>
  <c r="C883" i="15"/>
  <c r="A882" i="15"/>
  <c r="A883" i="15" l="1"/>
  <c r="B885" i="15"/>
  <c r="C884" i="15"/>
  <c r="D884" i="15"/>
  <c r="A884" i="15" l="1"/>
  <c r="B886" i="15"/>
  <c r="D885" i="15"/>
  <c r="C885" i="15"/>
  <c r="B887" i="15" l="1"/>
  <c r="D886" i="15"/>
  <c r="C886" i="15"/>
  <c r="A885" i="15"/>
  <c r="B888" i="15" l="1"/>
  <c r="D887" i="15"/>
  <c r="C887" i="15"/>
  <c r="A886" i="15"/>
  <c r="A887" i="15" l="1"/>
  <c r="B889" i="15"/>
  <c r="C888" i="15"/>
  <c r="D888" i="15"/>
  <c r="A888" i="15" l="1"/>
  <c r="B890" i="15"/>
  <c r="D889" i="15"/>
  <c r="C889" i="15"/>
  <c r="A889" i="15" l="1"/>
  <c r="B891" i="15"/>
  <c r="D890" i="15"/>
  <c r="C890" i="15"/>
  <c r="B892" i="15" l="1"/>
  <c r="D891" i="15"/>
  <c r="C891" i="15"/>
  <c r="A890" i="15"/>
  <c r="B893" i="15" l="1"/>
  <c r="C892" i="15"/>
  <c r="D892" i="15"/>
  <c r="A891" i="15"/>
  <c r="A892" i="15" l="1"/>
  <c r="B894" i="15"/>
  <c r="D893" i="15"/>
  <c r="C893" i="15"/>
  <c r="B895" i="15" l="1"/>
  <c r="D894" i="15"/>
  <c r="C894" i="15"/>
  <c r="A893" i="15"/>
  <c r="B896" i="15" l="1"/>
  <c r="D895" i="15"/>
  <c r="C895" i="15"/>
  <c r="A894" i="15"/>
  <c r="B897" i="15" l="1"/>
  <c r="D896" i="15"/>
  <c r="C896" i="15"/>
  <c r="A895" i="15"/>
  <c r="A896" i="15" l="1"/>
  <c r="B898" i="15"/>
  <c r="D897" i="15"/>
  <c r="C897" i="15"/>
  <c r="A897" i="15" l="1"/>
  <c r="B899" i="15"/>
  <c r="D898" i="15"/>
  <c r="C898" i="15"/>
  <c r="B900" i="15" l="1"/>
  <c r="D899" i="15"/>
  <c r="C899" i="15"/>
  <c r="A898" i="15"/>
  <c r="B901" i="15" l="1"/>
  <c r="C900" i="15"/>
  <c r="D900" i="15"/>
  <c r="A899" i="15"/>
  <c r="A900" i="15" l="1"/>
  <c r="B902" i="15"/>
  <c r="D901" i="15"/>
  <c r="C901" i="15"/>
  <c r="B903" i="15" l="1"/>
  <c r="D902" i="15"/>
  <c r="C902" i="15"/>
  <c r="A901" i="15"/>
  <c r="A902" i="15" l="1"/>
  <c r="B904" i="15"/>
  <c r="D903" i="15"/>
  <c r="C903" i="15"/>
  <c r="A903" i="15" l="1"/>
  <c r="B905" i="15"/>
  <c r="C904" i="15"/>
  <c r="D904" i="15"/>
  <c r="A904" i="15" l="1"/>
  <c r="B906" i="15"/>
  <c r="D905" i="15"/>
  <c r="C905" i="15"/>
  <c r="B907" i="15" l="1"/>
  <c r="D906" i="15"/>
  <c r="C906" i="15"/>
  <c r="A905" i="15"/>
  <c r="A906" i="15" l="1"/>
  <c r="B908" i="15"/>
  <c r="D907" i="15"/>
  <c r="C907" i="15"/>
  <c r="B909" i="15" l="1"/>
  <c r="C908" i="15"/>
  <c r="D908" i="15"/>
  <c r="A907" i="15"/>
  <c r="B910" i="15" l="1"/>
  <c r="D909" i="15"/>
  <c r="C909" i="15"/>
  <c r="A908" i="15"/>
  <c r="B911" i="15" l="1"/>
  <c r="D910" i="15"/>
  <c r="C910" i="15"/>
  <c r="A909" i="15"/>
  <c r="B912" i="15" l="1"/>
  <c r="D911" i="15"/>
  <c r="C911" i="15"/>
  <c r="A910" i="15"/>
  <c r="A911" i="15" l="1"/>
  <c r="B913" i="15"/>
  <c r="D912" i="15"/>
  <c r="C912" i="15"/>
  <c r="A912" i="15" l="1"/>
  <c r="B914" i="15"/>
  <c r="D913" i="15"/>
  <c r="C913" i="15"/>
  <c r="A913" i="15" l="1"/>
  <c r="B915" i="15"/>
  <c r="D914" i="15"/>
  <c r="C914" i="15"/>
  <c r="B916" i="15" l="1"/>
  <c r="D915" i="15"/>
  <c r="C915" i="15"/>
  <c r="A914" i="15"/>
  <c r="B917" i="15" l="1"/>
  <c r="C916" i="15"/>
  <c r="D916" i="15"/>
  <c r="A915" i="15"/>
  <c r="B918" i="15" l="1"/>
  <c r="D917" i="15"/>
  <c r="C917" i="15"/>
  <c r="A916" i="15"/>
  <c r="B919" i="15" l="1"/>
  <c r="D918" i="15"/>
  <c r="C918" i="15"/>
  <c r="A917" i="15"/>
  <c r="A918" i="15" l="1"/>
  <c r="B920" i="15"/>
  <c r="D919" i="15"/>
  <c r="C919" i="15"/>
  <c r="B921" i="15" l="1"/>
  <c r="C920" i="15"/>
  <c r="D920" i="15"/>
  <c r="A919" i="15"/>
  <c r="A920" i="15" l="1"/>
  <c r="B922" i="15"/>
  <c r="D921" i="15"/>
  <c r="C921" i="15"/>
  <c r="B923" i="15" l="1"/>
  <c r="D922" i="15"/>
  <c r="C922" i="15"/>
  <c r="A921" i="15"/>
  <c r="A922" i="15" l="1"/>
  <c r="B924" i="15"/>
  <c r="D923" i="15"/>
  <c r="C923" i="15"/>
  <c r="B925" i="15" l="1"/>
  <c r="C924" i="15"/>
  <c r="D924" i="15"/>
  <c r="A923" i="15"/>
  <c r="A924" i="15" l="1"/>
  <c r="B926" i="15"/>
  <c r="D925" i="15"/>
  <c r="C925" i="15"/>
  <c r="A925" i="15" l="1"/>
  <c r="B927" i="15"/>
  <c r="D926" i="15"/>
  <c r="C926" i="15"/>
  <c r="A926" i="15" l="1"/>
  <c r="B928" i="15"/>
  <c r="D927" i="15"/>
  <c r="C927" i="15"/>
  <c r="B929" i="15" l="1"/>
  <c r="D928" i="15"/>
  <c r="C928" i="15"/>
  <c r="A927" i="15"/>
  <c r="B930" i="15" l="1"/>
  <c r="D929" i="15"/>
  <c r="C929" i="15"/>
  <c r="A928" i="15"/>
  <c r="B931" i="15" l="1"/>
  <c r="D930" i="15"/>
  <c r="C930" i="15"/>
  <c r="A929" i="15"/>
  <c r="B932" i="15" l="1"/>
  <c r="D931" i="15"/>
  <c r="C931" i="15"/>
  <c r="A930" i="15"/>
  <c r="B933" i="15" l="1"/>
  <c r="C932" i="15"/>
  <c r="D932" i="15"/>
  <c r="A931" i="15"/>
  <c r="B934" i="15" l="1"/>
  <c r="D933" i="15"/>
  <c r="C933" i="15"/>
  <c r="A932" i="15"/>
  <c r="B935" i="15" l="1"/>
  <c r="D934" i="15"/>
  <c r="C934" i="15"/>
  <c r="A933" i="15"/>
  <c r="B936" i="15" l="1"/>
  <c r="D935" i="15"/>
  <c r="C935" i="15"/>
  <c r="A934" i="15"/>
  <c r="A935" i="15" l="1"/>
  <c r="B937" i="15"/>
  <c r="C936" i="15"/>
  <c r="D936" i="15"/>
  <c r="A936" i="15" l="1"/>
  <c r="B938" i="15"/>
  <c r="D937" i="15"/>
  <c r="C937" i="15"/>
  <c r="A937" i="15" l="1"/>
  <c r="B939" i="15"/>
  <c r="D938" i="15"/>
  <c r="C938" i="15"/>
  <c r="B940" i="15" l="1"/>
  <c r="D939" i="15"/>
  <c r="C939" i="15"/>
  <c r="A938" i="15"/>
  <c r="B941" i="15" l="1"/>
  <c r="C940" i="15"/>
  <c r="D940" i="15"/>
  <c r="A939" i="15"/>
  <c r="A940" i="15" l="1"/>
  <c r="B942" i="15"/>
  <c r="D941" i="15"/>
  <c r="C941" i="15"/>
  <c r="A941" i="15" l="1"/>
  <c r="B943" i="15"/>
  <c r="D942" i="15"/>
  <c r="C942" i="15"/>
  <c r="A942" i="15" l="1"/>
  <c r="B944" i="15"/>
  <c r="D943" i="15"/>
  <c r="C943" i="15"/>
  <c r="B945" i="15" l="1"/>
  <c r="D944" i="15"/>
  <c r="C944" i="15"/>
  <c r="A943" i="15"/>
  <c r="A944" i="15" l="1"/>
  <c r="B946" i="15"/>
  <c r="D945" i="15"/>
  <c r="C945" i="15"/>
  <c r="B947" i="15" l="1"/>
  <c r="D946" i="15"/>
  <c r="C946" i="15"/>
  <c r="A945" i="15"/>
  <c r="B948" i="15" l="1"/>
  <c r="D947" i="15"/>
  <c r="C947" i="15"/>
  <c r="A946" i="15"/>
  <c r="A947" i="15" l="1"/>
  <c r="B949" i="15"/>
  <c r="C948" i="15"/>
  <c r="D948" i="15"/>
  <c r="A948" i="15" l="1"/>
  <c r="B950" i="15"/>
  <c r="D949" i="15"/>
  <c r="C949" i="15"/>
  <c r="A949" i="15" l="1"/>
  <c r="B951" i="15"/>
  <c r="D950" i="15"/>
  <c r="C950" i="15"/>
  <c r="A950" i="15" l="1"/>
  <c r="B952" i="15"/>
  <c r="D951" i="15"/>
  <c r="C951" i="15"/>
  <c r="A951" i="15" l="1"/>
  <c r="B953" i="15"/>
  <c r="C952" i="15"/>
  <c r="D952" i="15"/>
  <c r="A952" i="15" l="1"/>
  <c r="B954" i="15"/>
  <c r="D953" i="15"/>
  <c r="C953" i="15"/>
  <c r="B955" i="15" l="1"/>
  <c r="D954" i="15"/>
  <c r="C954" i="15"/>
  <c r="A953" i="15"/>
  <c r="B956" i="15" l="1"/>
  <c r="D955" i="15"/>
  <c r="C955" i="15"/>
  <c r="A954" i="15"/>
  <c r="A955" i="15" l="1"/>
  <c r="B957" i="15"/>
  <c r="C956" i="15"/>
  <c r="D956" i="15"/>
  <c r="A956" i="15" l="1"/>
  <c r="B958" i="15"/>
  <c r="D957" i="15"/>
  <c r="C957" i="15"/>
  <c r="A957" i="15" l="1"/>
  <c r="B959" i="15"/>
  <c r="D958" i="15"/>
  <c r="C958" i="15"/>
  <c r="B960" i="15" l="1"/>
  <c r="D959" i="15"/>
  <c r="C959" i="15"/>
  <c r="A958" i="15"/>
  <c r="A959" i="15" l="1"/>
  <c r="B961" i="15"/>
  <c r="D960" i="15"/>
  <c r="C960" i="15"/>
  <c r="B962" i="15" l="1"/>
  <c r="D961" i="15"/>
  <c r="C961" i="15"/>
  <c r="A960" i="15"/>
  <c r="A961" i="15" l="1"/>
  <c r="B963" i="15"/>
  <c r="D962" i="15"/>
  <c r="C962" i="15"/>
  <c r="A962" i="15" l="1"/>
  <c r="B964" i="15"/>
  <c r="D963" i="15"/>
  <c r="C963" i="15"/>
  <c r="B965" i="15" l="1"/>
  <c r="C964" i="15"/>
  <c r="D964" i="15"/>
  <c r="A963" i="15"/>
  <c r="A964" i="15" l="1"/>
  <c r="B966" i="15"/>
  <c r="D965" i="15"/>
  <c r="C965" i="15"/>
  <c r="A965" i="15" l="1"/>
  <c r="B967" i="15"/>
  <c r="D966" i="15"/>
  <c r="C966" i="15"/>
  <c r="B968" i="15" l="1"/>
  <c r="D967" i="15"/>
  <c r="C967" i="15"/>
  <c r="A966" i="15"/>
  <c r="B969" i="15" l="1"/>
  <c r="C968" i="15"/>
  <c r="D968" i="15"/>
  <c r="A967" i="15"/>
  <c r="B970" i="15" l="1"/>
  <c r="D969" i="15"/>
  <c r="C969" i="15"/>
  <c r="A968" i="15"/>
  <c r="B971" i="15" l="1"/>
  <c r="D970" i="15"/>
  <c r="C970" i="15"/>
  <c r="A969" i="15"/>
  <c r="B972" i="15" l="1"/>
  <c r="D971" i="15"/>
  <c r="C971" i="15"/>
  <c r="A970" i="15"/>
  <c r="A971" i="15" l="1"/>
  <c r="B973" i="15"/>
  <c r="C972" i="15"/>
  <c r="D972" i="15"/>
  <c r="A972" i="15" l="1"/>
  <c r="B974" i="15"/>
  <c r="D973" i="15"/>
  <c r="C973" i="15"/>
  <c r="A973" i="15" l="1"/>
  <c r="B975" i="15"/>
  <c r="D974" i="15"/>
  <c r="C974" i="15"/>
  <c r="B976" i="15" l="1"/>
  <c r="D975" i="15"/>
  <c r="C975" i="15"/>
  <c r="A974" i="15"/>
  <c r="B977" i="15" l="1"/>
  <c r="D976" i="15"/>
  <c r="C976" i="15"/>
  <c r="A975" i="15"/>
  <c r="A976" i="15" l="1"/>
  <c r="B978" i="15"/>
  <c r="D977" i="15"/>
  <c r="C977" i="15"/>
  <c r="B979" i="15" l="1"/>
  <c r="D978" i="15"/>
  <c r="C978" i="15"/>
  <c r="A977" i="15"/>
  <c r="B980" i="15" l="1"/>
  <c r="D979" i="15"/>
  <c r="C979" i="15"/>
  <c r="A978" i="15"/>
  <c r="B981" i="15" l="1"/>
  <c r="C980" i="15"/>
  <c r="D980" i="15"/>
  <c r="A979" i="15"/>
  <c r="A980" i="15" l="1"/>
  <c r="B982" i="15"/>
  <c r="D981" i="15"/>
  <c r="C981" i="15"/>
  <c r="B983" i="15" l="1"/>
  <c r="D982" i="15"/>
  <c r="C982" i="15"/>
  <c r="A981" i="15"/>
  <c r="A982" i="15" l="1"/>
  <c r="B984" i="15"/>
  <c r="D983" i="15"/>
  <c r="C983" i="15"/>
  <c r="B985" i="15" l="1"/>
  <c r="C984" i="15"/>
  <c r="D984" i="15"/>
  <c r="A983" i="15"/>
  <c r="A984" i="15" l="1"/>
  <c r="B986" i="15"/>
  <c r="D985" i="15"/>
  <c r="C985" i="15"/>
  <c r="A985" i="15" l="1"/>
  <c r="B987" i="15"/>
  <c r="D986" i="15"/>
  <c r="C986" i="15"/>
  <c r="A986" i="15" l="1"/>
  <c r="B988" i="15"/>
  <c r="D987" i="15"/>
  <c r="C987" i="15"/>
  <c r="B989" i="15" l="1"/>
  <c r="C988" i="15"/>
  <c r="D988" i="15"/>
  <c r="A987" i="15"/>
  <c r="B990" i="15" l="1"/>
  <c r="D989" i="15"/>
  <c r="C989" i="15"/>
  <c r="A988" i="15"/>
  <c r="B991" i="15" l="1"/>
  <c r="D990" i="15"/>
  <c r="C990" i="15"/>
  <c r="A989" i="15"/>
  <c r="A990" i="15" l="1"/>
  <c r="B992" i="15"/>
  <c r="D991" i="15"/>
  <c r="C991" i="15"/>
  <c r="A991" i="15" l="1"/>
  <c r="B993" i="15"/>
  <c r="D992" i="15"/>
  <c r="C992" i="15"/>
  <c r="A992" i="15" l="1"/>
  <c r="B994" i="15"/>
  <c r="D993" i="15"/>
  <c r="C993" i="15"/>
  <c r="B995" i="15" l="1"/>
  <c r="D994" i="15"/>
  <c r="C994" i="15"/>
  <c r="A993" i="15"/>
  <c r="A994" i="15" l="1"/>
  <c r="B996" i="15"/>
  <c r="D995" i="15"/>
  <c r="C995" i="15"/>
  <c r="B997" i="15" l="1"/>
  <c r="C996" i="15"/>
  <c r="D996" i="15"/>
  <c r="A995" i="15"/>
  <c r="A996" i="15" l="1"/>
  <c r="B998" i="15"/>
  <c r="D997" i="15"/>
  <c r="C997" i="15"/>
  <c r="A997" i="15" l="1"/>
  <c r="B999" i="15"/>
  <c r="D998" i="15"/>
  <c r="C998" i="15"/>
  <c r="A998" i="15" l="1"/>
  <c r="B1000" i="15"/>
  <c r="D999" i="15"/>
  <c r="C999" i="15"/>
  <c r="B1001" i="15" l="1"/>
  <c r="C1000" i="15"/>
  <c r="D1000" i="15"/>
  <c r="A999" i="15"/>
  <c r="A1000" i="15" l="1"/>
  <c r="B1002" i="15"/>
  <c r="D1001" i="15"/>
  <c r="C1001" i="15"/>
  <c r="B1003" i="15" l="1"/>
  <c r="D1002" i="15"/>
  <c r="C1002" i="15"/>
  <c r="A1001" i="15"/>
  <c r="B1004" i="15" l="1"/>
  <c r="D1003" i="15"/>
  <c r="C1003" i="15"/>
  <c r="A1002" i="15"/>
  <c r="A1003" i="15" l="1"/>
  <c r="B1005" i="15"/>
  <c r="C1004" i="15"/>
  <c r="D1004" i="15"/>
  <c r="B1006" i="15" l="1"/>
  <c r="D1005" i="15"/>
  <c r="C1005" i="15"/>
  <c r="A1004" i="15"/>
  <c r="A1005" i="15" l="1"/>
  <c r="B1007" i="15"/>
  <c r="D1006" i="15"/>
  <c r="C1006" i="15"/>
  <c r="B1008" i="15" l="1"/>
  <c r="D1007" i="15"/>
  <c r="C1007" i="15"/>
  <c r="A1006" i="15"/>
  <c r="A1007" i="15" l="1"/>
  <c r="B1009" i="15"/>
  <c r="D1008" i="15"/>
  <c r="C1008" i="15"/>
  <c r="A1008" i="15" l="1"/>
  <c r="B1010" i="15"/>
  <c r="D1009" i="15"/>
  <c r="C1009" i="15"/>
  <c r="B1011" i="15" l="1"/>
  <c r="D1010" i="15"/>
  <c r="C1010" i="15"/>
  <c r="A1009" i="15"/>
  <c r="A1010" i="15" l="1"/>
  <c r="B1012" i="15"/>
  <c r="D1011" i="15"/>
  <c r="C1011" i="15"/>
  <c r="B1013" i="15" l="1"/>
  <c r="C1012" i="15"/>
  <c r="D1012" i="15"/>
  <c r="A1011" i="15"/>
  <c r="A1012" i="15" l="1"/>
  <c r="B1014" i="15"/>
  <c r="D1013" i="15"/>
  <c r="C1013" i="15"/>
  <c r="A1013" i="15" l="1"/>
  <c r="B1015" i="15"/>
  <c r="D1014" i="15"/>
  <c r="C1014" i="15"/>
  <c r="A1014" i="15" l="1"/>
  <c r="B1016" i="15"/>
  <c r="D1015" i="15"/>
  <c r="C1015" i="15"/>
  <c r="A1015" i="15" l="1"/>
  <c r="B1017" i="15"/>
  <c r="C1016" i="15"/>
  <c r="D1016" i="15"/>
  <c r="B1018" i="15" l="1"/>
  <c r="D1017" i="15"/>
  <c r="C1017" i="15"/>
  <c r="A1016" i="15"/>
  <c r="B1019" i="15" l="1"/>
  <c r="D1018" i="15"/>
  <c r="C1018" i="15"/>
  <c r="A1017" i="15"/>
  <c r="B1020" i="15" l="1"/>
  <c r="D1019" i="15"/>
  <c r="C1019" i="15"/>
  <c r="A1018" i="15"/>
  <c r="B1021" i="15" l="1"/>
  <c r="C1020" i="15"/>
  <c r="D1020" i="15"/>
  <c r="A1019" i="15"/>
  <c r="A1020" i="15" l="1"/>
  <c r="B1022" i="15"/>
  <c r="D1021" i="15"/>
  <c r="C1021" i="15"/>
  <c r="B1023" i="15" l="1"/>
  <c r="D1022" i="15"/>
  <c r="C1022" i="15"/>
  <c r="A1021" i="15"/>
  <c r="A1022" i="15" l="1"/>
  <c r="B1024" i="15"/>
  <c r="D1023" i="15"/>
  <c r="C1023" i="15"/>
  <c r="B1025" i="15" l="1"/>
  <c r="D1024" i="15"/>
  <c r="C1024" i="15"/>
  <c r="A1023" i="15"/>
  <c r="A1024" i="15" l="1"/>
  <c r="B1026" i="15"/>
  <c r="D1025" i="15"/>
  <c r="C1025" i="15"/>
  <c r="B1027" i="15" l="1"/>
  <c r="D1026" i="15"/>
  <c r="C1026" i="15"/>
  <c r="A1025" i="15"/>
  <c r="B1028" i="15" l="1"/>
  <c r="D1027" i="15"/>
  <c r="C1027" i="15"/>
  <c r="A1026" i="15"/>
  <c r="B1029" i="15" l="1"/>
  <c r="C1028" i="15"/>
  <c r="D1028" i="15"/>
  <c r="A1027" i="15"/>
  <c r="A1028" i="15" l="1"/>
  <c r="B1030" i="15"/>
  <c r="D1029" i="15"/>
  <c r="C1029" i="15"/>
  <c r="A1029" i="15" l="1"/>
  <c r="B1031" i="15"/>
  <c r="D1030" i="15"/>
  <c r="C1030" i="15"/>
  <c r="A1030" i="15" l="1"/>
  <c r="B1032" i="15"/>
  <c r="D1031" i="15"/>
  <c r="C1031" i="15"/>
  <c r="A1031" i="15" l="1"/>
  <c r="B1033" i="15"/>
  <c r="C1032" i="15"/>
  <c r="D1032" i="15"/>
  <c r="B1034" i="15" l="1"/>
  <c r="D1033" i="15"/>
  <c r="C1033" i="15"/>
  <c r="A1032" i="15"/>
  <c r="B1035" i="15" l="1"/>
  <c r="D1034" i="15"/>
  <c r="C1034" i="15"/>
  <c r="A1033" i="15"/>
  <c r="B1036" i="15" l="1"/>
  <c r="D1035" i="15"/>
  <c r="C1035" i="15"/>
  <c r="A1034" i="15"/>
  <c r="A1035" i="15" l="1"/>
  <c r="B1037" i="15"/>
  <c r="C1036" i="15"/>
  <c r="D1036" i="15"/>
  <c r="B1038" i="15" l="1"/>
  <c r="D1037" i="15"/>
  <c r="C1037" i="15"/>
  <c r="A1036" i="15"/>
  <c r="B1039" i="15" l="1"/>
  <c r="D1038" i="15"/>
  <c r="C1038" i="15"/>
  <c r="A1037" i="15"/>
  <c r="B1040" i="15" l="1"/>
  <c r="D1039" i="15"/>
  <c r="C1039" i="15"/>
  <c r="A1038" i="15"/>
  <c r="A1039" i="15" l="1"/>
  <c r="B1041" i="15"/>
  <c r="D1040" i="15"/>
  <c r="C1040" i="15"/>
  <c r="A1040" i="15" l="1"/>
  <c r="B1042" i="15"/>
  <c r="D1041" i="15"/>
  <c r="C1041" i="15"/>
  <c r="A1041" i="15" l="1"/>
  <c r="B1043" i="15"/>
  <c r="D1042" i="15"/>
  <c r="C1042" i="15"/>
  <c r="B1044" i="15" l="1"/>
  <c r="D1043" i="15"/>
  <c r="C1043" i="15"/>
  <c r="A1042" i="15"/>
  <c r="B1045" i="15" l="1"/>
  <c r="C1044" i="15"/>
  <c r="D1044" i="15"/>
  <c r="A1043" i="15"/>
  <c r="A1044" i="15" l="1"/>
  <c r="B1046" i="15"/>
  <c r="D1045" i="15"/>
  <c r="C1045" i="15"/>
  <c r="A1045" i="15" l="1"/>
  <c r="B1047" i="15"/>
  <c r="D1046" i="15"/>
  <c r="C1046" i="15"/>
  <c r="B1048" i="15" l="1"/>
  <c r="D1047" i="15"/>
  <c r="C1047" i="15"/>
  <c r="A1046" i="15"/>
  <c r="A1047" i="15" l="1"/>
  <c r="B1049" i="15"/>
  <c r="C1048" i="15"/>
  <c r="D1048" i="15"/>
  <c r="A1048" i="15" l="1"/>
  <c r="B1050" i="15"/>
  <c r="D1049" i="15"/>
  <c r="C1049" i="15"/>
  <c r="A1049" i="15" l="1"/>
  <c r="B1051" i="15"/>
  <c r="D1050" i="15"/>
  <c r="C1050" i="15"/>
  <c r="B1052" i="15" l="1"/>
  <c r="D1051" i="15"/>
  <c r="C1051" i="15"/>
  <c r="A1050" i="15"/>
  <c r="A1051" i="15" l="1"/>
  <c r="B1053" i="15"/>
  <c r="C1052" i="15"/>
  <c r="D1052" i="15"/>
  <c r="A1052" i="15" l="1"/>
  <c r="B1054" i="15"/>
  <c r="D1053" i="15"/>
  <c r="C1053" i="15"/>
  <c r="A1053" i="15" l="1"/>
  <c r="B1055" i="15"/>
  <c r="D1054" i="15"/>
  <c r="C1054" i="15"/>
  <c r="A1054" i="15" l="1"/>
  <c r="B1056" i="15"/>
  <c r="D1055" i="15"/>
  <c r="C1055" i="15"/>
  <c r="A1055" i="15" l="1"/>
  <c r="B1057" i="15"/>
  <c r="D1056" i="15"/>
  <c r="C1056" i="15"/>
  <c r="B1058" i="15" l="1"/>
  <c r="D1057" i="15"/>
  <c r="C1057" i="15"/>
  <c r="A1056" i="15"/>
  <c r="A1057" i="15" l="1"/>
  <c r="B1059" i="15"/>
  <c r="D1058" i="15"/>
  <c r="C1058" i="15"/>
  <c r="A1058" i="15" l="1"/>
  <c r="B1060" i="15"/>
  <c r="D1059" i="15"/>
  <c r="C1059" i="15"/>
  <c r="A1059" i="15" l="1"/>
  <c r="B1061" i="15"/>
  <c r="C1060" i="15"/>
  <c r="D1060" i="15"/>
  <c r="A1060" i="15" l="1"/>
  <c r="B1062" i="15"/>
  <c r="D1061" i="15"/>
  <c r="C1061" i="15"/>
  <c r="B1063" i="15" l="1"/>
  <c r="D1062" i="15"/>
  <c r="C1062" i="15"/>
  <c r="A1061" i="15"/>
  <c r="A1062" i="15" l="1"/>
  <c r="B1064" i="15"/>
  <c r="D1063" i="15"/>
  <c r="C1063" i="15"/>
  <c r="B1065" i="15" l="1"/>
  <c r="C1064" i="15"/>
  <c r="D1064" i="15"/>
  <c r="A1063" i="15"/>
  <c r="B1066" i="15" l="1"/>
  <c r="D1065" i="15"/>
  <c r="C1065" i="15"/>
  <c r="A1064" i="15"/>
  <c r="B1067" i="15" l="1"/>
  <c r="D1066" i="15"/>
  <c r="C1066" i="15"/>
  <c r="A1065" i="15"/>
  <c r="B1068" i="15" l="1"/>
  <c r="D1067" i="15"/>
  <c r="C1067" i="15"/>
  <c r="A1066" i="15"/>
  <c r="B1069" i="15" l="1"/>
  <c r="C1068" i="15"/>
  <c r="D1068" i="15"/>
  <c r="A1067" i="15"/>
  <c r="B1070" i="15" l="1"/>
  <c r="D1069" i="15"/>
  <c r="C1069" i="15"/>
  <c r="A1068" i="15"/>
  <c r="B1071" i="15" l="1"/>
  <c r="D1070" i="15"/>
  <c r="C1070" i="15"/>
  <c r="A1069" i="15"/>
  <c r="B1072" i="15" l="1"/>
  <c r="D1071" i="15"/>
  <c r="C1071" i="15"/>
  <c r="A1070" i="15"/>
  <c r="B1073" i="15" l="1"/>
  <c r="D1072" i="15"/>
  <c r="C1072" i="15"/>
  <c r="A1071" i="15"/>
  <c r="A1072" i="15" l="1"/>
  <c r="B1074" i="15"/>
  <c r="D1073" i="15"/>
  <c r="C1073" i="15"/>
  <c r="A1073" i="15" l="1"/>
  <c r="B1075" i="15"/>
  <c r="D1074" i="15"/>
  <c r="C1074" i="15"/>
  <c r="B1076" i="15" l="1"/>
  <c r="D1075" i="15"/>
  <c r="C1075" i="15"/>
  <c r="A1074" i="15"/>
  <c r="A1075" i="15" l="1"/>
  <c r="B1077" i="15"/>
  <c r="C1076" i="15"/>
  <c r="D1076" i="15"/>
  <c r="A1076" i="15" l="1"/>
  <c r="B1078" i="15"/>
  <c r="D1077" i="15"/>
  <c r="C1077" i="15"/>
  <c r="A1077" i="15" l="1"/>
  <c r="B1079" i="15"/>
  <c r="D1078" i="15"/>
  <c r="C1078" i="15"/>
  <c r="A1078" i="15" l="1"/>
  <c r="B1080" i="15"/>
  <c r="D1079" i="15"/>
  <c r="C1079" i="15"/>
  <c r="B1081" i="15" l="1"/>
  <c r="C1080" i="15"/>
  <c r="D1080" i="15"/>
  <c r="A1079" i="15"/>
  <c r="A1080" i="15" l="1"/>
  <c r="B1082" i="15"/>
  <c r="D1081" i="15"/>
  <c r="C1081" i="15"/>
  <c r="B1083" i="15" l="1"/>
  <c r="D1082" i="15"/>
  <c r="C1082" i="15"/>
  <c r="A1081" i="15"/>
  <c r="B1084" i="15" l="1"/>
  <c r="D1083" i="15"/>
  <c r="C1083" i="15"/>
  <c r="A1082" i="15"/>
  <c r="B1085" i="15" l="1"/>
  <c r="C1084" i="15"/>
  <c r="D1084" i="15"/>
  <c r="A1083" i="15"/>
  <c r="B1086" i="15" l="1"/>
  <c r="D1085" i="15"/>
  <c r="C1085" i="15"/>
  <c r="A1084" i="15"/>
  <c r="B1087" i="15" l="1"/>
  <c r="D1086" i="15"/>
  <c r="C1086" i="15"/>
  <c r="A1085" i="15"/>
  <c r="B1088" i="15" l="1"/>
  <c r="D1087" i="15"/>
  <c r="C1087" i="15"/>
  <c r="A1086" i="15"/>
  <c r="A1087" i="15" l="1"/>
  <c r="B1089" i="15"/>
  <c r="D1088" i="15"/>
  <c r="C1088" i="15"/>
  <c r="A1088" i="15" l="1"/>
  <c r="B1090" i="15"/>
  <c r="D1089" i="15"/>
  <c r="C1089" i="15"/>
  <c r="A1089" i="15" l="1"/>
  <c r="B1091" i="15"/>
  <c r="D1090" i="15"/>
  <c r="C1090" i="15"/>
  <c r="B1092" i="15" l="1"/>
  <c r="D1091" i="15"/>
  <c r="C1091" i="15"/>
  <c r="A1090" i="15"/>
  <c r="A1091" i="15" l="1"/>
  <c r="B1093" i="15"/>
  <c r="C1092" i="15"/>
  <c r="D1092" i="15"/>
  <c r="A1092" i="15" l="1"/>
  <c r="B1094" i="15"/>
  <c r="D1093" i="15"/>
  <c r="C1093" i="15"/>
  <c r="B1095" i="15" l="1"/>
  <c r="D1094" i="15"/>
  <c r="C1094" i="15"/>
  <c r="A1093" i="15"/>
  <c r="A1094" i="15" l="1"/>
  <c r="B1096" i="15"/>
  <c r="D1095" i="15"/>
  <c r="C1095" i="15"/>
  <c r="B1097" i="15" l="1"/>
  <c r="C1096" i="15"/>
  <c r="D1096" i="15"/>
  <c r="A1095" i="15"/>
  <c r="A1096" i="15" l="1"/>
  <c r="B1098" i="15"/>
  <c r="D1097" i="15"/>
  <c r="C1097" i="15"/>
  <c r="A1097" i="15" l="1"/>
  <c r="B1099" i="15"/>
  <c r="D1098" i="15"/>
  <c r="C1098" i="15"/>
  <c r="A1098" i="15" l="1"/>
  <c r="B1100" i="15"/>
  <c r="D1099" i="15"/>
  <c r="C1099" i="15"/>
  <c r="A1099" i="15" l="1"/>
  <c r="B1101" i="15"/>
  <c r="C1100" i="15"/>
  <c r="D1100" i="15"/>
  <c r="A1100" i="15" l="1"/>
  <c r="B1102" i="15"/>
  <c r="D1101" i="15"/>
  <c r="C1101" i="15"/>
  <c r="B1103" i="15" l="1"/>
  <c r="D1102" i="15"/>
  <c r="C1102" i="15"/>
  <c r="A1101" i="15"/>
  <c r="A1102" i="15" l="1"/>
  <c r="B1104" i="15"/>
  <c r="D1103" i="15"/>
  <c r="C1103" i="15"/>
  <c r="B1105" i="15" l="1"/>
  <c r="D1104" i="15"/>
  <c r="C1104" i="15"/>
  <c r="A1103" i="15"/>
  <c r="B1106" i="15" l="1"/>
  <c r="D1105" i="15"/>
  <c r="C1105" i="15"/>
  <c r="A1104" i="15"/>
  <c r="A1105" i="15" l="1"/>
  <c r="B1107" i="15"/>
  <c r="D1106" i="15"/>
  <c r="C1106" i="15"/>
  <c r="B1108" i="15" l="1"/>
  <c r="D1107" i="15"/>
  <c r="C1107" i="15"/>
  <c r="A1106" i="15"/>
  <c r="B1109" i="15" l="1"/>
  <c r="C1108" i="15"/>
  <c r="D1108" i="15"/>
  <c r="A1107" i="15"/>
  <c r="B1110" i="15" l="1"/>
  <c r="D1109" i="15"/>
  <c r="C1109" i="15"/>
  <c r="A1108" i="15"/>
  <c r="B1111" i="15" l="1"/>
  <c r="D1110" i="15"/>
  <c r="C1110" i="15"/>
  <c r="A1109" i="15"/>
  <c r="B1112" i="15" l="1"/>
  <c r="D1111" i="15"/>
  <c r="C1111" i="15"/>
  <c r="A1110" i="15"/>
  <c r="B1113" i="15" l="1"/>
  <c r="C1112" i="15"/>
  <c r="D1112" i="15"/>
  <c r="A1111" i="15"/>
  <c r="A1112" i="15" l="1"/>
  <c r="B1114" i="15"/>
  <c r="D1113" i="15"/>
  <c r="C1113" i="15"/>
  <c r="B1115" i="15" l="1"/>
  <c r="D1114" i="15"/>
  <c r="C1114" i="15"/>
  <c r="A1113" i="15"/>
  <c r="B1116" i="15" l="1"/>
  <c r="D1115" i="15"/>
  <c r="C1115" i="15"/>
  <c r="A1114" i="15"/>
  <c r="A1115" i="15" l="1"/>
  <c r="B1117" i="15"/>
  <c r="C1116" i="15"/>
  <c r="D1116" i="15"/>
  <c r="A1116" i="15" l="1"/>
  <c r="B1118" i="15"/>
  <c r="D1117" i="15"/>
  <c r="C1117" i="15"/>
  <c r="B1119" i="15" l="1"/>
  <c r="D1118" i="15"/>
  <c r="C1118" i="15"/>
  <c r="A1117" i="15"/>
  <c r="A1118" i="15" l="1"/>
  <c r="B1120" i="15"/>
  <c r="D1119" i="15"/>
  <c r="C1119" i="15"/>
  <c r="B1121" i="15" l="1"/>
  <c r="D1120" i="15"/>
  <c r="C1120" i="15"/>
  <c r="A1119" i="15"/>
  <c r="B1122" i="15" l="1"/>
  <c r="D1121" i="15"/>
  <c r="C1121" i="15"/>
  <c r="A1120" i="15"/>
  <c r="B1123" i="15" l="1"/>
  <c r="D1122" i="15"/>
  <c r="C1122" i="15"/>
  <c r="A1121" i="15"/>
  <c r="B1124" i="15" l="1"/>
  <c r="D1123" i="15"/>
  <c r="C1123" i="15"/>
  <c r="A1122" i="15"/>
  <c r="A1123" i="15" l="1"/>
  <c r="B1125" i="15"/>
  <c r="C1124" i="15"/>
  <c r="D1124" i="15"/>
  <c r="B1126" i="15" l="1"/>
  <c r="D1125" i="15"/>
  <c r="C1125" i="15"/>
  <c r="A1124" i="15"/>
  <c r="B1127" i="15" l="1"/>
  <c r="D1126" i="15"/>
  <c r="C1126" i="15"/>
  <c r="A1125" i="15"/>
  <c r="B1128" i="15" l="1"/>
  <c r="D1127" i="15"/>
  <c r="C1127" i="15"/>
  <c r="A1126" i="15"/>
  <c r="B1129" i="15" l="1"/>
  <c r="C1128" i="15"/>
  <c r="D1128" i="15"/>
  <c r="A1127" i="15"/>
  <c r="A1128" i="15" l="1"/>
  <c r="B1130" i="15"/>
  <c r="D1129" i="15"/>
  <c r="C1129" i="15"/>
  <c r="A1129" i="15" l="1"/>
  <c r="B1131" i="15"/>
  <c r="D1130" i="15"/>
  <c r="C1130" i="15"/>
  <c r="A1130" i="15" l="1"/>
  <c r="B1132" i="15"/>
  <c r="D1131" i="15"/>
  <c r="C1131" i="15"/>
  <c r="A1131" i="15" l="1"/>
  <c r="B1133" i="15"/>
  <c r="C1132" i="15"/>
  <c r="D1132" i="15"/>
  <c r="A1132" i="15" l="1"/>
  <c r="B1134" i="15"/>
  <c r="D1133" i="15"/>
  <c r="C1133" i="15"/>
  <c r="B1135" i="15" l="1"/>
  <c r="D1134" i="15"/>
  <c r="C1134" i="15"/>
  <c r="A1133" i="15"/>
  <c r="A1134" i="15" l="1"/>
  <c r="B1136" i="15"/>
  <c r="D1135" i="15"/>
  <c r="C1135" i="15"/>
  <c r="B1137" i="15" l="1"/>
  <c r="D1136" i="15"/>
  <c r="C1136" i="15"/>
  <c r="A1135" i="15"/>
  <c r="B1138" i="15" l="1"/>
  <c r="D1137" i="15"/>
  <c r="C1137" i="15"/>
  <c r="A1136" i="15"/>
  <c r="A1137" i="15" l="1"/>
  <c r="B1139" i="15"/>
  <c r="D1138" i="15"/>
  <c r="C1138" i="15"/>
  <c r="B1140" i="15" l="1"/>
  <c r="D1139" i="15"/>
  <c r="C1139" i="15"/>
  <c r="A1138" i="15"/>
  <c r="B1141" i="15" l="1"/>
  <c r="C1140" i="15"/>
  <c r="D1140" i="15"/>
  <c r="A1139" i="15"/>
  <c r="A1140" i="15" l="1"/>
  <c r="B1142" i="15"/>
  <c r="D1141" i="15"/>
  <c r="C1141" i="15"/>
  <c r="A1141" i="15" l="1"/>
  <c r="B1143" i="15"/>
  <c r="D1142" i="15"/>
  <c r="C1142" i="15"/>
  <c r="B1144" i="15" l="1"/>
  <c r="D1143" i="15"/>
  <c r="C1143" i="15"/>
  <c r="A1142" i="15"/>
  <c r="B1145" i="15" l="1"/>
  <c r="C1144" i="15"/>
  <c r="D1144" i="15"/>
  <c r="A1143" i="15"/>
  <c r="A1144" i="15" l="1"/>
  <c r="B1146" i="15"/>
  <c r="D1145" i="15"/>
  <c r="C1145" i="15"/>
  <c r="A1145" i="15" l="1"/>
  <c r="B1147" i="15"/>
  <c r="D1146" i="15"/>
  <c r="C1146" i="15"/>
  <c r="B1148" i="15" l="1"/>
  <c r="D1147" i="15"/>
  <c r="C1147" i="15"/>
  <c r="A1146" i="15"/>
  <c r="A1147" i="15" l="1"/>
  <c r="B1149" i="15"/>
  <c r="C1148" i="15"/>
  <c r="D1148" i="15"/>
  <c r="B1150" i="15" l="1"/>
  <c r="D1149" i="15"/>
  <c r="C1149" i="15"/>
  <c r="A1148" i="15"/>
  <c r="B1151" i="15" l="1"/>
  <c r="D1150" i="15"/>
  <c r="C1150" i="15"/>
  <c r="A1149" i="15"/>
  <c r="B1152" i="15" l="1"/>
  <c r="D1151" i="15"/>
  <c r="C1151" i="15"/>
  <c r="A1150" i="15"/>
  <c r="B1153" i="15" l="1"/>
  <c r="D1152" i="15"/>
  <c r="C1152" i="15"/>
  <c r="A1151" i="15"/>
  <c r="A1152" i="15" l="1"/>
  <c r="B1154" i="15"/>
  <c r="D1153" i="15"/>
  <c r="C1153" i="15"/>
  <c r="A1153" i="15" l="1"/>
  <c r="B1155" i="15"/>
  <c r="D1154" i="15"/>
  <c r="C1154" i="15"/>
  <c r="B1156" i="15" l="1"/>
  <c r="D1155" i="15"/>
  <c r="C1155" i="15"/>
  <c r="A1154" i="15"/>
  <c r="B1157" i="15" l="1"/>
  <c r="C1156" i="15"/>
  <c r="D1156" i="15"/>
  <c r="A1155" i="15"/>
  <c r="A1156" i="15" l="1"/>
  <c r="B1158" i="15"/>
  <c r="D1157" i="15"/>
  <c r="C1157" i="15"/>
  <c r="A1157" i="15" l="1"/>
  <c r="B1159" i="15"/>
  <c r="D1158" i="15"/>
  <c r="C1158" i="15"/>
  <c r="B1160" i="15" l="1"/>
  <c r="D1159" i="15"/>
  <c r="C1159" i="15"/>
  <c r="A1158" i="15"/>
  <c r="A1159" i="15" l="1"/>
  <c r="B1161" i="15"/>
  <c r="C1160" i="15"/>
  <c r="D1160" i="15"/>
  <c r="A1160" i="15" l="1"/>
  <c r="B1162" i="15"/>
  <c r="D1161" i="15"/>
  <c r="C1161" i="15"/>
  <c r="A1161" i="15" l="1"/>
  <c r="B1163" i="15"/>
  <c r="D1162" i="15"/>
  <c r="C1162" i="15"/>
  <c r="A1162" i="15" l="1"/>
  <c r="B1164" i="15"/>
  <c r="D1163" i="15"/>
  <c r="C1163" i="15"/>
  <c r="B1165" i="15" l="1"/>
  <c r="C1164" i="15"/>
  <c r="D1164" i="15"/>
  <c r="A1163" i="15"/>
  <c r="A1164" i="15" l="1"/>
  <c r="B1166" i="15"/>
  <c r="D1165" i="15"/>
  <c r="C1165" i="15"/>
  <c r="A1165" i="15" l="1"/>
  <c r="B1167" i="15"/>
  <c r="D1166" i="15"/>
  <c r="C1166" i="15"/>
  <c r="B1168" i="15" l="1"/>
  <c r="D1167" i="15"/>
  <c r="C1167" i="15"/>
  <c r="A1166" i="15"/>
  <c r="B1169" i="15" l="1"/>
  <c r="D1168" i="15"/>
  <c r="C1168" i="15"/>
  <c r="A1167" i="15"/>
  <c r="A1168" i="15" l="1"/>
  <c r="B1170" i="15"/>
  <c r="D1169" i="15"/>
  <c r="C1169" i="15"/>
  <c r="B1171" i="15" l="1"/>
  <c r="D1170" i="15"/>
  <c r="C1170" i="15"/>
  <c r="A1169" i="15"/>
  <c r="A1170" i="15" l="1"/>
  <c r="B1172" i="15"/>
  <c r="D1171" i="15"/>
  <c r="C1171" i="15"/>
  <c r="A1171" i="15" l="1"/>
  <c r="B1173" i="15"/>
  <c r="C1172" i="15"/>
  <c r="D1172" i="15"/>
  <c r="A1172" i="15" l="1"/>
  <c r="B1174" i="15"/>
  <c r="D1173" i="15"/>
  <c r="C1173" i="15"/>
  <c r="B1175" i="15" l="1"/>
  <c r="D1174" i="15"/>
  <c r="C1174" i="15"/>
  <c r="A1173" i="15"/>
  <c r="A1174" i="15" l="1"/>
  <c r="B1176" i="15"/>
  <c r="D1175" i="15"/>
  <c r="C1175" i="15"/>
  <c r="A1175" i="15" l="1"/>
  <c r="B1177" i="15"/>
  <c r="C1176" i="15"/>
  <c r="D1176" i="15"/>
  <c r="B1178" i="15" l="1"/>
  <c r="D1177" i="15"/>
  <c r="C1177" i="15"/>
  <c r="A1176" i="15"/>
  <c r="B1179" i="15" l="1"/>
  <c r="D1178" i="15"/>
  <c r="C1178" i="15"/>
  <c r="A1177" i="15"/>
  <c r="B1180" i="15" l="1"/>
  <c r="D1179" i="15"/>
  <c r="C1179" i="15"/>
  <c r="A1178" i="15"/>
  <c r="A1179" i="15" l="1"/>
  <c r="B1181" i="15"/>
  <c r="C1180" i="15"/>
  <c r="D1180" i="15"/>
  <c r="A1180" i="15" l="1"/>
  <c r="B1182" i="15"/>
  <c r="D1181" i="15"/>
  <c r="C1181" i="15"/>
  <c r="A1181" i="15" l="1"/>
  <c r="B1183" i="15"/>
  <c r="D1182" i="15"/>
  <c r="C1182" i="15"/>
  <c r="B1184" i="15" l="1"/>
  <c r="D1183" i="15"/>
  <c r="C1183" i="15"/>
  <c r="A1182" i="15"/>
  <c r="B1185" i="15" l="1"/>
  <c r="D1184" i="15"/>
  <c r="C1184" i="15"/>
  <c r="A1183" i="15"/>
  <c r="A1184" i="15" l="1"/>
  <c r="B1186" i="15"/>
  <c r="D1185" i="15"/>
  <c r="C1185" i="15"/>
  <c r="B1187" i="15" l="1"/>
  <c r="D1186" i="15"/>
  <c r="C1186" i="15"/>
  <c r="A1185" i="15"/>
  <c r="B1188" i="15" l="1"/>
  <c r="D1187" i="15"/>
  <c r="C1187" i="15"/>
  <c r="A1186" i="15"/>
  <c r="B1189" i="15" l="1"/>
  <c r="C1188" i="15"/>
  <c r="D1188" i="15"/>
  <c r="A1187" i="15"/>
  <c r="A1188" i="15" l="1"/>
  <c r="B1190" i="15"/>
  <c r="D1189" i="15"/>
  <c r="C1189" i="15"/>
  <c r="A1189" i="15" l="1"/>
  <c r="B1191" i="15"/>
  <c r="D1190" i="15"/>
  <c r="C1190" i="15"/>
  <c r="B1192" i="15" l="1"/>
  <c r="D1191" i="15"/>
  <c r="C1191" i="15"/>
  <c r="A1190" i="15"/>
  <c r="B1193" i="15" l="1"/>
  <c r="C1192" i="15"/>
  <c r="D1192" i="15"/>
  <c r="A1191" i="15"/>
  <c r="A1192" i="15" l="1"/>
  <c r="B1194" i="15"/>
  <c r="D1193" i="15"/>
  <c r="C1193" i="15"/>
  <c r="B1195" i="15" l="1"/>
  <c r="D1194" i="15"/>
  <c r="C1194" i="15"/>
  <c r="A1193" i="15"/>
  <c r="B1196" i="15" l="1"/>
  <c r="D1195" i="15"/>
  <c r="C1195" i="15"/>
  <c r="A1194" i="15"/>
  <c r="A1195" i="15" l="1"/>
  <c r="B1197" i="15"/>
  <c r="C1196" i="15"/>
  <c r="D1196" i="15"/>
  <c r="A1196" i="15" l="1"/>
  <c r="B1198" i="15"/>
  <c r="D1197" i="15"/>
  <c r="C1197" i="15"/>
  <c r="B1199" i="15" l="1"/>
  <c r="D1198" i="15"/>
  <c r="C1198" i="15"/>
  <c r="A1197" i="15"/>
  <c r="B1200" i="15" l="1"/>
  <c r="D1199" i="15"/>
  <c r="C1199" i="15"/>
  <c r="A1198" i="15"/>
  <c r="A1199" i="15" l="1"/>
  <c r="B1201" i="15"/>
  <c r="D1200" i="15"/>
  <c r="C1200" i="15"/>
  <c r="B1202" i="15" l="1"/>
  <c r="D1201" i="15"/>
  <c r="C1201" i="15"/>
  <c r="A1200" i="15"/>
  <c r="A1201" i="15" l="1"/>
  <c r="B1203" i="15"/>
  <c r="D1202" i="15"/>
  <c r="C1202" i="15"/>
  <c r="A1202" i="15" l="1"/>
  <c r="B1204" i="15"/>
  <c r="D1203" i="15"/>
  <c r="C1203" i="15"/>
  <c r="B1205" i="15" l="1"/>
  <c r="C1204" i="15"/>
  <c r="D1204" i="15"/>
  <c r="A1203" i="15"/>
  <c r="A1204" i="15" l="1"/>
  <c r="B1206" i="15"/>
  <c r="D1205" i="15"/>
  <c r="C1205" i="15"/>
  <c r="A1205" i="15" l="1"/>
  <c r="B1207" i="15"/>
  <c r="D1206" i="15"/>
  <c r="C1206" i="15"/>
  <c r="A1206" i="15" l="1"/>
  <c r="B1208" i="15"/>
  <c r="D1207" i="15"/>
  <c r="C1207" i="15"/>
  <c r="A1207" i="15" l="1"/>
  <c r="B1209" i="15"/>
  <c r="C1208" i="15"/>
  <c r="D1208" i="15"/>
  <c r="A1208" i="15" l="1"/>
  <c r="B1210" i="15"/>
  <c r="D1209" i="15"/>
  <c r="C1209" i="15"/>
  <c r="A1209" i="15" l="1"/>
  <c r="B1211" i="15"/>
  <c r="D1210" i="15"/>
  <c r="C1210" i="15"/>
  <c r="A1210" i="15" l="1"/>
  <c r="B1212" i="15"/>
  <c r="D1211" i="15"/>
  <c r="C1211" i="15"/>
  <c r="A1211" i="15" l="1"/>
  <c r="B1213" i="15"/>
  <c r="C1212" i="15"/>
  <c r="D1212" i="15"/>
  <c r="A1212" i="15" l="1"/>
  <c r="B1214" i="15"/>
  <c r="D1213" i="15"/>
  <c r="C1213" i="15"/>
  <c r="B1215" i="15" l="1"/>
  <c r="D1214" i="15"/>
  <c r="C1214" i="15"/>
  <c r="A1213" i="15"/>
  <c r="A1214" i="15" l="1"/>
  <c r="B1216" i="15"/>
  <c r="D1215" i="15"/>
  <c r="C1215" i="15"/>
  <c r="B1217" i="15" l="1"/>
  <c r="D1216" i="15"/>
  <c r="C1216" i="15"/>
  <c r="A1215" i="15"/>
  <c r="A1216" i="15" l="1"/>
  <c r="B1218" i="15"/>
  <c r="D1217" i="15"/>
  <c r="C1217" i="15"/>
  <c r="A1217" i="15" l="1"/>
  <c r="B1219" i="15"/>
  <c r="D1218" i="15"/>
  <c r="C1218" i="15"/>
  <c r="A1218" i="15" l="1"/>
  <c r="B1220" i="15"/>
  <c r="D1219" i="15"/>
  <c r="C1219" i="15"/>
  <c r="B1221" i="15" l="1"/>
  <c r="C1220" i="15"/>
  <c r="D1220" i="15"/>
  <c r="A1219" i="15"/>
  <c r="A1220" i="15" l="1"/>
  <c r="B1222" i="15"/>
  <c r="D1221" i="15"/>
  <c r="C1221" i="15"/>
  <c r="A1221" i="15" l="1"/>
  <c r="B1223" i="15"/>
  <c r="D1222" i="15"/>
  <c r="C1222" i="15"/>
  <c r="B1224" i="15" l="1"/>
  <c r="D1223" i="15"/>
  <c r="C1223" i="15"/>
  <c r="A1222" i="15"/>
  <c r="B1225" i="15" l="1"/>
  <c r="C1224" i="15"/>
  <c r="D1224" i="15"/>
  <c r="A1223" i="15"/>
  <c r="A1224" i="15" l="1"/>
  <c r="B1226" i="15"/>
  <c r="D1225" i="15"/>
  <c r="C1225" i="15"/>
  <c r="B1227" i="15" l="1"/>
  <c r="D1226" i="15"/>
  <c r="C1226" i="15"/>
  <c r="A1225" i="15"/>
  <c r="A1226" i="15" l="1"/>
  <c r="B1228" i="15"/>
  <c r="D1227" i="15"/>
  <c r="C1227" i="15"/>
  <c r="A1227" i="15" l="1"/>
  <c r="B1229" i="15"/>
  <c r="C1228" i="15"/>
  <c r="D1228" i="15"/>
  <c r="B1230" i="15" l="1"/>
  <c r="D1229" i="15"/>
  <c r="C1229" i="15"/>
  <c r="A1228" i="15"/>
  <c r="B1231" i="15" l="1"/>
  <c r="D1230" i="15"/>
  <c r="C1230" i="15"/>
  <c r="A1229" i="15"/>
  <c r="A1230" i="15" l="1"/>
  <c r="B1232" i="15"/>
  <c r="D1231" i="15"/>
  <c r="C1231" i="15"/>
  <c r="B1233" i="15" l="1"/>
  <c r="D1232" i="15"/>
  <c r="C1232" i="15"/>
  <c r="A1231" i="15"/>
  <c r="B1234" i="15" l="1"/>
  <c r="D1233" i="15"/>
  <c r="C1233" i="15"/>
  <c r="A1232" i="15"/>
  <c r="B1235" i="15" l="1"/>
  <c r="D1234" i="15"/>
  <c r="C1234" i="15"/>
  <c r="A1233" i="15"/>
  <c r="B1236" i="15" l="1"/>
  <c r="D1235" i="15"/>
  <c r="C1235" i="15"/>
  <c r="A1234" i="15"/>
  <c r="B1237" i="15" l="1"/>
  <c r="C1236" i="15"/>
  <c r="D1236" i="15"/>
  <c r="A1235" i="15"/>
  <c r="A1236" i="15" l="1"/>
  <c r="B1238" i="15"/>
  <c r="D1237" i="15"/>
  <c r="C1237" i="15"/>
  <c r="A1237" i="15" l="1"/>
  <c r="B1239" i="15"/>
  <c r="D1238" i="15"/>
  <c r="C1238" i="15"/>
  <c r="A1238" i="15" l="1"/>
  <c r="B1240" i="15"/>
  <c r="D1239" i="15"/>
  <c r="C1239" i="15"/>
  <c r="B1241" i="15" l="1"/>
  <c r="C1240" i="15"/>
  <c r="D1240" i="15"/>
  <c r="A1239" i="15"/>
  <c r="A1240" i="15" l="1"/>
  <c r="B1242" i="15"/>
  <c r="D1241" i="15"/>
  <c r="C1241" i="15"/>
  <c r="B1243" i="15" l="1"/>
  <c r="D1242" i="15"/>
  <c r="C1242" i="15"/>
  <c r="A1241" i="15"/>
  <c r="B1244" i="15" l="1"/>
  <c r="D1243" i="15"/>
  <c r="C1243" i="15"/>
  <c r="A1242" i="15"/>
  <c r="B1245" i="15" l="1"/>
  <c r="C1244" i="15"/>
  <c r="D1244" i="15"/>
  <c r="A1243" i="15"/>
  <c r="A1244" i="15" l="1"/>
  <c r="B1246" i="15"/>
  <c r="D1245" i="15"/>
  <c r="C1245" i="15"/>
  <c r="B1247" i="15" l="1"/>
  <c r="D1246" i="15"/>
  <c r="C1246" i="15"/>
  <c r="A1245" i="15"/>
  <c r="A1246" i="15" l="1"/>
  <c r="B1248" i="15"/>
  <c r="D1247" i="15"/>
  <c r="C1247" i="15"/>
  <c r="B1249" i="15" l="1"/>
  <c r="D1248" i="15"/>
  <c r="C1248" i="15"/>
  <c r="A1247" i="15"/>
  <c r="A1248" i="15" l="1"/>
  <c r="B1250" i="15"/>
  <c r="D1249" i="15"/>
  <c r="C1249" i="15"/>
  <c r="B1251" i="15" l="1"/>
  <c r="D1250" i="15"/>
  <c r="C1250" i="15"/>
  <c r="A1249" i="15"/>
  <c r="A1250" i="15" l="1"/>
  <c r="B1252" i="15"/>
  <c r="D1251" i="15"/>
  <c r="C1251" i="15"/>
  <c r="B1253" i="15" l="1"/>
  <c r="C1252" i="15"/>
  <c r="D1252" i="15"/>
  <c r="A1251" i="15"/>
  <c r="A1252" i="15" l="1"/>
  <c r="B1254" i="15"/>
  <c r="D1253" i="15"/>
  <c r="C1253" i="15"/>
  <c r="B1255" i="15" l="1"/>
  <c r="D1254" i="15"/>
  <c r="C1254" i="15"/>
  <c r="A1253" i="15"/>
  <c r="B1256" i="15" l="1"/>
  <c r="D1255" i="15"/>
  <c r="C1255" i="15"/>
  <c r="A1254" i="15"/>
  <c r="B1257" i="15" l="1"/>
  <c r="C1256" i="15"/>
  <c r="D1256" i="15"/>
  <c r="A1255" i="15"/>
  <c r="B1258" i="15" l="1"/>
  <c r="D1257" i="15"/>
  <c r="C1257" i="15"/>
  <c r="A1256" i="15"/>
  <c r="B1259" i="15" l="1"/>
  <c r="D1258" i="15"/>
  <c r="C1258" i="15"/>
  <c r="A1257" i="15"/>
  <c r="A1258" i="15" l="1"/>
  <c r="B1260" i="15"/>
  <c r="D1259" i="15"/>
  <c r="C1259" i="15"/>
  <c r="A1259" i="15" l="1"/>
  <c r="B1261" i="15"/>
  <c r="C1260" i="15"/>
  <c r="D1260" i="15"/>
  <c r="B1262" i="15" l="1"/>
  <c r="D1261" i="15"/>
  <c r="C1261" i="15"/>
  <c r="A1260" i="15"/>
  <c r="A1261" i="15" l="1"/>
  <c r="B1263" i="15"/>
  <c r="D1262" i="15"/>
  <c r="C1262" i="15"/>
  <c r="A1262" i="15" l="1"/>
  <c r="B1264" i="15"/>
  <c r="D1263" i="15"/>
  <c r="C1263" i="15"/>
  <c r="A1263" i="15" l="1"/>
  <c r="B1265" i="15"/>
  <c r="D1264" i="15"/>
  <c r="C1264" i="15"/>
  <c r="B1266" i="15" l="1"/>
  <c r="D1265" i="15"/>
  <c r="C1265" i="15"/>
  <c r="A1264" i="15"/>
  <c r="B1267" i="15" l="1"/>
  <c r="D1266" i="15"/>
  <c r="C1266" i="15"/>
  <c r="A1265" i="15"/>
  <c r="A1266" i="15" l="1"/>
  <c r="B1268" i="15"/>
  <c r="D1267" i="15"/>
  <c r="C1267" i="15"/>
  <c r="A1267" i="15" l="1"/>
  <c r="B1269" i="15"/>
  <c r="C1268" i="15"/>
  <c r="D1268" i="15"/>
  <c r="A1268" i="15" l="1"/>
  <c r="B1270" i="15"/>
  <c r="D1269" i="15"/>
  <c r="C1269" i="15"/>
  <c r="A1269" i="15" l="1"/>
  <c r="B1271" i="15"/>
  <c r="D1270" i="15"/>
  <c r="C1270" i="15"/>
  <c r="B1272" i="15" l="1"/>
  <c r="D1271" i="15"/>
  <c r="C1271" i="15"/>
  <c r="A1270" i="15"/>
  <c r="A1271" i="15" l="1"/>
  <c r="B1273" i="15"/>
  <c r="C1272" i="15"/>
  <c r="D1272" i="15"/>
  <c r="A1272" i="15" l="1"/>
  <c r="B1274" i="15"/>
  <c r="D1273" i="15"/>
  <c r="C1273" i="15"/>
  <c r="A1273" i="15" l="1"/>
  <c r="B1275" i="15"/>
  <c r="D1274" i="15"/>
  <c r="C1274" i="15"/>
  <c r="A1274" i="15" l="1"/>
  <c r="B1276" i="15"/>
  <c r="D1275" i="15"/>
  <c r="C1275" i="15"/>
  <c r="A1275" i="15" l="1"/>
  <c r="B1277" i="15"/>
  <c r="C1276" i="15"/>
  <c r="D1276" i="15"/>
  <c r="A1276" i="15" l="1"/>
  <c r="B1278" i="15"/>
  <c r="D1277" i="15"/>
  <c r="C1277" i="15"/>
  <c r="B1279" i="15" l="1"/>
  <c r="D1278" i="15"/>
  <c r="C1278" i="15"/>
  <c r="A1277" i="15"/>
  <c r="B1280" i="15" l="1"/>
  <c r="D1279" i="15"/>
  <c r="C1279" i="15"/>
  <c r="A1278" i="15"/>
  <c r="B1281" i="15" l="1"/>
  <c r="D1280" i="15"/>
  <c r="C1280" i="15"/>
  <c r="A1279" i="15"/>
  <c r="A1280" i="15" l="1"/>
  <c r="B1282" i="15"/>
  <c r="D1281" i="15"/>
  <c r="C1281" i="15"/>
  <c r="B1283" i="15" l="1"/>
  <c r="D1282" i="15"/>
  <c r="C1282" i="15"/>
  <c r="A1281" i="15"/>
  <c r="A1282" i="15" l="1"/>
  <c r="B1284" i="15"/>
  <c r="D1283" i="15"/>
  <c r="C1283" i="15"/>
  <c r="B1285" i="15" l="1"/>
  <c r="C1284" i="15"/>
  <c r="D1284" i="15"/>
  <c r="A1283" i="15"/>
  <c r="A1284" i="15" l="1"/>
  <c r="B1286" i="15"/>
  <c r="D1285" i="15"/>
  <c r="C1285" i="15"/>
  <c r="B1287" i="15" l="1"/>
  <c r="D1286" i="15"/>
  <c r="C1286" i="15"/>
  <c r="A1285" i="15"/>
  <c r="A1286" i="15" l="1"/>
  <c r="B1288" i="15"/>
  <c r="D1287" i="15"/>
  <c r="C1287" i="15"/>
  <c r="B1289" i="15" l="1"/>
  <c r="C1288" i="15"/>
  <c r="D1288" i="15"/>
  <c r="A1287" i="15"/>
  <c r="A1288" i="15" l="1"/>
  <c r="B1290" i="15"/>
  <c r="D1289" i="15"/>
  <c r="C1289" i="15"/>
  <c r="A1289" i="15" l="1"/>
  <c r="B1291" i="15"/>
  <c r="D1290" i="15"/>
  <c r="C1290" i="15"/>
  <c r="A1290" i="15" l="1"/>
  <c r="B1292" i="15"/>
  <c r="D1291" i="15"/>
  <c r="C1291" i="15"/>
  <c r="A1291" i="15" l="1"/>
  <c r="B1293" i="15"/>
  <c r="C1292" i="15"/>
  <c r="D1292" i="15"/>
  <c r="A1292" i="15" l="1"/>
  <c r="B1294" i="15"/>
  <c r="D1293" i="15"/>
  <c r="C1293" i="15"/>
  <c r="A1293" i="15" l="1"/>
  <c r="B1295" i="15"/>
  <c r="D1294" i="15"/>
  <c r="C1294" i="15"/>
  <c r="A1294" i="15" l="1"/>
  <c r="B1296" i="15"/>
  <c r="D1295" i="15"/>
  <c r="C1295" i="15"/>
  <c r="A1295" i="15" l="1"/>
  <c r="B1297" i="15"/>
  <c r="D1296" i="15"/>
  <c r="C1296" i="15"/>
  <c r="B1298" i="15" l="1"/>
  <c r="D1297" i="15"/>
  <c r="C1297" i="15"/>
  <c r="A1296" i="15"/>
  <c r="B1299" i="15" l="1"/>
  <c r="D1298" i="15"/>
  <c r="C1298" i="15"/>
  <c r="A1297" i="15"/>
  <c r="B1300" i="15" l="1"/>
  <c r="D1299" i="15"/>
  <c r="C1299" i="15"/>
  <c r="A1298" i="15"/>
  <c r="B1301" i="15" l="1"/>
  <c r="C1300" i="15"/>
  <c r="D1300" i="15"/>
  <c r="A1299" i="15"/>
  <c r="A1300" i="15" l="1"/>
  <c r="B1302" i="15"/>
  <c r="D1301" i="15"/>
  <c r="C1301" i="15"/>
  <c r="A1301" i="15" l="1"/>
  <c r="B1303" i="15"/>
  <c r="D1302" i="15"/>
  <c r="C1302" i="15"/>
  <c r="A1302" i="15" l="1"/>
  <c r="B1304" i="15"/>
  <c r="D1303" i="15"/>
  <c r="C1303" i="15"/>
  <c r="A1303" i="15" l="1"/>
  <c r="B1305" i="15"/>
  <c r="C1304" i="15"/>
  <c r="D1304" i="15"/>
  <c r="A1304" i="15" l="1"/>
  <c r="B1306" i="15"/>
  <c r="D1305" i="15"/>
  <c r="C1305" i="15"/>
  <c r="A1305" i="15" l="1"/>
  <c r="B1307" i="15"/>
  <c r="D1306" i="15"/>
  <c r="C1306" i="15"/>
  <c r="A1306" i="15" l="1"/>
  <c r="B1308" i="15"/>
  <c r="D1307" i="15"/>
  <c r="C1307" i="15"/>
  <c r="B1309" i="15" l="1"/>
  <c r="C1308" i="15"/>
  <c r="D1308" i="15"/>
  <c r="A1307" i="15"/>
  <c r="A1308" i="15" l="1"/>
  <c r="B1310" i="15"/>
  <c r="D1309" i="15"/>
  <c r="C1309" i="15"/>
  <c r="A1309" i="15" l="1"/>
  <c r="B1311" i="15"/>
  <c r="D1310" i="15"/>
  <c r="C1310" i="15"/>
  <c r="A1310" i="15" l="1"/>
  <c r="B1312" i="15"/>
  <c r="D1311" i="15"/>
  <c r="C1311" i="15"/>
  <c r="B1313" i="15" l="1"/>
  <c r="D1312" i="15"/>
  <c r="C1312" i="15"/>
  <c r="A1311" i="15"/>
  <c r="B1314" i="15" l="1"/>
  <c r="D1313" i="15"/>
  <c r="C1313" i="15"/>
  <c r="A1312" i="15"/>
  <c r="B1315" i="15" l="1"/>
  <c r="D1314" i="15"/>
  <c r="C1314" i="15"/>
  <c r="A1313" i="15"/>
  <c r="B1316" i="15" l="1"/>
  <c r="D1315" i="15"/>
  <c r="C1315" i="15"/>
  <c r="A1314" i="15"/>
  <c r="A1315" i="15" l="1"/>
  <c r="B1317" i="15"/>
  <c r="C1316" i="15"/>
  <c r="D1316" i="15"/>
  <c r="B1318" i="15" l="1"/>
  <c r="D1317" i="15"/>
  <c r="C1317" i="15"/>
  <c r="A1316" i="15"/>
  <c r="B1319" i="15" l="1"/>
  <c r="D1318" i="15"/>
  <c r="C1318" i="15"/>
  <c r="A1317" i="15"/>
  <c r="B1320" i="15" l="1"/>
  <c r="D1319" i="15"/>
  <c r="C1319" i="15"/>
  <c r="A1318" i="15"/>
  <c r="B1321" i="15" l="1"/>
  <c r="C1320" i="15"/>
  <c r="D1320" i="15"/>
  <c r="A1319" i="15"/>
  <c r="A1320" i="15" l="1"/>
  <c r="B1322" i="15"/>
  <c r="D1321" i="15"/>
  <c r="C1321" i="15"/>
  <c r="A1321" i="15" l="1"/>
  <c r="B1323" i="15"/>
  <c r="D1322" i="15"/>
  <c r="C1322" i="15"/>
  <c r="B1324" i="15" l="1"/>
  <c r="D1323" i="15"/>
  <c r="C1323" i="15"/>
  <c r="A1322" i="15"/>
  <c r="B1325" i="15" l="1"/>
  <c r="C1324" i="15"/>
  <c r="D1324" i="15"/>
  <c r="A1323" i="15"/>
  <c r="A1324" i="15" l="1"/>
  <c r="B1326" i="15"/>
  <c r="D1325" i="15"/>
  <c r="C1325" i="15"/>
  <c r="A1325" i="15" l="1"/>
  <c r="B1327" i="15"/>
  <c r="D1326" i="15"/>
  <c r="C1326" i="15"/>
  <c r="A1326" i="15" l="1"/>
  <c r="B1328" i="15"/>
  <c r="D1327" i="15"/>
  <c r="C1327" i="15"/>
  <c r="A1327" i="15" l="1"/>
  <c r="B1329" i="15"/>
  <c r="D1328" i="15"/>
  <c r="C1328" i="15"/>
  <c r="A1328" i="15" l="1"/>
  <c r="B1330" i="15"/>
  <c r="D1329" i="15"/>
  <c r="C1329" i="15"/>
  <c r="B1331" i="15" l="1"/>
  <c r="D1330" i="15"/>
  <c r="C1330" i="15"/>
  <c r="A1329" i="15"/>
  <c r="B1332" i="15" l="1"/>
  <c r="D1331" i="15"/>
  <c r="C1331" i="15"/>
  <c r="A1330" i="15"/>
  <c r="A1331" i="15" l="1"/>
  <c r="B1333" i="15"/>
  <c r="C1332" i="15"/>
  <c r="D1332" i="15"/>
  <c r="A1332" i="15" l="1"/>
  <c r="B1334" i="15"/>
  <c r="D1333" i="15"/>
  <c r="C1333" i="15"/>
  <c r="A1333" i="15" l="1"/>
  <c r="B1335" i="15"/>
  <c r="D1334" i="15"/>
  <c r="C1334" i="15"/>
  <c r="B1336" i="15" l="1"/>
  <c r="D1335" i="15"/>
  <c r="C1335" i="15"/>
  <c r="A1334" i="15"/>
  <c r="B1337" i="15" l="1"/>
  <c r="C1336" i="15"/>
  <c r="D1336" i="15"/>
  <c r="A1335" i="15"/>
  <c r="A1336" i="15" l="1"/>
  <c r="B1338" i="15"/>
  <c r="D1337" i="15"/>
  <c r="C1337" i="15"/>
  <c r="B1339" i="15" l="1"/>
  <c r="D1338" i="15"/>
  <c r="C1338" i="15"/>
  <c r="A1337" i="15"/>
  <c r="B1340" i="15" l="1"/>
  <c r="D1339" i="15"/>
  <c r="C1339" i="15"/>
  <c r="A1338" i="15"/>
  <c r="A1339" i="15" l="1"/>
  <c r="B1341" i="15"/>
  <c r="C1340" i="15"/>
  <c r="D1340" i="15"/>
  <c r="A1340" i="15" l="1"/>
  <c r="B1342" i="15"/>
  <c r="D1341" i="15"/>
  <c r="C1341" i="15"/>
  <c r="A1341" i="15" l="1"/>
  <c r="B1343" i="15"/>
  <c r="D1342" i="15"/>
  <c r="C1342" i="15"/>
  <c r="A1342" i="15" l="1"/>
  <c r="B1344" i="15"/>
  <c r="D1343" i="15"/>
  <c r="C1343" i="15"/>
  <c r="A1343" i="15" l="1"/>
  <c r="B1345" i="15"/>
  <c r="D1344" i="15"/>
  <c r="C1344" i="15"/>
  <c r="B1346" i="15" l="1"/>
  <c r="D1345" i="15"/>
  <c r="C1345" i="15"/>
  <c r="A1344" i="15"/>
  <c r="A1345" i="15" l="1"/>
  <c r="B1347" i="15"/>
  <c r="D1346" i="15"/>
  <c r="C1346" i="15"/>
  <c r="A1346" i="15"/>
  <c r="B1348" i="15" l="1"/>
  <c r="D1347" i="15"/>
  <c r="C1347" i="15"/>
  <c r="A1347" i="15" l="1"/>
  <c r="B1349" i="15"/>
  <c r="D1348" i="15"/>
  <c r="C1348" i="15"/>
  <c r="A1348" i="15" l="1"/>
  <c r="B1350" i="15"/>
  <c r="D1349" i="15"/>
  <c r="C1349" i="15"/>
  <c r="A1349" i="15" l="1"/>
  <c r="B1351" i="15"/>
  <c r="D1350" i="15"/>
  <c r="C1350" i="15"/>
  <c r="A1350" i="15" l="1"/>
  <c r="B1352" i="15"/>
  <c r="D1351" i="15"/>
  <c r="C1351" i="15"/>
  <c r="A1351" i="15" l="1"/>
  <c r="B1353" i="15"/>
  <c r="D1352" i="15"/>
  <c r="C1352" i="15"/>
  <c r="A1352" i="15" l="1"/>
  <c r="B1354" i="15"/>
  <c r="D1353" i="15"/>
  <c r="C1353" i="15"/>
  <c r="A1353" i="15" l="1"/>
  <c r="B1355" i="15"/>
  <c r="D1354" i="15"/>
  <c r="C1354" i="15"/>
  <c r="A1354" i="15" l="1"/>
  <c r="B1356" i="15"/>
  <c r="D1355" i="15"/>
  <c r="C1355" i="15"/>
  <c r="A1355" i="15" l="1"/>
  <c r="B1357" i="15"/>
  <c r="D1356" i="15"/>
  <c r="C1356" i="15"/>
  <c r="A1356" i="15" l="1"/>
  <c r="B1358" i="15"/>
  <c r="D1357" i="15"/>
  <c r="C1357" i="15"/>
  <c r="A1357" i="15" l="1"/>
  <c r="B1359" i="15"/>
  <c r="D1358" i="15"/>
  <c r="C1358" i="15"/>
  <c r="A1358" i="15" l="1"/>
  <c r="B1360" i="15"/>
  <c r="D1359" i="15"/>
  <c r="C1359" i="15"/>
  <c r="A1359" i="15" l="1"/>
  <c r="B1361" i="15"/>
  <c r="D1360" i="15"/>
  <c r="C1360" i="15"/>
  <c r="A1360" i="15" l="1"/>
  <c r="B1362" i="15"/>
  <c r="D1361" i="15"/>
  <c r="C1361" i="15"/>
  <c r="A1361" i="15" l="1"/>
  <c r="B1363" i="15"/>
  <c r="D1362" i="15"/>
  <c r="C1362" i="15"/>
  <c r="A1362" i="15" l="1"/>
  <c r="B1364" i="15"/>
  <c r="D1363" i="15"/>
  <c r="C1363" i="15"/>
  <c r="A1363" i="15" l="1"/>
  <c r="B1365" i="15"/>
  <c r="D1364" i="15"/>
  <c r="C1364" i="15"/>
  <c r="A1364" i="15" l="1"/>
  <c r="B1366" i="15"/>
  <c r="D1365" i="15"/>
  <c r="C1365" i="15"/>
  <c r="A1365" i="15" l="1"/>
  <c r="B1367" i="15"/>
  <c r="D1366" i="15"/>
  <c r="C1366" i="15"/>
  <c r="A1366" i="15" l="1"/>
  <c r="B1368" i="15"/>
  <c r="D1367" i="15"/>
  <c r="C1367" i="15"/>
  <c r="A1367" i="15" l="1"/>
  <c r="B1369" i="15"/>
  <c r="D1368" i="15"/>
  <c r="C1368" i="15"/>
  <c r="A1368" i="15" l="1"/>
  <c r="B1370" i="15"/>
  <c r="D1369" i="15"/>
  <c r="C1369" i="15"/>
  <c r="A1369" i="15" l="1"/>
  <c r="B1371" i="15"/>
  <c r="D1370" i="15"/>
  <c r="C1370" i="15"/>
  <c r="A1370" i="15" l="1"/>
  <c r="B1372" i="15"/>
  <c r="D1371" i="15"/>
  <c r="C1371" i="15"/>
  <c r="A1371" i="15" l="1"/>
  <c r="B1373" i="15"/>
  <c r="D1372" i="15"/>
  <c r="C1372" i="15"/>
  <c r="A1372" i="15" l="1"/>
  <c r="B1374" i="15"/>
  <c r="D1373" i="15"/>
  <c r="C1373" i="15"/>
  <c r="A1373" i="15" l="1"/>
  <c r="B1375" i="15"/>
  <c r="D1374" i="15"/>
  <c r="C1374" i="15"/>
  <c r="A1374" i="15" l="1"/>
  <c r="B1376" i="15"/>
  <c r="D1375" i="15"/>
  <c r="C1375" i="15"/>
  <c r="A1375" i="15" l="1"/>
  <c r="B1377" i="15"/>
  <c r="D1376" i="15"/>
  <c r="C1376" i="15"/>
  <c r="A1376" i="15" l="1"/>
  <c r="B1378" i="15"/>
  <c r="D1377" i="15"/>
  <c r="C1377" i="15"/>
  <c r="A1377" i="15" l="1"/>
  <c r="B1379" i="15"/>
  <c r="D1378" i="15"/>
  <c r="C1378" i="15"/>
  <c r="A1378" i="15" l="1"/>
  <c r="B1380" i="15"/>
  <c r="D1379" i="15"/>
  <c r="C1379" i="15"/>
  <c r="A1379" i="15" l="1"/>
  <c r="B1381" i="15"/>
  <c r="D1380" i="15"/>
  <c r="C1380" i="15"/>
  <c r="A1380" i="15" l="1"/>
  <c r="B1382" i="15"/>
  <c r="D1381" i="15"/>
  <c r="C1381" i="15"/>
  <c r="A1381" i="15" l="1"/>
  <c r="B1383" i="15"/>
  <c r="D1382" i="15"/>
  <c r="C1382" i="15"/>
  <c r="A1382" i="15" l="1"/>
  <c r="B1384" i="15"/>
  <c r="D1383" i="15"/>
  <c r="C1383" i="15"/>
  <c r="A1383" i="15" l="1"/>
  <c r="B1385" i="15"/>
  <c r="D1384" i="15"/>
  <c r="C1384" i="15"/>
  <c r="A1384" i="15" l="1"/>
  <c r="B1386" i="15"/>
  <c r="D1385" i="15"/>
  <c r="C1385" i="15"/>
  <c r="A1385" i="15" l="1"/>
  <c r="B1387" i="15"/>
  <c r="D1386" i="15"/>
  <c r="C1386" i="15"/>
  <c r="A1386" i="15" l="1"/>
  <c r="B1388" i="15"/>
  <c r="D1387" i="15"/>
  <c r="C1387" i="15"/>
  <c r="A1387" i="15" l="1"/>
  <c r="B1389" i="15"/>
  <c r="D1388" i="15"/>
  <c r="C1388" i="15"/>
  <c r="A1388" i="15" l="1"/>
  <c r="B1390" i="15"/>
  <c r="D1389" i="15"/>
  <c r="C1389" i="15"/>
  <c r="A1389" i="15" l="1"/>
  <c r="B1391" i="15"/>
  <c r="D1390" i="15"/>
  <c r="C1390" i="15"/>
  <c r="A1390" i="15" l="1"/>
  <c r="B1392" i="15"/>
  <c r="D1391" i="15"/>
  <c r="C1391" i="15"/>
  <c r="A1391" i="15" l="1"/>
  <c r="B1393" i="15"/>
  <c r="D1392" i="15"/>
  <c r="C1392" i="15"/>
  <c r="A1392" i="15" l="1"/>
  <c r="B1394" i="15"/>
  <c r="D1393" i="15"/>
  <c r="C1393" i="15"/>
  <c r="A1393" i="15" l="1"/>
  <c r="B1395" i="15"/>
  <c r="D1394" i="15"/>
  <c r="C1394" i="15"/>
  <c r="A1394" i="15" l="1"/>
  <c r="B1396" i="15"/>
  <c r="D1395" i="15"/>
  <c r="C1395" i="15"/>
  <c r="A1395" i="15" l="1"/>
  <c r="B1397" i="15"/>
  <c r="D1396" i="15"/>
  <c r="C1396" i="15"/>
  <c r="A1396" i="15" l="1"/>
  <c r="B1398" i="15"/>
  <c r="D1397" i="15"/>
  <c r="C1397" i="15"/>
  <c r="A1397" i="15" l="1"/>
  <c r="B1399" i="15"/>
  <c r="D1398" i="15"/>
  <c r="C1398" i="15"/>
  <c r="A1398" i="15" l="1"/>
  <c r="B1400" i="15"/>
  <c r="D1399" i="15"/>
  <c r="C1399" i="15"/>
  <c r="A1399" i="15" l="1"/>
  <c r="B1401" i="15"/>
  <c r="D1400" i="15"/>
  <c r="C1400" i="15"/>
  <c r="A1400" i="15" l="1"/>
  <c r="B1402" i="15"/>
  <c r="D1401" i="15"/>
  <c r="C1401" i="15"/>
  <c r="A1401" i="15" l="1"/>
  <c r="B1403" i="15"/>
  <c r="D1402" i="15"/>
  <c r="C1402" i="15"/>
  <c r="A1402" i="15" l="1"/>
  <c r="B1404" i="15"/>
  <c r="D1403" i="15"/>
  <c r="C1403" i="15"/>
  <c r="A1403" i="15" l="1"/>
  <c r="B1405" i="15"/>
  <c r="D1404" i="15"/>
  <c r="C1404" i="15"/>
  <c r="A1404" i="15" l="1"/>
  <c r="B1406" i="15"/>
  <c r="D1405" i="15"/>
  <c r="C1405" i="15"/>
  <c r="A1405" i="15" l="1"/>
  <c r="B1407" i="15"/>
  <c r="D1406" i="15"/>
  <c r="C1406" i="15"/>
  <c r="A1406" i="15" l="1"/>
  <c r="B1408" i="15"/>
  <c r="D1407" i="15"/>
  <c r="C1407" i="15"/>
  <c r="A1407" i="15" l="1"/>
  <c r="B1409" i="15"/>
  <c r="D1408" i="15"/>
  <c r="C1408" i="15"/>
  <c r="A1408" i="15" l="1"/>
  <c r="B1410" i="15"/>
  <c r="D1409" i="15"/>
  <c r="C1409" i="15"/>
  <c r="A1409" i="15" l="1"/>
  <c r="B1411" i="15"/>
  <c r="D1410" i="15"/>
  <c r="C1410" i="15"/>
  <c r="A1410" i="15" l="1"/>
  <c r="B1412" i="15"/>
  <c r="D1411" i="15"/>
  <c r="C1411" i="15"/>
  <c r="A1411" i="15" l="1"/>
  <c r="B1413" i="15"/>
  <c r="D1412" i="15"/>
  <c r="C1412" i="15"/>
  <c r="A1412" i="15" l="1"/>
  <c r="B1414" i="15"/>
  <c r="D1413" i="15"/>
  <c r="C1413" i="15"/>
  <c r="A1413" i="15" l="1"/>
  <c r="B1415" i="15"/>
  <c r="D1414" i="15"/>
  <c r="C1414" i="15"/>
  <c r="A1414" i="15" l="1"/>
  <c r="B1416" i="15"/>
  <c r="D1415" i="15"/>
  <c r="C1415" i="15"/>
  <c r="A1415" i="15" l="1"/>
  <c r="B1417" i="15"/>
  <c r="D1416" i="15"/>
  <c r="C1416" i="15"/>
  <c r="A1416" i="15" l="1"/>
  <c r="B1418" i="15"/>
  <c r="D1417" i="15"/>
  <c r="C1417" i="15"/>
  <c r="A1417" i="15" l="1"/>
  <c r="B1419" i="15"/>
  <c r="D1418" i="15"/>
  <c r="C1418" i="15"/>
  <c r="A1418" i="15" l="1"/>
  <c r="B1420" i="15"/>
  <c r="D1419" i="15"/>
  <c r="C1419" i="15"/>
  <c r="A1419" i="15" l="1"/>
  <c r="B1421" i="15"/>
  <c r="D1420" i="15"/>
  <c r="C1420" i="15"/>
  <c r="A1420" i="15" l="1"/>
  <c r="B1422" i="15"/>
  <c r="D1421" i="15"/>
  <c r="C1421" i="15"/>
  <c r="A1421" i="15" l="1"/>
  <c r="B1423" i="15"/>
  <c r="D1422" i="15"/>
  <c r="C1422" i="15"/>
  <c r="A1422" i="15" l="1"/>
  <c r="B1424" i="15"/>
  <c r="D1423" i="15"/>
  <c r="C1423" i="15"/>
  <c r="A1423" i="15" l="1"/>
  <c r="B1425" i="15"/>
  <c r="D1424" i="15"/>
  <c r="C1424" i="15"/>
  <c r="A1424" i="15" l="1"/>
  <c r="B1426" i="15"/>
  <c r="D1425" i="15"/>
  <c r="C1425" i="15"/>
  <c r="A1425" i="15" l="1"/>
  <c r="B1427" i="15"/>
  <c r="D1426" i="15"/>
  <c r="C1426" i="15"/>
  <c r="A1426" i="15" l="1"/>
  <c r="B1428" i="15"/>
  <c r="D1427" i="15"/>
  <c r="C1427" i="15"/>
  <c r="A1427" i="15" l="1"/>
  <c r="B1429" i="15"/>
  <c r="D1428" i="15"/>
  <c r="C1428" i="15"/>
  <c r="A1428" i="15" l="1"/>
  <c r="B1430" i="15"/>
  <c r="D1429" i="15"/>
  <c r="C1429" i="15"/>
  <c r="A1429" i="15" l="1"/>
  <c r="B1431" i="15"/>
  <c r="D1430" i="15"/>
  <c r="C1430" i="15"/>
  <c r="A1430" i="15" l="1"/>
  <c r="B1432" i="15"/>
  <c r="D1431" i="15"/>
  <c r="C1431" i="15"/>
  <c r="A1431" i="15" l="1"/>
  <c r="B1433" i="15"/>
  <c r="D1432" i="15"/>
  <c r="C1432" i="15"/>
  <c r="A1432" i="15" l="1"/>
  <c r="B1434" i="15"/>
  <c r="D1433" i="15"/>
  <c r="C1433" i="15"/>
  <c r="A1433" i="15" l="1"/>
  <c r="B1435" i="15"/>
  <c r="D1434" i="15"/>
  <c r="C1434" i="15"/>
  <c r="A1434" i="15" l="1"/>
  <c r="B1436" i="15"/>
  <c r="D1435" i="15"/>
  <c r="C1435" i="15"/>
  <c r="A1435" i="15" l="1"/>
  <c r="B1437" i="15"/>
  <c r="D1436" i="15"/>
  <c r="C1436" i="15"/>
  <c r="A1436" i="15" l="1"/>
  <c r="B1438" i="15"/>
  <c r="D1437" i="15"/>
  <c r="C1437" i="15"/>
  <c r="A1437" i="15" l="1"/>
  <c r="B1439" i="15"/>
  <c r="D1438" i="15"/>
  <c r="C1438" i="15"/>
  <c r="A1438" i="15" l="1"/>
  <c r="B1440" i="15"/>
  <c r="D1439" i="15"/>
  <c r="C1439" i="15"/>
  <c r="A1439" i="15" l="1"/>
  <c r="B1441" i="15"/>
  <c r="D1440" i="15"/>
  <c r="C1440" i="15"/>
  <c r="A1440" i="15" l="1"/>
  <c r="B1442" i="15"/>
  <c r="D1441" i="15"/>
  <c r="C1441" i="15"/>
  <c r="A1441" i="15" l="1"/>
  <c r="B1443" i="15"/>
  <c r="D1442" i="15"/>
  <c r="C1442" i="15"/>
  <c r="A1442" i="15" l="1"/>
  <c r="B1444" i="15"/>
  <c r="D1443" i="15"/>
  <c r="C1443" i="15"/>
  <c r="A1443" i="15" l="1"/>
  <c r="B1445" i="15"/>
  <c r="D1444" i="15"/>
  <c r="C1444" i="15"/>
  <c r="A1444" i="15" l="1"/>
  <c r="B1446" i="15"/>
  <c r="D1445" i="15"/>
  <c r="C1445" i="15"/>
  <c r="A1445" i="15" l="1"/>
  <c r="B1447" i="15"/>
  <c r="D1446" i="15"/>
  <c r="C1446" i="15"/>
  <c r="A1446" i="15" l="1"/>
  <c r="B1448" i="15"/>
  <c r="D1447" i="15"/>
  <c r="C1447" i="15"/>
  <c r="A1447" i="15" l="1"/>
  <c r="B1449" i="15"/>
  <c r="D1448" i="15"/>
  <c r="C1448" i="15"/>
  <c r="A1448" i="15" l="1"/>
  <c r="B1450" i="15"/>
  <c r="D1449" i="15"/>
  <c r="C1449" i="15"/>
  <c r="A1449" i="15" l="1"/>
  <c r="B1451" i="15"/>
  <c r="D1450" i="15"/>
  <c r="C1450" i="15"/>
  <c r="A1450" i="15" l="1"/>
  <c r="B1452" i="15"/>
  <c r="D1451" i="15"/>
  <c r="C1451" i="15"/>
  <c r="A1451" i="15" l="1"/>
  <c r="B1453" i="15"/>
  <c r="D1452" i="15"/>
  <c r="C1452" i="15"/>
  <c r="A1452" i="15" l="1"/>
  <c r="B1454" i="15"/>
  <c r="D1453" i="15"/>
  <c r="C1453" i="15"/>
  <c r="A1453" i="15" l="1"/>
  <c r="B1455" i="15"/>
  <c r="D1454" i="15"/>
  <c r="C1454" i="15"/>
  <c r="A1454" i="15" l="1"/>
  <c r="B1456" i="15"/>
  <c r="D1455" i="15"/>
  <c r="C1455" i="15"/>
  <c r="A1455" i="15" l="1"/>
  <c r="B1457" i="15"/>
  <c r="D1456" i="15"/>
  <c r="C1456" i="15"/>
  <c r="A1456" i="15" l="1"/>
  <c r="B1458" i="15"/>
  <c r="D1457" i="15"/>
  <c r="C1457" i="15"/>
  <c r="A1457" i="15" l="1"/>
  <c r="B1459" i="15"/>
  <c r="C1458" i="15"/>
  <c r="D1458" i="15"/>
  <c r="A1458" i="15" l="1"/>
  <c r="B1460" i="15"/>
  <c r="D1459" i="15"/>
  <c r="C1459" i="15"/>
  <c r="A1459" i="15" l="1"/>
  <c r="B1461" i="15"/>
  <c r="D1460" i="15"/>
  <c r="C1460" i="15"/>
  <c r="A1460" i="15" l="1"/>
  <c r="B1462" i="15"/>
  <c r="D1461" i="15"/>
  <c r="C1461" i="15"/>
  <c r="A1461" i="15" l="1"/>
  <c r="B1463" i="15"/>
  <c r="D1462" i="15"/>
  <c r="C1462" i="15"/>
  <c r="A1462" i="15" l="1"/>
  <c r="B1464" i="15"/>
  <c r="D1463" i="15"/>
  <c r="C1463" i="15"/>
  <c r="A1463" i="15" l="1"/>
  <c r="B1465" i="15"/>
  <c r="D1464" i="15"/>
  <c r="C1464" i="15"/>
  <c r="A1464" i="15" l="1"/>
  <c r="B1466" i="15"/>
  <c r="D1465" i="15"/>
  <c r="C1465" i="15"/>
  <c r="A1465" i="15" l="1"/>
  <c r="B1467" i="15"/>
  <c r="D1466" i="15"/>
  <c r="C1466" i="15"/>
  <c r="A1466" i="15" l="1"/>
  <c r="B1468" i="15"/>
  <c r="D1467" i="15"/>
  <c r="C1467" i="15"/>
  <c r="A1467" i="15" l="1"/>
  <c r="B1469" i="15"/>
  <c r="D1468" i="15"/>
  <c r="C1468" i="15"/>
  <c r="A1468" i="15" l="1"/>
  <c r="B1470" i="15"/>
  <c r="D1469" i="15"/>
  <c r="C1469" i="15"/>
  <c r="A1469" i="15" l="1"/>
  <c r="B1471" i="15"/>
  <c r="D1470" i="15"/>
  <c r="C1470" i="15"/>
  <c r="A1470" i="15" l="1"/>
  <c r="B1472" i="15"/>
  <c r="D1471" i="15"/>
  <c r="C1471" i="15"/>
  <c r="A1471" i="15" l="1"/>
  <c r="B1473" i="15"/>
  <c r="D1472" i="15"/>
  <c r="C1472" i="15"/>
  <c r="A1472" i="15" l="1"/>
  <c r="B1474" i="15"/>
  <c r="D1473" i="15"/>
  <c r="C1473" i="15"/>
  <c r="A1473" i="15" l="1"/>
  <c r="B1475" i="15"/>
  <c r="D1474" i="15"/>
  <c r="C1474" i="15"/>
  <c r="A1474" i="15" l="1"/>
  <c r="B1476" i="15"/>
  <c r="D1475" i="15"/>
  <c r="C1475" i="15"/>
  <c r="A1475" i="15" l="1"/>
  <c r="B1477" i="15"/>
  <c r="D1476" i="15"/>
  <c r="C1476" i="15"/>
  <c r="A1476" i="15" l="1"/>
  <c r="B1478" i="15"/>
  <c r="D1477" i="15"/>
  <c r="C1477" i="15"/>
  <c r="A1477" i="15" l="1"/>
  <c r="B1479" i="15"/>
  <c r="D1478" i="15"/>
  <c r="C1478" i="15"/>
  <c r="A1478" i="15" l="1"/>
  <c r="B1480" i="15"/>
  <c r="D1479" i="15"/>
  <c r="C1479" i="15"/>
  <c r="A1479" i="15" l="1"/>
  <c r="B1481" i="15"/>
  <c r="D1480" i="15"/>
  <c r="C1480" i="15"/>
  <c r="A1480" i="15" l="1"/>
  <c r="B1482" i="15"/>
  <c r="D1481" i="15"/>
  <c r="C1481" i="15"/>
  <c r="A1481" i="15" l="1"/>
  <c r="B1483" i="15"/>
  <c r="D1482" i="15"/>
  <c r="C1482" i="15"/>
  <c r="A1482" i="15" l="1"/>
  <c r="B1484" i="15"/>
  <c r="D1483" i="15"/>
  <c r="C1483" i="15"/>
  <c r="A1483" i="15" l="1"/>
  <c r="B1485" i="15"/>
  <c r="D1484" i="15"/>
  <c r="C1484" i="15"/>
  <c r="A1484" i="15" l="1"/>
  <c r="B1486" i="15"/>
  <c r="D1485" i="15"/>
  <c r="C1485" i="15"/>
  <c r="A1485" i="15" l="1"/>
  <c r="B1487" i="15"/>
  <c r="D1486" i="15"/>
  <c r="C1486" i="15"/>
  <c r="A1486" i="15" l="1"/>
  <c r="B1488" i="15"/>
  <c r="D1487" i="15"/>
  <c r="C1487" i="15"/>
  <c r="A1487" i="15" l="1"/>
  <c r="B1489" i="15"/>
  <c r="D1488" i="15"/>
  <c r="C1488" i="15"/>
  <c r="A1488" i="15" l="1"/>
  <c r="B1490" i="15"/>
  <c r="D1489" i="15"/>
  <c r="C1489" i="15"/>
  <c r="A1489" i="15" l="1"/>
  <c r="B1491" i="15"/>
  <c r="D1490" i="15"/>
  <c r="C1490" i="15"/>
  <c r="A1490" i="15" l="1"/>
  <c r="B1492" i="15"/>
  <c r="D1491" i="15"/>
  <c r="C1491" i="15"/>
  <c r="A1491" i="15" l="1"/>
  <c r="B1493" i="15"/>
  <c r="D1492" i="15"/>
  <c r="C1492" i="15"/>
  <c r="A1492" i="15" l="1"/>
  <c r="B1494" i="15"/>
  <c r="D1493" i="15"/>
  <c r="C1493" i="15"/>
  <c r="A1493" i="15" l="1"/>
  <c r="B1495" i="15"/>
  <c r="D1494" i="15"/>
  <c r="C1494" i="15"/>
  <c r="A1494" i="15" l="1"/>
  <c r="B1496" i="15"/>
  <c r="D1495" i="15"/>
  <c r="C1495" i="15"/>
  <c r="A1495" i="15" l="1"/>
  <c r="B1497" i="15"/>
  <c r="D1496" i="15"/>
  <c r="C1496" i="15"/>
  <c r="A1496" i="15" l="1"/>
  <c r="B1498" i="15"/>
  <c r="D1497" i="15"/>
  <c r="C1497" i="15"/>
  <c r="A1497" i="15" l="1"/>
  <c r="B1499" i="15"/>
  <c r="D1498" i="15"/>
  <c r="C1498" i="15"/>
  <c r="A1498" i="15" l="1"/>
  <c r="B1500" i="15"/>
  <c r="D1499" i="15"/>
  <c r="C1499" i="15"/>
  <c r="A1499" i="15" l="1"/>
  <c r="B1501" i="15"/>
  <c r="D1500" i="15"/>
  <c r="C1500" i="15"/>
  <c r="A1500" i="15" l="1"/>
  <c r="B1502" i="15"/>
  <c r="D1501" i="15"/>
  <c r="C1501" i="15"/>
  <c r="A1501" i="15" l="1"/>
  <c r="B1503" i="15"/>
  <c r="D1502" i="15"/>
  <c r="C1502" i="15"/>
  <c r="A1502" i="15" l="1"/>
  <c r="B1504" i="15"/>
  <c r="D1503" i="15"/>
  <c r="C1503" i="15"/>
  <c r="A1503" i="15" l="1"/>
  <c r="B1505" i="15"/>
  <c r="D1504" i="15"/>
  <c r="C1504" i="15"/>
  <c r="A1504" i="15" l="1"/>
  <c r="B1506" i="15"/>
  <c r="D1505" i="15"/>
  <c r="C1505" i="15"/>
  <c r="A1505" i="15" l="1"/>
  <c r="B1507" i="15"/>
  <c r="D1506" i="15"/>
  <c r="C1506" i="15"/>
  <c r="A1506" i="15" l="1"/>
  <c r="B1508" i="15"/>
  <c r="D1507" i="15"/>
  <c r="C1507" i="15"/>
  <c r="A1507" i="15" l="1"/>
  <c r="B1509" i="15"/>
  <c r="D1508" i="15"/>
  <c r="C1508" i="15"/>
  <c r="A1508" i="15" l="1"/>
  <c r="B1510" i="15"/>
  <c r="D1509" i="15"/>
  <c r="C1509" i="15"/>
  <c r="A1509" i="15" l="1"/>
  <c r="B1511" i="15"/>
  <c r="D1510" i="15"/>
  <c r="C1510" i="15"/>
  <c r="A1510" i="15" l="1"/>
  <c r="B1512" i="15"/>
  <c r="D1511" i="15"/>
  <c r="C1511" i="15"/>
  <c r="A1511" i="15" l="1"/>
  <c r="B1513" i="15"/>
  <c r="D1512" i="15"/>
  <c r="C1512" i="15"/>
  <c r="A1512" i="15" l="1"/>
  <c r="B1514" i="15"/>
  <c r="D1513" i="15"/>
  <c r="C1513" i="15"/>
  <c r="A1513" i="15" l="1"/>
  <c r="B1515" i="15"/>
  <c r="D1514" i="15"/>
  <c r="C1514" i="15"/>
  <c r="A1514" i="15" l="1"/>
  <c r="B1516" i="15"/>
  <c r="D1515" i="15"/>
  <c r="C1515" i="15"/>
  <c r="A1515" i="15" l="1"/>
  <c r="B1517" i="15"/>
  <c r="D1516" i="15"/>
  <c r="C1516" i="15"/>
  <c r="A1516" i="15" l="1"/>
  <c r="B1518" i="15"/>
  <c r="D1517" i="15"/>
  <c r="C1517" i="15"/>
  <c r="A1517" i="15" l="1"/>
  <c r="B1519" i="15"/>
  <c r="D1518" i="15"/>
  <c r="C1518" i="15"/>
  <c r="A1518" i="15" l="1"/>
  <c r="B1520" i="15"/>
  <c r="D1519" i="15"/>
  <c r="C1519" i="15"/>
  <c r="A1519" i="15" l="1"/>
  <c r="B1521" i="15"/>
  <c r="D1520" i="15"/>
  <c r="C1520" i="15"/>
  <c r="A1520" i="15" l="1"/>
  <c r="B1522" i="15"/>
  <c r="D1521" i="15"/>
  <c r="C1521" i="15"/>
  <c r="A1521" i="15" l="1"/>
  <c r="B1523" i="15"/>
  <c r="D1522" i="15"/>
  <c r="C1522" i="15"/>
  <c r="A1522" i="15" l="1"/>
  <c r="B1524" i="15"/>
  <c r="D1523" i="15"/>
  <c r="C1523" i="15"/>
  <c r="A1523" i="15" l="1"/>
  <c r="B1525" i="15"/>
  <c r="D1524" i="15"/>
  <c r="C1524" i="15"/>
  <c r="A1524" i="15" l="1"/>
  <c r="B1526" i="15"/>
  <c r="D1525" i="15"/>
  <c r="C1525" i="15"/>
  <c r="A1525" i="15" l="1"/>
  <c r="B1527" i="15"/>
  <c r="D1526" i="15"/>
  <c r="C1526" i="15"/>
  <c r="A1526" i="15" l="1"/>
  <c r="B1528" i="15"/>
  <c r="D1527" i="15"/>
  <c r="C1527" i="15"/>
  <c r="A1527" i="15" l="1"/>
  <c r="B1529" i="15"/>
  <c r="D1528" i="15"/>
  <c r="C1528" i="15"/>
  <c r="A1528" i="15" l="1"/>
  <c r="B1530" i="15"/>
  <c r="D1529" i="15"/>
  <c r="C1529" i="15"/>
  <c r="A1529" i="15" l="1"/>
  <c r="B1531" i="15"/>
  <c r="D1530" i="15"/>
  <c r="C1530" i="15"/>
  <c r="A1530" i="15" l="1"/>
  <c r="B1532" i="15"/>
  <c r="D1531" i="15"/>
  <c r="C1531" i="15"/>
  <c r="A1531" i="15" l="1"/>
  <c r="B1533" i="15"/>
  <c r="D1532" i="15"/>
  <c r="C1532" i="15"/>
  <c r="A1532" i="15" l="1"/>
  <c r="B1534" i="15"/>
  <c r="D1533" i="15"/>
  <c r="C1533" i="15"/>
  <c r="A1533" i="15" l="1"/>
  <c r="B1535" i="15"/>
  <c r="D1534" i="15"/>
  <c r="C1534" i="15"/>
  <c r="A1534" i="15" l="1"/>
  <c r="B1536" i="15"/>
  <c r="D1535" i="15"/>
  <c r="C1535" i="15"/>
  <c r="A1535" i="15" l="1"/>
  <c r="B1537" i="15"/>
  <c r="D1536" i="15"/>
  <c r="C1536" i="15"/>
  <c r="A1536" i="15" l="1"/>
  <c r="B1538" i="15"/>
  <c r="D1537" i="15"/>
  <c r="C1537" i="15"/>
  <c r="A1537" i="15" l="1"/>
  <c r="B1539" i="15"/>
  <c r="D1538" i="15"/>
  <c r="C1538" i="15"/>
  <c r="A1538" i="15" l="1"/>
  <c r="B1540" i="15"/>
  <c r="D1539" i="15"/>
  <c r="C1539" i="15"/>
  <c r="A1539" i="15" l="1"/>
  <c r="B1541" i="15"/>
  <c r="D1540" i="15"/>
  <c r="C1540" i="15"/>
  <c r="A1540" i="15" l="1"/>
  <c r="B1542" i="15"/>
  <c r="D1541" i="15"/>
  <c r="C1541" i="15"/>
  <c r="A1541" i="15" l="1"/>
  <c r="B1543" i="15"/>
  <c r="D1542" i="15"/>
  <c r="C1542" i="15"/>
  <c r="A1542" i="15" l="1"/>
  <c r="B1544" i="15"/>
  <c r="D1543" i="15"/>
  <c r="C1543" i="15"/>
  <c r="A1543" i="15" l="1"/>
  <c r="B1545" i="15"/>
  <c r="D1544" i="15"/>
  <c r="C1544" i="15"/>
  <c r="A1544" i="15" l="1"/>
  <c r="B1546" i="15"/>
  <c r="D1545" i="15"/>
  <c r="C1545" i="15"/>
  <c r="A1545" i="15" l="1"/>
  <c r="B1547" i="15"/>
  <c r="D1546" i="15"/>
  <c r="C1546" i="15"/>
  <c r="A1546" i="15" l="1"/>
  <c r="B1548" i="15"/>
  <c r="D1547" i="15"/>
  <c r="C1547" i="15"/>
  <c r="A1547" i="15" l="1"/>
  <c r="B1549" i="15"/>
  <c r="D1548" i="15"/>
  <c r="C1548" i="15"/>
  <c r="A1548" i="15" l="1"/>
  <c r="B1550" i="15"/>
  <c r="D1549" i="15"/>
  <c r="C1549" i="15"/>
  <c r="A1549" i="15" l="1"/>
  <c r="B1551" i="15"/>
  <c r="D1550" i="15"/>
  <c r="C1550" i="15"/>
  <c r="A1550" i="15" l="1"/>
  <c r="B1552" i="15"/>
  <c r="D1551" i="15"/>
  <c r="C1551" i="15"/>
  <c r="A1551" i="15" l="1"/>
  <c r="B1553" i="15"/>
  <c r="D1552" i="15"/>
  <c r="C1552" i="15"/>
  <c r="A1552" i="15" l="1"/>
  <c r="B1554" i="15"/>
  <c r="D1553" i="15"/>
  <c r="C1553" i="15"/>
  <c r="A1553" i="15" l="1"/>
  <c r="B1555" i="15"/>
  <c r="D1554" i="15"/>
  <c r="C1554" i="15"/>
  <c r="A1554" i="15" l="1"/>
  <c r="B1556" i="15"/>
  <c r="D1555" i="15"/>
  <c r="C1555" i="15"/>
  <c r="A1555" i="15" l="1"/>
  <c r="B1557" i="15"/>
  <c r="D1556" i="15"/>
  <c r="C1556" i="15"/>
  <c r="A1556" i="15" l="1"/>
  <c r="B1558" i="15"/>
  <c r="D1557" i="15"/>
  <c r="C1557" i="15"/>
  <c r="A1557" i="15" l="1"/>
  <c r="B1559" i="15"/>
  <c r="D1558" i="15"/>
  <c r="C1558" i="15"/>
  <c r="A1558" i="15" l="1"/>
  <c r="B1560" i="15"/>
  <c r="D1559" i="15"/>
  <c r="C1559" i="15"/>
  <c r="A1559" i="15" l="1"/>
  <c r="B1561" i="15"/>
  <c r="D1560" i="15"/>
  <c r="C1560" i="15"/>
  <c r="A1560" i="15" l="1"/>
  <c r="B1562" i="15"/>
  <c r="D1561" i="15"/>
  <c r="C1561" i="15"/>
  <c r="A1561" i="15" l="1"/>
  <c r="B1563" i="15"/>
  <c r="D1562" i="15"/>
  <c r="C1562" i="15"/>
  <c r="A1562" i="15" l="1"/>
  <c r="B1564" i="15"/>
  <c r="D1563" i="15"/>
  <c r="C1563" i="15"/>
  <c r="A1563" i="15" l="1"/>
  <c r="B1565" i="15"/>
  <c r="D1564" i="15"/>
  <c r="C1564" i="15"/>
  <c r="A1564" i="15" l="1"/>
  <c r="B1566" i="15"/>
  <c r="D1565" i="15"/>
  <c r="C1565" i="15"/>
  <c r="A1565" i="15" l="1"/>
  <c r="B1567" i="15"/>
  <c r="D1566" i="15"/>
  <c r="C1566" i="15"/>
  <c r="A1566" i="15" l="1"/>
  <c r="B1568" i="15"/>
  <c r="D1567" i="15"/>
  <c r="C1567" i="15"/>
  <c r="A1567" i="15" l="1"/>
  <c r="B1569" i="15"/>
  <c r="D1568" i="15"/>
  <c r="C1568" i="15"/>
  <c r="A1568" i="15" l="1"/>
  <c r="B1570" i="15"/>
  <c r="D1569" i="15"/>
  <c r="C1569" i="15"/>
  <c r="A1569" i="15" l="1"/>
  <c r="B1571" i="15"/>
  <c r="D1570" i="15"/>
  <c r="C1570" i="15"/>
  <c r="A1570" i="15" l="1"/>
  <c r="B1572" i="15"/>
  <c r="D1571" i="15"/>
  <c r="C1571" i="15"/>
  <c r="A1571" i="15" l="1"/>
  <c r="B1573" i="15"/>
  <c r="D1572" i="15"/>
  <c r="C1572" i="15"/>
  <c r="A1572" i="15" l="1"/>
  <c r="B1574" i="15"/>
  <c r="D1573" i="15"/>
  <c r="C1573" i="15"/>
  <c r="A1573" i="15" l="1"/>
  <c r="B1575" i="15"/>
  <c r="D1574" i="15"/>
  <c r="C1574" i="15"/>
  <c r="A1574" i="15" l="1"/>
  <c r="B1576" i="15"/>
  <c r="D1575" i="15"/>
  <c r="C1575" i="15"/>
  <c r="A1575" i="15" l="1"/>
  <c r="B1577" i="15"/>
  <c r="D1576" i="15"/>
  <c r="C1576" i="15"/>
  <c r="A1576" i="15" l="1"/>
  <c r="B1578" i="15"/>
  <c r="D1577" i="15"/>
  <c r="C1577" i="15"/>
  <c r="A1577" i="15" l="1"/>
  <c r="B1579" i="15"/>
  <c r="D1578" i="15"/>
  <c r="C1578" i="15"/>
  <c r="A1578" i="15" l="1"/>
  <c r="B1580" i="15"/>
  <c r="D1579" i="15"/>
  <c r="C1579" i="15"/>
  <c r="A1579" i="15" l="1"/>
  <c r="B1581" i="15"/>
  <c r="D1580" i="15"/>
  <c r="C1580" i="15"/>
  <c r="A1580" i="15" l="1"/>
  <c r="B1582" i="15"/>
  <c r="D1581" i="15"/>
  <c r="C1581" i="15"/>
  <c r="A1581" i="15" l="1"/>
  <c r="B1583" i="15"/>
  <c r="D1582" i="15"/>
  <c r="C1582" i="15"/>
  <c r="A1582" i="15" l="1"/>
  <c r="B1584" i="15"/>
  <c r="D1583" i="15"/>
  <c r="C1583" i="15"/>
  <c r="A1583" i="15" l="1"/>
  <c r="B1585" i="15"/>
  <c r="D1584" i="15"/>
  <c r="C1584" i="15"/>
  <c r="A1584" i="15" l="1"/>
  <c r="B1586" i="15"/>
  <c r="D1585" i="15"/>
  <c r="C1585" i="15"/>
  <c r="A1585" i="15" l="1"/>
  <c r="B1587" i="15"/>
  <c r="C1586" i="15"/>
  <c r="D1586" i="15"/>
  <c r="A1586" i="15" l="1"/>
  <c r="B1588" i="15"/>
  <c r="D1587" i="15"/>
  <c r="C1587" i="15"/>
  <c r="A1587" i="15" l="1"/>
  <c r="B1589" i="15"/>
  <c r="D1588" i="15"/>
  <c r="C1588" i="15"/>
  <c r="A1588" i="15" l="1"/>
  <c r="B1590" i="15"/>
  <c r="D1589" i="15"/>
  <c r="C1589" i="15"/>
  <c r="A1589" i="15" l="1"/>
  <c r="B1591" i="15"/>
  <c r="D1590" i="15"/>
  <c r="C1590" i="15"/>
  <c r="A1590" i="15" l="1"/>
  <c r="B1592" i="15"/>
  <c r="D1591" i="15"/>
  <c r="C1591" i="15"/>
  <c r="A1591" i="15" l="1"/>
  <c r="B1593" i="15"/>
  <c r="D1592" i="15"/>
  <c r="C1592" i="15"/>
  <c r="A1592" i="15" l="1"/>
  <c r="B1594" i="15"/>
  <c r="D1593" i="15"/>
  <c r="C1593" i="15"/>
  <c r="A1593" i="15" l="1"/>
  <c r="B1595" i="15"/>
  <c r="D1594" i="15"/>
  <c r="C1594" i="15"/>
  <c r="A1594" i="15" l="1"/>
  <c r="B1596" i="15"/>
  <c r="D1595" i="15"/>
  <c r="C1595" i="15"/>
  <c r="A1595" i="15" l="1"/>
  <c r="B1597" i="15"/>
  <c r="D1596" i="15"/>
  <c r="C1596" i="15"/>
  <c r="A1596" i="15" l="1"/>
  <c r="B1598" i="15"/>
  <c r="D1597" i="15"/>
  <c r="C1597" i="15"/>
  <c r="A1597" i="15" l="1"/>
  <c r="B1599" i="15"/>
  <c r="D1598" i="15"/>
  <c r="C1598" i="15"/>
  <c r="A1598" i="15" l="1"/>
  <c r="B1600" i="15"/>
  <c r="D1599" i="15"/>
  <c r="C1599" i="15"/>
  <c r="A1599" i="15" l="1"/>
  <c r="B1601" i="15"/>
  <c r="D1600" i="15"/>
  <c r="C1600" i="15"/>
  <c r="A1600" i="15" l="1"/>
  <c r="B1602" i="15"/>
  <c r="D1601" i="15"/>
  <c r="C1601" i="15"/>
  <c r="A1601" i="15" l="1"/>
  <c r="B1603" i="15"/>
  <c r="D1602" i="15"/>
  <c r="C1602" i="15"/>
  <c r="A1602" i="15" l="1"/>
  <c r="B1604" i="15"/>
  <c r="D1603" i="15"/>
  <c r="C1603" i="15"/>
  <c r="A1603" i="15" l="1"/>
  <c r="B1605" i="15"/>
  <c r="D1604" i="15"/>
  <c r="C1604" i="15"/>
  <c r="A1604" i="15" l="1"/>
  <c r="B1606" i="15"/>
  <c r="D1605" i="15"/>
  <c r="C1605" i="15"/>
  <c r="A1605" i="15" l="1"/>
  <c r="B1607" i="15"/>
  <c r="D1606" i="15"/>
  <c r="C1606" i="15"/>
  <c r="A1606" i="15" l="1"/>
  <c r="B1608" i="15"/>
  <c r="D1607" i="15"/>
  <c r="C1607" i="15"/>
  <c r="A1607" i="15" l="1"/>
  <c r="B1609" i="15"/>
  <c r="D1608" i="15"/>
  <c r="C1608" i="15"/>
  <c r="A1608" i="15" l="1"/>
  <c r="B1610" i="15"/>
  <c r="D1609" i="15"/>
  <c r="C1609" i="15"/>
  <c r="A1609" i="15" l="1"/>
  <c r="B1611" i="15"/>
  <c r="D1610" i="15"/>
  <c r="C1610" i="15"/>
  <c r="A1610" i="15" l="1"/>
  <c r="B1612" i="15"/>
  <c r="D1611" i="15"/>
  <c r="C1611" i="15"/>
  <c r="A1611" i="15" l="1"/>
  <c r="B1613" i="15"/>
  <c r="D1612" i="15"/>
  <c r="C1612" i="15"/>
  <c r="A1612" i="15" l="1"/>
  <c r="B1614" i="15"/>
  <c r="D1613" i="15"/>
  <c r="C1613" i="15"/>
  <c r="A1613" i="15" l="1"/>
  <c r="B1615" i="15"/>
  <c r="D1614" i="15"/>
  <c r="C1614" i="15"/>
  <c r="A1614" i="15" l="1"/>
  <c r="B1616" i="15"/>
  <c r="D1615" i="15"/>
  <c r="C1615" i="15"/>
  <c r="A1615" i="15" l="1"/>
  <c r="B1617" i="15"/>
  <c r="D1616" i="15"/>
  <c r="C1616" i="15"/>
  <c r="A1616" i="15" l="1"/>
  <c r="B1618" i="15"/>
  <c r="D1617" i="15"/>
  <c r="C1617" i="15"/>
  <c r="A1617" i="15" l="1"/>
  <c r="B1619" i="15"/>
  <c r="D1618" i="15"/>
  <c r="C1618" i="15"/>
  <c r="A1618" i="15" l="1"/>
  <c r="B1620" i="15"/>
  <c r="D1619" i="15"/>
  <c r="C1619" i="15"/>
  <c r="A1619" i="15" l="1"/>
  <c r="B1621" i="15"/>
  <c r="D1620" i="15"/>
  <c r="C1620" i="15"/>
  <c r="A1620" i="15" l="1"/>
  <c r="B1622" i="15"/>
  <c r="D1621" i="15"/>
  <c r="C1621" i="15"/>
  <c r="A1621" i="15" l="1"/>
  <c r="B1623" i="15"/>
  <c r="D1622" i="15"/>
  <c r="C1622" i="15"/>
  <c r="A1622" i="15" l="1"/>
  <c r="B1624" i="15"/>
  <c r="D1623" i="15"/>
  <c r="C1623" i="15"/>
  <c r="A1623" i="15" l="1"/>
  <c r="B1625" i="15"/>
  <c r="D1624" i="15"/>
  <c r="C1624" i="15"/>
  <c r="A1624" i="15" l="1"/>
  <c r="B1626" i="15"/>
  <c r="D1625" i="15"/>
  <c r="C1625" i="15"/>
  <c r="A1625" i="15" l="1"/>
  <c r="B1627" i="15"/>
  <c r="D1626" i="15"/>
  <c r="C1626" i="15"/>
  <c r="A1626" i="15" l="1"/>
  <c r="B1628" i="15"/>
  <c r="D1627" i="15"/>
  <c r="C1627" i="15"/>
  <c r="A1627" i="15" l="1"/>
  <c r="B1629" i="15"/>
  <c r="D1628" i="15"/>
  <c r="C1628" i="15"/>
  <c r="A1628" i="15" l="1"/>
  <c r="B1630" i="15"/>
  <c r="D1629" i="15"/>
  <c r="C1629" i="15"/>
  <c r="A1629" i="15" l="1"/>
  <c r="B1631" i="15"/>
  <c r="D1630" i="15"/>
  <c r="C1630" i="15"/>
  <c r="A1630" i="15" l="1"/>
  <c r="B1632" i="15"/>
  <c r="D1631" i="15"/>
  <c r="C1631" i="15"/>
  <c r="A1631" i="15" l="1"/>
  <c r="B1633" i="15"/>
  <c r="D1632" i="15"/>
  <c r="C1632" i="15"/>
  <c r="A1632" i="15" l="1"/>
  <c r="B1634" i="15"/>
  <c r="D1633" i="15"/>
  <c r="C1633" i="15"/>
  <c r="A1633" i="15" l="1"/>
  <c r="B1635" i="15"/>
  <c r="D1634" i="15"/>
  <c r="C1634" i="15"/>
  <c r="A1634" i="15" l="1"/>
  <c r="B1636" i="15"/>
  <c r="D1635" i="15"/>
  <c r="C1635" i="15"/>
  <c r="A1635" i="15" l="1"/>
  <c r="B1637" i="15"/>
  <c r="D1636" i="15"/>
  <c r="C1636" i="15"/>
  <c r="A1636" i="15" l="1"/>
  <c r="B1638" i="15"/>
  <c r="D1637" i="15"/>
  <c r="C1637" i="15"/>
  <c r="A1637" i="15" l="1"/>
  <c r="B1639" i="15"/>
  <c r="D1638" i="15"/>
  <c r="C1638" i="15"/>
  <c r="A1638" i="15" l="1"/>
  <c r="B1640" i="15"/>
  <c r="D1639" i="15"/>
  <c r="C1639" i="15"/>
  <c r="A1639" i="15" l="1"/>
  <c r="B1641" i="15"/>
  <c r="D1640" i="15"/>
  <c r="C1640" i="15"/>
  <c r="A1640" i="15" l="1"/>
  <c r="B1642" i="15"/>
  <c r="D1641" i="15"/>
  <c r="C1641" i="15"/>
  <c r="A1641" i="15" l="1"/>
  <c r="B1643" i="15"/>
  <c r="D1642" i="15"/>
  <c r="C1642" i="15"/>
  <c r="A1642" i="15" l="1"/>
  <c r="B1644" i="15"/>
  <c r="D1643" i="15"/>
  <c r="C1643" i="15"/>
  <c r="A1643" i="15" l="1"/>
  <c r="B1645" i="15"/>
  <c r="D1644" i="15"/>
  <c r="C1644" i="15"/>
  <c r="A1644" i="15" l="1"/>
  <c r="B1646" i="15"/>
  <c r="D1645" i="15"/>
  <c r="C1645" i="15"/>
  <c r="A1645" i="15" l="1"/>
  <c r="B1647" i="15"/>
  <c r="D1646" i="15"/>
  <c r="C1646" i="15"/>
  <c r="A1646" i="15" l="1"/>
  <c r="B1648" i="15"/>
  <c r="D1647" i="15"/>
  <c r="C1647" i="15"/>
  <c r="A1647" i="15" l="1"/>
  <c r="B1649" i="15"/>
  <c r="D1648" i="15"/>
  <c r="C1648" i="15"/>
  <c r="A1648" i="15" l="1"/>
  <c r="B1650" i="15"/>
  <c r="D1649" i="15"/>
  <c r="C1649" i="15"/>
  <c r="A1649" i="15" l="1"/>
  <c r="B1651" i="15"/>
  <c r="D1650" i="15"/>
  <c r="C1650" i="15"/>
  <c r="A1650" i="15" l="1"/>
  <c r="B1652" i="15"/>
  <c r="D1651" i="15"/>
  <c r="C1651" i="15"/>
  <c r="A1651" i="15" l="1"/>
  <c r="B1653" i="15"/>
  <c r="D1652" i="15"/>
  <c r="C1652" i="15"/>
  <c r="A1652" i="15" l="1"/>
  <c r="B1654" i="15"/>
  <c r="D1653" i="15"/>
  <c r="C1653" i="15"/>
  <c r="A1653" i="15" l="1"/>
  <c r="B1655" i="15"/>
  <c r="D1654" i="15"/>
  <c r="C1654" i="15"/>
  <c r="A1654" i="15" l="1"/>
  <c r="B1656" i="15"/>
  <c r="D1655" i="15"/>
  <c r="C1655" i="15"/>
  <c r="A1655" i="15" l="1"/>
  <c r="B1657" i="15"/>
  <c r="D1656" i="15"/>
  <c r="C1656" i="15"/>
  <c r="A1656" i="15" l="1"/>
  <c r="B1658" i="15"/>
  <c r="D1657" i="15"/>
  <c r="C1657" i="15"/>
  <c r="A1657" i="15" l="1"/>
  <c r="B1659" i="15"/>
  <c r="D1658" i="15"/>
  <c r="C1658" i="15"/>
  <c r="A1658" i="15" l="1"/>
  <c r="B1660" i="15"/>
  <c r="D1659" i="15"/>
  <c r="C1659" i="15"/>
  <c r="A1659" i="15" l="1"/>
  <c r="B1661" i="15"/>
  <c r="D1660" i="15"/>
  <c r="C1660" i="15"/>
  <c r="A1660" i="15" l="1"/>
  <c r="B1662" i="15"/>
  <c r="D1661" i="15"/>
  <c r="C1661" i="15"/>
  <c r="A1661" i="15" l="1"/>
  <c r="B1663" i="15"/>
  <c r="D1662" i="15"/>
  <c r="C1662" i="15"/>
  <c r="A1662" i="15" l="1"/>
  <c r="B1664" i="15"/>
  <c r="D1663" i="15"/>
  <c r="C1663" i="15"/>
  <c r="A1663" i="15" l="1"/>
  <c r="B1665" i="15"/>
  <c r="D1664" i="15"/>
  <c r="C1664" i="15"/>
  <c r="A1664" i="15" l="1"/>
  <c r="B1666" i="15"/>
  <c r="D1665" i="15"/>
  <c r="C1665" i="15"/>
  <c r="A1665" i="15" l="1"/>
  <c r="B1667" i="15"/>
  <c r="D1666" i="15"/>
  <c r="C1666" i="15"/>
  <c r="A1666" i="15" l="1"/>
  <c r="B1668" i="15"/>
  <c r="D1667" i="15"/>
  <c r="C1667" i="15"/>
  <c r="A1667" i="15" l="1"/>
  <c r="B1669" i="15"/>
  <c r="D1668" i="15"/>
  <c r="C1668" i="15"/>
  <c r="A1668" i="15" l="1"/>
  <c r="B1670" i="15"/>
  <c r="D1669" i="15"/>
  <c r="C1669" i="15"/>
  <c r="A1669" i="15" l="1"/>
  <c r="B1671" i="15"/>
  <c r="D1670" i="15"/>
  <c r="C1670" i="15"/>
  <c r="A1670" i="15" l="1"/>
  <c r="B1672" i="15"/>
  <c r="D1671" i="15"/>
  <c r="C1671" i="15"/>
  <c r="A1671" i="15" l="1"/>
  <c r="B1673" i="15"/>
  <c r="D1672" i="15"/>
  <c r="C1672" i="15"/>
  <c r="A1672" i="15" l="1"/>
  <c r="B1674" i="15"/>
  <c r="D1673" i="15"/>
  <c r="C1673" i="15"/>
  <c r="A1673" i="15" l="1"/>
  <c r="B1675" i="15"/>
  <c r="D1674" i="15"/>
  <c r="C1674" i="15"/>
  <c r="A1674" i="15" l="1"/>
  <c r="B1676" i="15"/>
  <c r="D1675" i="15"/>
  <c r="C1675" i="15"/>
  <c r="A1675" i="15" l="1"/>
  <c r="B1677" i="15"/>
  <c r="D1676" i="15"/>
  <c r="C1676" i="15"/>
  <c r="A1676" i="15" l="1"/>
  <c r="B1678" i="15"/>
  <c r="D1677" i="15"/>
  <c r="C1677" i="15"/>
  <c r="A1677" i="15" l="1"/>
  <c r="B1679" i="15"/>
  <c r="D1678" i="15"/>
  <c r="C1678" i="15"/>
  <c r="A1678" i="15" l="1"/>
  <c r="B1680" i="15"/>
  <c r="D1679" i="15"/>
  <c r="C1679" i="15"/>
  <c r="A1679" i="15" l="1"/>
  <c r="B1681" i="15"/>
  <c r="D1680" i="15"/>
  <c r="C1680" i="15"/>
  <c r="A1680" i="15" l="1"/>
  <c r="B1682" i="15"/>
  <c r="D1681" i="15"/>
  <c r="C1681" i="15"/>
  <c r="A1681" i="15" l="1"/>
  <c r="B1683" i="15"/>
  <c r="D1682" i="15"/>
  <c r="C1682" i="15"/>
  <c r="A1682" i="15" l="1"/>
  <c r="B1684" i="15"/>
  <c r="D1683" i="15"/>
  <c r="C1683" i="15"/>
  <c r="A1683" i="15" l="1"/>
  <c r="B1685" i="15"/>
  <c r="D1684" i="15"/>
  <c r="C1684" i="15"/>
  <c r="A1684" i="15" l="1"/>
  <c r="B1686" i="15"/>
  <c r="D1685" i="15"/>
  <c r="C1685" i="15"/>
  <c r="A1685" i="15" l="1"/>
  <c r="B1687" i="15"/>
  <c r="D1686" i="15"/>
  <c r="C1686" i="15"/>
  <c r="A1686" i="15" l="1"/>
  <c r="B1688" i="15"/>
  <c r="D1687" i="15"/>
  <c r="C1687" i="15"/>
  <c r="A1687" i="15" l="1"/>
  <c r="B1689" i="15"/>
  <c r="D1688" i="15"/>
  <c r="C1688" i="15"/>
  <c r="A1688" i="15" l="1"/>
  <c r="B1690" i="15"/>
  <c r="D1689" i="15"/>
  <c r="C1689" i="15"/>
  <c r="A1689" i="15" l="1"/>
  <c r="B1691" i="15"/>
  <c r="D1690" i="15"/>
  <c r="C1690" i="15"/>
  <c r="A1690" i="15" l="1"/>
  <c r="B1692" i="15"/>
  <c r="D1691" i="15"/>
  <c r="C1691" i="15"/>
  <c r="A1691" i="15" l="1"/>
  <c r="B1693" i="15"/>
  <c r="D1692" i="15"/>
  <c r="C1692" i="15"/>
  <c r="A1692" i="15" l="1"/>
  <c r="B1694" i="15"/>
  <c r="D1693" i="15"/>
  <c r="C1693" i="15"/>
  <c r="A1693" i="15" l="1"/>
  <c r="B1695" i="15"/>
  <c r="D1694" i="15"/>
  <c r="C1694" i="15"/>
  <c r="A1694" i="15" l="1"/>
  <c r="B1696" i="15"/>
  <c r="C1695" i="15"/>
  <c r="D1695" i="15"/>
  <c r="A1695" i="15" l="1"/>
  <c r="B1697" i="15"/>
  <c r="D1696" i="15"/>
  <c r="C1696" i="15"/>
  <c r="A1696" i="15" l="1"/>
  <c r="B1698" i="15"/>
  <c r="D1697" i="15"/>
  <c r="C1697" i="15"/>
  <c r="A1697" i="15" l="1"/>
  <c r="B1699" i="15"/>
  <c r="D1698" i="15"/>
  <c r="C1698" i="15"/>
  <c r="A1698" i="15" l="1"/>
  <c r="B1700" i="15"/>
  <c r="D1699" i="15"/>
  <c r="C1699" i="15"/>
  <c r="A1699" i="15" l="1"/>
  <c r="B1701" i="15"/>
  <c r="D1700" i="15"/>
  <c r="C1700" i="15"/>
  <c r="A1700" i="15" l="1"/>
  <c r="B1702" i="15"/>
  <c r="D1701" i="15"/>
  <c r="C1701" i="15"/>
  <c r="A1701" i="15" l="1"/>
  <c r="B1703" i="15"/>
  <c r="D1702" i="15"/>
  <c r="C1702" i="15"/>
  <c r="A1702" i="15" l="1"/>
  <c r="B1704" i="15"/>
  <c r="D1703" i="15"/>
  <c r="C1703" i="15"/>
  <c r="A1703" i="15" l="1"/>
  <c r="B1705" i="15"/>
  <c r="D1704" i="15"/>
  <c r="C1704" i="15"/>
  <c r="A1704" i="15" l="1"/>
  <c r="B1706" i="15"/>
  <c r="D1705" i="15"/>
  <c r="C1705" i="15"/>
  <c r="A1705" i="15" l="1"/>
  <c r="B1707" i="15"/>
  <c r="D1706" i="15"/>
  <c r="C1706" i="15"/>
  <c r="A1706" i="15" l="1"/>
  <c r="B1708" i="15"/>
  <c r="D1707" i="15"/>
  <c r="C1707" i="15"/>
  <c r="A1707" i="15" l="1"/>
  <c r="B1709" i="15"/>
  <c r="D1708" i="15"/>
  <c r="C1708" i="15"/>
  <c r="A1708" i="15" l="1"/>
  <c r="B1710" i="15"/>
  <c r="D1709" i="15"/>
  <c r="C1709" i="15"/>
  <c r="A1709" i="15" l="1"/>
  <c r="B1711" i="15"/>
  <c r="D1710" i="15"/>
  <c r="C1710" i="15"/>
  <c r="A1710" i="15" l="1"/>
  <c r="B1712" i="15"/>
  <c r="D1711" i="15"/>
  <c r="C1711" i="15"/>
  <c r="A1711" i="15" l="1"/>
  <c r="B1713" i="15"/>
  <c r="D1712" i="15"/>
  <c r="C1712" i="15"/>
  <c r="A1712" i="15" l="1"/>
  <c r="B1714" i="15"/>
  <c r="D1713" i="15"/>
  <c r="C1713" i="15"/>
  <c r="A1713" i="15" l="1"/>
  <c r="B1715" i="15"/>
  <c r="D1714" i="15"/>
  <c r="C1714" i="15"/>
  <c r="A1714" i="15" l="1"/>
  <c r="B1716" i="15"/>
  <c r="C1715" i="15"/>
  <c r="D1715" i="15"/>
  <c r="A1715" i="15" l="1"/>
  <c r="B1717" i="15"/>
  <c r="D1716" i="15"/>
  <c r="C1716" i="15"/>
  <c r="A1716" i="15" l="1"/>
  <c r="B1718" i="15"/>
  <c r="D1717" i="15"/>
  <c r="C1717" i="15"/>
  <c r="A1717" i="15" l="1"/>
  <c r="B1719" i="15"/>
  <c r="D1718" i="15"/>
  <c r="C1718" i="15"/>
  <c r="A1718" i="15" l="1"/>
  <c r="B1720" i="15"/>
  <c r="D1719" i="15"/>
  <c r="C1719" i="15"/>
  <c r="A1719" i="15" l="1"/>
  <c r="B1721" i="15"/>
  <c r="C1720" i="15"/>
  <c r="D1720" i="15"/>
  <c r="A1720" i="15" l="1"/>
  <c r="B1722" i="15"/>
  <c r="D1721" i="15"/>
  <c r="C1721" i="15"/>
  <c r="A1721" i="15" l="1"/>
  <c r="B1723" i="15"/>
  <c r="D1722" i="15"/>
  <c r="C1722" i="15"/>
  <c r="A1722" i="15" l="1"/>
  <c r="B1724" i="15"/>
  <c r="D1723" i="15"/>
  <c r="C1723" i="15"/>
  <c r="A1723" i="15" l="1"/>
  <c r="B1725" i="15"/>
  <c r="D1724" i="15"/>
  <c r="C1724" i="15"/>
  <c r="A1724" i="15" l="1"/>
  <c r="B1726" i="15"/>
  <c r="D1725" i="15"/>
  <c r="C1725" i="15"/>
  <c r="A1725" i="15" l="1"/>
  <c r="B1727" i="15"/>
  <c r="D1726" i="15"/>
  <c r="C1726" i="15"/>
  <c r="A1726" i="15" l="1"/>
  <c r="B1728" i="15"/>
  <c r="D1727" i="15"/>
  <c r="C1727" i="15"/>
  <c r="A1727" i="15" l="1"/>
  <c r="B1729" i="15"/>
  <c r="D1728" i="15"/>
  <c r="C1728" i="15"/>
  <c r="A1728" i="15" l="1"/>
  <c r="B1730" i="15"/>
  <c r="D1729" i="15"/>
  <c r="C1729" i="15"/>
  <c r="A1729" i="15" l="1"/>
  <c r="B1731" i="15"/>
  <c r="D1730" i="15"/>
  <c r="C1730" i="15"/>
  <c r="A1730" i="15" l="1"/>
  <c r="B1732" i="15"/>
  <c r="C1731" i="15"/>
  <c r="D1731" i="15"/>
  <c r="A1731" i="15" l="1"/>
  <c r="B1733" i="15"/>
  <c r="D1732" i="15"/>
  <c r="C1732" i="15"/>
  <c r="A1732" i="15" l="1"/>
  <c r="B1734" i="15"/>
  <c r="D1733" i="15"/>
  <c r="C1733" i="15"/>
  <c r="A1733" i="15" l="1"/>
  <c r="B1735" i="15"/>
  <c r="D1734" i="15"/>
  <c r="C1734" i="15"/>
  <c r="A1734" i="15" l="1"/>
  <c r="B1736" i="15"/>
  <c r="D1735" i="15"/>
  <c r="C1735" i="15"/>
  <c r="A1735" i="15" l="1"/>
  <c r="B1737" i="15"/>
  <c r="C1736" i="15"/>
  <c r="D1736" i="15"/>
  <c r="A1736" i="15" l="1"/>
  <c r="B1738" i="15"/>
  <c r="D1737" i="15"/>
  <c r="C1737" i="15"/>
  <c r="A1737" i="15" l="1"/>
  <c r="B1739" i="15"/>
  <c r="D1738" i="15"/>
  <c r="C1738" i="15"/>
  <c r="A1738" i="15" l="1"/>
  <c r="B1740" i="15"/>
  <c r="D1739" i="15"/>
  <c r="C1739" i="15"/>
  <c r="A1739" i="15" l="1"/>
  <c r="B1741" i="15"/>
  <c r="D1740" i="15"/>
  <c r="C1740" i="15"/>
  <c r="A1740" i="15" l="1"/>
  <c r="B1742" i="15"/>
  <c r="D1741" i="15"/>
  <c r="C1741" i="15"/>
  <c r="A1741" i="15" l="1"/>
  <c r="B1743" i="15"/>
  <c r="C1742" i="15"/>
  <c r="D1742" i="15"/>
  <c r="A1742" i="15" l="1"/>
  <c r="B1744" i="15"/>
  <c r="D1743" i="15"/>
  <c r="C1743" i="15"/>
  <c r="A1743" i="15" l="1"/>
  <c r="B1745" i="15"/>
  <c r="D1744" i="15"/>
  <c r="C1744" i="15"/>
  <c r="A1744" i="15" l="1"/>
  <c r="B1746" i="15"/>
  <c r="D1745" i="15"/>
  <c r="C1745" i="15"/>
  <c r="A1745" i="15" l="1"/>
  <c r="B1747" i="15"/>
  <c r="D1746" i="15"/>
  <c r="C1746" i="15"/>
  <c r="A1746" i="15" l="1"/>
  <c r="B1748" i="15"/>
  <c r="D1747" i="15"/>
  <c r="C1747" i="15"/>
  <c r="A1747" i="15" l="1"/>
  <c r="B1749" i="15"/>
  <c r="D1748" i="15"/>
  <c r="C1748" i="15"/>
  <c r="A1748" i="15" l="1"/>
  <c r="B1750" i="15"/>
  <c r="D1749" i="15"/>
  <c r="C1749" i="15"/>
  <c r="A1749" i="15" l="1"/>
  <c r="B1751" i="15"/>
  <c r="D1750" i="15"/>
  <c r="C1750" i="15"/>
  <c r="A1750" i="15" l="1"/>
  <c r="B1752" i="15"/>
  <c r="D1751" i="15"/>
  <c r="C1751" i="15"/>
  <c r="A1751" i="15" l="1"/>
  <c r="B1753" i="15"/>
  <c r="C1752" i="15"/>
  <c r="D1752" i="15"/>
  <c r="A1752" i="15" l="1"/>
  <c r="B1754" i="15"/>
  <c r="D1753" i="15"/>
  <c r="C1753" i="15"/>
  <c r="A1753" i="15" l="1"/>
  <c r="B1755" i="15"/>
  <c r="D1754" i="15"/>
  <c r="C1754" i="15"/>
  <c r="A1754" i="15" l="1"/>
  <c r="B1756" i="15"/>
  <c r="D1755" i="15"/>
  <c r="C1755" i="15"/>
  <c r="A1755" i="15" l="1"/>
  <c r="B1757" i="15"/>
  <c r="D1756" i="15"/>
  <c r="C1756" i="15"/>
  <c r="A1756" i="15" l="1"/>
  <c r="B1758" i="15"/>
  <c r="D1757" i="15"/>
  <c r="C1757" i="15"/>
  <c r="A1757" i="15" l="1"/>
  <c r="B1759" i="15"/>
  <c r="D1758" i="15"/>
  <c r="C1758" i="15"/>
  <c r="A1758" i="15" l="1"/>
  <c r="B1760" i="15"/>
  <c r="D1759" i="15"/>
  <c r="C1759" i="15"/>
  <c r="A1759" i="15" l="1"/>
  <c r="B1761" i="15"/>
  <c r="D1760" i="15"/>
  <c r="C1760" i="15"/>
  <c r="A1760" i="15" l="1"/>
  <c r="B1762" i="15"/>
  <c r="D1761" i="15"/>
  <c r="C1761" i="15"/>
  <c r="A1761" i="15" l="1"/>
  <c r="B1763" i="15"/>
  <c r="D1762" i="15"/>
  <c r="C1762" i="15"/>
  <c r="A1762" i="15" l="1"/>
  <c r="B1764" i="15"/>
  <c r="D1763" i="15"/>
  <c r="C1763" i="15"/>
  <c r="A1763" i="15" l="1"/>
  <c r="B1765" i="15"/>
  <c r="D1764" i="15"/>
  <c r="C1764" i="15"/>
  <c r="A1764" i="15" l="1"/>
  <c r="B1766" i="15"/>
  <c r="D1765" i="15"/>
  <c r="C1765" i="15"/>
  <c r="A1765" i="15" l="1"/>
  <c r="B1767" i="15"/>
  <c r="D1766" i="15"/>
  <c r="C1766" i="15"/>
  <c r="A1766" i="15" l="1"/>
  <c r="B1768" i="15"/>
  <c r="D1767" i="15"/>
  <c r="C1767" i="15"/>
  <c r="A1767" i="15" l="1"/>
  <c r="B1769" i="15"/>
  <c r="D1768" i="15"/>
  <c r="C1768" i="15"/>
  <c r="A1768" i="15" l="1"/>
  <c r="B1770" i="15"/>
  <c r="D1769" i="15"/>
  <c r="C1769" i="15"/>
  <c r="A1769" i="15" l="1"/>
  <c r="B1771" i="15"/>
  <c r="D1770" i="15"/>
  <c r="C1770" i="15"/>
  <c r="A1770" i="15" l="1"/>
  <c r="B1772" i="15"/>
  <c r="D1771" i="15"/>
  <c r="C1771" i="15"/>
  <c r="A1771" i="15" l="1"/>
  <c r="B1773" i="15"/>
  <c r="D1772" i="15"/>
  <c r="C1772" i="15"/>
  <c r="A1772" i="15" l="1"/>
  <c r="B1774" i="15"/>
  <c r="D1773" i="15"/>
  <c r="C1773" i="15"/>
  <c r="A1773" i="15" l="1"/>
  <c r="B1775" i="15"/>
  <c r="D1774" i="15"/>
  <c r="C1774" i="15"/>
  <c r="A1774" i="15" l="1"/>
  <c r="B1776" i="15"/>
  <c r="D1775" i="15"/>
  <c r="C1775" i="15"/>
  <c r="A1775" i="15" l="1"/>
  <c r="B1777" i="15"/>
  <c r="D1776" i="15"/>
  <c r="C1776" i="15"/>
  <c r="A1776" i="15" l="1"/>
  <c r="B1778" i="15"/>
  <c r="D1777" i="15"/>
  <c r="C1777" i="15"/>
  <c r="A1777" i="15" l="1"/>
  <c r="B1779" i="15"/>
  <c r="D1778" i="15"/>
  <c r="C1778" i="15"/>
  <c r="A1778" i="15" l="1"/>
  <c r="B1780" i="15"/>
  <c r="C1779" i="15"/>
  <c r="D1779" i="15"/>
  <c r="A1779" i="15" l="1"/>
  <c r="B1781" i="15"/>
  <c r="D1780" i="15"/>
  <c r="C1780" i="15"/>
  <c r="A1780" i="15" l="1"/>
  <c r="B1782" i="15"/>
  <c r="D1781" i="15"/>
  <c r="C1781" i="15"/>
  <c r="A1781" i="15" l="1"/>
  <c r="B1783" i="15"/>
  <c r="D1782" i="15"/>
  <c r="C1782" i="15"/>
  <c r="A1782" i="15" l="1"/>
  <c r="B1784" i="15"/>
  <c r="D1783" i="15"/>
  <c r="C1783" i="15"/>
  <c r="A1783" i="15" l="1"/>
  <c r="B1785" i="15"/>
  <c r="C1784" i="15"/>
  <c r="D1784" i="15"/>
  <c r="A1784" i="15" l="1"/>
  <c r="B1786" i="15"/>
  <c r="D1785" i="15"/>
  <c r="C1785" i="15"/>
  <c r="A1785" i="15" l="1"/>
  <c r="B1787" i="15"/>
  <c r="D1786" i="15"/>
  <c r="C1786" i="15"/>
  <c r="A1786" i="15" l="1"/>
  <c r="B1788" i="15"/>
  <c r="D1787" i="15"/>
  <c r="C1787" i="15"/>
  <c r="A1787" i="15" l="1"/>
  <c r="B1789" i="15"/>
  <c r="D1788" i="15"/>
  <c r="C1788" i="15"/>
  <c r="A1788" i="15" l="1"/>
  <c r="B1790" i="15"/>
  <c r="D1789" i="15"/>
  <c r="C1789" i="15"/>
  <c r="A1789" i="15" l="1"/>
  <c r="B1791" i="15"/>
  <c r="D1790" i="15"/>
  <c r="C1790" i="15"/>
  <c r="A1790" i="15" l="1"/>
  <c r="B1792" i="15"/>
  <c r="D1791" i="15"/>
  <c r="C1791" i="15"/>
  <c r="A1791" i="15" l="1"/>
  <c r="B1793" i="15"/>
  <c r="D1792" i="15"/>
  <c r="C1792" i="15"/>
  <c r="A1792" i="15" l="1"/>
  <c r="B1794" i="15"/>
  <c r="D1793" i="15"/>
  <c r="C1793" i="15"/>
  <c r="A1793" i="15" l="1"/>
  <c r="B1795" i="15"/>
  <c r="D1794" i="15"/>
  <c r="C1794" i="15"/>
  <c r="A1794" i="15" l="1"/>
  <c r="B1796" i="15"/>
  <c r="D1795" i="15"/>
  <c r="C1795" i="15"/>
  <c r="A1795" i="15" l="1"/>
  <c r="B1797" i="15"/>
  <c r="D1796" i="15"/>
  <c r="C1796" i="15"/>
  <c r="A1796" i="15" l="1"/>
  <c r="B1798" i="15"/>
  <c r="D1797" i="15"/>
  <c r="C1797" i="15"/>
  <c r="A1797" i="15" l="1"/>
  <c r="B1799" i="15"/>
  <c r="D1798" i="15"/>
  <c r="C1798" i="15"/>
  <c r="A1798" i="15" l="1"/>
  <c r="B1800" i="15"/>
  <c r="D1799" i="15"/>
  <c r="C1799" i="15"/>
  <c r="A1799" i="15" l="1"/>
  <c r="B1801" i="15"/>
  <c r="C1800" i="15"/>
  <c r="D1800" i="15"/>
  <c r="A1800" i="15" l="1"/>
  <c r="B1802" i="15"/>
  <c r="D1801" i="15"/>
  <c r="C1801" i="15"/>
  <c r="A1801" i="15" l="1"/>
  <c r="B1803" i="15"/>
  <c r="D1802" i="15"/>
  <c r="C1802" i="15"/>
  <c r="A1802" i="15" l="1"/>
  <c r="B1804" i="15"/>
  <c r="D1803" i="15"/>
  <c r="C1803" i="15"/>
  <c r="A1803" i="15" l="1"/>
  <c r="B1805" i="15"/>
  <c r="D1804" i="15"/>
  <c r="C1804" i="15"/>
  <c r="A1804" i="15" l="1"/>
  <c r="B1806" i="15"/>
  <c r="D1805" i="15"/>
  <c r="C1805" i="15"/>
  <c r="A1805" i="15" l="1"/>
  <c r="B1807" i="15"/>
  <c r="D1806" i="15"/>
  <c r="C1806" i="15"/>
  <c r="A1806" i="15" l="1"/>
  <c r="B1808" i="15"/>
  <c r="D1807" i="15"/>
  <c r="C1807" i="15"/>
  <c r="A1807" i="15" l="1"/>
  <c r="B1809" i="15"/>
  <c r="D1808" i="15"/>
  <c r="C1808" i="15"/>
  <c r="A1808" i="15" l="1"/>
  <c r="B1810" i="15"/>
  <c r="D1809" i="15"/>
  <c r="C1809" i="15"/>
  <c r="A1809" i="15" l="1"/>
  <c r="B1811" i="15"/>
  <c r="D1810" i="15"/>
  <c r="C1810" i="15"/>
  <c r="A1810" i="15" l="1"/>
  <c r="B1812" i="15"/>
  <c r="D1811" i="15"/>
  <c r="C1811" i="15"/>
  <c r="A1811" i="15" l="1"/>
  <c r="B1813" i="15"/>
  <c r="D1812" i="15"/>
  <c r="C1812" i="15"/>
  <c r="A1812" i="15" l="1"/>
  <c r="B1814" i="15"/>
  <c r="D1813" i="15"/>
  <c r="C1813" i="15"/>
  <c r="A1813" i="15" l="1"/>
  <c r="B1815" i="15"/>
  <c r="D1814" i="15"/>
  <c r="C1814" i="15"/>
  <c r="A1814" i="15" l="1"/>
  <c r="B1816" i="15"/>
  <c r="D1815" i="15"/>
  <c r="C1815" i="15"/>
  <c r="A1815" i="15" l="1"/>
  <c r="B1817" i="15"/>
  <c r="C1816" i="15"/>
  <c r="D1816" i="15"/>
  <c r="A1816" i="15" l="1"/>
  <c r="B1818" i="15"/>
  <c r="D1817" i="15"/>
  <c r="C1817" i="15"/>
  <c r="A1817" i="15" l="1"/>
  <c r="B1819" i="15"/>
  <c r="D1818" i="15"/>
  <c r="C1818" i="15"/>
  <c r="A1818" i="15" l="1"/>
  <c r="B1820" i="15"/>
  <c r="D1819" i="15"/>
  <c r="C1819" i="15"/>
  <c r="A1819" i="15" l="1"/>
  <c r="B1821" i="15"/>
  <c r="D1820" i="15"/>
  <c r="C1820" i="15"/>
  <c r="A1820" i="15" l="1"/>
  <c r="B1822" i="15"/>
  <c r="D1821" i="15"/>
  <c r="C1821" i="15"/>
  <c r="A1821" i="15" l="1"/>
  <c r="B1823" i="15"/>
  <c r="D1822" i="15"/>
  <c r="C1822" i="15"/>
  <c r="A1822" i="15" l="1"/>
  <c r="B1824" i="15"/>
  <c r="D1823" i="15"/>
  <c r="C1823" i="15"/>
  <c r="A1823" i="15" l="1"/>
  <c r="B1825" i="15"/>
  <c r="D1824" i="15"/>
  <c r="C1824" i="15"/>
  <c r="A1824" i="15" l="1"/>
  <c r="B1826" i="15"/>
  <c r="D1825" i="15"/>
  <c r="C1825" i="15"/>
  <c r="A1825" i="15" l="1"/>
  <c r="B1827" i="15"/>
  <c r="D1826" i="15"/>
  <c r="C1826" i="15"/>
  <c r="A1826" i="15" l="1"/>
  <c r="B1828" i="15"/>
  <c r="C1827" i="15"/>
  <c r="D1827" i="15"/>
  <c r="A1827" i="15" l="1"/>
  <c r="B1829" i="15"/>
  <c r="D1828" i="15"/>
  <c r="C1828" i="15"/>
  <c r="A1828" i="15" l="1"/>
  <c r="B1830" i="15"/>
  <c r="D1829" i="15"/>
  <c r="C1829" i="15"/>
  <c r="A1829" i="15" l="1"/>
  <c r="B1831" i="15"/>
  <c r="D1830" i="15"/>
  <c r="C1830" i="15"/>
  <c r="A1830" i="15" l="1"/>
  <c r="B1832" i="15"/>
  <c r="D1831" i="15"/>
  <c r="C1831" i="15"/>
  <c r="A1831" i="15" l="1"/>
  <c r="B1833" i="15"/>
  <c r="D1832" i="15"/>
  <c r="C1832" i="15"/>
  <c r="A1832" i="15" l="1"/>
  <c r="B1834" i="15"/>
  <c r="D1833" i="15"/>
  <c r="C1833" i="15"/>
  <c r="A1833" i="15" l="1"/>
  <c r="B1835" i="15"/>
  <c r="D1834" i="15"/>
  <c r="C1834" i="15"/>
  <c r="A1834" i="15" l="1"/>
  <c r="B1836" i="15"/>
  <c r="D1835" i="15"/>
  <c r="C1835" i="15"/>
  <c r="A1835" i="15" l="1"/>
  <c r="B1837" i="15"/>
  <c r="D1836" i="15"/>
  <c r="C1836" i="15"/>
  <c r="A1836" i="15" l="1"/>
  <c r="B1838" i="15"/>
  <c r="D1837" i="15"/>
  <c r="C1837" i="15"/>
  <c r="A1837" i="15" l="1"/>
  <c r="B1839" i="15"/>
  <c r="D1838" i="15"/>
  <c r="C1838" i="15"/>
  <c r="A1838" i="15" l="1"/>
  <c r="B1840" i="15"/>
  <c r="D1839" i="15"/>
  <c r="C1839" i="15"/>
  <c r="A1839" i="15" l="1"/>
  <c r="B1841" i="15"/>
  <c r="D1840" i="15"/>
  <c r="C1840" i="15"/>
  <c r="A1840" i="15" l="1"/>
  <c r="B1842" i="15"/>
  <c r="D1841" i="15"/>
  <c r="C1841" i="15"/>
  <c r="A1841" i="15" l="1"/>
  <c r="B1843" i="15"/>
  <c r="D1842" i="15"/>
  <c r="C1842" i="15"/>
  <c r="A1842" i="15" l="1"/>
  <c r="B1844" i="15"/>
  <c r="C1843" i="15"/>
  <c r="D1843" i="15"/>
  <c r="A1843" i="15" l="1"/>
  <c r="B1845" i="15"/>
  <c r="D1844" i="15"/>
  <c r="C1844" i="15"/>
  <c r="A1844" i="15" l="1"/>
  <c r="B1846" i="15"/>
  <c r="D1845" i="15"/>
  <c r="C1845" i="15"/>
  <c r="A1845" i="15" l="1"/>
  <c r="B1847" i="15"/>
  <c r="D1846" i="15"/>
  <c r="C1846" i="15"/>
  <c r="A1846" i="15" l="1"/>
  <c r="B1848" i="15"/>
  <c r="D1847" i="15"/>
  <c r="C1847" i="15"/>
  <c r="A1847" i="15" l="1"/>
  <c r="B1849" i="15"/>
  <c r="C1848" i="15"/>
  <c r="D1848" i="15"/>
  <c r="A1848" i="15" l="1"/>
  <c r="B1850" i="15"/>
  <c r="D1849" i="15"/>
  <c r="C1849" i="15"/>
  <c r="A1849" i="15" l="1"/>
  <c r="B1851" i="15"/>
  <c r="D1850" i="15"/>
  <c r="C1850" i="15"/>
  <c r="A1850" i="15" l="1"/>
  <c r="B1852" i="15"/>
  <c r="D1851" i="15"/>
  <c r="C1851" i="15"/>
  <c r="A1851" i="15" l="1"/>
  <c r="B1853" i="15"/>
  <c r="D1852" i="15"/>
  <c r="C1852" i="15"/>
  <c r="A1852" i="15" l="1"/>
  <c r="B1854" i="15"/>
  <c r="D1853" i="15"/>
  <c r="C1853" i="15"/>
  <c r="A1853" i="15" l="1"/>
  <c r="B1855" i="15"/>
  <c r="D1854" i="15"/>
  <c r="C1854" i="15"/>
  <c r="A1854" i="15" l="1"/>
  <c r="B1856" i="15"/>
  <c r="D1855" i="15"/>
  <c r="C1855" i="15"/>
  <c r="A1855" i="15" l="1"/>
  <c r="B1857" i="15"/>
  <c r="D1856" i="15"/>
  <c r="C1856" i="15"/>
  <c r="A1856" i="15" l="1"/>
  <c r="B1858" i="15"/>
  <c r="D1857" i="15"/>
  <c r="C1857" i="15"/>
  <c r="A1857" i="15" l="1"/>
  <c r="B1859" i="15"/>
  <c r="D1858" i="15"/>
  <c r="C1858" i="15"/>
  <c r="A1858" i="15" l="1"/>
  <c r="B1860" i="15"/>
  <c r="D1859" i="15"/>
  <c r="C1859" i="15"/>
  <c r="A1859" i="15" l="1"/>
  <c r="B1861" i="15"/>
  <c r="D1860" i="15"/>
  <c r="C1860" i="15"/>
  <c r="A1860" i="15" l="1"/>
  <c r="B1862" i="15"/>
  <c r="D1861" i="15"/>
  <c r="C1861" i="15"/>
  <c r="A1861" i="15" l="1"/>
  <c r="B1863" i="15"/>
  <c r="D1862" i="15"/>
  <c r="C1862" i="15"/>
  <c r="A1862" i="15" l="1"/>
  <c r="B1864" i="15"/>
  <c r="D1863" i="15"/>
  <c r="C1863" i="15"/>
  <c r="A1863" i="15" l="1"/>
  <c r="B1865" i="15"/>
  <c r="C1864" i="15"/>
  <c r="D1864" i="15"/>
  <c r="A1864" i="15" l="1"/>
  <c r="B1866" i="15"/>
  <c r="D1865" i="15"/>
  <c r="C1865" i="15"/>
  <c r="A1865" i="15" l="1"/>
  <c r="B1867" i="15"/>
  <c r="D1866" i="15"/>
  <c r="C1866" i="15"/>
  <c r="A1866" i="15" l="1"/>
  <c r="B1868" i="15"/>
  <c r="D1867" i="15"/>
  <c r="C1867" i="15"/>
  <c r="A1867" i="15" l="1"/>
  <c r="B1869" i="15"/>
  <c r="D1868" i="15"/>
  <c r="C1868" i="15"/>
  <c r="A1868" i="15" l="1"/>
  <c r="B1870" i="15"/>
  <c r="D1869" i="15"/>
  <c r="C1869" i="15"/>
  <c r="A1869" i="15" l="1"/>
  <c r="B1871" i="15"/>
  <c r="C1870" i="15"/>
  <c r="D1870" i="15"/>
  <c r="A1870" i="15" l="1"/>
  <c r="B1872" i="15"/>
  <c r="D1871" i="15"/>
  <c r="C1871" i="15"/>
  <c r="A1871" i="15" l="1"/>
  <c r="B1873" i="15"/>
  <c r="D1872" i="15"/>
  <c r="C1872" i="15"/>
  <c r="A1872" i="15" l="1"/>
  <c r="B1874" i="15"/>
  <c r="D1873" i="15"/>
  <c r="C1873" i="15"/>
  <c r="A1873" i="15" l="1"/>
  <c r="B1875" i="15"/>
  <c r="D1874" i="15"/>
  <c r="C1874" i="15"/>
  <c r="A1874" i="15" l="1"/>
  <c r="B1876" i="15"/>
  <c r="D1875" i="15"/>
  <c r="C1875" i="15"/>
  <c r="A1875" i="15" l="1"/>
  <c r="B1877" i="15"/>
  <c r="D1876" i="15"/>
  <c r="C1876" i="15"/>
  <c r="A1876" i="15" l="1"/>
  <c r="B1878" i="15"/>
  <c r="D1877" i="15"/>
  <c r="C1877" i="15"/>
  <c r="A1877" i="15" l="1"/>
  <c r="B1879" i="15"/>
  <c r="D1878" i="15"/>
  <c r="C1878" i="15"/>
  <c r="A1878" i="15" l="1"/>
  <c r="B1880" i="15"/>
  <c r="D1879" i="15"/>
  <c r="C1879" i="15"/>
  <c r="A1879" i="15" l="1"/>
  <c r="B1881" i="15"/>
  <c r="C1880" i="15"/>
  <c r="D1880" i="15"/>
  <c r="A1880" i="15" l="1"/>
  <c r="B1882" i="15"/>
  <c r="D1881" i="15"/>
  <c r="C1881" i="15"/>
  <c r="A1881" i="15" l="1"/>
  <c r="B1883" i="15"/>
  <c r="D1882" i="15"/>
  <c r="C1882" i="15"/>
  <c r="A1882" i="15" l="1"/>
  <c r="B1884" i="15"/>
  <c r="D1883" i="15"/>
  <c r="C1883" i="15"/>
  <c r="A1883" i="15" l="1"/>
  <c r="B1885" i="15"/>
  <c r="D1884" i="15"/>
  <c r="C1884" i="15"/>
  <c r="A1884" i="15" l="1"/>
  <c r="B1886" i="15"/>
  <c r="D1885" i="15"/>
  <c r="C1885" i="15"/>
  <c r="A1885" i="15" l="1"/>
  <c r="B1887" i="15"/>
  <c r="D1886" i="15"/>
  <c r="C1886" i="15"/>
  <c r="A1886" i="15" l="1"/>
  <c r="B1888" i="15"/>
  <c r="D1887" i="15"/>
  <c r="C1887" i="15"/>
  <c r="A1887" i="15" l="1"/>
  <c r="B1889" i="15"/>
  <c r="D1888" i="15"/>
  <c r="C1888" i="15"/>
  <c r="A1888" i="15" l="1"/>
  <c r="B1890" i="15"/>
  <c r="D1889" i="15"/>
  <c r="C1889" i="15"/>
  <c r="A1889" i="15" l="1"/>
  <c r="B1891" i="15"/>
  <c r="D1890" i="15"/>
  <c r="C1890" i="15"/>
  <c r="A1890" i="15" l="1"/>
  <c r="B1892" i="15"/>
  <c r="D1891" i="15"/>
  <c r="C1891" i="15"/>
  <c r="A1891" i="15" l="1"/>
  <c r="B1893" i="15"/>
  <c r="D1892" i="15"/>
  <c r="C1892" i="15"/>
  <c r="A1892" i="15" l="1"/>
  <c r="B1894" i="15"/>
  <c r="D1893" i="15"/>
  <c r="C1893" i="15"/>
  <c r="A1893" i="15" l="1"/>
  <c r="B1895" i="15"/>
  <c r="D1894" i="15"/>
  <c r="C1894" i="15"/>
  <c r="A1894" i="15" l="1"/>
  <c r="B1896" i="15"/>
  <c r="D1895" i="15"/>
  <c r="C1895" i="15"/>
  <c r="A1895" i="15" l="1"/>
  <c r="B1897" i="15"/>
  <c r="D1896" i="15"/>
  <c r="C1896" i="15"/>
  <c r="A1896" i="15" l="1"/>
  <c r="B1898" i="15"/>
  <c r="D1897" i="15"/>
  <c r="C1897" i="15"/>
  <c r="A1897" i="15" l="1"/>
  <c r="B1899" i="15"/>
  <c r="D1898" i="15"/>
  <c r="C1898" i="15"/>
  <c r="A1898" i="15" l="1"/>
  <c r="B1900" i="15"/>
  <c r="D1899" i="15"/>
  <c r="C1899" i="15"/>
  <c r="A1899" i="15" l="1"/>
  <c r="B1901" i="15"/>
  <c r="D1900" i="15"/>
  <c r="C1900" i="15"/>
  <c r="A1900" i="15" l="1"/>
  <c r="B1902" i="15"/>
  <c r="D1901" i="15"/>
  <c r="C1901" i="15"/>
  <c r="A1901" i="15" l="1"/>
  <c r="B1903" i="15"/>
  <c r="D1902" i="15"/>
  <c r="C1902" i="15"/>
  <c r="A1902" i="15" l="1"/>
  <c r="B1904" i="15"/>
  <c r="D1903" i="15"/>
  <c r="C1903" i="15"/>
  <c r="A1903" i="15" l="1"/>
  <c r="B1905" i="15"/>
  <c r="D1904" i="15"/>
  <c r="C1904" i="15"/>
  <c r="A1904" i="15" l="1"/>
  <c r="B1906" i="15"/>
  <c r="D1905" i="15"/>
  <c r="C1905" i="15"/>
  <c r="A1905" i="15" l="1"/>
  <c r="B1907" i="15"/>
  <c r="D1906" i="15"/>
  <c r="C1906" i="15"/>
  <c r="A1906" i="15" l="1"/>
  <c r="B1908" i="15"/>
  <c r="C1907" i="15"/>
  <c r="D1907" i="15"/>
  <c r="A1907" i="15" l="1"/>
  <c r="B1909" i="15"/>
  <c r="D1908" i="15"/>
  <c r="C1908" i="15"/>
  <c r="A1908" i="15" l="1"/>
  <c r="B1910" i="15"/>
  <c r="D1909" i="15"/>
  <c r="C1909" i="15"/>
  <c r="A1909" i="15" l="1"/>
  <c r="B1911" i="15"/>
  <c r="D1910" i="15"/>
  <c r="C1910" i="15"/>
  <c r="A1910" i="15" l="1"/>
  <c r="B1912" i="15"/>
  <c r="D1911" i="15"/>
  <c r="C1911" i="15"/>
  <c r="A1911" i="15" l="1"/>
  <c r="B1913" i="15"/>
  <c r="C1912" i="15"/>
  <c r="D1912" i="15"/>
  <c r="A1912" i="15" l="1"/>
  <c r="B1914" i="15"/>
  <c r="D1913" i="15"/>
  <c r="C1913" i="15"/>
  <c r="A1913" i="15" l="1"/>
  <c r="B1915" i="15"/>
  <c r="D1914" i="15"/>
  <c r="C1914" i="15"/>
  <c r="A1914" i="15" l="1"/>
  <c r="B1916" i="15"/>
  <c r="D1915" i="15"/>
  <c r="C1915" i="15"/>
  <c r="A1915" i="15" l="1"/>
  <c r="B1917" i="15"/>
  <c r="D1916" i="15"/>
  <c r="C1916" i="15"/>
  <c r="A1916" i="15" l="1"/>
  <c r="B1918" i="15"/>
  <c r="D1917" i="15"/>
  <c r="C1917" i="15"/>
  <c r="A1917" i="15" l="1"/>
  <c r="B1919" i="15"/>
  <c r="D1918" i="15"/>
  <c r="C1918" i="15"/>
  <c r="A1918" i="15" l="1"/>
  <c r="B1920" i="15"/>
  <c r="D1919" i="15"/>
  <c r="C1919" i="15"/>
  <c r="A1919" i="15" l="1"/>
  <c r="B1921" i="15"/>
  <c r="D1920" i="15"/>
  <c r="C1920" i="15"/>
  <c r="A1920" i="15" l="1"/>
  <c r="B1922" i="15"/>
  <c r="D1921" i="15"/>
  <c r="C1921" i="15"/>
  <c r="A1921" i="15" l="1"/>
  <c r="B1923" i="15"/>
  <c r="D1922" i="15"/>
  <c r="C1922" i="15"/>
  <c r="A1922" i="15" l="1"/>
  <c r="B1924" i="15"/>
  <c r="C1923" i="15"/>
  <c r="D1923" i="15"/>
  <c r="A1923" i="15" l="1"/>
  <c r="B1925" i="15"/>
  <c r="D1924" i="15"/>
  <c r="C1924" i="15"/>
  <c r="A1924" i="15" l="1"/>
  <c r="B1926" i="15"/>
  <c r="D1925" i="15"/>
  <c r="C1925" i="15"/>
  <c r="A1925" i="15" l="1"/>
  <c r="B1927" i="15"/>
  <c r="D1926" i="15"/>
  <c r="C1926" i="15"/>
  <c r="A1926" i="15" l="1"/>
  <c r="B1928" i="15"/>
  <c r="D1927" i="15"/>
  <c r="C1927" i="15"/>
  <c r="A1927" i="15" l="1"/>
  <c r="B1929" i="15"/>
  <c r="C1928" i="15"/>
  <c r="D1928" i="15"/>
  <c r="A1928" i="15" l="1"/>
  <c r="B1930" i="15"/>
  <c r="D1929" i="15"/>
  <c r="C1929" i="15"/>
  <c r="A1929" i="15" l="1"/>
  <c r="B1931" i="15"/>
  <c r="D1930" i="15"/>
  <c r="C1930" i="15"/>
  <c r="A1930" i="15" l="1"/>
  <c r="B1932" i="15"/>
  <c r="D1931" i="15"/>
  <c r="C1931" i="15"/>
  <c r="A1931" i="15" l="1"/>
  <c r="B1933" i="15"/>
  <c r="D1932" i="15"/>
  <c r="C1932" i="15"/>
  <c r="A1932" i="15" l="1"/>
  <c r="B1934" i="15"/>
  <c r="D1933" i="15"/>
  <c r="C1933" i="15"/>
  <c r="A1933" i="15" l="1"/>
  <c r="B1935" i="15"/>
  <c r="C1934" i="15"/>
  <c r="D1934" i="15"/>
  <c r="A1934" i="15" l="1"/>
  <c r="B1936" i="15"/>
  <c r="D1935" i="15"/>
  <c r="C1935" i="15"/>
  <c r="A1935" i="15" l="1"/>
  <c r="B1937" i="15"/>
  <c r="D1936" i="15"/>
  <c r="C1936" i="15"/>
  <c r="A1936" i="15" l="1"/>
  <c r="B1938" i="15"/>
  <c r="D1937" i="15"/>
  <c r="C1937" i="15"/>
  <c r="A1937" i="15" l="1"/>
  <c r="B1939" i="15"/>
  <c r="D1938" i="15"/>
  <c r="C1938" i="15"/>
  <c r="A1938" i="15" l="1"/>
  <c r="B1940" i="15"/>
  <c r="D1939" i="15"/>
  <c r="C1939" i="15"/>
  <c r="A1939" i="15" l="1"/>
  <c r="B1941" i="15"/>
  <c r="D1940" i="15"/>
  <c r="C1940" i="15"/>
  <c r="A1940" i="15" l="1"/>
  <c r="B1942" i="15"/>
  <c r="D1941" i="15"/>
  <c r="C1941" i="15"/>
  <c r="A1941" i="15" l="1"/>
  <c r="B1943" i="15"/>
  <c r="D1942" i="15"/>
  <c r="C1942" i="15"/>
  <c r="A1942" i="15" l="1"/>
  <c r="B1944" i="15"/>
  <c r="D1943" i="15"/>
  <c r="C1943" i="15"/>
  <c r="A1943" i="15" l="1"/>
  <c r="B1945" i="15"/>
  <c r="C1944" i="15"/>
  <c r="D1944" i="15"/>
  <c r="A1944" i="15" l="1"/>
  <c r="B1946" i="15"/>
  <c r="D1945" i="15"/>
  <c r="C1945" i="15"/>
  <c r="A1945" i="15" l="1"/>
  <c r="B1947" i="15"/>
  <c r="D1946" i="15"/>
  <c r="C1946" i="15"/>
  <c r="A1946" i="15" l="1"/>
  <c r="B1948" i="15"/>
  <c r="D1947" i="15"/>
  <c r="C1947" i="15"/>
  <c r="A1947" i="15" l="1"/>
  <c r="B1949" i="15"/>
  <c r="D1948" i="15"/>
  <c r="C1948" i="15"/>
  <c r="A1948" i="15" l="1"/>
  <c r="B1950" i="15"/>
  <c r="C1949" i="15"/>
  <c r="D1949" i="15"/>
  <c r="A1949" i="15" l="1"/>
  <c r="B1951" i="15"/>
  <c r="D1950" i="15"/>
  <c r="C1950" i="15"/>
  <c r="A1950" i="15" l="1"/>
  <c r="B1952" i="15"/>
  <c r="D1951" i="15"/>
  <c r="C1951" i="15"/>
  <c r="A1951" i="15" l="1"/>
  <c r="B1953" i="15"/>
  <c r="D1952" i="15"/>
  <c r="C1952" i="15"/>
  <c r="A1952" i="15" l="1"/>
  <c r="B1954" i="15"/>
  <c r="C1953" i="15"/>
  <c r="D1953" i="15"/>
  <c r="A1953" i="15" l="1"/>
  <c r="B1955" i="15"/>
  <c r="D1954" i="15"/>
  <c r="C1954" i="15"/>
  <c r="A1954" i="15" l="1"/>
  <c r="B1956" i="15"/>
  <c r="D1955" i="15"/>
  <c r="C1955" i="15"/>
  <c r="A1955" i="15" l="1"/>
  <c r="B1957" i="15"/>
  <c r="D1956" i="15"/>
  <c r="C1956" i="15"/>
  <c r="A1956" i="15" l="1"/>
  <c r="B1958" i="15"/>
  <c r="D1957" i="15"/>
  <c r="C1957" i="15"/>
  <c r="A1957" i="15" l="1"/>
  <c r="B1959" i="15"/>
  <c r="D1958" i="15"/>
  <c r="C1958" i="15"/>
  <c r="A1958" i="15" l="1"/>
  <c r="B1960" i="15"/>
  <c r="D1959" i="15"/>
  <c r="C1959" i="15"/>
  <c r="A1959" i="15" l="1"/>
  <c r="B1961" i="15"/>
  <c r="D1960" i="15"/>
  <c r="C1960" i="15"/>
  <c r="A1960" i="15" l="1"/>
  <c r="B1962" i="15"/>
  <c r="D1961" i="15"/>
  <c r="C1961" i="15"/>
  <c r="A1961" i="15" l="1"/>
  <c r="B1963" i="15"/>
  <c r="D1962" i="15"/>
  <c r="C1962" i="15"/>
  <c r="A1962" i="15" l="1"/>
  <c r="B1964" i="15"/>
  <c r="D1963" i="15"/>
  <c r="C1963" i="15"/>
  <c r="A1963" i="15" l="1"/>
  <c r="B1965" i="15"/>
  <c r="D1964" i="15"/>
  <c r="C1964" i="15"/>
  <c r="A1964" i="15" l="1"/>
  <c r="B1966" i="15"/>
  <c r="C1965" i="15"/>
  <c r="D1965" i="15"/>
  <c r="A1965" i="15" l="1"/>
  <c r="B1967" i="15"/>
  <c r="D1966" i="15"/>
  <c r="C1966" i="15"/>
  <c r="A1966" i="15" l="1"/>
  <c r="B1968" i="15"/>
  <c r="D1967" i="15"/>
  <c r="C1967" i="15"/>
  <c r="A1967" i="15" l="1"/>
  <c r="B1969" i="15"/>
  <c r="D1968" i="15"/>
  <c r="C1968" i="15"/>
  <c r="A1968" i="15" l="1"/>
  <c r="B1970" i="15"/>
  <c r="C1969" i="15"/>
  <c r="D1969" i="15"/>
  <c r="A1969" i="15" l="1"/>
  <c r="B1971" i="15"/>
  <c r="D1970" i="15"/>
  <c r="C1970" i="15"/>
  <c r="A1970" i="15" l="1"/>
  <c r="B1972" i="15"/>
  <c r="D1971" i="15"/>
  <c r="C1971" i="15"/>
  <c r="A1971" i="15" l="1"/>
  <c r="B1973" i="15"/>
  <c r="D1972" i="15"/>
  <c r="C1972" i="15"/>
  <c r="A1972" i="15" l="1"/>
  <c r="B1974" i="15"/>
  <c r="D1973" i="15"/>
  <c r="C1973" i="15"/>
  <c r="A1973" i="15" l="1"/>
  <c r="B1975" i="15"/>
  <c r="D1974" i="15"/>
  <c r="C1974" i="15"/>
  <c r="A1974" i="15" l="1"/>
  <c r="B1976" i="15"/>
  <c r="D1975" i="15"/>
  <c r="C1975" i="15"/>
  <c r="A1975" i="15" l="1"/>
  <c r="B1977" i="15"/>
  <c r="D1976" i="15"/>
  <c r="C1976" i="15"/>
  <c r="A1976" i="15" l="1"/>
  <c r="B1978" i="15"/>
  <c r="D1977" i="15"/>
  <c r="C1977" i="15"/>
  <c r="A1977" i="15" l="1"/>
  <c r="B1979" i="15"/>
  <c r="D1978" i="15"/>
  <c r="C1978" i="15"/>
  <c r="A1978" i="15" l="1"/>
  <c r="B1980" i="15"/>
  <c r="D1979" i="15"/>
  <c r="C1979" i="15"/>
  <c r="A1979" i="15" l="1"/>
  <c r="B1981" i="15"/>
  <c r="D1980" i="15"/>
  <c r="C1980" i="15"/>
  <c r="A1980" i="15" l="1"/>
  <c r="B1982" i="15"/>
  <c r="C1981" i="15"/>
  <c r="D1981" i="15"/>
  <c r="A1981" i="15" l="1"/>
  <c r="B1983" i="15"/>
  <c r="D1982" i="15"/>
  <c r="C1982" i="15"/>
  <c r="A1982" i="15" l="1"/>
  <c r="B1984" i="15"/>
  <c r="D1983" i="15"/>
  <c r="C1983" i="15"/>
  <c r="A1983" i="15" l="1"/>
  <c r="B1985" i="15"/>
  <c r="D1984" i="15"/>
  <c r="C1984" i="15"/>
  <c r="A1984" i="15" l="1"/>
  <c r="B1986" i="15"/>
  <c r="C1985" i="15"/>
  <c r="D1985" i="15"/>
  <c r="A1985" i="15" l="1"/>
  <c r="B1987" i="15"/>
  <c r="D1986" i="15"/>
  <c r="C1986" i="15"/>
  <c r="A1986" i="15" l="1"/>
  <c r="B1988" i="15"/>
  <c r="D1987" i="15"/>
  <c r="C1987" i="15"/>
  <c r="A1987" i="15" l="1"/>
  <c r="B1989" i="15"/>
  <c r="D1988" i="15"/>
  <c r="C1988" i="15"/>
  <c r="A1988" i="15" l="1"/>
  <c r="B1990" i="15"/>
  <c r="D1989" i="15"/>
  <c r="C1989" i="15"/>
  <c r="A1989" i="15" l="1"/>
  <c r="B1991" i="15"/>
  <c r="D1990" i="15"/>
  <c r="C1990" i="15"/>
  <c r="A1990" i="15" l="1"/>
  <c r="B1992" i="15"/>
  <c r="D1991" i="15"/>
  <c r="C1991" i="15"/>
  <c r="A1991" i="15" l="1"/>
  <c r="B1993" i="15"/>
  <c r="D1992" i="15"/>
  <c r="C1992" i="15"/>
  <c r="A1992" i="15" l="1"/>
  <c r="B1994" i="15"/>
  <c r="D1993" i="15"/>
  <c r="C1993" i="15"/>
  <c r="A1993" i="15" l="1"/>
  <c r="B1995" i="15"/>
  <c r="D1994" i="15"/>
  <c r="C1994" i="15"/>
  <c r="A1994" i="15" l="1"/>
  <c r="B1996" i="15"/>
  <c r="D1995" i="15"/>
  <c r="C1995" i="15"/>
  <c r="A1995" i="15" l="1"/>
  <c r="B1997" i="15"/>
  <c r="D1996" i="15"/>
  <c r="C1996" i="15"/>
  <c r="A1996" i="15" l="1"/>
  <c r="B1998" i="15"/>
  <c r="C1997" i="15"/>
  <c r="D1997" i="15"/>
  <c r="A1997" i="15" l="1"/>
  <c r="B1999" i="15"/>
  <c r="D1998" i="15"/>
  <c r="C1998" i="15"/>
  <c r="A1998" i="15" l="1"/>
  <c r="B2000" i="15"/>
  <c r="D1999" i="15"/>
  <c r="C1999" i="15"/>
  <c r="A1999" i="15" l="1"/>
  <c r="B2001" i="15"/>
  <c r="D2000" i="15"/>
  <c r="C2000" i="15"/>
  <c r="A2000" i="15" l="1"/>
  <c r="B2002" i="15"/>
  <c r="C2001" i="15"/>
  <c r="D2001" i="15"/>
  <c r="A2001" i="15" l="1"/>
  <c r="B2003" i="15"/>
  <c r="D2002" i="15"/>
  <c r="C2002" i="15"/>
  <c r="A2002" i="15" l="1"/>
  <c r="B2004" i="15"/>
  <c r="D2003" i="15"/>
  <c r="C2003" i="15"/>
  <c r="A2003" i="15" l="1"/>
  <c r="B2005" i="15"/>
  <c r="D2004" i="15"/>
  <c r="C2004" i="15"/>
  <c r="A2004" i="15" l="1"/>
  <c r="B2006" i="15"/>
  <c r="D2005" i="15"/>
  <c r="C2005" i="15"/>
  <c r="A2005" i="15" l="1"/>
  <c r="B2007" i="15"/>
  <c r="D2006" i="15"/>
  <c r="C2006" i="15"/>
  <c r="A2006" i="15" l="1"/>
  <c r="B2008" i="15"/>
  <c r="D2007" i="15"/>
  <c r="C2007" i="15"/>
  <c r="A2007" i="15" l="1"/>
  <c r="B2009" i="15"/>
  <c r="C2008" i="15"/>
  <c r="D2008" i="15"/>
  <c r="A2008" i="15" l="1"/>
  <c r="B2010" i="15"/>
  <c r="C2009" i="15"/>
  <c r="D2009" i="15"/>
  <c r="A2009" i="15" l="1"/>
  <c r="B2011" i="15"/>
  <c r="D2011" i="15" s="1"/>
  <c r="C2010" i="15"/>
  <c r="D2010" i="15"/>
  <c r="A2010" i="15" l="1"/>
  <c r="B2012" i="15"/>
  <c r="D2012" i="15" s="1"/>
  <c r="C2011" i="15"/>
  <c r="A2011" i="15" l="1"/>
  <c r="B2013" i="15"/>
  <c r="D2013" i="15" s="1"/>
  <c r="C2012" i="15"/>
  <c r="A2012" i="15" l="1"/>
  <c r="B2014" i="15"/>
  <c r="D2014" i="15" s="1"/>
  <c r="C2013" i="15"/>
  <c r="A2013" i="15" l="1"/>
  <c r="B2015" i="15"/>
  <c r="D2015" i="15" s="1"/>
  <c r="C2014" i="15"/>
  <c r="A2014" i="15" l="1"/>
  <c r="B2016" i="15"/>
  <c r="D2016" i="15" s="1"/>
  <c r="C2015" i="15"/>
  <c r="A2015" i="15" l="1"/>
  <c r="B2017" i="15"/>
  <c r="D2017" i="15" s="1"/>
  <c r="C2016" i="15"/>
  <c r="A2016" i="15" l="1"/>
  <c r="B2018" i="15"/>
  <c r="D2018" i="15" s="1"/>
  <c r="C2017" i="15"/>
  <c r="A2017" i="15" l="1"/>
  <c r="B2019" i="15"/>
  <c r="D2019" i="15" s="1"/>
  <c r="C2018" i="15"/>
  <c r="A2018" i="15" l="1"/>
  <c r="B2020" i="15"/>
  <c r="D2020" i="15" s="1"/>
  <c r="C2019" i="15"/>
  <c r="A2019" i="15" l="1"/>
  <c r="B2021" i="15"/>
  <c r="D2021" i="15" s="1"/>
  <c r="C2020" i="15"/>
  <c r="A2020" i="15" l="1"/>
  <c r="B2022" i="15"/>
  <c r="D2022" i="15" s="1"/>
  <c r="C2021" i="15"/>
  <c r="A2021" i="15" l="1"/>
  <c r="B2023" i="15"/>
  <c r="D2023" i="15" s="1"/>
  <c r="C2022" i="15"/>
  <c r="A2022" i="15" l="1"/>
  <c r="B2024" i="15"/>
  <c r="D2024" i="15" s="1"/>
  <c r="C2023" i="15"/>
  <c r="A2023" i="15" l="1"/>
  <c r="B2025" i="15"/>
  <c r="D2025" i="15" s="1"/>
  <c r="C2024" i="15"/>
  <c r="A2024" i="15" l="1"/>
  <c r="B2026" i="15"/>
  <c r="D2026" i="15" s="1"/>
  <c r="C2025" i="15"/>
  <c r="A2025" i="15" l="1"/>
  <c r="B2027" i="15"/>
  <c r="D2027" i="15" s="1"/>
  <c r="C2026" i="15"/>
  <c r="A2026" i="15" l="1"/>
  <c r="B2028" i="15"/>
  <c r="D2028" i="15" s="1"/>
  <c r="C2027" i="15"/>
  <c r="A2027" i="15" l="1"/>
  <c r="B2029" i="15"/>
  <c r="D2029" i="15" s="1"/>
  <c r="C2028" i="15"/>
  <c r="A2028" i="15" l="1"/>
  <c r="B2030" i="15"/>
  <c r="D2030" i="15" s="1"/>
  <c r="C2029" i="15"/>
  <c r="A2029" i="15" l="1"/>
  <c r="B2031" i="15"/>
  <c r="D2031" i="15" s="1"/>
  <c r="C2030" i="15"/>
  <c r="A2030" i="15" l="1"/>
  <c r="B2032" i="15"/>
  <c r="D2032" i="15" s="1"/>
  <c r="C2031" i="15"/>
  <c r="A2031" i="15" l="1"/>
  <c r="B2033" i="15"/>
  <c r="D2033" i="15" s="1"/>
  <c r="C2032" i="15"/>
  <c r="A2032" i="15" l="1"/>
  <c r="B2034" i="15"/>
  <c r="D2034" i="15" s="1"/>
  <c r="C2033" i="15"/>
  <c r="A2033" i="15" l="1"/>
  <c r="B2035" i="15"/>
  <c r="D2035" i="15" s="1"/>
  <c r="C2034" i="15"/>
  <c r="A2034" i="15" l="1"/>
  <c r="B2036" i="15"/>
  <c r="D2036" i="15" s="1"/>
  <c r="C2035" i="15"/>
  <c r="A2035" i="15" l="1"/>
  <c r="B2037" i="15"/>
  <c r="D2037" i="15" s="1"/>
  <c r="C2036" i="15"/>
  <c r="A2036" i="15" l="1"/>
  <c r="B2038" i="15"/>
  <c r="D2038" i="15" s="1"/>
  <c r="C2037" i="15"/>
  <c r="A2037" i="15" l="1"/>
  <c r="B2039" i="15"/>
  <c r="D2039" i="15" s="1"/>
  <c r="C2038" i="15"/>
  <c r="A2038" i="15" l="1"/>
  <c r="B2040" i="15"/>
  <c r="D2040" i="15" s="1"/>
  <c r="C2039" i="15"/>
  <c r="A2039" i="15" l="1"/>
  <c r="B2041" i="15"/>
  <c r="D2041" i="15" s="1"/>
  <c r="C2040" i="15"/>
  <c r="A2040" i="15" l="1"/>
  <c r="B2042" i="15"/>
  <c r="D2042" i="15" s="1"/>
  <c r="C2041" i="15"/>
  <c r="A2041" i="15" l="1"/>
  <c r="B2043" i="15"/>
  <c r="D2043" i="15" s="1"/>
  <c r="C2042" i="15"/>
  <c r="A2042" i="15" l="1"/>
  <c r="B2044" i="15"/>
  <c r="D2044" i="15" s="1"/>
  <c r="C2043" i="15"/>
  <c r="A2043" i="15" l="1"/>
  <c r="B2045" i="15"/>
  <c r="D2045" i="15" s="1"/>
  <c r="C2044" i="15"/>
  <c r="A2044" i="15" l="1"/>
  <c r="B2046" i="15"/>
  <c r="D2046" i="15" s="1"/>
  <c r="C2045" i="15"/>
  <c r="A2045" i="15" l="1"/>
  <c r="B2047" i="15"/>
  <c r="D2047" i="15" s="1"/>
  <c r="C2046" i="15"/>
  <c r="A2046" i="15" l="1"/>
  <c r="B2048" i="15"/>
  <c r="D2048" i="15" s="1"/>
  <c r="C2047" i="15"/>
  <c r="A2047" i="15" l="1"/>
  <c r="B2049" i="15"/>
  <c r="D2049" i="15" s="1"/>
  <c r="C2048" i="15"/>
  <c r="A2048" i="15" l="1"/>
  <c r="B2050" i="15"/>
  <c r="D2050" i="15" s="1"/>
  <c r="C2049" i="15"/>
  <c r="A2049" i="15" l="1"/>
  <c r="B2051" i="15"/>
  <c r="D2051" i="15" s="1"/>
  <c r="C2050" i="15"/>
  <c r="A2050" i="15" l="1"/>
  <c r="B2052" i="15"/>
  <c r="D2052" i="15" s="1"/>
  <c r="C2051" i="15"/>
  <c r="A2051" i="15" l="1"/>
  <c r="B2053" i="15"/>
  <c r="D2053" i="15" s="1"/>
  <c r="C2052" i="15"/>
  <c r="A2052" i="15" l="1"/>
  <c r="B2054" i="15"/>
  <c r="D2054" i="15" s="1"/>
  <c r="C2053" i="15"/>
  <c r="A2053" i="15" l="1"/>
  <c r="B2055" i="15"/>
  <c r="D2055" i="15" s="1"/>
  <c r="C2054" i="15"/>
  <c r="A2054" i="15" l="1"/>
  <c r="B2056" i="15"/>
  <c r="D2056" i="15" s="1"/>
  <c r="C2055" i="15"/>
  <c r="A2055" i="15" l="1"/>
  <c r="B2057" i="15"/>
  <c r="D2057" i="15" s="1"/>
  <c r="C2056" i="15"/>
  <c r="A2056" i="15" l="1"/>
  <c r="B2058" i="15"/>
  <c r="D2058" i="15" s="1"/>
  <c r="C2057" i="15"/>
  <c r="A2057" i="15" l="1"/>
  <c r="B2059" i="15"/>
  <c r="D2059" i="15" s="1"/>
  <c r="C2058" i="15"/>
  <c r="A2058" i="15" l="1"/>
  <c r="B2060" i="15"/>
  <c r="D2060" i="15" s="1"/>
  <c r="C2059" i="15"/>
  <c r="A2059" i="15" l="1"/>
  <c r="B2061" i="15"/>
  <c r="D2061" i="15" s="1"/>
  <c r="C2060" i="15"/>
  <c r="A2060" i="15" l="1"/>
  <c r="B2062" i="15"/>
  <c r="D2062" i="15" s="1"/>
  <c r="C2061" i="15"/>
  <c r="A2061" i="15" l="1"/>
  <c r="B2063" i="15"/>
  <c r="D2063" i="15" s="1"/>
  <c r="C2062" i="15"/>
  <c r="A2062" i="15" l="1"/>
  <c r="B2064" i="15"/>
  <c r="D2064" i="15" s="1"/>
  <c r="C2063" i="15"/>
  <c r="A2063" i="15" l="1"/>
  <c r="B2065" i="15"/>
  <c r="D2065" i="15" s="1"/>
  <c r="C2064" i="15"/>
  <c r="A2064" i="15" l="1"/>
  <c r="B2066" i="15"/>
  <c r="D2066" i="15" s="1"/>
  <c r="C2065" i="15"/>
  <c r="A2065" i="15" l="1"/>
  <c r="B2067" i="15"/>
  <c r="D2067" i="15" s="1"/>
  <c r="C2066" i="15"/>
  <c r="A2066" i="15" l="1"/>
  <c r="B2068" i="15"/>
  <c r="D2068" i="15" s="1"/>
  <c r="C2067" i="15"/>
  <c r="A2067" i="15" l="1"/>
  <c r="B2069" i="15"/>
  <c r="D2069" i="15" s="1"/>
  <c r="C2068" i="15"/>
  <c r="A2068" i="15" l="1"/>
  <c r="B2070" i="15"/>
  <c r="D2070" i="15" s="1"/>
  <c r="C2069" i="15"/>
  <c r="A2069" i="15" l="1"/>
  <c r="B2071" i="15"/>
  <c r="D2071" i="15" s="1"/>
  <c r="C2070" i="15"/>
  <c r="A2070" i="15" l="1"/>
  <c r="B2072" i="15"/>
  <c r="D2072" i="15" s="1"/>
  <c r="C2071" i="15"/>
  <c r="A2071" i="15" l="1"/>
  <c r="B2073" i="15"/>
  <c r="D2073" i="15" s="1"/>
  <c r="C2072" i="15"/>
  <c r="A2072" i="15" l="1"/>
  <c r="B2074" i="15"/>
  <c r="D2074" i="15" s="1"/>
  <c r="C2073" i="15"/>
  <c r="A2073" i="15" l="1"/>
  <c r="B2075" i="15"/>
  <c r="D2075" i="15" s="1"/>
  <c r="C2074" i="15"/>
  <c r="A2074" i="15" l="1"/>
  <c r="B2076" i="15"/>
  <c r="D2076" i="15" s="1"/>
  <c r="C2075" i="15"/>
  <c r="A2075" i="15" l="1"/>
  <c r="B2077" i="15"/>
  <c r="D2077" i="15" s="1"/>
  <c r="C2076" i="15"/>
  <c r="A2076" i="15" l="1"/>
  <c r="B2078" i="15"/>
  <c r="D2078" i="15" s="1"/>
  <c r="C2077" i="15"/>
  <c r="A2077" i="15" l="1"/>
  <c r="B2079" i="15"/>
  <c r="D2079" i="15" s="1"/>
  <c r="C2078" i="15"/>
  <c r="A2078" i="15" l="1"/>
  <c r="B2080" i="15"/>
  <c r="D2080" i="15" s="1"/>
  <c r="C2079" i="15"/>
  <c r="A2079" i="15" l="1"/>
  <c r="B2081" i="15"/>
  <c r="D2081" i="15" s="1"/>
  <c r="C2080" i="15"/>
  <c r="A2080" i="15" l="1"/>
  <c r="B2082" i="15"/>
  <c r="D2082" i="15" s="1"/>
  <c r="C2081" i="15"/>
  <c r="A2081" i="15" l="1"/>
  <c r="B2083" i="15"/>
  <c r="D2083" i="15" s="1"/>
  <c r="C2082" i="15"/>
  <c r="A2082" i="15" l="1"/>
  <c r="B2084" i="15"/>
  <c r="D2084" i="15" s="1"/>
  <c r="C2083" i="15"/>
  <c r="A2083" i="15" l="1"/>
  <c r="B2085" i="15"/>
  <c r="D2085" i="15" s="1"/>
  <c r="C2084" i="15"/>
  <c r="A2084" i="15" l="1"/>
  <c r="B2086" i="15"/>
  <c r="D2086" i="15" s="1"/>
  <c r="C2085" i="15"/>
  <c r="A2085" i="15" l="1"/>
  <c r="B2087" i="15"/>
  <c r="D2087" i="15" s="1"/>
  <c r="C2086" i="15"/>
  <c r="A2086" i="15" l="1"/>
  <c r="B2088" i="15"/>
  <c r="D2088" i="15" s="1"/>
  <c r="C2087" i="15"/>
  <c r="A2087" i="15" l="1"/>
  <c r="B2089" i="15"/>
  <c r="D2089" i="15" s="1"/>
  <c r="C2088" i="15"/>
  <c r="A2088" i="15" l="1"/>
  <c r="B2090" i="15"/>
  <c r="D2090" i="15" s="1"/>
  <c r="C2089" i="15"/>
  <c r="A2089" i="15" l="1"/>
  <c r="B2091" i="15"/>
  <c r="D2091" i="15" s="1"/>
  <c r="C2090" i="15"/>
  <c r="A2090" i="15" l="1"/>
  <c r="B2092" i="15"/>
  <c r="D2092" i="15" s="1"/>
  <c r="C2091" i="15"/>
  <c r="A2091" i="15" l="1"/>
  <c r="B2093" i="15"/>
  <c r="D2093" i="15" s="1"/>
  <c r="C2092" i="15"/>
  <c r="A2092" i="15" l="1"/>
  <c r="B2094" i="15"/>
  <c r="D2094" i="15" s="1"/>
  <c r="C2093" i="15"/>
  <c r="A2093" i="15" l="1"/>
  <c r="B2095" i="15"/>
  <c r="D2095" i="15" s="1"/>
  <c r="C2094" i="15"/>
  <c r="A2094" i="15" l="1"/>
  <c r="B2096" i="15"/>
  <c r="D2096" i="15" s="1"/>
  <c r="C2095" i="15"/>
  <c r="A2095" i="15" l="1"/>
  <c r="B2097" i="15"/>
  <c r="D2097" i="15" s="1"/>
  <c r="C2096" i="15"/>
  <c r="A2096" i="15" l="1"/>
  <c r="B2098" i="15"/>
  <c r="D2098" i="15" s="1"/>
  <c r="C2097" i="15"/>
  <c r="A2097" i="15" l="1"/>
  <c r="B2099" i="15"/>
  <c r="D2099" i="15" s="1"/>
  <c r="C2098" i="15"/>
  <c r="A2098" i="15" l="1"/>
  <c r="B2100" i="15"/>
  <c r="D2100" i="15" s="1"/>
  <c r="C2099" i="15"/>
  <c r="A2099" i="15" l="1"/>
  <c r="B2101" i="15"/>
  <c r="D2101" i="15" s="1"/>
  <c r="C2100" i="15"/>
  <c r="A2100" i="15" l="1"/>
  <c r="B2102" i="15"/>
  <c r="D2102" i="15" s="1"/>
  <c r="C2101" i="15"/>
  <c r="A2101" i="15" l="1"/>
  <c r="B2103" i="15"/>
  <c r="D2103" i="15" s="1"/>
  <c r="C2102" i="15"/>
  <c r="A2102" i="15" l="1"/>
  <c r="B2104" i="15"/>
  <c r="D2104" i="15" s="1"/>
  <c r="C2103" i="15"/>
  <c r="A2103" i="15" l="1"/>
  <c r="B2105" i="15"/>
  <c r="D2105" i="15" s="1"/>
  <c r="C2104" i="15"/>
  <c r="A2104" i="15" l="1"/>
  <c r="B2106" i="15"/>
  <c r="D2106" i="15" s="1"/>
  <c r="C2105" i="15"/>
  <c r="A2105" i="15" l="1"/>
  <c r="B2107" i="15"/>
  <c r="D2107" i="15" s="1"/>
  <c r="C2106" i="15"/>
  <c r="A2106" i="15" l="1"/>
  <c r="B2108" i="15"/>
  <c r="D2108" i="15" s="1"/>
  <c r="C2107" i="15"/>
  <c r="A2107" i="15" l="1"/>
  <c r="B2109" i="15"/>
  <c r="D2109" i="15" s="1"/>
  <c r="C2108" i="15"/>
  <c r="A2108" i="15" l="1"/>
  <c r="B2110" i="15"/>
  <c r="D2110" i="15" s="1"/>
  <c r="C2109" i="15"/>
  <c r="A2109" i="15" l="1"/>
  <c r="B2111" i="15"/>
  <c r="D2111" i="15" s="1"/>
  <c r="C2110" i="15"/>
  <c r="A2110" i="15" l="1"/>
  <c r="B2112" i="15"/>
  <c r="D2112" i="15" s="1"/>
  <c r="C2111" i="15"/>
  <c r="A2111" i="15" l="1"/>
  <c r="B2113" i="15"/>
  <c r="D2113" i="15" s="1"/>
  <c r="C2112" i="15"/>
  <c r="A2112" i="15" l="1"/>
  <c r="B2114" i="15"/>
  <c r="D2114" i="15" s="1"/>
  <c r="C2113" i="15"/>
  <c r="A2113" i="15" l="1"/>
  <c r="B2115" i="15"/>
  <c r="D2115" i="15" s="1"/>
  <c r="C2114" i="15"/>
  <c r="A2114" i="15" l="1"/>
  <c r="B2116" i="15"/>
  <c r="D2116" i="15" s="1"/>
  <c r="C2115" i="15"/>
  <c r="A2115" i="15" l="1"/>
  <c r="B2117" i="15"/>
  <c r="D2117" i="15" s="1"/>
  <c r="C2116" i="15"/>
  <c r="A2116" i="15" l="1"/>
  <c r="B2118" i="15"/>
  <c r="D2118" i="15" s="1"/>
  <c r="C2117" i="15"/>
  <c r="A2117" i="15" l="1"/>
  <c r="B2119" i="15"/>
  <c r="D2119" i="15" s="1"/>
  <c r="C2118" i="15"/>
  <c r="A2118" i="15" l="1"/>
  <c r="B2120" i="15"/>
  <c r="D2120" i="15" s="1"/>
  <c r="C2119" i="15"/>
  <c r="A2119" i="15" l="1"/>
  <c r="B2121" i="15"/>
  <c r="D2121" i="15" s="1"/>
  <c r="C2120" i="15"/>
  <c r="A2120" i="15" l="1"/>
  <c r="B2122" i="15"/>
  <c r="D2122" i="15" s="1"/>
  <c r="C2121" i="15"/>
  <c r="A2121" i="15" l="1"/>
  <c r="B2123" i="15"/>
  <c r="D2123" i="15" s="1"/>
  <c r="C2122" i="15"/>
  <c r="A2122" i="15" l="1"/>
  <c r="B2124" i="15"/>
  <c r="D2124" i="15" s="1"/>
  <c r="C2123" i="15"/>
  <c r="A2123" i="15" l="1"/>
  <c r="B2125" i="15"/>
  <c r="D2125" i="15" s="1"/>
  <c r="C2124" i="15"/>
  <c r="A2124" i="15" l="1"/>
  <c r="B2126" i="15"/>
  <c r="D2126" i="15" s="1"/>
  <c r="C2125" i="15"/>
  <c r="A2125" i="15" l="1"/>
  <c r="B2127" i="15"/>
  <c r="D2127" i="15" s="1"/>
  <c r="C2126" i="15"/>
  <c r="A2126" i="15" l="1"/>
  <c r="B2128" i="15"/>
  <c r="D2128" i="15" s="1"/>
  <c r="C2127" i="15"/>
  <c r="A2127" i="15" l="1"/>
  <c r="B2129" i="15"/>
  <c r="D2129" i="15" s="1"/>
  <c r="C2128" i="15"/>
  <c r="A2128" i="15" l="1"/>
  <c r="B2130" i="15"/>
  <c r="D2130" i="15" s="1"/>
  <c r="C2129" i="15"/>
  <c r="A2129" i="15" l="1"/>
  <c r="B2131" i="15"/>
  <c r="D2131" i="15" s="1"/>
  <c r="C2130" i="15"/>
  <c r="A2130" i="15" l="1"/>
  <c r="B2132" i="15"/>
  <c r="D2132" i="15" s="1"/>
  <c r="C2131" i="15"/>
  <c r="A2131" i="15" l="1"/>
  <c r="B2133" i="15"/>
  <c r="D2133" i="15" s="1"/>
  <c r="C2132" i="15"/>
  <c r="A2132" i="15" l="1"/>
  <c r="B2134" i="15"/>
  <c r="D2134" i="15" s="1"/>
  <c r="C2133" i="15"/>
  <c r="A2133" i="15" l="1"/>
  <c r="B2135" i="15"/>
  <c r="D2135" i="15" s="1"/>
  <c r="C2134" i="15"/>
  <c r="A2134" i="15" l="1"/>
  <c r="B2136" i="15"/>
  <c r="D2136" i="15" s="1"/>
  <c r="C2135" i="15"/>
  <c r="A2135" i="15" l="1"/>
  <c r="B2137" i="15"/>
  <c r="D2137" i="15" s="1"/>
  <c r="C2136" i="15"/>
  <c r="A2136" i="15" l="1"/>
  <c r="B2138" i="15"/>
  <c r="D2138" i="15" s="1"/>
  <c r="C2137" i="15"/>
  <c r="A2137" i="15" l="1"/>
  <c r="B2139" i="15"/>
  <c r="D2139" i="15" s="1"/>
  <c r="C2138" i="15"/>
  <c r="A2138" i="15" l="1"/>
  <c r="B2140" i="15"/>
  <c r="D2140" i="15" s="1"/>
  <c r="C2139" i="15"/>
  <c r="A2139" i="15" l="1"/>
  <c r="B2141" i="15"/>
  <c r="D2141" i="15" s="1"/>
  <c r="C2140" i="15"/>
  <c r="A2140" i="15" l="1"/>
  <c r="B2142" i="15"/>
  <c r="D2142" i="15" s="1"/>
  <c r="C2141" i="15"/>
  <c r="A2141" i="15" l="1"/>
  <c r="B2143" i="15"/>
  <c r="D2143" i="15" s="1"/>
  <c r="C2142" i="15"/>
  <c r="A2142" i="15" l="1"/>
  <c r="B2144" i="15"/>
  <c r="D2144" i="15" s="1"/>
  <c r="C2143" i="15"/>
  <c r="A2143" i="15" l="1"/>
  <c r="B2145" i="15"/>
  <c r="D2145" i="15" s="1"/>
  <c r="C2144" i="15"/>
  <c r="A2144" i="15" l="1"/>
  <c r="B2146" i="15"/>
  <c r="D2146" i="15" s="1"/>
  <c r="C2145" i="15"/>
  <c r="A2145" i="15" l="1"/>
  <c r="B2147" i="15"/>
  <c r="D2147" i="15" s="1"/>
  <c r="C2146" i="15"/>
  <c r="A2146" i="15" l="1"/>
  <c r="B2148" i="15"/>
  <c r="D2148" i="15" s="1"/>
  <c r="C2147" i="15"/>
  <c r="A2147" i="15" l="1"/>
  <c r="B2149" i="15"/>
  <c r="D2149" i="15" s="1"/>
  <c r="C2148" i="15"/>
  <c r="A2148" i="15" l="1"/>
  <c r="B2150" i="15"/>
  <c r="D2150" i="15" s="1"/>
  <c r="C2149" i="15"/>
  <c r="A2149" i="15" l="1"/>
  <c r="B2151" i="15"/>
  <c r="D2151" i="15" s="1"/>
  <c r="C2150" i="15"/>
  <c r="A2150" i="15" l="1"/>
  <c r="B2152" i="15"/>
  <c r="D2152" i="15" s="1"/>
  <c r="C2151" i="15"/>
  <c r="A2151" i="15" l="1"/>
  <c r="B2153" i="15"/>
  <c r="D2153" i="15" s="1"/>
  <c r="C2152" i="15"/>
  <c r="A2152" i="15" l="1"/>
  <c r="B2154" i="15"/>
  <c r="D2154" i="15" s="1"/>
  <c r="C2153" i="15"/>
  <c r="A2153" i="15" l="1"/>
  <c r="B2155" i="15"/>
  <c r="D2155" i="15" s="1"/>
  <c r="C2154" i="15"/>
  <c r="A2154" i="15" l="1"/>
  <c r="B2156" i="15"/>
  <c r="D2156" i="15" s="1"/>
  <c r="C2155" i="15"/>
  <c r="A2155" i="15" l="1"/>
  <c r="B2157" i="15"/>
  <c r="D2157" i="15" s="1"/>
  <c r="C2156" i="15"/>
  <c r="A2156" i="15" l="1"/>
  <c r="B2158" i="15"/>
  <c r="D2158" i="15" s="1"/>
  <c r="C2157" i="15"/>
  <c r="A2157" i="15" l="1"/>
  <c r="B2159" i="15"/>
  <c r="D2159" i="15" s="1"/>
  <c r="C2158" i="15"/>
  <c r="A2158" i="15" l="1"/>
  <c r="B2160" i="15"/>
  <c r="C2159" i="15"/>
  <c r="A2159" i="15" l="1"/>
  <c r="B2161" i="15"/>
  <c r="D2160" i="15"/>
  <c r="C2160" i="15"/>
  <c r="A2160" i="15" l="1"/>
  <c r="B2162" i="15"/>
  <c r="D2161" i="15"/>
  <c r="C2161" i="15"/>
  <c r="A2161" i="15" l="1"/>
  <c r="B2163" i="15"/>
  <c r="D2162" i="15"/>
  <c r="C2162" i="15"/>
  <c r="A2162" i="15" l="1"/>
  <c r="B2164" i="15"/>
  <c r="D2163" i="15"/>
  <c r="C2163" i="15"/>
  <c r="A2163" i="15" l="1"/>
  <c r="B2165" i="15"/>
  <c r="D2164" i="15"/>
  <c r="C2164" i="15"/>
  <c r="A2164" i="15" l="1"/>
  <c r="B2166" i="15"/>
  <c r="D2165" i="15"/>
  <c r="C2165" i="15"/>
  <c r="A2165" i="15" l="1"/>
  <c r="B2167" i="15"/>
  <c r="D2166" i="15"/>
  <c r="C2166" i="15"/>
  <c r="A2166" i="15" l="1"/>
  <c r="B2168" i="15"/>
  <c r="D2167" i="15"/>
  <c r="C2167" i="15"/>
  <c r="A2167" i="15" l="1"/>
  <c r="B2169" i="15"/>
  <c r="D2168" i="15"/>
  <c r="C2168" i="15"/>
  <c r="A2168" i="15" l="1"/>
  <c r="B2170" i="15"/>
  <c r="D2169" i="15"/>
  <c r="C2169" i="15"/>
  <c r="A2169" i="15" l="1"/>
  <c r="B2171" i="15"/>
  <c r="D2170" i="15"/>
  <c r="C2170" i="15"/>
  <c r="A2170" i="15" l="1"/>
  <c r="B2172" i="15"/>
  <c r="D2171" i="15"/>
  <c r="C2171" i="15"/>
  <c r="A2171" i="15" l="1"/>
  <c r="B2173" i="15"/>
  <c r="D2172" i="15"/>
  <c r="C2172" i="15"/>
  <c r="A2172" i="15" l="1"/>
  <c r="B2174" i="15"/>
  <c r="D2173" i="15"/>
  <c r="C2173" i="15"/>
  <c r="A2173" i="15" l="1"/>
  <c r="B2175" i="15"/>
  <c r="D2174" i="15"/>
  <c r="C2174" i="15"/>
  <c r="A2174" i="15" l="1"/>
  <c r="B2176" i="15"/>
  <c r="C2175" i="15"/>
  <c r="D2175" i="15"/>
  <c r="A2175" i="15" l="1"/>
  <c r="B2177" i="15"/>
  <c r="D2176" i="15"/>
  <c r="C2176" i="15"/>
  <c r="A2176" i="15" l="1"/>
  <c r="B2178" i="15"/>
  <c r="D2177" i="15"/>
  <c r="C2177" i="15"/>
  <c r="A2177" i="15" l="1"/>
  <c r="B2179" i="15"/>
  <c r="D2178" i="15"/>
  <c r="C2178" i="15"/>
  <c r="A2178" i="15" l="1"/>
  <c r="B2180" i="15"/>
  <c r="D2179" i="15"/>
  <c r="C2179" i="15"/>
  <c r="A2179" i="15" l="1"/>
  <c r="B2181" i="15"/>
  <c r="D2180" i="15"/>
  <c r="C2180" i="15"/>
  <c r="A2180" i="15" l="1"/>
  <c r="B2182" i="15"/>
  <c r="D2181" i="15"/>
  <c r="C2181" i="15"/>
  <c r="A2181" i="15" l="1"/>
  <c r="B2183" i="15"/>
  <c r="D2182" i="15"/>
  <c r="C2182" i="15"/>
  <c r="A2182" i="15" l="1"/>
  <c r="B2184" i="15"/>
  <c r="D2183" i="15"/>
  <c r="C2183" i="15"/>
  <c r="A2183" i="15" l="1"/>
  <c r="B2185" i="15"/>
  <c r="D2184" i="15"/>
  <c r="C2184" i="15"/>
  <c r="A2184" i="15" l="1"/>
  <c r="B2186" i="15"/>
  <c r="D2185" i="15"/>
  <c r="C2185" i="15"/>
  <c r="A2185" i="15" l="1"/>
  <c r="B2187" i="15"/>
  <c r="D2186" i="15"/>
  <c r="C2186" i="15"/>
  <c r="A2186" i="15" l="1"/>
  <c r="B2188" i="15"/>
  <c r="D2187" i="15"/>
  <c r="C2187" i="15"/>
  <c r="A2187" i="15" l="1"/>
  <c r="B2189" i="15"/>
  <c r="D2188" i="15"/>
  <c r="C2188" i="15"/>
  <c r="A2188" i="15" l="1"/>
  <c r="B2190" i="15"/>
  <c r="D2189" i="15"/>
  <c r="C2189" i="15"/>
  <c r="A2189" i="15" l="1"/>
  <c r="B2191" i="15"/>
  <c r="D2190" i="15"/>
  <c r="C2190" i="15"/>
  <c r="A2190" i="15" l="1"/>
  <c r="B2192" i="15"/>
  <c r="D2191" i="15"/>
  <c r="C2191" i="15"/>
  <c r="A2191" i="15" l="1"/>
  <c r="B2193" i="15"/>
  <c r="D2192" i="15"/>
  <c r="C2192" i="15"/>
  <c r="A2192" i="15" l="1"/>
  <c r="B2194" i="15"/>
  <c r="D2193" i="15"/>
  <c r="C2193" i="15"/>
  <c r="A2193" i="15" l="1"/>
  <c r="B2195" i="15"/>
  <c r="D2194" i="15"/>
  <c r="C2194" i="15"/>
  <c r="A2194" i="15" l="1"/>
  <c r="B2196" i="15"/>
  <c r="D2195" i="15"/>
  <c r="C2195" i="15"/>
  <c r="A2195" i="15" l="1"/>
  <c r="B2197" i="15"/>
  <c r="D2196" i="15"/>
  <c r="C2196" i="15"/>
  <c r="A2196" i="15" l="1"/>
  <c r="B2198" i="15"/>
  <c r="D2197" i="15"/>
  <c r="C2197" i="15"/>
  <c r="A2197" i="15" l="1"/>
  <c r="B2199" i="15"/>
  <c r="D2198" i="15"/>
  <c r="C2198" i="15"/>
  <c r="A2198" i="15" l="1"/>
  <c r="B2200" i="15"/>
  <c r="D2199" i="15"/>
  <c r="C2199" i="15"/>
  <c r="A2199" i="15" l="1"/>
  <c r="B2201" i="15"/>
  <c r="D2200" i="15"/>
  <c r="C2200" i="15"/>
  <c r="A2200" i="15" l="1"/>
  <c r="B2202" i="15"/>
  <c r="D2201" i="15"/>
  <c r="C2201" i="15"/>
  <c r="A2201" i="15" l="1"/>
  <c r="B2203" i="15"/>
  <c r="D2202" i="15"/>
  <c r="C2202" i="15"/>
  <c r="A2202" i="15" l="1"/>
  <c r="B2204" i="15"/>
  <c r="D2203" i="15"/>
  <c r="C2203" i="15"/>
  <c r="A2203" i="15" l="1"/>
  <c r="B2205" i="15"/>
  <c r="D2204" i="15"/>
  <c r="C2204" i="15"/>
  <c r="A2204" i="15" l="1"/>
  <c r="B2206" i="15"/>
  <c r="D2205" i="15"/>
  <c r="C2205" i="15"/>
  <c r="A2205" i="15" l="1"/>
  <c r="B2207" i="15"/>
  <c r="D2206" i="15"/>
  <c r="C2206" i="15"/>
  <c r="A2206" i="15" l="1"/>
  <c r="B2208" i="15"/>
  <c r="D2207" i="15"/>
  <c r="C2207" i="15"/>
  <c r="A2207" i="15" l="1"/>
  <c r="B2209" i="15"/>
  <c r="D2208" i="15"/>
  <c r="C2208" i="15"/>
  <c r="A2208" i="15" l="1"/>
  <c r="B2210" i="15"/>
  <c r="D2209" i="15"/>
  <c r="C2209" i="15"/>
  <c r="A2209" i="15" l="1"/>
  <c r="B2211" i="15"/>
  <c r="D2210" i="15"/>
  <c r="C2210" i="15"/>
  <c r="A2210" i="15" l="1"/>
  <c r="B2212" i="15"/>
  <c r="D2211" i="15"/>
  <c r="C2211" i="15"/>
  <c r="A2211" i="15" l="1"/>
  <c r="B2213" i="15"/>
  <c r="D2212" i="15"/>
  <c r="C2212" i="15"/>
  <c r="A2212" i="15" l="1"/>
  <c r="B2214" i="15"/>
  <c r="D2213" i="15"/>
  <c r="C2213" i="15"/>
  <c r="A2213" i="15" l="1"/>
  <c r="B2215" i="15"/>
  <c r="D2214" i="15"/>
  <c r="C2214" i="15"/>
  <c r="A2214" i="15" l="1"/>
  <c r="B2216" i="15"/>
  <c r="D2215" i="15"/>
  <c r="C2215" i="15"/>
  <c r="A2215" i="15" l="1"/>
  <c r="B2217" i="15"/>
  <c r="D2216" i="15"/>
  <c r="C2216" i="15"/>
  <c r="A2216" i="15" l="1"/>
  <c r="B2218" i="15"/>
  <c r="D2217" i="15"/>
  <c r="C2217" i="15"/>
  <c r="A2217" i="15" l="1"/>
  <c r="B2219" i="15"/>
  <c r="D2218" i="15"/>
  <c r="C2218" i="15"/>
  <c r="A2218" i="15" l="1"/>
  <c r="B2220" i="15"/>
  <c r="D2219" i="15"/>
  <c r="C2219" i="15"/>
  <c r="A2219" i="15" l="1"/>
  <c r="B2221" i="15"/>
  <c r="D2220" i="15"/>
  <c r="C2220" i="15"/>
  <c r="A2220" i="15" l="1"/>
  <c r="B2222" i="15"/>
  <c r="D2221" i="15"/>
  <c r="C2221" i="15"/>
  <c r="A2221" i="15" l="1"/>
  <c r="B2223" i="15"/>
  <c r="D2222" i="15"/>
  <c r="C2222" i="15"/>
  <c r="A2222" i="15" l="1"/>
  <c r="B2224" i="15"/>
  <c r="C2223" i="15"/>
  <c r="D2223" i="15"/>
  <c r="A2223" i="15" l="1"/>
  <c r="B2225" i="15"/>
  <c r="D2224" i="15"/>
  <c r="C2224" i="15"/>
  <c r="A2224" i="15" l="1"/>
  <c r="B2226" i="15"/>
  <c r="D2225" i="15"/>
  <c r="C2225" i="15"/>
  <c r="A2225" i="15" l="1"/>
  <c r="B2227" i="15"/>
  <c r="D2226" i="15"/>
  <c r="C2226" i="15"/>
  <c r="A2226" i="15" l="1"/>
  <c r="B2228" i="15"/>
  <c r="D2227" i="15"/>
  <c r="C2227" i="15"/>
  <c r="A2227" i="15" l="1"/>
  <c r="B2229" i="15"/>
  <c r="D2228" i="15"/>
  <c r="C2228" i="15"/>
  <c r="A2228" i="15" l="1"/>
  <c r="B2230" i="15"/>
  <c r="D2229" i="15"/>
  <c r="C2229" i="15"/>
  <c r="A2229" i="15" l="1"/>
  <c r="B2231" i="15"/>
  <c r="D2230" i="15"/>
  <c r="C2230" i="15"/>
  <c r="A2230" i="15" l="1"/>
  <c r="B2232" i="15"/>
  <c r="D2231" i="15"/>
  <c r="C2231" i="15"/>
  <c r="A2231" i="15" l="1"/>
  <c r="B2233" i="15"/>
  <c r="D2232" i="15"/>
  <c r="C2232" i="15"/>
  <c r="A2232" i="15" l="1"/>
  <c r="B2234" i="15"/>
  <c r="D2233" i="15"/>
  <c r="C2233" i="15"/>
  <c r="A2233" i="15" l="1"/>
  <c r="B2235" i="15"/>
  <c r="D2234" i="15"/>
  <c r="C2234" i="15"/>
  <c r="A2234" i="15" l="1"/>
  <c r="B2236" i="15"/>
  <c r="D2235" i="15"/>
  <c r="C2235" i="15"/>
  <c r="A2235" i="15" l="1"/>
  <c r="B2237" i="15"/>
  <c r="D2236" i="15"/>
  <c r="C2236" i="15"/>
  <c r="A2236" i="15" l="1"/>
  <c r="B2238" i="15"/>
  <c r="D2237" i="15"/>
  <c r="C2237" i="15"/>
  <c r="A2237" i="15" l="1"/>
  <c r="B2239" i="15"/>
  <c r="D2238" i="15"/>
  <c r="C2238" i="15"/>
  <c r="A2238" i="15" l="1"/>
  <c r="B2240" i="15"/>
  <c r="C2239" i="15"/>
  <c r="D2239" i="15"/>
  <c r="A2239" i="15" l="1"/>
  <c r="B2241" i="15"/>
  <c r="D2240" i="15"/>
  <c r="C2240" i="15"/>
  <c r="A2240" i="15" l="1"/>
  <c r="B2242" i="15"/>
  <c r="D2241" i="15"/>
  <c r="C2241" i="15"/>
  <c r="A2241" i="15" l="1"/>
  <c r="B2243" i="15"/>
  <c r="D2242" i="15"/>
  <c r="C2242" i="15"/>
  <c r="A2242" i="15" l="1"/>
  <c r="B2244" i="15"/>
  <c r="D2243" i="15"/>
  <c r="C2243" i="15"/>
  <c r="A2243" i="15" l="1"/>
  <c r="B2245" i="15"/>
  <c r="D2244" i="15"/>
  <c r="C2244" i="15"/>
  <c r="A2244" i="15" l="1"/>
  <c r="B2246" i="15"/>
  <c r="D2245" i="15"/>
  <c r="C2245" i="15"/>
  <c r="A2245" i="15" l="1"/>
  <c r="B2247" i="15"/>
  <c r="D2246" i="15"/>
  <c r="C2246" i="15"/>
  <c r="A2246" i="15" l="1"/>
  <c r="B2248" i="15"/>
  <c r="D2247" i="15"/>
  <c r="C2247" i="15"/>
  <c r="A2247" i="15" l="1"/>
  <c r="B2249" i="15"/>
  <c r="D2248" i="15"/>
  <c r="C2248" i="15"/>
  <c r="A2248" i="15" l="1"/>
  <c r="B2250" i="15"/>
  <c r="D2249" i="15"/>
  <c r="C2249" i="15"/>
  <c r="A2249" i="15" l="1"/>
  <c r="B2251" i="15"/>
  <c r="D2250" i="15"/>
  <c r="C2250" i="15"/>
  <c r="A2250" i="15" l="1"/>
  <c r="B2252" i="15"/>
  <c r="D2251" i="15"/>
  <c r="C2251" i="15"/>
  <c r="A2251" i="15" l="1"/>
  <c r="B2253" i="15"/>
  <c r="D2252" i="15"/>
  <c r="C2252" i="15"/>
  <c r="A2252" i="15" l="1"/>
  <c r="B2254" i="15"/>
  <c r="D2253" i="15"/>
  <c r="C2253" i="15"/>
  <c r="A2253" i="15" l="1"/>
  <c r="B2255" i="15"/>
  <c r="D2254" i="15"/>
  <c r="C2254" i="15"/>
  <c r="A2254" i="15" l="1"/>
  <c r="B2256" i="15"/>
  <c r="D2255" i="15"/>
  <c r="C2255" i="15"/>
  <c r="A2255" i="15" l="1"/>
  <c r="B2257" i="15"/>
  <c r="D2256" i="15"/>
  <c r="C2256" i="15"/>
  <c r="A2256" i="15" l="1"/>
  <c r="B2258" i="15"/>
  <c r="D2257" i="15"/>
  <c r="C2257" i="15"/>
  <c r="A2257" i="15" l="1"/>
  <c r="B2259" i="15"/>
  <c r="D2258" i="15"/>
  <c r="C2258" i="15"/>
  <c r="A2258" i="15" l="1"/>
  <c r="B2260" i="15"/>
  <c r="D2259" i="15"/>
  <c r="C2259" i="15"/>
  <c r="A2259" i="15" l="1"/>
  <c r="B2261" i="15"/>
  <c r="D2260" i="15"/>
  <c r="C2260" i="15"/>
  <c r="A2260" i="15" l="1"/>
  <c r="B2262" i="15"/>
  <c r="D2261" i="15"/>
  <c r="C2261" i="15"/>
  <c r="A2261" i="15" l="1"/>
  <c r="B2263" i="15"/>
  <c r="D2262" i="15"/>
  <c r="C2262" i="15"/>
  <c r="A2262" i="15" l="1"/>
  <c r="B2264" i="15"/>
  <c r="D2263" i="15"/>
  <c r="C2263" i="15"/>
  <c r="A2263" i="15" l="1"/>
  <c r="B2265" i="15"/>
  <c r="D2264" i="15"/>
  <c r="C2264" i="15"/>
  <c r="A2264" i="15" l="1"/>
  <c r="B2266" i="15"/>
  <c r="D2265" i="15"/>
  <c r="C2265" i="15"/>
  <c r="A2265" i="15" l="1"/>
  <c r="B2267" i="15"/>
  <c r="D2266" i="15"/>
  <c r="C2266" i="15"/>
  <c r="A2266" i="15" l="1"/>
  <c r="B2268" i="15"/>
  <c r="D2267" i="15"/>
  <c r="C2267" i="15"/>
  <c r="A2267" i="15" l="1"/>
  <c r="B2269" i="15"/>
  <c r="D2268" i="15"/>
  <c r="C2268" i="15"/>
  <c r="A2268" i="15" l="1"/>
  <c r="B2270" i="15"/>
  <c r="D2269" i="15"/>
  <c r="C2269" i="15"/>
  <c r="A2269" i="15" l="1"/>
  <c r="B2271" i="15"/>
  <c r="D2270" i="15"/>
  <c r="C2270" i="15"/>
  <c r="A2270" i="15" l="1"/>
  <c r="B2272" i="15"/>
  <c r="D2271" i="15"/>
  <c r="C2271" i="15"/>
  <c r="A2271" i="15" l="1"/>
  <c r="B2273" i="15"/>
  <c r="D2272" i="15"/>
  <c r="C2272" i="15"/>
  <c r="A2272" i="15" l="1"/>
  <c r="B2274" i="15"/>
  <c r="D2273" i="15"/>
  <c r="C2273" i="15"/>
  <c r="A2273" i="15" l="1"/>
  <c r="B2275" i="15"/>
  <c r="D2274" i="15"/>
  <c r="C2274" i="15"/>
  <c r="A2274" i="15" l="1"/>
  <c r="B2276" i="15"/>
  <c r="D2275" i="15"/>
  <c r="C2275" i="15"/>
  <c r="A2275" i="15" l="1"/>
  <c r="B2277" i="15"/>
  <c r="D2276" i="15"/>
  <c r="C2276" i="15"/>
  <c r="A2276" i="15" l="1"/>
  <c r="B2278" i="15"/>
  <c r="D2277" i="15"/>
  <c r="C2277" i="15"/>
  <c r="A2277" i="15" l="1"/>
  <c r="B2279" i="15"/>
  <c r="D2278" i="15"/>
  <c r="C2278" i="15"/>
  <c r="A2278" i="15" l="1"/>
  <c r="B2280" i="15"/>
  <c r="D2279" i="15"/>
  <c r="C2279" i="15"/>
  <c r="A2279" i="15" l="1"/>
  <c r="B2281" i="15"/>
  <c r="D2280" i="15"/>
  <c r="C2280" i="15"/>
  <c r="A2280" i="15" l="1"/>
  <c r="B2282" i="15"/>
  <c r="D2281" i="15"/>
  <c r="C2281" i="15"/>
  <c r="A2281" i="15" l="1"/>
  <c r="B2283" i="15"/>
  <c r="D2282" i="15"/>
  <c r="C2282" i="15"/>
  <c r="A2282" i="15" l="1"/>
  <c r="B2284" i="15"/>
  <c r="D2283" i="15"/>
  <c r="C2283" i="15"/>
  <c r="A2283" i="15" l="1"/>
  <c r="B2285" i="15"/>
  <c r="D2284" i="15"/>
  <c r="C2284" i="15"/>
  <c r="A2284" i="15" l="1"/>
  <c r="B2286" i="15"/>
  <c r="D2285" i="15"/>
  <c r="C2285" i="15"/>
  <c r="A2285" i="15" l="1"/>
  <c r="B2287" i="15"/>
  <c r="D2286" i="15"/>
  <c r="C2286" i="15"/>
  <c r="A2286" i="15" l="1"/>
  <c r="B2288" i="15"/>
  <c r="C2287" i="15"/>
  <c r="D2287" i="15"/>
  <c r="A2287" i="15" l="1"/>
  <c r="B2289" i="15"/>
  <c r="D2288" i="15"/>
  <c r="C2288" i="15"/>
  <c r="A2288" i="15" l="1"/>
  <c r="B2290" i="15"/>
  <c r="D2289" i="15"/>
  <c r="C2289" i="15"/>
  <c r="A2289" i="15" l="1"/>
  <c r="B2291" i="15"/>
  <c r="D2290" i="15"/>
  <c r="C2290" i="15"/>
  <c r="A2290" i="15" l="1"/>
  <c r="B2292" i="15"/>
  <c r="D2291" i="15"/>
  <c r="C2291" i="15"/>
  <c r="A2291" i="15" l="1"/>
  <c r="B2293" i="15"/>
  <c r="D2292" i="15"/>
  <c r="C2292" i="15"/>
  <c r="A2292" i="15" l="1"/>
  <c r="B2294" i="15"/>
  <c r="D2293" i="15"/>
  <c r="C2293" i="15"/>
  <c r="A2293" i="15" l="1"/>
  <c r="B2295" i="15"/>
  <c r="D2294" i="15"/>
  <c r="C2294" i="15"/>
  <c r="A2294" i="15" l="1"/>
  <c r="B2296" i="15"/>
  <c r="D2295" i="15"/>
  <c r="C2295" i="15"/>
  <c r="A2295" i="15" l="1"/>
  <c r="B2297" i="15"/>
  <c r="D2296" i="15"/>
  <c r="C2296" i="15"/>
  <c r="A2296" i="15" l="1"/>
  <c r="B2298" i="15"/>
  <c r="D2297" i="15"/>
  <c r="C2297" i="15"/>
  <c r="A2297" i="15" l="1"/>
  <c r="B2299" i="15"/>
  <c r="D2298" i="15"/>
  <c r="C2298" i="15"/>
  <c r="A2298" i="15" l="1"/>
  <c r="B2300" i="15"/>
  <c r="D2299" i="15"/>
  <c r="C2299" i="15"/>
  <c r="A2299" i="15" l="1"/>
  <c r="B2301" i="15"/>
  <c r="D2300" i="15"/>
  <c r="C2300" i="15"/>
  <c r="A2300" i="15" l="1"/>
  <c r="B2302" i="15"/>
  <c r="D2301" i="15"/>
  <c r="C2301" i="15"/>
  <c r="A2301" i="15" l="1"/>
  <c r="B2303" i="15"/>
  <c r="D2302" i="15"/>
  <c r="C2302" i="15"/>
  <c r="A2302" i="15" l="1"/>
  <c r="B2304" i="15"/>
  <c r="C2303" i="15"/>
  <c r="D2303" i="15"/>
  <c r="A2303" i="15" l="1"/>
  <c r="B2305" i="15"/>
  <c r="D2304" i="15"/>
  <c r="C2304" i="15"/>
  <c r="A2304" i="15" l="1"/>
  <c r="B2306" i="15"/>
  <c r="D2305" i="15"/>
  <c r="C2305" i="15"/>
  <c r="A2305" i="15" l="1"/>
  <c r="B2307" i="15"/>
  <c r="D2306" i="15"/>
  <c r="C2306" i="15"/>
  <c r="A2306" i="15" l="1"/>
  <c r="B2308" i="15"/>
  <c r="D2307" i="15"/>
  <c r="C2307" i="15"/>
  <c r="A2307" i="15" l="1"/>
  <c r="B2309" i="15"/>
  <c r="D2308" i="15"/>
  <c r="C2308" i="15"/>
  <c r="A2308" i="15" l="1"/>
  <c r="B2310" i="15"/>
  <c r="D2309" i="15"/>
  <c r="C2309" i="15"/>
  <c r="A2309" i="15" l="1"/>
  <c r="B2311" i="15"/>
  <c r="D2310" i="15"/>
  <c r="C2310" i="15"/>
  <c r="A2310" i="15" l="1"/>
  <c r="B2312" i="15"/>
  <c r="D2311" i="15"/>
  <c r="C2311" i="15"/>
  <c r="A2311" i="15" l="1"/>
  <c r="B2313" i="15"/>
  <c r="D2312" i="15"/>
  <c r="C2312" i="15"/>
  <c r="A2312" i="15" l="1"/>
  <c r="B2314" i="15"/>
  <c r="D2313" i="15"/>
  <c r="C2313" i="15"/>
  <c r="A2313" i="15" l="1"/>
  <c r="B2315" i="15"/>
  <c r="D2314" i="15"/>
  <c r="C2314" i="15"/>
  <c r="A2314" i="15" l="1"/>
  <c r="B2316" i="15"/>
  <c r="D2315" i="15"/>
  <c r="C2315" i="15"/>
  <c r="A2315" i="15" l="1"/>
  <c r="B2317" i="15"/>
  <c r="D2316" i="15"/>
  <c r="C2316" i="15"/>
  <c r="A2316" i="15" l="1"/>
  <c r="B2318" i="15"/>
  <c r="D2317" i="15"/>
  <c r="C2317" i="15"/>
  <c r="A2317" i="15" l="1"/>
  <c r="B2319" i="15"/>
  <c r="D2318" i="15"/>
  <c r="C2318" i="15"/>
  <c r="A2318" i="15" l="1"/>
  <c r="B2320" i="15"/>
  <c r="D2319" i="15"/>
  <c r="C2319" i="15"/>
  <c r="A2319" i="15" l="1"/>
  <c r="B2321" i="15"/>
  <c r="D2320" i="15"/>
  <c r="C2320" i="15"/>
  <c r="A2320" i="15" l="1"/>
  <c r="B2322" i="15"/>
  <c r="D2321" i="15"/>
  <c r="C2321" i="15"/>
  <c r="A2321" i="15" l="1"/>
  <c r="B2323" i="15"/>
  <c r="D2322" i="15"/>
  <c r="C2322" i="15"/>
  <c r="A2322" i="15" l="1"/>
  <c r="B2324" i="15"/>
  <c r="D2323" i="15"/>
  <c r="C2323" i="15"/>
  <c r="A2323" i="15" l="1"/>
  <c r="B2325" i="15"/>
  <c r="D2324" i="15"/>
  <c r="C2324" i="15"/>
  <c r="A2324" i="15" l="1"/>
  <c r="B2326" i="15"/>
  <c r="D2325" i="15"/>
  <c r="C2325" i="15"/>
  <c r="A2325" i="15" l="1"/>
  <c r="B2327" i="15"/>
  <c r="D2326" i="15"/>
  <c r="C2326" i="15"/>
  <c r="A2326" i="15" l="1"/>
  <c r="B2328" i="15"/>
  <c r="D2327" i="15"/>
  <c r="C2327" i="15"/>
  <c r="A2327" i="15" l="1"/>
  <c r="B2329" i="15"/>
  <c r="D2328" i="15"/>
  <c r="C2328" i="15"/>
  <c r="A2328" i="15" l="1"/>
  <c r="B2330" i="15"/>
  <c r="D2329" i="15"/>
  <c r="C2329" i="15"/>
  <c r="A2329" i="15" l="1"/>
  <c r="B2331" i="15"/>
  <c r="D2330" i="15"/>
  <c r="C2330" i="15"/>
  <c r="A2330" i="15" l="1"/>
  <c r="B2332" i="15"/>
  <c r="D2331" i="15"/>
  <c r="C2331" i="15"/>
  <c r="A2331" i="15" l="1"/>
  <c r="B2333" i="15"/>
  <c r="D2332" i="15"/>
  <c r="C2332" i="15"/>
  <c r="A2332" i="15" l="1"/>
  <c r="B2334" i="15"/>
  <c r="D2333" i="15"/>
  <c r="C2333" i="15"/>
  <c r="A2333" i="15" l="1"/>
  <c r="B2335" i="15"/>
  <c r="D2334" i="15"/>
  <c r="C2334" i="15"/>
  <c r="A2334" i="15" l="1"/>
  <c r="B2336" i="15"/>
  <c r="D2335" i="15"/>
  <c r="C2335" i="15"/>
  <c r="A2335" i="15" l="1"/>
  <c r="B2337" i="15"/>
  <c r="D2336" i="15"/>
  <c r="C2336" i="15"/>
  <c r="A2336" i="15" l="1"/>
  <c r="B2338" i="15"/>
  <c r="D2337" i="15"/>
  <c r="C2337" i="15"/>
  <c r="A2337" i="15" l="1"/>
  <c r="B2339" i="15"/>
  <c r="D2338" i="15"/>
  <c r="C2338" i="15"/>
  <c r="A2338" i="15" l="1"/>
  <c r="B2340" i="15"/>
  <c r="D2339" i="15"/>
  <c r="C2339" i="15"/>
  <c r="A2339" i="15" l="1"/>
  <c r="B2341" i="15"/>
  <c r="D2340" i="15"/>
  <c r="C2340" i="15"/>
  <c r="A2340" i="15" l="1"/>
  <c r="B2342" i="15"/>
  <c r="D2341" i="15"/>
  <c r="C2341" i="15"/>
  <c r="A2341" i="15" l="1"/>
  <c r="B2343" i="15"/>
  <c r="D2342" i="15"/>
  <c r="C2342" i="15"/>
  <c r="A2342" i="15" l="1"/>
  <c r="B2344" i="15"/>
  <c r="D2343" i="15"/>
  <c r="C2343" i="15"/>
  <c r="A2343" i="15" l="1"/>
  <c r="B2345" i="15"/>
  <c r="D2344" i="15"/>
  <c r="C2344" i="15"/>
  <c r="A2344" i="15" l="1"/>
  <c r="B2346" i="15"/>
  <c r="D2345" i="15"/>
  <c r="C2345" i="15"/>
  <c r="A2345" i="15" l="1"/>
  <c r="B2347" i="15"/>
  <c r="D2346" i="15"/>
  <c r="C2346" i="15"/>
  <c r="A2346" i="15" l="1"/>
  <c r="B2348" i="15"/>
  <c r="D2347" i="15"/>
  <c r="C2347" i="15"/>
  <c r="A2347" i="15" l="1"/>
  <c r="B2349" i="15"/>
  <c r="D2348" i="15"/>
  <c r="C2348" i="15"/>
  <c r="A2348" i="15" l="1"/>
  <c r="B2350" i="15"/>
  <c r="D2349" i="15"/>
  <c r="C2349" i="15"/>
  <c r="A2349" i="15" l="1"/>
  <c r="B2351" i="15"/>
  <c r="D2350" i="15"/>
  <c r="C2350" i="15"/>
  <c r="A2350" i="15" l="1"/>
  <c r="B2352" i="15"/>
  <c r="C2351" i="15"/>
  <c r="D2351" i="15"/>
  <c r="A2351" i="15" l="1"/>
  <c r="B2353" i="15"/>
  <c r="D2352" i="15"/>
  <c r="C2352" i="15"/>
  <c r="A2352" i="15" l="1"/>
  <c r="B2354" i="15"/>
  <c r="D2353" i="15"/>
  <c r="C2353" i="15"/>
  <c r="A2353" i="15" l="1"/>
  <c r="B2355" i="15"/>
  <c r="D2354" i="15"/>
  <c r="C2354" i="15"/>
  <c r="A2354" i="15" l="1"/>
  <c r="B2356" i="15"/>
  <c r="D2355" i="15"/>
  <c r="C2355" i="15"/>
  <c r="A2355" i="15" l="1"/>
  <c r="B2357" i="15"/>
  <c r="D2356" i="15"/>
  <c r="C2356" i="15"/>
  <c r="A2356" i="15" l="1"/>
  <c r="B2358" i="15"/>
  <c r="D2357" i="15"/>
  <c r="C2357" i="15"/>
  <c r="A2357" i="15" l="1"/>
  <c r="B2359" i="15"/>
  <c r="D2358" i="15"/>
  <c r="C2358" i="15"/>
  <c r="A2358" i="15" l="1"/>
  <c r="B2360" i="15"/>
  <c r="D2359" i="15"/>
  <c r="C2359" i="15"/>
  <c r="A2359" i="15" l="1"/>
  <c r="B2361" i="15"/>
  <c r="D2360" i="15"/>
  <c r="C2360" i="15"/>
  <c r="A2360" i="15" l="1"/>
  <c r="B2362" i="15"/>
  <c r="D2361" i="15"/>
  <c r="C2361" i="15"/>
  <c r="A2361" i="15" l="1"/>
  <c r="B2363" i="15"/>
  <c r="D2362" i="15"/>
  <c r="C2362" i="15"/>
  <c r="A2362" i="15" l="1"/>
  <c r="B2364" i="15"/>
  <c r="D2363" i="15"/>
  <c r="C2363" i="15"/>
  <c r="A2363" i="15" l="1"/>
  <c r="B2365" i="15"/>
  <c r="D2364" i="15"/>
  <c r="C2364" i="15"/>
  <c r="A2364" i="15" l="1"/>
  <c r="B2366" i="15"/>
  <c r="D2365" i="15"/>
  <c r="C2365" i="15"/>
  <c r="A2365" i="15" l="1"/>
  <c r="B2367" i="15"/>
  <c r="D2366" i="15"/>
  <c r="C2366" i="15"/>
  <c r="A2366" i="15" l="1"/>
  <c r="B2368" i="15"/>
  <c r="D2367" i="15"/>
  <c r="C2367" i="15"/>
  <c r="A2367" i="15" l="1"/>
  <c r="B2369" i="15"/>
  <c r="D2368" i="15"/>
  <c r="C2368" i="15"/>
  <c r="A2368" i="15" l="1"/>
  <c r="B2370" i="15"/>
  <c r="D2369" i="15"/>
  <c r="C2369" i="15"/>
  <c r="A2369" i="15" l="1"/>
  <c r="B2371" i="15"/>
  <c r="D2370" i="15"/>
  <c r="C2370" i="15"/>
  <c r="A2370" i="15" l="1"/>
  <c r="B2372" i="15"/>
  <c r="D2371" i="15"/>
  <c r="C2371" i="15"/>
  <c r="A2371" i="15" l="1"/>
  <c r="B2373" i="15"/>
  <c r="D2372" i="15"/>
  <c r="C2372" i="15"/>
  <c r="A2372" i="15" l="1"/>
  <c r="B2374" i="15"/>
  <c r="D2373" i="15"/>
  <c r="C2373" i="15"/>
  <c r="A2373" i="15" l="1"/>
  <c r="B2375" i="15"/>
  <c r="D2374" i="15"/>
  <c r="C2374" i="15"/>
  <c r="A2374" i="15" l="1"/>
  <c r="B2376" i="15"/>
  <c r="D2375" i="15"/>
  <c r="C2375" i="15"/>
  <c r="A2375" i="15" l="1"/>
  <c r="B2377" i="15"/>
  <c r="D2376" i="15"/>
  <c r="C2376" i="15"/>
  <c r="A2376" i="15" l="1"/>
  <c r="B2378" i="15"/>
  <c r="D2377" i="15"/>
  <c r="C2377" i="15"/>
  <c r="A2377" i="15" l="1"/>
  <c r="B2379" i="15"/>
  <c r="D2378" i="15"/>
  <c r="C2378" i="15"/>
  <c r="A2378" i="15" l="1"/>
  <c r="B2380" i="15"/>
  <c r="D2379" i="15"/>
  <c r="C2379" i="15"/>
  <c r="A2379" i="15" l="1"/>
  <c r="B2381" i="15"/>
  <c r="D2380" i="15"/>
  <c r="C2380" i="15"/>
  <c r="A2380" i="15" l="1"/>
  <c r="B2382" i="15"/>
  <c r="D2381" i="15"/>
  <c r="C2381" i="15"/>
  <c r="A2381" i="15" l="1"/>
  <c r="B2383" i="15"/>
  <c r="D2382" i="15"/>
  <c r="C2382" i="15"/>
  <c r="A2382" i="15" l="1"/>
  <c r="B2384" i="15"/>
  <c r="D2383" i="15"/>
  <c r="C2383" i="15"/>
  <c r="A2383" i="15" l="1"/>
  <c r="B2385" i="15"/>
  <c r="D2384" i="15"/>
  <c r="C2384" i="15"/>
  <c r="A2384" i="15" l="1"/>
  <c r="B2386" i="15"/>
  <c r="D2385" i="15"/>
  <c r="C2385" i="15"/>
  <c r="A2385" i="15" l="1"/>
  <c r="B2387" i="15"/>
  <c r="D2386" i="15"/>
  <c r="C2386" i="15"/>
  <c r="A2386" i="15" l="1"/>
  <c r="B2388" i="15"/>
  <c r="D2387" i="15"/>
  <c r="C2387" i="15"/>
  <c r="A2387" i="15" l="1"/>
  <c r="B2389" i="15"/>
  <c r="D2388" i="15"/>
  <c r="C2388" i="15"/>
  <c r="A2388" i="15" l="1"/>
  <c r="B2390" i="15"/>
  <c r="D2389" i="15"/>
  <c r="C2389" i="15"/>
  <c r="A2389" i="15" l="1"/>
  <c r="B2391" i="15"/>
  <c r="D2390" i="15"/>
  <c r="C2390" i="15"/>
  <c r="A2390" i="15" l="1"/>
  <c r="B2392" i="15"/>
  <c r="D2391" i="15"/>
  <c r="C2391" i="15"/>
  <c r="A2391" i="15" l="1"/>
  <c r="B2393" i="15"/>
  <c r="D2392" i="15"/>
  <c r="C2392" i="15"/>
  <c r="A2392" i="15" l="1"/>
  <c r="B2394" i="15"/>
  <c r="D2393" i="15"/>
  <c r="C2393" i="15"/>
  <c r="A2393" i="15" l="1"/>
  <c r="B2395" i="15"/>
  <c r="D2394" i="15"/>
  <c r="C2394" i="15"/>
  <c r="A2394" i="15" l="1"/>
  <c r="B2396" i="15"/>
  <c r="D2395" i="15"/>
  <c r="C2395" i="15"/>
  <c r="A2395" i="15" l="1"/>
  <c r="B2397" i="15"/>
  <c r="D2396" i="15"/>
  <c r="C2396" i="15"/>
  <c r="A2396" i="15" l="1"/>
  <c r="B2398" i="15"/>
  <c r="D2397" i="15"/>
  <c r="C2397" i="15"/>
  <c r="A2397" i="15" l="1"/>
  <c r="B2399" i="15"/>
  <c r="D2398" i="15"/>
  <c r="C2398" i="15"/>
  <c r="A2398" i="15" l="1"/>
  <c r="B2400" i="15"/>
  <c r="D2399" i="15"/>
  <c r="C2399" i="15"/>
  <c r="A2399" i="15" l="1"/>
  <c r="B2401" i="15"/>
  <c r="D2400" i="15"/>
  <c r="C2400" i="15"/>
  <c r="A2400" i="15" l="1"/>
  <c r="B2402" i="15"/>
  <c r="D2401" i="15"/>
  <c r="C2401" i="15"/>
  <c r="A2401" i="15" l="1"/>
  <c r="B2403" i="15"/>
  <c r="D2402" i="15"/>
  <c r="C2402" i="15"/>
  <c r="A2402" i="15" l="1"/>
  <c r="B2404" i="15"/>
  <c r="D2403" i="15"/>
  <c r="C2403" i="15"/>
  <c r="A2403" i="15" l="1"/>
  <c r="B2405" i="15"/>
  <c r="D2404" i="15"/>
  <c r="C2404" i="15"/>
  <c r="A2404" i="15" l="1"/>
  <c r="B2406" i="15"/>
  <c r="D2405" i="15"/>
  <c r="C2405" i="15"/>
  <c r="A2405" i="15" l="1"/>
  <c r="B2407" i="15"/>
  <c r="D2406" i="15"/>
  <c r="C2406" i="15"/>
  <c r="A2406" i="15" l="1"/>
  <c r="B2408" i="15"/>
  <c r="D2407" i="15"/>
  <c r="C2407" i="15"/>
  <c r="A2407" i="15" l="1"/>
  <c r="B2409" i="15"/>
  <c r="D2408" i="15"/>
  <c r="C2408" i="15"/>
  <c r="A2408" i="15" l="1"/>
  <c r="B2410" i="15"/>
  <c r="D2409" i="15"/>
  <c r="C2409" i="15"/>
  <c r="A2409" i="15" l="1"/>
  <c r="B2411" i="15"/>
  <c r="D2410" i="15"/>
  <c r="C2410" i="15"/>
  <c r="A2410" i="15" l="1"/>
  <c r="B2412" i="15"/>
  <c r="D2411" i="15"/>
  <c r="C2411" i="15"/>
  <c r="A2411" i="15" l="1"/>
  <c r="B2413" i="15"/>
  <c r="D2412" i="15"/>
  <c r="C2412" i="15"/>
  <c r="A2412" i="15" l="1"/>
  <c r="B2414" i="15"/>
  <c r="D2413" i="15"/>
  <c r="C2413" i="15"/>
  <c r="A2413" i="15" l="1"/>
  <c r="B2415" i="15"/>
  <c r="D2414" i="15"/>
  <c r="C2414" i="15"/>
  <c r="A2414" i="15" l="1"/>
  <c r="B2416" i="15"/>
  <c r="C2415" i="15"/>
  <c r="D2415" i="15"/>
  <c r="A2415" i="15" l="1"/>
  <c r="B2417" i="15"/>
  <c r="D2416" i="15"/>
  <c r="C2416" i="15"/>
  <c r="A2416" i="15" l="1"/>
  <c r="B2418" i="15"/>
  <c r="D2417" i="15"/>
  <c r="C2417" i="15"/>
  <c r="A2417" i="15" l="1"/>
  <c r="B2419" i="15"/>
  <c r="D2418" i="15"/>
  <c r="C2418" i="15"/>
  <c r="A2418" i="15" l="1"/>
  <c r="B2420" i="15"/>
  <c r="D2419" i="15"/>
  <c r="C2419" i="15"/>
  <c r="A2419" i="15" l="1"/>
  <c r="B2421" i="15"/>
  <c r="D2420" i="15"/>
  <c r="C2420" i="15"/>
  <c r="A2420" i="15" l="1"/>
  <c r="B2422" i="15"/>
  <c r="D2421" i="15"/>
  <c r="C2421" i="15"/>
  <c r="A2421" i="15" l="1"/>
  <c r="B2423" i="15"/>
  <c r="D2422" i="15"/>
  <c r="C2422" i="15"/>
  <c r="A2422" i="15" l="1"/>
  <c r="B2424" i="15"/>
  <c r="D2423" i="15"/>
  <c r="C2423" i="15"/>
  <c r="A2423" i="15" l="1"/>
  <c r="B2425" i="15"/>
  <c r="D2424" i="15"/>
  <c r="C2424" i="15"/>
  <c r="A2424" i="15" l="1"/>
  <c r="B2426" i="15"/>
  <c r="D2425" i="15"/>
  <c r="C2425" i="15"/>
  <c r="A2425" i="15" l="1"/>
  <c r="B2427" i="15"/>
  <c r="D2426" i="15"/>
  <c r="C2426" i="15"/>
  <c r="A2426" i="15" l="1"/>
  <c r="B2428" i="15"/>
  <c r="D2427" i="15"/>
  <c r="C2427" i="15"/>
  <c r="A2427" i="15" l="1"/>
  <c r="B2429" i="15"/>
  <c r="D2428" i="15"/>
  <c r="C2428" i="15"/>
  <c r="A2428" i="15" l="1"/>
  <c r="B2430" i="15"/>
  <c r="D2429" i="15"/>
  <c r="C2429" i="15"/>
  <c r="A2429" i="15" l="1"/>
  <c r="B2431" i="15"/>
  <c r="D2430" i="15"/>
  <c r="C2430" i="15"/>
  <c r="A2430" i="15" l="1"/>
  <c r="B2432" i="15"/>
  <c r="C2431" i="15"/>
  <c r="D2431" i="15"/>
  <c r="A2431" i="15" l="1"/>
  <c r="B2433" i="15"/>
  <c r="D2432" i="15"/>
  <c r="C2432" i="15"/>
  <c r="A2432" i="15" l="1"/>
  <c r="B2434" i="15"/>
  <c r="D2433" i="15"/>
  <c r="C2433" i="15"/>
  <c r="A2433" i="15" l="1"/>
  <c r="B2435" i="15"/>
  <c r="D2434" i="15"/>
  <c r="C2434" i="15"/>
  <c r="A2434" i="15" l="1"/>
  <c r="B2436" i="15"/>
  <c r="D2435" i="15"/>
  <c r="C2435" i="15"/>
  <c r="A2435" i="15" l="1"/>
  <c r="B2437" i="15"/>
  <c r="D2436" i="15"/>
  <c r="C2436" i="15"/>
  <c r="A2436" i="15" l="1"/>
  <c r="B2438" i="15"/>
  <c r="D2437" i="15"/>
  <c r="C2437" i="15"/>
  <c r="A2437" i="15" l="1"/>
  <c r="B2439" i="15"/>
  <c r="D2438" i="15"/>
  <c r="C2438" i="15"/>
  <c r="A2438" i="15" l="1"/>
  <c r="B2440" i="15"/>
  <c r="D2439" i="15"/>
  <c r="C2439" i="15"/>
  <c r="A2439" i="15" l="1"/>
  <c r="B2441" i="15"/>
  <c r="D2440" i="15"/>
  <c r="C2440" i="15"/>
  <c r="A2440" i="15" l="1"/>
  <c r="B2442" i="15"/>
  <c r="D2441" i="15"/>
  <c r="C2441" i="15"/>
  <c r="A2441" i="15" l="1"/>
  <c r="B2443" i="15"/>
  <c r="D2442" i="15"/>
  <c r="C2442" i="15"/>
  <c r="A2442" i="15" l="1"/>
  <c r="B2444" i="15"/>
  <c r="D2443" i="15"/>
  <c r="C2443" i="15"/>
  <c r="A2443" i="15" l="1"/>
  <c r="B2445" i="15"/>
  <c r="D2444" i="15"/>
  <c r="C2444" i="15"/>
  <c r="A2444" i="15" l="1"/>
  <c r="B2446" i="15"/>
  <c r="D2445" i="15"/>
  <c r="C2445" i="15"/>
  <c r="A2445" i="15" l="1"/>
  <c r="B2447" i="15"/>
  <c r="D2446" i="15"/>
  <c r="C2446" i="15"/>
  <c r="A2446" i="15" l="1"/>
  <c r="B2448" i="15"/>
  <c r="D2447" i="15"/>
  <c r="C2447" i="15"/>
  <c r="A2447" i="15" l="1"/>
  <c r="B2449" i="15"/>
  <c r="D2448" i="15"/>
  <c r="C2448" i="15"/>
  <c r="A2448" i="15" l="1"/>
  <c r="B2450" i="15"/>
  <c r="D2449" i="15"/>
  <c r="C2449" i="15"/>
  <c r="A2449" i="15" l="1"/>
  <c r="B2451" i="15"/>
  <c r="D2450" i="15"/>
  <c r="C2450" i="15"/>
  <c r="A2450" i="15" l="1"/>
  <c r="B2452" i="15"/>
  <c r="D2451" i="15"/>
  <c r="C2451" i="15"/>
  <c r="A2451" i="15" l="1"/>
  <c r="B2453" i="15"/>
  <c r="D2452" i="15"/>
  <c r="C2452" i="15"/>
  <c r="A2452" i="15" l="1"/>
  <c r="B2454" i="15"/>
  <c r="D2453" i="15"/>
  <c r="C2453" i="15"/>
  <c r="A2453" i="15" l="1"/>
  <c r="B2455" i="15"/>
  <c r="D2454" i="15"/>
  <c r="C2454" i="15"/>
  <c r="A2454" i="15" l="1"/>
  <c r="B2456" i="15"/>
  <c r="D2455" i="15"/>
  <c r="C2455" i="15"/>
  <c r="A2455" i="15" l="1"/>
  <c r="B2457" i="15"/>
  <c r="D2456" i="15"/>
  <c r="C2456" i="15"/>
  <c r="A2456" i="15" l="1"/>
  <c r="B2458" i="15"/>
  <c r="D2457" i="15"/>
  <c r="C2457" i="15"/>
  <c r="A2457" i="15" l="1"/>
  <c r="B2459" i="15"/>
  <c r="D2458" i="15"/>
  <c r="C2458" i="15"/>
  <c r="A2458" i="15" l="1"/>
  <c r="B2460" i="15"/>
  <c r="D2459" i="15"/>
  <c r="C2459" i="15"/>
  <c r="A2459" i="15" l="1"/>
  <c r="B2461" i="15"/>
  <c r="D2460" i="15"/>
  <c r="C2460" i="15"/>
  <c r="A2460" i="15" l="1"/>
  <c r="B2462" i="15"/>
  <c r="D2461" i="15"/>
  <c r="C2461" i="15"/>
  <c r="A2461" i="15" l="1"/>
  <c r="B2463" i="15"/>
  <c r="D2462" i="15"/>
  <c r="C2462" i="15"/>
  <c r="A2462" i="15" l="1"/>
  <c r="B2464" i="15"/>
  <c r="C2463" i="15"/>
  <c r="D2463" i="15"/>
  <c r="A2463" i="15" l="1"/>
  <c r="B2465" i="15"/>
  <c r="D2464" i="15"/>
  <c r="C2464" i="15"/>
  <c r="A2464" i="15" l="1"/>
  <c r="B2466" i="15"/>
  <c r="D2465" i="15"/>
  <c r="C2465" i="15"/>
  <c r="A2465" i="15" l="1"/>
  <c r="B2467" i="15"/>
  <c r="D2466" i="15"/>
  <c r="C2466" i="15"/>
  <c r="A2466" i="15" l="1"/>
  <c r="B2468" i="15"/>
  <c r="D2467" i="15"/>
  <c r="C2467" i="15"/>
  <c r="A2467" i="15" l="1"/>
  <c r="B2469" i="15"/>
  <c r="D2468" i="15"/>
  <c r="C2468" i="15"/>
  <c r="A2468" i="15" l="1"/>
  <c r="B2470" i="15"/>
  <c r="D2469" i="15"/>
  <c r="C2469" i="15"/>
  <c r="A2469" i="15" l="1"/>
  <c r="B2471" i="15"/>
  <c r="D2470" i="15"/>
  <c r="C2470" i="15"/>
  <c r="A2470" i="15" l="1"/>
  <c r="B2472" i="15"/>
  <c r="D2471" i="15"/>
  <c r="C2471" i="15"/>
  <c r="A2471" i="15" l="1"/>
  <c r="B2473" i="15"/>
  <c r="D2472" i="15"/>
  <c r="C2472" i="15"/>
  <c r="A2472" i="15" l="1"/>
  <c r="B2474" i="15"/>
  <c r="D2473" i="15"/>
  <c r="C2473" i="15"/>
  <c r="A2473" i="15" l="1"/>
  <c r="B2475" i="15"/>
  <c r="D2474" i="15"/>
  <c r="C2474" i="15"/>
  <c r="A2474" i="15" l="1"/>
  <c r="B2476" i="15"/>
  <c r="D2475" i="15"/>
  <c r="C2475" i="15"/>
  <c r="A2475" i="15" l="1"/>
  <c r="B2477" i="15"/>
  <c r="D2476" i="15"/>
  <c r="C2476" i="15"/>
  <c r="A2476" i="15" l="1"/>
  <c r="B2478" i="15"/>
  <c r="D2477" i="15"/>
  <c r="C2477" i="15"/>
  <c r="A2477" i="15" l="1"/>
  <c r="B2479" i="15"/>
  <c r="D2478" i="15"/>
  <c r="C2478" i="15"/>
  <c r="A2478" i="15" l="1"/>
  <c r="B2480" i="15"/>
  <c r="C2479" i="15"/>
  <c r="D2479" i="15"/>
  <c r="A2479" i="15" l="1"/>
  <c r="B2481" i="15"/>
  <c r="D2480" i="15"/>
  <c r="C2480" i="15"/>
  <c r="A2480" i="15" l="1"/>
  <c r="B2482" i="15"/>
  <c r="D2481" i="15"/>
  <c r="C2481" i="15"/>
  <c r="A2481" i="15" l="1"/>
  <c r="B2483" i="15"/>
  <c r="D2482" i="15"/>
  <c r="C2482" i="15"/>
  <c r="A2482" i="15" l="1"/>
  <c r="B2484" i="15"/>
  <c r="D2483" i="15"/>
  <c r="C2483" i="15"/>
  <c r="A2483" i="15" l="1"/>
  <c r="B2485" i="15"/>
  <c r="D2484" i="15"/>
  <c r="C2484" i="15"/>
  <c r="A2484" i="15" l="1"/>
  <c r="B2486" i="15"/>
  <c r="D2485" i="15"/>
  <c r="C2485" i="15"/>
  <c r="A2485" i="15" l="1"/>
  <c r="B2487" i="15"/>
  <c r="D2486" i="15"/>
  <c r="C2486" i="15"/>
  <c r="A2486" i="15" l="1"/>
  <c r="B2488" i="15"/>
  <c r="D2487" i="15"/>
  <c r="C2487" i="15"/>
  <c r="A2487" i="15" l="1"/>
  <c r="B2489" i="15"/>
  <c r="D2488" i="15"/>
  <c r="C2488" i="15"/>
  <c r="A2488" i="15" l="1"/>
  <c r="B2490" i="15"/>
  <c r="D2489" i="15"/>
  <c r="C2489" i="15"/>
  <c r="A2489" i="15" l="1"/>
  <c r="B2491" i="15"/>
  <c r="D2490" i="15"/>
  <c r="C2490" i="15"/>
  <c r="A2490" i="15" l="1"/>
  <c r="B2492" i="15"/>
  <c r="D2491" i="15"/>
  <c r="C2491" i="15"/>
  <c r="A2491" i="15" l="1"/>
  <c r="B2493" i="15"/>
  <c r="D2492" i="15"/>
  <c r="C2492" i="15"/>
  <c r="A2492" i="15" l="1"/>
  <c r="B2494" i="15"/>
  <c r="D2493" i="15"/>
  <c r="C2493" i="15"/>
  <c r="A2493" i="15" l="1"/>
  <c r="B2495" i="15"/>
  <c r="D2494" i="15"/>
  <c r="C2494" i="15"/>
  <c r="A2494" i="15" l="1"/>
  <c r="B2496" i="15"/>
  <c r="D2495" i="15"/>
  <c r="C2495" i="15"/>
  <c r="A2495" i="15" l="1"/>
  <c r="B2497" i="15"/>
  <c r="D2496" i="15"/>
  <c r="C2496" i="15"/>
  <c r="A2496" i="15" l="1"/>
  <c r="B2498" i="15"/>
  <c r="D2497" i="15"/>
  <c r="C2497" i="15"/>
  <c r="A2497" i="15" l="1"/>
  <c r="B2499" i="15"/>
  <c r="D2498" i="15"/>
  <c r="C2498" i="15"/>
  <c r="A2498" i="15" l="1"/>
  <c r="B2500" i="15"/>
  <c r="D2499" i="15"/>
  <c r="C2499" i="15"/>
  <c r="A2499" i="15" l="1"/>
  <c r="B2501" i="15"/>
  <c r="D2500" i="15"/>
  <c r="C2500" i="15"/>
  <c r="A2500" i="15" l="1"/>
  <c r="B2502" i="15"/>
  <c r="D2501" i="15"/>
  <c r="C2501" i="15"/>
  <c r="A2501" i="15" l="1"/>
  <c r="B2503" i="15"/>
  <c r="D2502" i="15"/>
  <c r="C2502" i="15"/>
  <c r="A2502" i="15" l="1"/>
  <c r="B2504" i="15"/>
  <c r="D2503" i="15"/>
  <c r="C2503" i="15"/>
  <c r="A2503" i="15" l="1"/>
  <c r="B2505" i="15"/>
  <c r="D2504" i="15"/>
  <c r="C2504" i="15"/>
  <c r="A2504" i="15" l="1"/>
  <c r="B2506" i="15"/>
  <c r="D2505" i="15"/>
  <c r="C2505" i="15"/>
  <c r="A2505" i="15" l="1"/>
  <c r="B2507" i="15"/>
  <c r="D2506" i="15"/>
  <c r="C2506" i="15"/>
  <c r="A2506" i="15" l="1"/>
  <c r="B2508" i="15"/>
  <c r="D2507" i="15"/>
  <c r="C2507" i="15"/>
  <c r="A2507" i="15" l="1"/>
  <c r="B2509" i="15"/>
  <c r="D2508" i="15"/>
  <c r="C2508" i="15"/>
  <c r="A2508" i="15" l="1"/>
  <c r="B2510" i="15"/>
  <c r="D2509" i="15"/>
  <c r="C2509" i="15"/>
  <c r="A2509" i="15" l="1"/>
  <c r="B2511" i="15"/>
  <c r="D2510" i="15"/>
  <c r="C2510" i="15"/>
  <c r="A2510" i="15" l="1"/>
  <c r="B2512" i="15"/>
  <c r="D2511" i="15"/>
  <c r="C2511" i="15"/>
  <c r="A2511" i="15" l="1"/>
  <c r="B2513" i="15"/>
  <c r="D2512" i="15"/>
  <c r="C2512" i="15"/>
  <c r="A2512" i="15" l="1"/>
  <c r="B2514" i="15"/>
  <c r="D2513" i="15"/>
  <c r="C2513" i="15"/>
  <c r="A2513" i="15" l="1"/>
  <c r="B2515" i="15"/>
  <c r="D2514" i="15"/>
  <c r="C2514" i="15"/>
  <c r="A2514" i="15" l="1"/>
  <c r="B2516" i="15"/>
  <c r="D2515" i="15"/>
  <c r="C2515" i="15"/>
  <c r="A2515" i="15" l="1"/>
  <c r="B2517" i="15"/>
  <c r="D2516" i="15"/>
  <c r="C2516" i="15"/>
  <c r="A2516" i="15" l="1"/>
  <c r="B2518" i="15"/>
  <c r="D2517" i="15"/>
  <c r="C2517" i="15"/>
  <c r="A2517" i="15" l="1"/>
  <c r="B2519" i="15"/>
  <c r="D2518" i="15"/>
  <c r="C2518" i="15"/>
  <c r="A2518" i="15" l="1"/>
  <c r="B2520" i="15"/>
  <c r="D2519" i="15"/>
  <c r="C2519" i="15"/>
  <c r="A2519" i="15" l="1"/>
  <c r="B2521" i="15"/>
  <c r="D2520" i="15"/>
  <c r="C2520" i="15"/>
  <c r="A2520" i="15" l="1"/>
  <c r="B2522" i="15"/>
  <c r="D2521" i="15"/>
  <c r="C2521" i="15"/>
  <c r="A2521" i="15" l="1"/>
  <c r="B2523" i="15"/>
  <c r="D2522" i="15"/>
  <c r="C2522" i="15"/>
  <c r="A2522" i="15" l="1"/>
  <c r="B2524" i="15"/>
  <c r="D2523" i="15"/>
  <c r="C2523" i="15"/>
  <c r="A2523" i="15" l="1"/>
  <c r="B2525" i="15"/>
  <c r="D2524" i="15"/>
  <c r="C2524" i="15"/>
  <c r="A2524" i="15" l="1"/>
  <c r="B2526" i="15"/>
  <c r="D2525" i="15"/>
  <c r="C2525" i="15"/>
  <c r="A2525" i="15" l="1"/>
  <c r="B2527" i="15"/>
  <c r="D2526" i="15"/>
  <c r="C2526" i="15"/>
  <c r="A2526" i="15" l="1"/>
  <c r="B2528" i="15"/>
  <c r="D2527" i="15"/>
  <c r="C2527" i="15"/>
  <c r="A2527" i="15" l="1"/>
  <c r="B2529" i="15"/>
  <c r="D2528" i="15"/>
  <c r="C2528" i="15"/>
  <c r="A2528" i="15" l="1"/>
  <c r="B2530" i="15"/>
  <c r="D2529" i="15"/>
  <c r="C2529" i="15"/>
  <c r="A2529" i="15" l="1"/>
  <c r="B2531" i="15"/>
  <c r="D2530" i="15"/>
  <c r="C2530" i="15"/>
  <c r="A2530" i="15" l="1"/>
  <c r="B2532" i="15"/>
  <c r="D2531" i="15"/>
  <c r="C2531" i="15"/>
  <c r="A2531" i="15" l="1"/>
  <c r="B2533" i="15"/>
  <c r="D2532" i="15"/>
  <c r="C2532" i="15"/>
  <c r="A2532" i="15" l="1"/>
  <c r="B2534" i="15"/>
  <c r="D2533" i="15"/>
  <c r="C2533" i="15"/>
  <c r="A2533" i="15" l="1"/>
  <c r="B2535" i="15"/>
  <c r="D2534" i="15"/>
  <c r="C2534" i="15"/>
  <c r="A2534" i="15" l="1"/>
  <c r="B2536" i="15"/>
  <c r="D2535" i="15"/>
  <c r="C2535" i="15"/>
  <c r="A2535" i="15" l="1"/>
  <c r="B2537" i="15"/>
  <c r="D2536" i="15"/>
  <c r="C2536" i="15"/>
  <c r="A2536" i="15" l="1"/>
  <c r="B2538" i="15"/>
  <c r="D2537" i="15"/>
  <c r="C2537" i="15"/>
  <c r="A2537" i="15" l="1"/>
  <c r="B2539" i="15"/>
  <c r="D2538" i="15"/>
  <c r="C2538" i="15"/>
  <c r="A2538" i="15" l="1"/>
  <c r="B2540" i="15"/>
  <c r="D2539" i="15"/>
  <c r="C2539" i="15"/>
  <c r="A2539" i="15" l="1"/>
  <c r="B2541" i="15"/>
  <c r="D2540" i="15"/>
  <c r="C2540" i="15"/>
  <c r="A2540" i="15" l="1"/>
  <c r="B2542" i="15"/>
  <c r="D2541" i="15"/>
  <c r="C2541" i="15"/>
  <c r="A2541" i="15" l="1"/>
  <c r="B2543" i="15"/>
  <c r="D2542" i="15"/>
  <c r="C2542" i="15"/>
  <c r="A2542" i="15" l="1"/>
  <c r="B2544" i="15"/>
  <c r="D2543" i="15"/>
  <c r="C2543" i="15"/>
  <c r="A2543" i="15" l="1"/>
  <c r="B2545" i="15"/>
  <c r="D2544" i="15"/>
  <c r="C2544" i="15"/>
  <c r="A2544" i="15" l="1"/>
  <c r="B2546" i="15"/>
  <c r="D2545" i="15"/>
  <c r="C2545" i="15"/>
  <c r="A2545" i="15" l="1"/>
  <c r="B2547" i="15"/>
  <c r="D2546" i="15"/>
  <c r="C2546" i="15"/>
  <c r="A2546" i="15" l="1"/>
  <c r="B2548" i="15"/>
  <c r="D2547" i="15"/>
  <c r="C2547" i="15"/>
  <c r="A2547" i="15" l="1"/>
  <c r="B2549" i="15"/>
  <c r="D2548" i="15"/>
  <c r="C2548" i="15"/>
  <c r="A2548" i="15" l="1"/>
  <c r="B2550" i="15"/>
  <c r="D2549" i="15"/>
  <c r="C2549" i="15"/>
  <c r="A2549" i="15" l="1"/>
  <c r="B2551" i="15"/>
  <c r="D2550" i="15"/>
  <c r="C2550" i="15"/>
  <c r="A2550" i="15" l="1"/>
  <c r="B2552" i="15"/>
  <c r="D2551" i="15"/>
  <c r="C2551" i="15"/>
  <c r="A2551" i="15" l="1"/>
  <c r="B2553" i="15"/>
  <c r="D2552" i="15"/>
  <c r="C2552" i="15"/>
  <c r="A2552" i="15" l="1"/>
  <c r="B2554" i="15"/>
  <c r="D2553" i="15"/>
  <c r="C2553" i="15"/>
  <c r="A2553" i="15" l="1"/>
  <c r="B2555" i="15"/>
  <c r="D2554" i="15"/>
  <c r="C2554" i="15"/>
  <c r="A2554" i="15" l="1"/>
  <c r="B2556" i="15"/>
  <c r="D2555" i="15"/>
  <c r="C2555" i="15"/>
  <c r="A2555" i="15" l="1"/>
  <c r="B2557" i="15"/>
  <c r="D2556" i="15"/>
  <c r="C2556" i="15"/>
  <c r="A2556" i="15" l="1"/>
  <c r="B2558" i="15"/>
  <c r="D2557" i="15"/>
  <c r="C2557" i="15"/>
  <c r="A2557" i="15" l="1"/>
  <c r="B2559" i="15"/>
  <c r="D2558" i="15"/>
  <c r="C2558" i="15"/>
  <c r="A2558" i="15" l="1"/>
  <c r="B2560" i="15"/>
  <c r="D2559" i="15"/>
  <c r="C2559" i="15"/>
  <c r="A2559" i="15" l="1"/>
  <c r="B2561" i="15"/>
  <c r="D2560" i="15"/>
  <c r="C2560" i="15"/>
  <c r="A2560" i="15" l="1"/>
  <c r="B2562" i="15"/>
  <c r="D2561" i="15"/>
  <c r="C2561" i="15"/>
  <c r="A2561" i="15" l="1"/>
  <c r="B2563" i="15"/>
  <c r="D2562" i="15"/>
  <c r="C2562" i="15"/>
  <c r="A2562" i="15" l="1"/>
  <c r="B2564" i="15"/>
  <c r="D2563" i="15"/>
  <c r="C2563" i="15"/>
  <c r="A2563" i="15" l="1"/>
  <c r="B2565" i="15"/>
  <c r="D2564" i="15"/>
  <c r="C2564" i="15"/>
  <c r="A2564" i="15" l="1"/>
  <c r="B2566" i="15"/>
  <c r="D2565" i="15"/>
  <c r="C2565" i="15"/>
  <c r="A2565" i="15" l="1"/>
  <c r="B2567" i="15"/>
  <c r="D2566" i="15"/>
  <c r="C2566" i="15"/>
  <c r="A2566" i="15" l="1"/>
  <c r="B2568" i="15"/>
  <c r="D2567" i="15"/>
  <c r="C2567" i="15"/>
  <c r="A2567" i="15" l="1"/>
  <c r="B2569" i="15"/>
  <c r="D2568" i="15"/>
  <c r="C2568" i="15"/>
  <c r="A2568" i="15" l="1"/>
  <c r="B2570" i="15"/>
  <c r="D2569" i="15"/>
  <c r="C2569" i="15"/>
  <c r="A2569" i="15" l="1"/>
  <c r="B2571" i="15"/>
  <c r="D2570" i="15"/>
  <c r="C2570" i="15"/>
  <c r="A2570" i="15" l="1"/>
  <c r="B2572" i="15"/>
  <c r="D2571" i="15"/>
  <c r="C2571" i="15"/>
  <c r="A2571" i="15" l="1"/>
  <c r="B2573" i="15"/>
  <c r="D2572" i="15"/>
  <c r="C2572" i="15"/>
  <c r="A2572" i="15" l="1"/>
  <c r="B2574" i="15"/>
  <c r="D2573" i="15"/>
  <c r="C2573" i="15"/>
  <c r="A2573" i="15" l="1"/>
  <c r="B2575" i="15"/>
  <c r="D2574" i="15"/>
  <c r="C2574" i="15"/>
  <c r="A2574" i="15" l="1"/>
  <c r="B2576" i="15"/>
  <c r="D2575" i="15"/>
  <c r="C2575" i="15"/>
  <c r="A2575" i="15" l="1"/>
  <c r="B2577" i="15"/>
  <c r="D2576" i="15"/>
  <c r="C2576" i="15"/>
  <c r="A2576" i="15" l="1"/>
  <c r="B2578" i="15"/>
  <c r="D2577" i="15"/>
  <c r="C2577" i="15"/>
  <c r="A2577" i="15" l="1"/>
  <c r="B2579" i="15"/>
  <c r="D2578" i="15"/>
  <c r="C2578" i="15"/>
  <c r="A2578" i="15" l="1"/>
  <c r="B2580" i="15"/>
  <c r="D2579" i="15"/>
  <c r="C2579" i="15"/>
  <c r="A2579" i="15" l="1"/>
  <c r="B2581" i="15"/>
  <c r="D2580" i="15"/>
  <c r="C2580" i="15"/>
  <c r="A2580" i="15" l="1"/>
  <c r="B2582" i="15"/>
  <c r="D2581" i="15"/>
  <c r="C2581" i="15"/>
  <c r="A2581" i="15" l="1"/>
  <c r="B2583" i="15"/>
  <c r="D2582" i="15"/>
  <c r="C2582" i="15"/>
  <c r="A2582" i="15" l="1"/>
  <c r="B2584" i="15"/>
  <c r="D2583" i="15"/>
  <c r="C2583" i="15"/>
  <c r="A2583" i="15" l="1"/>
  <c r="B2585" i="15"/>
  <c r="D2584" i="15"/>
  <c r="C2584" i="15"/>
  <c r="A2584" i="15" l="1"/>
  <c r="B2586" i="15"/>
  <c r="D2585" i="15"/>
  <c r="C2585" i="15"/>
  <c r="A2585" i="15" l="1"/>
  <c r="B2587" i="15"/>
  <c r="D2586" i="15"/>
  <c r="C2586" i="15"/>
  <c r="A2586" i="15" l="1"/>
  <c r="B2588" i="15"/>
  <c r="D2587" i="15"/>
  <c r="C2587" i="15"/>
  <c r="A2587" i="15" l="1"/>
  <c r="B2589" i="15"/>
  <c r="D2588" i="15"/>
  <c r="C2588" i="15"/>
  <c r="A2588" i="15" l="1"/>
  <c r="B2590" i="15"/>
  <c r="D2589" i="15"/>
  <c r="C2589" i="15"/>
  <c r="A2589" i="15" l="1"/>
  <c r="B2591" i="15"/>
  <c r="D2590" i="15"/>
  <c r="C2590" i="15"/>
  <c r="A2590" i="15" l="1"/>
  <c r="B2592" i="15"/>
  <c r="D2591" i="15"/>
  <c r="C2591" i="15"/>
  <c r="A2591" i="15" l="1"/>
  <c r="B2593" i="15"/>
  <c r="D2592" i="15"/>
  <c r="C2592" i="15"/>
  <c r="A2592" i="15" l="1"/>
  <c r="B2594" i="15"/>
  <c r="D2593" i="15"/>
  <c r="C2593" i="15"/>
  <c r="A2593" i="15" l="1"/>
  <c r="B2595" i="15"/>
  <c r="D2594" i="15"/>
  <c r="C2594" i="15"/>
  <c r="A2594" i="15" l="1"/>
  <c r="B2596" i="15"/>
  <c r="D2595" i="15"/>
  <c r="C2595" i="15"/>
  <c r="A2595" i="15" l="1"/>
  <c r="B2597" i="15"/>
  <c r="D2596" i="15"/>
  <c r="C2596" i="15"/>
  <c r="A2596" i="15" l="1"/>
  <c r="B2598" i="15"/>
  <c r="D2597" i="15"/>
  <c r="C2597" i="15"/>
  <c r="A2597" i="15" l="1"/>
  <c r="B2599" i="15"/>
  <c r="D2598" i="15"/>
  <c r="C2598" i="15"/>
  <c r="A2598" i="15" l="1"/>
  <c r="B2600" i="15"/>
  <c r="D2599" i="15"/>
  <c r="C2599" i="15"/>
  <c r="A2599" i="15" l="1"/>
  <c r="B2601" i="15"/>
  <c r="D2600" i="15"/>
  <c r="C2600" i="15"/>
  <c r="A2600" i="15" l="1"/>
  <c r="B2602" i="15"/>
  <c r="D2601" i="15"/>
  <c r="C2601" i="15"/>
  <c r="A2601" i="15" l="1"/>
  <c r="B2603" i="15"/>
  <c r="D2602" i="15"/>
  <c r="C2602" i="15"/>
  <c r="A2602" i="15" l="1"/>
  <c r="B2604" i="15"/>
  <c r="D2603" i="15"/>
  <c r="C2603" i="15"/>
  <c r="A2603" i="15" l="1"/>
  <c r="B2605" i="15"/>
  <c r="D2604" i="15"/>
  <c r="C2604" i="15"/>
  <c r="A2604" i="15" l="1"/>
  <c r="B2606" i="15"/>
  <c r="D2605" i="15"/>
  <c r="C2605" i="15"/>
  <c r="A2605" i="15" l="1"/>
  <c r="B2607" i="15"/>
  <c r="D2606" i="15"/>
  <c r="C2606" i="15"/>
  <c r="A2606" i="15" l="1"/>
  <c r="B2608" i="15"/>
  <c r="D2607" i="15"/>
  <c r="C2607" i="15"/>
  <c r="A2607" i="15" l="1"/>
  <c r="B2609" i="15"/>
  <c r="D2608" i="15"/>
  <c r="C2608" i="15"/>
  <c r="A2608" i="15" l="1"/>
  <c r="B2610" i="15"/>
  <c r="D2609" i="15"/>
  <c r="C2609" i="15"/>
  <c r="A2609" i="15" l="1"/>
  <c r="B2611" i="15"/>
  <c r="D2610" i="15"/>
  <c r="C2610" i="15"/>
  <c r="A2610" i="15" l="1"/>
  <c r="B2612" i="15"/>
  <c r="D2611" i="15"/>
  <c r="C2611" i="15"/>
  <c r="A2611" i="15" l="1"/>
  <c r="B2613" i="15"/>
  <c r="D2612" i="15"/>
  <c r="C2612" i="15"/>
  <c r="A2612" i="15" l="1"/>
  <c r="B2614" i="15"/>
  <c r="D2613" i="15"/>
  <c r="C2613" i="15"/>
  <c r="A2613" i="15" l="1"/>
  <c r="B2615" i="15"/>
  <c r="D2614" i="15"/>
  <c r="C2614" i="15"/>
  <c r="A2614" i="15" l="1"/>
  <c r="B2616" i="15"/>
  <c r="D2615" i="15"/>
  <c r="C2615" i="15"/>
  <c r="A2615" i="15" l="1"/>
  <c r="B2617" i="15"/>
  <c r="D2616" i="15"/>
  <c r="C2616" i="15"/>
  <c r="A2616" i="15" l="1"/>
  <c r="B2618" i="15"/>
  <c r="D2617" i="15"/>
  <c r="C2617" i="15"/>
  <c r="A2617" i="15" l="1"/>
  <c r="B2619" i="15"/>
  <c r="D2618" i="15"/>
  <c r="C2618" i="15"/>
  <c r="A2618" i="15" l="1"/>
  <c r="B2620" i="15"/>
  <c r="D2619" i="15"/>
  <c r="C2619" i="15"/>
  <c r="A2619" i="15" l="1"/>
  <c r="B2621" i="15"/>
  <c r="D2620" i="15"/>
  <c r="C2620" i="15"/>
  <c r="A2620" i="15" l="1"/>
  <c r="B2622" i="15"/>
  <c r="D2621" i="15"/>
  <c r="C2621" i="15"/>
  <c r="A2621" i="15" l="1"/>
  <c r="B2623" i="15"/>
  <c r="D2622" i="15"/>
  <c r="C2622" i="15"/>
  <c r="A2622" i="15" l="1"/>
  <c r="B2624" i="15"/>
  <c r="C2623" i="15"/>
  <c r="D2623" i="15"/>
  <c r="A2623" i="15" l="1"/>
  <c r="B2625" i="15"/>
  <c r="D2624" i="15"/>
  <c r="C2624" i="15"/>
  <c r="A2624" i="15" l="1"/>
  <c r="B2626" i="15"/>
  <c r="D2625" i="15"/>
  <c r="C2625" i="15"/>
  <c r="A2625" i="15" l="1"/>
  <c r="B2627" i="15"/>
  <c r="D2626" i="15"/>
  <c r="C2626" i="15"/>
  <c r="A2626" i="15" l="1"/>
  <c r="B2628" i="15"/>
  <c r="D2627" i="15"/>
  <c r="C2627" i="15"/>
  <c r="A2627" i="15" l="1"/>
  <c r="B2629" i="15"/>
  <c r="D2628" i="15"/>
  <c r="C2628" i="15"/>
  <c r="A2628" i="15" l="1"/>
  <c r="B2630" i="15"/>
  <c r="D2629" i="15"/>
  <c r="C2629" i="15"/>
  <c r="A2629" i="15" l="1"/>
  <c r="B2631" i="15"/>
  <c r="D2630" i="15"/>
  <c r="C2630" i="15"/>
  <c r="A2630" i="15" l="1"/>
  <c r="B2632" i="15"/>
  <c r="D2631" i="15"/>
  <c r="C2631" i="15"/>
  <c r="A2631" i="15" l="1"/>
  <c r="B2633" i="15"/>
  <c r="D2632" i="15"/>
  <c r="C2632" i="15"/>
  <c r="A2632" i="15" l="1"/>
  <c r="B2634" i="15"/>
  <c r="D2633" i="15"/>
  <c r="C2633" i="15"/>
  <c r="A2633" i="15" l="1"/>
  <c r="B2635" i="15"/>
  <c r="D2634" i="15"/>
  <c r="C2634" i="15"/>
  <c r="A2634" i="15" l="1"/>
  <c r="B2636" i="15"/>
  <c r="D2635" i="15"/>
  <c r="C2635" i="15"/>
  <c r="A2635" i="15" l="1"/>
  <c r="B2637" i="15"/>
  <c r="D2636" i="15"/>
  <c r="C2636" i="15"/>
  <c r="A2636" i="15" l="1"/>
  <c r="B2638" i="15"/>
  <c r="D2637" i="15"/>
  <c r="C2637" i="15"/>
  <c r="A2637" i="15" l="1"/>
  <c r="B2639" i="15"/>
  <c r="D2638" i="15"/>
  <c r="C2638" i="15"/>
  <c r="A2638" i="15" l="1"/>
  <c r="B2640" i="15"/>
  <c r="D2639" i="15"/>
  <c r="C2639" i="15"/>
  <c r="A2639" i="15" l="1"/>
  <c r="B2641" i="15"/>
  <c r="D2640" i="15"/>
  <c r="C2640" i="15"/>
  <c r="A2640" i="15" l="1"/>
  <c r="B2642" i="15"/>
  <c r="D2641" i="15"/>
  <c r="C2641" i="15"/>
  <c r="A2641" i="15" l="1"/>
  <c r="B2643" i="15"/>
  <c r="D2642" i="15"/>
  <c r="C2642" i="15"/>
  <c r="A2642" i="15" l="1"/>
  <c r="B2644" i="15"/>
  <c r="D2643" i="15"/>
  <c r="C2643" i="15"/>
  <c r="A2643" i="15" l="1"/>
  <c r="B2645" i="15"/>
  <c r="D2644" i="15"/>
  <c r="C2644" i="15"/>
  <c r="A2644" i="15" l="1"/>
  <c r="B2646" i="15"/>
  <c r="D2645" i="15"/>
  <c r="C2645" i="15"/>
  <c r="A2645" i="15" l="1"/>
  <c r="B2647" i="15"/>
  <c r="D2646" i="15"/>
  <c r="C2646" i="15"/>
  <c r="A2646" i="15" l="1"/>
  <c r="B2648" i="15"/>
  <c r="D2647" i="15"/>
  <c r="C2647" i="15"/>
  <c r="A2647" i="15" l="1"/>
  <c r="B2649" i="15"/>
  <c r="D2648" i="15"/>
  <c r="C2648" i="15"/>
  <c r="A2648" i="15" l="1"/>
  <c r="B2650" i="15"/>
  <c r="D2649" i="15"/>
  <c r="C2649" i="15"/>
  <c r="A2649" i="15" l="1"/>
  <c r="B2651" i="15"/>
  <c r="D2650" i="15"/>
  <c r="C2650" i="15"/>
  <c r="A2650" i="15" l="1"/>
  <c r="B2652" i="15"/>
  <c r="D2651" i="15"/>
  <c r="C2651" i="15"/>
  <c r="A2651" i="15" l="1"/>
  <c r="B2653" i="15"/>
  <c r="D2652" i="15"/>
  <c r="C2652" i="15"/>
  <c r="A2652" i="15" l="1"/>
  <c r="B2654" i="15"/>
  <c r="D2653" i="15"/>
  <c r="C2653" i="15"/>
  <c r="A2653" i="15" l="1"/>
  <c r="B2655" i="15"/>
  <c r="D2654" i="15"/>
  <c r="C2654" i="15"/>
  <c r="A2654" i="15" l="1"/>
  <c r="B2656" i="15"/>
  <c r="D2655" i="15"/>
  <c r="C2655" i="15"/>
  <c r="A2655" i="15" l="1"/>
  <c r="B2657" i="15"/>
  <c r="D2656" i="15"/>
  <c r="C2656" i="15"/>
  <c r="A2656" i="15" l="1"/>
  <c r="B2658" i="15"/>
  <c r="D2657" i="15"/>
  <c r="C2657" i="15"/>
  <c r="A2657" i="15" l="1"/>
  <c r="B2659" i="15"/>
  <c r="D2658" i="15"/>
  <c r="C2658" i="15"/>
  <c r="A2658" i="15" l="1"/>
  <c r="B2660" i="15"/>
  <c r="D2659" i="15"/>
  <c r="C2659" i="15"/>
  <c r="A2659" i="15" l="1"/>
  <c r="B2661" i="15"/>
  <c r="D2660" i="15"/>
  <c r="C2660" i="15"/>
  <c r="A2660" i="15" l="1"/>
  <c r="B2662" i="15"/>
  <c r="D2661" i="15"/>
  <c r="C2661" i="15"/>
  <c r="A2661" i="15" l="1"/>
  <c r="B2663" i="15"/>
  <c r="D2662" i="15"/>
  <c r="C2662" i="15"/>
  <c r="A2662" i="15" l="1"/>
  <c r="B2664" i="15"/>
  <c r="D2663" i="15"/>
  <c r="C2663" i="15"/>
  <c r="A2663" i="15" l="1"/>
  <c r="B2665" i="15"/>
  <c r="D2664" i="15"/>
  <c r="C2664" i="15"/>
  <c r="A2664" i="15" l="1"/>
  <c r="B2666" i="15"/>
  <c r="D2665" i="15"/>
  <c r="C2665" i="15"/>
  <c r="A2665" i="15" l="1"/>
  <c r="B2667" i="15"/>
  <c r="D2666" i="15"/>
  <c r="C2666" i="15"/>
  <c r="A2666" i="15" l="1"/>
  <c r="B2668" i="15"/>
  <c r="D2667" i="15"/>
  <c r="C2667" i="15"/>
  <c r="A2667" i="15" l="1"/>
  <c r="B2669" i="15"/>
  <c r="D2668" i="15"/>
  <c r="C2668" i="15"/>
  <c r="A2668" i="15" l="1"/>
  <c r="B2670" i="15"/>
  <c r="D2669" i="15"/>
  <c r="C2669" i="15"/>
  <c r="A2669" i="15" l="1"/>
  <c r="B2671" i="15"/>
  <c r="D2670" i="15"/>
  <c r="C2670" i="15"/>
  <c r="A2670" i="15" l="1"/>
  <c r="B2672" i="15"/>
  <c r="C2671" i="15"/>
  <c r="D2671" i="15"/>
  <c r="A2671" i="15" l="1"/>
  <c r="B2673" i="15"/>
  <c r="D2672" i="15"/>
  <c r="C2672" i="15"/>
  <c r="A2672" i="15" l="1"/>
  <c r="B2674" i="15"/>
  <c r="D2673" i="15"/>
  <c r="C2673" i="15"/>
  <c r="A2673" i="15" l="1"/>
  <c r="B2675" i="15"/>
  <c r="D2674" i="15"/>
  <c r="C2674" i="15"/>
  <c r="A2674" i="15" l="1"/>
  <c r="B2676" i="15"/>
  <c r="D2675" i="15"/>
  <c r="C2675" i="15"/>
  <c r="A2675" i="15" l="1"/>
  <c r="B2677" i="15"/>
  <c r="D2676" i="15"/>
  <c r="C2676" i="15"/>
  <c r="A2676" i="15" l="1"/>
  <c r="B2678" i="15"/>
  <c r="D2677" i="15"/>
  <c r="C2677" i="15"/>
  <c r="A2677" i="15" l="1"/>
  <c r="B2679" i="15"/>
  <c r="D2678" i="15"/>
  <c r="C2678" i="15"/>
  <c r="A2678" i="15" l="1"/>
  <c r="B2680" i="15"/>
  <c r="D2679" i="15"/>
  <c r="C2679" i="15"/>
  <c r="A2679" i="15" l="1"/>
  <c r="B2681" i="15"/>
  <c r="D2680" i="15"/>
  <c r="C2680" i="15"/>
  <c r="A2680" i="15" l="1"/>
  <c r="B2682" i="15"/>
  <c r="D2681" i="15"/>
  <c r="C2681" i="15"/>
  <c r="A2681" i="15" l="1"/>
  <c r="B2683" i="15"/>
  <c r="D2682" i="15"/>
  <c r="C2682" i="15"/>
  <c r="A2682" i="15" l="1"/>
  <c r="B2684" i="15"/>
  <c r="D2683" i="15"/>
  <c r="C2683" i="15"/>
  <c r="A2683" i="15" l="1"/>
  <c r="B2685" i="15"/>
  <c r="D2684" i="15"/>
  <c r="C2684" i="15"/>
  <c r="A2684" i="15" l="1"/>
  <c r="B2686" i="15"/>
  <c r="D2685" i="15"/>
  <c r="C2685" i="15"/>
  <c r="A2685" i="15" l="1"/>
  <c r="B2687" i="15"/>
  <c r="D2686" i="15"/>
  <c r="C2686" i="15"/>
  <c r="A2686" i="15" l="1"/>
  <c r="B2688" i="15"/>
  <c r="C2687" i="15"/>
  <c r="D2687" i="15"/>
  <c r="A2687" i="15" l="1"/>
  <c r="B2689" i="15"/>
  <c r="D2688" i="15"/>
  <c r="C2688" i="15"/>
  <c r="A2688" i="15" l="1"/>
  <c r="B2690" i="15"/>
  <c r="D2689" i="15"/>
  <c r="C2689" i="15"/>
  <c r="A2689" i="15" l="1"/>
  <c r="B2691" i="15"/>
  <c r="D2690" i="15"/>
  <c r="C2690" i="15"/>
  <c r="A2690" i="15" l="1"/>
  <c r="B2692" i="15"/>
  <c r="D2691" i="15"/>
  <c r="C2691" i="15"/>
  <c r="A2691" i="15" l="1"/>
  <c r="B2693" i="15"/>
  <c r="D2692" i="15"/>
  <c r="C2692" i="15"/>
  <c r="A2692" i="15" l="1"/>
  <c r="B2694" i="15"/>
  <c r="D2693" i="15"/>
  <c r="C2693" i="15"/>
  <c r="A2693" i="15" l="1"/>
  <c r="B2695" i="15"/>
  <c r="D2694" i="15"/>
  <c r="C2694" i="15"/>
  <c r="A2694" i="15" l="1"/>
  <c r="B2696" i="15"/>
  <c r="D2695" i="15"/>
  <c r="C2695" i="15"/>
  <c r="A2695" i="15" l="1"/>
  <c r="B2697" i="15"/>
  <c r="D2696" i="15"/>
  <c r="C2696" i="15"/>
  <c r="A2696" i="15" l="1"/>
  <c r="B2698" i="15"/>
  <c r="D2697" i="15"/>
  <c r="C2697" i="15"/>
  <c r="A2697" i="15" l="1"/>
  <c r="B2699" i="15"/>
  <c r="D2698" i="15"/>
  <c r="C2698" i="15"/>
  <c r="A2698" i="15" l="1"/>
  <c r="B2700" i="15"/>
  <c r="D2699" i="15"/>
  <c r="C2699" i="15"/>
  <c r="A2699" i="15" l="1"/>
  <c r="B2701" i="15"/>
  <c r="D2700" i="15"/>
  <c r="C2700" i="15"/>
  <c r="A2700" i="15" l="1"/>
  <c r="B2702" i="15"/>
  <c r="D2701" i="15"/>
  <c r="C2701" i="15"/>
  <c r="A2701" i="15" l="1"/>
  <c r="B2703" i="15"/>
  <c r="D2702" i="15"/>
  <c r="C2702" i="15"/>
  <c r="A2702" i="15" l="1"/>
  <c r="B2704" i="15"/>
  <c r="D2703" i="15"/>
  <c r="C2703" i="15"/>
  <c r="A2703" i="15" l="1"/>
  <c r="B2705" i="15"/>
  <c r="D2704" i="15"/>
  <c r="C2704" i="15"/>
  <c r="A2704" i="15" l="1"/>
  <c r="B2706" i="15"/>
  <c r="D2705" i="15"/>
  <c r="C2705" i="15"/>
  <c r="A2705" i="15" l="1"/>
  <c r="B2707" i="15"/>
  <c r="D2706" i="15"/>
  <c r="C2706" i="15"/>
  <c r="A2706" i="15" l="1"/>
  <c r="B2708" i="15"/>
  <c r="D2707" i="15"/>
  <c r="C2707" i="15"/>
  <c r="A2707" i="15" l="1"/>
  <c r="B2709" i="15"/>
  <c r="D2708" i="15"/>
  <c r="C2708" i="15"/>
  <c r="A2708" i="15" l="1"/>
  <c r="B2710" i="15"/>
  <c r="D2709" i="15"/>
  <c r="C2709" i="15"/>
  <c r="A2709" i="15" l="1"/>
  <c r="B2711" i="15"/>
  <c r="D2710" i="15"/>
  <c r="C2710" i="15"/>
  <c r="A2710" i="15" l="1"/>
  <c r="B2712" i="15"/>
  <c r="D2711" i="15"/>
  <c r="C2711" i="15"/>
  <c r="A2711" i="15" l="1"/>
  <c r="B2713" i="15"/>
  <c r="D2712" i="15"/>
  <c r="C2712" i="15"/>
  <c r="A2712" i="15" l="1"/>
  <c r="B2714" i="15"/>
  <c r="D2713" i="15"/>
  <c r="C2713" i="15"/>
  <c r="A2713" i="15" l="1"/>
  <c r="B2715" i="15"/>
  <c r="D2714" i="15"/>
  <c r="C2714" i="15"/>
  <c r="A2714" i="15" l="1"/>
  <c r="B2716" i="15"/>
  <c r="D2715" i="15"/>
  <c r="C2715" i="15"/>
  <c r="A2715" i="15" l="1"/>
  <c r="B2717" i="15"/>
  <c r="D2716" i="15"/>
  <c r="C2716" i="15"/>
  <c r="A2716" i="15" l="1"/>
  <c r="B2718" i="15"/>
  <c r="D2717" i="15"/>
  <c r="C2717" i="15"/>
  <c r="A2717" i="15" l="1"/>
  <c r="B2719" i="15"/>
  <c r="D2718" i="15"/>
  <c r="C2718" i="15"/>
  <c r="A2718" i="15" l="1"/>
  <c r="B2720" i="15"/>
  <c r="D2719" i="15"/>
  <c r="C2719" i="15"/>
  <c r="A2719" i="15" l="1"/>
  <c r="B2721" i="15"/>
  <c r="D2720" i="15"/>
  <c r="C2720" i="15"/>
  <c r="A2720" i="15" l="1"/>
  <c r="B2722" i="15"/>
  <c r="D2721" i="15"/>
  <c r="C2721" i="15"/>
  <c r="A2721" i="15" l="1"/>
  <c r="B2723" i="15"/>
  <c r="D2722" i="15"/>
  <c r="C2722" i="15"/>
  <c r="A2722" i="15" l="1"/>
  <c r="B2724" i="15"/>
  <c r="D2723" i="15"/>
  <c r="C2723" i="15"/>
  <c r="A2723" i="15" l="1"/>
  <c r="B2725" i="15"/>
  <c r="D2724" i="15"/>
  <c r="C2724" i="15"/>
  <c r="A2724" i="15" l="1"/>
  <c r="B2726" i="15"/>
  <c r="D2725" i="15"/>
  <c r="C2725" i="15"/>
  <c r="A2725" i="15" l="1"/>
  <c r="B2727" i="15"/>
  <c r="D2726" i="15"/>
  <c r="C2726" i="15"/>
  <c r="A2726" i="15" l="1"/>
  <c r="B2728" i="15"/>
  <c r="D2727" i="15"/>
  <c r="C2727" i="15"/>
  <c r="A2727" i="15" l="1"/>
  <c r="B2729" i="15"/>
  <c r="D2728" i="15"/>
  <c r="C2728" i="15"/>
  <c r="A2728" i="15" l="1"/>
  <c r="B2730" i="15"/>
  <c r="D2729" i="15"/>
  <c r="C2729" i="15"/>
  <c r="A2729" i="15" l="1"/>
  <c r="B2731" i="15"/>
  <c r="D2730" i="15"/>
  <c r="C2730" i="15"/>
  <c r="A2730" i="15" l="1"/>
  <c r="B2732" i="15"/>
  <c r="D2731" i="15"/>
  <c r="C2731" i="15"/>
  <c r="A2731" i="15" l="1"/>
  <c r="B2733" i="15"/>
  <c r="D2732" i="15"/>
  <c r="C2732" i="15"/>
  <c r="A2732" i="15" l="1"/>
  <c r="B2734" i="15"/>
  <c r="D2733" i="15"/>
  <c r="C2733" i="15"/>
  <c r="A2733" i="15" l="1"/>
  <c r="B2735" i="15"/>
  <c r="D2734" i="15"/>
  <c r="C2734" i="15"/>
  <c r="A2734" i="15" l="1"/>
  <c r="B2736" i="15"/>
  <c r="C2735" i="15"/>
  <c r="D2735" i="15"/>
  <c r="A2735" i="15" l="1"/>
  <c r="B2737" i="15"/>
  <c r="D2736" i="15"/>
  <c r="C2736" i="15"/>
  <c r="A2736" i="15" l="1"/>
  <c r="B2738" i="15"/>
  <c r="D2737" i="15"/>
  <c r="C2737" i="15"/>
  <c r="A2737" i="15" l="1"/>
  <c r="B2739" i="15"/>
  <c r="D2738" i="15"/>
  <c r="C2738" i="15"/>
  <c r="A2738" i="15" l="1"/>
  <c r="B2740" i="15"/>
  <c r="D2739" i="15"/>
  <c r="C2739" i="15"/>
  <c r="A2739" i="15" l="1"/>
  <c r="B2741" i="15"/>
  <c r="D2740" i="15"/>
  <c r="C2740" i="15"/>
  <c r="A2740" i="15" l="1"/>
  <c r="B2742" i="15"/>
  <c r="D2741" i="15"/>
  <c r="C2741" i="15"/>
  <c r="A2741" i="15" l="1"/>
  <c r="B2743" i="15"/>
  <c r="D2742" i="15"/>
  <c r="C2742" i="15"/>
  <c r="A2742" i="15" l="1"/>
  <c r="B2744" i="15"/>
  <c r="D2743" i="15"/>
  <c r="C2743" i="15"/>
  <c r="A2743" i="15" l="1"/>
  <c r="B2745" i="15"/>
  <c r="D2744" i="15"/>
  <c r="C2744" i="15"/>
  <c r="A2744" i="15" l="1"/>
  <c r="B2746" i="15"/>
  <c r="D2745" i="15"/>
  <c r="C2745" i="15"/>
  <c r="A2745" i="15" l="1"/>
  <c r="B2747" i="15"/>
  <c r="D2746" i="15"/>
  <c r="C2746" i="15"/>
  <c r="A2746" i="15" l="1"/>
  <c r="B2748" i="15"/>
  <c r="D2747" i="15"/>
  <c r="C2747" i="15"/>
  <c r="A2747" i="15" l="1"/>
  <c r="B2749" i="15"/>
  <c r="D2748" i="15"/>
  <c r="C2748" i="15"/>
  <c r="A2748" i="15" l="1"/>
  <c r="B2750" i="15"/>
  <c r="D2749" i="15"/>
  <c r="C2749" i="15"/>
  <c r="A2749" i="15" l="1"/>
  <c r="B2751" i="15"/>
  <c r="D2750" i="15"/>
  <c r="C2750" i="15"/>
  <c r="A2750" i="15" l="1"/>
  <c r="B2752" i="15"/>
  <c r="D2751" i="15"/>
  <c r="C2751" i="15"/>
  <c r="A2751" i="15" l="1"/>
  <c r="B2753" i="15"/>
  <c r="D2752" i="15"/>
  <c r="C2752" i="15"/>
  <c r="A2752" i="15" l="1"/>
  <c r="B2754" i="15"/>
  <c r="D2753" i="15"/>
  <c r="C2753" i="15"/>
  <c r="A2753" i="15" l="1"/>
  <c r="B2755" i="15"/>
  <c r="D2754" i="15"/>
  <c r="C2754" i="15"/>
  <c r="A2754" i="15" l="1"/>
  <c r="B2756" i="15"/>
  <c r="D2755" i="15"/>
  <c r="C2755" i="15"/>
  <c r="A2755" i="15" l="1"/>
  <c r="B2757" i="15"/>
  <c r="D2756" i="15"/>
  <c r="C2756" i="15"/>
  <c r="A2756" i="15" l="1"/>
  <c r="B2758" i="15"/>
  <c r="D2757" i="15"/>
  <c r="C2757" i="15"/>
  <c r="A2757" i="15" l="1"/>
  <c r="B2759" i="15"/>
  <c r="D2758" i="15"/>
  <c r="C2758" i="15"/>
  <c r="A2758" i="15" l="1"/>
  <c r="B2760" i="15"/>
  <c r="D2759" i="15"/>
  <c r="C2759" i="15"/>
  <c r="A2759" i="15" l="1"/>
  <c r="B2761" i="15"/>
  <c r="D2760" i="15"/>
  <c r="C2760" i="15"/>
  <c r="A2760" i="15" l="1"/>
  <c r="B2762" i="15"/>
  <c r="D2761" i="15"/>
  <c r="C2761" i="15"/>
  <c r="A2761" i="15" l="1"/>
  <c r="B2763" i="15"/>
  <c r="D2762" i="15"/>
  <c r="C2762" i="15"/>
  <c r="A2762" i="15" l="1"/>
  <c r="B2764" i="15"/>
  <c r="D2763" i="15"/>
  <c r="C2763" i="15"/>
  <c r="A2763" i="15" l="1"/>
  <c r="B2765" i="15"/>
  <c r="D2764" i="15"/>
  <c r="C2764" i="15"/>
  <c r="A2764" i="15" l="1"/>
  <c r="B2766" i="15"/>
  <c r="D2765" i="15"/>
  <c r="C2765" i="15"/>
  <c r="A2765" i="15" l="1"/>
  <c r="B2767" i="15"/>
  <c r="D2766" i="15"/>
  <c r="C2766" i="15"/>
  <c r="A2766" i="15" l="1"/>
  <c r="B2768" i="15"/>
  <c r="D2768" i="15" s="1"/>
  <c r="D2767" i="15"/>
  <c r="C2767" i="15"/>
  <c r="A2767" i="15" l="1"/>
  <c r="B2769" i="15"/>
  <c r="D2769" i="15" s="1"/>
  <c r="C2768" i="15"/>
  <c r="A2768" i="15" l="1"/>
  <c r="B2770" i="15"/>
  <c r="D2770" i="15" s="1"/>
  <c r="C2769" i="15"/>
  <c r="A2769" i="15" l="1"/>
  <c r="B2771" i="15"/>
  <c r="D2771" i="15" s="1"/>
  <c r="C2770" i="15"/>
  <c r="A2770" i="15" l="1"/>
  <c r="B2772" i="15"/>
  <c r="D2772" i="15" s="1"/>
  <c r="C2771" i="15"/>
  <c r="A2771" i="15" l="1"/>
  <c r="B2773" i="15"/>
  <c r="D2773" i="15" s="1"/>
  <c r="C2772" i="15"/>
  <c r="A2772" i="15" l="1"/>
  <c r="B2774" i="15"/>
  <c r="C2773" i="15"/>
  <c r="A2773" i="15" l="1"/>
  <c r="C2774" i="15"/>
  <c r="D2774" i="15"/>
  <c r="A2774" i="15" l="1"/>
  <c r="G1344" i="15"/>
  <c r="F1344" i="15"/>
  <c r="F1342" i="15"/>
  <c r="F1343" i="15"/>
  <c r="G1346" i="15"/>
  <c r="G1340" i="15"/>
  <c r="G1342" i="15"/>
  <c r="F1345" i="15"/>
  <c r="F1346" i="15"/>
  <c r="G1345" i="15"/>
  <c r="F1347" i="15"/>
  <c r="G1343" i="15"/>
  <c r="G1348" i="15"/>
  <c r="G1347" i="15"/>
  <c r="G1349" i="15"/>
  <c r="F1348" i="15"/>
  <c r="F1350" i="15"/>
  <c r="F1351" i="15"/>
  <c r="F1349" i="15"/>
  <c r="G1350" i="15"/>
  <c r="G1351" i="15"/>
  <c r="F1352" i="15"/>
  <c r="G1353" i="15"/>
  <c r="G1352" i="15"/>
  <c r="F1353" i="15"/>
  <c r="G1355" i="15"/>
  <c r="F1355" i="15"/>
  <c r="G1354" i="15"/>
  <c r="F1354" i="15"/>
  <c r="F1356" i="15"/>
  <c r="G1356" i="15"/>
  <c r="G1358" i="15"/>
  <c r="G1357" i="15"/>
  <c r="F1357" i="15"/>
  <c r="F1359" i="15"/>
  <c r="G1359" i="15"/>
  <c r="F1361" i="15"/>
  <c r="F1358" i="15"/>
  <c r="F1360" i="15"/>
  <c r="G1361" i="15"/>
  <c r="G1360" i="15"/>
  <c r="F1363" i="15"/>
  <c r="G1363" i="15"/>
  <c r="F1362" i="15"/>
  <c r="F1365" i="15"/>
  <c r="G1362" i="15"/>
  <c r="G1364" i="15"/>
  <c r="F1364" i="15"/>
  <c r="G1365" i="15"/>
  <c r="F1367" i="15"/>
  <c r="G1367" i="15"/>
  <c r="F1368" i="15"/>
  <c r="G1366" i="15"/>
  <c r="F1366" i="15"/>
  <c r="G1369" i="15"/>
  <c r="F1370" i="15"/>
  <c r="G1370" i="15"/>
  <c r="G1368" i="15"/>
  <c r="G1373" i="15"/>
  <c r="F1369" i="15"/>
  <c r="F1371" i="15"/>
  <c r="G1371" i="15"/>
  <c r="F1372" i="15"/>
  <c r="G1372" i="15"/>
  <c r="F1373" i="15"/>
  <c r="F1374" i="15"/>
  <c r="G1374" i="15"/>
  <c r="F1375" i="15"/>
  <c r="G1376" i="15"/>
  <c r="F1377" i="15"/>
  <c r="G1375" i="15"/>
  <c r="F1378" i="15"/>
  <c r="F1376" i="15"/>
  <c r="G1377" i="15"/>
  <c r="G1378" i="15"/>
  <c r="G1381" i="15"/>
  <c r="F1379" i="15"/>
  <c r="G1379" i="15"/>
  <c r="G1380" i="15"/>
  <c r="F1380" i="15"/>
  <c r="F1381" i="15"/>
  <c r="F1382" i="15"/>
  <c r="G1382" i="15"/>
  <c r="F1383" i="15"/>
  <c r="G1383" i="15"/>
  <c r="G1384" i="15"/>
  <c r="F1384" i="15"/>
  <c r="F1385" i="15"/>
  <c r="G1385" i="15"/>
  <c r="F1386" i="15"/>
  <c r="G1386" i="15"/>
  <c r="G1388" i="15"/>
  <c r="G1387" i="15"/>
  <c r="F1388" i="15"/>
  <c r="F1387" i="15"/>
  <c r="G1389" i="15"/>
  <c r="F1389" i="15"/>
  <c r="F1392" i="15"/>
  <c r="F1391" i="15"/>
  <c r="G1391" i="15"/>
  <c r="F1390" i="15"/>
  <c r="G1390" i="15"/>
  <c r="G1392" i="15"/>
  <c r="F1394" i="15"/>
  <c r="G1395" i="15"/>
  <c r="G1394" i="15"/>
  <c r="F1393" i="15"/>
  <c r="G1393" i="15"/>
  <c r="F1395" i="15"/>
  <c r="F1396" i="15"/>
  <c r="G1397" i="15"/>
  <c r="F1397" i="15"/>
  <c r="G1396" i="15"/>
  <c r="F1398" i="15"/>
  <c r="G1398" i="15"/>
  <c r="G1400" i="15"/>
  <c r="G1399" i="15"/>
  <c r="F1399" i="15"/>
  <c r="G1401" i="15"/>
  <c r="F1400" i="15"/>
  <c r="F1402" i="15"/>
  <c r="G1403" i="15"/>
  <c r="F1401" i="15"/>
  <c r="G1402" i="15"/>
  <c r="F1404" i="15"/>
  <c r="G1404" i="15"/>
  <c r="F1403" i="15"/>
  <c r="G1407" i="15"/>
  <c r="G1405" i="15"/>
  <c r="G1406" i="15"/>
  <c r="F1405" i="15"/>
  <c r="F1406" i="15"/>
  <c r="F1407" i="15"/>
  <c r="G1410" i="15"/>
  <c r="F1408" i="15"/>
  <c r="G1409" i="15"/>
  <c r="G1408" i="15"/>
  <c r="F1409" i="15"/>
  <c r="F1410" i="15"/>
  <c r="F1412" i="15"/>
  <c r="F1411" i="15"/>
  <c r="G1411" i="15"/>
  <c r="G1412" i="15"/>
  <c r="G1414" i="15"/>
  <c r="F1413" i="15"/>
  <c r="G1413" i="15"/>
  <c r="F1415" i="15"/>
  <c r="F1414" i="15"/>
  <c r="G1415" i="15"/>
  <c r="F1418" i="15"/>
  <c r="F1416" i="15"/>
  <c r="G1416" i="15"/>
  <c r="G1417" i="15"/>
  <c r="F1417" i="15"/>
  <c r="G1418" i="15"/>
  <c r="F1419" i="15"/>
  <c r="G1419" i="15"/>
  <c r="F1420" i="15"/>
  <c r="G1420" i="15"/>
  <c r="G1421" i="15"/>
  <c r="G1422" i="15"/>
  <c r="G1423" i="15"/>
  <c r="F1422" i="15"/>
  <c r="F1421" i="15"/>
  <c r="F1423" i="15"/>
  <c r="G1424" i="15"/>
  <c r="F1426" i="15"/>
  <c r="F1424" i="15"/>
  <c r="G1427" i="15"/>
  <c r="G1425" i="15"/>
  <c r="G1426" i="15"/>
  <c r="F1425" i="15"/>
  <c r="F1427" i="15"/>
  <c r="F1428" i="15"/>
  <c r="G1428" i="15"/>
  <c r="G1429" i="15"/>
  <c r="F1429" i="15"/>
  <c r="G1431" i="15"/>
  <c r="G1430" i="15"/>
  <c r="F1430" i="15"/>
  <c r="G1433" i="15"/>
  <c r="F1432" i="15"/>
  <c r="F1431" i="15"/>
  <c r="G1434" i="15"/>
  <c r="F1434" i="15"/>
  <c r="F1433" i="15"/>
  <c r="G1432" i="15"/>
  <c r="F1436" i="15"/>
  <c r="G1436" i="15"/>
  <c r="F1435" i="15"/>
  <c r="F1438" i="15"/>
  <c r="G1435" i="15"/>
  <c r="F1437" i="15"/>
  <c r="G1437" i="15"/>
  <c r="F1439" i="15"/>
  <c r="G1438" i="15"/>
  <c r="G1439" i="15"/>
  <c r="F1441" i="15"/>
  <c r="F1440" i="15"/>
  <c r="G1441" i="15"/>
  <c r="G1440" i="15"/>
  <c r="G1443" i="15"/>
  <c r="G1442" i="15"/>
  <c r="F1442" i="15"/>
  <c r="G1445" i="15"/>
  <c r="F1443" i="15"/>
  <c r="F1444" i="15"/>
  <c r="F1445" i="15"/>
  <c r="G1444" i="15"/>
  <c r="G1446" i="15"/>
  <c r="G1448" i="15"/>
  <c r="F1446" i="15"/>
  <c r="G1447" i="15"/>
  <c r="F1447" i="15"/>
  <c r="F1448" i="15"/>
  <c r="G1449" i="15"/>
  <c r="F1449" i="15"/>
  <c r="G1450" i="15"/>
  <c r="F1450" i="15"/>
  <c r="G1451" i="15"/>
  <c r="F1451" i="15"/>
  <c r="G1452" i="15"/>
  <c r="F1453" i="15"/>
  <c r="F1452" i="15"/>
  <c r="G1454" i="15"/>
  <c r="F1454" i="15"/>
  <c r="G1453" i="15"/>
  <c r="F1455" i="15"/>
  <c r="F1457" i="15"/>
  <c r="G1455" i="15"/>
  <c r="G1456" i="15"/>
  <c r="G1459" i="15"/>
  <c r="G1458" i="15"/>
  <c r="F1456" i="15"/>
  <c r="F1458" i="15"/>
  <c r="G1457" i="15"/>
  <c r="F1459" i="15"/>
  <c r="F1460" i="15"/>
  <c r="G1461" i="15"/>
  <c r="G1460" i="15"/>
  <c r="F1461" i="15"/>
  <c r="F1463" i="15"/>
  <c r="G1462" i="15"/>
  <c r="G1463" i="15"/>
  <c r="F1464" i="15"/>
  <c r="G1465" i="15"/>
  <c r="F1465" i="15"/>
  <c r="F1462" i="15"/>
  <c r="G1464" i="15"/>
  <c r="G1467" i="15"/>
  <c r="F1466" i="15"/>
  <c r="F1467" i="15"/>
  <c r="G1466" i="15"/>
  <c r="G1469" i="15"/>
  <c r="F1468" i="15"/>
  <c r="G1468" i="15"/>
  <c r="F1469" i="15"/>
  <c r="F1470" i="15"/>
  <c r="G1470" i="15"/>
  <c r="G1471" i="15"/>
  <c r="F1471" i="15"/>
  <c r="F1473" i="15"/>
  <c r="G1472" i="15"/>
  <c r="F1472" i="15"/>
  <c r="G1473" i="15"/>
  <c r="G1477" i="15"/>
  <c r="G1474" i="15"/>
  <c r="F1474" i="15"/>
  <c r="G1475" i="15"/>
  <c r="F1475" i="15"/>
  <c r="F1478" i="15"/>
  <c r="G1478" i="15"/>
  <c r="F1476" i="15"/>
  <c r="F1477" i="15"/>
  <c r="G1476" i="15"/>
  <c r="G1479" i="15"/>
  <c r="G1481" i="15"/>
  <c r="F1479" i="15"/>
  <c r="G1482" i="15"/>
  <c r="F1480" i="15"/>
  <c r="G1480" i="15"/>
  <c r="F1482" i="15"/>
  <c r="F1481" i="15"/>
  <c r="F1483" i="15"/>
  <c r="G1487" i="15"/>
  <c r="G1483" i="15"/>
  <c r="G1484" i="15"/>
  <c r="F1486" i="15"/>
  <c r="G1485" i="15"/>
  <c r="F1485" i="15"/>
  <c r="F1484" i="15"/>
  <c r="G1486" i="15"/>
  <c r="F1487" i="15"/>
  <c r="F1490" i="15"/>
  <c r="F1489" i="15"/>
  <c r="G1488" i="15"/>
  <c r="G1489" i="15"/>
  <c r="F1488" i="15"/>
  <c r="G1490" i="15"/>
  <c r="G1493" i="15"/>
  <c r="F1493" i="15"/>
  <c r="F1492" i="15"/>
  <c r="G1491" i="15"/>
  <c r="F1491" i="15"/>
  <c r="G1492" i="15"/>
  <c r="F1494" i="15"/>
  <c r="G1494" i="15"/>
  <c r="G1495" i="15"/>
  <c r="F1495" i="15"/>
  <c r="F1497" i="15"/>
  <c r="G1496" i="15"/>
  <c r="F1496" i="15"/>
  <c r="F2773" i="15"/>
  <c r="G1497" i="15"/>
  <c r="G2773" i="15"/>
  <c r="G1498" i="15"/>
  <c r="F1500" i="15"/>
  <c r="G1499" i="15"/>
  <c r="F1499" i="15"/>
  <c r="F1498" i="15"/>
  <c r="G1500" i="15"/>
  <c r="G1501" i="15"/>
  <c r="F1501" i="15"/>
  <c r="F1502" i="15"/>
  <c r="F404" i="15"/>
  <c r="G1502" i="15"/>
  <c r="G959" i="15"/>
  <c r="F1179" i="15"/>
  <c r="G374" i="15"/>
  <c r="G1167" i="15"/>
  <c r="G1265" i="15"/>
  <c r="G1282" i="15"/>
  <c r="F766" i="15"/>
  <c r="G769" i="15"/>
  <c r="F1036" i="15"/>
  <c r="F1075" i="15"/>
  <c r="G1029" i="15"/>
  <c r="G954" i="15"/>
  <c r="G932" i="15"/>
  <c r="G775" i="15"/>
  <c r="F1231" i="15"/>
  <c r="G1113" i="15"/>
  <c r="F1149" i="15"/>
  <c r="F446" i="15"/>
  <c r="G939" i="15"/>
  <c r="F581" i="15"/>
  <c r="G1003" i="15"/>
  <c r="F422" i="15"/>
  <c r="G513" i="15"/>
  <c r="F171" i="15"/>
  <c r="G57" i="15"/>
  <c r="F804" i="15"/>
  <c r="G229" i="15"/>
  <c r="F1322" i="15"/>
  <c r="F777" i="15"/>
  <c r="F107" i="15"/>
  <c r="F290" i="15"/>
  <c r="G363" i="15"/>
  <c r="G211" i="15"/>
  <c r="F1024" i="15"/>
  <c r="F391" i="15"/>
  <c r="G428" i="15"/>
  <c r="G253" i="15"/>
  <c r="F1171" i="15"/>
  <c r="F111" i="15"/>
  <c r="F149" i="15"/>
  <c r="G1166" i="15"/>
  <c r="F947" i="15"/>
  <c r="G511" i="15"/>
  <c r="F474" i="15"/>
  <c r="G1171" i="15"/>
  <c r="G1011" i="15"/>
  <c r="G465" i="15"/>
  <c r="G1177" i="15"/>
  <c r="F1015" i="15"/>
  <c r="G896" i="15"/>
  <c r="F689" i="15"/>
  <c r="G630" i="15"/>
  <c r="F634" i="15"/>
  <c r="F1173" i="15"/>
  <c r="F1211" i="15"/>
  <c r="F1098" i="15"/>
  <c r="G818" i="15"/>
  <c r="F797" i="15"/>
  <c r="G637" i="15"/>
  <c r="F933" i="15"/>
  <c r="F1229" i="15"/>
  <c r="F878" i="15"/>
  <c r="G266" i="15"/>
  <c r="G269" i="15"/>
  <c r="G137" i="15"/>
  <c r="G606" i="15"/>
  <c r="F5" i="15"/>
  <c r="G461" i="15"/>
  <c r="F556" i="15"/>
  <c r="F177" i="15"/>
  <c r="G65" i="15"/>
  <c r="F812" i="15"/>
  <c r="F299" i="15"/>
  <c r="G1252" i="15"/>
  <c r="G850" i="15"/>
  <c r="G177" i="15"/>
  <c r="G32" i="15"/>
  <c r="G433" i="15"/>
  <c r="F176" i="15"/>
  <c r="F237" i="15"/>
  <c r="F690" i="15"/>
  <c r="G726" i="15"/>
  <c r="F261" i="15"/>
  <c r="F1132" i="15"/>
  <c r="F576" i="15"/>
  <c r="G577" i="15"/>
  <c r="F1227" i="15"/>
  <c r="F1266" i="15"/>
  <c r="G1024" i="15"/>
  <c r="F765" i="15"/>
  <c r="G741" i="15"/>
  <c r="F583" i="15"/>
  <c r="G879" i="15"/>
  <c r="G1306" i="15"/>
  <c r="F981" i="15"/>
  <c r="F927" i="15"/>
  <c r="G747" i="15"/>
  <c r="F389" i="15"/>
  <c r="F286" i="15"/>
  <c r="F1264" i="15"/>
  <c r="G835" i="15"/>
  <c r="F193" i="15"/>
  <c r="G44" i="15"/>
  <c r="G447" i="15"/>
  <c r="F234" i="15"/>
  <c r="F1002" i="15"/>
  <c r="G416" i="15"/>
  <c r="F450" i="15"/>
  <c r="G279" i="15"/>
  <c r="F681" i="15"/>
  <c r="G201" i="15"/>
  <c r="G263" i="15"/>
  <c r="F712" i="15"/>
  <c r="G748" i="15"/>
  <c r="F300" i="15"/>
  <c r="F1291" i="15"/>
  <c r="F453" i="15"/>
  <c r="F137" i="15"/>
  <c r="G120" i="15"/>
  <c r="G1286" i="15"/>
  <c r="G831" i="15"/>
  <c r="G935" i="15"/>
  <c r="F937" i="15"/>
  <c r="F1200" i="15"/>
  <c r="G700" i="15"/>
  <c r="F1128" i="15"/>
  <c r="F1165" i="15"/>
  <c r="F428" i="15"/>
  <c r="F923" i="15"/>
  <c r="F565" i="15"/>
  <c r="G683" i="15"/>
  <c r="G1294" i="15"/>
  <c r="G1159" i="15"/>
  <c r="G436" i="15"/>
  <c r="G698" i="15"/>
  <c r="F846" i="15"/>
  <c r="F849" i="15"/>
  <c r="G1290" i="15"/>
  <c r="F992" i="15"/>
  <c r="F1043" i="15"/>
  <c r="G22" i="15"/>
  <c r="F63" i="15"/>
  <c r="G1256" i="15"/>
  <c r="F891" i="15"/>
  <c r="G454" i="15"/>
  <c r="F1041" i="15"/>
  <c r="G304" i="15"/>
  <c r="F119" i="15"/>
  <c r="F104" i="15"/>
  <c r="G1303" i="15"/>
  <c r="G816" i="15"/>
  <c r="G737" i="15"/>
  <c r="G121" i="15"/>
  <c r="G93" i="15"/>
  <c r="G1005" i="15"/>
  <c r="F429" i="15"/>
  <c r="G116" i="15"/>
  <c r="F573" i="15"/>
  <c r="G793" i="15"/>
  <c r="G122" i="15"/>
  <c r="F304" i="15"/>
  <c r="G1227" i="15"/>
  <c r="F642" i="15"/>
  <c r="G660" i="15"/>
  <c r="G504" i="15"/>
  <c r="F795" i="15"/>
  <c r="G404" i="15"/>
  <c r="F949" i="15"/>
  <c r="F925" i="15"/>
  <c r="G687" i="15"/>
  <c r="G690" i="15"/>
  <c r="G1116" i="15"/>
  <c r="G1154" i="15"/>
  <c r="F1318" i="15"/>
  <c r="G180" i="15"/>
  <c r="F221" i="15"/>
  <c r="F1095" i="15"/>
  <c r="F370" i="15"/>
  <c r="F614" i="15"/>
  <c r="F1324" i="15"/>
  <c r="F471" i="15"/>
  <c r="F156" i="15"/>
  <c r="G135" i="15"/>
  <c r="G1269" i="15"/>
  <c r="F847" i="15"/>
  <c r="F1340" i="15"/>
  <c r="F769" i="15"/>
  <c r="F153" i="15"/>
  <c r="G126" i="15"/>
  <c r="G965" i="15"/>
  <c r="G460" i="15"/>
  <c r="G152" i="15"/>
  <c r="G607" i="15"/>
  <c r="F698" i="15"/>
  <c r="G28" i="15"/>
  <c r="G207" i="15"/>
  <c r="F1260" i="15"/>
  <c r="F631" i="15"/>
  <c r="F1269" i="15"/>
  <c r="G970" i="15"/>
  <c r="G621" i="15"/>
  <c r="G463" i="15"/>
  <c r="F757" i="15"/>
  <c r="G874" i="15"/>
  <c r="F1103" i="15"/>
  <c r="G809" i="15"/>
  <c r="F626" i="15"/>
  <c r="G920" i="15"/>
  <c r="G387" i="15"/>
  <c r="F1258" i="15"/>
  <c r="F1100" i="15"/>
  <c r="F813" i="15"/>
  <c r="F1052" i="15"/>
  <c r="G495" i="15"/>
  <c r="G181" i="15"/>
  <c r="F190" i="15"/>
  <c r="F1213" i="15"/>
  <c r="F902" i="15"/>
  <c r="G132" i="15"/>
  <c r="G61" i="15"/>
  <c r="F514" i="15"/>
  <c r="G549" i="15"/>
  <c r="G85" i="15"/>
  <c r="G1017" i="15"/>
  <c r="F7" i="15"/>
  <c r="G46" i="15"/>
  <c r="F1271" i="15"/>
  <c r="F844" i="15"/>
  <c r="F406" i="15"/>
  <c r="F551" i="15"/>
  <c r="G233" i="15"/>
  <c r="G216" i="15"/>
  <c r="F1190" i="15"/>
  <c r="F926" i="15"/>
  <c r="F957" i="15"/>
  <c r="F1005" i="15"/>
  <c r="F589" i="15"/>
  <c r="F431" i="15"/>
  <c r="G723" i="15"/>
  <c r="G843" i="15"/>
  <c r="F1134" i="15"/>
  <c r="G778" i="15"/>
  <c r="F597" i="15"/>
  <c r="G889" i="15"/>
  <c r="G356" i="15"/>
  <c r="F1290" i="15"/>
  <c r="F1130" i="15"/>
  <c r="G784" i="15"/>
  <c r="F996" i="15"/>
  <c r="F279" i="15"/>
  <c r="G27" i="15"/>
  <c r="G1288" i="15"/>
  <c r="F859" i="15"/>
  <c r="G420" i="15"/>
  <c r="F1000" i="15"/>
  <c r="G254" i="15"/>
  <c r="G293" i="15"/>
  <c r="G1023" i="15"/>
  <c r="G410" i="15"/>
  <c r="G655" i="15"/>
  <c r="G576" i="15"/>
  <c r="F255" i="15"/>
  <c r="G243" i="15"/>
  <c r="G1165" i="15"/>
  <c r="F951" i="15"/>
  <c r="G1009" i="15"/>
  <c r="F412" i="15"/>
  <c r="G503" i="15"/>
  <c r="F131" i="15"/>
  <c r="F18" i="15"/>
  <c r="F1093" i="15"/>
  <c r="F969" i="15"/>
  <c r="F950" i="15"/>
  <c r="F792" i="15"/>
  <c r="G1214" i="15"/>
  <c r="F529" i="15"/>
  <c r="F1115" i="15"/>
  <c r="F1310" i="15"/>
  <c r="F958" i="15"/>
  <c r="F956" i="15"/>
  <c r="F694" i="15"/>
  <c r="F700" i="15"/>
  <c r="G1110" i="15"/>
  <c r="F1145" i="15"/>
  <c r="F1214" i="15"/>
  <c r="F884" i="15"/>
  <c r="G860" i="15"/>
  <c r="G703" i="15"/>
  <c r="F1301" i="15"/>
  <c r="G685" i="15"/>
  <c r="G72" i="15"/>
  <c r="F78" i="15"/>
  <c r="F1023" i="15"/>
  <c r="F411" i="15"/>
  <c r="F1156" i="15"/>
  <c r="G952" i="15"/>
  <c r="F490" i="15"/>
  <c r="G115" i="15"/>
  <c r="F309" i="15"/>
  <c r="F748" i="15"/>
  <c r="G237" i="15"/>
  <c r="G1314" i="15"/>
  <c r="F785" i="15"/>
  <c r="G113" i="15"/>
  <c r="G298" i="15"/>
  <c r="G367" i="15"/>
  <c r="G111" i="15"/>
  <c r="F175" i="15"/>
  <c r="F1327" i="15"/>
  <c r="F790" i="15"/>
  <c r="F349" i="15"/>
  <c r="G763" i="15"/>
  <c r="G1213" i="15"/>
  <c r="G682" i="15"/>
  <c r="F518" i="15"/>
  <c r="F809" i="15"/>
  <c r="G1146" i="15"/>
  <c r="F826" i="15"/>
  <c r="G654" i="15"/>
  <c r="F997" i="15"/>
  <c r="F394" i="15"/>
  <c r="F676" i="15"/>
  <c r="G825" i="15"/>
  <c r="G559" i="15"/>
  <c r="G544" i="15"/>
  <c r="G836" i="15"/>
  <c r="G1259" i="15"/>
  <c r="G849" i="15"/>
  <c r="F231" i="15"/>
  <c r="G240" i="15"/>
  <c r="G105" i="15"/>
  <c r="G571" i="15"/>
  <c r="F994" i="15"/>
  <c r="G432" i="15"/>
  <c r="G523" i="15"/>
  <c r="F146" i="15"/>
  <c r="G36" i="15"/>
  <c r="F780" i="15"/>
  <c r="G270" i="15"/>
  <c r="F1281" i="15"/>
  <c r="F817" i="15"/>
  <c r="G145" i="15"/>
  <c r="F219" i="15"/>
  <c r="G1162" i="15"/>
  <c r="F392" i="15"/>
  <c r="G74" i="15"/>
  <c r="F56" i="15"/>
  <c r="G522" i="15"/>
  <c r="G765" i="15"/>
  <c r="G867" i="15"/>
  <c r="G872" i="15"/>
  <c r="F1265" i="15"/>
  <c r="F865" i="15"/>
  <c r="F864" i="15"/>
  <c r="G1272" i="15"/>
  <c r="G979" i="15"/>
  <c r="G1045" i="15"/>
  <c r="F374" i="15"/>
  <c r="G379" i="15"/>
  <c r="F871" i="15"/>
  <c r="G1134" i="15"/>
  <c r="F1018" i="15"/>
  <c r="G1053" i="15"/>
  <c r="G543" i="15"/>
  <c r="F383" i="15"/>
  <c r="F677" i="15"/>
  <c r="F963" i="15"/>
  <c r="G455" i="15"/>
  <c r="G546" i="15"/>
  <c r="F202" i="15"/>
  <c r="G88" i="15"/>
  <c r="G837" i="15"/>
  <c r="F259" i="15"/>
  <c r="F1288" i="15"/>
  <c r="F808" i="15"/>
  <c r="G138" i="15"/>
  <c r="G322" i="15"/>
  <c r="F397" i="15"/>
  <c r="F244" i="15"/>
  <c r="G994" i="15"/>
  <c r="G425" i="15"/>
  <c r="F461" i="15"/>
  <c r="G286" i="15"/>
  <c r="G1237" i="15"/>
  <c r="G141" i="15"/>
  <c r="G183" i="15"/>
  <c r="F1135" i="15"/>
  <c r="G983" i="15"/>
  <c r="G540" i="15"/>
  <c r="G1190" i="15"/>
  <c r="G313" i="15"/>
  <c r="G320" i="15"/>
  <c r="G815" i="15"/>
  <c r="F1191" i="15"/>
  <c r="F1072" i="15"/>
  <c r="F1109" i="15"/>
  <c r="F485" i="15"/>
  <c r="G328" i="15"/>
  <c r="G620" i="15"/>
  <c r="G739" i="15"/>
  <c r="F1237" i="15"/>
  <c r="G602" i="15"/>
  <c r="F491" i="15"/>
  <c r="G785" i="15"/>
  <c r="G228" i="15"/>
  <c r="F1010" i="15"/>
  <c r="G409" i="15"/>
  <c r="G476" i="15"/>
  <c r="G12" i="15"/>
  <c r="G705" i="15"/>
  <c r="G159" i="15"/>
  <c r="G223" i="15"/>
  <c r="F671" i="15"/>
  <c r="G707" i="15"/>
  <c r="G242" i="15"/>
  <c r="F1283" i="15"/>
  <c r="G168" i="15"/>
  <c r="F205" i="15"/>
  <c r="F1111" i="15"/>
  <c r="F322" i="15"/>
  <c r="G565" i="15"/>
  <c r="F713" i="15"/>
  <c r="G96" i="15"/>
  <c r="F71" i="15"/>
  <c r="F1031" i="15"/>
  <c r="F1067" i="15"/>
  <c r="G680" i="15"/>
  <c r="G681" i="15"/>
  <c r="F1126" i="15"/>
  <c r="F1162" i="15"/>
  <c r="G916" i="15"/>
  <c r="G1062" i="15"/>
  <c r="F848" i="15"/>
  <c r="F666" i="15"/>
  <c r="G299" i="15"/>
  <c r="F425" i="15"/>
  <c r="G1220" i="15"/>
  <c r="F1059" i="15"/>
  <c r="G855" i="15"/>
  <c r="G569" i="15"/>
  <c r="G589" i="15"/>
  <c r="F593" i="15"/>
  <c r="F1210" i="15"/>
  <c r="G1249" i="15"/>
  <c r="F1030" i="15"/>
  <c r="F284" i="15"/>
  <c r="F316" i="15"/>
  <c r="F999" i="15"/>
  <c r="G466" i="15"/>
  <c r="G710" i="15"/>
  <c r="F566" i="15"/>
  <c r="F83" i="15"/>
  <c r="F55" i="15"/>
  <c r="F1045" i="15"/>
  <c r="F386" i="15"/>
  <c r="F1116" i="15"/>
  <c r="G301" i="15"/>
  <c r="G401" i="15"/>
  <c r="F30" i="15"/>
  <c r="F218" i="15"/>
  <c r="G555" i="15"/>
  <c r="F59" i="15"/>
  <c r="F1175" i="15"/>
  <c r="G372" i="15"/>
  <c r="G406" i="15"/>
  <c r="G231" i="15"/>
  <c r="F1152" i="15"/>
  <c r="G1188" i="15"/>
  <c r="F403" i="15"/>
  <c r="F901" i="15"/>
  <c r="G541" i="15"/>
  <c r="G762" i="15"/>
  <c r="F806" i="15"/>
  <c r="F1094" i="15"/>
  <c r="F496" i="15"/>
  <c r="G533" i="15"/>
  <c r="G813" i="15"/>
  <c r="G1046" i="15"/>
  <c r="G1244" i="15"/>
  <c r="F753" i="15"/>
  <c r="F1224" i="15"/>
  <c r="G667" i="15"/>
  <c r="G506" i="15"/>
  <c r="G800" i="15"/>
  <c r="G918" i="15"/>
  <c r="F920" i="15"/>
  <c r="G1218" i="15"/>
  <c r="G678" i="15"/>
  <c r="F1121" i="15"/>
  <c r="G430" i="15"/>
  <c r="F432" i="15"/>
  <c r="F928" i="15"/>
  <c r="G1082" i="15"/>
  <c r="F1304" i="15"/>
  <c r="F465" i="15"/>
  <c r="F144" i="15"/>
  <c r="F160" i="15"/>
  <c r="F1247" i="15"/>
  <c r="F869" i="15"/>
  <c r="F727" i="15"/>
  <c r="G112" i="15"/>
  <c r="F87" i="15"/>
  <c r="F1016" i="15"/>
  <c r="G417" i="15"/>
  <c r="F1083" i="15"/>
  <c r="F343" i="15"/>
  <c r="G431" i="15"/>
  <c r="G62" i="15"/>
  <c r="G250" i="15"/>
  <c r="G674" i="15"/>
  <c r="F91" i="15"/>
  <c r="F1146" i="15"/>
  <c r="F954" i="15"/>
  <c r="F297" i="15"/>
  <c r="G134" i="15"/>
  <c r="G1184" i="15"/>
  <c r="G1223" i="15"/>
  <c r="F372" i="15"/>
  <c r="G1194" i="15"/>
  <c r="G1229" i="15"/>
  <c r="F365" i="15"/>
  <c r="G857" i="15"/>
  <c r="F499" i="15"/>
  <c r="G619" i="15"/>
  <c r="F1026" i="15"/>
  <c r="F1223" i="15"/>
  <c r="G369" i="15"/>
  <c r="G572" i="15"/>
  <c r="G782" i="15"/>
  <c r="F787" i="15"/>
  <c r="F1021" i="15"/>
  <c r="G1058" i="15"/>
  <c r="G1077" i="15"/>
  <c r="G215" i="15"/>
  <c r="G252" i="15"/>
  <c r="F1066" i="15"/>
  <c r="F402" i="15"/>
  <c r="G645" i="15"/>
  <c r="F1085" i="15"/>
  <c r="F503" i="15"/>
  <c r="G185" i="15"/>
  <c r="F170" i="15"/>
  <c r="G1236" i="15"/>
  <c r="F879" i="15"/>
  <c r="G1307" i="15"/>
  <c r="F800" i="15"/>
  <c r="F182" i="15"/>
  <c r="G158" i="15"/>
  <c r="F28" i="15"/>
  <c r="G494" i="15"/>
  <c r="G184" i="15"/>
  <c r="F637" i="15"/>
  <c r="F730" i="15"/>
  <c r="G58" i="15"/>
  <c r="F241" i="15"/>
  <c r="F1001" i="15"/>
  <c r="F563" i="15"/>
  <c r="G1085" i="15"/>
  <c r="F1280" i="15"/>
  <c r="F310" i="15"/>
  <c r="G411" i="15"/>
  <c r="F728" i="15"/>
  <c r="F729" i="15"/>
  <c r="F1077" i="15"/>
  <c r="F1114" i="15"/>
  <c r="F1277" i="15"/>
  <c r="F913" i="15"/>
  <c r="F892" i="15"/>
  <c r="F735" i="15"/>
  <c r="G1271" i="15"/>
  <c r="F1325" i="15"/>
  <c r="G783" i="15"/>
  <c r="G169" i="15"/>
  <c r="G176" i="15"/>
  <c r="F41" i="15"/>
  <c r="F508" i="15"/>
  <c r="F1058" i="15"/>
  <c r="F367" i="15"/>
  <c r="G457" i="15"/>
  <c r="F85" i="15"/>
  <c r="F274" i="15"/>
  <c r="F709" i="15"/>
  <c r="F209" i="15"/>
  <c r="G665" i="15"/>
  <c r="F754" i="15"/>
  <c r="F82" i="15"/>
  <c r="F265" i="15"/>
  <c r="F337" i="15"/>
  <c r="G78" i="15"/>
  <c r="G142" i="15"/>
  <c r="F594" i="15"/>
  <c r="G628" i="15"/>
  <c r="F165" i="15"/>
  <c r="F922" i="15"/>
  <c r="G1054" i="15"/>
  <c r="F856" i="15"/>
  <c r="G677" i="15"/>
  <c r="G1099" i="15"/>
  <c r="G414" i="15"/>
  <c r="F418" i="15"/>
  <c r="G910" i="15"/>
  <c r="G1095" i="15"/>
  <c r="G974" i="15"/>
  <c r="G1013" i="15"/>
  <c r="F582" i="15"/>
  <c r="F424" i="15"/>
  <c r="F716" i="15"/>
  <c r="G833" i="15"/>
  <c r="G1142" i="15"/>
  <c r="F767" i="15"/>
  <c r="F588" i="15"/>
  <c r="F883" i="15"/>
  <c r="F2" i="15"/>
  <c r="G1233" i="15"/>
  <c r="G865" i="15"/>
  <c r="F229" i="15"/>
  <c r="G81" i="15"/>
  <c r="F480" i="15"/>
  <c r="F267" i="15"/>
  <c r="F126" i="15"/>
  <c r="F577" i="15"/>
  <c r="F611" i="15"/>
  <c r="F148" i="15"/>
  <c r="G1106" i="15"/>
  <c r="F73" i="15"/>
  <c r="G109" i="15"/>
  <c r="G1207" i="15"/>
  <c r="G909" i="15"/>
  <c r="F469" i="15"/>
  <c r="F615" i="15"/>
  <c r="F128" i="15"/>
  <c r="F101" i="15"/>
  <c r="F998" i="15"/>
  <c r="G647" i="15"/>
  <c r="G649" i="15"/>
  <c r="G1156" i="15"/>
  <c r="G1192" i="15"/>
  <c r="G516" i="15"/>
  <c r="F534" i="15"/>
  <c r="G155" i="15"/>
  <c r="G928" i="15"/>
  <c r="G1301" i="15"/>
  <c r="F371" i="15"/>
  <c r="G1308" i="15"/>
  <c r="G930" i="15"/>
  <c r="F909" i="15"/>
  <c r="G752" i="15"/>
  <c r="G1254" i="15"/>
  <c r="F1137" i="15"/>
  <c r="G1174" i="15"/>
  <c r="F421" i="15"/>
  <c r="F914" i="15"/>
  <c r="F557" i="15"/>
  <c r="F675" i="15"/>
  <c r="G962" i="15"/>
  <c r="F1167" i="15"/>
  <c r="G427" i="15"/>
  <c r="G688" i="15"/>
  <c r="G166" i="15"/>
  <c r="G1073" i="15"/>
  <c r="G344" i="15"/>
  <c r="G412" i="15"/>
  <c r="G238" i="15"/>
  <c r="G640" i="15"/>
  <c r="F95" i="15"/>
  <c r="F161" i="15"/>
  <c r="F609" i="15"/>
  <c r="F644" i="15"/>
  <c r="F178" i="15"/>
  <c r="F1155" i="15"/>
  <c r="G101" i="15"/>
  <c r="F141" i="15"/>
  <c r="G1178" i="15"/>
  <c r="G943" i="15"/>
  <c r="G505" i="15"/>
  <c r="F648" i="15"/>
  <c r="G29" i="15"/>
  <c r="G7" i="15"/>
  <c r="G1092" i="15"/>
  <c r="G343" i="15"/>
  <c r="G615" i="15"/>
  <c r="G616" i="15"/>
  <c r="F1188" i="15"/>
  <c r="F607" i="15"/>
  <c r="G609" i="15"/>
  <c r="G1197" i="15"/>
  <c r="G1234" i="15"/>
  <c r="G1065" i="15"/>
  <c r="F794" i="15"/>
  <c r="G773" i="15"/>
  <c r="F616" i="15"/>
  <c r="G907" i="15"/>
  <c r="F1272" i="15"/>
  <c r="F1311" i="15"/>
  <c r="F960" i="15"/>
  <c r="F778" i="15"/>
  <c r="G421" i="15"/>
  <c r="F252" i="15"/>
  <c r="F1297" i="15"/>
  <c r="F801" i="15"/>
  <c r="F162" i="15"/>
  <c r="G14" i="15"/>
  <c r="G418" i="15"/>
  <c r="G203" i="15"/>
  <c r="F1032" i="15"/>
  <c r="G384" i="15"/>
  <c r="F419" i="15"/>
  <c r="G245" i="15"/>
  <c r="G648" i="15"/>
  <c r="G167" i="15"/>
  <c r="F230" i="15"/>
  <c r="F680" i="15"/>
  <c r="F714" i="15"/>
  <c r="F254" i="15"/>
  <c r="G1226" i="15"/>
  <c r="G426" i="15"/>
  <c r="G108" i="15"/>
  <c r="F88" i="15"/>
  <c r="G1316" i="15"/>
  <c r="F798" i="15"/>
  <c r="F993" i="15"/>
  <c r="F738" i="15"/>
  <c r="G715" i="15"/>
  <c r="F558" i="15"/>
  <c r="F852" i="15"/>
  <c r="G1330" i="15"/>
  <c r="G1006" i="15"/>
  <c r="F903" i="15"/>
  <c r="F722" i="15"/>
  <c r="F368" i="15"/>
  <c r="G483" i="15"/>
  <c r="G1161" i="15"/>
  <c r="G1000" i="15"/>
  <c r="F911" i="15"/>
  <c r="F763" i="15"/>
  <c r="F152" i="15"/>
  <c r="F216" i="15"/>
  <c r="F663" i="15"/>
  <c r="G732" i="15"/>
  <c r="F269" i="15"/>
  <c r="G1206" i="15"/>
  <c r="G127" i="15"/>
  <c r="F163" i="15"/>
  <c r="G1151" i="15"/>
  <c r="F962" i="15"/>
  <c r="F526" i="15"/>
  <c r="G1275" i="15"/>
  <c r="F449" i="15"/>
  <c r="G130" i="15"/>
  <c r="F113" i="15"/>
  <c r="F1294" i="15"/>
  <c r="F820" i="15"/>
  <c r="F1138" i="15"/>
  <c r="G967" i="15"/>
  <c r="G377" i="15"/>
  <c r="F4" i="15"/>
  <c r="F196" i="15"/>
  <c r="F1113" i="15"/>
  <c r="G423" i="15"/>
  <c r="F423" i="15"/>
  <c r="F921" i="15"/>
  <c r="G1086" i="15"/>
  <c r="G659" i="15"/>
  <c r="F988" i="15"/>
  <c r="F1183" i="15"/>
  <c r="G413" i="15"/>
  <c r="F656" i="15"/>
  <c r="F822" i="15"/>
  <c r="F824" i="15"/>
  <c r="G980" i="15"/>
  <c r="G1018" i="15"/>
  <c r="G991" i="15"/>
  <c r="F335" i="15"/>
  <c r="G336" i="15"/>
  <c r="F829" i="15"/>
  <c r="F1174" i="15"/>
  <c r="G561" i="15"/>
  <c r="F240" i="15"/>
  <c r="F257" i="15"/>
  <c r="G1147" i="15"/>
  <c r="F965" i="15"/>
  <c r="G1284" i="15"/>
  <c r="F823" i="15"/>
  <c r="F361" i="15"/>
  <c r="G310" i="15"/>
  <c r="F181" i="15"/>
  <c r="G643" i="15"/>
  <c r="F108" i="15"/>
  <c r="F564" i="15"/>
  <c r="G657" i="15"/>
  <c r="G282" i="15"/>
  <c r="F168" i="15"/>
  <c r="G915" i="15"/>
  <c r="F314" i="15"/>
  <c r="G47" i="15"/>
  <c r="F623" i="15"/>
  <c r="G662" i="15"/>
  <c r="G196" i="15"/>
  <c r="G891" i="15"/>
  <c r="G1087" i="15"/>
  <c r="G824" i="15"/>
  <c r="G646" i="15"/>
  <c r="F935" i="15"/>
  <c r="F662" i="15"/>
  <c r="F1177" i="15"/>
  <c r="G1149" i="15"/>
  <c r="G851" i="15"/>
  <c r="F828" i="15"/>
  <c r="G671" i="15"/>
  <c r="F1335" i="15"/>
  <c r="F720" i="15"/>
  <c r="F105" i="15"/>
  <c r="G114" i="15"/>
  <c r="F987" i="15"/>
  <c r="F444" i="15"/>
  <c r="F1124" i="15"/>
  <c r="G278" i="15"/>
  <c r="G395" i="15"/>
  <c r="G19" i="15"/>
  <c r="G214" i="15"/>
  <c r="G676" i="15"/>
  <c r="F142" i="15"/>
  <c r="F599" i="15"/>
  <c r="F688" i="15"/>
  <c r="G18" i="15"/>
  <c r="F201" i="15"/>
  <c r="F948" i="15"/>
  <c r="G16" i="15"/>
  <c r="G79" i="15"/>
  <c r="G529" i="15"/>
  <c r="G564" i="15"/>
  <c r="F100" i="15"/>
  <c r="F861" i="15"/>
  <c r="F1119" i="15"/>
  <c r="G794" i="15"/>
  <c r="F851" i="15"/>
  <c r="G1126" i="15"/>
  <c r="F783" i="15"/>
  <c r="G603" i="15"/>
  <c r="G897" i="15"/>
  <c r="G365" i="15"/>
  <c r="F1284" i="15"/>
  <c r="G1118" i="15"/>
  <c r="F791" i="15"/>
  <c r="F1314" i="15"/>
  <c r="G526" i="15"/>
  <c r="G528" i="15"/>
  <c r="G1276" i="15"/>
  <c r="G982" i="15"/>
  <c r="G1100" i="15"/>
  <c r="F326" i="15"/>
  <c r="G419" i="15"/>
  <c r="F76" i="15"/>
  <c r="F266" i="15"/>
  <c r="G697" i="15"/>
  <c r="F222" i="15"/>
  <c r="G260" i="15"/>
  <c r="F1055" i="15"/>
  <c r="F377" i="15"/>
  <c r="F622" i="15"/>
  <c r="F542" i="15"/>
  <c r="F225" i="15"/>
  <c r="G208" i="15"/>
  <c r="G1196" i="15"/>
  <c r="F917" i="15"/>
  <c r="F1046" i="15"/>
  <c r="G382" i="15"/>
  <c r="F475" i="15"/>
  <c r="G100" i="15"/>
  <c r="F289" i="15"/>
  <c r="G986" i="15"/>
  <c r="F818" i="15"/>
  <c r="F1158" i="15"/>
  <c r="F752" i="15"/>
  <c r="F570" i="15"/>
  <c r="F862" i="15"/>
  <c r="F328" i="15"/>
  <c r="F1315" i="15"/>
  <c r="F1154" i="15"/>
  <c r="G758" i="15"/>
  <c r="F1251" i="15"/>
  <c r="F494" i="15"/>
  <c r="G497" i="15"/>
  <c r="G1311" i="15"/>
  <c r="F1014" i="15"/>
  <c r="F530" i="15"/>
  <c r="F210" i="15"/>
  <c r="G225" i="15"/>
  <c r="G1182" i="15"/>
  <c r="G933" i="15"/>
  <c r="G1315" i="15"/>
  <c r="G792" i="15"/>
  <c r="G175" i="15"/>
  <c r="G150" i="15"/>
  <c r="F17" i="15"/>
  <c r="G487" i="15"/>
  <c r="F1019" i="15"/>
  <c r="F405" i="15"/>
  <c r="F500" i="15"/>
  <c r="F125" i="15"/>
  <c r="F10" i="15"/>
  <c r="G756" i="15"/>
  <c r="G154" i="15"/>
  <c r="F1080" i="15"/>
  <c r="F339" i="15"/>
  <c r="G370" i="15"/>
  <c r="G197" i="15"/>
  <c r="G1119" i="15"/>
  <c r="F1157" i="15"/>
  <c r="F437" i="15"/>
  <c r="G929" i="15"/>
  <c r="G573" i="15"/>
  <c r="G670" i="15"/>
  <c r="F674" i="15"/>
  <c r="F1131" i="15"/>
  <c r="F1170" i="15"/>
  <c r="G1163" i="15"/>
  <c r="G858" i="15"/>
  <c r="F838" i="15"/>
  <c r="G679" i="15"/>
  <c r="G1327" i="15"/>
  <c r="G1210" i="15"/>
  <c r="F1246" i="15"/>
  <c r="G347" i="15"/>
  <c r="F843" i="15"/>
  <c r="F484" i="15"/>
  <c r="G59" i="15"/>
  <c r="G518" i="15"/>
  <c r="G610" i="15"/>
  <c r="F270" i="15"/>
  <c r="F155" i="15"/>
  <c r="G900" i="15"/>
  <c r="G13" i="15"/>
  <c r="G1222" i="15"/>
  <c r="F318" i="15"/>
  <c r="F354" i="15"/>
  <c r="F180" i="15"/>
  <c r="F584" i="15"/>
  <c r="G103" i="15"/>
  <c r="F167" i="15"/>
  <c r="F618" i="15"/>
  <c r="F654" i="15"/>
  <c r="G189" i="15"/>
  <c r="F1106" i="15"/>
  <c r="F360" i="15"/>
  <c r="F43" i="15"/>
  <c r="G151" i="15"/>
  <c r="G1253" i="15"/>
  <c r="G864" i="15"/>
  <c r="G902" i="15"/>
  <c r="F904" i="15"/>
  <c r="F1232" i="15"/>
  <c r="G627" i="15"/>
  <c r="F985" i="15"/>
  <c r="G650" i="15"/>
  <c r="F1112" i="15"/>
  <c r="G927" i="15"/>
  <c r="G684" i="15"/>
  <c r="F841" i="15"/>
  <c r="G968" i="15"/>
  <c r="F718" i="15"/>
  <c r="F683" i="15"/>
  <c r="G327" i="15"/>
  <c r="F220" i="15"/>
  <c r="G1328" i="15"/>
  <c r="F770" i="15"/>
  <c r="F129" i="15"/>
  <c r="G316" i="15"/>
  <c r="F385" i="15"/>
  <c r="G171" i="15"/>
  <c r="F1068" i="15"/>
  <c r="F351" i="15"/>
  <c r="F387" i="15"/>
  <c r="F212" i="15"/>
  <c r="G618" i="15"/>
  <c r="F135" i="15"/>
  <c r="G198" i="15"/>
  <c r="F647" i="15"/>
  <c r="F684" i="15"/>
  <c r="G757" i="15"/>
  <c r="F1203" i="15"/>
  <c r="G904" i="15"/>
  <c r="G311" i="15"/>
  <c r="F263" i="15"/>
  <c r="G131" i="15"/>
  <c r="G1026" i="15"/>
  <c r="F358" i="15"/>
  <c r="G361" i="15"/>
  <c r="G1016" i="15"/>
  <c r="G352" i="15"/>
  <c r="G353" i="15"/>
  <c r="G847" i="15"/>
  <c r="F1160" i="15"/>
  <c r="F1039" i="15"/>
  <c r="G1078" i="15"/>
  <c r="F515" i="15"/>
  <c r="G358" i="15"/>
  <c r="F652" i="15"/>
  <c r="G770" i="15"/>
  <c r="G1205" i="15"/>
  <c r="G691" i="15"/>
  <c r="F523" i="15"/>
  <c r="F819" i="15"/>
  <c r="F195" i="15"/>
  <c r="G1042" i="15"/>
  <c r="F376" i="15"/>
  <c r="G444" i="15"/>
  <c r="G268" i="15"/>
  <c r="F672" i="15"/>
  <c r="G129" i="15"/>
  <c r="F192" i="15"/>
  <c r="F640" i="15"/>
  <c r="G675" i="15"/>
  <c r="F214" i="15"/>
  <c r="F1219" i="15"/>
  <c r="F134" i="15"/>
  <c r="F173" i="15"/>
  <c r="G1144" i="15"/>
  <c r="G972" i="15"/>
  <c r="G534" i="15"/>
  <c r="F678" i="15"/>
  <c r="G64" i="15"/>
  <c r="F40" i="15"/>
  <c r="G1061" i="15"/>
  <c r="G1098" i="15"/>
  <c r="F1096" i="15"/>
  <c r="G1135" i="15"/>
  <c r="G459" i="15"/>
  <c r="F282" i="15"/>
  <c r="F596" i="15"/>
  <c r="F715" i="15"/>
  <c r="F1263" i="15"/>
  <c r="F1129" i="15"/>
  <c r="F468" i="15"/>
  <c r="G754" i="15"/>
  <c r="F877" i="15"/>
  <c r="G881" i="15"/>
  <c r="G1255" i="15"/>
  <c r="G531" i="15"/>
  <c r="G1187" i="15"/>
  <c r="F117" i="15"/>
  <c r="G160" i="15"/>
  <c r="G1160" i="15"/>
  <c r="F292" i="15"/>
  <c r="F549" i="15"/>
  <c r="G1193" i="15"/>
  <c r="G407" i="15"/>
  <c r="G90" i="15"/>
  <c r="G71" i="15"/>
  <c r="F1333" i="15"/>
  <c r="F782" i="15"/>
  <c r="F706" i="15"/>
  <c r="F89" i="15"/>
  <c r="F62" i="15"/>
  <c r="F1038" i="15"/>
  <c r="G399" i="15"/>
  <c r="F84" i="15"/>
  <c r="F541" i="15"/>
  <c r="G633" i="15"/>
  <c r="G259" i="15"/>
  <c r="F147" i="15"/>
  <c r="G1132" i="15"/>
  <c r="G842" i="15"/>
  <c r="G820" i="15"/>
  <c r="G664" i="15"/>
  <c r="G957" i="15"/>
  <c r="G405" i="15"/>
  <c r="G1242" i="15"/>
  <c r="F1081" i="15"/>
  <c r="F831" i="15"/>
  <c r="G469" i="15"/>
  <c r="G566" i="15"/>
  <c r="F569" i="15"/>
  <c r="F1236" i="15"/>
  <c r="G1273" i="15"/>
  <c r="F1013" i="15"/>
  <c r="F756" i="15"/>
  <c r="F733" i="15"/>
  <c r="G575" i="15"/>
  <c r="G869" i="15"/>
  <c r="G1291" i="15"/>
  <c r="F816" i="15"/>
  <c r="G200" i="15"/>
  <c r="F207" i="15"/>
  <c r="G73" i="15"/>
  <c r="F540" i="15"/>
  <c r="F1028" i="15"/>
  <c r="G397" i="15"/>
  <c r="F617" i="15"/>
  <c r="F247" i="15"/>
  <c r="F130" i="15"/>
  <c r="G877" i="15"/>
  <c r="F51" i="15"/>
  <c r="G1189" i="15"/>
  <c r="G912" i="15"/>
  <c r="F242" i="15"/>
  <c r="F96" i="15"/>
  <c r="G496" i="15"/>
  <c r="F239" i="15"/>
  <c r="G303" i="15"/>
  <c r="G1200" i="15"/>
  <c r="F915" i="15"/>
  <c r="G477" i="15"/>
  <c r="G636" i="15"/>
  <c r="F1011" i="15"/>
  <c r="F1208" i="15"/>
  <c r="G385" i="15"/>
  <c r="G600" i="15"/>
  <c r="F918" i="15"/>
  <c r="F1321" i="15"/>
  <c r="G1274" i="15"/>
  <c r="F799" i="15"/>
  <c r="G536" i="15"/>
  <c r="F435" i="15"/>
  <c r="F1228" i="15"/>
  <c r="G894" i="15"/>
  <c r="F899" i="15"/>
  <c r="F1240" i="15"/>
  <c r="G594" i="15"/>
  <c r="G1090" i="15"/>
  <c r="G408" i="15"/>
  <c r="F409" i="15"/>
  <c r="G903" i="15"/>
  <c r="G1102" i="15"/>
  <c r="G984" i="15"/>
  <c r="F1020" i="15"/>
  <c r="F574" i="15"/>
  <c r="F416" i="15"/>
  <c r="G709" i="15"/>
  <c r="G1133" i="15"/>
  <c r="F976" i="15"/>
  <c r="G388" i="15"/>
  <c r="F44" i="15"/>
  <c r="G234" i="15"/>
  <c r="G617" i="15"/>
  <c r="G102" i="15"/>
  <c r="G558" i="15"/>
  <c r="F650" i="15"/>
  <c r="G275" i="15"/>
  <c r="G162" i="15"/>
  <c r="F910" i="15"/>
  <c r="G83" i="15"/>
  <c r="G1153" i="15"/>
  <c r="F946" i="15"/>
  <c r="F273" i="15"/>
  <c r="G125" i="15"/>
  <c r="F986" i="15"/>
  <c r="F271" i="15"/>
  <c r="F20" i="15"/>
  <c r="G1295" i="15"/>
  <c r="G819" i="15"/>
  <c r="G383" i="15"/>
  <c r="F604" i="15"/>
  <c r="G1041" i="15"/>
  <c r="F1239" i="15"/>
  <c r="G593" i="15"/>
  <c r="G1051" i="15"/>
  <c r="F1249" i="15"/>
  <c r="F348" i="15"/>
  <c r="F528" i="15"/>
  <c r="G759" i="15"/>
  <c r="G760" i="15"/>
  <c r="F1044" i="15"/>
  <c r="G1083" i="15"/>
  <c r="G996" i="15"/>
  <c r="G944" i="15"/>
  <c r="F924" i="15"/>
  <c r="G768" i="15"/>
  <c r="F1238" i="15"/>
  <c r="G751" i="15"/>
  <c r="G136" i="15"/>
  <c r="G143" i="15"/>
  <c r="F12" i="15"/>
  <c r="F476" i="15"/>
  <c r="F1091" i="15"/>
  <c r="G334" i="15"/>
  <c r="F427" i="15"/>
  <c r="G53" i="15"/>
  <c r="F243" i="15"/>
  <c r="F649" i="15"/>
  <c r="G174" i="15"/>
  <c r="G631" i="15"/>
  <c r="F723" i="15"/>
  <c r="F50" i="15"/>
  <c r="G235" i="15"/>
  <c r="G287" i="15"/>
  <c r="F49" i="15"/>
  <c r="G110" i="15"/>
  <c r="G560" i="15"/>
  <c r="F595" i="15"/>
  <c r="G133" i="15"/>
  <c r="F955" i="15"/>
  <c r="F703" i="15"/>
  <c r="G704" i="15"/>
  <c r="F1099" i="15"/>
  <c r="F1141" i="15"/>
  <c r="G1228" i="15"/>
  <c r="G892" i="15"/>
  <c r="G871" i="15"/>
  <c r="G711" i="15"/>
  <c r="G1296" i="15"/>
  <c r="G1175" i="15"/>
  <c r="F1215" i="15"/>
  <c r="F379" i="15"/>
  <c r="F875" i="15"/>
  <c r="G517" i="15"/>
  <c r="G156" i="15"/>
  <c r="G614" i="15"/>
  <c r="F705" i="15"/>
  <c r="G70" i="15"/>
  <c r="F249" i="15"/>
  <c r="F321" i="15"/>
  <c r="G106" i="15"/>
  <c r="G1130" i="15"/>
  <c r="G969" i="15"/>
  <c r="G323" i="15"/>
  <c r="G149" i="15"/>
  <c r="G553" i="15"/>
  <c r="F72" i="15"/>
  <c r="F138" i="15"/>
  <c r="F586" i="15"/>
  <c r="F619" i="15"/>
  <c r="F157" i="15"/>
  <c r="G1063" i="15"/>
  <c r="F327" i="15"/>
  <c r="F9" i="15"/>
  <c r="F970" i="15"/>
  <c r="F458" i="15"/>
  <c r="G701" i="15"/>
  <c r="F410" i="15"/>
  <c r="F1234" i="15"/>
  <c r="G1072" i="15"/>
  <c r="G839" i="15"/>
  <c r="G1001" i="15"/>
  <c r="G1037" i="15"/>
  <c r="F559" i="15"/>
  <c r="G400" i="15"/>
  <c r="G693" i="15"/>
  <c r="F811" i="15"/>
  <c r="G1164" i="15"/>
  <c r="G743" i="15"/>
  <c r="F562" i="15"/>
  <c r="G859" i="15"/>
  <c r="F320" i="15"/>
  <c r="G1321" i="15"/>
  <c r="F1159" i="15"/>
  <c r="F750" i="15"/>
  <c r="F187" i="15"/>
  <c r="F246" i="15"/>
  <c r="G696" i="15"/>
  <c r="F764" i="15"/>
  <c r="G324" i="15"/>
  <c r="G1267" i="15"/>
  <c r="F158" i="15"/>
  <c r="G325" i="15"/>
  <c r="G992" i="15"/>
  <c r="F442" i="15"/>
  <c r="G686" i="15"/>
  <c r="F608" i="15"/>
  <c r="G290" i="15"/>
  <c r="G272" i="15"/>
  <c r="F1133" i="15"/>
  <c r="F984" i="15"/>
  <c r="G978" i="15"/>
  <c r="G446" i="15"/>
  <c r="G666" i="15"/>
  <c r="G291" i="15"/>
  <c r="F179" i="15"/>
  <c r="F1089" i="15"/>
  <c r="G811" i="15"/>
  <c r="F789" i="15"/>
  <c r="F630" i="15"/>
  <c r="G923" i="15"/>
  <c r="F466" i="15"/>
  <c r="F1242" i="15"/>
  <c r="G434" i="15"/>
  <c r="G1277" i="15"/>
  <c r="F837" i="15"/>
  <c r="F696" i="15"/>
  <c r="G182" i="15"/>
  <c r="G987" i="15"/>
  <c r="G1289" i="15"/>
  <c r="G1203" i="15"/>
  <c r="G971" i="15"/>
  <c r="F1163" i="15"/>
  <c r="F1196" i="15"/>
  <c r="F396" i="15"/>
  <c r="G890" i="15"/>
  <c r="G537" i="15"/>
  <c r="G652" i="15"/>
  <c r="F995" i="15"/>
  <c r="F1192" i="15"/>
  <c r="G402" i="15"/>
  <c r="F633" i="15"/>
  <c r="G814" i="15"/>
  <c r="G817" i="15"/>
  <c r="F989" i="15"/>
  <c r="G1027" i="15"/>
  <c r="G1081" i="15"/>
  <c r="F54" i="15"/>
  <c r="G95" i="15"/>
  <c r="F1222" i="15"/>
  <c r="G922" i="15"/>
  <c r="G485" i="15"/>
  <c r="F1082" i="15"/>
  <c r="G345" i="15"/>
  <c r="G24" i="15"/>
  <c r="F8" i="15"/>
  <c r="F473" i="15"/>
  <c r="G716" i="15"/>
  <c r="F639" i="15"/>
  <c r="F24" i="15"/>
  <c r="F305" i="15"/>
  <c r="F1101" i="15"/>
  <c r="G332" i="15"/>
  <c r="G23" i="15"/>
  <c r="G478" i="15"/>
  <c r="G568" i="15"/>
  <c r="F197" i="15"/>
  <c r="F81" i="15"/>
  <c r="G1044" i="15"/>
  <c r="F781" i="15"/>
  <c r="F758" i="15"/>
  <c r="G1033" i="15"/>
  <c r="G771" i="15"/>
  <c r="F749" i="15"/>
  <c r="G590" i="15"/>
  <c r="G887" i="15"/>
  <c r="F1296" i="15"/>
  <c r="F967" i="15"/>
  <c r="G938" i="15"/>
  <c r="G755" i="15"/>
  <c r="G396" i="15"/>
  <c r="F516" i="15"/>
  <c r="G1131" i="15"/>
  <c r="G955" i="15"/>
  <c r="F942" i="15"/>
  <c r="G895" i="15"/>
  <c r="G117" i="15"/>
  <c r="F185" i="15"/>
  <c r="F632" i="15"/>
  <c r="F699" i="15"/>
  <c r="F235" i="15"/>
  <c r="G1140" i="15"/>
  <c r="F97" i="15"/>
  <c r="F133" i="15"/>
  <c r="F1182" i="15"/>
  <c r="F931" i="15"/>
  <c r="F493" i="15"/>
  <c r="G1209" i="15"/>
  <c r="F415" i="15"/>
  <c r="G98" i="15"/>
  <c r="G80" i="15"/>
  <c r="G1325" i="15"/>
  <c r="F788" i="15"/>
  <c r="F1172" i="15"/>
  <c r="G936" i="15"/>
  <c r="F346" i="15"/>
  <c r="G295" i="15"/>
  <c r="F164" i="15"/>
  <c r="G1168" i="15"/>
  <c r="G947" i="15"/>
  <c r="G1032" i="15"/>
  <c r="G880" i="15"/>
  <c r="F697" i="15"/>
  <c r="F341" i="15"/>
  <c r="F459" i="15"/>
  <c r="G1186" i="15"/>
  <c r="G1025" i="15"/>
  <c r="G885" i="15"/>
  <c r="G585" i="15"/>
  <c r="G624" i="15"/>
  <c r="G626" i="15"/>
  <c r="F1185" i="15"/>
  <c r="F1218" i="15"/>
  <c r="F1178" i="15"/>
  <c r="F399" i="15"/>
  <c r="G82" i="15"/>
  <c r="G94" i="15"/>
  <c r="G1309" i="15"/>
  <c r="F807" i="15"/>
  <c r="G663" i="15"/>
  <c r="F48" i="15"/>
  <c r="F25" i="15"/>
  <c r="F1076" i="15"/>
  <c r="F359" i="15"/>
  <c r="F1147" i="15"/>
  <c r="G960" i="15"/>
  <c r="G371" i="15"/>
  <c r="G319" i="15"/>
  <c r="G186" i="15"/>
  <c r="F651" i="15"/>
  <c r="F26" i="15"/>
  <c r="G1208" i="15"/>
  <c r="F890" i="15"/>
  <c r="G221" i="15"/>
  <c r="G69" i="15"/>
  <c r="G993" i="15"/>
  <c r="F1027" i="15"/>
  <c r="G567" i="15"/>
  <c r="F407" i="15"/>
  <c r="F702" i="15"/>
  <c r="G798" i="15"/>
  <c r="F802" i="15"/>
  <c r="F1007" i="15"/>
  <c r="G1043" i="15"/>
  <c r="G1155" i="15"/>
  <c r="F302" i="15"/>
  <c r="G309" i="15"/>
  <c r="G806" i="15"/>
  <c r="F1199" i="15"/>
  <c r="G1080" i="15"/>
  <c r="F1117" i="15"/>
  <c r="F478" i="15"/>
  <c r="G314" i="15"/>
  <c r="F612" i="15"/>
  <c r="G1035" i="15"/>
  <c r="G392" i="15"/>
  <c r="G481" i="15"/>
  <c r="F139" i="15"/>
  <c r="G25" i="15"/>
  <c r="F772" i="15"/>
  <c r="G195" i="15"/>
  <c r="F653" i="15"/>
  <c r="G875" i="15"/>
  <c r="G204" i="15"/>
  <c r="F52" i="15"/>
  <c r="G458" i="15"/>
  <c r="G307" i="15"/>
  <c r="G38" i="15"/>
  <c r="F489" i="15"/>
  <c r="G525" i="15"/>
  <c r="G60" i="15"/>
  <c r="F1042" i="15"/>
  <c r="F206" i="15"/>
  <c r="G244" i="15"/>
  <c r="G26" i="15"/>
  <c r="G490" i="15"/>
  <c r="G733" i="15"/>
  <c r="F378" i="15"/>
  <c r="F1267" i="15"/>
  <c r="F1104" i="15"/>
  <c r="G805" i="15"/>
  <c r="F498" i="15"/>
  <c r="F665" i="15"/>
  <c r="F941" i="15"/>
  <c r="F1241" i="15"/>
  <c r="G1279" i="15"/>
  <c r="G315" i="15"/>
  <c r="G810" i="15"/>
  <c r="F454" i="15"/>
  <c r="G92" i="15"/>
  <c r="G552" i="15"/>
  <c r="G642" i="15"/>
  <c r="G3" i="15"/>
  <c r="F184" i="15"/>
  <c r="G931" i="15"/>
  <c r="F42" i="15"/>
  <c r="F1194" i="15"/>
  <c r="F906" i="15"/>
  <c r="G236" i="15"/>
  <c r="G86" i="15"/>
  <c r="G489" i="15"/>
  <c r="F6" i="15"/>
  <c r="F70" i="15"/>
  <c r="F520" i="15"/>
  <c r="G556" i="15"/>
  <c r="G91" i="15"/>
  <c r="G1172" i="15"/>
  <c r="G241" i="15"/>
  <c r="G276" i="15"/>
  <c r="G1040" i="15"/>
  <c r="G394" i="15"/>
  <c r="G639" i="15"/>
  <c r="G348" i="15"/>
  <c r="F1299" i="15"/>
  <c r="G1136" i="15"/>
  <c r="G340" i="15"/>
  <c r="F1308" i="15"/>
  <c r="F1144" i="15"/>
  <c r="G766" i="15"/>
  <c r="G1266" i="15"/>
  <c r="G501" i="15"/>
  <c r="F504" i="15"/>
  <c r="F1300" i="15"/>
  <c r="G1007" i="15"/>
  <c r="G1219" i="15"/>
  <c r="F670" i="15"/>
  <c r="F668" i="15"/>
  <c r="F512" i="15"/>
  <c r="G808" i="15"/>
  <c r="G66" i="15"/>
  <c r="F1168" i="15"/>
  <c r="F929" i="15"/>
  <c r="F312" i="15"/>
  <c r="F145" i="15"/>
  <c r="F544" i="15"/>
  <c r="G761" i="15"/>
  <c r="G144" i="15"/>
  <c r="F121" i="15"/>
  <c r="F980" i="15"/>
  <c r="G451" i="15"/>
  <c r="F1053" i="15"/>
  <c r="F373" i="15"/>
  <c r="G467" i="15"/>
  <c r="F93" i="15"/>
  <c r="F281" i="15"/>
  <c r="G718" i="15"/>
  <c r="F127" i="15"/>
  <c r="G1112" i="15"/>
  <c r="G285" i="15"/>
  <c r="G339" i="15"/>
  <c r="G164" i="15"/>
  <c r="G1089" i="15"/>
  <c r="F296" i="15"/>
  <c r="G1339" i="15"/>
  <c r="G1179" i="15"/>
  <c r="F731" i="15"/>
  <c r="G1199" i="15"/>
  <c r="G470" i="15"/>
  <c r="G475" i="15"/>
  <c r="F1334" i="15"/>
  <c r="F1040" i="15"/>
  <c r="F1252" i="15"/>
  <c r="G545" i="15"/>
  <c r="F638" i="15"/>
  <c r="G479" i="15"/>
  <c r="G774" i="15"/>
  <c r="G1066" i="15"/>
  <c r="F355" i="15"/>
  <c r="F451" i="15"/>
  <c r="G107" i="15"/>
  <c r="F298" i="15"/>
  <c r="G740" i="15"/>
  <c r="G163" i="15"/>
  <c r="F621" i="15"/>
  <c r="F717" i="15"/>
  <c r="G43" i="15"/>
  <c r="F224" i="15"/>
  <c r="G976" i="15"/>
  <c r="G148" i="15"/>
  <c r="F1088" i="15"/>
  <c r="F329" i="15"/>
  <c r="G364" i="15"/>
  <c r="F191" i="15"/>
  <c r="F1073" i="15"/>
  <c r="F47" i="15"/>
  <c r="G87" i="15"/>
  <c r="F1230" i="15"/>
  <c r="G883" i="15"/>
  <c r="G445" i="15"/>
  <c r="F667" i="15"/>
  <c r="F977" i="15"/>
  <c r="G1176" i="15"/>
  <c r="F420" i="15"/>
  <c r="G1120" i="15"/>
  <c r="F834" i="15"/>
  <c r="F814" i="15"/>
  <c r="G656" i="15"/>
  <c r="G948" i="15"/>
  <c r="G1232" i="15"/>
  <c r="G1270" i="15"/>
  <c r="F325" i="15"/>
  <c r="F821" i="15"/>
  <c r="G462" i="15"/>
  <c r="G581" i="15"/>
  <c r="G1068" i="15"/>
  <c r="G1263" i="15"/>
  <c r="G329" i="15"/>
  <c r="G472" i="15"/>
  <c r="G261" i="15"/>
  <c r="G973" i="15"/>
  <c r="F441" i="15"/>
  <c r="F507" i="15"/>
  <c r="G45" i="15"/>
  <c r="G735" i="15"/>
  <c r="G192" i="15"/>
  <c r="F69" i="15"/>
  <c r="G1247" i="15"/>
  <c r="G870" i="15"/>
  <c r="G429" i="15"/>
  <c r="G1096" i="15"/>
  <c r="G351" i="15"/>
  <c r="G33" i="15"/>
  <c r="F16" i="15"/>
  <c r="F481" i="15"/>
  <c r="F724" i="15"/>
  <c r="G1240" i="15"/>
  <c r="F873" i="15"/>
  <c r="F408" i="15"/>
  <c r="F35" i="15"/>
  <c r="F226" i="15"/>
  <c r="G1067" i="15"/>
  <c r="G390" i="15"/>
  <c r="F393" i="15"/>
  <c r="F888" i="15"/>
  <c r="F1118" i="15"/>
  <c r="F624" i="15"/>
  <c r="G1238" i="15"/>
  <c r="G1293" i="15"/>
  <c r="F964" i="15"/>
  <c r="F1069" i="15"/>
  <c r="F1087" i="15"/>
  <c r="G953" i="15"/>
  <c r="F561" i="15"/>
  <c r="G846" i="15"/>
  <c r="F532" i="15"/>
  <c r="G89" i="15"/>
  <c r="F151" i="15"/>
  <c r="F600" i="15"/>
  <c r="G669" i="15"/>
  <c r="F204" i="15"/>
  <c r="G1094" i="15"/>
  <c r="G63" i="15"/>
  <c r="F103" i="15"/>
  <c r="F1217" i="15"/>
  <c r="F898" i="15"/>
  <c r="F462" i="15"/>
  <c r="G1148" i="15"/>
  <c r="F384" i="15"/>
  <c r="F66" i="15"/>
  <c r="G48" i="15"/>
  <c r="G515" i="15"/>
  <c r="G586" i="15"/>
  <c r="F278" i="15"/>
  <c r="F1274" i="15"/>
  <c r="G828" i="15"/>
  <c r="F154" i="15"/>
  <c r="G10" i="15"/>
  <c r="F1056" i="15"/>
  <c r="F1092" i="15"/>
  <c r="G500" i="15"/>
  <c r="F1063" i="15"/>
  <c r="F1102" i="15"/>
  <c r="G492" i="15"/>
  <c r="G335" i="15"/>
  <c r="F629" i="15"/>
  <c r="F746" i="15"/>
  <c r="G1231" i="15"/>
  <c r="G634" i="15"/>
  <c r="G498" i="15"/>
  <c r="G791" i="15"/>
  <c r="G911" i="15"/>
  <c r="G914" i="15"/>
  <c r="G1224" i="15"/>
  <c r="G658" i="15"/>
  <c r="G1123" i="15"/>
  <c r="F86" i="15"/>
  <c r="F123" i="15"/>
  <c r="G1191" i="15"/>
  <c r="G956" i="15"/>
  <c r="F517" i="15"/>
  <c r="G1129" i="15"/>
  <c r="G376" i="15"/>
  <c r="F58" i="15"/>
  <c r="G42" i="15"/>
  <c r="G508" i="15"/>
  <c r="G750" i="15"/>
  <c r="G673" i="15"/>
  <c r="G54" i="15"/>
  <c r="G31" i="15"/>
  <c r="G1070" i="15"/>
  <c r="F363" i="15"/>
  <c r="F53" i="15"/>
  <c r="F511" i="15"/>
  <c r="G601" i="15"/>
  <c r="G226" i="15"/>
  <c r="F114" i="15"/>
  <c r="F1198" i="15"/>
  <c r="F693" i="15"/>
  <c r="F1282" i="15"/>
  <c r="F1151" i="15"/>
  <c r="G441" i="15"/>
  <c r="F719" i="15"/>
  <c r="F854" i="15"/>
  <c r="F857" i="15"/>
  <c r="F1279" i="15"/>
  <c r="G985" i="15"/>
  <c r="G1038" i="15"/>
  <c r="G368" i="15"/>
  <c r="F369" i="15"/>
  <c r="G866" i="15"/>
  <c r="G1143" i="15"/>
  <c r="F655" i="15"/>
  <c r="G39" i="15"/>
  <c r="F46" i="15"/>
  <c r="F1054" i="15"/>
  <c r="G380" i="15"/>
  <c r="F1186" i="15"/>
  <c r="G919" i="15"/>
  <c r="F331" i="15"/>
  <c r="G283" i="15"/>
  <c r="G147" i="15"/>
  <c r="F613" i="15"/>
  <c r="G76" i="15"/>
  <c r="F536" i="15"/>
  <c r="F625" i="15"/>
  <c r="F251" i="15"/>
  <c r="G139" i="15"/>
  <c r="G886" i="15"/>
  <c r="G284" i="15"/>
  <c r="F14" i="15"/>
  <c r="F464" i="15"/>
  <c r="G499" i="15"/>
  <c r="G34" i="15"/>
  <c r="F1248" i="15"/>
  <c r="G1285" i="15"/>
  <c r="G297" i="15"/>
  <c r="G804" i="15"/>
  <c r="G1004" i="15"/>
  <c r="F543" i="15"/>
  <c r="F545" i="15"/>
  <c r="F1261" i="15"/>
  <c r="G1297" i="15"/>
  <c r="F978" i="15"/>
  <c r="G727" i="15"/>
  <c r="F708" i="15"/>
  <c r="G551" i="15"/>
  <c r="G844" i="15"/>
  <c r="F1336" i="15"/>
  <c r="G1014" i="15"/>
  <c r="F896" i="15"/>
  <c r="G717" i="15"/>
  <c r="G359" i="15"/>
  <c r="G188" i="15"/>
  <c r="F645" i="15"/>
  <c r="G738" i="15"/>
  <c r="G97" i="15"/>
  <c r="F280" i="15"/>
  <c r="G354" i="15"/>
  <c r="G140" i="15"/>
  <c r="G1097" i="15"/>
  <c r="F448" i="15"/>
  <c r="F486" i="15"/>
  <c r="G21" i="15"/>
  <c r="G712" i="15"/>
  <c r="F233" i="15"/>
  <c r="F295" i="15"/>
  <c r="G1335" i="15"/>
  <c r="G779" i="15"/>
  <c r="F340" i="15"/>
  <c r="G1022" i="15"/>
  <c r="G488" i="15"/>
  <c r="G172" i="15"/>
  <c r="G281" i="15"/>
  <c r="G1125" i="15"/>
  <c r="G300" i="15"/>
  <c r="F774" i="15"/>
  <c r="G777" i="15"/>
  <c r="F1029" i="15"/>
  <c r="F1065" i="15"/>
  <c r="F1329" i="15"/>
  <c r="F522" i="15"/>
  <c r="G882" i="15"/>
  <c r="F513" i="15"/>
  <c r="G789" i="15"/>
  <c r="G520" i="15"/>
  <c r="F961" i="15"/>
  <c r="G863" i="15"/>
  <c r="G1059" i="15"/>
  <c r="F382" i="15"/>
  <c r="G386" i="15"/>
  <c r="F880" i="15"/>
  <c r="G1124" i="15"/>
  <c r="F1008" i="15"/>
  <c r="F1047" i="15"/>
  <c r="G548" i="15"/>
  <c r="F390" i="15"/>
  <c r="F686" i="15"/>
  <c r="F803" i="15"/>
  <c r="F1176" i="15"/>
  <c r="G734" i="15"/>
  <c r="G554" i="15"/>
  <c r="G848" i="15"/>
  <c r="F34" i="15"/>
  <c r="G1202" i="15"/>
  <c r="F897" i="15"/>
  <c r="F260" i="15"/>
  <c r="F110" i="15"/>
  <c r="G512" i="15"/>
  <c r="F301" i="15"/>
  <c r="F32" i="15"/>
  <c r="G480" i="15"/>
  <c r="G514" i="15"/>
  <c r="G52" i="15"/>
  <c r="F971" i="15"/>
  <c r="G262" i="15"/>
  <c r="F13" i="15"/>
  <c r="F1303" i="15"/>
  <c r="G812" i="15"/>
  <c r="G373" i="15"/>
  <c r="F1148" i="15"/>
  <c r="G521" i="15"/>
  <c r="G202" i="15"/>
  <c r="F183" i="15"/>
  <c r="F1221" i="15"/>
  <c r="F893" i="15"/>
  <c r="F743" i="15"/>
  <c r="G745" i="15"/>
  <c r="F1061" i="15"/>
  <c r="F736" i="15"/>
  <c r="F737" i="15"/>
  <c r="F1070" i="15"/>
  <c r="G1108" i="15"/>
  <c r="F1292" i="15"/>
  <c r="G925" i="15"/>
  <c r="F900" i="15"/>
  <c r="F744" i="15"/>
  <c r="G1262" i="15"/>
  <c r="G1145" i="15"/>
  <c r="G1181" i="15"/>
  <c r="G415" i="15"/>
  <c r="F907" i="15"/>
  <c r="G547" i="15"/>
  <c r="F124" i="15"/>
  <c r="G582" i="15"/>
  <c r="F673" i="15"/>
  <c r="F36" i="15"/>
  <c r="G217" i="15"/>
  <c r="G966" i="15"/>
  <c r="F74" i="15"/>
  <c r="F1161" i="15"/>
  <c r="F938" i="15"/>
  <c r="G267" i="15"/>
  <c r="F118" i="15"/>
  <c r="G519" i="15"/>
  <c r="F38" i="15"/>
  <c r="G104" i="15"/>
  <c r="F552" i="15"/>
  <c r="G587" i="15"/>
  <c r="G124" i="15"/>
  <c r="G1020" i="15"/>
  <c r="F275" i="15"/>
  <c r="F308" i="15"/>
  <c r="F1006" i="15"/>
  <c r="F426" i="15"/>
  <c r="G672" i="15"/>
  <c r="G1180" i="15"/>
  <c r="F866" i="15"/>
  <c r="F845" i="15"/>
  <c r="F687" i="15"/>
  <c r="G1319" i="15"/>
  <c r="G1201" i="15"/>
  <c r="F1235" i="15"/>
  <c r="G357" i="15"/>
  <c r="F850" i="15"/>
  <c r="F492" i="15"/>
  <c r="G611" i="15"/>
  <c r="G1034" i="15"/>
  <c r="G1230" i="15"/>
  <c r="G362" i="15"/>
  <c r="F560" i="15"/>
  <c r="F23" i="15"/>
  <c r="G84" i="15"/>
  <c r="F535" i="15"/>
  <c r="F603" i="15"/>
  <c r="F140" i="15"/>
  <c r="F1009" i="15"/>
  <c r="G288" i="15"/>
  <c r="G37" i="15"/>
  <c r="G1280" i="15"/>
  <c r="F836" i="15"/>
  <c r="G398" i="15"/>
  <c r="G1052" i="15"/>
  <c r="F317" i="15"/>
  <c r="F3" i="15"/>
  <c r="F982" i="15"/>
  <c r="G450" i="15"/>
  <c r="F695" i="15"/>
  <c r="F1268" i="15"/>
  <c r="G838" i="15"/>
  <c r="G224" i="15"/>
  <c r="F199" i="15"/>
  <c r="G68" i="15"/>
  <c r="F1035" i="15"/>
  <c r="G550" i="15"/>
  <c r="F553" i="15"/>
  <c r="G1251" i="15"/>
  <c r="F1289" i="15"/>
  <c r="G787" i="15"/>
  <c r="F1189" i="15"/>
  <c r="G714" i="15"/>
  <c r="F538" i="15"/>
  <c r="F833" i="15"/>
  <c r="G950" i="15"/>
  <c r="F953" i="15"/>
  <c r="F1184" i="15"/>
  <c r="G722" i="15"/>
  <c r="G1185" i="15"/>
  <c r="F463" i="15"/>
  <c r="G1341" i="15"/>
  <c r="G1049" i="15"/>
  <c r="F112" i="15"/>
  <c r="G128" i="15"/>
  <c r="F208" i="15"/>
  <c r="G51" i="15"/>
  <c r="G440" i="15"/>
  <c r="G641" i="15"/>
  <c r="F1107" i="15"/>
  <c r="F1142" i="15"/>
  <c r="F627" i="15"/>
  <c r="G1019" i="15"/>
  <c r="G1215" i="15"/>
  <c r="F380" i="15"/>
  <c r="G595" i="15"/>
  <c r="G790" i="15"/>
  <c r="F793" i="15"/>
  <c r="G1012" i="15"/>
  <c r="F1051" i="15"/>
  <c r="G1127" i="15"/>
  <c r="G280" i="15"/>
  <c r="F291" i="15"/>
  <c r="G799" i="15"/>
  <c r="F1206" i="15"/>
  <c r="F592" i="15"/>
  <c r="G273" i="15"/>
  <c r="G289" i="15"/>
  <c r="G1121" i="15"/>
  <c r="F311" i="15"/>
  <c r="F1250" i="15"/>
  <c r="G856" i="15"/>
  <c r="G239" i="15"/>
  <c r="G213" i="15"/>
  <c r="F80" i="15"/>
  <c r="F550" i="15"/>
  <c r="G11" i="15"/>
  <c r="F472" i="15"/>
  <c r="G562" i="15"/>
  <c r="F188" i="15"/>
  <c r="F75" i="15"/>
  <c r="G821" i="15"/>
  <c r="G220" i="15"/>
  <c r="F1017" i="15"/>
  <c r="F400" i="15"/>
  <c r="G435" i="15"/>
  <c r="F264" i="15"/>
  <c r="F1312" i="15"/>
  <c r="G990" i="15"/>
  <c r="G921" i="15"/>
  <c r="G1320" i="15"/>
  <c r="G999" i="15"/>
  <c r="F916" i="15"/>
  <c r="G731" i="15"/>
  <c r="F375" i="15"/>
  <c r="G491" i="15"/>
  <c r="G1158" i="15"/>
  <c r="G995" i="15"/>
  <c r="F919" i="15"/>
  <c r="G796" i="15"/>
  <c r="G653" i="15"/>
  <c r="F658" i="15"/>
  <c r="F1150" i="15"/>
  <c r="F1187" i="15"/>
  <c r="G1115" i="15"/>
  <c r="F366" i="15"/>
  <c r="G50" i="15"/>
  <c r="F65" i="15"/>
  <c r="F1503" i="15"/>
  <c r="F773" i="15"/>
  <c r="G632" i="15"/>
  <c r="G15" i="15"/>
  <c r="G296" i="15"/>
  <c r="F1110" i="15"/>
  <c r="F323" i="15"/>
  <c r="F1180" i="15"/>
  <c r="F930" i="15"/>
  <c r="F338" i="15"/>
  <c r="F287" i="15"/>
  <c r="G153" i="15"/>
  <c r="G622" i="15"/>
  <c r="F307" i="15"/>
  <c r="G1243" i="15"/>
  <c r="F858" i="15"/>
  <c r="G187" i="15"/>
  <c r="G41" i="15"/>
  <c r="G1292" i="15"/>
  <c r="F434" i="15"/>
  <c r="G1211" i="15"/>
  <c r="F1048" i="15"/>
  <c r="G861" i="15"/>
  <c r="G597" i="15"/>
  <c r="F601" i="15"/>
  <c r="F602" i="15"/>
  <c r="F1204" i="15"/>
  <c r="G1241" i="15"/>
  <c r="G1056" i="15"/>
  <c r="F786" i="15"/>
  <c r="F768" i="15"/>
  <c r="F606" i="15"/>
  <c r="G901" i="15"/>
  <c r="F1197" i="15"/>
  <c r="F912" i="15"/>
  <c r="F319" i="15"/>
  <c r="G302" i="15"/>
  <c r="G170" i="15"/>
  <c r="F636" i="15"/>
  <c r="G35" i="15"/>
  <c r="F497" i="15"/>
  <c r="G588" i="15"/>
  <c r="F211" i="15"/>
  <c r="F99" i="15"/>
  <c r="G845" i="15"/>
  <c r="G20" i="15"/>
  <c r="F1216" i="15"/>
  <c r="F881" i="15"/>
  <c r="G210" i="15"/>
  <c r="F61" i="15"/>
  <c r="G464" i="15"/>
  <c r="G209" i="15"/>
  <c r="G274" i="15"/>
  <c r="G719" i="15"/>
  <c r="F755" i="15"/>
  <c r="G318" i="15"/>
  <c r="G797" i="15"/>
  <c r="F1181" i="15"/>
  <c r="G725" i="15"/>
  <c r="F547" i="15"/>
  <c r="G1060" i="15"/>
  <c r="G964" i="15"/>
  <c r="F940" i="15"/>
  <c r="F784" i="15"/>
  <c r="G1225" i="15"/>
  <c r="G1104" i="15"/>
  <c r="F1140" i="15"/>
  <c r="G452" i="15"/>
  <c r="G949" i="15"/>
  <c r="F591" i="15"/>
  <c r="G708" i="15"/>
  <c r="F1270" i="15"/>
  <c r="F1136" i="15"/>
  <c r="F460" i="15"/>
  <c r="G744" i="15"/>
  <c r="F132" i="15"/>
  <c r="F1108" i="15"/>
  <c r="F306" i="15"/>
  <c r="G378" i="15"/>
  <c r="G206" i="15"/>
  <c r="G613" i="15"/>
  <c r="F64" i="15"/>
  <c r="G255" i="15"/>
  <c r="F704" i="15"/>
  <c r="F741" i="15"/>
  <c r="F276" i="15"/>
  <c r="F1012" i="15"/>
  <c r="G199" i="15"/>
  <c r="F238" i="15"/>
  <c r="F1078" i="15"/>
  <c r="G355" i="15"/>
  <c r="G598" i="15"/>
  <c r="G742" i="15"/>
  <c r="G257" i="15"/>
  <c r="G230" i="15"/>
  <c r="G99" i="15"/>
  <c r="G1298" i="15"/>
  <c r="F519" i="15"/>
  <c r="F521" i="15"/>
  <c r="F1285" i="15"/>
  <c r="F991" i="15"/>
  <c r="G780" i="15"/>
  <c r="G786" i="15"/>
  <c r="F430" i="15"/>
  <c r="F548" i="15"/>
  <c r="G1101" i="15"/>
  <c r="F1295" i="15"/>
  <c r="F973" i="15"/>
  <c r="F345" i="15"/>
  <c r="G294" i="15"/>
  <c r="F21" i="15"/>
  <c r="G473" i="15"/>
  <c r="G542" i="15"/>
  <c r="G77" i="15"/>
  <c r="G767" i="15"/>
  <c r="F227" i="15"/>
  <c r="F288" i="15"/>
  <c r="G736" i="15"/>
  <c r="G772" i="15"/>
  <c r="F333" i="15"/>
  <c r="G1139" i="15"/>
  <c r="G232" i="15"/>
  <c r="F268" i="15"/>
  <c r="G1047" i="15"/>
  <c r="F388" i="15"/>
  <c r="G629" i="15"/>
  <c r="F1331" i="15"/>
  <c r="G776" i="15"/>
  <c r="F159" i="15"/>
  <c r="F136" i="15"/>
  <c r="G2" i="15"/>
  <c r="G1235" i="15"/>
  <c r="G484" i="15"/>
  <c r="F488" i="15"/>
  <c r="G1216" i="15"/>
  <c r="F479" i="15"/>
  <c r="F482" i="15"/>
  <c r="F1323" i="15"/>
  <c r="G1031" i="15"/>
  <c r="F1243" i="15"/>
  <c r="G578" i="15"/>
  <c r="F643" i="15"/>
  <c r="G486" i="15"/>
  <c r="G781" i="15"/>
  <c r="G898" i="15"/>
  <c r="F1079" i="15"/>
  <c r="F832" i="15"/>
  <c r="G651" i="15"/>
  <c r="G945" i="15"/>
  <c r="G247" i="15"/>
  <c r="G312" i="15"/>
  <c r="F1320" i="15"/>
  <c r="F827" i="15"/>
  <c r="G389" i="15"/>
  <c r="G1107" i="15"/>
  <c r="F590" i="15"/>
  <c r="F682" i="15"/>
  <c r="G9" i="15"/>
  <c r="G194" i="15"/>
  <c r="G940" i="15"/>
  <c r="F116" i="15"/>
  <c r="G1122" i="15"/>
  <c r="F979" i="15"/>
  <c r="G333" i="15"/>
  <c r="G157" i="15"/>
  <c r="G1028" i="15"/>
  <c r="F15" i="15"/>
  <c r="G55" i="15"/>
  <c r="G1264" i="15"/>
  <c r="G853" i="15"/>
  <c r="F414" i="15"/>
  <c r="G1152" i="15"/>
  <c r="G449" i="15"/>
  <c r="G448" i="15"/>
  <c r="F943" i="15"/>
  <c r="F1062" i="15"/>
  <c r="F1276" i="15"/>
  <c r="G981" i="15"/>
  <c r="G612" i="15"/>
  <c r="F456" i="15"/>
  <c r="G749" i="15"/>
  <c r="G868" i="15"/>
  <c r="G1109" i="15"/>
  <c r="G801" i="15"/>
  <c r="F620" i="15"/>
  <c r="G913" i="15"/>
  <c r="F98" i="15"/>
  <c r="G1138" i="15"/>
  <c r="G961" i="15"/>
  <c r="F347" i="15"/>
  <c r="G173" i="15"/>
  <c r="F575" i="15"/>
  <c r="F31" i="15"/>
  <c r="F94" i="15"/>
  <c r="F546" i="15"/>
  <c r="F579" i="15"/>
  <c r="G118" i="15"/>
  <c r="F1060" i="15"/>
  <c r="F39" i="15"/>
  <c r="F77" i="15"/>
  <c r="G1239" i="15"/>
  <c r="F876" i="15"/>
  <c r="F438" i="15"/>
  <c r="G584" i="15"/>
  <c r="G265" i="15"/>
  <c r="G248" i="15"/>
  <c r="G1157" i="15"/>
  <c r="G958" i="15"/>
  <c r="F805" i="15"/>
  <c r="F810" i="15"/>
  <c r="G997" i="15"/>
  <c r="G1036" i="15"/>
  <c r="F1256" i="15"/>
  <c r="F1293" i="15"/>
  <c r="F975" i="15"/>
  <c r="G795" i="15"/>
  <c r="G439" i="15"/>
  <c r="F554" i="15"/>
  <c r="G1091" i="15"/>
  <c r="F1287" i="15"/>
  <c r="F293" i="15"/>
  <c r="G381" i="15"/>
  <c r="G721" i="15"/>
  <c r="F721" i="15"/>
  <c r="F1086" i="15"/>
  <c r="F1122" i="15"/>
  <c r="F1253" i="15"/>
  <c r="F150" i="15"/>
  <c r="G190" i="15"/>
  <c r="F1127" i="15"/>
  <c r="G337" i="15"/>
  <c r="G580" i="15"/>
  <c r="G1258" i="15"/>
  <c r="G442" i="15"/>
  <c r="F253" i="15"/>
  <c r="F232" i="15"/>
  <c r="G1173" i="15"/>
  <c r="G941" i="15"/>
  <c r="F1244" i="15"/>
  <c r="F863" i="15"/>
  <c r="F250" i="15"/>
  <c r="G222" i="15"/>
  <c r="F92" i="15"/>
  <c r="F555" i="15"/>
  <c r="F245" i="15"/>
  <c r="G1305" i="15"/>
  <c r="G924" i="15"/>
  <c r="G251" i="15"/>
  <c r="F102" i="15"/>
  <c r="F1025" i="15"/>
  <c r="F1064" i="15"/>
  <c r="F531" i="15"/>
  <c r="G375" i="15"/>
  <c r="F669" i="15"/>
  <c r="G803" i="15"/>
  <c r="G827" i="15"/>
  <c r="G608" i="15"/>
  <c r="F635" i="15"/>
  <c r="G1212" i="15"/>
  <c r="G1250" i="15"/>
  <c r="G1268" i="15"/>
  <c r="G934" i="15"/>
  <c r="F701" i="15"/>
  <c r="G1283" i="15"/>
  <c r="G1076" i="15"/>
  <c r="F336" i="15"/>
  <c r="F19" i="15"/>
  <c r="F33" i="15"/>
  <c r="G502" i="15"/>
  <c r="F742" i="15"/>
  <c r="F598" i="15"/>
  <c r="F283" i="15"/>
  <c r="G264" i="15"/>
  <c r="G1141" i="15"/>
  <c r="F974" i="15"/>
  <c r="F1212" i="15"/>
  <c r="F895" i="15"/>
  <c r="G292" i="15"/>
  <c r="F256" i="15"/>
  <c r="G123" i="15"/>
  <c r="F401" i="15"/>
  <c r="F143" i="15"/>
  <c r="G205" i="15"/>
  <c r="F657" i="15"/>
  <c r="F692" i="15"/>
  <c r="G227" i="15"/>
  <c r="F732" i="15"/>
  <c r="G1245" i="15"/>
  <c r="F568" i="15"/>
  <c r="G724" i="15"/>
  <c r="F1254" i="15"/>
  <c r="F539" i="15"/>
  <c r="G474" i="15"/>
  <c r="F760" i="15"/>
  <c r="F886" i="15"/>
  <c r="F889" i="15"/>
  <c r="G1248" i="15"/>
  <c r="G563" i="15"/>
  <c r="G1079" i="15"/>
  <c r="F398" i="15"/>
  <c r="G403" i="15"/>
  <c r="F894" i="15"/>
  <c r="G1111" i="15"/>
  <c r="G623" i="15"/>
  <c r="G8" i="15"/>
  <c r="G17" i="15"/>
  <c r="G1084" i="15"/>
  <c r="F350" i="15"/>
  <c r="F1220" i="15"/>
  <c r="G888" i="15"/>
  <c r="F272" i="15"/>
  <c r="F248" i="15"/>
  <c r="F115" i="15"/>
  <c r="F580" i="15"/>
  <c r="F45" i="15"/>
  <c r="F502" i="15"/>
  <c r="G592" i="15"/>
  <c r="G219" i="15"/>
  <c r="F106" i="15"/>
  <c r="F853" i="15"/>
  <c r="G249" i="15"/>
  <c r="F983" i="15"/>
  <c r="F436" i="15"/>
  <c r="F467" i="15"/>
  <c r="G4" i="15"/>
  <c r="G1217" i="15"/>
  <c r="G830" i="15"/>
  <c r="G834" i="15"/>
  <c r="F968" i="15"/>
  <c r="G1010" i="15"/>
  <c r="F1003" i="15"/>
  <c r="G342" i="15"/>
  <c r="F344" i="15"/>
  <c r="F840" i="15"/>
  <c r="G1169" i="15"/>
  <c r="G1048" i="15"/>
  <c r="F1084" i="15"/>
  <c r="F509" i="15"/>
  <c r="F352" i="15"/>
  <c r="F646" i="15"/>
  <c r="F29" i="15"/>
  <c r="F487" i="15"/>
  <c r="G579" i="15"/>
  <c r="F236" i="15"/>
  <c r="F122" i="15"/>
  <c r="F867" i="15"/>
  <c r="F294" i="15"/>
  <c r="G1257" i="15"/>
  <c r="G841" i="15"/>
  <c r="F169" i="15"/>
  <c r="F22" i="15"/>
  <c r="G424" i="15"/>
  <c r="F277" i="15"/>
  <c r="G6" i="15"/>
  <c r="F455" i="15"/>
  <c r="G493" i="15"/>
  <c r="F27" i="15"/>
  <c r="G1300" i="15"/>
  <c r="F174" i="15"/>
  <c r="F213" i="15"/>
  <c r="G1103" i="15"/>
  <c r="G330" i="15"/>
  <c r="G574" i="15"/>
  <c r="G539" i="15"/>
  <c r="G1105" i="15"/>
  <c r="F1305" i="15"/>
  <c r="F966" i="15"/>
  <c r="F1207" i="15"/>
  <c r="G694" i="15"/>
  <c r="F685" i="15"/>
  <c r="G527" i="15"/>
  <c r="G822" i="15"/>
  <c r="F939" i="15"/>
  <c r="F1037" i="15"/>
  <c r="F872" i="15"/>
  <c r="F691" i="15"/>
  <c r="F334" i="15"/>
  <c r="G453" i="15"/>
  <c r="F1193" i="15"/>
  <c r="F1034" i="15"/>
  <c r="G876" i="15"/>
  <c r="F660" i="15"/>
  <c r="G56" i="15"/>
  <c r="F120" i="15"/>
  <c r="G570" i="15"/>
  <c r="G635" i="15"/>
  <c r="F172" i="15"/>
  <c r="F1049" i="15"/>
  <c r="G30" i="15"/>
  <c r="F198" i="15"/>
  <c r="F1120" i="15"/>
  <c r="G308" i="15"/>
  <c r="G557" i="15"/>
  <c r="G988" i="15"/>
  <c r="F483" i="15"/>
  <c r="G161" i="15"/>
  <c r="G146" i="15"/>
  <c r="G1261" i="15"/>
  <c r="G854" i="15"/>
  <c r="F1105" i="15"/>
  <c r="F315" i="15"/>
  <c r="F537" i="15"/>
  <c r="G165" i="15"/>
  <c r="G49" i="15"/>
  <c r="G1324" i="15"/>
  <c r="G937" i="15"/>
  <c r="G917" i="15"/>
  <c r="F759" i="15"/>
  <c r="G1246" i="15"/>
  <c r="F944" i="15"/>
  <c r="F1125" i="15"/>
  <c r="F510" i="15"/>
  <c r="F815" i="15"/>
  <c r="G908" i="15"/>
  <c r="F659" i="15"/>
  <c r="G422" i="15"/>
  <c r="G1064" i="15"/>
  <c r="F1033" i="15"/>
  <c r="G1071" i="15"/>
  <c r="F525" i="15"/>
  <c r="G366" i="15"/>
  <c r="G661" i="15"/>
  <c r="F779" i="15"/>
  <c r="G1198" i="15"/>
  <c r="G702" i="15"/>
  <c r="G530" i="15"/>
  <c r="F825" i="15"/>
  <c r="F945" i="15"/>
  <c r="G946" i="15"/>
  <c r="F1195" i="15"/>
  <c r="F710" i="15"/>
  <c r="F215" i="15"/>
  <c r="G277" i="15"/>
  <c r="G728" i="15"/>
  <c r="F796" i="15"/>
  <c r="F357" i="15"/>
  <c r="G977" i="15"/>
  <c r="F189" i="15"/>
  <c r="F228" i="15"/>
  <c r="G1088" i="15"/>
  <c r="G346" i="15"/>
  <c r="G591" i="15"/>
  <c r="G1117" i="15"/>
  <c r="G510" i="15"/>
  <c r="G193" i="15"/>
  <c r="G178" i="15"/>
  <c r="F1233" i="15"/>
  <c r="F885" i="15"/>
  <c r="G1075" i="15"/>
  <c r="G350" i="15"/>
  <c r="G443" i="15"/>
  <c r="G67" i="15"/>
  <c r="F258" i="15"/>
  <c r="F1259" i="15"/>
  <c r="F905" i="15"/>
  <c r="G884" i="15"/>
  <c r="F1245" i="15"/>
  <c r="G899" i="15"/>
  <c r="G878" i="15"/>
  <c r="G720" i="15"/>
  <c r="G1287" i="15"/>
  <c r="G1170" i="15"/>
  <c r="G1204" i="15"/>
  <c r="G391" i="15"/>
  <c r="F882" i="15"/>
  <c r="F524" i="15"/>
  <c r="G644" i="15"/>
  <c r="F1004" i="15"/>
  <c r="F1201" i="15"/>
  <c r="G393" i="15"/>
  <c r="G625" i="15"/>
  <c r="F324" i="15"/>
  <c r="F57" i="15"/>
  <c r="F505" i="15"/>
  <c r="F572" i="15"/>
  <c r="F109" i="15"/>
  <c r="G256" i="15"/>
  <c r="G5" i="15"/>
  <c r="G1313" i="15"/>
  <c r="G802" i="15"/>
  <c r="F364" i="15"/>
  <c r="G1008" i="15"/>
  <c r="F262" i="15"/>
  <c r="F303" i="15"/>
  <c r="G1015" i="15"/>
  <c r="F417" i="15"/>
  <c r="F661" i="15"/>
  <c r="G1299" i="15"/>
  <c r="G807" i="15"/>
  <c r="G191" i="15"/>
  <c r="F166" i="15"/>
  <c r="F37" i="15"/>
  <c r="F1164" i="15"/>
  <c r="F1226" i="15"/>
  <c r="F1262" i="15"/>
  <c r="F332" i="15"/>
  <c r="G826" i="15"/>
  <c r="G471" i="15"/>
  <c r="F587" i="15"/>
  <c r="F1057" i="15"/>
  <c r="F1257" i="15"/>
  <c r="G338" i="15"/>
  <c r="F506" i="15"/>
  <c r="F751" i="15"/>
  <c r="G753" i="15"/>
  <c r="G1050" i="15"/>
  <c r="F1090" i="15"/>
  <c r="G989" i="15"/>
  <c r="G246" i="15"/>
  <c r="F285" i="15"/>
  <c r="G1030" i="15"/>
  <c r="F433" i="15"/>
  <c r="F679" i="15"/>
  <c r="G538" i="15"/>
  <c r="F217" i="15"/>
  <c r="F200" i="15"/>
  <c r="F1205" i="15"/>
  <c r="F908" i="15"/>
  <c r="F1275" i="15"/>
  <c r="G832" i="15"/>
  <c r="G218" i="15"/>
  <c r="F194" i="15"/>
  <c r="F60" i="15"/>
  <c r="G524" i="15"/>
  <c r="G212" i="15"/>
  <c r="F1337" i="15"/>
  <c r="F762" i="15"/>
  <c r="F90" i="15"/>
  <c r="G271" i="15"/>
  <c r="G1195" i="15"/>
  <c r="G706" i="15"/>
  <c r="G692" i="15"/>
  <c r="G532" i="15"/>
  <c r="F830" i="15"/>
  <c r="G926" i="15"/>
  <c r="F932" i="15"/>
  <c r="F1209" i="15"/>
  <c r="G689" i="15"/>
  <c r="G1137" i="15"/>
  <c r="G438" i="15"/>
  <c r="F439" i="15"/>
  <c r="F936" i="15"/>
  <c r="G1069" i="15"/>
  <c r="F1286" i="15"/>
  <c r="F990" i="15"/>
  <c r="G605" i="15"/>
  <c r="F447" i="15"/>
  <c r="F740" i="15"/>
  <c r="F1166" i="15"/>
  <c r="G942" i="15"/>
  <c r="F356" i="15"/>
  <c r="F11" i="15"/>
  <c r="F203" i="15"/>
  <c r="G668" i="15"/>
  <c r="F68" i="15"/>
  <c r="F527" i="15"/>
  <c r="G746" i="15"/>
  <c r="G75" i="15"/>
  <c r="G258" i="15"/>
  <c r="G331" i="15"/>
  <c r="F395" i="15"/>
  <c r="G1114" i="15"/>
  <c r="G119" i="15"/>
  <c r="F362" i="15"/>
  <c r="G507" i="15"/>
  <c r="F972" i="15"/>
  <c r="F771" i="15"/>
  <c r="G179" i="15"/>
  <c r="G40" i="15"/>
  <c r="F186" i="15"/>
  <c r="F495" i="15"/>
  <c r="F67" i="15"/>
  <c r="F1317" i="15"/>
  <c r="G1055" i="15"/>
  <c r="F223" i="15"/>
  <c r="F79" i="15"/>
  <c r="F1071" i="15"/>
  <c r="G604" i="15"/>
  <c r="F1139" i="15"/>
  <c r="F934" i="15"/>
  <c r="G360" i="15"/>
  <c r="G788" i="15"/>
  <c r="F1050" i="15"/>
  <c r="F533" i="15"/>
  <c r="G1281" i="15"/>
  <c r="F952" i="15"/>
  <c r="F413" i="15"/>
  <c r="G862" i="15"/>
  <c r="F1319" i="15"/>
  <c r="F839" i="15"/>
  <c r="F747" i="15"/>
  <c r="G535" i="15"/>
  <c r="G1057" i="15"/>
  <c r="G823" i="15"/>
  <c r="F1273" i="15"/>
  <c r="G1322" i="15"/>
  <c r="G1334" i="15"/>
  <c r="F1097" i="15"/>
  <c r="G599" i="15"/>
  <c r="F707" i="15"/>
  <c r="G596" i="15"/>
  <c r="F1123" i="15"/>
  <c r="G729" i="15"/>
  <c r="G349" i="15"/>
  <c r="F1341" i="15"/>
  <c r="G1333" i="15"/>
  <c r="F739" i="15"/>
  <c r="F664" i="15"/>
  <c r="G1039" i="15"/>
  <c r="F1153" i="15"/>
  <c r="F776" i="15"/>
  <c r="F641" i="15"/>
  <c r="G1183" i="15"/>
  <c r="G1332" i="15"/>
  <c r="G829" i="15"/>
  <c r="F1169" i="15"/>
  <c r="F1255" i="15"/>
  <c r="G1302" i="15"/>
  <c r="F1326" i="15"/>
  <c r="F313" i="15"/>
  <c r="G905" i="15"/>
  <c r="G341" i="15"/>
  <c r="F835" i="15"/>
  <c r="G638" i="15"/>
  <c r="F470" i="15"/>
  <c r="G317" i="15"/>
  <c r="F725" i="15"/>
  <c r="G456" i="15"/>
  <c r="G873" i="15"/>
  <c r="G1150" i="15"/>
  <c r="G321" i="15"/>
  <c r="G1338" i="15"/>
  <c r="G1312" i="15"/>
  <c r="G1304" i="15"/>
  <c r="F571" i="15"/>
  <c r="G906" i="15"/>
  <c r="G764" i="15"/>
  <c r="G437" i="15"/>
  <c r="G468" i="15"/>
  <c r="G713" i="15"/>
  <c r="F1306" i="15"/>
  <c r="F1338" i="15"/>
  <c r="G963" i="15"/>
  <c r="G1337" i="15"/>
  <c r="F1022" i="15"/>
  <c r="F870" i="15"/>
  <c r="F868" i="15"/>
  <c r="F761" i="15"/>
  <c r="F1278" i="15"/>
  <c r="F874" i="15"/>
  <c r="F1330" i="15"/>
  <c r="F1225" i="15"/>
  <c r="F745" i="15"/>
  <c r="F1298" i="15"/>
  <c r="F1307" i="15"/>
  <c r="F1339" i="15"/>
  <c r="G1002" i="15"/>
  <c r="F1074" i="15"/>
  <c r="F775" i="15"/>
  <c r="F855" i="15"/>
  <c r="F567" i="15"/>
  <c r="F457" i="15"/>
  <c r="G326" i="15"/>
  <c r="F605" i="15"/>
  <c r="G1326" i="15"/>
  <c r="G1323" i="15"/>
  <c r="G1329" i="15"/>
  <c r="F711" i="15"/>
  <c r="G1021" i="15"/>
  <c r="F501" i="15"/>
  <c r="G1310" i="15"/>
  <c r="G305" i="15"/>
  <c r="G1093" i="15"/>
  <c r="F1313" i="15"/>
  <c r="G1336" i="15"/>
  <c r="G1318" i="15"/>
  <c r="G1317" i="15"/>
  <c r="F443" i="15"/>
  <c r="F959" i="15"/>
  <c r="G509" i="15"/>
  <c r="F578" i="15"/>
  <c r="F1143" i="15"/>
  <c r="G852" i="15"/>
  <c r="F1309" i="15"/>
  <c r="F726" i="15"/>
  <c r="F445" i="15"/>
  <c r="F585" i="15"/>
  <c r="F477" i="15"/>
  <c r="F1332" i="15"/>
  <c r="G699" i="15"/>
  <c r="F353" i="15"/>
  <c r="G1278" i="15"/>
  <c r="G951" i="15"/>
  <c r="F330" i="15"/>
  <c r="G1074" i="15"/>
  <c r="G1504" i="15"/>
  <c r="G1503" i="15"/>
  <c r="F342" i="15"/>
  <c r="G840" i="15"/>
  <c r="F887" i="15"/>
  <c r="G998" i="15"/>
  <c r="G893" i="15"/>
  <c r="G1128" i="15"/>
  <c r="F1328" i="15"/>
  <c r="F1316" i="15"/>
  <c r="G583" i="15"/>
  <c r="F1202" i="15"/>
  <c r="F440" i="15"/>
  <c r="F734" i="15"/>
  <c r="F452" i="15"/>
  <c r="G695" i="15"/>
  <c r="F1302" i="15"/>
  <c r="G482" i="15"/>
  <c r="G306" i="15"/>
  <c r="G1221" i="15"/>
  <c r="G1331" i="15"/>
  <c r="F628" i="15"/>
  <c r="F381" i="15"/>
  <c r="F860" i="15"/>
  <c r="G975" i="15"/>
  <c r="F610" i="15"/>
  <c r="G1260" i="15"/>
  <c r="F842" i="15"/>
  <c r="F1504" i="15"/>
  <c r="G730" i="15"/>
  <c r="G1505" i="15"/>
  <c r="F1505" i="15"/>
  <c r="F1508" i="15"/>
  <c r="G1508" i="15"/>
  <c r="G1507" i="15"/>
  <c r="F1506" i="15"/>
  <c r="F1507" i="15"/>
  <c r="G1506" i="15"/>
  <c r="F1510" i="15"/>
  <c r="G1510" i="15"/>
  <c r="G1512" i="15"/>
  <c r="G1509" i="15"/>
  <c r="F1512" i="15"/>
  <c r="F1509" i="15"/>
  <c r="G1511" i="15"/>
  <c r="F1511" i="15"/>
  <c r="G1513" i="15"/>
  <c r="F1514" i="15"/>
  <c r="F1513" i="15"/>
  <c r="G1515" i="15"/>
  <c r="F1515" i="15"/>
  <c r="G1514" i="15"/>
  <c r="G1517" i="15"/>
  <c r="F1517" i="15"/>
  <c r="F1516" i="15"/>
  <c r="G1518" i="15"/>
  <c r="G1516" i="15"/>
  <c r="G1520" i="15"/>
  <c r="F1518" i="15"/>
  <c r="G1519" i="15"/>
  <c r="F1519" i="15"/>
  <c r="F1520" i="15"/>
  <c r="G1521" i="15"/>
  <c r="F1522" i="15"/>
  <c r="F1521" i="15"/>
  <c r="G1522" i="15"/>
  <c r="G1523" i="15"/>
  <c r="F1523" i="15"/>
  <c r="G1524" i="15"/>
  <c r="G1526" i="15"/>
  <c r="G1525" i="15"/>
  <c r="F1526" i="15"/>
  <c r="G1528" i="15"/>
  <c r="F1525" i="15"/>
  <c r="F1524" i="15"/>
  <c r="G1527" i="15"/>
  <c r="F1529" i="15"/>
  <c r="F1528" i="15"/>
  <c r="F1527" i="15"/>
  <c r="G1529" i="15"/>
  <c r="G1530" i="15"/>
  <c r="G1532" i="15"/>
  <c r="G1531" i="15"/>
  <c r="F1532" i="15"/>
  <c r="F1533" i="15"/>
  <c r="F1530" i="15"/>
  <c r="F1531" i="15"/>
  <c r="F1534" i="15"/>
  <c r="G1534" i="15"/>
  <c r="F1535" i="15"/>
  <c r="G1535" i="15"/>
  <c r="G1533" i="15"/>
  <c r="F1537" i="15"/>
  <c r="F1536" i="15"/>
  <c r="G1536" i="15"/>
  <c r="F1538" i="15"/>
  <c r="G1539" i="15"/>
  <c r="F1539" i="15"/>
  <c r="G1537" i="15"/>
  <c r="F1541" i="15"/>
  <c r="G1538" i="15"/>
  <c r="F1540" i="15"/>
  <c r="G1540" i="15"/>
  <c r="G1541" i="15"/>
  <c r="G1542" i="15"/>
  <c r="G1543" i="15"/>
  <c r="F1544" i="15"/>
  <c r="F1542" i="15"/>
  <c r="F1543" i="15"/>
  <c r="G1545" i="15"/>
  <c r="G1544" i="15"/>
  <c r="F1545" i="15"/>
  <c r="G1546" i="15"/>
  <c r="G1547" i="15"/>
  <c r="F1548" i="15"/>
  <c r="F1547" i="15"/>
  <c r="F1546" i="15"/>
  <c r="G1548" i="15"/>
  <c r="G1550" i="15"/>
  <c r="F1551" i="15"/>
  <c r="F1549" i="15"/>
  <c r="G1549" i="15"/>
  <c r="F1550" i="15"/>
  <c r="G1551" i="15"/>
  <c r="F1555" i="15"/>
  <c r="F1552" i="15"/>
  <c r="G1553" i="15"/>
  <c r="F1553" i="15"/>
  <c r="G1552" i="15"/>
  <c r="G1554" i="15"/>
  <c r="F1554" i="15"/>
  <c r="G1556" i="15"/>
  <c r="F1557" i="15"/>
  <c r="G1555" i="15"/>
  <c r="F1556" i="15"/>
  <c r="F1558" i="15"/>
  <c r="G1558" i="15"/>
  <c r="G1557" i="15"/>
  <c r="F1560" i="15"/>
  <c r="G1561" i="15"/>
  <c r="F1559" i="15"/>
  <c r="G1560" i="15"/>
  <c r="G1559" i="15"/>
  <c r="F1561" i="15"/>
  <c r="F1562" i="15"/>
  <c r="G1562" i="15"/>
  <c r="G1563" i="15"/>
  <c r="F1564" i="15"/>
  <c r="G1564" i="15"/>
  <c r="F1566" i="15"/>
  <c r="G1566" i="15"/>
  <c r="F1563" i="15"/>
  <c r="F1565" i="15"/>
  <c r="G1565" i="15"/>
  <c r="G1567" i="15"/>
  <c r="F1568" i="15"/>
  <c r="F1567" i="15"/>
  <c r="F1569" i="15"/>
  <c r="G1569" i="15"/>
  <c r="G1568" i="15"/>
  <c r="F1570" i="15"/>
  <c r="F1572" i="15"/>
  <c r="G1572" i="15"/>
  <c r="G1571" i="15"/>
  <c r="F1571" i="15"/>
  <c r="G1573" i="15"/>
  <c r="G1570" i="15"/>
  <c r="F1574" i="15"/>
  <c r="F1573" i="15"/>
  <c r="G1574" i="15"/>
  <c r="F1575" i="15"/>
  <c r="G1576" i="15"/>
  <c r="F1576" i="15"/>
  <c r="G1578" i="15"/>
  <c r="G1575" i="15"/>
  <c r="G1577" i="15"/>
  <c r="F1578" i="15"/>
  <c r="F1577" i="15"/>
  <c r="F1579" i="15"/>
  <c r="G1579" i="15"/>
  <c r="F1582" i="15"/>
  <c r="G1581" i="15"/>
  <c r="F1580" i="15"/>
  <c r="F1581" i="15"/>
  <c r="G1580" i="15"/>
  <c r="F1584" i="15"/>
  <c r="F1583" i="15"/>
  <c r="G1582" i="15"/>
  <c r="G1584" i="15"/>
  <c r="F1586" i="15"/>
  <c r="F1585" i="15"/>
  <c r="G1585" i="15"/>
  <c r="G1583" i="15"/>
  <c r="G1586" i="15"/>
  <c r="F1587" i="15"/>
  <c r="G1588" i="15"/>
  <c r="G1587" i="15"/>
  <c r="F1589" i="15"/>
  <c r="F1588" i="15"/>
  <c r="F1591" i="15"/>
  <c r="G1590" i="15"/>
  <c r="G1589" i="15"/>
  <c r="F1590" i="15"/>
  <c r="F1592" i="15"/>
  <c r="G1591" i="15"/>
  <c r="G1593" i="15"/>
  <c r="G1592" i="15"/>
  <c r="F1593" i="15"/>
  <c r="F1594" i="15"/>
  <c r="G1596" i="15"/>
  <c r="G1595" i="15"/>
  <c r="G1594" i="15"/>
  <c r="F1595" i="15"/>
  <c r="G1597" i="15"/>
  <c r="F1596" i="15"/>
  <c r="G1598" i="15"/>
  <c r="F1597" i="15"/>
  <c r="F1598" i="15"/>
  <c r="F1599" i="15"/>
  <c r="G1599" i="15"/>
  <c r="G1600" i="15"/>
  <c r="G1601" i="15"/>
  <c r="F1600" i="15"/>
  <c r="G1602" i="15"/>
  <c r="F1601" i="15"/>
  <c r="F1602" i="15"/>
  <c r="G1604" i="15"/>
  <c r="G1603" i="15"/>
  <c r="F1603" i="15"/>
  <c r="F1604" i="15"/>
  <c r="F1605" i="15"/>
  <c r="G1606" i="15"/>
  <c r="F1608" i="15"/>
  <c r="G1605" i="15"/>
  <c r="F1607" i="15"/>
  <c r="F1606" i="15"/>
  <c r="G1607" i="15"/>
  <c r="G1608" i="15"/>
  <c r="F1610" i="15"/>
  <c r="G1610" i="15"/>
  <c r="F1609" i="15"/>
  <c r="G1609" i="15"/>
  <c r="F1611" i="15"/>
  <c r="G1612" i="15"/>
  <c r="F1612" i="15"/>
  <c r="G1611" i="15"/>
  <c r="G1613" i="15"/>
  <c r="F1614" i="15"/>
  <c r="F1613" i="15"/>
  <c r="G1616" i="15"/>
  <c r="G1614" i="15"/>
  <c r="F1615" i="15"/>
  <c r="G1615" i="15"/>
  <c r="G1618" i="15"/>
  <c r="F1616" i="15"/>
  <c r="F1617" i="15"/>
  <c r="F1618" i="15"/>
  <c r="G1619" i="15"/>
  <c r="G1617" i="15"/>
  <c r="F1621" i="15"/>
  <c r="F1619" i="15"/>
  <c r="F1622" i="15"/>
  <c r="G1621" i="15"/>
  <c r="F1620" i="15"/>
  <c r="G1620" i="15"/>
  <c r="F1623" i="15"/>
  <c r="G1622" i="15"/>
  <c r="F1624" i="15"/>
  <c r="G1624" i="15"/>
  <c r="G1623" i="15"/>
  <c r="G1625" i="15"/>
  <c r="G1627" i="15"/>
  <c r="G1626" i="15"/>
  <c r="F1626" i="15"/>
  <c r="G1628" i="15"/>
  <c r="F1625" i="15"/>
  <c r="F1627" i="15"/>
  <c r="F1629" i="15"/>
  <c r="F1628" i="15"/>
  <c r="G1631" i="15"/>
  <c r="G1630" i="15"/>
  <c r="F1631" i="15"/>
  <c r="G1629" i="15"/>
  <c r="F1630" i="15"/>
  <c r="F1633" i="15"/>
  <c r="G1635" i="15"/>
  <c r="G1633" i="15"/>
  <c r="F1632" i="15"/>
  <c r="G1632" i="15"/>
  <c r="F1635" i="15"/>
  <c r="G1634" i="15"/>
  <c r="F1636" i="15"/>
  <c r="F1634" i="15"/>
  <c r="G1637" i="15"/>
  <c r="F1637" i="15"/>
  <c r="G1636" i="15"/>
  <c r="G1638" i="15"/>
  <c r="F1638" i="15"/>
  <c r="G1639" i="15"/>
  <c r="F1640" i="15"/>
  <c r="F1639" i="15"/>
  <c r="F1641" i="15"/>
  <c r="F1642" i="15"/>
  <c r="G1640" i="15"/>
  <c r="G1641" i="15"/>
  <c r="G1642" i="15"/>
  <c r="G1643" i="15"/>
  <c r="F1644" i="15"/>
  <c r="F1643" i="15"/>
  <c r="G1646" i="15"/>
  <c r="F1645" i="15"/>
  <c r="G1644" i="15"/>
  <c r="F1646" i="15"/>
  <c r="F1647" i="15"/>
  <c r="G1648" i="15"/>
  <c r="G1645" i="15"/>
  <c r="F1648" i="15"/>
  <c r="G1647" i="15"/>
  <c r="G1650" i="15"/>
  <c r="F1649" i="15"/>
  <c r="G1649" i="15"/>
  <c r="F1650" i="15"/>
  <c r="G1651" i="15"/>
  <c r="F1651" i="15"/>
  <c r="F1653" i="15"/>
  <c r="G1652" i="15"/>
  <c r="F1652" i="15"/>
  <c r="G1653" i="15"/>
  <c r="F1654" i="15"/>
  <c r="G1654" i="15"/>
  <c r="F1656" i="15"/>
  <c r="G1656" i="15"/>
  <c r="G1657" i="15"/>
  <c r="F1657" i="15"/>
  <c r="G1655" i="15"/>
  <c r="F1655" i="15"/>
  <c r="G1659" i="15"/>
  <c r="G1658" i="15"/>
  <c r="F1658" i="15"/>
  <c r="F1659" i="15"/>
  <c r="G1660" i="15"/>
  <c r="F1660" i="15"/>
  <c r="F1661" i="15"/>
  <c r="G1663" i="15"/>
  <c r="G1662" i="15"/>
  <c r="F1663" i="15"/>
  <c r="F1662" i="15"/>
  <c r="G1661" i="15"/>
  <c r="G1666" i="15"/>
  <c r="G1665" i="15"/>
  <c r="F1665" i="15"/>
  <c r="F1664" i="15"/>
  <c r="F1666" i="15"/>
  <c r="G1664" i="15"/>
  <c r="G1669" i="15"/>
  <c r="G1667" i="15"/>
  <c r="G1668" i="15"/>
  <c r="F1667" i="15"/>
  <c r="F1668" i="15"/>
  <c r="F1672" i="15"/>
  <c r="G1670" i="15"/>
  <c r="F1669" i="15"/>
  <c r="G1671" i="15"/>
  <c r="F1671" i="15"/>
  <c r="F1670" i="15"/>
  <c r="G1673" i="15"/>
  <c r="G1672" i="15"/>
  <c r="F1673" i="15"/>
  <c r="F1674" i="15"/>
  <c r="F1676" i="15"/>
  <c r="G1674" i="15"/>
  <c r="G1676" i="15"/>
  <c r="F1675" i="15"/>
  <c r="G1675" i="15"/>
  <c r="F1679" i="15"/>
  <c r="G1677" i="15"/>
  <c r="F1677" i="15"/>
  <c r="G1679" i="15"/>
  <c r="F1678" i="15"/>
  <c r="G1678" i="15"/>
  <c r="G1681" i="15"/>
  <c r="F1680" i="15"/>
  <c r="F1681" i="15"/>
  <c r="G1680" i="15"/>
  <c r="G1682" i="15"/>
  <c r="G1683" i="15"/>
  <c r="F1683" i="15"/>
  <c r="F1682" i="15"/>
  <c r="G1685" i="15"/>
  <c r="F1685" i="15"/>
  <c r="F1686" i="15"/>
  <c r="G1684" i="15"/>
  <c r="F1684" i="15"/>
  <c r="G1687" i="15"/>
  <c r="F1689" i="15"/>
  <c r="G1689" i="15"/>
  <c r="F1688" i="15"/>
  <c r="G1688" i="15"/>
  <c r="G1686" i="15"/>
  <c r="F1687" i="15"/>
  <c r="F1690" i="15"/>
  <c r="G1690" i="15"/>
  <c r="G1691" i="15"/>
  <c r="F1692" i="15"/>
  <c r="F1694" i="15"/>
  <c r="F1691" i="15"/>
  <c r="G1692" i="15"/>
  <c r="G1693" i="15"/>
  <c r="F1693" i="15"/>
  <c r="F1695" i="15"/>
  <c r="G1694" i="15"/>
  <c r="F1697" i="15"/>
  <c r="G1695" i="15"/>
  <c r="F1696" i="15"/>
  <c r="G1696" i="15"/>
  <c r="F1698" i="15"/>
  <c r="G1698" i="15"/>
  <c r="G1697" i="15"/>
  <c r="F1699" i="15"/>
  <c r="F1702" i="15"/>
  <c r="G1699" i="15"/>
  <c r="F1700" i="15"/>
  <c r="G1700" i="15"/>
  <c r="G1701" i="15"/>
  <c r="G1703" i="15"/>
  <c r="F1701" i="15"/>
  <c r="G1702" i="15"/>
  <c r="G1704" i="15"/>
  <c r="F1703" i="15"/>
  <c r="G1705" i="15"/>
  <c r="F1704" i="15"/>
  <c r="G1706" i="15"/>
  <c r="F1705" i="15"/>
  <c r="G1707" i="15"/>
  <c r="F1708" i="15"/>
  <c r="F1707" i="15"/>
  <c r="F1706" i="15"/>
  <c r="G1709" i="15"/>
  <c r="F1709" i="15"/>
  <c r="G1710" i="15"/>
  <c r="G1708" i="15"/>
  <c r="G1711" i="15"/>
  <c r="F1710" i="15"/>
  <c r="G1713" i="15"/>
  <c r="F1712" i="15"/>
  <c r="F1714" i="15"/>
  <c r="F1711" i="15"/>
  <c r="F1713" i="15"/>
  <c r="G1712" i="15"/>
  <c r="G1714" i="15"/>
  <c r="F1715" i="15"/>
  <c r="G1715" i="15"/>
  <c r="G1717" i="15"/>
  <c r="F1717" i="15"/>
  <c r="F1716" i="15"/>
  <c r="G1718" i="15"/>
  <c r="G1716" i="15"/>
  <c r="G1719" i="15"/>
  <c r="F1719" i="15"/>
  <c r="G1720" i="15"/>
  <c r="F1718" i="15"/>
  <c r="G1722" i="15"/>
  <c r="F1720" i="15"/>
  <c r="F1721" i="15"/>
  <c r="G1721" i="15"/>
  <c r="F1722" i="15"/>
  <c r="G1723" i="15"/>
  <c r="F1723" i="15"/>
  <c r="F1724" i="15"/>
  <c r="G1724" i="15"/>
  <c r="F1725" i="15"/>
  <c r="G1725" i="15"/>
  <c r="F1726" i="15"/>
  <c r="F1727" i="15"/>
  <c r="G1727" i="15"/>
  <c r="G1726" i="15"/>
  <c r="F1729" i="15"/>
  <c r="G1729" i="15"/>
  <c r="F1728" i="15"/>
  <c r="F1730" i="15"/>
  <c r="G1728" i="15"/>
  <c r="G1730" i="15"/>
  <c r="F1731" i="15"/>
  <c r="G1732" i="15"/>
  <c r="G1731" i="15"/>
  <c r="F1732" i="15"/>
  <c r="G1733" i="15"/>
  <c r="F1734" i="15"/>
  <c r="G1735" i="15"/>
  <c r="F1733" i="15"/>
  <c r="G1734" i="15"/>
  <c r="F1735" i="15"/>
  <c r="G1736" i="15"/>
  <c r="G1737" i="15"/>
  <c r="F1737" i="15"/>
  <c r="F1739" i="15"/>
  <c r="F1736" i="15"/>
  <c r="G1740" i="15"/>
  <c r="G1738" i="15"/>
  <c r="F1738" i="15"/>
  <c r="G1739" i="15"/>
  <c r="F1740" i="15"/>
  <c r="G1741" i="15"/>
  <c r="F1742" i="15"/>
  <c r="G1742" i="15"/>
  <c r="G1743" i="15"/>
  <c r="F1741" i="15"/>
  <c r="G1746" i="15"/>
  <c r="F1744" i="15"/>
  <c r="F1743" i="15"/>
  <c r="G1744" i="15"/>
  <c r="G1747" i="15"/>
  <c r="F1745" i="15"/>
  <c r="F1746" i="15"/>
  <c r="G1745" i="15"/>
  <c r="F1747" i="15"/>
  <c r="F1749" i="15"/>
  <c r="G1748" i="15"/>
  <c r="G1749" i="15"/>
  <c r="G1750" i="15"/>
  <c r="F1750" i="15"/>
  <c r="F1748" i="15"/>
  <c r="G1752" i="15"/>
  <c r="G1751" i="15"/>
  <c r="F1754" i="15"/>
  <c r="F1751" i="15"/>
  <c r="F1753" i="15"/>
  <c r="F1752" i="15"/>
  <c r="F1755" i="15"/>
  <c r="G1754" i="15"/>
  <c r="G1753" i="15"/>
  <c r="G1755" i="15"/>
  <c r="F1757" i="15"/>
  <c r="F1756" i="15"/>
  <c r="G1757" i="15"/>
  <c r="G1756" i="15"/>
  <c r="F1758" i="15"/>
  <c r="F1760" i="15"/>
  <c r="G1758" i="15"/>
  <c r="F1759" i="15"/>
  <c r="G1760" i="15"/>
  <c r="F1761" i="15"/>
  <c r="G1761" i="15"/>
  <c r="G1759" i="15"/>
  <c r="F1762" i="15"/>
  <c r="G1763" i="15"/>
  <c r="F1763" i="15"/>
  <c r="G1762" i="15"/>
  <c r="F1764" i="15"/>
  <c r="G1764" i="15"/>
  <c r="F1765" i="15"/>
  <c r="G1765" i="15"/>
  <c r="G1766" i="15"/>
  <c r="F1768" i="15"/>
  <c r="F1767" i="15"/>
  <c r="F1766" i="15"/>
  <c r="G1768" i="15"/>
  <c r="G1767" i="15"/>
  <c r="G1769" i="15"/>
  <c r="F1770" i="15"/>
  <c r="F1769" i="15"/>
  <c r="F1771" i="15"/>
  <c r="G1770" i="15"/>
  <c r="F1772" i="15"/>
  <c r="G1771" i="15"/>
  <c r="F1773" i="15"/>
  <c r="G1773" i="15"/>
  <c r="G1772" i="15"/>
  <c r="F1774" i="15"/>
  <c r="G1776" i="15"/>
  <c r="G1774" i="15"/>
  <c r="F1775" i="15"/>
  <c r="F1776" i="15"/>
  <c r="G1775" i="15"/>
  <c r="F1777" i="15"/>
  <c r="F1778" i="15"/>
  <c r="G1778" i="15"/>
  <c r="G1777" i="15"/>
  <c r="F1779" i="15"/>
  <c r="G1779" i="15"/>
  <c r="G1780" i="15"/>
  <c r="F1781" i="15"/>
  <c r="F1780" i="15"/>
  <c r="G1783" i="15"/>
  <c r="G1782" i="15"/>
  <c r="F1782" i="15"/>
  <c r="G1781" i="15"/>
  <c r="G1785" i="15"/>
  <c r="F1783" i="15"/>
  <c r="F1784" i="15"/>
  <c r="F1785" i="15"/>
  <c r="G1784" i="15"/>
  <c r="G1786" i="15"/>
  <c r="F1786" i="15"/>
  <c r="F1788" i="15"/>
  <c r="F1787" i="15"/>
  <c r="G1787" i="15"/>
  <c r="F1789" i="15"/>
  <c r="G1789" i="15"/>
  <c r="F1790" i="15"/>
  <c r="G1788" i="15"/>
  <c r="F1792" i="15"/>
  <c r="G1792" i="15"/>
  <c r="F1791" i="15"/>
  <c r="G1790" i="15"/>
  <c r="G1794" i="15"/>
  <c r="G1793" i="15"/>
  <c r="G1791" i="15"/>
  <c r="F1793" i="15"/>
  <c r="F1795" i="15"/>
  <c r="F1794" i="15"/>
  <c r="F1796" i="15"/>
  <c r="G1795" i="15"/>
  <c r="F1797" i="15"/>
  <c r="G1796" i="15"/>
  <c r="F1798" i="15"/>
  <c r="G1798" i="15"/>
  <c r="F1799" i="15"/>
  <c r="G1797" i="15"/>
  <c r="G1799" i="15"/>
  <c r="G1800" i="15"/>
  <c r="F1801" i="15"/>
  <c r="F1800" i="15"/>
  <c r="G1802" i="15"/>
  <c r="F1802" i="15"/>
  <c r="G1801" i="15"/>
  <c r="G1803" i="15"/>
  <c r="F1803" i="15"/>
  <c r="G1804" i="15"/>
  <c r="G1805" i="15"/>
  <c r="G1806" i="15"/>
  <c r="F1806" i="15"/>
  <c r="F1804" i="15"/>
  <c r="F1805" i="15"/>
  <c r="F1807" i="15"/>
  <c r="F1808" i="15"/>
  <c r="G1808" i="15"/>
  <c r="F1810" i="15"/>
  <c r="G1811" i="15"/>
  <c r="F1809" i="15"/>
  <c r="G1809" i="15"/>
  <c r="G1807" i="15"/>
  <c r="F1811" i="15"/>
  <c r="F1812" i="15"/>
  <c r="F1813" i="15"/>
  <c r="G1813" i="15"/>
  <c r="G1810" i="15"/>
  <c r="G1814" i="15"/>
  <c r="F1814" i="15"/>
  <c r="G1812" i="15"/>
  <c r="F1815" i="15"/>
  <c r="G1817" i="15"/>
  <c r="F1817" i="15"/>
  <c r="G1815" i="15"/>
  <c r="F1816" i="15"/>
  <c r="G1816" i="15"/>
  <c r="F1821" i="15"/>
  <c r="F1818" i="15"/>
  <c r="G1818" i="15"/>
  <c r="G1819" i="15"/>
  <c r="F1819" i="15"/>
  <c r="F1820" i="15"/>
  <c r="G1820" i="15"/>
  <c r="G1821" i="15"/>
  <c r="G1822" i="15"/>
  <c r="F1822" i="15"/>
  <c r="G1825" i="15"/>
  <c r="G1823" i="15"/>
  <c r="F1823" i="15"/>
  <c r="F1825" i="15"/>
  <c r="F1824" i="15"/>
  <c r="G1824" i="15"/>
  <c r="G1826" i="15"/>
  <c r="F1827" i="15"/>
  <c r="G1828" i="15"/>
  <c r="F1826" i="15"/>
  <c r="F1828" i="15"/>
  <c r="G1827" i="15"/>
  <c r="G1831" i="15"/>
  <c r="F1829" i="15"/>
  <c r="G1832" i="15"/>
  <c r="F1831" i="15"/>
  <c r="G1829" i="15"/>
  <c r="F1830" i="15"/>
  <c r="G1830" i="15"/>
  <c r="G1833" i="15"/>
  <c r="F1834" i="15"/>
  <c r="F1833" i="15"/>
  <c r="F1832" i="15"/>
  <c r="F1836" i="15"/>
  <c r="G1835" i="15"/>
  <c r="G1836" i="15"/>
  <c r="G1834" i="15"/>
  <c r="F1835" i="15"/>
  <c r="G1837" i="15"/>
  <c r="F1838" i="15"/>
  <c r="F1837" i="15"/>
  <c r="F1841" i="15"/>
  <c r="G1839" i="15"/>
  <c r="G1838" i="15"/>
  <c r="F1839" i="15"/>
  <c r="G1840" i="15"/>
  <c r="G1841" i="15"/>
  <c r="F1840" i="15"/>
  <c r="G1842" i="15"/>
  <c r="F1842" i="15"/>
  <c r="F1843" i="15"/>
  <c r="F1844" i="15"/>
  <c r="G1844" i="15"/>
  <c r="G1845" i="15"/>
  <c r="F1846" i="15"/>
  <c r="G1843" i="15"/>
  <c r="F1845" i="15"/>
  <c r="G1846" i="15"/>
  <c r="G1847" i="15"/>
  <c r="F1847" i="15"/>
  <c r="G1848" i="15"/>
  <c r="G1849" i="15"/>
  <c r="F1849" i="15"/>
  <c r="F1850" i="15"/>
  <c r="G1851" i="15"/>
  <c r="G1850" i="15"/>
  <c r="F1848" i="15"/>
  <c r="F1852" i="15"/>
  <c r="G1853" i="15"/>
  <c r="G1852" i="15"/>
  <c r="F1851" i="15"/>
  <c r="F1855" i="15"/>
  <c r="F1853" i="15"/>
  <c r="F1854" i="15"/>
  <c r="G1854" i="15"/>
  <c r="G1856" i="15"/>
  <c r="F1857" i="15"/>
  <c r="G1855" i="15"/>
  <c r="F1859" i="15"/>
  <c r="F1858" i="15"/>
  <c r="G1859" i="15"/>
  <c r="G1857" i="15"/>
  <c r="F1856" i="15"/>
  <c r="G1858" i="15"/>
  <c r="G1860" i="15"/>
  <c r="F1861" i="15"/>
  <c r="G1863" i="15"/>
  <c r="G1861" i="15"/>
  <c r="F1862" i="15"/>
  <c r="F1863" i="15"/>
  <c r="F1860" i="15"/>
  <c r="G1862" i="15"/>
  <c r="G1864" i="15"/>
  <c r="G1865" i="15"/>
  <c r="F1865" i="15"/>
  <c r="F1864" i="15"/>
  <c r="G1866" i="15"/>
  <c r="G1867" i="15"/>
  <c r="F1869" i="15"/>
  <c r="F1868" i="15"/>
  <c r="F1866" i="15"/>
  <c r="F1867" i="15"/>
  <c r="G1868" i="15"/>
  <c r="F1870" i="15"/>
  <c r="F1871" i="15"/>
  <c r="G1870" i="15"/>
  <c r="G1869" i="15"/>
  <c r="G1871" i="15"/>
  <c r="F1872" i="15"/>
  <c r="G1873" i="15"/>
  <c r="G1872" i="15"/>
  <c r="G1876" i="15"/>
  <c r="F1873" i="15"/>
  <c r="G1874" i="15"/>
  <c r="F1874" i="15"/>
  <c r="F1875" i="15"/>
  <c r="G1877" i="15"/>
  <c r="F1876" i="15"/>
  <c r="G1878" i="15"/>
  <c r="G1875" i="15"/>
  <c r="F1877" i="15"/>
  <c r="F1879" i="15"/>
  <c r="F1878" i="15"/>
  <c r="G1879" i="15"/>
  <c r="F1881" i="15"/>
  <c r="G1880" i="15"/>
  <c r="F1880" i="15"/>
  <c r="F1882" i="15"/>
  <c r="G1881" i="15"/>
  <c r="G1882" i="15"/>
  <c r="F1884" i="15"/>
  <c r="G1884" i="15"/>
  <c r="F1883" i="15"/>
  <c r="G1883" i="15"/>
  <c r="F1885" i="15"/>
  <c r="F1886" i="15"/>
  <c r="G1885" i="15"/>
  <c r="G1886" i="15"/>
  <c r="F1887" i="15"/>
  <c r="G1887" i="15"/>
  <c r="F1888" i="15"/>
  <c r="F1889" i="15"/>
  <c r="G1890" i="15"/>
  <c r="G1888" i="15"/>
  <c r="G1889" i="15"/>
  <c r="F1890" i="15"/>
  <c r="G1891" i="15"/>
  <c r="F1891" i="15"/>
  <c r="F1892" i="15"/>
  <c r="G1892" i="15"/>
  <c r="G1893" i="15"/>
  <c r="F1893" i="15"/>
  <c r="G1894" i="15"/>
  <c r="F1894" i="15"/>
  <c r="G1896" i="15"/>
  <c r="F1896" i="15"/>
  <c r="F1895" i="15"/>
  <c r="G1895" i="15"/>
  <c r="F1897" i="15"/>
  <c r="G1898" i="15"/>
  <c r="G1897" i="15"/>
  <c r="F1898" i="15"/>
  <c r="G1899" i="15"/>
  <c r="G1900" i="15"/>
  <c r="G1901" i="15"/>
  <c r="F1899" i="15"/>
  <c r="F1900" i="15"/>
  <c r="G1902" i="15"/>
  <c r="F1901" i="15"/>
  <c r="F1904" i="15"/>
  <c r="F1902" i="15"/>
  <c r="G1903" i="15"/>
  <c r="G1905" i="15"/>
  <c r="F1903" i="15"/>
  <c r="G1904" i="15"/>
  <c r="F1906" i="15"/>
  <c r="F1905" i="15"/>
  <c r="G1907" i="15"/>
  <c r="F1908" i="15"/>
  <c r="G1908" i="15"/>
  <c r="G1906" i="15"/>
  <c r="F1910" i="15"/>
  <c r="G1910" i="15"/>
  <c r="F1907" i="15"/>
  <c r="G1909" i="15"/>
  <c r="F1909" i="15"/>
  <c r="F1911" i="15"/>
  <c r="G1911" i="15"/>
  <c r="G1912" i="15"/>
  <c r="F1912" i="15"/>
  <c r="G1913" i="15"/>
  <c r="G1915" i="15"/>
  <c r="G1914" i="15"/>
  <c r="F1916" i="15"/>
  <c r="F1913" i="15"/>
  <c r="G1916" i="15"/>
  <c r="F1915" i="15"/>
  <c r="F1914" i="15"/>
  <c r="G1917" i="15"/>
  <c r="F1918" i="15"/>
  <c r="F1919" i="15"/>
  <c r="G1918" i="15"/>
  <c r="F1917" i="15"/>
  <c r="G1920" i="15"/>
  <c r="G1921" i="15"/>
  <c r="F1920" i="15"/>
  <c r="F1921" i="15"/>
  <c r="G1919" i="15"/>
  <c r="G1924" i="15"/>
  <c r="F1924" i="15"/>
  <c r="G1922" i="15"/>
  <c r="F1922" i="15"/>
  <c r="F1923" i="15"/>
  <c r="G1923" i="15"/>
  <c r="G1926" i="15"/>
  <c r="F1925" i="15"/>
  <c r="F1926" i="15"/>
  <c r="G1925" i="15"/>
  <c r="G1928" i="15"/>
  <c r="F1929" i="15"/>
  <c r="F1928" i="15"/>
  <c r="F1927" i="15"/>
  <c r="G1927" i="15"/>
  <c r="G1929" i="15"/>
  <c r="G1930" i="15"/>
  <c r="F1930" i="15"/>
  <c r="G1931" i="15"/>
  <c r="F1931" i="15"/>
  <c r="G1932" i="15"/>
  <c r="F1932" i="15"/>
  <c r="F1933" i="15"/>
  <c r="G1933" i="15"/>
  <c r="G1934" i="15"/>
  <c r="G1935" i="15"/>
  <c r="F1935" i="15"/>
  <c r="F1934" i="15"/>
  <c r="F1936" i="15"/>
  <c r="F1937" i="15"/>
  <c r="G1938" i="15"/>
  <c r="G1936" i="15"/>
  <c r="G1937" i="15"/>
  <c r="F1939" i="15"/>
  <c r="F1938" i="15"/>
  <c r="G1939" i="15"/>
  <c r="G1941" i="15"/>
  <c r="F1941" i="15"/>
  <c r="G1940" i="15"/>
  <c r="F1940" i="15"/>
  <c r="G1942" i="15"/>
  <c r="G1944" i="15"/>
  <c r="F1942" i="15"/>
  <c r="G1943" i="15"/>
  <c r="F1944" i="15"/>
  <c r="F1945" i="15"/>
  <c r="F1943" i="15"/>
  <c r="G1945" i="15"/>
  <c r="F1946" i="15"/>
  <c r="G1946" i="15"/>
  <c r="F1947" i="15"/>
  <c r="F1948" i="15"/>
  <c r="F1949" i="15"/>
  <c r="G1948" i="15"/>
  <c r="G1947" i="15"/>
  <c r="F1950" i="15"/>
  <c r="G1950" i="15"/>
  <c r="G1949" i="15"/>
  <c r="G1951" i="15"/>
  <c r="F1951" i="15"/>
  <c r="F1952" i="15"/>
  <c r="G1955" i="15"/>
  <c r="F1953" i="15"/>
  <c r="G1953" i="15"/>
  <c r="F1954" i="15"/>
  <c r="G1952" i="15"/>
  <c r="G1954" i="15"/>
  <c r="G1957" i="15"/>
  <c r="G1956" i="15"/>
  <c r="F1955" i="15"/>
  <c r="F1956" i="15"/>
  <c r="G1958" i="15"/>
  <c r="F1957" i="15"/>
  <c r="G1959" i="15"/>
  <c r="F1959" i="15"/>
  <c r="G1960" i="15"/>
  <c r="F1958" i="15"/>
  <c r="F1963" i="15"/>
  <c r="G1961" i="15"/>
  <c r="F1960" i="15"/>
  <c r="F1962" i="15"/>
  <c r="F1961" i="15"/>
  <c r="G1962" i="15"/>
  <c r="F1965" i="15"/>
  <c r="F1964" i="15"/>
  <c r="G1966" i="15"/>
  <c r="G1963" i="15"/>
  <c r="G1967" i="15"/>
  <c r="G1964" i="15"/>
  <c r="G1965" i="15"/>
  <c r="F1967" i="15"/>
  <c r="F1968" i="15"/>
  <c r="F1966" i="15"/>
  <c r="F1969" i="15"/>
  <c r="G1970" i="15"/>
  <c r="G1968" i="15"/>
  <c r="G1969" i="15"/>
  <c r="F1970" i="15"/>
  <c r="G1973" i="15"/>
  <c r="G1972" i="15"/>
  <c r="F1972" i="15"/>
  <c r="F1971" i="15"/>
  <c r="G1971" i="15"/>
  <c r="G1974" i="15"/>
  <c r="G1975" i="15"/>
  <c r="F1974" i="15"/>
  <c r="F1975" i="15"/>
  <c r="G1976" i="15"/>
  <c r="F1973" i="15"/>
  <c r="G1977" i="15"/>
  <c r="F1976" i="15"/>
  <c r="F1979" i="15"/>
  <c r="F1977" i="15"/>
  <c r="G1979" i="15"/>
  <c r="G1978" i="15"/>
  <c r="F1978" i="15"/>
  <c r="G1980" i="15"/>
  <c r="F1980" i="15"/>
  <c r="G1981" i="15"/>
  <c r="F1981" i="15"/>
  <c r="G1982" i="15"/>
  <c r="F1982" i="15"/>
  <c r="F1983" i="15"/>
  <c r="G1983" i="15"/>
  <c r="F1984" i="15"/>
  <c r="G1985" i="15"/>
  <c r="G1984" i="15"/>
  <c r="F1986" i="15"/>
  <c r="G1986" i="15"/>
  <c r="F1985" i="15"/>
  <c r="F1988" i="15"/>
  <c r="G1987" i="15"/>
  <c r="F1987" i="15"/>
  <c r="G1990" i="15"/>
  <c r="G1989" i="15"/>
  <c r="F1989" i="15"/>
  <c r="G1988" i="15"/>
  <c r="F1990" i="15"/>
  <c r="G1991" i="15"/>
  <c r="F1991" i="15"/>
  <c r="F1992" i="15"/>
  <c r="G1992" i="15"/>
  <c r="F1996" i="15"/>
  <c r="G1993" i="15"/>
  <c r="F1994" i="15"/>
  <c r="F1993" i="15"/>
  <c r="G1994" i="15"/>
  <c r="F1995" i="15"/>
  <c r="G1995" i="15"/>
  <c r="F1997" i="15"/>
  <c r="G1997" i="15"/>
  <c r="G1996" i="15"/>
  <c r="F1999" i="15"/>
  <c r="G1998" i="15"/>
  <c r="G1999" i="15"/>
  <c r="F1998" i="15"/>
  <c r="F2000" i="15"/>
  <c r="G2000" i="15"/>
  <c r="F2001" i="15"/>
  <c r="F2002" i="15"/>
  <c r="G2001" i="15"/>
  <c r="G2003" i="15"/>
  <c r="F2004" i="15"/>
  <c r="F2003" i="15"/>
  <c r="G2004" i="15"/>
  <c r="G2002" i="15"/>
  <c r="G2005" i="15"/>
  <c r="F2008" i="15"/>
  <c r="G2006" i="15"/>
  <c r="F2006" i="15"/>
  <c r="F2005" i="15"/>
  <c r="G2007" i="15"/>
  <c r="G2010" i="15"/>
  <c r="F2010" i="15"/>
  <c r="G2011" i="15"/>
  <c r="F2007" i="15"/>
  <c r="G2009" i="15"/>
  <c r="G2008" i="15"/>
  <c r="F2009" i="15"/>
  <c r="F2011" i="15"/>
  <c r="G2013" i="15"/>
  <c r="F2012" i="15"/>
  <c r="G2012" i="15"/>
  <c r="F2013" i="15"/>
  <c r="F2014" i="15"/>
  <c r="G2015" i="15"/>
  <c r="F2015" i="15"/>
  <c r="G2014" i="15"/>
  <c r="F2016" i="15"/>
  <c r="F2018" i="15"/>
  <c r="G2017" i="15"/>
  <c r="F2017" i="15"/>
  <c r="G2018" i="15"/>
  <c r="F2019" i="15"/>
  <c r="G2016" i="15"/>
  <c r="G2020" i="15"/>
  <c r="F2021" i="15"/>
  <c r="G2021" i="15"/>
  <c r="G2019" i="15"/>
  <c r="F2020" i="15"/>
  <c r="G2022" i="15"/>
  <c r="F2022" i="15"/>
  <c r="F2023" i="15"/>
  <c r="F2024" i="15"/>
  <c r="G2023" i="15"/>
  <c r="G2025" i="15"/>
  <c r="G2024" i="15"/>
  <c r="G2027" i="15"/>
  <c r="G2026" i="15"/>
  <c r="F2026" i="15"/>
  <c r="F2025" i="15"/>
  <c r="G2029" i="15"/>
  <c r="F2029" i="15"/>
  <c r="G2028" i="15"/>
  <c r="F2028" i="15"/>
  <c r="G2030" i="15"/>
  <c r="F2027" i="15"/>
  <c r="F2032" i="15"/>
  <c r="G2032" i="15"/>
  <c r="F2031" i="15"/>
  <c r="G2031" i="15"/>
  <c r="F2030" i="15"/>
  <c r="G2033" i="15"/>
  <c r="F2033" i="15"/>
  <c r="F2034" i="15"/>
  <c r="G2035" i="15"/>
  <c r="G2034" i="15"/>
  <c r="F2035" i="15"/>
  <c r="F2038" i="15"/>
  <c r="G2036" i="15"/>
  <c r="F2036" i="15"/>
  <c r="G2037" i="15"/>
  <c r="F2037" i="15"/>
  <c r="G2038" i="15"/>
  <c r="G2039" i="15"/>
  <c r="F2039" i="15"/>
  <c r="F2040" i="15"/>
  <c r="G2040" i="15"/>
  <c r="F2041" i="15"/>
  <c r="G2041" i="15"/>
  <c r="G2042" i="15"/>
  <c r="F2042" i="15"/>
  <c r="G2043" i="15"/>
  <c r="F2044" i="15"/>
  <c r="F2043" i="15"/>
  <c r="G2044" i="15"/>
  <c r="F2045" i="15"/>
  <c r="G2045" i="15"/>
  <c r="F2046" i="15"/>
  <c r="F2047" i="15"/>
  <c r="G2046" i="15"/>
  <c r="G2048" i="15"/>
  <c r="F2049" i="15"/>
  <c r="F2048" i="15"/>
  <c r="G2047" i="15"/>
  <c r="G2049" i="15"/>
  <c r="F2050" i="15"/>
  <c r="G2050" i="15"/>
  <c r="G2051" i="15"/>
  <c r="F2051" i="15"/>
  <c r="F2052" i="15"/>
  <c r="G2052" i="15"/>
  <c r="F2054" i="15"/>
  <c r="G2053" i="15"/>
  <c r="F2053" i="15"/>
  <c r="G2054" i="15"/>
  <c r="F2055" i="15"/>
  <c r="F2057" i="15"/>
  <c r="G2057" i="15"/>
  <c r="G2055" i="15"/>
  <c r="F2056" i="15"/>
  <c r="G2056" i="15"/>
  <c r="G2058" i="15"/>
  <c r="F2060" i="15"/>
  <c r="G2059" i="15"/>
  <c r="F2059" i="15"/>
  <c r="G2060" i="15"/>
  <c r="F2058" i="15"/>
  <c r="F2062" i="15"/>
  <c r="G2061" i="15"/>
  <c r="F2061" i="15"/>
  <c r="G2063" i="15"/>
  <c r="G2062" i="15"/>
  <c r="F2063" i="15"/>
  <c r="G2064" i="15"/>
  <c r="F2064" i="15"/>
  <c r="G2065" i="15"/>
  <c r="F2066" i="15"/>
  <c r="G2067" i="15"/>
  <c r="G2066" i="15"/>
  <c r="F2068" i="15"/>
  <c r="F2065" i="15"/>
  <c r="F2067" i="15"/>
  <c r="G2068" i="15"/>
  <c r="F2069" i="15"/>
  <c r="G2070" i="15"/>
  <c r="G2069" i="15"/>
  <c r="F2070" i="15"/>
  <c r="F2071" i="15"/>
  <c r="G2072" i="15"/>
  <c r="G2073" i="15"/>
  <c r="G2071" i="15"/>
  <c r="F2074" i="15"/>
  <c r="F2072" i="15"/>
  <c r="F2073" i="15"/>
  <c r="G2074" i="15"/>
  <c r="G2076" i="15"/>
  <c r="F2075" i="15"/>
  <c r="G2075" i="15"/>
  <c r="G2077" i="15"/>
  <c r="F2076" i="15"/>
  <c r="F2077" i="15"/>
  <c r="G2078" i="15"/>
  <c r="F2079" i="15"/>
  <c r="F2078" i="15"/>
  <c r="G2079" i="15"/>
  <c r="F2080" i="15"/>
  <c r="F2081" i="15"/>
  <c r="G2081" i="15"/>
  <c r="G2080" i="15"/>
  <c r="G2084" i="15"/>
  <c r="F2082" i="15"/>
  <c r="G2082" i="15"/>
  <c r="G2083" i="15"/>
  <c r="F2083" i="15"/>
  <c r="F2084" i="15"/>
  <c r="F2086" i="15"/>
  <c r="G2085" i="15"/>
  <c r="F2085" i="15"/>
  <c r="F2087" i="15"/>
  <c r="F2088" i="15"/>
  <c r="F2089" i="15"/>
  <c r="G2086" i="15"/>
  <c r="G2089" i="15"/>
  <c r="G2088" i="15"/>
  <c r="G2087" i="15"/>
  <c r="F2090" i="15"/>
  <c r="G2092" i="15"/>
  <c r="G2090" i="15"/>
  <c r="G2091" i="15"/>
  <c r="F2092" i="15"/>
  <c r="F2091" i="15"/>
  <c r="F2094" i="15"/>
  <c r="F2093" i="15"/>
  <c r="G2093" i="15"/>
  <c r="G2094" i="15"/>
  <c r="F2095" i="15"/>
  <c r="G2095" i="15"/>
  <c r="G2096" i="15"/>
  <c r="F2097" i="15"/>
  <c r="F2096" i="15"/>
  <c r="G2097" i="15"/>
  <c r="G2100" i="15"/>
  <c r="G2098" i="15"/>
  <c r="F2098" i="15"/>
  <c r="F2099" i="15"/>
  <c r="F2100" i="15"/>
  <c r="G2099" i="15"/>
  <c r="G2101" i="15"/>
  <c r="G2102" i="15"/>
  <c r="F2101" i="15"/>
  <c r="F2102" i="15"/>
  <c r="G2103" i="15"/>
  <c r="F2104" i="15"/>
  <c r="F2103" i="15"/>
  <c r="F2105" i="15"/>
  <c r="F2106" i="15"/>
  <c r="G2104" i="15"/>
  <c r="G2105" i="15"/>
  <c r="G2107" i="15"/>
  <c r="G2106" i="15"/>
  <c r="F2107" i="15"/>
  <c r="F2108" i="15"/>
  <c r="G2108" i="15"/>
  <c r="F2110" i="15"/>
  <c r="F2109" i="15"/>
  <c r="G2109" i="15"/>
  <c r="G2110" i="15"/>
  <c r="G2111" i="15"/>
  <c r="F2111" i="15"/>
  <c r="F2112" i="15"/>
  <c r="F2113" i="15"/>
  <c r="G2115" i="15"/>
  <c r="G2114" i="15"/>
  <c r="G2112" i="15"/>
  <c r="G2113" i="15"/>
  <c r="F2115" i="15"/>
  <c r="F2114" i="15"/>
  <c r="G2116" i="15"/>
  <c r="F2117" i="15"/>
  <c r="F2116" i="15"/>
  <c r="G2117" i="15"/>
  <c r="F2118" i="15"/>
  <c r="G2118" i="15"/>
  <c r="G2119" i="15"/>
  <c r="F2119" i="15"/>
  <c r="G2120" i="15"/>
  <c r="G2121" i="15"/>
  <c r="F2120" i="15"/>
  <c r="F2122" i="15"/>
  <c r="G2122" i="15"/>
  <c r="F2121" i="15"/>
  <c r="G2123" i="15"/>
  <c r="G2125" i="15"/>
  <c r="F2124" i="15"/>
  <c r="G2124" i="15"/>
  <c r="F2123" i="15"/>
  <c r="G2126" i="15"/>
  <c r="F2125" i="15"/>
  <c r="F2127" i="15"/>
  <c r="F2126" i="15"/>
  <c r="G2127" i="15"/>
  <c r="F2128" i="15"/>
  <c r="G2129" i="15"/>
  <c r="G2128" i="15"/>
  <c r="F2129" i="15"/>
  <c r="G2130" i="15"/>
  <c r="F2131" i="15"/>
  <c r="F2132" i="15"/>
  <c r="G2131" i="15"/>
  <c r="F2133" i="15"/>
  <c r="G2132" i="15"/>
  <c r="F2130" i="15"/>
  <c r="F2134" i="15"/>
  <c r="F2135" i="15"/>
  <c r="G2135" i="15"/>
  <c r="G2134" i="15"/>
  <c r="G2133" i="15"/>
  <c r="G2136" i="15"/>
  <c r="G2137" i="15"/>
  <c r="G2138" i="15"/>
  <c r="F2136" i="15"/>
  <c r="F2137" i="15"/>
  <c r="F2140" i="15"/>
  <c r="G2139" i="15"/>
  <c r="G2140" i="15"/>
  <c r="F2138" i="15"/>
  <c r="F2139" i="15"/>
  <c r="G2141" i="15"/>
  <c r="G2143" i="15"/>
  <c r="G2142" i="15"/>
  <c r="F2142" i="15"/>
  <c r="F2141" i="15"/>
  <c r="F2143" i="15"/>
  <c r="F2144" i="15"/>
  <c r="G2144" i="15"/>
  <c r="F2145" i="15"/>
  <c r="F2148" i="15"/>
  <c r="G2147" i="15"/>
  <c r="G2146" i="15"/>
  <c r="F2147" i="15"/>
  <c r="F2146" i="15"/>
  <c r="G2145" i="15"/>
  <c r="G2148" i="15"/>
  <c r="F2149" i="15"/>
  <c r="F2150" i="15"/>
  <c r="G2149" i="15"/>
  <c r="G2150" i="15"/>
  <c r="F2151" i="15"/>
  <c r="G2151" i="15"/>
  <c r="F2152" i="15"/>
  <c r="G2153" i="15"/>
  <c r="G2152" i="15"/>
  <c r="G2154" i="15"/>
  <c r="G2156" i="15"/>
  <c r="G2155" i="15"/>
  <c r="F2153" i="15"/>
  <c r="F2155" i="15"/>
  <c r="F2154" i="15"/>
  <c r="F2158" i="15"/>
  <c r="F2156" i="15"/>
  <c r="G2158" i="15"/>
  <c r="F2157" i="15"/>
  <c r="G2157" i="15"/>
  <c r="G2159" i="15"/>
  <c r="F2159" i="15"/>
  <c r="G2161" i="15"/>
  <c r="F2161" i="15"/>
  <c r="F2160" i="15"/>
  <c r="F2163" i="15"/>
  <c r="G2160" i="15"/>
  <c r="G2162" i="15"/>
  <c r="F2162" i="15"/>
  <c r="F2166" i="15"/>
  <c r="F2164" i="15"/>
  <c r="G2166" i="15"/>
  <c r="G2165" i="15"/>
  <c r="G2164" i="15"/>
  <c r="F2165" i="15"/>
  <c r="G2167" i="15"/>
  <c r="G2163" i="15"/>
  <c r="F2167" i="15"/>
  <c r="F2169" i="15"/>
  <c r="G2168" i="15"/>
  <c r="G2169" i="15"/>
  <c r="F2168" i="15"/>
  <c r="F2170" i="15"/>
  <c r="G2170" i="15"/>
  <c r="F2172" i="15"/>
  <c r="G2171" i="15"/>
  <c r="G2172" i="15"/>
  <c r="F2171" i="15"/>
  <c r="G2173" i="15"/>
  <c r="F2173" i="15"/>
  <c r="G2175" i="15"/>
  <c r="G2174" i="15"/>
  <c r="F2174" i="15"/>
  <c r="F2175" i="15"/>
  <c r="F2176" i="15"/>
  <c r="F2177" i="15"/>
  <c r="G2177" i="15"/>
  <c r="G2176" i="15"/>
  <c r="F2179" i="15"/>
  <c r="F2178" i="15"/>
  <c r="G2178" i="15"/>
  <c r="G2179" i="15"/>
  <c r="F2180" i="15"/>
  <c r="G2181" i="15"/>
  <c r="G2183" i="15"/>
  <c r="F2182" i="15"/>
  <c r="G2180" i="15"/>
  <c r="G2182" i="15"/>
  <c r="F2181" i="15"/>
  <c r="F2183" i="15"/>
  <c r="G2185" i="15"/>
  <c r="G2186" i="15"/>
  <c r="F2184" i="15"/>
  <c r="F2186" i="15"/>
  <c r="G2184" i="15"/>
  <c r="F2185" i="15"/>
  <c r="F2190" i="15"/>
  <c r="G2187" i="15"/>
  <c r="F2187" i="15"/>
  <c r="G2189" i="15"/>
  <c r="F2188" i="15"/>
  <c r="F2189" i="15"/>
  <c r="G2188" i="15"/>
  <c r="G2191" i="15"/>
  <c r="F2192" i="15"/>
  <c r="G2190" i="15"/>
  <c r="G2192" i="15"/>
  <c r="G2193" i="15"/>
  <c r="F2191" i="15"/>
  <c r="F2194" i="15"/>
  <c r="F2193" i="15"/>
  <c r="G2194" i="15"/>
  <c r="G2195" i="15"/>
  <c r="F2196" i="15"/>
  <c r="F2195" i="15"/>
  <c r="G2196" i="15"/>
  <c r="G2198" i="15"/>
  <c r="G2197" i="15"/>
  <c r="F2197" i="15"/>
  <c r="G2199" i="15"/>
  <c r="F2198" i="15"/>
  <c r="F2200" i="15"/>
  <c r="F2199" i="15"/>
  <c r="G2200" i="15"/>
  <c r="F2201" i="15"/>
  <c r="G2202" i="15"/>
  <c r="G2201" i="15"/>
  <c r="F2203" i="15"/>
  <c r="G2205" i="15"/>
  <c r="F2202" i="15"/>
  <c r="F2205" i="15"/>
  <c r="G2204" i="15"/>
  <c r="G2203" i="15"/>
  <c r="F2204" i="15"/>
  <c r="G2207" i="15"/>
  <c r="G2206" i="15"/>
  <c r="F2207" i="15"/>
  <c r="F2206" i="15"/>
  <c r="G2208" i="15"/>
  <c r="G2209" i="15"/>
  <c r="F2209" i="15"/>
  <c r="F2208" i="15"/>
  <c r="F2210" i="15"/>
  <c r="G2210" i="15"/>
  <c r="F2212" i="15"/>
  <c r="F2213" i="15"/>
  <c r="G2214" i="15"/>
  <c r="G2212" i="15"/>
  <c r="G2211" i="15"/>
  <c r="G2213" i="15"/>
  <c r="F2211" i="15"/>
  <c r="F2217" i="15"/>
  <c r="F2214" i="15"/>
  <c r="G2216" i="15"/>
  <c r="F2216" i="15"/>
  <c r="F2215" i="15"/>
  <c r="G2215" i="15"/>
  <c r="F2218" i="15"/>
  <c r="G2217" i="15"/>
  <c r="G2218" i="15"/>
  <c r="F2220" i="15"/>
  <c r="G2220" i="15"/>
  <c r="G2219" i="15"/>
  <c r="F2219" i="15"/>
  <c r="G2221" i="15"/>
  <c r="F2222" i="15"/>
  <c r="F2221" i="15"/>
  <c r="G2222" i="15"/>
  <c r="F2223" i="15"/>
  <c r="F2225" i="15"/>
  <c r="G2224" i="15"/>
  <c r="G2223" i="15"/>
  <c r="F2224" i="15"/>
  <c r="G2225" i="15"/>
  <c r="F2228" i="15"/>
  <c r="F2227" i="15"/>
  <c r="G2227" i="15"/>
  <c r="F2226" i="15"/>
  <c r="G2226" i="15"/>
  <c r="G2228" i="15"/>
  <c r="F2229" i="15"/>
  <c r="G2229" i="15"/>
  <c r="F2230" i="15"/>
  <c r="F2232" i="15"/>
  <c r="G2230" i="15"/>
  <c r="G2231" i="15"/>
  <c r="G2232" i="15"/>
  <c r="G2233" i="15"/>
  <c r="F2233" i="15"/>
  <c r="F2231" i="15"/>
  <c r="F2234" i="15"/>
  <c r="G2235" i="15"/>
  <c r="G2234" i="15"/>
  <c r="F2235" i="15"/>
  <c r="F2236" i="15"/>
  <c r="F2237" i="15"/>
  <c r="G2236" i="15"/>
  <c r="G2237" i="15"/>
  <c r="G2239" i="15"/>
  <c r="F2238" i="15"/>
  <c r="G2238" i="15"/>
  <c r="F2239" i="15"/>
  <c r="G2240" i="15"/>
  <c r="G2242" i="15"/>
  <c r="F2240" i="15"/>
  <c r="G2241" i="15"/>
  <c r="F2241" i="15"/>
  <c r="F2242" i="15"/>
  <c r="F2244" i="15"/>
  <c r="F2243" i="15"/>
  <c r="G2245" i="15"/>
  <c r="G2244" i="15"/>
  <c r="G2243" i="15"/>
  <c r="F2247" i="15"/>
  <c r="F2245" i="15"/>
  <c r="F2246" i="15"/>
  <c r="G2247" i="15"/>
  <c r="G2246" i="15"/>
  <c r="G2249" i="15"/>
  <c r="F2249" i="15"/>
  <c r="F2248" i="15"/>
  <c r="G2248" i="15"/>
  <c r="F2250" i="15"/>
  <c r="G2251" i="15"/>
  <c r="G2250" i="15"/>
  <c r="G2252" i="15"/>
  <c r="F2251" i="15"/>
  <c r="F2252" i="15"/>
  <c r="F2254" i="15"/>
  <c r="F2253" i="15"/>
  <c r="G2253" i="15"/>
  <c r="G2254" i="15"/>
  <c r="F2256" i="15"/>
  <c r="F2255" i="15"/>
  <c r="G2256" i="15"/>
  <c r="G2257" i="15"/>
  <c r="G2255" i="15"/>
  <c r="F2257" i="15"/>
  <c r="F2258" i="15"/>
  <c r="F2259" i="15"/>
  <c r="G2258" i="15"/>
  <c r="G2259" i="15"/>
  <c r="G2261" i="15"/>
  <c r="F2260" i="15"/>
  <c r="G2260" i="15"/>
  <c r="G2262" i="15"/>
  <c r="F2262" i="15"/>
  <c r="F2263" i="15"/>
  <c r="F2261" i="15"/>
  <c r="G2264" i="15"/>
  <c r="F2264" i="15"/>
  <c r="G2263" i="15"/>
  <c r="F2265" i="15"/>
  <c r="G2267" i="15"/>
  <c r="G2265" i="15"/>
  <c r="G2266" i="15"/>
  <c r="F2266" i="15"/>
  <c r="F2269" i="15"/>
  <c r="F2268" i="15"/>
  <c r="G2268" i="15"/>
  <c r="G2270" i="15"/>
  <c r="F2267" i="15"/>
  <c r="G2269" i="15"/>
  <c r="F2271" i="15"/>
  <c r="G2272" i="15"/>
  <c r="F2270" i="15"/>
  <c r="F2272" i="15"/>
  <c r="G2273" i="15"/>
  <c r="G2271" i="15"/>
  <c r="F2273" i="15"/>
  <c r="G2275" i="15"/>
  <c r="F2274" i="15"/>
  <c r="G2274" i="15"/>
  <c r="F2275" i="15"/>
  <c r="G2277" i="15"/>
  <c r="G2276" i="15"/>
  <c r="F2277" i="15"/>
  <c r="F2276" i="15"/>
  <c r="F2279" i="15"/>
  <c r="G2279" i="15"/>
  <c r="G2278" i="15"/>
  <c r="F2280" i="15"/>
  <c r="G2280" i="15"/>
  <c r="F2278" i="15"/>
  <c r="F2283" i="15"/>
  <c r="F2281" i="15"/>
  <c r="G2282" i="15"/>
  <c r="F2282" i="15"/>
  <c r="G2281" i="15"/>
  <c r="G2283" i="15"/>
  <c r="G2284" i="15"/>
  <c r="G2286" i="15"/>
  <c r="F2284" i="15"/>
  <c r="G2285" i="15"/>
  <c r="F2285" i="15"/>
  <c r="G2287" i="15"/>
  <c r="F2287" i="15"/>
  <c r="F2286" i="15"/>
  <c r="F2288" i="15"/>
  <c r="F2289" i="15"/>
  <c r="G2288" i="15"/>
  <c r="G2289" i="15"/>
  <c r="F2291" i="15"/>
  <c r="F2290" i="15"/>
  <c r="G2292" i="15"/>
  <c r="G2291" i="15"/>
  <c r="F2292" i="15"/>
  <c r="G2290" i="15"/>
  <c r="G2293" i="15"/>
  <c r="F2294" i="15"/>
  <c r="F2293" i="15"/>
  <c r="F2295" i="15"/>
  <c r="G2296" i="15"/>
  <c r="G2294" i="15"/>
  <c r="G2295" i="15"/>
  <c r="G2298" i="15"/>
  <c r="F2297" i="15"/>
  <c r="G2297" i="15"/>
  <c r="G2299" i="15"/>
  <c r="F2299" i="15"/>
  <c r="F2296" i="15"/>
  <c r="F2298" i="15"/>
  <c r="F2302" i="15"/>
  <c r="F2301" i="15"/>
  <c r="G2300" i="15"/>
  <c r="F2300" i="15"/>
  <c r="G2301" i="15"/>
  <c r="G2302" i="15"/>
  <c r="G2303" i="15"/>
  <c r="F2304" i="15"/>
  <c r="F2303" i="15"/>
  <c r="G2304" i="15"/>
  <c r="F2305" i="15"/>
  <c r="G2306" i="15"/>
  <c r="F2306" i="15"/>
  <c r="F2307" i="15"/>
  <c r="G2305" i="15"/>
  <c r="F2308" i="15"/>
  <c r="G2307" i="15"/>
  <c r="G2308" i="15"/>
  <c r="F2309" i="15"/>
  <c r="G2309" i="15"/>
  <c r="G2310" i="15"/>
  <c r="G2312" i="15"/>
  <c r="F2310" i="15"/>
  <c r="G2311" i="15"/>
  <c r="G2313" i="15"/>
  <c r="F2311" i="15"/>
  <c r="F2313" i="15"/>
  <c r="F2312" i="15"/>
  <c r="F2314" i="15"/>
  <c r="G2314" i="15"/>
  <c r="G2315" i="15"/>
  <c r="F2316" i="15"/>
  <c r="G2316" i="15"/>
  <c r="F2317" i="15"/>
  <c r="F2315" i="15"/>
  <c r="F2319" i="15"/>
  <c r="G2317" i="15"/>
  <c r="G2318" i="15"/>
  <c r="F2318" i="15"/>
  <c r="G2319" i="15"/>
  <c r="F2320" i="15"/>
  <c r="G2320" i="15"/>
  <c r="G2321" i="15"/>
  <c r="F2321" i="15"/>
  <c r="G2322" i="15"/>
  <c r="G2323" i="15"/>
  <c r="F2322" i="15"/>
  <c r="G2324" i="15"/>
  <c r="F2323" i="15"/>
  <c r="F2325" i="15"/>
  <c r="F2324" i="15"/>
  <c r="G2326" i="15"/>
  <c r="F2326" i="15"/>
  <c r="G2325" i="15"/>
  <c r="F2328" i="15"/>
  <c r="G2328" i="15"/>
  <c r="G2327" i="15"/>
  <c r="F2329" i="15"/>
  <c r="F2327" i="15"/>
  <c r="F2330" i="15"/>
  <c r="G2330" i="15"/>
  <c r="G2329" i="15"/>
  <c r="F2331" i="15"/>
  <c r="G2331" i="15"/>
  <c r="F2333" i="15"/>
  <c r="G2332" i="15"/>
  <c r="G2333" i="15"/>
  <c r="F2332" i="15"/>
  <c r="F2334" i="15"/>
  <c r="G2334" i="15"/>
  <c r="G2335" i="15"/>
  <c r="G2337" i="15"/>
  <c r="F2336" i="15"/>
  <c r="F2335" i="15"/>
  <c r="F2338" i="15"/>
  <c r="G2336" i="15"/>
  <c r="G2338" i="15"/>
  <c r="F2337" i="15"/>
  <c r="F2339" i="15"/>
  <c r="G2339" i="15"/>
  <c r="F2340" i="15"/>
  <c r="G2340" i="15"/>
  <c r="G2341" i="15"/>
  <c r="F2341" i="15"/>
  <c r="G2342" i="15"/>
  <c r="G2343" i="15"/>
  <c r="F2345" i="15"/>
  <c r="F2343" i="15"/>
  <c r="F2342" i="15"/>
  <c r="F2344" i="15"/>
  <c r="G2344" i="15"/>
  <c r="F2348" i="15"/>
  <c r="F2346" i="15"/>
  <c r="G2345" i="15"/>
  <c r="G2348" i="15"/>
  <c r="G2346" i="15"/>
  <c r="F2349" i="15"/>
  <c r="F2347" i="15"/>
  <c r="G2349" i="15"/>
  <c r="G2347" i="15"/>
  <c r="F2350" i="15"/>
  <c r="G2350" i="15"/>
  <c r="G2352" i="15"/>
  <c r="G2351" i="15"/>
  <c r="F2352" i="15"/>
  <c r="F2351" i="15"/>
  <c r="G2353" i="15"/>
  <c r="G2354" i="15"/>
  <c r="F2353" i="15"/>
  <c r="G2356" i="15"/>
  <c r="F2354" i="15"/>
  <c r="F2355" i="15"/>
  <c r="F2356" i="15"/>
  <c r="G2355" i="15"/>
  <c r="F2357" i="15"/>
  <c r="G2357" i="15"/>
  <c r="G2358" i="15"/>
  <c r="G2359" i="15"/>
  <c r="G2360" i="15"/>
  <c r="F2359" i="15"/>
  <c r="F2358" i="15"/>
  <c r="F2362" i="15"/>
  <c r="F2360" i="15"/>
  <c r="F2361" i="15"/>
  <c r="G2361" i="15"/>
  <c r="G2362" i="15"/>
  <c r="F2363" i="15"/>
  <c r="G2363" i="15"/>
  <c r="F2366" i="15"/>
  <c r="G2365" i="15"/>
  <c r="F2364" i="15"/>
  <c r="F2365" i="15"/>
  <c r="G2364" i="15"/>
  <c r="G2367" i="15"/>
  <c r="G2366" i="15"/>
  <c r="F2367" i="15"/>
  <c r="G2368" i="15"/>
  <c r="F2369" i="15"/>
  <c r="F2368" i="15"/>
  <c r="G2370" i="15"/>
  <c r="F2370" i="15"/>
  <c r="F2371" i="15"/>
  <c r="G2369" i="15"/>
  <c r="F2372" i="15"/>
  <c r="F2373" i="15"/>
  <c r="F2375" i="15"/>
  <c r="G2372" i="15"/>
  <c r="G2371" i="15"/>
  <c r="F2377" i="15"/>
  <c r="G2373" i="15"/>
  <c r="G2374" i="15"/>
  <c r="G2377" i="15"/>
  <c r="G2375" i="15"/>
  <c r="F2374" i="15"/>
  <c r="F2376" i="15"/>
  <c r="G2376" i="15"/>
  <c r="G2378" i="15"/>
  <c r="F2378" i="15"/>
  <c r="F2380" i="15"/>
  <c r="G2379" i="15"/>
  <c r="F2379" i="15"/>
  <c r="G2380" i="15"/>
  <c r="F2381" i="15"/>
  <c r="G2382" i="15"/>
  <c r="F2382" i="15"/>
  <c r="F2383" i="15"/>
  <c r="G2381" i="15"/>
  <c r="F2384" i="15"/>
  <c r="G2383" i="15"/>
  <c r="G2384" i="15"/>
  <c r="G2385" i="15"/>
  <c r="F2385" i="15"/>
  <c r="G2387" i="15"/>
  <c r="G2388" i="15"/>
  <c r="G2386" i="15"/>
  <c r="F2388" i="15"/>
  <c r="F2386" i="15"/>
  <c r="F2387" i="15"/>
  <c r="G2389" i="15"/>
  <c r="F2389" i="15"/>
  <c r="G2391" i="15"/>
  <c r="G2390" i="15"/>
  <c r="F2391" i="15"/>
  <c r="F2390" i="15"/>
  <c r="F2392" i="15"/>
  <c r="G2392" i="15"/>
  <c r="G2395" i="15"/>
  <c r="F2394" i="15"/>
  <c r="F2395" i="15"/>
  <c r="F2393" i="15"/>
  <c r="G2393" i="15"/>
  <c r="G2394" i="15"/>
  <c r="F2396" i="15"/>
  <c r="G2396" i="15"/>
  <c r="G2398" i="15"/>
  <c r="G2399" i="15"/>
  <c r="G2397" i="15"/>
  <c r="F2397" i="15"/>
  <c r="F2398" i="15"/>
  <c r="F2399" i="15"/>
  <c r="F2401" i="15"/>
  <c r="F2400" i="15"/>
  <c r="G2400" i="15"/>
  <c r="G2402" i="15"/>
  <c r="G2401" i="15"/>
  <c r="F2403" i="15"/>
  <c r="G2403" i="15"/>
  <c r="F2404" i="15"/>
  <c r="F2402" i="15"/>
  <c r="G2406" i="15"/>
  <c r="G2404" i="15"/>
  <c r="G2405" i="15"/>
  <c r="F2405" i="15"/>
  <c r="F2407" i="15"/>
  <c r="F2408" i="15"/>
  <c r="G2409" i="15"/>
  <c r="F2406" i="15"/>
  <c r="G2407" i="15"/>
  <c r="G2408" i="15"/>
  <c r="F2409" i="15"/>
  <c r="G2410" i="15"/>
  <c r="F2411" i="15"/>
  <c r="F2410" i="15"/>
  <c r="G2411" i="15"/>
  <c r="G2412" i="15"/>
  <c r="F2413" i="15"/>
  <c r="F2412" i="15"/>
  <c r="G2413" i="15"/>
  <c r="G2415" i="15"/>
  <c r="F2414" i="15"/>
  <c r="G2414" i="15"/>
  <c r="F2416" i="15"/>
  <c r="G2416" i="15"/>
  <c r="F2415" i="15"/>
  <c r="G2417" i="15"/>
  <c r="F2419" i="15"/>
  <c r="F2417" i="15"/>
  <c r="G2418" i="15"/>
  <c r="G2420" i="15"/>
  <c r="G2419" i="15"/>
  <c r="F2418" i="15"/>
  <c r="G2421" i="15"/>
  <c r="F2420" i="15"/>
  <c r="F2421" i="15"/>
  <c r="F2422" i="15"/>
  <c r="G2422" i="15"/>
  <c r="G2425" i="15"/>
  <c r="F2423" i="15"/>
  <c r="G2423" i="15"/>
  <c r="F2424" i="15"/>
  <c r="F2425" i="15"/>
  <c r="G2424" i="15"/>
  <c r="F2427" i="15"/>
  <c r="G2426" i="15"/>
  <c r="F2426" i="15"/>
  <c r="G2428" i="15"/>
  <c r="F2428" i="15"/>
  <c r="G2427" i="15"/>
  <c r="G2429" i="15"/>
  <c r="F2429" i="15"/>
  <c r="G2430" i="15"/>
  <c r="F2432" i="15"/>
  <c r="G2432" i="15"/>
  <c r="F2431" i="15"/>
  <c r="G2431" i="15"/>
  <c r="G2433" i="15"/>
  <c r="F2430" i="15"/>
  <c r="G2434" i="15"/>
  <c r="F2433" i="15"/>
  <c r="F2435" i="15"/>
  <c r="F2436" i="15"/>
  <c r="F2438" i="15"/>
  <c r="F2434" i="15"/>
  <c r="G2435" i="15"/>
  <c r="G2436" i="15"/>
  <c r="G2439" i="15"/>
  <c r="G2437" i="15"/>
  <c r="G2441" i="15"/>
  <c r="F2437" i="15"/>
  <c r="F2439" i="15"/>
  <c r="G2438" i="15"/>
  <c r="F2441" i="15"/>
  <c r="G2440" i="15"/>
  <c r="F2440" i="15"/>
  <c r="F2442" i="15"/>
  <c r="F2444" i="15"/>
  <c r="F2446" i="15"/>
  <c r="G2443" i="15"/>
  <c r="G2444" i="15"/>
  <c r="G2442" i="15"/>
  <c r="F2443" i="15"/>
  <c r="F2445" i="15"/>
  <c r="G2446" i="15"/>
  <c r="G2448" i="15"/>
  <c r="F2447" i="15"/>
  <c r="G2445" i="15"/>
  <c r="G2447" i="15"/>
  <c r="F2449" i="15"/>
  <c r="F2448" i="15"/>
  <c r="F2450" i="15"/>
  <c r="F2453" i="15"/>
  <c r="F2451" i="15"/>
  <c r="G2449" i="15"/>
  <c r="G2450" i="15"/>
  <c r="F2452" i="15"/>
  <c r="G2454" i="15"/>
  <c r="G2452" i="15"/>
  <c r="G2451" i="15"/>
  <c r="G2453" i="15"/>
  <c r="F2454" i="15"/>
  <c r="G2455" i="15"/>
  <c r="F2456" i="15"/>
  <c r="G2456" i="15"/>
  <c r="F2455" i="15"/>
  <c r="G2457" i="15"/>
  <c r="F2457" i="15"/>
  <c r="G2458" i="15"/>
  <c r="F2458" i="15"/>
  <c r="F2459" i="15"/>
  <c r="G2459" i="15"/>
  <c r="F2461" i="15"/>
  <c r="F2460" i="15"/>
  <c r="G2460" i="15"/>
  <c r="G2461" i="15"/>
  <c r="F2463" i="15"/>
  <c r="G2464" i="15"/>
  <c r="G2462" i="15"/>
  <c r="F2462" i="15"/>
  <c r="F2467" i="15"/>
  <c r="F2464" i="15"/>
  <c r="G2463" i="15"/>
  <c r="F2465" i="15"/>
  <c r="G2465" i="15"/>
  <c r="G2468" i="15"/>
  <c r="G2467" i="15"/>
  <c r="G2466" i="15"/>
  <c r="F2466" i="15"/>
  <c r="F2468" i="15"/>
  <c r="G2470" i="15"/>
  <c r="F2469" i="15"/>
  <c r="G2469" i="15"/>
  <c r="G2471" i="15"/>
  <c r="F2470" i="15"/>
  <c r="F2471" i="15"/>
  <c r="F2472" i="15"/>
  <c r="G2473" i="15"/>
  <c r="G2472" i="15"/>
  <c r="G2475" i="15"/>
  <c r="G2474" i="15"/>
  <c r="F2473" i="15"/>
  <c r="F2475" i="15"/>
  <c r="F2474" i="15"/>
  <c r="G2477" i="15"/>
  <c r="F2477" i="15"/>
  <c r="F2476" i="15"/>
  <c r="G2476" i="15"/>
  <c r="G2480" i="15"/>
  <c r="G2478" i="15"/>
  <c r="F2478" i="15"/>
  <c r="G2479" i="15"/>
  <c r="F2481" i="15"/>
  <c r="F2479" i="15"/>
  <c r="F2480" i="15"/>
  <c r="G2485" i="15"/>
  <c r="G2481" i="15"/>
  <c r="G2482" i="15"/>
  <c r="F2482" i="15"/>
  <c r="G2483" i="15"/>
  <c r="F2483" i="15"/>
  <c r="F2485" i="15"/>
  <c r="G2484" i="15"/>
  <c r="F2487" i="15"/>
  <c r="F2486" i="15"/>
  <c r="F2484" i="15"/>
  <c r="G2486" i="15"/>
  <c r="G2488" i="15"/>
  <c r="F2488" i="15"/>
  <c r="G2487" i="15"/>
  <c r="G2491" i="15"/>
  <c r="F2489" i="15"/>
  <c r="G2489" i="15"/>
  <c r="G2490" i="15"/>
  <c r="F2491" i="15"/>
  <c r="F2490" i="15"/>
  <c r="F2492" i="15"/>
  <c r="G2492" i="15"/>
  <c r="G2493" i="15"/>
  <c r="F2493" i="15"/>
  <c r="G2494" i="15"/>
  <c r="F2495" i="15"/>
  <c r="F2494" i="15"/>
  <c r="F2497" i="15"/>
  <c r="G2496" i="15"/>
  <c r="F2496" i="15"/>
  <c r="G2495" i="15"/>
  <c r="F2500" i="15"/>
  <c r="G2498" i="15"/>
  <c r="G2497" i="15"/>
  <c r="F2499" i="15"/>
  <c r="F2498" i="15"/>
  <c r="G2499" i="15"/>
  <c r="G2500" i="15"/>
  <c r="G2501" i="15"/>
  <c r="F2501" i="15"/>
  <c r="F2503" i="15"/>
  <c r="F2502" i="15"/>
  <c r="G2502" i="15"/>
  <c r="G2503" i="15"/>
  <c r="F2504" i="15"/>
  <c r="G2504" i="15"/>
  <c r="F2506" i="15"/>
  <c r="G2505" i="15"/>
  <c r="G2506" i="15"/>
  <c r="F2505" i="15"/>
  <c r="G2509" i="15"/>
  <c r="G2507" i="15"/>
  <c r="G2508" i="15"/>
  <c r="F2509" i="15"/>
  <c r="F2508" i="15"/>
  <c r="F2507" i="15"/>
  <c r="G2511" i="15"/>
  <c r="F2510" i="15"/>
  <c r="G2512" i="15"/>
  <c r="F2511" i="15"/>
  <c r="G2510" i="15"/>
  <c r="G2513" i="15"/>
  <c r="F2512" i="15"/>
  <c r="F2514" i="15"/>
  <c r="G2515" i="15"/>
  <c r="F2515" i="15"/>
  <c r="G2514" i="15"/>
  <c r="F2513" i="15"/>
  <c r="G2516" i="15"/>
  <c r="F2516" i="15"/>
  <c r="F2517" i="15"/>
  <c r="F2518" i="15"/>
  <c r="G2519" i="15"/>
  <c r="G2518" i="15"/>
  <c r="G2517" i="15"/>
  <c r="G2520" i="15"/>
  <c r="F2522" i="15"/>
  <c r="F2520" i="15"/>
  <c r="F2519" i="15"/>
  <c r="F2521" i="15"/>
  <c r="G2521" i="15"/>
  <c r="F2523" i="15"/>
  <c r="G2522" i="15"/>
  <c r="G2525" i="15"/>
  <c r="G2524" i="15"/>
  <c r="G2523" i="15"/>
  <c r="F2524" i="15"/>
  <c r="F2526" i="15"/>
  <c r="F2525" i="15"/>
  <c r="G2526" i="15"/>
  <c r="F2527" i="15"/>
  <c r="G2527" i="15"/>
  <c r="G2528" i="15"/>
  <c r="G2530" i="15"/>
  <c r="F2528" i="15"/>
  <c r="G2531" i="15"/>
  <c r="F2529" i="15"/>
  <c r="G2529" i="15"/>
  <c r="F2531" i="15"/>
  <c r="F2533" i="15"/>
  <c r="F2532" i="15"/>
  <c r="F2530" i="15"/>
  <c r="G2533" i="15"/>
  <c r="G2532" i="15"/>
  <c r="F2534" i="15"/>
  <c r="G2537" i="15"/>
  <c r="G2535" i="15"/>
  <c r="G2534" i="15"/>
  <c r="F2535" i="15"/>
  <c r="F2536" i="15"/>
  <c r="G2536" i="15"/>
  <c r="F2537" i="15"/>
  <c r="F2538" i="15"/>
  <c r="G2538" i="15"/>
  <c r="G2539" i="15"/>
  <c r="F2541" i="15"/>
  <c r="F2539" i="15"/>
  <c r="G2540" i="15"/>
  <c r="F2540" i="15"/>
  <c r="F2543" i="15"/>
  <c r="G2542" i="15"/>
  <c r="F2542" i="15"/>
  <c r="G2541" i="15"/>
  <c r="G2544" i="15"/>
  <c r="G2543" i="15"/>
  <c r="F2544" i="15"/>
  <c r="G2546" i="15"/>
  <c r="F2546" i="15"/>
  <c r="G2545" i="15"/>
  <c r="F2545" i="15"/>
  <c r="F2547" i="15"/>
  <c r="G2547" i="15"/>
  <c r="F2548" i="15"/>
  <c r="F2549" i="15"/>
  <c r="G2548" i="15"/>
  <c r="G2551" i="15"/>
  <c r="G2550" i="15"/>
  <c r="G2549" i="15"/>
  <c r="F2552" i="15"/>
  <c r="F2551" i="15"/>
  <c r="F2550" i="15"/>
  <c r="F2553" i="15"/>
  <c r="G2554" i="15"/>
  <c r="G2553" i="15"/>
  <c r="G2552" i="15"/>
  <c r="F2554" i="15"/>
  <c r="F2555" i="15"/>
  <c r="G2555" i="15"/>
  <c r="G2558" i="15"/>
  <c r="F2557" i="15"/>
  <c r="F2556" i="15"/>
  <c r="G2557" i="15"/>
  <c r="F2559" i="15"/>
  <c r="G2560" i="15"/>
  <c r="F2558" i="15"/>
  <c r="G2556" i="15"/>
  <c r="G2559" i="15"/>
  <c r="F2561" i="15"/>
  <c r="F2560" i="15"/>
  <c r="G2561" i="15"/>
  <c r="G2563" i="15"/>
  <c r="G2562" i="15"/>
  <c r="G2565" i="15"/>
  <c r="G2564" i="15"/>
  <c r="F2562" i="15"/>
  <c r="F2563" i="15"/>
  <c r="F2565" i="15"/>
  <c r="G2566" i="15"/>
  <c r="F2564" i="15"/>
  <c r="G2568" i="15"/>
  <c r="F2566" i="15"/>
  <c r="F2567" i="15"/>
  <c r="G2567" i="15"/>
  <c r="F2569" i="15"/>
  <c r="G2569" i="15"/>
  <c r="F2570" i="15"/>
  <c r="F2568" i="15"/>
  <c r="G2570" i="15"/>
  <c r="G2571" i="15"/>
  <c r="F2572" i="15"/>
  <c r="G2572" i="15"/>
  <c r="F2573" i="15"/>
  <c r="F2571" i="15"/>
  <c r="G2573" i="15"/>
  <c r="F2574" i="15"/>
  <c r="G2575" i="15"/>
  <c r="F2575" i="15"/>
  <c r="G2574" i="15"/>
  <c r="G2577" i="15"/>
  <c r="G2576" i="15"/>
  <c r="F2576" i="15"/>
  <c r="G2578" i="15"/>
  <c r="F2577" i="15"/>
  <c r="F2578" i="15"/>
  <c r="G2581" i="15"/>
  <c r="G2580" i="15"/>
  <c r="F2580" i="15"/>
  <c r="G2582" i="15"/>
  <c r="G2579" i="15"/>
  <c r="F2579" i="15"/>
  <c r="F2581" i="15"/>
  <c r="F2582" i="15"/>
  <c r="G2583" i="15"/>
  <c r="F2584" i="15"/>
  <c r="F2583" i="15"/>
  <c r="G2584" i="15"/>
  <c r="F2585" i="15"/>
  <c r="G2585" i="15"/>
  <c r="F2588" i="15"/>
  <c r="G2588" i="15"/>
  <c r="F2586" i="15"/>
  <c r="G2586" i="15"/>
  <c r="F2587" i="15"/>
  <c r="F2589" i="15"/>
  <c r="G2587" i="15"/>
  <c r="G2589" i="15"/>
  <c r="G2590" i="15"/>
  <c r="G2591" i="15"/>
  <c r="F2590" i="15"/>
  <c r="F2591" i="15"/>
  <c r="G2592" i="15"/>
  <c r="G2593" i="15"/>
  <c r="F2593" i="15"/>
  <c r="F2592" i="15"/>
  <c r="F2594" i="15"/>
  <c r="G2594" i="15"/>
  <c r="F2595" i="15"/>
  <c r="F2598" i="15"/>
  <c r="G2596" i="15"/>
  <c r="G2595" i="15"/>
  <c r="F2596" i="15"/>
  <c r="G2598" i="15"/>
  <c r="G2597" i="15"/>
  <c r="F2599" i="15"/>
  <c r="G2599" i="15"/>
  <c r="F2597" i="15"/>
  <c r="F2601" i="15"/>
  <c r="F2600" i="15"/>
  <c r="G2600" i="15"/>
  <c r="G2603" i="15"/>
  <c r="G2602" i="15"/>
  <c r="F2602" i="15"/>
  <c r="G2601" i="15"/>
  <c r="F2603" i="15"/>
  <c r="F2604" i="15"/>
  <c r="F2605" i="15"/>
  <c r="G2607" i="15"/>
  <c r="G2604" i="15"/>
  <c r="G2605" i="15"/>
  <c r="F2607" i="15"/>
  <c r="F2606" i="15"/>
  <c r="F2609" i="15"/>
  <c r="F2608" i="15"/>
  <c r="G2606" i="15"/>
  <c r="G2608" i="15"/>
  <c r="F2610" i="15"/>
  <c r="F2611" i="15"/>
  <c r="G2609" i="15"/>
  <c r="G2612" i="15"/>
  <c r="G2610" i="15"/>
  <c r="F2613" i="15"/>
  <c r="G2614" i="15"/>
  <c r="F2612" i="15"/>
  <c r="G2611" i="15"/>
  <c r="F2616" i="15"/>
  <c r="G2613" i="15"/>
  <c r="F2615" i="15"/>
  <c r="G2615" i="15"/>
  <c r="G2616" i="15"/>
  <c r="F2614" i="15"/>
  <c r="F2617" i="15"/>
  <c r="G2617" i="15"/>
  <c r="F2619" i="15"/>
  <c r="F2618" i="15"/>
  <c r="F2621" i="15"/>
  <c r="G2618" i="15"/>
  <c r="G2619" i="15"/>
  <c r="G2620" i="15"/>
  <c r="G2621" i="15"/>
  <c r="F2620" i="15"/>
  <c r="F2622" i="15"/>
  <c r="G2622" i="15"/>
  <c r="F2623" i="15"/>
  <c r="G2623" i="15"/>
  <c r="G2624" i="15"/>
  <c r="F2624" i="15"/>
  <c r="F2625" i="15"/>
  <c r="F2626" i="15"/>
  <c r="G2625" i="15"/>
  <c r="G2626" i="15"/>
  <c r="F2628" i="15"/>
  <c r="F2629" i="15"/>
  <c r="F2627" i="15"/>
  <c r="G2628" i="15"/>
  <c r="G2627" i="15"/>
  <c r="G2629" i="15"/>
  <c r="G2630" i="15"/>
  <c r="F2631" i="15"/>
  <c r="G2632" i="15"/>
  <c r="F2630" i="15"/>
  <c r="F2633" i="15"/>
  <c r="F2632" i="15"/>
  <c r="G2631" i="15"/>
  <c r="G2633" i="15"/>
  <c r="F2635" i="15"/>
  <c r="G2634" i="15"/>
  <c r="F2634" i="15"/>
  <c r="G2635" i="15"/>
  <c r="G2636" i="15"/>
  <c r="F2636" i="15"/>
  <c r="F2637" i="15"/>
  <c r="G2637" i="15"/>
  <c r="F2638" i="15"/>
  <c r="G2638" i="15"/>
  <c r="F2641" i="15"/>
  <c r="F2639" i="15"/>
  <c r="G2639" i="15"/>
  <c r="G2640" i="15"/>
  <c r="G2641" i="15"/>
  <c r="F2643" i="15"/>
  <c r="F2644" i="15"/>
  <c r="G2642" i="15"/>
  <c r="F2640" i="15"/>
  <c r="G2643" i="15"/>
  <c r="F2642" i="15"/>
  <c r="F2645" i="15"/>
  <c r="G2644" i="15"/>
  <c r="G2647" i="15"/>
  <c r="G2646" i="15"/>
  <c r="F2646" i="15"/>
  <c r="G2645" i="15"/>
  <c r="G2648" i="15"/>
  <c r="F2648" i="15"/>
  <c r="F2647" i="15"/>
  <c r="G2649" i="15"/>
  <c r="G2651" i="15"/>
  <c r="F2649" i="15"/>
  <c r="G2650" i="15"/>
  <c r="F2650" i="15"/>
  <c r="G2652" i="15"/>
  <c r="F2651" i="15"/>
  <c r="F2653" i="15"/>
  <c r="F2654" i="15"/>
  <c r="F2652" i="15"/>
  <c r="G2654" i="15"/>
  <c r="G2653" i="15"/>
  <c r="G2655" i="15"/>
  <c r="F2656" i="15"/>
  <c r="G2656" i="15"/>
  <c r="F2658" i="15"/>
  <c r="G2658" i="15"/>
  <c r="F2657" i="15"/>
  <c r="G2659" i="15"/>
  <c r="F2655" i="15"/>
  <c r="F2659" i="15"/>
  <c r="G2657" i="15"/>
  <c r="G2660" i="15"/>
  <c r="G2661" i="15"/>
  <c r="F2663" i="15"/>
  <c r="F2660" i="15"/>
  <c r="F2661" i="15"/>
  <c r="G2662" i="15"/>
  <c r="F2662" i="15"/>
  <c r="F2664" i="15"/>
  <c r="G2663" i="15"/>
  <c r="G2664" i="15"/>
  <c r="G2665" i="15"/>
  <c r="F2665" i="15"/>
  <c r="G2666" i="15"/>
  <c r="F2666" i="15"/>
  <c r="F2667" i="15"/>
  <c r="G2667" i="15"/>
  <c r="G2668" i="15"/>
  <c r="F2669" i="15"/>
  <c r="G2669" i="15"/>
  <c r="F2668" i="15"/>
  <c r="G2670" i="15"/>
  <c r="G2671" i="15"/>
  <c r="F2671" i="15"/>
  <c r="F2670" i="15"/>
  <c r="G2672" i="15"/>
  <c r="F2674" i="15"/>
  <c r="G2673" i="15"/>
  <c r="F2673" i="15"/>
  <c r="G2674" i="15"/>
  <c r="F2675" i="15"/>
  <c r="F2672" i="15"/>
  <c r="G2675" i="15"/>
  <c r="G2677" i="15"/>
  <c r="G2678" i="15"/>
  <c r="F2678" i="15"/>
  <c r="F2676" i="15"/>
  <c r="F2677" i="15"/>
  <c r="G2676" i="15"/>
  <c r="G2679" i="15"/>
  <c r="F2679" i="15"/>
  <c r="F2682" i="15"/>
  <c r="F2681" i="15"/>
  <c r="G2681" i="15"/>
  <c r="F2680" i="15"/>
  <c r="G2680" i="15"/>
  <c r="G2682" i="15"/>
  <c r="G2684" i="15"/>
  <c r="F2685" i="15"/>
  <c r="G2685" i="15"/>
  <c r="F2686" i="15"/>
  <c r="F2683" i="15"/>
  <c r="F2684" i="15"/>
  <c r="G2683" i="15"/>
  <c r="F2687" i="15"/>
  <c r="G2686" i="15"/>
  <c r="G2687" i="15"/>
  <c r="F2690" i="15"/>
  <c r="F2688" i="15"/>
  <c r="G2688" i="15"/>
  <c r="F2689" i="15"/>
  <c r="G2690" i="15"/>
  <c r="G2689" i="15"/>
  <c r="F2691" i="15"/>
  <c r="G2691" i="15"/>
  <c r="F2692" i="15"/>
  <c r="G2693" i="15"/>
  <c r="G2692" i="15"/>
  <c r="G2694" i="15"/>
  <c r="F2694" i="15"/>
  <c r="F2695" i="15"/>
  <c r="G2696" i="15"/>
  <c r="G2697" i="15"/>
  <c r="F2693" i="15"/>
  <c r="G2695" i="15"/>
  <c r="F2697" i="15"/>
  <c r="F2698" i="15"/>
  <c r="F2696" i="15"/>
  <c r="G2698" i="15"/>
  <c r="G2701" i="15"/>
  <c r="G2699" i="15"/>
  <c r="F2699" i="15"/>
  <c r="G2700" i="15"/>
  <c r="F2700" i="15"/>
  <c r="F2701" i="15"/>
  <c r="F2702" i="15"/>
  <c r="G2703" i="15"/>
  <c r="F2703" i="15"/>
  <c r="G2702" i="15"/>
  <c r="G2704" i="15"/>
  <c r="F2704" i="15"/>
  <c r="G2705" i="15"/>
  <c r="G2706" i="15"/>
  <c r="F2706" i="15"/>
  <c r="G2707" i="15"/>
  <c r="F2707" i="15"/>
  <c r="F2705" i="15"/>
  <c r="G2708" i="15"/>
  <c r="G2709" i="15"/>
  <c r="F2709" i="15"/>
  <c r="F2708" i="15"/>
  <c r="F2710" i="15"/>
  <c r="F2711" i="15"/>
  <c r="G2710" i="15"/>
  <c r="G2712" i="15"/>
  <c r="F2712" i="15"/>
  <c r="G2711" i="15"/>
  <c r="G2714" i="15"/>
  <c r="F2713" i="15"/>
  <c r="G2715" i="15"/>
  <c r="F2715" i="15"/>
  <c r="F2714" i="15"/>
  <c r="F2716" i="15"/>
  <c r="G2713" i="15"/>
  <c r="F2717" i="15"/>
  <c r="G2717" i="15"/>
  <c r="F2718" i="15"/>
  <c r="G2716" i="15"/>
  <c r="F2719" i="15"/>
  <c r="G2718" i="15"/>
  <c r="G2719" i="15"/>
  <c r="F2721" i="15"/>
  <c r="F2720" i="15"/>
  <c r="G2723" i="15"/>
  <c r="G2720" i="15"/>
  <c r="G2721" i="15"/>
  <c r="F2723" i="15"/>
  <c r="G2722" i="15"/>
  <c r="G2724" i="15"/>
  <c r="F2724" i="15"/>
  <c r="F2725" i="15"/>
  <c r="F2722" i="15"/>
  <c r="G2727" i="15"/>
  <c r="F2727" i="15"/>
  <c r="F2726" i="15"/>
  <c r="G2728" i="15"/>
  <c r="G2726" i="15"/>
  <c r="G2725" i="15"/>
  <c r="F2730" i="15"/>
  <c r="F2729" i="15"/>
  <c r="F2728" i="15"/>
  <c r="G2730" i="15"/>
  <c r="G2732" i="15"/>
  <c r="G2729" i="15"/>
  <c r="G2731" i="15"/>
  <c r="F2732" i="15"/>
  <c r="F2731" i="15"/>
  <c r="G2734" i="15"/>
  <c r="F2733" i="15"/>
  <c r="G2733" i="15"/>
  <c r="G2735" i="15"/>
  <c r="F2734" i="15"/>
  <c r="F2736" i="15"/>
  <c r="F2735" i="15"/>
  <c r="G2736" i="15"/>
  <c r="G2737" i="15"/>
  <c r="F2737" i="15"/>
  <c r="F2738" i="15"/>
  <c r="G2738" i="15"/>
  <c r="G2740" i="15"/>
  <c r="F2739" i="15"/>
  <c r="G2739" i="15"/>
  <c r="F2740" i="15"/>
  <c r="G2742" i="15"/>
  <c r="F2741" i="15"/>
  <c r="G2741" i="15"/>
  <c r="F2742" i="15"/>
  <c r="F2744" i="15"/>
  <c r="G2745" i="15"/>
  <c r="G2743" i="15"/>
  <c r="F2743" i="15"/>
  <c r="G2744" i="15"/>
  <c r="F2745" i="15"/>
  <c r="G2746" i="15"/>
  <c r="G2749" i="15"/>
  <c r="F2746" i="15"/>
  <c r="F2747" i="15"/>
  <c r="F2749" i="15"/>
  <c r="F2748" i="15"/>
  <c r="G2747" i="15"/>
  <c r="G2748" i="15"/>
  <c r="F2751" i="15"/>
  <c r="F2750" i="15"/>
  <c r="G2752" i="15"/>
  <c r="G2750" i="15"/>
  <c r="F2752" i="15"/>
  <c r="G2751" i="15"/>
  <c r="F2753" i="15"/>
  <c r="G2753" i="15"/>
  <c r="G2755" i="15"/>
  <c r="G2754" i="15"/>
  <c r="G2756" i="15"/>
  <c r="F2755" i="15"/>
  <c r="F2754" i="15"/>
  <c r="G2757" i="15"/>
  <c r="F2756" i="15"/>
  <c r="F2757" i="15"/>
  <c r="F2758" i="15"/>
  <c r="G2758" i="15"/>
  <c r="F2759" i="15"/>
  <c r="G2759" i="15"/>
  <c r="F2760" i="15"/>
  <c r="F2761" i="15"/>
  <c r="G2760" i="15"/>
  <c r="F2762" i="15"/>
  <c r="G2762" i="15"/>
  <c r="G2761" i="15"/>
  <c r="G2763" i="15"/>
  <c r="F2763" i="15"/>
  <c r="G2764" i="15"/>
  <c r="G2767" i="15"/>
  <c r="F2766" i="15"/>
  <c r="F2765" i="15"/>
  <c r="G2771" i="15"/>
  <c r="F2770" i="15"/>
  <c r="G2772" i="15"/>
  <c r="G2770" i="15"/>
  <c r="F2768" i="15"/>
  <c r="G2769" i="15"/>
  <c r="F2772" i="15"/>
  <c r="G2768" i="15"/>
  <c r="F2764" i="15"/>
  <c r="F2771" i="15"/>
  <c r="F2767" i="15"/>
  <c r="G2765" i="15"/>
  <c r="G2766" i="15"/>
  <c r="F2769" i="15"/>
  <c r="E2774" i="15" l="1"/>
  <c r="E2701" i="15"/>
  <c r="E2702" i="15"/>
  <c r="E2703" i="15"/>
  <c r="E2704" i="15"/>
  <c r="E2705" i="15"/>
  <c r="E2706" i="15"/>
  <c r="E2707" i="15"/>
  <c r="E2708" i="15"/>
  <c r="E2709" i="15"/>
  <c r="E2710" i="15"/>
  <c r="E2711" i="15"/>
  <c r="E2712" i="15"/>
  <c r="E2713" i="15"/>
  <c r="E2714" i="15"/>
  <c r="E2715" i="15"/>
  <c r="E2716" i="15"/>
  <c r="E2717" i="15"/>
  <c r="E2718" i="15"/>
  <c r="E2719" i="15"/>
  <c r="E2720" i="15"/>
  <c r="E2721" i="15"/>
  <c r="E2722" i="15"/>
  <c r="E2723" i="15"/>
  <c r="E2724" i="15"/>
  <c r="E2725" i="15"/>
  <c r="E2726" i="15"/>
  <c r="E2727" i="15"/>
  <c r="E2728" i="15"/>
  <c r="E2729" i="15"/>
  <c r="E2730" i="15"/>
  <c r="E2731" i="15"/>
  <c r="E2732" i="15"/>
  <c r="E2733" i="15"/>
  <c r="E2734" i="15"/>
  <c r="E2735" i="15"/>
  <c r="E2736" i="15"/>
  <c r="E2737" i="15"/>
  <c r="E2738" i="15"/>
  <c r="E2739" i="15"/>
  <c r="E2740" i="15"/>
  <c r="E2741" i="15"/>
  <c r="E2742" i="15"/>
  <c r="E2743" i="15"/>
  <c r="E2744" i="15"/>
  <c r="E2745" i="15"/>
  <c r="E2746" i="15"/>
  <c r="E2747" i="15"/>
  <c r="E2748" i="15"/>
  <c r="E2749" i="15"/>
  <c r="E2750" i="15"/>
  <c r="E2751" i="15"/>
  <c r="E2752" i="15"/>
  <c r="E2753" i="15"/>
  <c r="E2754" i="15"/>
  <c r="E2755" i="15"/>
  <c r="E2756" i="15"/>
  <c r="E2757" i="15"/>
  <c r="E2758" i="15"/>
  <c r="E2759" i="15"/>
  <c r="E2760" i="15"/>
  <c r="E2761" i="15"/>
  <c r="E2762" i="15"/>
  <c r="E2763" i="15"/>
  <c r="E2764" i="15"/>
  <c r="E2765" i="15"/>
  <c r="E2766" i="15"/>
  <c r="E2767" i="15"/>
  <c r="E2768" i="15"/>
  <c r="E2769" i="15"/>
  <c r="E2770" i="15"/>
  <c r="E2771" i="15"/>
  <c r="E2772" i="15"/>
  <c r="E2427" i="15"/>
  <c r="E2428" i="15"/>
  <c r="E2429" i="15"/>
  <c r="E2430" i="15"/>
  <c r="E2431" i="15"/>
  <c r="E2432" i="15"/>
  <c r="E2433" i="15"/>
  <c r="E2434" i="15"/>
  <c r="E2435" i="15"/>
  <c r="E2436" i="15"/>
  <c r="E2437" i="15"/>
  <c r="E2438" i="15"/>
  <c r="E2439" i="15"/>
  <c r="E2440" i="15"/>
  <c r="E2441" i="15"/>
  <c r="E2442" i="15"/>
  <c r="E2443" i="15"/>
  <c r="E2444" i="15"/>
  <c r="E2445" i="15"/>
  <c r="E2446" i="15"/>
  <c r="E2447" i="15"/>
  <c r="E2448" i="15"/>
  <c r="E2449" i="15"/>
  <c r="E2450" i="15"/>
  <c r="E2451" i="15"/>
  <c r="E2452" i="15"/>
  <c r="E2453" i="15"/>
  <c r="E2454" i="15"/>
  <c r="E2455" i="15"/>
  <c r="E2456" i="15"/>
  <c r="E2457" i="15"/>
  <c r="E2458" i="15"/>
  <c r="E2459" i="15"/>
  <c r="E2460" i="15"/>
  <c r="E2461" i="15"/>
  <c r="E2462" i="15"/>
  <c r="E2463" i="15"/>
  <c r="E2464" i="15"/>
  <c r="E2465" i="15"/>
  <c r="E2466" i="15"/>
  <c r="E2467" i="15"/>
  <c r="E2468" i="15"/>
  <c r="E2469" i="15"/>
  <c r="E2470" i="15"/>
  <c r="E2471" i="15"/>
  <c r="E2472" i="15"/>
  <c r="E2473" i="15"/>
  <c r="E2474" i="15"/>
  <c r="E2475" i="15"/>
  <c r="E2476" i="15"/>
  <c r="E2477" i="15"/>
  <c r="E2478" i="15"/>
  <c r="E2479" i="15"/>
  <c r="E2480" i="15"/>
  <c r="E2481" i="15"/>
  <c r="E2482" i="15"/>
  <c r="E2483" i="15"/>
  <c r="E2484" i="15"/>
  <c r="E2485" i="15"/>
  <c r="E2486" i="15"/>
  <c r="E2487" i="15"/>
  <c r="E2488" i="15"/>
  <c r="E2489" i="15"/>
  <c r="E2490" i="15"/>
  <c r="E2491" i="15"/>
  <c r="E2492" i="15"/>
  <c r="E2493" i="15"/>
  <c r="E2494" i="15"/>
  <c r="E2495" i="15"/>
  <c r="E2496" i="15"/>
  <c r="E2497" i="15"/>
  <c r="E2498" i="15"/>
  <c r="E2499" i="15"/>
  <c r="E2500" i="15"/>
  <c r="E2501" i="15"/>
  <c r="E2502" i="15"/>
  <c r="E2503" i="15"/>
  <c r="E2504" i="15"/>
  <c r="E2505" i="15"/>
  <c r="E2506" i="15"/>
  <c r="E2507" i="15"/>
  <c r="E2508" i="15"/>
  <c r="E2509" i="15"/>
  <c r="E2510" i="15"/>
  <c r="E2511" i="15"/>
  <c r="E2512" i="15"/>
  <c r="E2513" i="15"/>
  <c r="E2514" i="15"/>
  <c r="E2515" i="15"/>
  <c r="E2516" i="15"/>
  <c r="E2152" i="15"/>
  <c r="E2153" i="15"/>
  <c r="E2154" i="15"/>
  <c r="E2155" i="15"/>
  <c r="E2156" i="15"/>
  <c r="E2157" i="15"/>
  <c r="E2158" i="15"/>
  <c r="E2159" i="15"/>
  <c r="E2160" i="15"/>
  <c r="E2161" i="15"/>
  <c r="E2162" i="15"/>
  <c r="E2163" i="15"/>
  <c r="E2164" i="15"/>
  <c r="E2165" i="15"/>
  <c r="E2166" i="15"/>
  <c r="E2167" i="15"/>
  <c r="E2168" i="15"/>
  <c r="E2169" i="15"/>
  <c r="E2170" i="15"/>
  <c r="E2171" i="15"/>
  <c r="E2172" i="15"/>
  <c r="E2173" i="15"/>
  <c r="E2174" i="15"/>
  <c r="E2175" i="15"/>
  <c r="E2176" i="15"/>
  <c r="E2177" i="15"/>
  <c r="E2178" i="15"/>
  <c r="E2179" i="15"/>
  <c r="E2180" i="15"/>
  <c r="E2181" i="15"/>
  <c r="E2182" i="15"/>
  <c r="E2183" i="15"/>
  <c r="E2184" i="15"/>
  <c r="E2185" i="15"/>
  <c r="E2186" i="15"/>
  <c r="E2187" i="15"/>
  <c r="E2188" i="15"/>
  <c r="E2189" i="15"/>
  <c r="E2190" i="15"/>
  <c r="E2191" i="15"/>
  <c r="E2192" i="15"/>
  <c r="E2193" i="15"/>
  <c r="E2194" i="15"/>
  <c r="E2195" i="15"/>
  <c r="E2196" i="15"/>
  <c r="E2197" i="15"/>
  <c r="E2198" i="15"/>
  <c r="E2199" i="15"/>
  <c r="E2200" i="15"/>
  <c r="E2201" i="15"/>
  <c r="E2202" i="15"/>
  <c r="E2203" i="15"/>
  <c r="E2204" i="15"/>
  <c r="E2205" i="15"/>
  <c r="E2206" i="15"/>
  <c r="E2207" i="15"/>
  <c r="E2208" i="15"/>
  <c r="E2209" i="15"/>
  <c r="E2210" i="15"/>
  <c r="E2211" i="15"/>
  <c r="E2212" i="15"/>
  <c r="E2213" i="15"/>
  <c r="E2214" i="15"/>
  <c r="E2215" i="15"/>
  <c r="E2216" i="15"/>
  <c r="E2217" i="15"/>
  <c r="E2218" i="15"/>
  <c r="E2219" i="15"/>
  <c r="E2220" i="15"/>
  <c r="E2221" i="15"/>
  <c r="E2222" i="15"/>
  <c r="E2223" i="15"/>
  <c r="E2224" i="15"/>
  <c r="E2225" i="15"/>
  <c r="E2226" i="15"/>
  <c r="E2227" i="15"/>
  <c r="E2228" i="15"/>
  <c r="E2229" i="15"/>
  <c r="E2230" i="15"/>
  <c r="E2231" i="15"/>
  <c r="E2232" i="15"/>
  <c r="E2233" i="15"/>
  <c r="E2234" i="15"/>
  <c r="E2235" i="15"/>
  <c r="E2236" i="15"/>
  <c r="E2237" i="15"/>
  <c r="E2238" i="15"/>
  <c r="E2239" i="15"/>
  <c r="E2240" i="15"/>
  <c r="E2241" i="15"/>
  <c r="E2242" i="15"/>
  <c r="E2243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965" i="15"/>
  <c r="E1966" i="15"/>
  <c r="E1967" i="15"/>
  <c r="E1968" i="15"/>
  <c r="E1969" i="15"/>
  <c r="E1970" i="15"/>
  <c r="E1606" i="15"/>
  <c r="E1607" i="15"/>
  <c r="E1608" i="15"/>
  <c r="E1609" i="15"/>
  <c r="E1610" i="15"/>
  <c r="E1611" i="15"/>
  <c r="E1612" i="15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642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227" i="15"/>
  <c r="E1228" i="15"/>
  <c r="E1229" i="15"/>
  <c r="E1230" i="15"/>
  <c r="E1231" i="15"/>
  <c r="E1232" i="15"/>
  <c r="E1233" i="15"/>
  <c r="E1234" i="15"/>
  <c r="E1235" i="15"/>
  <c r="E1236" i="15"/>
  <c r="E1237" i="15"/>
  <c r="E1238" i="15"/>
  <c r="E1239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6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2517" i="15"/>
  <c r="E2518" i="15"/>
  <c r="E2519" i="15"/>
  <c r="E2520" i="15"/>
  <c r="E2521" i="15"/>
  <c r="E2522" i="15"/>
  <c r="E2523" i="15"/>
  <c r="E2524" i="15"/>
  <c r="E2525" i="15"/>
  <c r="E2526" i="15"/>
  <c r="E2527" i="15"/>
  <c r="E2528" i="15"/>
  <c r="E2529" i="15"/>
  <c r="E2530" i="15"/>
  <c r="E2531" i="15"/>
  <c r="E2532" i="15"/>
  <c r="E2533" i="15"/>
  <c r="E2534" i="15"/>
  <c r="E2535" i="15"/>
  <c r="E2536" i="15"/>
  <c r="E2537" i="15"/>
  <c r="E2538" i="15"/>
  <c r="E2539" i="15"/>
  <c r="E2540" i="15"/>
  <c r="E2541" i="15"/>
  <c r="E2542" i="15"/>
  <c r="E2543" i="15"/>
  <c r="E2544" i="15"/>
  <c r="E2545" i="15"/>
  <c r="E2546" i="15"/>
  <c r="E2547" i="15"/>
  <c r="E2548" i="15"/>
  <c r="E2549" i="15"/>
  <c r="E2550" i="15"/>
  <c r="E2551" i="15"/>
  <c r="E2552" i="15"/>
  <c r="E2553" i="15"/>
  <c r="E2554" i="15"/>
  <c r="E2555" i="15"/>
  <c r="E2556" i="15"/>
  <c r="E2557" i="15"/>
  <c r="E2558" i="15"/>
  <c r="E2559" i="15"/>
  <c r="E2560" i="15"/>
  <c r="E2561" i="15"/>
  <c r="E2562" i="15"/>
  <c r="E2563" i="15"/>
  <c r="E2564" i="15"/>
  <c r="E2565" i="15"/>
  <c r="E2566" i="15"/>
  <c r="E2567" i="15"/>
  <c r="E2568" i="15"/>
  <c r="E2569" i="15"/>
  <c r="E2570" i="15"/>
  <c r="E2571" i="15"/>
  <c r="E2572" i="15"/>
  <c r="E2573" i="15"/>
  <c r="E2574" i="15"/>
  <c r="E2575" i="15"/>
  <c r="E2576" i="15"/>
  <c r="E2577" i="15"/>
  <c r="E2578" i="15"/>
  <c r="E2579" i="15"/>
  <c r="E2580" i="15"/>
  <c r="E2581" i="15"/>
  <c r="E2582" i="15"/>
  <c r="E2583" i="15"/>
  <c r="E2584" i="15"/>
  <c r="E2585" i="15"/>
  <c r="E2586" i="15"/>
  <c r="E2587" i="15"/>
  <c r="E2588" i="15"/>
  <c r="E2589" i="15"/>
  <c r="E2590" i="15"/>
  <c r="E2591" i="15"/>
  <c r="E2592" i="15"/>
  <c r="E2593" i="15"/>
  <c r="E2594" i="15"/>
  <c r="E2595" i="15"/>
  <c r="E2596" i="15"/>
  <c r="E2597" i="15"/>
  <c r="E2598" i="15"/>
  <c r="E2599" i="15"/>
  <c r="E2600" i="15"/>
  <c r="E2601" i="15"/>
  <c r="E2602" i="15"/>
  <c r="E2603" i="15"/>
  <c r="E2604" i="15"/>
  <c r="E2605" i="15"/>
  <c r="E2606" i="15"/>
  <c r="E2607" i="15"/>
  <c r="E2608" i="15"/>
  <c r="E2336" i="15"/>
  <c r="E2337" i="15"/>
  <c r="E2338" i="15"/>
  <c r="E2339" i="15"/>
  <c r="E2340" i="15"/>
  <c r="E2341" i="15"/>
  <c r="E2342" i="15"/>
  <c r="E2343" i="15"/>
  <c r="E2344" i="15"/>
  <c r="E2345" i="15"/>
  <c r="E2346" i="15"/>
  <c r="E2347" i="15"/>
  <c r="E2348" i="15"/>
  <c r="E2349" i="15"/>
  <c r="E2350" i="15"/>
  <c r="E2351" i="15"/>
  <c r="E2352" i="15"/>
  <c r="E2353" i="15"/>
  <c r="E2354" i="15"/>
  <c r="E2355" i="15"/>
  <c r="E2356" i="15"/>
  <c r="E2357" i="15"/>
  <c r="E2358" i="15"/>
  <c r="E2359" i="15"/>
  <c r="E2360" i="15"/>
  <c r="E2361" i="15"/>
  <c r="E2362" i="15"/>
  <c r="E2363" i="15"/>
  <c r="E2364" i="15"/>
  <c r="E2365" i="15"/>
  <c r="E2366" i="15"/>
  <c r="E2367" i="15"/>
  <c r="E2368" i="15"/>
  <c r="E2369" i="15"/>
  <c r="E2370" i="15"/>
  <c r="E2371" i="15"/>
  <c r="E2372" i="15"/>
  <c r="E2373" i="15"/>
  <c r="E2374" i="15"/>
  <c r="E2375" i="15"/>
  <c r="E2376" i="15"/>
  <c r="E2377" i="15"/>
  <c r="E2378" i="15"/>
  <c r="E2379" i="15"/>
  <c r="E2380" i="15"/>
  <c r="E2381" i="15"/>
  <c r="E2382" i="15"/>
  <c r="E2383" i="15"/>
  <c r="E2384" i="15"/>
  <c r="E2385" i="15"/>
  <c r="E2386" i="15"/>
  <c r="E2387" i="15"/>
  <c r="E2388" i="15"/>
  <c r="E2389" i="15"/>
  <c r="E2390" i="15"/>
  <c r="E2391" i="15"/>
  <c r="E2392" i="15"/>
  <c r="E2393" i="15"/>
  <c r="E2394" i="15"/>
  <c r="E2395" i="15"/>
  <c r="E2396" i="15"/>
  <c r="E2397" i="15"/>
  <c r="E2398" i="15"/>
  <c r="E2399" i="15"/>
  <c r="E2400" i="15"/>
  <c r="E2401" i="15"/>
  <c r="E2402" i="15"/>
  <c r="E2403" i="15"/>
  <c r="E2404" i="15"/>
  <c r="E2405" i="15"/>
  <c r="E2406" i="15"/>
  <c r="E2407" i="15"/>
  <c r="E2408" i="15"/>
  <c r="E2409" i="15"/>
  <c r="E2410" i="15"/>
  <c r="E2411" i="15"/>
  <c r="E2412" i="15"/>
  <c r="E2413" i="15"/>
  <c r="E2414" i="15"/>
  <c r="E2415" i="15"/>
  <c r="E2416" i="15"/>
  <c r="E2417" i="15"/>
  <c r="E2418" i="15"/>
  <c r="E2419" i="15"/>
  <c r="E2420" i="15"/>
  <c r="E2421" i="15"/>
  <c r="E2422" i="15"/>
  <c r="E2423" i="15"/>
  <c r="E2424" i="15"/>
  <c r="E2425" i="15"/>
  <c r="E2426" i="15"/>
  <c r="E1971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2052" i="15"/>
  <c r="E2053" i="15"/>
  <c r="E2054" i="15"/>
  <c r="E2055" i="15"/>
  <c r="E2056" i="15"/>
  <c r="E2057" i="15"/>
  <c r="E2058" i="15"/>
  <c r="E2059" i="15"/>
  <c r="E2060" i="15"/>
  <c r="E2061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84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437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2609" i="15"/>
  <c r="E2610" i="15"/>
  <c r="E2611" i="15"/>
  <c r="E2612" i="15"/>
  <c r="E2613" i="15"/>
  <c r="E2614" i="15"/>
  <c r="E2615" i="15"/>
  <c r="E2616" i="15"/>
  <c r="E2617" i="15"/>
  <c r="E2618" i="15"/>
  <c r="E2619" i="15"/>
  <c r="E2620" i="15"/>
  <c r="E2621" i="15"/>
  <c r="E2622" i="15"/>
  <c r="E2623" i="15"/>
  <c r="E2624" i="15"/>
  <c r="E2625" i="15"/>
  <c r="E2626" i="15"/>
  <c r="E2627" i="15"/>
  <c r="E2628" i="15"/>
  <c r="E2629" i="15"/>
  <c r="E2630" i="15"/>
  <c r="E2631" i="15"/>
  <c r="E2632" i="15"/>
  <c r="E2633" i="15"/>
  <c r="E2634" i="15"/>
  <c r="E2635" i="15"/>
  <c r="E2636" i="15"/>
  <c r="E2637" i="15"/>
  <c r="E2638" i="15"/>
  <c r="E2639" i="15"/>
  <c r="E2640" i="15"/>
  <c r="E2641" i="15"/>
  <c r="E2642" i="15"/>
  <c r="E2643" i="15"/>
  <c r="E2644" i="15"/>
  <c r="E2645" i="15"/>
  <c r="E2646" i="15"/>
  <c r="E2647" i="15"/>
  <c r="E2648" i="15"/>
  <c r="E2649" i="15"/>
  <c r="E2650" i="15"/>
  <c r="E2651" i="15"/>
  <c r="E2652" i="15"/>
  <c r="E2653" i="15"/>
  <c r="E2654" i="15"/>
  <c r="E2655" i="15"/>
  <c r="E2656" i="15"/>
  <c r="E2657" i="15"/>
  <c r="E2658" i="15"/>
  <c r="E2659" i="15"/>
  <c r="E2660" i="15"/>
  <c r="E2661" i="15"/>
  <c r="E2662" i="15"/>
  <c r="E2663" i="15"/>
  <c r="E2664" i="15"/>
  <c r="E2665" i="15"/>
  <c r="E2666" i="15"/>
  <c r="E2667" i="15"/>
  <c r="E2668" i="15"/>
  <c r="E2669" i="15"/>
  <c r="E2670" i="15"/>
  <c r="E2671" i="15"/>
  <c r="E2672" i="15"/>
  <c r="E2673" i="15"/>
  <c r="E2674" i="15"/>
  <c r="E2675" i="15"/>
  <c r="E2676" i="15"/>
  <c r="E2677" i="15"/>
  <c r="E2678" i="15"/>
  <c r="E2679" i="15"/>
  <c r="E2680" i="15"/>
  <c r="E2681" i="15"/>
  <c r="E2682" i="15"/>
  <c r="E2683" i="15"/>
  <c r="E2684" i="15"/>
  <c r="E2685" i="15"/>
  <c r="E2686" i="15"/>
  <c r="E2687" i="15"/>
  <c r="E2688" i="15"/>
  <c r="E2689" i="15"/>
  <c r="E2690" i="15"/>
  <c r="E2691" i="15"/>
  <c r="E2692" i="15"/>
  <c r="E2693" i="15"/>
  <c r="E2694" i="15"/>
  <c r="E2695" i="15"/>
  <c r="E2696" i="15"/>
  <c r="E2697" i="15"/>
  <c r="E2698" i="15"/>
  <c r="E2699" i="15"/>
  <c r="E2700" i="15"/>
  <c r="E2062" i="15"/>
  <c r="E2063" i="15"/>
  <c r="E2064" i="15"/>
  <c r="E2065" i="15"/>
  <c r="E2066" i="15"/>
  <c r="E2067" i="15"/>
  <c r="E2068" i="15"/>
  <c r="E2069" i="15"/>
  <c r="E2070" i="15"/>
  <c r="E2071" i="15"/>
  <c r="E2072" i="15"/>
  <c r="E2073" i="15"/>
  <c r="E2074" i="15"/>
  <c r="E2075" i="15"/>
  <c r="E2076" i="15"/>
  <c r="E2077" i="15"/>
  <c r="E2078" i="15"/>
  <c r="E2079" i="15"/>
  <c r="E2080" i="15"/>
  <c r="E2081" i="15"/>
  <c r="E2082" i="15"/>
  <c r="E2083" i="15"/>
  <c r="E2084" i="15"/>
  <c r="E2085" i="15"/>
  <c r="E2086" i="15"/>
  <c r="E2087" i="15"/>
  <c r="E2088" i="15"/>
  <c r="E2089" i="15"/>
  <c r="E2090" i="15"/>
  <c r="E2091" i="15"/>
  <c r="E2092" i="15"/>
  <c r="E2093" i="15"/>
  <c r="E2094" i="15"/>
  <c r="E2095" i="15"/>
  <c r="E2096" i="15"/>
  <c r="E2097" i="15"/>
  <c r="E2098" i="15"/>
  <c r="E2099" i="15"/>
  <c r="E2100" i="15"/>
  <c r="E2101" i="15"/>
  <c r="E2102" i="15"/>
  <c r="E2103" i="15"/>
  <c r="E2104" i="15"/>
  <c r="E2105" i="15"/>
  <c r="E2106" i="15"/>
  <c r="E2107" i="15"/>
  <c r="E2108" i="15"/>
  <c r="E2109" i="15"/>
  <c r="E2110" i="15"/>
  <c r="E2111" i="15"/>
  <c r="E2112" i="15"/>
  <c r="E2113" i="15"/>
  <c r="E2114" i="15"/>
  <c r="E2115" i="15"/>
  <c r="E2116" i="15"/>
  <c r="E2117" i="15"/>
  <c r="E2118" i="15"/>
  <c r="E2119" i="15"/>
  <c r="E2120" i="15"/>
  <c r="E2121" i="15"/>
  <c r="E2122" i="15"/>
  <c r="E2123" i="15"/>
  <c r="E2124" i="15"/>
  <c r="E2125" i="15"/>
  <c r="E2126" i="15"/>
  <c r="E2127" i="15"/>
  <c r="E2128" i="15"/>
  <c r="E2129" i="15"/>
  <c r="E2130" i="15"/>
  <c r="E2131" i="15"/>
  <c r="E2132" i="15"/>
  <c r="E2133" i="15"/>
  <c r="E2134" i="15"/>
  <c r="E2135" i="15"/>
  <c r="E2136" i="15"/>
  <c r="E2137" i="15"/>
  <c r="E2138" i="15"/>
  <c r="E2139" i="15"/>
  <c r="E2140" i="15"/>
  <c r="E2141" i="15"/>
  <c r="E2142" i="15"/>
  <c r="E2143" i="15"/>
  <c r="E2144" i="15"/>
  <c r="E2145" i="15"/>
  <c r="E2146" i="15"/>
  <c r="E2147" i="15"/>
  <c r="E2148" i="15"/>
  <c r="E2149" i="15"/>
  <c r="E2150" i="15"/>
  <c r="E2151" i="15"/>
  <c r="E1514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586" i="15"/>
  <c r="E1587" i="15"/>
  <c r="E1588" i="15"/>
  <c r="E1589" i="15"/>
  <c r="E1590" i="15"/>
  <c r="E1591" i="15"/>
  <c r="E1592" i="15"/>
  <c r="E1593" i="15"/>
  <c r="E1594" i="15"/>
  <c r="E1595" i="15"/>
  <c r="E1596" i="15"/>
  <c r="E1597" i="15"/>
  <c r="E1598" i="15"/>
  <c r="E1599" i="15"/>
  <c r="E1600" i="15"/>
  <c r="E1601" i="15"/>
  <c r="E1602" i="15"/>
  <c r="E1603" i="15"/>
  <c r="E1604" i="15"/>
  <c r="E160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1027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3" i="15"/>
  <c r="E4" i="15"/>
  <c r="E6" i="15"/>
  <c r="E5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2244" i="15"/>
  <c r="E2245" i="15"/>
  <c r="E2246" i="15"/>
  <c r="E2247" i="15"/>
  <c r="E2248" i="15"/>
  <c r="E2249" i="15"/>
  <c r="E2250" i="15"/>
  <c r="E2251" i="15"/>
  <c r="E2252" i="15"/>
  <c r="E2253" i="15"/>
  <c r="E2254" i="15"/>
  <c r="E2255" i="15"/>
  <c r="E2256" i="15"/>
  <c r="E2257" i="15"/>
  <c r="E2258" i="15"/>
  <c r="E2259" i="15"/>
  <c r="E2260" i="15"/>
  <c r="E2261" i="15"/>
  <c r="E2262" i="15"/>
  <c r="E2263" i="15"/>
  <c r="E2264" i="15"/>
  <c r="E2265" i="15"/>
  <c r="E2266" i="15"/>
  <c r="E2267" i="15"/>
  <c r="E2268" i="15"/>
  <c r="E2269" i="15"/>
  <c r="E2270" i="15"/>
  <c r="E2271" i="15"/>
  <c r="E2272" i="15"/>
  <c r="E2273" i="15"/>
  <c r="E2274" i="15"/>
  <c r="E2275" i="15"/>
  <c r="E2276" i="15"/>
  <c r="E2277" i="15"/>
  <c r="E2278" i="15"/>
  <c r="E2279" i="15"/>
  <c r="E2280" i="15"/>
  <c r="E2281" i="15"/>
  <c r="E2282" i="15"/>
  <c r="E2283" i="15"/>
  <c r="E2284" i="15"/>
  <c r="E2285" i="15"/>
  <c r="E2286" i="15"/>
  <c r="E2287" i="15"/>
  <c r="E2288" i="15"/>
  <c r="E2289" i="15"/>
  <c r="E2290" i="15"/>
  <c r="E2291" i="15"/>
  <c r="E2292" i="15"/>
  <c r="E2293" i="15"/>
  <c r="E2294" i="15"/>
  <c r="E2295" i="15"/>
  <c r="E2296" i="15"/>
  <c r="E2297" i="15"/>
  <c r="E2298" i="15"/>
  <c r="E2299" i="15"/>
  <c r="E2300" i="15"/>
  <c r="E2301" i="15"/>
  <c r="E2302" i="15"/>
  <c r="E2303" i="15"/>
  <c r="E2304" i="15"/>
  <c r="E2305" i="15"/>
  <c r="E2306" i="15"/>
  <c r="E2307" i="15"/>
  <c r="E2308" i="15"/>
  <c r="E2309" i="15"/>
  <c r="E2310" i="15"/>
  <c r="E2311" i="15"/>
  <c r="E2312" i="15"/>
  <c r="E2313" i="15"/>
  <c r="E2314" i="15"/>
  <c r="E2315" i="15"/>
  <c r="E2316" i="15"/>
  <c r="E2317" i="15"/>
  <c r="E2318" i="15"/>
  <c r="E2319" i="15"/>
  <c r="E2320" i="15"/>
  <c r="E2321" i="15"/>
  <c r="E2322" i="15"/>
  <c r="E2323" i="15"/>
  <c r="E2324" i="15"/>
  <c r="E2325" i="15"/>
  <c r="E2326" i="15"/>
  <c r="E2327" i="15"/>
  <c r="E2328" i="15"/>
  <c r="E2329" i="15"/>
  <c r="E2330" i="15"/>
  <c r="E2331" i="15"/>
  <c r="E2332" i="15"/>
  <c r="E2333" i="15"/>
  <c r="E2334" i="15"/>
  <c r="E2335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388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773" i="15"/>
  <c r="S6" i="13" l="1"/>
  <c r="G6" i="13"/>
  <c r="H6" i="13"/>
  <c r="R6" i="13"/>
  <c r="C6" i="13"/>
  <c r="N6" i="13"/>
  <c r="E6" i="13"/>
  <c r="P6" i="13"/>
  <c r="E3" i="2"/>
  <c r="C40" i="10"/>
  <c r="C39" i="10"/>
  <c r="C38" i="10"/>
  <c r="C37" i="10"/>
  <c r="C36" i="10"/>
  <c r="C35" i="10"/>
  <c r="C34" i="10"/>
  <c r="C33" i="10"/>
  <c r="C32" i="10"/>
  <c r="C44" i="8"/>
  <c r="C43" i="8"/>
  <c r="C42" i="8"/>
  <c r="C41" i="8"/>
  <c r="C38" i="8"/>
  <c r="J4" i="12"/>
  <c r="C37" i="8"/>
  <c r="C36" i="8"/>
  <c r="C40" i="8"/>
  <c r="C32" i="8" l="1"/>
  <c r="C20" i="8"/>
  <c r="H4" i="12"/>
  <c r="F4" i="12"/>
  <c r="D4" i="12"/>
  <c r="D12" i="12"/>
  <c r="J12" i="12"/>
  <c r="H12" i="12"/>
  <c r="F12" i="12"/>
  <c r="J7" i="12"/>
  <c r="H7" i="12"/>
  <c r="F7" i="12"/>
  <c r="D7" i="12"/>
  <c r="C28" i="10"/>
  <c r="B4" i="5" l="1"/>
  <c r="D3" i="5"/>
  <c r="D4" i="5" l="1"/>
  <c r="B5" i="5"/>
  <c r="C4" i="2"/>
  <c r="E4" i="2" l="1"/>
  <c r="B6" i="5"/>
  <c r="C5" i="2"/>
  <c r="E5" i="2" s="1"/>
  <c r="D5" i="5"/>
  <c r="B7" i="5" l="1"/>
  <c r="D6" i="5"/>
  <c r="C6" i="2"/>
  <c r="E6" i="2" s="1"/>
  <c r="D5" i="2"/>
  <c r="B5" i="2"/>
  <c r="B6" i="2"/>
  <c r="B8" i="5" l="1"/>
  <c r="D7" i="5"/>
  <c r="B7" i="2"/>
  <c r="D6" i="2"/>
  <c r="C7" i="2"/>
  <c r="E7" i="2" s="1"/>
  <c r="B9" i="5"/>
  <c r="D3" i="2"/>
  <c r="D4" i="2"/>
  <c r="A3" i="2"/>
  <c r="D8" i="5" l="1"/>
  <c r="C8" i="2"/>
  <c r="B8" i="2"/>
  <c r="D7" i="2"/>
  <c r="B10" i="5"/>
  <c r="D9" i="5"/>
  <c r="E8" i="2" l="1"/>
  <c r="C9" i="2"/>
  <c r="E9" i="2" s="1"/>
  <c r="D8" i="2"/>
  <c r="D10" i="5"/>
  <c r="B11" i="5"/>
  <c r="C10" i="2" l="1"/>
  <c r="E10" i="2" s="1"/>
  <c r="B10" i="2"/>
  <c r="D9" i="2"/>
  <c r="B12" i="5"/>
  <c r="D11" i="5"/>
  <c r="C11" i="2" l="1"/>
  <c r="E11" i="2" s="1"/>
  <c r="B11" i="2"/>
  <c r="D10" i="2"/>
  <c r="B13" i="5"/>
  <c r="D12" i="5"/>
  <c r="C12" i="2" l="1"/>
  <c r="E12" i="2" s="1"/>
  <c r="D11" i="2"/>
  <c r="B12" i="2"/>
  <c r="B14" i="5"/>
  <c r="D13" i="5"/>
  <c r="D12" i="2" l="1"/>
  <c r="C13" i="2"/>
  <c r="E13" i="2" s="1"/>
  <c r="D14" i="5"/>
  <c r="B15" i="5"/>
  <c r="B14" i="2" l="1"/>
  <c r="D13" i="2"/>
  <c r="C14" i="2"/>
  <c r="E14" i="2" s="1"/>
  <c r="B16" i="5"/>
  <c r="D15" i="5"/>
  <c r="B15" i="2" l="1"/>
  <c r="C15" i="2"/>
  <c r="E15" i="2" s="1"/>
  <c r="D14" i="2"/>
  <c r="B17" i="5"/>
  <c r="D16" i="5"/>
  <c r="B16" i="2" l="1"/>
  <c r="C16" i="2"/>
  <c r="E16" i="2" s="1"/>
  <c r="D15" i="2"/>
  <c r="B18" i="5"/>
  <c r="D17" i="5"/>
  <c r="D16" i="2" l="1"/>
  <c r="B17" i="2"/>
  <c r="C17" i="2"/>
  <c r="E17" i="2" s="1"/>
  <c r="D18" i="5"/>
  <c r="B19" i="5"/>
  <c r="D17" i="2" l="1"/>
  <c r="C18" i="2"/>
  <c r="E18" i="2" s="1"/>
  <c r="B18" i="2"/>
  <c r="B20" i="5"/>
  <c r="D19" i="5"/>
  <c r="D18" i="2" l="1"/>
  <c r="B19" i="2"/>
  <c r="C19" i="2"/>
  <c r="E19" i="2" s="1"/>
  <c r="B21" i="5"/>
  <c r="D20" i="5"/>
  <c r="E20" i="2" l="1"/>
  <c r="D19" i="2"/>
  <c r="D20" i="2" s="1"/>
  <c r="C4" i="5"/>
  <c r="C3" i="5"/>
  <c r="C6" i="5"/>
  <c r="C7" i="5"/>
  <c r="C5" i="5"/>
  <c r="C8" i="5"/>
  <c r="C9" i="5"/>
  <c r="C11" i="5"/>
  <c r="C18" i="5"/>
  <c r="C19" i="5"/>
  <c r="C10" i="5"/>
  <c r="C12" i="5"/>
  <c r="C16" i="5"/>
  <c r="C14" i="5"/>
  <c r="C13" i="5"/>
  <c r="C17" i="5"/>
  <c r="C15" i="5"/>
  <c r="C20" i="5"/>
  <c r="C21" i="5"/>
  <c r="B22" i="5"/>
  <c r="D21" i="5"/>
  <c r="A21" i="5" l="1"/>
  <c r="A18" i="5"/>
  <c r="A5" i="5"/>
  <c r="A4" i="5"/>
  <c r="A3" i="5"/>
  <c r="A6" i="5"/>
  <c r="A7" i="5"/>
  <c r="A8" i="5"/>
  <c r="A10" i="5"/>
  <c r="A11" i="5"/>
  <c r="A12" i="5"/>
  <c r="A15" i="5"/>
  <c r="A14" i="5"/>
  <c r="A16" i="5"/>
  <c r="A9" i="5"/>
  <c r="A17" i="5"/>
  <c r="A19" i="5"/>
  <c r="A20" i="5"/>
  <c r="A13" i="5"/>
  <c r="D22" i="5"/>
  <c r="C22" i="5"/>
  <c r="B23" i="5"/>
  <c r="A22" i="5" l="1"/>
  <c r="B24" i="5"/>
  <c r="D23" i="5"/>
  <c r="C23" i="5"/>
  <c r="A23" i="5" l="1"/>
  <c r="B25" i="5"/>
  <c r="D24" i="5"/>
  <c r="C24" i="5"/>
  <c r="A24" i="5" l="1"/>
  <c r="C25" i="5"/>
  <c r="B26" i="5"/>
  <c r="D25" i="5"/>
  <c r="A25" i="5" l="1"/>
  <c r="D26" i="5"/>
  <c r="C26" i="5"/>
  <c r="B27" i="5"/>
  <c r="A26" i="5" l="1"/>
  <c r="B28" i="5"/>
  <c r="D27" i="5"/>
  <c r="C27" i="5"/>
  <c r="A27" i="5" l="1"/>
  <c r="B29" i="5"/>
  <c r="D28" i="5"/>
  <c r="C28" i="5"/>
  <c r="A28" i="5" l="1"/>
  <c r="C29" i="5"/>
  <c r="B30" i="5"/>
  <c r="D29" i="5"/>
  <c r="A29" i="5" l="1"/>
  <c r="D30" i="5"/>
  <c r="C30" i="5"/>
  <c r="B31" i="5"/>
  <c r="A30" i="5" l="1"/>
  <c r="B32" i="5"/>
  <c r="D31" i="5"/>
  <c r="C31" i="5"/>
  <c r="A31" i="5" l="1"/>
  <c r="B33" i="5"/>
  <c r="D32" i="5"/>
  <c r="C32" i="5"/>
  <c r="A32" i="5" l="1"/>
  <c r="C33" i="5"/>
  <c r="B34" i="5"/>
  <c r="D33" i="5"/>
  <c r="A33" i="5" l="1"/>
  <c r="D34" i="5"/>
  <c r="C34" i="5"/>
  <c r="B35" i="5"/>
  <c r="A34" i="5" l="1"/>
  <c r="B36" i="5"/>
  <c r="D35" i="5"/>
  <c r="C35" i="5"/>
  <c r="A35" i="5" l="1"/>
  <c r="B37" i="5"/>
  <c r="D36" i="5"/>
  <c r="C36" i="5"/>
  <c r="A36" i="5" l="1"/>
  <c r="C37" i="5"/>
  <c r="B38" i="5"/>
  <c r="D37" i="5"/>
  <c r="A37" i="5" l="1"/>
  <c r="D38" i="5"/>
  <c r="C38" i="5"/>
  <c r="B39" i="5"/>
  <c r="A38" i="5" l="1"/>
  <c r="B40" i="5"/>
  <c r="D39" i="5"/>
  <c r="C39" i="5"/>
  <c r="A39" i="5" l="1"/>
  <c r="B41" i="5"/>
  <c r="D40" i="5"/>
  <c r="C40" i="5"/>
  <c r="A40" i="5" l="1"/>
  <c r="C41" i="5"/>
  <c r="B42" i="5"/>
  <c r="D41" i="5"/>
  <c r="A41" i="5" l="1"/>
  <c r="D42" i="5"/>
  <c r="C42" i="5"/>
  <c r="B43" i="5"/>
  <c r="A42" i="5" l="1"/>
  <c r="B44" i="5"/>
  <c r="D43" i="5"/>
  <c r="C43" i="5"/>
  <c r="A43" i="5" l="1"/>
  <c r="B45" i="5"/>
  <c r="D44" i="5"/>
  <c r="C44" i="5"/>
  <c r="A44" i="5" l="1"/>
  <c r="C45" i="5"/>
  <c r="B46" i="5"/>
  <c r="D45" i="5"/>
  <c r="A45" i="5" l="1"/>
  <c r="D46" i="5"/>
  <c r="C46" i="5"/>
  <c r="B47" i="5"/>
  <c r="A46" i="5" l="1"/>
  <c r="B48" i="5"/>
  <c r="D47" i="5"/>
  <c r="C47" i="5"/>
  <c r="A47" i="5" l="1"/>
  <c r="B49" i="5"/>
  <c r="D48" i="5"/>
  <c r="C48" i="5"/>
  <c r="A48" i="5" l="1"/>
  <c r="C49" i="5"/>
  <c r="B50" i="5"/>
  <c r="D49" i="5"/>
  <c r="A49" i="5" l="1"/>
  <c r="D50" i="5"/>
  <c r="C50" i="5"/>
  <c r="B51" i="5"/>
  <c r="A50" i="5" l="1"/>
  <c r="B52" i="5"/>
  <c r="D51" i="5"/>
  <c r="C51" i="5"/>
  <c r="A51" i="5" l="1"/>
  <c r="B53" i="5"/>
  <c r="D52" i="5"/>
  <c r="C52" i="5"/>
  <c r="A52" i="5" l="1"/>
  <c r="C53" i="5"/>
  <c r="B54" i="5"/>
  <c r="D53" i="5"/>
  <c r="A53" i="5" l="1"/>
  <c r="D54" i="5"/>
  <c r="C54" i="5"/>
  <c r="B55" i="5"/>
  <c r="A54" i="5" l="1"/>
  <c r="B56" i="5"/>
  <c r="D55" i="5"/>
  <c r="C55" i="5"/>
  <c r="A55" i="5" l="1"/>
  <c r="B57" i="5"/>
  <c r="D56" i="5"/>
  <c r="C56" i="5"/>
  <c r="A56" i="5" l="1"/>
  <c r="C57" i="5"/>
  <c r="B58" i="5"/>
  <c r="D57" i="5"/>
  <c r="A57" i="5" l="1"/>
  <c r="D58" i="5"/>
  <c r="C58" i="5"/>
  <c r="B59" i="5"/>
  <c r="A58" i="5" l="1"/>
  <c r="B60" i="5"/>
  <c r="D59" i="5"/>
  <c r="C59" i="5"/>
  <c r="A59" i="5" l="1"/>
  <c r="B61" i="5"/>
  <c r="D60" i="5"/>
  <c r="C60" i="5"/>
  <c r="A60" i="5" l="1"/>
  <c r="C61" i="5"/>
  <c r="B62" i="5"/>
  <c r="D61" i="5"/>
  <c r="A61" i="5" l="1"/>
  <c r="D62" i="5"/>
  <c r="C62" i="5"/>
  <c r="B63" i="5"/>
  <c r="A62" i="5" l="1"/>
  <c r="B64" i="5"/>
  <c r="D63" i="5"/>
  <c r="C63" i="5"/>
  <c r="A63" i="5" l="1"/>
  <c r="B65" i="5"/>
  <c r="D64" i="5"/>
  <c r="C64" i="5"/>
  <c r="A64" i="5" l="1"/>
  <c r="C65" i="5"/>
  <c r="B66" i="5"/>
  <c r="D65" i="5"/>
  <c r="A65" i="5" l="1"/>
  <c r="D66" i="5"/>
  <c r="C66" i="5"/>
  <c r="B67" i="5"/>
  <c r="A66" i="5" l="1"/>
  <c r="B68" i="5"/>
  <c r="D67" i="5"/>
  <c r="C67" i="5"/>
  <c r="A67" i="5" l="1"/>
  <c r="B69" i="5"/>
  <c r="D68" i="5"/>
  <c r="C68" i="5"/>
  <c r="A68" i="5" l="1"/>
  <c r="C69" i="5"/>
  <c r="B70" i="5"/>
  <c r="D69" i="5"/>
  <c r="A69" i="5" l="1"/>
  <c r="D70" i="5"/>
  <c r="C70" i="5"/>
  <c r="B71" i="5"/>
  <c r="A70" i="5" l="1"/>
  <c r="B72" i="5"/>
  <c r="D71" i="5"/>
  <c r="C71" i="5"/>
  <c r="A71" i="5" l="1"/>
  <c r="B73" i="5"/>
  <c r="D72" i="5"/>
  <c r="C72" i="5"/>
  <c r="A72" i="5" l="1"/>
  <c r="C73" i="5"/>
  <c r="B74" i="5"/>
  <c r="D73" i="5"/>
  <c r="A73" i="5" l="1"/>
  <c r="D74" i="5"/>
  <c r="C74" i="5"/>
  <c r="B75" i="5"/>
  <c r="A74" i="5" l="1"/>
  <c r="B76" i="5"/>
  <c r="D75" i="5"/>
  <c r="C75" i="5"/>
  <c r="A75" i="5" l="1"/>
  <c r="B77" i="5"/>
  <c r="D76" i="5"/>
  <c r="C76" i="5"/>
  <c r="A76" i="5" l="1"/>
  <c r="C77" i="5"/>
  <c r="B78" i="5"/>
  <c r="D77" i="5"/>
  <c r="A77" i="5" l="1"/>
  <c r="D78" i="5"/>
  <c r="C78" i="5"/>
  <c r="B79" i="5"/>
  <c r="A78" i="5" l="1"/>
  <c r="B80" i="5"/>
  <c r="D79" i="5"/>
  <c r="C79" i="5"/>
  <c r="A79" i="5" l="1"/>
  <c r="B81" i="5"/>
  <c r="D80" i="5"/>
  <c r="C80" i="5"/>
  <c r="A80" i="5" l="1"/>
  <c r="C81" i="5"/>
  <c r="B82" i="5"/>
  <c r="D81" i="5"/>
  <c r="A81" i="5" l="1"/>
  <c r="D82" i="5"/>
  <c r="C82" i="5"/>
  <c r="B83" i="5"/>
  <c r="A82" i="5" l="1"/>
  <c r="B84" i="5"/>
  <c r="D83" i="5"/>
  <c r="C83" i="5"/>
  <c r="A83" i="5" l="1"/>
  <c r="B85" i="5"/>
  <c r="D84" i="5"/>
  <c r="C84" i="5"/>
  <c r="A84" i="5" l="1"/>
  <c r="C85" i="5"/>
  <c r="B86" i="5"/>
  <c r="D85" i="5"/>
  <c r="A85" i="5" l="1"/>
  <c r="D86" i="5"/>
  <c r="C86" i="5"/>
  <c r="B87" i="5"/>
  <c r="A86" i="5" l="1"/>
  <c r="B88" i="5"/>
  <c r="D87" i="5"/>
  <c r="C87" i="5"/>
  <c r="A87" i="5" l="1"/>
  <c r="B89" i="5"/>
  <c r="D88" i="5"/>
  <c r="C88" i="5"/>
  <c r="A88" i="5" l="1"/>
  <c r="C89" i="5"/>
  <c r="B90" i="5"/>
  <c r="D89" i="5"/>
  <c r="A89" i="5" l="1"/>
  <c r="D90" i="5"/>
  <c r="C90" i="5"/>
  <c r="B91" i="5"/>
  <c r="A90" i="5" l="1"/>
  <c r="B92" i="5"/>
  <c r="D91" i="5"/>
  <c r="C91" i="5"/>
  <c r="A91" i="5" l="1"/>
  <c r="B93" i="5"/>
  <c r="D92" i="5"/>
  <c r="C92" i="5"/>
  <c r="A92" i="5" l="1"/>
  <c r="C93" i="5"/>
  <c r="B94" i="5"/>
  <c r="D93" i="5"/>
  <c r="A93" i="5" l="1"/>
  <c r="D94" i="5"/>
  <c r="C94" i="5"/>
  <c r="B95" i="5"/>
  <c r="A94" i="5" l="1"/>
  <c r="B96" i="5"/>
  <c r="D95" i="5"/>
  <c r="C95" i="5"/>
  <c r="A95" i="5" l="1"/>
  <c r="B97" i="5"/>
  <c r="D96" i="5"/>
  <c r="C96" i="5"/>
  <c r="A96" i="5" l="1"/>
  <c r="C97" i="5"/>
  <c r="B98" i="5"/>
  <c r="D97" i="5"/>
  <c r="A97" i="5" l="1"/>
  <c r="D98" i="5"/>
  <c r="C98" i="5"/>
  <c r="B99" i="5"/>
  <c r="A98" i="5" l="1"/>
  <c r="B100" i="5"/>
  <c r="D99" i="5"/>
  <c r="C99" i="5"/>
  <c r="A99" i="5" l="1"/>
  <c r="B101" i="5"/>
  <c r="D100" i="5"/>
  <c r="C100" i="5"/>
  <c r="A100" i="5" l="1"/>
  <c r="C101" i="5"/>
  <c r="B102" i="5"/>
  <c r="D101" i="5"/>
  <c r="A101" i="5" l="1"/>
  <c r="D102" i="5"/>
  <c r="C102" i="5"/>
  <c r="B103" i="5"/>
  <c r="A102" i="5" l="1"/>
  <c r="B104" i="5"/>
  <c r="D103" i="5"/>
  <c r="C103" i="5"/>
  <c r="A103" i="5" l="1"/>
  <c r="B105" i="5"/>
  <c r="D104" i="5"/>
  <c r="C104" i="5"/>
  <c r="A104" i="5" l="1"/>
  <c r="C105" i="5"/>
  <c r="B106" i="5"/>
  <c r="D105" i="5"/>
  <c r="A105" i="5" l="1"/>
  <c r="D106" i="5"/>
  <c r="C106" i="5"/>
  <c r="B107" i="5"/>
  <c r="A106" i="5" l="1"/>
  <c r="B108" i="5"/>
  <c r="D107" i="5"/>
  <c r="C107" i="5"/>
  <c r="A107" i="5" l="1"/>
  <c r="B109" i="5"/>
  <c r="D108" i="5"/>
  <c r="C108" i="5"/>
  <c r="A108" i="5" l="1"/>
  <c r="C109" i="5"/>
  <c r="B110" i="5"/>
  <c r="D109" i="5"/>
  <c r="A109" i="5" l="1"/>
  <c r="D110" i="5"/>
  <c r="C110" i="5"/>
  <c r="B111" i="5"/>
  <c r="A110" i="5" l="1"/>
  <c r="B112" i="5"/>
  <c r="D111" i="5"/>
  <c r="C111" i="5"/>
  <c r="A111" i="5" l="1"/>
  <c r="B113" i="5"/>
  <c r="C112" i="5"/>
  <c r="D112" i="5"/>
  <c r="A112" i="5" l="1"/>
  <c r="C113" i="5"/>
  <c r="D113" i="5"/>
  <c r="B114" i="5"/>
  <c r="A113" i="5" l="1"/>
  <c r="D114" i="5"/>
  <c r="C114" i="5"/>
  <c r="B115" i="5"/>
  <c r="A114" i="5" l="1"/>
  <c r="B116" i="5"/>
  <c r="D115" i="5"/>
  <c r="C115" i="5"/>
  <c r="A115" i="5" l="1"/>
  <c r="B117" i="5"/>
  <c r="D116" i="5"/>
  <c r="C116" i="5"/>
  <c r="A116" i="5" l="1"/>
  <c r="C117" i="5"/>
  <c r="D117" i="5"/>
  <c r="B118" i="5"/>
  <c r="A117" i="5" l="1"/>
  <c r="D118" i="5"/>
  <c r="B119" i="5"/>
  <c r="C118" i="5"/>
  <c r="A118" i="5" l="1"/>
  <c r="B120" i="5"/>
  <c r="D119" i="5"/>
  <c r="C119" i="5"/>
  <c r="A119" i="5" l="1"/>
  <c r="C120" i="5"/>
  <c r="B121" i="5"/>
  <c r="D120" i="5"/>
  <c r="A120" i="5" l="1"/>
  <c r="C121" i="5"/>
  <c r="D121" i="5"/>
  <c r="B122" i="5"/>
  <c r="A121" i="5" l="1"/>
  <c r="D122" i="5"/>
  <c r="C122" i="5"/>
  <c r="B123" i="5"/>
  <c r="A122" i="5" l="1"/>
  <c r="B124" i="5"/>
  <c r="D123" i="5"/>
  <c r="C123" i="5"/>
  <c r="A123" i="5" l="1"/>
  <c r="B125" i="5"/>
  <c r="D124" i="5"/>
  <c r="C124" i="5"/>
  <c r="A124" i="5" l="1"/>
  <c r="C125" i="5"/>
  <c r="D125" i="5"/>
  <c r="B126" i="5"/>
  <c r="A125" i="5" l="1"/>
  <c r="D126" i="5"/>
  <c r="B127" i="5"/>
  <c r="C126" i="5"/>
  <c r="A126" i="5" l="1"/>
  <c r="B128" i="5"/>
  <c r="D127" i="5"/>
  <c r="C127" i="5"/>
  <c r="A127" i="5" l="1"/>
  <c r="B129" i="5"/>
  <c r="D128" i="5"/>
  <c r="C128" i="5"/>
  <c r="A128" i="5" l="1"/>
  <c r="C129" i="5"/>
  <c r="D129" i="5"/>
  <c r="B130" i="5"/>
  <c r="A129" i="5" l="1"/>
  <c r="D130" i="5"/>
  <c r="B131" i="5"/>
  <c r="C130" i="5"/>
  <c r="A130" i="5" l="1"/>
  <c r="B132" i="5"/>
  <c r="D131" i="5"/>
  <c r="C131" i="5"/>
  <c r="A131" i="5" l="1"/>
  <c r="B133" i="5"/>
  <c r="D132" i="5"/>
  <c r="C132" i="5"/>
  <c r="A132" i="5" l="1"/>
  <c r="C133" i="5"/>
  <c r="B134" i="5"/>
  <c r="D133" i="5"/>
  <c r="A133" i="5" l="1"/>
  <c r="D134" i="5"/>
  <c r="B135" i="5"/>
  <c r="C134" i="5"/>
  <c r="A134" i="5" l="1"/>
  <c r="B136" i="5"/>
  <c r="D135" i="5"/>
  <c r="C135" i="5"/>
  <c r="A135" i="5" l="1"/>
  <c r="B137" i="5"/>
  <c r="C136" i="5"/>
  <c r="D136" i="5"/>
  <c r="A136" i="5" l="1"/>
  <c r="C137" i="5"/>
  <c r="D137" i="5"/>
  <c r="B138" i="5"/>
  <c r="A137" i="5" l="1"/>
  <c r="D138" i="5"/>
  <c r="B139" i="5"/>
  <c r="C138" i="5"/>
  <c r="A138" i="5" l="1"/>
  <c r="B140" i="5"/>
  <c r="D139" i="5"/>
  <c r="C139" i="5"/>
  <c r="A139" i="5" l="1"/>
  <c r="B141" i="5"/>
  <c r="D140" i="5"/>
  <c r="C140" i="5"/>
  <c r="A140" i="5" l="1"/>
  <c r="C141" i="5"/>
  <c r="D141" i="5"/>
  <c r="B142" i="5"/>
  <c r="A141" i="5" l="1"/>
  <c r="D142" i="5"/>
  <c r="B143" i="5"/>
  <c r="C142" i="5"/>
  <c r="A142" i="5" l="1"/>
  <c r="B144" i="5"/>
  <c r="D143" i="5"/>
  <c r="C143" i="5"/>
  <c r="A143" i="5" l="1"/>
  <c r="B145" i="5"/>
  <c r="D144" i="5"/>
  <c r="C144" i="5"/>
  <c r="A144" i="5" l="1"/>
  <c r="C145" i="5"/>
  <c r="B146" i="5"/>
  <c r="D145" i="5"/>
  <c r="A145" i="5" l="1"/>
  <c r="D146" i="5"/>
  <c r="B147" i="5"/>
  <c r="C146" i="5"/>
  <c r="A146" i="5" l="1"/>
  <c r="B148" i="5"/>
  <c r="D147" i="5"/>
  <c r="C147" i="5"/>
  <c r="A147" i="5" l="1"/>
  <c r="C148" i="5"/>
  <c r="B149" i="5"/>
  <c r="D148" i="5"/>
  <c r="A148" i="5" l="1"/>
  <c r="D149" i="5"/>
  <c r="B150" i="5"/>
  <c r="C149" i="5"/>
  <c r="A149" i="5" l="1"/>
  <c r="B151" i="5"/>
  <c r="D150" i="5"/>
  <c r="C150" i="5"/>
  <c r="A150" i="5" l="1"/>
  <c r="C151" i="5"/>
  <c r="D151" i="5"/>
  <c r="B152" i="5"/>
  <c r="A151" i="5" l="1"/>
  <c r="C152" i="5"/>
  <c r="D152" i="5"/>
  <c r="B153" i="5"/>
  <c r="A152" i="5" l="1"/>
  <c r="B154" i="5"/>
  <c r="D153" i="5"/>
  <c r="C153" i="5"/>
  <c r="A153" i="5" l="1"/>
  <c r="B155" i="5"/>
  <c r="D154" i="5"/>
  <c r="C154" i="5"/>
  <c r="A154" i="5" l="1"/>
  <c r="C155" i="5"/>
  <c r="B156" i="5"/>
  <c r="D155" i="5"/>
  <c r="A155" i="5" l="1"/>
  <c r="D156" i="5"/>
  <c r="C156" i="5"/>
  <c r="B157" i="5"/>
  <c r="A156" i="5" l="1"/>
  <c r="B158" i="5"/>
  <c r="D157" i="5"/>
  <c r="C157" i="5"/>
  <c r="A157" i="5" l="1"/>
  <c r="B159" i="5"/>
  <c r="D158" i="5"/>
  <c r="C158" i="5"/>
  <c r="A158" i="5" l="1"/>
  <c r="C159" i="5"/>
  <c r="D159" i="5"/>
  <c r="B160" i="5"/>
  <c r="A159" i="5" l="1"/>
  <c r="D160" i="5"/>
  <c r="C160" i="5"/>
  <c r="B161" i="5"/>
  <c r="A160" i="5" l="1"/>
  <c r="B162" i="5"/>
  <c r="D161" i="5"/>
  <c r="C161" i="5"/>
  <c r="A161" i="5" l="1"/>
  <c r="B163" i="5"/>
  <c r="D162" i="5"/>
  <c r="C162" i="5"/>
  <c r="A162" i="5" l="1"/>
  <c r="C163" i="5"/>
  <c r="B164" i="5"/>
  <c r="D163" i="5"/>
  <c r="A163" i="5" l="1"/>
  <c r="D164" i="5"/>
  <c r="C164" i="5"/>
  <c r="B165" i="5"/>
  <c r="A164" i="5" l="1"/>
  <c r="B166" i="5"/>
  <c r="D165" i="5"/>
  <c r="C165" i="5"/>
  <c r="A165" i="5" l="1"/>
  <c r="B167" i="5"/>
  <c r="D166" i="5"/>
  <c r="C166" i="5"/>
  <c r="A166" i="5" l="1"/>
  <c r="C167" i="5"/>
  <c r="D167" i="5"/>
  <c r="B168" i="5"/>
  <c r="A167" i="5" l="1"/>
  <c r="D168" i="5"/>
  <c r="C168" i="5"/>
  <c r="B169" i="5"/>
  <c r="A168" i="5" l="1"/>
  <c r="B170" i="5"/>
  <c r="D169" i="5"/>
  <c r="C169" i="5"/>
  <c r="A169" i="5" l="1"/>
  <c r="B171" i="5"/>
  <c r="D170" i="5"/>
  <c r="C170" i="5"/>
  <c r="A170" i="5" l="1"/>
  <c r="C171" i="5"/>
  <c r="B172" i="5"/>
  <c r="D171" i="5"/>
  <c r="A171" i="5" l="1"/>
  <c r="D172" i="5"/>
  <c r="C172" i="5"/>
  <c r="B173" i="5"/>
  <c r="A172" i="5" l="1"/>
  <c r="B174" i="5"/>
  <c r="D173" i="5"/>
  <c r="C173" i="5"/>
  <c r="A173" i="5" l="1"/>
  <c r="B175" i="5"/>
  <c r="D174" i="5"/>
  <c r="C174" i="5"/>
  <c r="A174" i="5" l="1"/>
  <c r="C175" i="5"/>
  <c r="D175" i="5"/>
  <c r="B176" i="5"/>
  <c r="A175" i="5" l="1"/>
  <c r="D176" i="5"/>
  <c r="C176" i="5"/>
  <c r="B177" i="5"/>
  <c r="A176" i="5" l="1"/>
  <c r="B178" i="5"/>
  <c r="D177" i="5"/>
  <c r="C177" i="5"/>
  <c r="A177" i="5" l="1"/>
  <c r="B179" i="5"/>
  <c r="C178" i="5"/>
  <c r="D178" i="5"/>
  <c r="A178" i="5" l="1"/>
  <c r="C179" i="5"/>
  <c r="B180" i="5"/>
  <c r="D179" i="5"/>
  <c r="A179" i="5" l="1"/>
  <c r="D180" i="5"/>
  <c r="C180" i="5"/>
  <c r="B181" i="5"/>
  <c r="A180" i="5" l="1"/>
  <c r="B182" i="5"/>
  <c r="D181" i="5"/>
  <c r="C181" i="5"/>
  <c r="A181" i="5" l="1"/>
  <c r="B183" i="5"/>
  <c r="D182" i="5"/>
  <c r="C182" i="5"/>
  <c r="A182" i="5" l="1"/>
  <c r="C183" i="5"/>
  <c r="D183" i="5"/>
  <c r="B184" i="5"/>
  <c r="A183" i="5" l="1"/>
  <c r="D184" i="5"/>
  <c r="C184" i="5"/>
  <c r="B185" i="5"/>
  <c r="A184" i="5" l="1"/>
  <c r="B186" i="5"/>
  <c r="D185" i="5"/>
  <c r="C185" i="5"/>
  <c r="A185" i="5" l="1"/>
  <c r="B187" i="5"/>
  <c r="C186" i="5"/>
  <c r="D186" i="5"/>
  <c r="A186" i="5" l="1"/>
  <c r="C187" i="5"/>
  <c r="B188" i="5"/>
  <c r="D187" i="5"/>
  <c r="A187" i="5" l="1"/>
  <c r="D188" i="5"/>
  <c r="C188" i="5"/>
  <c r="B189" i="5"/>
  <c r="A188" i="5" l="1"/>
  <c r="B190" i="5"/>
  <c r="D189" i="5"/>
  <c r="C189" i="5"/>
  <c r="A189" i="5" l="1"/>
  <c r="B191" i="5"/>
  <c r="D190" i="5"/>
  <c r="C190" i="5"/>
  <c r="A190" i="5" l="1"/>
  <c r="C191" i="5"/>
  <c r="D191" i="5"/>
  <c r="B192" i="5"/>
  <c r="A191" i="5" l="1"/>
  <c r="D192" i="5"/>
  <c r="C192" i="5"/>
  <c r="B193" i="5"/>
  <c r="A192" i="5" l="1"/>
  <c r="B194" i="5"/>
  <c r="D193" i="5"/>
  <c r="C193" i="5"/>
  <c r="A193" i="5" l="1"/>
  <c r="B195" i="5"/>
  <c r="C194" i="5"/>
  <c r="D194" i="5"/>
  <c r="A194" i="5" l="1"/>
  <c r="C195" i="5"/>
  <c r="D195" i="5"/>
  <c r="B196" i="5"/>
  <c r="A195" i="5" l="1"/>
  <c r="D196" i="5"/>
  <c r="C196" i="5"/>
  <c r="B197" i="5"/>
  <c r="A196" i="5" l="1"/>
  <c r="B198" i="5"/>
  <c r="D197" i="5"/>
  <c r="C197" i="5"/>
  <c r="A197" i="5" l="1"/>
  <c r="B199" i="5"/>
  <c r="C198" i="5"/>
  <c r="D198" i="5"/>
  <c r="A198" i="5" l="1"/>
  <c r="C199" i="5"/>
  <c r="D199" i="5"/>
  <c r="B200" i="5"/>
  <c r="A199" i="5" l="1"/>
  <c r="D200" i="5"/>
  <c r="C200" i="5"/>
  <c r="B201" i="5"/>
  <c r="A200" i="5" l="1"/>
  <c r="B202" i="5"/>
  <c r="D201" i="5"/>
  <c r="C201" i="5"/>
  <c r="A201" i="5" l="1"/>
  <c r="B203" i="5"/>
  <c r="C202" i="5"/>
  <c r="D202" i="5"/>
  <c r="A202" i="5" l="1"/>
  <c r="C203" i="5"/>
  <c r="D203" i="5"/>
  <c r="B204" i="5"/>
  <c r="A203" i="5" l="1"/>
  <c r="D204" i="5"/>
  <c r="C204" i="5"/>
  <c r="B205" i="5"/>
  <c r="A204" i="5" l="1"/>
  <c r="B206" i="5"/>
  <c r="D205" i="5"/>
  <c r="C205" i="5"/>
  <c r="A205" i="5" l="1"/>
  <c r="B207" i="5"/>
  <c r="C206" i="5"/>
  <c r="D206" i="5"/>
  <c r="A206" i="5" l="1"/>
  <c r="C207" i="5"/>
  <c r="D207" i="5"/>
  <c r="B208" i="5"/>
  <c r="A207" i="5" l="1"/>
  <c r="D208" i="5"/>
  <c r="C208" i="5"/>
  <c r="B209" i="5"/>
  <c r="A208" i="5" l="1"/>
  <c r="B210" i="5"/>
  <c r="D209" i="5"/>
  <c r="C209" i="5"/>
  <c r="A209" i="5" l="1"/>
  <c r="B211" i="5"/>
  <c r="C210" i="5"/>
  <c r="D210" i="5"/>
  <c r="A210" i="5" l="1"/>
  <c r="C211" i="5"/>
  <c r="D211" i="5"/>
  <c r="B212" i="5"/>
  <c r="A211" i="5" l="1"/>
  <c r="D212" i="5"/>
  <c r="C212" i="5"/>
  <c r="B213" i="5"/>
  <c r="A212" i="5" l="1"/>
  <c r="B214" i="5"/>
  <c r="D213" i="5"/>
  <c r="C213" i="5"/>
  <c r="A213" i="5" l="1"/>
  <c r="B215" i="5"/>
  <c r="C214" i="5"/>
  <c r="D214" i="5"/>
  <c r="A214" i="5" l="1"/>
  <c r="C215" i="5"/>
  <c r="D215" i="5"/>
  <c r="B216" i="5"/>
  <c r="A215" i="5" l="1"/>
  <c r="D216" i="5"/>
  <c r="C216" i="5"/>
  <c r="B217" i="5"/>
  <c r="A216" i="5" l="1"/>
  <c r="B218" i="5"/>
  <c r="D217" i="5"/>
  <c r="C217" i="5"/>
  <c r="A217" i="5" l="1"/>
  <c r="B219" i="5"/>
  <c r="C218" i="5"/>
  <c r="D218" i="5"/>
  <c r="A218" i="5" l="1"/>
  <c r="C219" i="5"/>
  <c r="D219" i="5"/>
  <c r="B220" i="5"/>
  <c r="A219" i="5" l="1"/>
  <c r="D220" i="5"/>
  <c r="C220" i="5"/>
  <c r="B221" i="5"/>
  <c r="A220" i="5" l="1"/>
  <c r="B222" i="5"/>
  <c r="D221" i="5"/>
  <c r="C221" i="5"/>
  <c r="A221" i="5" l="1"/>
  <c r="B223" i="5"/>
  <c r="C222" i="5"/>
  <c r="D222" i="5"/>
  <c r="A222" i="5" l="1"/>
  <c r="C223" i="5"/>
  <c r="D223" i="5"/>
  <c r="B224" i="5"/>
  <c r="A223" i="5" l="1"/>
  <c r="D224" i="5"/>
  <c r="C224" i="5"/>
  <c r="B225" i="5"/>
  <c r="A224" i="5" l="1"/>
  <c r="B226" i="5"/>
  <c r="D225" i="5"/>
  <c r="C225" i="5"/>
  <c r="A225" i="5" l="1"/>
  <c r="B227" i="5"/>
  <c r="C226" i="5"/>
  <c r="D226" i="5"/>
  <c r="A226" i="5" l="1"/>
  <c r="C227" i="5"/>
  <c r="D227" i="5"/>
  <c r="B228" i="5"/>
  <c r="A227" i="5" l="1"/>
  <c r="D228" i="5"/>
  <c r="C228" i="5"/>
  <c r="B229" i="5"/>
  <c r="A228" i="5" l="1"/>
  <c r="B230" i="5"/>
  <c r="D229" i="5"/>
  <c r="C229" i="5"/>
  <c r="A229" i="5" l="1"/>
  <c r="B231" i="5"/>
  <c r="C230" i="5"/>
  <c r="D230" i="5"/>
  <c r="A230" i="5" l="1"/>
  <c r="C231" i="5"/>
  <c r="D231" i="5"/>
  <c r="B232" i="5"/>
  <c r="A231" i="5" l="1"/>
  <c r="D232" i="5"/>
  <c r="C232" i="5"/>
  <c r="B233" i="5"/>
  <c r="A232" i="5" l="1"/>
  <c r="B234" i="5"/>
  <c r="D233" i="5"/>
  <c r="C233" i="5"/>
  <c r="A233" i="5" l="1"/>
  <c r="B235" i="5"/>
  <c r="C234" i="5"/>
  <c r="D234" i="5"/>
  <c r="A234" i="5" l="1"/>
  <c r="C235" i="5"/>
  <c r="D235" i="5"/>
  <c r="B236" i="5"/>
  <c r="A235" i="5" l="1"/>
  <c r="D236" i="5"/>
  <c r="C236" i="5"/>
  <c r="B237" i="5"/>
  <c r="A236" i="5" l="1"/>
  <c r="B238" i="5"/>
  <c r="D237" i="5"/>
  <c r="C237" i="5"/>
  <c r="A237" i="5" l="1"/>
  <c r="B239" i="5"/>
  <c r="C238" i="5"/>
  <c r="D238" i="5"/>
  <c r="A238" i="5" l="1"/>
  <c r="C239" i="5"/>
  <c r="D239" i="5"/>
  <c r="B240" i="5"/>
  <c r="A239" i="5" l="1"/>
  <c r="D240" i="5"/>
  <c r="C240" i="5"/>
  <c r="B241" i="5"/>
  <c r="A240" i="5" l="1"/>
  <c r="B242" i="5"/>
  <c r="D241" i="5"/>
  <c r="C241" i="5"/>
  <c r="A241" i="5" l="1"/>
  <c r="B243" i="5"/>
  <c r="C242" i="5"/>
  <c r="D242" i="5"/>
  <c r="A242" i="5" l="1"/>
  <c r="C243" i="5"/>
  <c r="D243" i="5"/>
  <c r="B244" i="5"/>
  <c r="A243" i="5" l="1"/>
  <c r="D244" i="5"/>
  <c r="C244" i="5"/>
  <c r="B245" i="5"/>
  <c r="A244" i="5" l="1"/>
  <c r="B246" i="5"/>
  <c r="D245" i="5"/>
  <c r="C245" i="5"/>
  <c r="A245" i="5" l="1"/>
  <c r="B247" i="5"/>
  <c r="C246" i="5"/>
  <c r="D246" i="5"/>
  <c r="A246" i="5" l="1"/>
  <c r="C247" i="5"/>
  <c r="D247" i="5"/>
  <c r="B248" i="5"/>
  <c r="A247" i="5" l="1"/>
  <c r="D248" i="5"/>
  <c r="C248" i="5"/>
  <c r="B249" i="5"/>
  <c r="A248" i="5" l="1"/>
  <c r="B250" i="5"/>
  <c r="D249" i="5"/>
  <c r="C249" i="5"/>
  <c r="A249" i="5" l="1"/>
  <c r="B251" i="5"/>
  <c r="C250" i="5"/>
  <c r="D250" i="5"/>
  <c r="A250" i="5" l="1"/>
  <c r="C251" i="5"/>
  <c r="D251" i="5"/>
  <c r="B252" i="5"/>
  <c r="A251" i="5" l="1"/>
  <c r="D252" i="5"/>
  <c r="C252" i="5"/>
  <c r="B253" i="5"/>
  <c r="A252" i="5" l="1"/>
  <c r="B254" i="5"/>
  <c r="D253" i="5"/>
  <c r="C253" i="5"/>
  <c r="A253" i="5" l="1"/>
  <c r="B255" i="5"/>
  <c r="C254" i="5"/>
  <c r="D254" i="5"/>
  <c r="A254" i="5" l="1"/>
  <c r="C255" i="5"/>
  <c r="D255" i="5"/>
  <c r="B256" i="5"/>
  <c r="A255" i="5" l="1"/>
  <c r="D256" i="5"/>
  <c r="C256" i="5"/>
  <c r="B257" i="5"/>
  <c r="A256" i="5" l="1"/>
  <c r="B258" i="5"/>
  <c r="D257" i="5"/>
  <c r="C257" i="5"/>
  <c r="A257" i="5" l="1"/>
  <c r="B259" i="5"/>
  <c r="C258" i="5"/>
  <c r="D258" i="5"/>
  <c r="A258" i="5" l="1"/>
  <c r="C259" i="5"/>
  <c r="D259" i="5"/>
  <c r="B260" i="5"/>
  <c r="A259" i="5" l="1"/>
  <c r="D260" i="5"/>
  <c r="C260" i="5"/>
  <c r="B261" i="5"/>
  <c r="A260" i="5" l="1"/>
  <c r="B262" i="5"/>
  <c r="D261" i="5"/>
  <c r="C261" i="5"/>
  <c r="A261" i="5" l="1"/>
  <c r="B263" i="5"/>
  <c r="C262" i="5"/>
  <c r="D262" i="5"/>
  <c r="A262" i="5" l="1"/>
  <c r="C263" i="5"/>
  <c r="D263" i="5"/>
  <c r="B264" i="5"/>
  <c r="A263" i="5" l="1"/>
  <c r="D264" i="5"/>
  <c r="C264" i="5"/>
  <c r="B265" i="5"/>
  <c r="A264" i="5" l="1"/>
  <c r="B266" i="5"/>
  <c r="D265" i="5"/>
  <c r="C265" i="5"/>
  <c r="A265" i="5" l="1"/>
  <c r="B267" i="5"/>
  <c r="C266" i="5"/>
  <c r="D266" i="5"/>
  <c r="A266" i="5" l="1"/>
  <c r="C267" i="5"/>
  <c r="D267" i="5"/>
  <c r="B268" i="5"/>
  <c r="A267" i="5" l="1"/>
  <c r="D268" i="5"/>
  <c r="C268" i="5"/>
  <c r="B269" i="5"/>
  <c r="A268" i="5" l="1"/>
  <c r="B270" i="5"/>
  <c r="D269" i="5"/>
  <c r="C269" i="5"/>
  <c r="A269" i="5" l="1"/>
  <c r="B271" i="5"/>
  <c r="C270" i="5"/>
  <c r="D270" i="5"/>
  <c r="A270" i="5" l="1"/>
  <c r="C271" i="5"/>
  <c r="D271" i="5"/>
  <c r="B272" i="5"/>
  <c r="A271" i="5" l="1"/>
  <c r="D272" i="5"/>
  <c r="C272" i="5"/>
  <c r="B273" i="5"/>
  <c r="A272" i="5" l="1"/>
  <c r="B274" i="5"/>
  <c r="D273" i="5"/>
  <c r="C273" i="5"/>
  <c r="A273" i="5" l="1"/>
  <c r="B275" i="5"/>
  <c r="C274" i="5"/>
  <c r="D274" i="5"/>
  <c r="A274" i="5" l="1"/>
  <c r="C275" i="5"/>
  <c r="D275" i="5"/>
  <c r="B276" i="5"/>
  <c r="A275" i="5" l="1"/>
  <c r="D276" i="5"/>
  <c r="C276" i="5"/>
  <c r="B277" i="5"/>
  <c r="A276" i="5" l="1"/>
  <c r="B278" i="5"/>
  <c r="D277" i="5"/>
  <c r="C277" i="5"/>
  <c r="A277" i="5" l="1"/>
  <c r="B279" i="5"/>
  <c r="C278" i="5"/>
  <c r="D278" i="5"/>
  <c r="A278" i="5" l="1"/>
  <c r="C279" i="5"/>
  <c r="D279" i="5"/>
  <c r="B280" i="5"/>
  <c r="A279" i="5" l="1"/>
  <c r="D280" i="5"/>
  <c r="C280" i="5"/>
  <c r="B281" i="5"/>
  <c r="A280" i="5" l="1"/>
  <c r="B282" i="5"/>
  <c r="D281" i="5"/>
  <c r="C281" i="5"/>
  <c r="A281" i="5" l="1"/>
  <c r="B283" i="5"/>
  <c r="C282" i="5"/>
  <c r="D282" i="5"/>
  <c r="A282" i="5" l="1"/>
  <c r="C283" i="5"/>
  <c r="D283" i="5"/>
  <c r="B284" i="5"/>
  <c r="A283" i="5" l="1"/>
  <c r="D284" i="5"/>
  <c r="C284" i="5"/>
  <c r="B285" i="5"/>
  <c r="A284" i="5" l="1"/>
  <c r="B286" i="5"/>
  <c r="D285" i="5"/>
  <c r="C285" i="5"/>
  <c r="A285" i="5" l="1"/>
  <c r="B287" i="5"/>
  <c r="C286" i="5"/>
  <c r="D286" i="5"/>
  <c r="A286" i="5" l="1"/>
  <c r="C287" i="5"/>
  <c r="D287" i="5"/>
  <c r="B288" i="5"/>
  <c r="A287" i="5" l="1"/>
  <c r="D288" i="5"/>
  <c r="C288" i="5"/>
  <c r="B289" i="5"/>
  <c r="A288" i="5" l="1"/>
  <c r="B290" i="5"/>
  <c r="D289" i="5"/>
  <c r="C289" i="5"/>
  <c r="A289" i="5" l="1"/>
  <c r="B291" i="5"/>
  <c r="C290" i="5"/>
  <c r="D290" i="5"/>
  <c r="A290" i="5" l="1"/>
  <c r="C291" i="5"/>
  <c r="D291" i="5"/>
  <c r="B292" i="5"/>
  <c r="A291" i="5" l="1"/>
  <c r="D292" i="5"/>
  <c r="C292" i="5"/>
  <c r="B293" i="5"/>
  <c r="A292" i="5" l="1"/>
  <c r="B294" i="5"/>
  <c r="D293" i="5"/>
  <c r="C293" i="5"/>
  <c r="A293" i="5" l="1"/>
  <c r="B295" i="5"/>
  <c r="C294" i="5"/>
  <c r="D294" i="5"/>
  <c r="A294" i="5" l="1"/>
  <c r="C295" i="5"/>
  <c r="D295" i="5"/>
  <c r="B296" i="5"/>
  <c r="A295" i="5" l="1"/>
  <c r="D296" i="5"/>
  <c r="C296" i="5"/>
  <c r="B297" i="5"/>
  <c r="A296" i="5" l="1"/>
  <c r="B298" i="5"/>
  <c r="D297" i="5"/>
  <c r="C297" i="5"/>
  <c r="A297" i="5" l="1"/>
  <c r="B299" i="5"/>
  <c r="C298" i="5"/>
  <c r="D298" i="5"/>
  <c r="A298" i="5" l="1"/>
  <c r="C299" i="5"/>
  <c r="D299" i="5"/>
  <c r="B300" i="5"/>
  <c r="A299" i="5" l="1"/>
  <c r="D300" i="5"/>
  <c r="C300" i="5"/>
  <c r="B301" i="5"/>
  <c r="A300" i="5" l="1"/>
  <c r="B302" i="5"/>
  <c r="D301" i="5"/>
  <c r="C301" i="5"/>
  <c r="A301" i="5" l="1"/>
  <c r="B303" i="5"/>
  <c r="C302" i="5"/>
  <c r="D302" i="5"/>
  <c r="A302" i="5" l="1"/>
  <c r="C303" i="5"/>
  <c r="D303" i="5"/>
  <c r="B304" i="5"/>
  <c r="A303" i="5" l="1"/>
  <c r="D304" i="5"/>
  <c r="C304" i="5"/>
  <c r="B305" i="5"/>
  <c r="A304" i="5" l="1"/>
  <c r="B306" i="5"/>
  <c r="D305" i="5"/>
  <c r="C305" i="5"/>
  <c r="A305" i="5" l="1"/>
  <c r="B307" i="5"/>
  <c r="C306" i="5"/>
  <c r="D306" i="5"/>
  <c r="A306" i="5" l="1"/>
  <c r="C307" i="5"/>
  <c r="D307" i="5"/>
  <c r="B308" i="5"/>
  <c r="A307" i="5" l="1"/>
  <c r="D308" i="5"/>
  <c r="C308" i="5"/>
  <c r="B309" i="5"/>
  <c r="A308" i="5" l="1"/>
  <c r="B310" i="5"/>
  <c r="D309" i="5"/>
  <c r="C309" i="5"/>
  <c r="A309" i="5" l="1"/>
  <c r="B311" i="5"/>
  <c r="C310" i="5"/>
  <c r="D310" i="5"/>
  <c r="A310" i="5" l="1"/>
  <c r="C311" i="5"/>
  <c r="D311" i="5"/>
  <c r="B312" i="5"/>
  <c r="A311" i="5" l="1"/>
  <c r="D312" i="5"/>
  <c r="C312" i="5"/>
  <c r="B313" i="5"/>
  <c r="A312" i="5" l="1"/>
  <c r="B314" i="5"/>
  <c r="D313" i="5"/>
  <c r="C313" i="5"/>
  <c r="A313" i="5" l="1"/>
  <c r="B315" i="5"/>
  <c r="C314" i="5"/>
  <c r="D314" i="5"/>
  <c r="A314" i="5" l="1"/>
  <c r="C315" i="5"/>
  <c r="D315" i="5"/>
  <c r="B316" i="5"/>
  <c r="A315" i="5" l="1"/>
  <c r="D316" i="5"/>
  <c r="C316" i="5"/>
  <c r="B317" i="5"/>
  <c r="A316" i="5" l="1"/>
  <c r="B318" i="5"/>
  <c r="D317" i="5"/>
  <c r="C317" i="5"/>
  <c r="A317" i="5" l="1"/>
  <c r="B319" i="5"/>
  <c r="C318" i="5"/>
  <c r="D318" i="5"/>
  <c r="A318" i="5" l="1"/>
  <c r="C319" i="5"/>
  <c r="D319" i="5"/>
  <c r="B320" i="5"/>
  <c r="A319" i="5" l="1"/>
  <c r="D320" i="5"/>
  <c r="C320" i="5"/>
  <c r="B321" i="5"/>
  <c r="A320" i="5" l="1"/>
  <c r="B322" i="5"/>
  <c r="D321" i="5"/>
  <c r="C321" i="5"/>
  <c r="A321" i="5" l="1"/>
  <c r="B323" i="5"/>
  <c r="C322" i="5"/>
  <c r="D322" i="5"/>
  <c r="A322" i="5" l="1"/>
  <c r="C323" i="5"/>
  <c r="D323" i="5"/>
  <c r="B324" i="5"/>
  <c r="A323" i="5" l="1"/>
  <c r="D324" i="5"/>
  <c r="C324" i="5"/>
  <c r="B325" i="5"/>
  <c r="A324" i="5" l="1"/>
  <c r="B326" i="5"/>
  <c r="D325" i="5"/>
  <c r="C325" i="5"/>
  <c r="A325" i="5" l="1"/>
  <c r="B327" i="5"/>
  <c r="C326" i="5"/>
  <c r="D326" i="5"/>
  <c r="A326" i="5" l="1"/>
  <c r="C327" i="5"/>
  <c r="D327" i="5"/>
  <c r="B328" i="5"/>
  <c r="A327" i="5" l="1"/>
  <c r="D328" i="5"/>
  <c r="C328" i="5"/>
  <c r="B329" i="5"/>
  <c r="A328" i="5" l="1"/>
  <c r="B330" i="5"/>
  <c r="D329" i="5"/>
  <c r="C329" i="5"/>
  <c r="A329" i="5" l="1"/>
  <c r="B331" i="5"/>
  <c r="C330" i="5"/>
  <c r="D330" i="5"/>
  <c r="A330" i="5" l="1"/>
  <c r="C331" i="5"/>
  <c r="D331" i="5"/>
  <c r="B332" i="5"/>
  <c r="A331" i="5" l="1"/>
  <c r="D332" i="5"/>
  <c r="C332" i="5"/>
  <c r="B333" i="5"/>
  <c r="A332" i="5" l="1"/>
  <c r="B334" i="5"/>
  <c r="D333" i="5"/>
  <c r="C333" i="5"/>
  <c r="A333" i="5" l="1"/>
  <c r="B335" i="5"/>
  <c r="C334" i="5"/>
  <c r="D334" i="5"/>
  <c r="A334" i="5" l="1"/>
  <c r="C335" i="5"/>
  <c r="D335" i="5"/>
  <c r="B336" i="5"/>
  <c r="A335" i="5" l="1"/>
  <c r="D336" i="5"/>
  <c r="C336" i="5"/>
  <c r="B337" i="5"/>
  <c r="A336" i="5" l="1"/>
  <c r="B338" i="5"/>
  <c r="D337" i="5"/>
  <c r="C337" i="5"/>
  <c r="A337" i="5" l="1"/>
  <c r="B339" i="5"/>
  <c r="C338" i="5"/>
  <c r="D338" i="5"/>
  <c r="A338" i="5" l="1"/>
  <c r="C339" i="5"/>
  <c r="D339" i="5"/>
  <c r="B340" i="5"/>
  <c r="A339" i="5" l="1"/>
  <c r="D340" i="5"/>
  <c r="C340" i="5"/>
  <c r="B341" i="5"/>
  <c r="A340" i="5" l="1"/>
  <c r="B342" i="5"/>
  <c r="D341" i="5"/>
  <c r="C341" i="5"/>
  <c r="A341" i="5" l="1"/>
  <c r="B343" i="5"/>
  <c r="C342" i="5"/>
  <c r="D342" i="5"/>
  <c r="A342" i="5" l="1"/>
  <c r="C343" i="5"/>
  <c r="D343" i="5"/>
  <c r="B344" i="5"/>
  <c r="A343" i="5" l="1"/>
  <c r="D344" i="5"/>
  <c r="C344" i="5"/>
  <c r="B345" i="5"/>
  <c r="A344" i="5" l="1"/>
  <c r="B346" i="5"/>
  <c r="D345" i="5"/>
  <c r="C345" i="5"/>
  <c r="A345" i="5" l="1"/>
  <c r="B347" i="5"/>
  <c r="C346" i="5"/>
  <c r="D346" i="5"/>
  <c r="A346" i="5" l="1"/>
  <c r="C347" i="5"/>
  <c r="D347" i="5"/>
  <c r="B348" i="5"/>
  <c r="A347" i="5" l="1"/>
  <c r="D348" i="5"/>
  <c r="C348" i="5"/>
  <c r="B349" i="5"/>
  <c r="A348" i="5" l="1"/>
  <c r="B350" i="5"/>
  <c r="D349" i="5"/>
  <c r="C349" i="5"/>
  <c r="A349" i="5" l="1"/>
  <c r="B351" i="5"/>
  <c r="C350" i="5"/>
  <c r="D350" i="5"/>
  <c r="A350" i="5" l="1"/>
  <c r="C351" i="5"/>
  <c r="D351" i="5"/>
  <c r="B352" i="5"/>
  <c r="A351" i="5" l="1"/>
  <c r="D352" i="5"/>
  <c r="C352" i="5"/>
  <c r="B353" i="5"/>
  <c r="A352" i="5" l="1"/>
  <c r="B354" i="5"/>
  <c r="D353" i="5"/>
  <c r="C353" i="5"/>
  <c r="A353" i="5" l="1"/>
  <c r="B355" i="5"/>
  <c r="C354" i="5"/>
  <c r="D354" i="5"/>
  <c r="A354" i="5" l="1"/>
  <c r="C355" i="5"/>
  <c r="D355" i="5"/>
  <c r="B356" i="5"/>
  <c r="A355" i="5" l="1"/>
  <c r="D356" i="5"/>
  <c r="C356" i="5"/>
  <c r="B357" i="5"/>
  <c r="A356" i="5" l="1"/>
  <c r="B358" i="5"/>
  <c r="D357" i="5"/>
  <c r="C357" i="5"/>
  <c r="A357" i="5" l="1"/>
  <c r="B359" i="5"/>
  <c r="C358" i="5"/>
  <c r="D358" i="5"/>
  <c r="A358" i="5" l="1"/>
  <c r="C359" i="5"/>
  <c r="D359" i="5"/>
  <c r="B360" i="5"/>
  <c r="A359" i="5" l="1"/>
  <c r="D360" i="5"/>
  <c r="C360" i="5"/>
  <c r="B361" i="5"/>
  <c r="A360" i="5" l="1"/>
  <c r="B362" i="5"/>
  <c r="D361" i="5"/>
  <c r="C361" i="5"/>
  <c r="A361" i="5" l="1"/>
  <c r="B363" i="5"/>
  <c r="C362" i="5"/>
  <c r="D362" i="5"/>
  <c r="A362" i="5" l="1"/>
  <c r="C363" i="5"/>
  <c r="D363" i="5"/>
  <c r="B364" i="5"/>
  <c r="A363" i="5" l="1"/>
  <c r="D364" i="5"/>
  <c r="C364" i="5"/>
  <c r="B365" i="5"/>
  <c r="A364" i="5" l="1"/>
  <c r="B366" i="5"/>
  <c r="D365" i="5"/>
  <c r="C365" i="5"/>
  <c r="A365" i="5" l="1"/>
  <c r="B367" i="5"/>
  <c r="C366" i="5"/>
  <c r="D366" i="5"/>
  <c r="A366" i="5" l="1"/>
  <c r="C367" i="5"/>
  <c r="D367" i="5"/>
  <c r="B368" i="5"/>
  <c r="A367" i="5" l="1"/>
  <c r="D368" i="5"/>
  <c r="C368" i="5"/>
  <c r="B369" i="5"/>
  <c r="A368" i="5" l="1"/>
  <c r="B370" i="5"/>
  <c r="D369" i="5"/>
  <c r="C369" i="5"/>
  <c r="A369" i="5" l="1"/>
  <c r="B371" i="5"/>
  <c r="C370" i="5"/>
  <c r="D370" i="5"/>
  <c r="A370" i="5" l="1"/>
  <c r="C371" i="5"/>
  <c r="D371" i="5"/>
  <c r="B372" i="5"/>
  <c r="A371" i="5" l="1"/>
  <c r="D372" i="5"/>
  <c r="C372" i="5"/>
  <c r="B373" i="5"/>
  <c r="A372" i="5" l="1"/>
  <c r="B374" i="5"/>
  <c r="D373" i="5"/>
  <c r="C373" i="5"/>
  <c r="A373" i="5" l="1"/>
  <c r="B375" i="5"/>
  <c r="C374" i="5"/>
  <c r="D374" i="5"/>
  <c r="A374" i="5" l="1"/>
  <c r="C375" i="5"/>
  <c r="D375" i="5"/>
  <c r="B376" i="5"/>
  <c r="A375" i="5" l="1"/>
  <c r="D376" i="5"/>
  <c r="C376" i="5"/>
  <c r="B377" i="5"/>
  <c r="A376" i="5" l="1"/>
  <c r="B378" i="5"/>
  <c r="D377" i="5"/>
  <c r="C377" i="5"/>
  <c r="A377" i="5" l="1"/>
  <c r="B379" i="5"/>
  <c r="C378" i="5"/>
  <c r="D378" i="5"/>
  <c r="A378" i="5" l="1"/>
  <c r="C379" i="5"/>
  <c r="D379" i="5"/>
  <c r="B380" i="5"/>
  <c r="A379" i="5" l="1"/>
  <c r="D380" i="5"/>
  <c r="C380" i="5"/>
  <c r="B381" i="5"/>
  <c r="A380" i="5" l="1"/>
  <c r="B382" i="5"/>
  <c r="D381" i="5"/>
  <c r="C381" i="5"/>
  <c r="A381" i="5" l="1"/>
  <c r="B383" i="5"/>
  <c r="C382" i="5"/>
  <c r="D382" i="5"/>
  <c r="A382" i="5" l="1"/>
  <c r="C383" i="5"/>
  <c r="D383" i="5"/>
  <c r="B384" i="5"/>
  <c r="A383" i="5" l="1"/>
  <c r="D384" i="5"/>
  <c r="C384" i="5"/>
  <c r="B385" i="5"/>
  <c r="A384" i="5" l="1"/>
  <c r="B386" i="5"/>
  <c r="D385" i="5"/>
  <c r="C385" i="5"/>
  <c r="A385" i="5" l="1"/>
  <c r="B387" i="5"/>
  <c r="C386" i="5"/>
  <c r="D386" i="5"/>
  <c r="A386" i="5" l="1"/>
  <c r="C387" i="5"/>
  <c r="D387" i="5"/>
  <c r="B388" i="5"/>
  <c r="A387" i="5" l="1"/>
  <c r="D388" i="5"/>
  <c r="C388" i="5"/>
  <c r="B389" i="5"/>
  <c r="A388" i="5" l="1"/>
  <c r="B390" i="5"/>
  <c r="D389" i="5"/>
  <c r="C389" i="5"/>
  <c r="A389" i="5" l="1"/>
  <c r="B391" i="5"/>
  <c r="C390" i="5"/>
  <c r="D390" i="5"/>
  <c r="A390" i="5" l="1"/>
  <c r="C391" i="5"/>
  <c r="D391" i="5"/>
  <c r="B392" i="5"/>
  <c r="A391" i="5" l="1"/>
  <c r="D392" i="5"/>
  <c r="C392" i="5"/>
  <c r="B393" i="5"/>
  <c r="A392" i="5" l="1"/>
  <c r="B394" i="5"/>
  <c r="D393" i="5"/>
  <c r="C393" i="5"/>
  <c r="A393" i="5" l="1"/>
  <c r="B395" i="5"/>
  <c r="C394" i="5"/>
  <c r="D394" i="5"/>
  <c r="A394" i="5" l="1"/>
  <c r="C395" i="5"/>
  <c r="D395" i="5"/>
  <c r="B396" i="5"/>
  <c r="A395" i="5" l="1"/>
  <c r="D396" i="5"/>
  <c r="C396" i="5"/>
  <c r="B397" i="5"/>
  <c r="A396" i="5" l="1"/>
  <c r="B398" i="5"/>
  <c r="D397" i="5"/>
  <c r="C397" i="5"/>
  <c r="A397" i="5" l="1"/>
  <c r="B399" i="5"/>
  <c r="C398" i="5"/>
  <c r="D398" i="5"/>
  <c r="A398" i="5" l="1"/>
  <c r="C399" i="5"/>
  <c r="D399" i="5"/>
  <c r="B400" i="5"/>
  <c r="A399" i="5" l="1"/>
  <c r="D400" i="5"/>
  <c r="C400" i="5"/>
  <c r="B401" i="5"/>
  <c r="A400" i="5" l="1"/>
  <c r="B402" i="5"/>
  <c r="D401" i="5"/>
  <c r="C401" i="5"/>
  <c r="A401" i="5" l="1"/>
  <c r="B403" i="5"/>
  <c r="C402" i="5"/>
  <c r="D402" i="5"/>
  <c r="A402" i="5" l="1"/>
  <c r="C403" i="5"/>
  <c r="D403" i="5"/>
  <c r="B404" i="5"/>
  <c r="A403" i="5" l="1"/>
  <c r="D404" i="5"/>
  <c r="C404" i="5"/>
  <c r="B405" i="5"/>
  <c r="A404" i="5" l="1"/>
  <c r="B406" i="5"/>
  <c r="D405" i="5"/>
  <c r="C405" i="5"/>
  <c r="A405" i="5" l="1"/>
  <c r="B407" i="5"/>
  <c r="C406" i="5"/>
  <c r="D406" i="5"/>
  <c r="A406" i="5" l="1"/>
  <c r="C407" i="5"/>
  <c r="D407" i="5"/>
  <c r="B408" i="5"/>
  <c r="A407" i="5" l="1"/>
  <c r="D408" i="5"/>
  <c r="C408" i="5"/>
  <c r="B409" i="5"/>
  <c r="A408" i="5" l="1"/>
  <c r="B410" i="5"/>
  <c r="D409" i="5"/>
  <c r="C409" i="5"/>
  <c r="A409" i="5" l="1"/>
  <c r="B411" i="5"/>
  <c r="C410" i="5"/>
  <c r="D410" i="5"/>
  <c r="A410" i="5" l="1"/>
  <c r="C411" i="5"/>
  <c r="D411" i="5"/>
  <c r="B412" i="5"/>
  <c r="A411" i="5" l="1"/>
  <c r="D412" i="5"/>
  <c r="C412" i="5"/>
  <c r="B413" i="5"/>
  <c r="A412" i="5" l="1"/>
  <c r="B414" i="5"/>
  <c r="D413" i="5"/>
  <c r="C413" i="5"/>
  <c r="A413" i="5" l="1"/>
  <c r="B415" i="5"/>
  <c r="C414" i="5"/>
  <c r="D414" i="5"/>
  <c r="A414" i="5" l="1"/>
  <c r="C415" i="5"/>
  <c r="D415" i="5"/>
  <c r="B416" i="5"/>
  <c r="A415" i="5" l="1"/>
  <c r="D416" i="5"/>
  <c r="C416" i="5"/>
  <c r="B417" i="5"/>
  <c r="A416" i="5" l="1"/>
  <c r="B418" i="5"/>
  <c r="D417" i="5"/>
  <c r="C417" i="5"/>
  <c r="A417" i="5" l="1"/>
  <c r="B419" i="5"/>
  <c r="C418" i="5"/>
  <c r="D418" i="5"/>
  <c r="A418" i="5" l="1"/>
  <c r="C419" i="5"/>
  <c r="D419" i="5"/>
  <c r="B420" i="5"/>
  <c r="A419" i="5" l="1"/>
  <c r="D420" i="5"/>
  <c r="C420" i="5"/>
  <c r="B421" i="5"/>
  <c r="A420" i="5" l="1"/>
  <c r="B422" i="5"/>
  <c r="D421" i="5"/>
  <c r="C421" i="5"/>
  <c r="A421" i="5" l="1"/>
  <c r="B423" i="5"/>
  <c r="C422" i="5"/>
  <c r="D422" i="5"/>
  <c r="A422" i="5" l="1"/>
  <c r="C423" i="5"/>
  <c r="D423" i="5"/>
  <c r="B424" i="5"/>
  <c r="A423" i="5" l="1"/>
  <c r="D424" i="5"/>
  <c r="C424" i="5"/>
  <c r="B425" i="5"/>
  <c r="A424" i="5" l="1"/>
  <c r="B426" i="5"/>
  <c r="D425" i="5"/>
  <c r="C425" i="5"/>
  <c r="A425" i="5" l="1"/>
  <c r="B427" i="5"/>
  <c r="C426" i="5"/>
  <c r="D426" i="5"/>
  <c r="A426" i="5" l="1"/>
  <c r="C427" i="5"/>
  <c r="D427" i="5"/>
  <c r="B428" i="5"/>
  <c r="A427" i="5" l="1"/>
  <c r="D428" i="5"/>
  <c r="C428" i="5"/>
  <c r="B429" i="5"/>
  <c r="A428" i="5" l="1"/>
  <c r="B430" i="5"/>
  <c r="D429" i="5"/>
  <c r="C429" i="5"/>
  <c r="A429" i="5" l="1"/>
  <c r="B431" i="5"/>
  <c r="C430" i="5"/>
  <c r="D430" i="5"/>
  <c r="A430" i="5" l="1"/>
  <c r="C431" i="5"/>
  <c r="D431" i="5"/>
  <c r="B432" i="5"/>
  <c r="A431" i="5" l="1"/>
  <c r="D432" i="5"/>
  <c r="C432" i="5"/>
  <c r="B433" i="5"/>
  <c r="A432" i="5" l="1"/>
  <c r="B434" i="5"/>
  <c r="D433" i="5"/>
  <c r="C433" i="5"/>
  <c r="A433" i="5" l="1"/>
  <c r="B435" i="5"/>
  <c r="C434" i="5"/>
  <c r="D434" i="5"/>
  <c r="A434" i="5" l="1"/>
  <c r="C435" i="5"/>
  <c r="B436" i="5"/>
  <c r="D435" i="5"/>
  <c r="A435" i="5" l="1"/>
  <c r="C436" i="5"/>
  <c r="D436" i="5"/>
  <c r="B437" i="5"/>
  <c r="A436" i="5" l="1"/>
  <c r="D437" i="5"/>
  <c r="C437" i="5"/>
  <c r="B438" i="5"/>
  <c r="A437" i="5" l="1"/>
  <c r="B439" i="5"/>
  <c r="D438" i="5"/>
  <c r="C438" i="5"/>
  <c r="A438" i="5" l="1"/>
  <c r="B440" i="5"/>
  <c r="C439" i="5"/>
  <c r="D439" i="5"/>
  <c r="A439" i="5" l="1"/>
  <c r="C440" i="5"/>
  <c r="D440" i="5"/>
  <c r="B441" i="5"/>
  <c r="A440" i="5" l="1"/>
  <c r="D441" i="5"/>
  <c r="C441" i="5"/>
  <c r="B442" i="5"/>
  <c r="A441" i="5" l="1"/>
  <c r="B443" i="5"/>
  <c r="D442" i="5"/>
  <c r="C442" i="5"/>
  <c r="A442" i="5" l="1"/>
  <c r="B444" i="5"/>
  <c r="C443" i="5"/>
  <c r="D443" i="5"/>
  <c r="A443" i="5" l="1"/>
  <c r="C444" i="5"/>
  <c r="D444" i="5"/>
  <c r="B445" i="5"/>
  <c r="A444" i="5" l="1"/>
  <c r="D445" i="5"/>
  <c r="C445" i="5"/>
  <c r="B446" i="5"/>
  <c r="A445" i="5" l="1"/>
  <c r="B447" i="5"/>
  <c r="D446" i="5"/>
  <c r="C446" i="5"/>
  <c r="A446" i="5" l="1"/>
  <c r="B448" i="5"/>
  <c r="C447" i="5"/>
  <c r="D447" i="5"/>
  <c r="A447" i="5" l="1"/>
  <c r="C448" i="5"/>
  <c r="D448" i="5"/>
  <c r="B449" i="5"/>
  <c r="A448" i="5" l="1"/>
  <c r="D449" i="5"/>
  <c r="C449" i="5"/>
  <c r="B450" i="5"/>
  <c r="A449" i="5" l="1"/>
  <c r="B451" i="5"/>
  <c r="D450" i="5"/>
  <c r="C450" i="5"/>
  <c r="A450" i="5" l="1"/>
  <c r="B452" i="5"/>
  <c r="C451" i="5"/>
  <c r="D451" i="5"/>
  <c r="A451" i="5" l="1"/>
  <c r="C452" i="5"/>
  <c r="D452" i="5"/>
  <c r="B453" i="5"/>
  <c r="A452" i="5" l="1"/>
  <c r="D453" i="5"/>
  <c r="C453" i="5"/>
  <c r="B454" i="5"/>
  <c r="A453" i="5" l="1"/>
  <c r="B455" i="5"/>
  <c r="D454" i="5"/>
  <c r="C454" i="5"/>
  <c r="A454" i="5" l="1"/>
  <c r="B456" i="5"/>
  <c r="C455" i="5"/>
  <c r="D455" i="5"/>
  <c r="A455" i="5" l="1"/>
  <c r="C456" i="5"/>
  <c r="D456" i="5"/>
  <c r="B457" i="5"/>
  <c r="A456" i="5" l="1"/>
  <c r="D457" i="5"/>
  <c r="C457" i="5"/>
  <c r="B458" i="5"/>
  <c r="A457" i="5" l="1"/>
  <c r="B459" i="5"/>
  <c r="D458" i="5"/>
  <c r="C458" i="5"/>
  <c r="A458" i="5" l="1"/>
  <c r="B460" i="5"/>
  <c r="C459" i="5"/>
  <c r="D459" i="5"/>
  <c r="A459" i="5" l="1"/>
  <c r="C460" i="5"/>
  <c r="D460" i="5"/>
  <c r="B461" i="5"/>
  <c r="A460" i="5" l="1"/>
  <c r="D461" i="5"/>
  <c r="C461" i="5"/>
  <c r="B462" i="5"/>
  <c r="A461" i="5" l="1"/>
  <c r="B463" i="5"/>
  <c r="D462" i="5"/>
  <c r="C462" i="5"/>
  <c r="A462" i="5" l="1"/>
  <c r="B464" i="5"/>
  <c r="C463" i="5"/>
  <c r="D463" i="5"/>
  <c r="A463" i="5" l="1"/>
  <c r="C464" i="5"/>
  <c r="D464" i="5"/>
  <c r="B465" i="5"/>
  <c r="A464" i="5" l="1"/>
  <c r="D465" i="5"/>
  <c r="C465" i="5"/>
  <c r="B466" i="5"/>
  <c r="A465" i="5" l="1"/>
  <c r="B467" i="5"/>
  <c r="D466" i="5"/>
  <c r="C466" i="5"/>
  <c r="A466" i="5" l="1"/>
  <c r="B468" i="5"/>
  <c r="C467" i="5"/>
  <c r="D467" i="5"/>
  <c r="A467" i="5" l="1"/>
  <c r="C468" i="5"/>
  <c r="D468" i="5"/>
  <c r="B469" i="5"/>
  <c r="A468" i="5" l="1"/>
  <c r="D469" i="5"/>
  <c r="C469" i="5"/>
  <c r="B470" i="5"/>
  <c r="A469" i="5" l="1"/>
  <c r="B471" i="5"/>
  <c r="D470" i="5"/>
  <c r="C470" i="5"/>
  <c r="A470" i="5" l="1"/>
  <c r="B472" i="5"/>
  <c r="C471" i="5"/>
  <c r="D471" i="5"/>
  <c r="A471" i="5" l="1"/>
  <c r="C472" i="5"/>
  <c r="D472" i="5"/>
  <c r="B473" i="5"/>
  <c r="A472" i="5" l="1"/>
  <c r="D473" i="5"/>
  <c r="C473" i="5"/>
  <c r="B474" i="5"/>
  <c r="A473" i="5" l="1"/>
  <c r="B475" i="5"/>
  <c r="D474" i="5"/>
  <c r="C474" i="5"/>
  <c r="A474" i="5" l="1"/>
  <c r="B476" i="5"/>
  <c r="C475" i="5"/>
  <c r="D475" i="5"/>
  <c r="A475" i="5" l="1"/>
  <c r="C476" i="5"/>
  <c r="D476" i="5"/>
  <c r="B477" i="5"/>
  <c r="A476" i="5" l="1"/>
  <c r="D477" i="5"/>
  <c r="C477" i="5"/>
  <c r="B478" i="5"/>
  <c r="A477" i="5" l="1"/>
  <c r="B479" i="5"/>
  <c r="D478" i="5"/>
  <c r="C478" i="5"/>
  <c r="A478" i="5" l="1"/>
  <c r="B480" i="5"/>
  <c r="C479" i="5"/>
  <c r="D479" i="5"/>
  <c r="A479" i="5" l="1"/>
  <c r="C480" i="5"/>
  <c r="D480" i="5"/>
  <c r="B481" i="5"/>
  <c r="A480" i="5" l="1"/>
  <c r="D481" i="5"/>
  <c r="C481" i="5"/>
  <c r="B482" i="5"/>
  <c r="A481" i="5" l="1"/>
  <c r="B483" i="5"/>
  <c r="D482" i="5"/>
  <c r="C482" i="5"/>
  <c r="A482" i="5" l="1"/>
  <c r="B484" i="5"/>
  <c r="C483" i="5"/>
  <c r="D483" i="5"/>
  <c r="A483" i="5" l="1"/>
  <c r="C484" i="5"/>
  <c r="D484" i="5"/>
  <c r="B485" i="5"/>
  <c r="A484" i="5" l="1"/>
  <c r="D485" i="5"/>
  <c r="C485" i="5"/>
  <c r="B486" i="5"/>
  <c r="A485" i="5" l="1"/>
  <c r="B487" i="5"/>
  <c r="D486" i="5"/>
  <c r="C486" i="5"/>
  <c r="A486" i="5" l="1"/>
  <c r="B488" i="5"/>
  <c r="C487" i="5"/>
  <c r="D487" i="5"/>
  <c r="A487" i="5" l="1"/>
  <c r="B489" i="5"/>
  <c r="C488" i="5"/>
  <c r="D488" i="5"/>
  <c r="A488" i="5" l="1"/>
  <c r="D489" i="5"/>
  <c r="C489" i="5"/>
  <c r="B490" i="5"/>
  <c r="A489" i="5" l="1"/>
  <c r="C490" i="5"/>
  <c r="B491" i="5"/>
  <c r="D490" i="5"/>
  <c r="A490" i="5" l="1"/>
  <c r="B492" i="5"/>
  <c r="D491" i="5"/>
  <c r="C491" i="5"/>
  <c r="A491" i="5" l="1"/>
  <c r="B493" i="5"/>
  <c r="C492" i="5"/>
  <c r="D492" i="5"/>
  <c r="A492" i="5" l="1"/>
  <c r="C493" i="5"/>
  <c r="D493" i="5"/>
  <c r="B494" i="5"/>
  <c r="A493" i="5" l="1"/>
  <c r="D494" i="5"/>
  <c r="C494" i="5"/>
  <c r="B495" i="5"/>
  <c r="A494" i="5" l="1"/>
  <c r="B496" i="5"/>
  <c r="D495" i="5"/>
  <c r="C495" i="5"/>
  <c r="A495" i="5" l="1"/>
  <c r="B497" i="5"/>
  <c r="C496" i="5"/>
  <c r="D496" i="5"/>
  <c r="A496" i="5" l="1"/>
  <c r="C497" i="5"/>
  <c r="D497" i="5"/>
  <c r="B498" i="5"/>
  <c r="A497" i="5" l="1"/>
  <c r="D498" i="5"/>
  <c r="C498" i="5"/>
  <c r="B499" i="5"/>
  <c r="A498" i="5" l="1"/>
  <c r="B500" i="5"/>
  <c r="D499" i="5"/>
  <c r="C499" i="5"/>
  <c r="A499" i="5" l="1"/>
  <c r="B501" i="5"/>
  <c r="C500" i="5"/>
  <c r="D500" i="5"/>
  <c r="A500" i="5" l="1"/>
  <c r="C501" i="5"/>
  <c r="D501" i="5"/>
  <c r="B502" i="5"/>
  <c r="A501" i="5" l="1"/>
  <c r="D502" i="5"/>
  <c r="C502" i="5"/>
  <c r="B503" i="5"/>
  <c r="A502" i="5" l="1"/>
  <c r="B504" i="5"/>
  <c r="D503" i="5"/>
  <c r="C503" i="5"/>
  <c r="A503" i="5" l="1"/>
  <c r="B505" i="5"/>
  <c r="C504" i="5"/>
  <c r="D504" i="5"/>
  <c r="A504" i="5" l="1"/>
  <c r="C505" i="5"/>
  <c r="D505" i="5"/>
  <c r="B506" i="5"/>
  <c r="A505" i="5" l="1"/>
  <c r="D506" i="5"/>
  <c r="C506" i="5"/>
  <c r="B507" i="5"/>
  <c r="A506" i="5" l="1"/>
  <c r="B508" i="5"/>
  <c r="D507" i="5"/>
  <c r="C507" i="5"/>
  <c r="A507" i="5" l="1"/>
  <c r="B509" i="5"/>
  <c r="C508" i="5"/>
  <c r="D508" i="5"/>
  <c r="A508" i="5" l="1"/>
  <c r="C509" i="5"/>
  <c r="D509" i="5"/>
  <c r="B510" i="5"/>
  <c r="A509" i="5" l="1"/>
  <c r="D510" i="5"/>
  <c r="C510" i="5"/>
  <c r="B511" i="5"/>
  <c r="A510" i="5" l="1"/>
  <c r="B512" i="5"/>
  <c r="D511" i="5"/>
  <c r="C511" i="5"/>
  <c r="A511" i="5" l="1"/>
  <c r="B513" i="5"/>
  <c r="C512" i="5"/>
  <c r="D512" i="5"/>
  <c r="A512" i="5" l="1"/>
  <c r="C513" i="5"/>
  <c r="D513" i="5"/>
  <c r="B514" i="5"/>
  <c r="A513" i="5" l="1"/>
  <c r="D514" i="5"/>
  <c r="C514" i="5"/>
  <c r="B515" i="5"/>
  <c r="A514" i="5" l="1"/>
  <c r="B516" i="5"/>
  <c r="D515" i="5"/>
  <c r="C515" i="5"/>
  <c r="A515" i="5" l="1"/>
  <c r="B517" i="5"/>
  <c r="C516" i="5"/>
  <c r="D516" i="5"/>
  <c r="A516" i="5" l="1"/>
  <c r="C517" i="5"/>
  <c r="D517" i="5"/>
  <c r="B518" i="5"/>
  <c r="A517" i="5" l="1"/>
  <c r="D518" i="5"/>
  <c r="C518" i="5"/>
  <c r="B519" i="5"/>
  <c r="A518" i="5" l="1"/>
  <c r="B520" i="5"/>
  <c r="D519" i="5"/>
  <c r="C519" i="5"/>
  <c r="A519" i="5" l="1"/>
  <c r="B521" i="5"/>
  <c r="C520" i="5"/>
  <c r="D520" i="5"/>
  <c r="A520" i="5" l="1"/>
  <c r="C521" i="5"/>
  <c r="D521" i="5"/>
  <c r="B522" i="5"/>
  <c r="A521" i="5" l="1"/>
  <c r="D522" i="5"/>
  <c r="C522" i="5"/>
  <c r="B523" i="5"/>
  <c r="A522" i="5" l="1"/>
  <c r="B524" i="5"/>
  <c r="D523" i="5"/>
  <c r="C523" i="5"/>
  <c r="A523" i="5" l="1"/>
  <c r="B525" i="5"/>
  <c r="C524" i="5"/>
  <c r="D524" i="5"/>
  <c r="A524" i="5" l="1"/>
  <c r="C525" i="5"/>
  <c r="D525" i="5"/>
  <c r="B526" i="5"/>
  <c r="A525" i="5" l="1"/>
  <c r="D526" i="5"/>
  <c r="C526" i="5"/>
  <c r="B527" i="5"/>
  <c r="A526" i="5" l="1"/>
  <c r="B528" i="5"/>
  <c r="D527" i="5"/>
  <c r="C527" i="5"/>
  <c r="A527" i="5" l="1"/>
  <c r="B529" i="5"/>
  <c r="C528" i="5"/>
  <c r="D528" i="5"/>
  <c r="A528" i="5" l="1"/>
  <c r="C529" i="5"/>
  <c r="D529" i="5"/>
  <c r="B530" i="5"/>
  <c r="A529" i="5" l="1"/>
  <c r="D530" i="5"/>
  <c r="C530" i="5"/>
  <c r="B531" i="5"/>
  <c r="A530" i="5" l="1"/>
  <c r="B532" i="5"/>
  <c r="D531" i="5"/>
  <c r="C531" i="5"/>
  <c r="A531" i="5" l="1"/>
  <c r="B533" i="5"/>
  <c r="C532" i="5"/>
  <c r="D532" i="5"/>
  <c r="A532" i="5" l="1"/>
  <c r="C533" i="5"/>
  <c r="D533" i="5"/>
  <c r="B534" i="5"/>
  <c r="A533" i="5" l="1"/>
  <c r="D534" i="5"/>
  <c r="C534" i="5"/>
  <c r="B535" i="5"/>
  <c r="A534" i="5" l="1"/>
  <c r="B536" i="5"/>
  <c r="D535" i="5"/>
  <c r="C535" i="5"/>
  <c r="A535" i="5" l="1"/>
  <c r="B537" i="5"/>
  <c r="C536" i="5"/>
  <c r="D536" i="5"/>
  <c r="A536" i="5" l="1"/>
  <c r="C537" i="5"/>
  <c r="D537" i="5"/>
  <c r="B538" i="5"/>
  <c r="A537" i="5" l="1"/>
  <c r="D538" i="5"/>
  <c r="C538" i="5"/>
  <c r="B539" i="5"/>
  <c r="A538" i="5" l="1"/>
  <c r="B540" i="5"/>
  <c r="D539" i="5"/>
  <c r="C539" i="5"/>
  <c r="A539" i="5" l="1"/>
  <c r="B541" i="5"/>
  <c r="C540" i="5"/>
  <c r="D540" i="5"/>
  <c r="A540" i="5" l="1"/>
  <c r="C541" i="5"/>
  <c r="D541" i="5"/>
  <c r="B542" i="5"/>
  <c r="A541" i="5" l="1"/>
  <c r="D542" i="5"/>
  <c r="C542" i="5"/>
  <c r="B543" i="5"/>
  <c r="A542" i="5" l="1"/>
  <c r="B544" i="5"/>
  <c r="D543" i="5"/>
  <c r="C543" i="5"/>
  <c r="A543" i="5" l="1"/>
  <c r="B545" i="5"/>
  <c r="C544" i="5"/>
  <c r="D544" i="5"/>
  <c r="A544" i="5" l="1"/>
  <c r="C545" i="5"/>
  <c r="D545" i="5"/>
  <c r="B546" i="5"/>
  <c r="A545" i="5" l="1"/>
  <c r="D546" i="5"/>
  <c r="C546" i="5"/>
  <c r="B547" i="5"/>
  <c r="A546" i="5" l="1"/>
  <c r="B548" i="5"/>
  <c r="D547" i="5"/>
  <c r="C547" i="5"/>
  <c r="A547" i="5" l="1"/>
  <c r="B549" i="5"/>
  <c r="C548" i="5"/>
  <c r="D548" i="5"/>
  <c r="A548" i="5" l="1"/>
  <c r="C549" i="5"/>
  <c r="D549" i="5"/>
  <c r="B550" i="5"/>
  <c r="A549" i="5" l="1"/>
  <c r="D550" i="5"/>
  <c r="C550" i="5"/>
  <c r="B551" i="5"/>
  <c r="A550" i="5" l="1"/>
  <c r="B552" i="5"/>
  <c r="D551" i="5"/>
  <c r="C551" i="5"/>
  <c r="A551" i="5" l="1"/>
  <c r="B553" i="5"/>
  <c r="C552" i="5"/>
  <c r="D552" i="5"/>
  <c r="A552" i="5" l="1"/>
  <c r="C553" i="5"/>
  <c r="D553" i="5"/>
  <c r="B554" i="5"/>
  <c r="A553" i="5" l="1"/>
  <c r="D554" i="5"/>
  <c r="C554" i="5"/>
  <c r="B555" i="5"/>
  <c r="A554" i="5" l="1"/>
  <c r="B556" i="5"/>
  <c r="D555" i="5"/>
  <c r="C555" i="5"/>
  <c r="A555" i="5" l="1"/>
  <c r="B557" i="5"/>
  <c r="C556" i="5"/>
  <c r="D556" i="5"/>
  <c r="A556" i="5" l="1"/>
  <c r="C557" i="5"/>
  <c r="D557" i="5"/>
  <c r="B558" i="5"/>
  <c r="A557" i="5" l="1"/>
  <c r="D558" i="5"/>
  <c r="C558" i="5"/>
  <c r="B559" i="5"/>
  <c r="A558" i="5" l="1"/>
  <c r="B560" i="5"/>
  <c r="D559" i="5"/>
  <c r="C559" i="5"/>
  <c r="A559" i="5" l="1"/>
  <c r="B561" i="5"/>
  <c r="C560" i="5"/>
  <c r="D560" i="5"/>
  <c r="A560" i="5" l="1"/>
  <c r="C561" i="5"/>
  <c r="D561" i="5"/>
  <c r="B562" i="5"/>
  <c r="A561" i="5" l="1"/>
  <c r="D562" i="5"/>
  <c r="C562" i="5"/>
  <c r="B563" i="5"/>
  <c r="A562" i="5" l="1"/>
  <c r="B564" i="5"/>
  <c r="D563" i="5"/>
  <c r="C563" i="5"/>
  <c r="A563" i="5" l="1"/>
  <c r="B565" i="5"/>
  <c r="C564" i="5"/>
  <c r="D564" i="5"/>
  <c r="A564" i="5" l="1"/>
  <c r="C565" i="5"/>
  <c r="D565" i="5"/>
  <c r="B566" i="5"/>
  <c r="A565" i="5" l="1"/>
  <c r="D566" i="5"/>
  <c r="C566" i="5"/>
  <c r="B567" i="5"/>
  <c r="A566" i="5" l="1"/>
  <c r="B568" i="5"/>
  <c r="D567" i="5"/>
  <c r="C567" i="5"/>
  <c r="A567" i="5" l="1"/>
  <c r="B569" i="5"/>
  <c r="C568" i="5"/>
  <c r="D568" i="5"/>
  <c r="A568" i="5" l="1"/>
  <c r="C569" i="5"/>
  <c r="D569" i="5"/>
  <c r="B570" i="5"/>
  <c r="A569" i="5" l="1"/>
  <c r="D570" i="5"/>
  <c r="C570" i="5"/>
  <c r="B571" i="5"/>
  <c r="A570" i="5" l="1"/>
  <c r="B572" i="5"/>
  <c r="D571" i="5"/>
  <c r="C571" i="5"/>
  <c r="A571" i="5" l="1"/>
  <c r="B573" i="5"/>
  <c r="C572" i="5"/>
  <c r="D572" i="5"/>
  <c r="A572" i="5" l="1"/>
  <c r="C573" i="5"/>
  <c r="D573" i="5"/>
  <c r="B574" i="5"/>
  <c r="A573" i="5" l="1"/>
  <c r="D574" i="5"/>
  <c r="C574" i="5"/>
  <c r="B575" i="5"/>
  <c r="A574" i="5" l="1"/>
  <c r="B576" i="5"/>
  <c r="D575" i="5"/>
  <c r="C575" i="5"/>
  <c r="A575" i="5" l="1"/>
  <c r="B577" i="5"/>
  <c r="C576" i="5"/>
  <c r="D576" i="5"/>
  <c r="A576" i="5" l="1"/>
  <c r="C577" i="5"/>
  <c r="D577" i="5"/>
  <c r="B578" i="5"/>
  <c r="A577" i="5" l="1"/>
  <c r="D578" i="5"/>
  <c r="C578" i="5"/>
  <c r="B579" i="5"/>
  <c r="A578" i="5" l="1"/>
  <c r="B580" i="5"/>
  <c r="D579" i="5"/>
  <c r="C579" i="5"/>
  <c r="A579" i="5" l="1"/>
  <c r="B581" i="5"/>
  <c r="C580" i="5"/>
  <c r="D580" i="5"/>
  <c r="A580" i="5" l="1"/>
  <c r="C581" i="5"/>
  <c r="D581" i="5"/>
  <c r="B582" i="5"/>
  <c r="A581" i="5" l="1"/>
  <c r="D582" i="5"/>
  <c r="C582" i="5"/>
  <c r="B583" i="5"/>
  <c r="A582" i="5" l="1"/>
  <c r="B584" i="5"/>
  <c r="D583" i="5"/>
  <c r="C583" i="5"/>
  <c r="A583" i="5" l="1"/>
  <c r="B585" i="5"/>
  <c r="C584" i="5"/>
  <c r="D584" i="5"/>
  <c r="A584" i="5" l="1"/>
  <c r="C585" i="5"/>
  <c r="D585" i="5"/>
  <c r="B586" i="5"/>
  <c r="A585" i="5" l="1"/>
  <c r="D586" i="5"/>
  <c r="C586" i="5"/>
  <c r="B587" i="5"/>
  <c r="A586" i="5" l="1"/>
  <c r="B588" i="5"/>
  <c r="D587" i="5"/>
  <c r="C587" i="5"/>
  <c r="A587" i="5" l="1"/>
  <c r="B589" i="5"/>
  <c r="C588" i="5"/>
  <c r="D588" i="5"/>
  <c r="A588" i="5" l="1"/>
  <c r="C589" i="5"/>
  <c r="D589" i="5"/>
  <c r="B590" i="5"/>
  <c r="A589" i="5" l="1"/>
  <c r="D590" i="5"/>
  <c r="C590" i="5"/>
  <c r="B591" i="5"/>
  <c r="A590" i="5" l="1"/>
  <c r="B592" i="5"/>
  <c r="D591" i="5"/>
  <c r="C591" i="5"/>
  <c r="A591" i="5" l="1"/>
  <c r="B593" i="5"/>
  <c r="C592" i="5"/>
  <c r="D592" i="5"/>
  <c r="A592" i="5" l="1"/>
  <c r="C593" i="5"/>
  <c r="D593" i="5"/>
  <c r="B594" i="5"/>
  <c r="A593" i="5" l="1"/>
  <c r="D594" i="5"/>
  <c r="C594" i="5"/>
  <c r="B595" i="5"/>
  <c r="A594" i="5" l="1"/>
  <c r="B596" i="5"/>
  <c r="D595" i="5"/>
  <c r="C595" i="5"/>
  <c r="A595" i="5" l="1"/>
  <c r="B597" i="5"/>
  <c r="C596" i="5"/>
  <c r="D596" i="5"/>
  <c r="A596" i="5" l="1"/>
  <c r="C597" i="5"/>
  <c r="D597" i="5"/>
  <c r="B598" i="5"/>
  <c r="A597" i="5" l="1"/>
  <c r="D598" i="5"/>
  <c r="C598" i="5"/>
  <c r="B599" i="5"/>
  <c r="A598" i="5" l="1"/>
  <c r="B600" i="5"/>
  <c r="D599" i="5"/>
  <c r="C599" i="5"/>
  <c r="A599" i="5" l="1"/>
  <c r="B601" i="5"/>
  <c r="C600" i="5"/>
  <c r="D600" i="5"/>
  <c r="A600" i="5" l="1"/>
  <c r="C601" i="5"/>
  <c r="D601" i="5"/>
  <c r="B602" i="5"/>
  <c r="A601" i="5" l="1"/>
  <c r="D602" i="5"/>
  <c r="C602" i="5"/>
  <c r="B603" i="5"/>
  <c r="A602" i="5" l="1"/>
  <c r="B604" i="5"/>
  <c r="D603" i="5"/>
  <c r="C603" i="5"/>
  <c r="A603" i="5" l="1"/>
  <c r="B605" i="5"/>
  <c r="C604" i="5"/>
  <c r="D604" i="5"/>
  <c r="A604" i="5" l="1"/>
  <c r="C605" i="5"/>
  <c r="D605" i="5"/>
  <c r="B606" i="5"/>
  <c r="A605" i="5" l="1"/>
  <c r="D606" i="5"/>
  <c r="C606" i="5"/>
  <c r="B607" i="5"/>
  <c r="A606" i="5" l="1"/>
  <c r="B608" i="5"/>
  <c r="D607" i="5"/>
  <c r="C607" i="5"/>
  <c r="A607" i="5" l="1"/>
  <c r="B609" i="5"/>
  <c r="C608" i="5"/>
  <c r="D608" i="5"/>
  <c r="A608" i="5" l="1"/>
  <c r="C609" i="5"/>
  <c r="D609" i="5"/>
  <c r="B610" i="5"/>
  <c r="A609" i="5" l="1"/>
  <c r="D610" i="5"/>
  <c r="C610" i="5"/>
  <c r="B611" i="5"/>
  <c r="A610" i="5" l="1"/>
  <c r="B612" i="5"/>
  <c r="D611" i="5"/>
  <c r="C611" i="5"/>
  <c r="A611" i="5" l="1"/>
  <c r="B613" i="5"/>
  <c r="C612" i="5"/>
  <c r="D612" i="5"/>
  <c r="A612" i="5" l="1"/>
  <c r="C613" i="5"/>
  <c r="D613" i="5"/>
  <c r="B614" i="5"/>
  <c r="A613" i="5" l="1"/>
  <c r="D614" i="5"/>
  <c r="C614" i="5"/>
  <c r="B615" i="5"/>
  <c r="A614" i="5" l="1"/>
  <c r="B616" i="5"/>
  <c r="D615" i="5"/>
  <c r="C615" i="5"/>
  <c r="A615" i="5" l="1"/>
  <c r="B617" i="5"/>
  <c r="C616" i="5"/>
  <c r="D616" i="5"/>
  <c r="A616" i="5" l="1"/>
  <c r="C617" i="5"/>
  <c r="D617" i="5"/>
  <c r="B618" i="5"/>
  <c r="A617" i="5" l="1"/>
  <c r="D618" i="5"/>
  <c r="C618" i="5"/>
  <c r="B619" i="5"/>
  <c r="A618" i="5" l="1"/>
  <c r="B620" i="5"/>
  <c r="D619" i="5"/>
  <c r="C619" i="5"/>
  <c r="A619" i="5" l="1"/>
  <c r="B621" i="5"/>
  <c r="C620" i="5"/>
  <c r="D620" i="5"/>
  <c r="A620" i="5" l="1"/>
  <c r="C621" i="5"/>
  <c r="D621" i="5"/>
  <c r="B622" i="5"/>
  <c r="A621" i="5" l="1"/>
  <c r="D622" i="5"/>
  <c r="C622" i="5"/>
  <c r="B623" i="5"/>
  <c r="A622" i="5" l="1"/>
  <c r="B624" i="5"/>
  <c r="D623" i="5"/>
  <c r="C623" i="5"/>
  <c r="A623" i="5" l="1"/>
  <c r="B625" i="5"/>
  <c r="C624" i="5"/>
  <c r="D624" i="5"/>
  <c r="A624" i="5" l="1"/>
  <c r="C625" i="5"/>
  <c r="D625" i="5"/>
  <c r="B626" i="5"/>
  <c r="A625" i="5" l="1"/>
  <c r="D626" i="5"/>
  <c r="C626" i="5"/>
  <c r="B627" i="5"/>
  <c r="A626" i="5" l="1"/>
  <c r="B628" i="5"/>
  <c r="D627" i="5"/>
  <c r="C627" i="5"/>
  <c r="A627" i="5" l="1"/>
  <c r="B629" i="5"/>
  <c r="C628" i="5"/>
  <c r="D628" i="5"/>
  <c r="A628" i="5" l="1"/>
  <c r="C629" i="5"/>
  <c r="D629" i="5"/>
  <c r="B630" i="5"/>
  <c r="A629" i="5" l="1"/>
  <c r="D630" i="5"/>
  <c r="C630" i="5"/>
  <c r="B631" i="5"/>
  <c r="A630" i="5" l="1"/>
  <c r="B632" i="5"/>
  <c r="D631" i="5"/>
  <c r="C631" i="5"/>
  <c r="A631" i="5" l="1"/>
  <c r="B633" i="5"/>
  <c r="C632" i="5"/>
  <c r="D632" i="5"/>
  <c r="A632" i="5" l="1"/>
  <c r="C633" i="5"/>
  <c r="D633" i="5"/>
  <c r="B634" i="5"/>
  <c r="A633" i="5" l="1"/>
  <c r="D634" i="5"/>
  <c r="C634" i="5"/>
  <c r="B635" i="5"/>
  <c r="A634" i="5" l="1"/>
  <c r="B636" i="5"/>
  <c r="D635" i="5"/>
  <c r="C635" i="5"/>
  <c r="A635" i="5" l="1"/>
  <c r="B637" i="5"/>
  <c r="C636" i="5"/>
  <c r="D636" i="5"/>
  <c r="A636" i="5" l="1"/>
  <c r="C637" i="5"/>
  <c r="D637" i="5"/>
  <c r="B638" i="5"/>
  <c r="A637" i="5" l="1"/>
  <c r="D638" i="5"/>
  <c r="C638" i="5"/>
  <c r="B639" i="5"/>
  <c r="A638" i="5" l="1"/>
  <c r="B640" i="5"/>
  <c r="D639" i="5"/>
  <c r="C639" i="5"/>
  <c r="A639" i="5" l="1"/>
  <c r="B641" i="5"/>
  <c r="C640" i="5"/>
  <c r="D640" i="5"/>
  <c r="A640" i="5" l="1"/>
  <c r="C641" i="5"/>
  <c r="D641" i="5"/>
  <c r="B642" i="5"/>
  <c r="A641" i="5" l="1"/>
  <c r="D642" i="5"/>
  <c r="C642" i="5"/>
  <c r="B643" i="5"/>
  <c r="A642" i="5" l="1"/>
  <c r="B644" i="5"/>
  <c r="D643" i="5"/>
  <c r="C643" i="5"/>
  <c r="A643" i="5" l="1"/>
  <c r="B645" i="5"/>
  <c r="C644" i="5"/>
  <c r="D644" i="5"/>
  <c r="A644" i="5" l="1"/>
  <c r="C645" i="5"/>
  <c r="D645" i="5"/>
  <c r="B646" i="5"/>
  <c r="A645" i="5" l="1"/>
  <c r="D646" i="5"/>
  <c r="C646" i="5"/>
  <c r="B647" i="5"/>
  <c r="A646" i="5" l="1"/>
  <c r="B648" i="5"/>
  <c r="D647" i="5"/>
  <c r="C647" i="5"/>
  <c r="A647" i="5" l="1"/>
  <c r="B649" i="5"/>
  <c r="C648" i="5"/>
  <c r="D648" i="5"/>
  <c r="A648" i="5" l="1"/>
  <c r="C649" i="5"/>
  <c r="D649" i="5"/>
  <c r="B650" i="5"/>
  <c r="A649" i="5" l="1"/>
  <c r="D650" i="5"/>
  <c r="C650" i="5"/>
  <c r="B651" i="5"/>
  <c r="A650" i="5" l="1"/>
  <c r="B652" i="5"/>
  <c r="D651" i="5"/>
  <c r="C651" i="5"/>
  <c r="A651" i="5" l="1"/>
  <c r="B653" i="5"/>
  <c r="C652" i="5"/>
  <c r="D652" i="5"/>
  <c r="A652" i="5" l="1"/>
  <c r="C653" i="5"/>
  <c r="D653" i="5"/>
  <c r="B654" i="5"/>
  <c r="A653" i="5" l="1"/>
  <c r="D654" i="5"/>
  <c r="C654" i="5"/>
  <c r="B655" i="5"/>
  <c r="A654" i="5" l="1"/>
  <c r="B656" i="5"/>
  <c r="D655" i="5"/>
  <c r="C655" i="5"/>
  <c r="A655" i="5" l="1"/>
  <c r="B657" i="5"/>
  <c r="C656" i="5"/>
  <c r="D656" i="5"/>
  <c r="A656" i="5" l="1"/>
  <c r="C657" i="5"/>
  <c r="D657" i="5"/>
  <c r="B658" i="5"/>
  <c r="A657" i="5" l="1"/>
  <c r="D658" i="5"/>
  <c r="C658" i="5"/>
  <c r="B659" i="5"/>
  <c r="A658" i="5" l="1"/>
  <c r="B660" i="5"/>
  <c r="D659" i="5"/>
  <c r="C659" i="5"/>
  <c r="A659" i="5" l="1"/>
  <c r="B661" i="5"/>
  <c r="C660" i="5"/>
  <c r="D660" i="5"/>
  <c r="A660" i="5" l="1"/>
  <c r="C661" i="5"/>
  <c r="D661" i="5"/>
  <c r="B662" i="5"/>
  <c r="A661" i="5" l="1"/>
  <c r="D662" i="5"/>
  <c r="C662" i="5"/>
  <c r="B663" i="5"/>
  <c r="A662" i="5" l="1"/>
  <c r="B664" i="5"/>
  <c r="D663" i="5"/>
  <c r="C663" i="5"/>
  <c r="A663" i="5" l="1"/>
  <c r="B665" i="5"/>
  <c r="C664" i="5"/>
  <c r="D664" i="5"/>
  <c r="A664" i="5" l="1"/>
  <c r="C665" i="5"/>
  <c r="D665" i="5"/>
  <c r="B666" i="5"/>
  <c r="A665" i="5" l="1"/>
  <c r="D666" i="5"/>
  <c r="C666" i="5"/>
  <c r="B667" i="5"/>
  <c r="A666" i="5" l="1"/>
  <c r="B668" i="5"/>
  <c r="D667" i="5"/>
  <c r="C667" i="5"/>
  <c r="A667" i="5" l="1"/>
  <c r="B669" i="5"/>
  <c r="C668" i="5"/>
  <c r="D668" i="5"/>
  <c r="A668" i="5" l="1"/>
  <c r="C669" i="5"/>
  <c r="D669" i="5"/>
  <c r="B670" i="5"/>
  <c r="A669" i="5" l="1"/>
  <c r="D670" i="5"/>
  <c r="C670" i="5"/>
  <c r="B671" i="5"/>
  <c r="A670" i="5" l="1"/>
  <c r="B672" i="5"/>
  <c r="D671" i="5"/>
  <c r="C671" i="5"/>
  <c r="A671" i="5" l="1"/>
  <c r="B673" i="5"/>
  <c r="C672" i="5"/>
  <c r="D672" i="5"/>
  <c r="A672" i="5" l="1"/>
  <c r="C673" i="5"/>
  <c r="D673" i="5"/>
  <c r="B674" i="5"/>
  <c r="A673" i="5" l="1"/>
  <c r="D674" i="5"/>
  <c r="C674" i="5"/>
  <c r="B675" i="5"/>
  <c r="A674" i="5" l="1"/>
  <c r="B676" i="5"/>
  <c r="D675" i="5"/>
  <c r="C675" i="5"/>
  <c r="A675" i="5" l="1"/>
  <c r="B677" i="5"/>
  <c r="C676" i="5"/>
  <c r="D676" i="5"/>
  <c r="A676" i="5" l="1"/>
  <c r="C677" i="5"/>
  <c r="D677" i="5"/>
  <c r="B678" i="5"/>
  <c r="A677" i="5" l="1"/>
  <c r="D678" i="5"/>
  <c r="C678" i="5"/>
  <c r="B679" i="5"/>
  <c r="A678" i="5" l="1"/>
  <c r="B680" i="5"/>
  <c r="D679" i="5"/>
  <c r="C679" i="5"/>
  <c r="A679" i="5" l="1"/>
  <c r="B681" i="5"/>
  <c r="C680" i="5"/>
  <c r="D680" i="5"/>
  <c r="A680" i="5" l="1"/>
  <c r="C681" i="5"/>
  <c r="D681" i="5"/>
  <c r="B682" i="5"/>
  <c r="A681" i="5" l="1"/>
  <c r="B683" i="5"/>
  <c r="D682" i="5"/>
  <c r="C682" i="5"/>
  <c r="A682" i="5" l="1"/>
  <c r="B684" i="5"/>
  <c r="D683" i="5"/>
  <c r="C683" i="5"/>
  <c r="A683" i="5" l="1"/>
  <c r="B685" i="5"/>
  <c r="D684" i="5"/>
  <c r="C684" i="5"/>
  <c r="A684" i="5" l="1"/>
  <c r="B686" i="5"/>
  <c r="D685" i="5"/>
  <c r="C685" i="5"/>
  <c r="A685" i="5" l="1"/>
  <c r="C686" i="5"/>
  <c r="B687" i="5"/>
  <c r="D686" i="5"/>
  <c r="A686" i="5" l="1"/>
  <c r="D687" i="5"/>
  <c r="C687" i="5"/>
  <c r="B688" i="5"/>
  <c r="A687" i="5" l="1"/>
  <c r="B689" i="5"/>
  <c r="D688" i="5"/>
  <c r="C688" i="5"/>
  <c r="A688" i="5" l="1"/>
  <c r="B690" i="5"/>
  <c r="D689" i="5"/>
  <c r="C689" i="5"/>
  <c r="A689" i="5" l="1"/>
  <c r="C690" i="5"/>
  <c r="B691" i="5"/>
  <c r="D690" i="5"/>
  <c r="A690" i="5" l="1"/>
  <c r="D691" i="5"/>
  <c r="C691" i="5"/>
  <c r="B692" i="5"/>
  <c r="A691" i="5" l="1"/>
  <c r="B693" i="5"/>
  <c r="D692" i="5"/>
  <c r="C692" i="5"/>
  <c r="A692" i="5" l="1"/>
  <c r="B694" i="5"/>
  <c r="D693" i="5"/>
  <c r="C693" i="5"/>
  <c r="A693" i="5" l="1"/>
  <c r="C694" i="5"/>
  <c r="B695" i="5"/>
  <c r="D694" i="5"/>
  <c r="A694" i="5" l="1"/>
  <c r="D695" i="5"/>
  <c r="C695" i="5"/>
  <c r="B696" i="5"/>
  <c r="A695" i="5" l="1"/>
  <c r="B697" i="5"/>
  <c r="D696" i="5"/>
  <c r="C696" i="5"/>
  <c r="A696" i="5" l="1"/>
  <c r="B698" i="5"/>
  <c r="D697" i="5"/>
  <c r="C697" i="5"/>
  <c r="A697" i="5" l="1"/>
  <c r="C698" i="5"/>
  <c r="B699" i="5"/>
  <c r="D698" i="5"/>
  <c r="A698" i="5" l="1"/>
  <c r="D699" i="5"/>
  <c r="C699" i="5"/>
  <c r="B700" i="5"/>
  <c r="A699" i="5" l="1"/>
  <c r="B701" i="5"/>
  <c r="D700" i="5"/>
  <c r="C700" i="5"/>
  <c r="A700" i="5" l="1"/>
  <c r="B702" i="5"/>
  <c r="D701" i="5"/>
  <c r="C701" i="5"/>
  <c r="A701" i="5" l="1"/>
  <c r="C702" i="5"/>
  <c r="B703" i="5"/>
  <c r="D702" i="5"/>
  <c r="A702" i="5" l="1"/>
  <c r="D703" i="5"/>
  <c r="C703" i="5"/>
  <c r="B704" i="5"/>
  <c r="A703" i="5" l="1"/>
  <c r="B705" i="5"/>
  <c r="D704" i="5"/>
  <c r="C704" i="5"/>
  <c r="A704" i="5" l="1"/>
  <c r="B706" i="5"/>
  <c r="D705" i="5"/>
  <c r="C705" i="5"/>
  <c r="A705" i="5" l="1"/>
  <c r="C706" i="5"/>
  <c r="B707" i="5"/>
  <c r="D706" i="5"/>
  <c r="A706" i="5" l="1"/>
  <c r="D707" i="5"/>
  <c r="C707" i="5"/>
  <c r="B708" i="5"/>
  <c r="A707" i="5" l="1"/>
  <c r="B709" i="5"/>
  <c r="D708" i="5"/>
  <c r="C708" i="5"/>
  <c r="A708" i="5" l="1"/>
  <c r="B710" i="5"/>
  <c r="D709" i="5"/>
  <c r="C709" i="5"/>
  <c r="A709" i="5" l="1"/>
  <c r="C710" i="5"/>
  <c r="B711" i="5"/>
  <c r="D710" i="5"/>
  <c r="A710" i="5" l="1"/>
  <c r="D711" i="5"/>
  <c r="C711" i="5"/>
  <c r="B712" i="5"/>
  <c r="A711" i="5" l="1"/>
  <c r="B713" i="5"/>
  <c r="D712" i="5"/>
  <c r="C712" i="5"/>
  <c r="A712" i="5" l="1"/>
  <c r="B714" i="5"/>
  <c r="D713" i="5"/>
  <c r="C713" i="5"/>
  <c r="A713" i="5" l="1"/>
  <c r="C714" i="5"/>
  <c r="B715" i="5"/>
  <c r="D714" i="5"/>
  <c r="A714" i="5" l="1"/>
  <c r="D715" i="5"/>
  <c r="C715" i="5"/>
  <c r="B716" i="5"/>
  <c r="A715" i="5" l="1"/>
  <c r="B717" i="5"/>
  <c r="D716" i="5"/>
  <c r="C716" i="5"/>
  <c r="A716" i="5" l="1"/>
  <c r="B718" i="5"/>
  <c r="D717" i="5"/>
  <c r="C717" i="5"/>
  <c r="A717" i="5" l="1"/>
  <c r="C718" i="5"/>
  <c r="B719" i="5"/>
  <c r="D718" i="5"/>
  <c r="A718" i="5" l="1"/>
  <c r="D719" i="5"/>
  <c r="C719" i="5"/>
  <c r="B720" i="5"/>
  <c r="A719" i="5" l="1"/>
  <c r="B721" i="5"/>
  <c r="D720" i="5"/>
  <c r="C720" i="5"/>
  <c r="A720" i="5" l="1"/>
  <c r="B722" i="5"/>
  <c r="D721" i="5"/>
  <c r="C721" i="5"/>
  <c r="A721" i="5" l="1"/>
  <c r="C722" i="5"/>
  <c r="B723" i="5"/>
  <c r="D722" i="5"/>
  <c r="A722" i="5" l="1"/>
  <c r="D723" i="5"/>
  <c r="C723" i="5"/>
  <c r="B724" i="5"/>
  <c r="A723" i="5" l="1"/>
  <c r="B725" i="5"/>
  <c r="D724" i="5"/>
  <c r="C724" i="5"/>
  <c r="A724" i="5" l="1"/>
  <c r="B726" i="5"/>
  <c r="D725" i="5"/>
  <c r="C725" i="5"/>
  <c r="A725" i="5" l="1"/>
  <c r="C726" i="5"/>
  <c r="B727" i="5"/>
  <c r="D726" i="5"/>
  <c r="A726" i="5" l="1"/>
  <c r="D727" i="5"/>
  <c r="C727" i="5"/>
  <c r="B728" i="5"/>
  <c r="A727" i="5" l="1"/>
  <c r="B729" i="5"/>
  <c r="D728" i="5"/>
  <c r="C728" i="5"/>
  <c r="A728" i="5" l="1"/>
  <c r="B730" i="5"/>
  <c r="D729" i="5"/>
  <c r="C729" i="5"/>
  <c r="A729" i="5" l="1"/>
  <c r="C730" i="5"/>
  <c r="B731" i="5"/>
  <c r="D730" i="5"/>
  <c r="A730" i="5" l="1"/>
  <c r="D731" i="5"/>
  <c r="C731" i="5"/>
  <c r="B732" i="5"/>
  <c r="A731" i="5" l="1"/>
  <c r="B733" i="5"/>
  <c r="D732" i="5"/>
  <c r="C732" i="5"/>
  <c r="A732" i="5" l="1"/>
  <c r="B734" i="5"/>
  <c r="D733" i="5"/>
  <c r="C733" i="5"/>
  <c r="A733" i="5" l="1"/>
  <c r="C734" i="5"/>
  <c r="B735" i="5"/>
  <c r="D734" i="5"/>
  <c r="A734" i="5" l="1"/>
  <c r="D735" i="5"/>
  <c r="C735" i="5"/>
  <c r="B736" i="5"/>
  <c r="A735" i="5" l="1"/>
  <c r="B737" i="5"/>
  <c r="D736" i="5"/>
  <c r="C736" i="5"/>
  <c r="A736" i="5" l="1"/>
  <c r="B738" i="5"/>
  <c r="D737" i="5"/>
  <c r="C737" i="5"/>
  <c r="A737" i="5" l="1"/>
  <c r="C738" i="5"/>
  <c r="B739" i="5"/>
  <c r="D738" i="5"/>
  <c r="A738" i="5" l="1"/>
  <c r="D739" i="5"/>
  <c r="C739" i="5"/>
  <c r="B740" i="5"/>
  <c r="A739" i="5" l="1"/>
  <c r="B741" i="5"/>
  <c r="D740" i="5"/>
  <c r="C740" i="5"/>
  <c r="A740" i="5" l="1"/>
  <c r="B742" i="5"/>
  <c r="D741" i="5"/>
  <c r="C741" i="5"/>
  <c r="A741" i="5" l="1"/>
  <c r="C742" i="5"/>
  <c r="B743" i="5"/>
  <c r="D742" i="5"/>
  <c r="A742" i="5" l="1"/>
  <c r="D743" i="5"/>
  <c r="C743" i="5"/>
  <c r="B744" i="5"/>
  <c r="A743" i="5" l="1"/>
  <c r="B745" i="5"/>
  <c r="D744" i="5"/>
  <c r="C744" i="5"/>
  <c r="A744" i="5" l="1"/>
  <c r="B746" i="5"/>
  <c r="D745" i="5"/>
  <c r="C745" i="5"/>
  <c r="A745" i="5" l="1"/>
  <c r="C746" i="5"/>
  <c r="B747" i="5"/>
  <c r="D746" i="5"/>
  <c r="A746" i="5" l="1"/>
  <c r="D747" i="5"/>
  <c r="C747" i="5"/>
  <c r="B748" i="5"/>
  <c r="A747" i="5" l="1"/>
  <c r="B749" i="5"/>
  <c r="D748" i="5"/>
  <c r="C748" i="5"/>
  <c r="A748" i="5" l="1"/>
  <c r="B750" i="5"/>
  <c r="D749" i="5"/>
  <c r="C749" i="5"/>
  <c r="A749" i="5" l="1"/>
  <c r="C750" i="5"/>
  <c r="B751" i="5"/>
  <c r="D750" i="5"/>
  <c r="A750" i="5" l="1"/>
  <c r="D751" i="5"/>
  <c r="C751" i="5"/>
  <c r="B752" i="5"/>
  <c r="A751" i="5" l="1"/>
  <c r="B753" i="5"/>
  <c r="D752" i="5"/>
  <c r="C752" i="5"/>
  <c r="A752" i="5" l="1"/>
  <c r="B754" i="5"/>
  <c r="D753" i="5"/>
  <c r="C753" i="5"/>
  <c r="A753" i="5" l="1"/>
  <c r="C754" i="5"/>
  <c r="B755" i="5"/>
  <c r="D754" i="5"/>
  <c r="A754" i="5" l="1"/>
  <c r="D755" i="5"/>
  <c r="C755" i="5"/>
  <c r="B756" i="5"/>
  <c r="A755" i="5" l="1"/>
  <c r="B757" i="5"/>
  <c r="D756" i="5"/>
  <c r="C756" i="5"/>
  <c r="A756" i="5" l="1"/>
  <c r="B758" i="5"/>
  <c r="D757" i="5"/>
  <c r="C757" i="5"/>
  <c r="A757" i="5" l="1"/>
  <c r="C758" i="5"/>
  <c r="B759" i="5"/>
  <c r="D758" i="5"/>
  <c r="A758" i="5" l="1"/>
  <c r="D759" i="5"/>
  <c r="C759" i="5"/>
  <c r="B760" i="5"/>
  <c r="A759" i="5" l="1"/>
  <c r="B761" i="5"/>
  <c r="D760" i="5"/>
  <c r="C760" i="5"/>
  <c r="A760" i="5" l="1"/>
  <c r="B762" i="5"/>
  <c r="D761" i="5"/>
  <c r="C761" i="5"/>
  <c r="A761" i="5" l="1"/>
  <c r="C762" i="5"/>
  <c r="B763" i="5"/>
  <c r="D762" i="5"/>
  <c r="A762" i="5" l="1"/>
  <c r="D763" i="5"/>
  <c r="C763" i="5"/>
  <c r="B764" i="5"/>
  <c r="A763" i="5" l="1"/>
  <c r="B765" i="5"/>
  <c r="D764" i="5"/>
  <c r="C764" i="5"/>
  <c r="A764" i="5" l="1"/>
  <c r="B766" i="5"/>
  <c r="D765" i="5"/>
  <c r="C765" i="5"/>
  <c r="A765" i="5" l="1"/>
  <c r="C766" i="5"/>
  <c r="B767" i="5"/>
  <c r="D766" i="5"/>
  <c r="A766" i="5" l="1"/>
  <c r="D767" i="5"/>
  <c r="C767" i="5"/>
  <c r="B768" i="5"/>
  <c r="A767" i="5" l="1"/>
  <c r="B769" i="5"/>
  <c r="D768" i="5"/>
  <c r="C768" i="5"/>
  <c r="A768" i="5" l="1"/>
  <c r="B770" i="5"/>
  <c r="D769" i="5"/>
  <c r="C769" i="5"/>
  <c r="A769" i="5" l="1"/>
  <c r="C770" i="5"/>
  <c r="B771" i="5"/>
  <c r="D770" i="5"/>
  <c r="A770" i="5" l="1"/>
  <c r="D771" i="5"/>
  <c r="C771" i="5"/>
  <c r="B772" i="5"/>
  <c r="A771" i="5" l="1"/>
  <c r="B773" i="5"/>
  <c r="D772" i="5"/>
  <c r="C772" i="5"/>
  <c r="A772" i="5" l="1"/>
  <c r="B774" i="5"/>
  <c r="D773" i="5"/>
  <c r="C773" i="5"/>
  <c r="A773" i="5" l="1"/>
  <c r="C774" i="5"/>
  <c r="B775" i="5"/>
  <c r="D774" i="5"/>
  <c r="A774" i="5" l="1"/>
  <c r="D775" i="5"/>
  <c r="C775" i="5"/>
  <c r="B776" i="5"/>
  <c r="A775" i="5" l="1"/>
  <c r="B777" i="5"/>
  <c r="D776" i="5"/>
  <c r="C776" i="5"/>
  <c r="A776" i="5" l="1"/>
  <c r="B778" i="5"/>
  <c r="D777" i="5"/>
  <c r="C777" i="5"/>
  <c r="A777" i="5" l="1"/>
  <c r="C778" i="5"/>
  <c r="B779" i="5"/>
  <c r="D778" i="5"/>
  <c r="A778" i="5" l="1"/>
  <c r="D779" i="5"/>
  <c r="C779" i="5"/>
  <c r="B780" i="5"/>
  <c r="A779" i="5" l="1"/>
  <c r="B781" i="5"/>
  <c r="D780" i="5"/>
  <c r="C780" i="5"/>
  <c r="A780" i="5" l="1"/>
  <c r="B782" i="5"/>
  <c r="D781" i="5"/>
  <c r="C781" i="5"/>
  <c r="A781" i="5" l="1"/>
  <c r="C782" i="5"/>
  <c r="B783" i="5"/>
  <c r="D782" i="5"/>
  <c r="A782" i="5" l="1"/>
  <c r="D783" i="5"/>
  <c r="C783" i="5"/>
  <c r="B784" i="5"/>
  <c r="A783" i="5" l="1"/>
  <c r="B785" i="5"/>
  <c r="D784" i="5"/>
  <c r="C784" i="5"/>
  <c r="A784" i="5" l="1"/>
  <c r="B786" i="5"/>
  <c r="D785" i="5"/>
  <c r="C785" i="5"/>
  <c r="A785" i="5" l="1"/>
  <c r="C786" i="5"/>
  <c r="B787" i="5"/>
  <c r="D786" i="5"/>
  <c r="A786" i="5" l="1"/>
  <c r="D787" i="5"/>
  <c r="C787" i="5"/>
  <c r="B788" i="5"/>
  <c r="A787" i="5" l="1"/>
  <c r="B789" i="5"/>
  <c r="D788" i="5"/>
  <c r="C788" i="5"/>
  <c r="A788" i="5" l="1"/>
  <c r="B790" i="5"/>
  <c r="D789" i="5"/>
  <c r="C789" i="5"/>
  <c r="A789" i="5" l="1"/>
  <c r="C790" i="5"/>
  <c r="B791" i="5"/>
  <c r="D790" i="5"/>
  <c r="A790" i="5" l="1"/>
  <c r="D791" i="5"/>
  <c r="C791" i="5"/>
  <c r="B792" i="5"/>
  <c r="A791" i="5" l="1"/>
  <c r="B793" i="5"/>
  <c r="D792" i="5"/>
  <c r="C792" i="5"/>
  <c r="A792" i="5" l="1"/>
  <c r="B794" i="5"/>
  <c r="D793" i="5"/>
  <c r="C793" i="5"/>
  <c r="A793" i="5" l="1"/>
  <c r="C794" i="5"/>
  <c r="B795" i="5"/>
  <c r="D794" i="5"/>
  <c r="A794" i="5" l="1"/>
  <c r="D795" i="5"/>
  <c r="C795" i="5"/>
  <c r="B796" i="5"/>
  <c r="A795" i="5" l="1"/>
  <c r="B797" i="5"/>
  <c r="D796" i="5"/>
  <c r="C796" i="5"/>
  <c r="A796" i="5" l="1"/>
  <c r="B798" i="5"/>
  <c r="D797" i="5"/>
  <c r="C797" i="5"/>
  <c r="A797" i="5" l="1"/>
  <c r="C798" i="5"/>
  <c r="B799" i="5"/>
  <c r="D798" i="5"/>
  <c r="A798" i="5" l="1"/>
  <c r="D799" i="5"/>
  <c r="C799" i="5"/>
  <c r="B800" i="5"/>
  <c r="A799" i="5" l="1"/>
  <c r="B801" i="5"/>
  <c r="D800" i="5"/>
  <c r="C800" i="5"/>
  <c r="A800" i="5" l="1"/>
  <c r="B802" i="5"/>
  <c r="D801" i="5"/>
  <c r="C801" i="5"/>
  <c r="A801" i="5" l="1"/>
  <c r="B803" i="5"/>
  <c r="D802" i="5"/>
  <c r="C802" i="5"/>
  <c r="A802" i="5" l="1"/>
  <c r="C803" i="5"/>
  <c r="B804" i="5"/>
  <c r="D803" i="5"/>
  <c r="A803" i="5" l="1"/>
  <c r="D804" i="5"/>
  <c r="C804" i="5"/>
  <c r="B805" i="5"/>
  <c r="A804" i="5" l="1"/>
  <c r="B806" i="5"/>
  <c r="D805" i="5"/>
  <c r="C805" i="5"/>
  <c r="A805" i="5" l="1"/>
  <c r="B807" i="5"/>
  <c r="D806" i="5"/>
  <c r="C806" i="5"/>
  <c r="A806" i="5" l="1"/>
  <c r="C807" i="5"/>
  <c r="B808" i="5"/>
  <c r="D807" i="5"/>
  <c r="A807" i="5" l="1"/>
  <c r="D808" i="5"/>
  <c r="C808" i="5"/>
  <c r="B809" i="5"/>
  <c r="A808" i="5" l="1"/>
  <c r="B810" i="5"/>
  <c r="D809" i="5"/>
  <c r="C809" i="5"/>
  <c r="A809" i="5" l="1"/>
  <c r="B811" i="5"/>
  <c r="D810" i="5"/>
  <c r="C810" i="5"/>
  <c r="A810" i="5" l="1"/>
  <c r="C811" i="5"/>
  <c r="B812" i="5"/>
  <c r="D811" i="5"/>
  <c r="A811" i="5" l="1"/>
  <c r="D812" i="5"/>
  <c r="C812" i="5"/>
  <c r="B813" i="5"/>
  <c r="A812" i="5" l="1"/>
  <c r="B814" i="5"/>
  <c r="D813" i="5"/>
  <c r="C813" i="5"/>
  <c r="A813" i="5" l="1"/>
  <c r="B815" i="5"/>
  <c r="D814" i="5"/>
  <c r="C814" i="5"/>
  <c r="A814" i="5" l="1"/>
  <c r="C815" i="5"/>
  <c r="B816" i="5"/>
  <c r="D815" i="5"/>
  <c r="A815" i="5" l="1"/>
  <c r="D816" i="5"/>
  <c r="C816" i="5"/>
  <c r="B817" i="5"/>
  <c r="A816" i="5" l="1"/>
  <c r="B818" i="5"/>
  <c r="D817" i="5"/>
  <c r="C817" i="5"/>
  <c r="A817" i="5" l="1"/>
  <c r="B819" i="5"/>
  <c r="D818" i="5"/>
  <c r="C818" i="5"/>
  <c r="A818" i="5" l="1"/>
  <c r="C819" i="5"/>
  <c r="B820" i="5"/>
  <c r="D819" i="5"/>
  <c r="A819" i="5" l="1"/>
  <c r="D820" i="5"/>
  <c r="C820" i="5"/>
  <c r="B821" i="5"/>
  <c r="A820" i="5" l="1"/>
  <c r="B822" i="5"/>
  <c r="D821" i="5"/>
  <c r="C821" i="5"/>
  <c r="A821" i="5" l="1"/>
  <c r="B823" i="5"/>
  <c r="D822" i="5"/>
  <c r="C822" i="5"/>
  <c r="A822" i="5" l="1"/>
  <c r="C823" i="5"/>
  <c r="B824" i="5"/>
  <c r="D823" i="5"/>
  <c r="A823" i="5" l="1"/>
  <c r="D824" i="5"/>
  <c r="C824" i="5"/>
  <c r="B825" i="5"/>
  <c r="A824" i="5" l="1"/>
  <c r="B826" i="5"/>
  <c r="D825" i="5"/>
  <c r="C825" i="5"/>
  <c r="A825" i="5" l="1"/>
  <c r="B827" i="5"/>
  <c r="D826" i="5"/>
  <c r="C826" i="5"/>
  <c r="A826" i="5" l="1"/>
  <c r="C827" i="5"/>
  <c r="B828" i="5"/>
  <c r="D827" i="5"/>
  <c r="A827" i="5" l="1"/>
  <c r="D828" i="5"/>
  <c r="C828" i="5"/>
  <c r="B829" i="5"/>
  <c r="A828" i="5" l="1"/>
  <c r="B830" i="5"/>
  <c r="D829" i="5"/>
  <c r="C829" i="5"/>
  <c r="A829" i="5" l="1"/>
  <c r="B831" i="5"/>
  <c r="D830" i="5"/>
  <c r="C830" i="5"/>
  <c r="A830" i="5" l="1"/>
  <c r="C831" i="5"/>
  <c r="B832" i="5"/>
  <c r="D831" i="5"/>
  <c r="A831" i="5" l="1"/>
  <c r="D832" i="5"/>
  <c r="C832" i="5"/>
  <c r="B833" i="5"/>
  <c r="A832" i="5" l="1"/>
  <c r="B834" i="5"/>
  <c r="D833" i="5"/>
  <c r="C833" i="5"/>
  <c r="A833" i="5" l="1"/>
  <c r="B835" i="5"/>
  <c r="D834" i="5"/>
  <c r="C834" i="5"/>
  <c r="A834" i="5" l="1"/>
  <c r="C835" i="5"/>
  <c r="B836" i="5"/>
  <c r="D835" i="5"/>
  <c r="A835" i="5" l="1"/>
  <c r="D836" i="5"/>
  <c r="C836" i="5"/>
  <c r="B837" i="5"/>
  <c r="A836" i="5" l="1"/>
  <c r="B838" i="5"/>
  <c r="D837" i="5"/>
  <c r="C837" i="5"/>
  <c r="A837" i="5" l="1"/>
  <c r="B839" i="5"/>
  <c r="D838" i="5"/>
  <c r="C838" i="5"/>
  <c r="A838" i="5" l="1"/>
  <c r="C839" i="5"/>
  <c r="B840" i="5"/>
  <c r="D839" i="5"/>
  <c r="A839" i="5" l="1"/>
  <c r="D840" i="5"/>
  <c r="C840" i="5"/>
  <c r="B841" i="5"/>
  <c r="A840" i="5" l="1"/>
  <c r="B842" i="5"/>
  <c r="D841" i="5"/>
  <c r="C841" i="5"/>
  <c r="A841" i="5" l="1"/>
  <c r="B843" i="5"/>
  <c r="D842" i="5"/>
  <c r="C842" i="5"/>
  <c r="A842" i="5" l="1"/>
  <c r="C843" i="5"/>
  <c r="B844" i="5"/>
  <c r="D843" i="5"/>
  <c r="A843" i="5" l="1"/>
  <c r="D844" i="5"/>
  <c r="C844" i="5"/>
  <c r="B845" i="5"/>
  <c r="A844" i="5" l="1"/>
  <c r="B846" i="5"/>
  <c r="D845" i="5"/>
  <c r="C845" i="5"/>
  <c r="A845" i="5" l="1"/>
  <c r="B847" i="5"/>
  <c r="D846" i="5"/>
  <c r="C846" i="5"/>
  <c r="A846" i="5" l="1"/>
  <c r="C847" i="5"/>
  <c r="B848" i="5"/>
  <c r="D847" i="5"/>
  <c r="A847" i="5" l="1"/>
  <c r="D848" i="5"/>
  <c r="C848" i="5"/>
  <c r="B849" i="5"/>
  <c r="A848" i="5" l="1"/>
  <c r="B850" i="5"/>
  <c r="D849" i="5"/>
  <c r="C849" i="5"/>
  <c r="A849" i="5" l="1"/>
  <c r="B851" i="5"/>
  <c r="D850" i="5"/>
  <c r="C850" i="5"/>
  <c r="A850" i="5" l="1"/>
  <c r="C851" i="5"/>
  <c r="B852" i="5"/>
  <c r="D851" i="5"/>
  <c r="A851" i="5" l="1"/>
  <c r="D852" i="5"/>
  <c r="C852" i="5"/>
  <c r="B853" i="5"/>
  <c r="A852" i="5" l="1"/>
  <c r="B854" i="5"/>
  <c r="D853" i="5"/>
  <c r="C853" i="5"/>
  <c r="A853" i="5" l="1"/>
  <c r="B855" i="5"/>
  <c r="D854" i="5"/>
  <c r="C854" i="5"/>
  <c r="A854" i="5" l="1"/>
  <c r="C855" i="5"/>
  <c r="B856" i="5"/>
  <c r="D855" i="5"/>
  <c r="A855" i="5" l="1"/>
  <c r="D856" i="5"/>
  <c r="C856" i="5"/>
  <c r="B857" i="5"/>
  <c r="A856" i="5" l="1"/>
  <c r="B858" i="5"/>
  <c r="D857" i="5"/>
  <c r="C857" i="5"/>
  <c r="A857" i="5" l="1"/>
  <c r="B859" i="5"/>
  <c r="D858" i="5"/>
  <c r="C858" i="5"/>
  <c r="A858" i="5" l="1"/>
  <c r="C859" i="5"/>
  <c r="B860" i="5"/>
  <c r="D859" i="5"/>
  <c r="A859" i="5" l="1"/>
  <c r="D860" i="5"/>
  <c r="C860" i="5"/>
  <c r="B861" i="5"/>
  <c r="A860" i="5" l="1"/>
  <c r="B862" i="5"/>
  <c r="D861" i="5"/>
  <c r="C861" i="5"/>
  <c r="A861" i="5" l="1"/>
  <c r="B863" i="5"/>
  <c r="D862" i="5"/>
  <c r="C862" i="5"/>
  <c r="A862" i="5" l="1"/>
  <c r="C863" i="5"/>
  <c r="B864" i="5"/>
  <c r="D863" i="5"/>
  <c r="A863" i="5" l="1"/>
  <c r="D864" i="5"/>
  <c r="C864" i="5"/>
  <c r="B865" i="5"/>
  <c r="A864" i="5" l="1"/>
  <c r="B866" i="5"/>
  <c r="D865" i="5"/>
  <c r="C865" i="5"/>
  <c r="A865" i="5" l="1"/>
  <c r="B867" i="5"/>
  <c r="D866" i="5"/>
  <c r="C866" i="5"/>
  <c r="A866" i="5" l="1"/>
  <c r="C867" i="5"/>
  <c r="B868" i="5"/>
  <c r="D867" i="5"/>
  <c r="A867" i="5" l="1"/>
  <c r="D868" i="5"/>
  <c r="C868" i="5"/>
  <c r="B869" i="5"/>
  <c r="A868" i="5" l="1"/>
  <c r="B870" i="5"/>
  <c r="D869" i="5"/>
  <c r="C869" i="5"/>
  <c r="A869" i="5" l="1"/>
  <c r="B871" i="5"/>
  <c r="D870" i="5"/>
  <c r="C870" i="5"/>
  <c r="A870" i="5" l="1"/>
  <c r="C871" i="5"/>
  <c r="B872" i="5"/>
  <c r="D871" i="5"/>
  <c r="A871" i="5" l="1"/>
  <c r="D872" i="5"/>
  <c r="C872" i="5"/>
  <c r="B873" i="5"/>
  <c r="A872" i="5" l="1"/>
  <c r="B874" i="5"/>
  <c r="D873" i="5"/>
  <c r="C873" i="5"/>
  <c r="A873" i="5" l="1"/>
  <c r="B875" i="5"/>
  <c r="D874" i="5"/>
  <c r="C874" i="5"/>
  <c r="A874" i="5" l="1"/>
  <c r="B876" i="5"/>
  <c r="D875" i="5"/>
  <c r="C875" i="5"/>
  <c r="A875" i="5" l="1"/>
  <c r="C876" i="5"/>
  <c r="D876" i="5"/>
  <c r="B877" i="5"/>
  <c r="A876" i="5" l="1"/>
  <c r="D877" i="5"/>
  <c r="C877" i="5"/>
  <c r="B878" i="5"/>
  <c r="A877" i="5" l="1"/>
  <c r="B879" i="5"/>
  <c r="D878" i="5"/>
  <c r="C878" i="5"/>
  <c r="A878" i="5" l="1"/>
  <c r="C879" i="5"/>
  <c r="B880" i="5"/>
  <c r="D879" i="5"/>
  <c r="A879" i="5" l="1"/>
  <c r="D880" i="5"/>
  <c r="C880" i="5"/>
  <c r="B881" i="5"/>
  <c r="A880" i="5" l="1"/>
  <c r="B882" i="5"/>
  <c r="D881" i="5"/>
  <c r="C881" i="5"/>
  <c r="A881" i="5" l="1"/>
  <c r="B883" i="5"/>
  <c r="D882" i="5"/>
  <c r="C882" i="5"/>
  <c r="A882" i="5" l="1"/>
  <c r="C883" i="5"/>
  <c r="B884" i="5"/>
  <c r="D883" i="5"/>
  <c r="A883" i="5" l="1"/>
  <c r="D884" i="5"/>
  <c r="C884" i="5"/>
  <c r="B885" i="5"/>
  <c r="A884" i="5" l="1"/>
  <c r="B886" i="5"/>
  <c r="D885" i="5"/>
  <c r="C885" i="5"/>
  <c r="A885" i="5" l="1"/>
  <c r="B887" i="5"/>
  <c r="D886" i="5"/>
  <c r="C886" i="5"/>
  <c r="A886" i="5" l="1"/>
  <c r="C887" i="5"/>
  <c r="B888" i="5"/>
  <c r="D887" i="5"/>
  <c r="A887" i="5" l="1"/>
  <c r="D888" i="5"/>
  <c r="C888" i="5"/>
  <c r="B889" i="5"/>
  <c r="A888" i="5" l="1"/>
  <c r="B890" i="5"/>
  <c r="D889" i="5"/>
  <c r="C889" i="5"/>
  <c r="A889" i="5" l="1"/>
  <c r="B891" i="5"/>
  <c r="D890" i="5"/>
  <c r="C890" i="5"/>
  <c r="A890" i="5" l="1"/>
  <c r="C891" i="5"/>
  <c r="B892" i="5"/>
  <c r="D891" i="5"/>
  <c r="A891" i="5" l="1"/>
  <c r="D892" i="5"/>
  <c r="C892" i="5"/>
  <c r="B893" i="5"/>
  <c r="A892" i="5" l="1"/>
  <c r="B894" i="5"/>
  <c r="D893" i="5"/>
  <c r="C893" i="5"/>
  <c r="A893" i="5" l="1"/>
  <c r="B895" i="5"/>
  <c r="D894" i="5"/>
  <c r="C894" i="5"/>
  <c r="A894" i="5" l="1"/>
  <c r="C895" i="5"/>
  <c r="B896" i="5"/>
  <c r="D895" i="5"/>
  <c r="A895" i="5" l="1"/>
  <c r="D896" i="5"/>
  <c r="C896" i="5"/>
  <c r="B897" i="5"/>
  <c r="A896" i="5" l="1"/>
  <c r="B898" i="5"/>
  <c r="D897" i="5"/>
  <c r="C897" i="5"/>
  <c r="A897" i="5" l="1"/>
  <c r="B899" i="5"/>
  <c r="D898" i="5"/>
  <c r="C898" i="5"/>
  <c r="A898" i="5" l="1"/>
  <c r="C899" i="5"/>
  <c r="B900" i="5"/>
  <c r="D899" i="5"/>
  <c r="A899" i="5" l="1"/>
  <c r="D900" i="5"/>
  <c r="C900" i="5"/>
  <c r="B901" i="5"/>
  <c r="A900" i="5" l="1"/>
  <c r="B902" i="5"/>
  <c r="D901" i="5"/>
  <c r="C901" i="5"/>
  <c r="A901" i="5" l="1"/>
  <c r="B903" i="5"/>
  <c r="D902" i="5"/>
  <c r="C902" i="5"/>
  <c r="A902" i="5" l="1"/>
  <c r="C903" i="5"/>
  <c r="B904" i="5"/>
  <c r="D903" i="5"/>
  <c r="A903" i="5" l="1"/>
  <c r="D904" i="5"/>
  <c r="C904" i="5"/>
  <c r="B905" i="5"/>
  <c r="A904" i="5" l="1"/>
  <c r="B906" i="5"/>
  <c r="D905" i="5"/>
  <c r="C905" i="5"/>
  <c r="A905" i="5" l="1"/>
  <c r="B907" i="5"/>
  <c r="D906" i="5"/>
  <c r="C906" i="5"/>
  <c r="A906" i="5" l="1"/>
  <c r="C907" i="5"/>
  <c r="B908" i="5"/>
  <c r="D907" i="5"/>
  <c r="A907" i="5" l="1"/>
  <c r="D908" i="5"/>
  <c r="C908" i="5"/>
  <c r="B909" i="5"/>
  <c r="A908" i="5" l="1"/>
  <c r="B910" i="5"/>
  <c r="D909" i="5"/>
  <c r="C909" i="5"/>
  <c r="A909" i="5" l="1"/>
  <c r="B911" i="5"/>
  <c r="D910" i="5"/>
  <c r="C910" i="5"/>
  <c r="A910" i="5" l="1"/>
  <c r="C911" i="5"/>
  <c r="B912" i="5"/>
  <c r="D911" i="5"/>
  <c r="A911" i="5" l="1"/>
  <c r="D912" i="5"/>
  <c r="C912" i="5"/>
  <c r="B913" i="5"/>
  <c r="A912" i="5" l="1"/>
  <c r="B914" i="5"/>
  <c r="D913" i="5"/>
  <c r="C913" i="5"/>
  <c r="A913" i="5" l="1"/>
  <c r="B915" i="5"/>
  <c r="D914" i="5"/>
  <c r="C914" i="5"/>
  <c r="A914" i="5" l="1"/>
  <c r="C915" i="5"/>
  <c r="B916" i="5"/>
  <c r="D915" i="5"/>
  <c r="A915" i="5" l="1"/>
  <c r="B917" i="5"/>
  <c r="D916" i="5"/>
  <c r="C916" i="5"/>
  <c r="A916" i="5" l="1"/>
  <c r="B918" i="5"/>
  <c r="D917" i="5"/>
  <c r="C917" i="5"/>
  <c r="A917" i="5" l="1"/>
  <c r="C918" i="5"/>
  <c r="D918" i="5"/>
  <c r="B919" i="5"/>
  <c r="A918" i="5" l="1"/>
  <c r="D919" i="5"/>
  <c r="C919" i="5"/>
  <c r="B920" i="5"/>
  <c r="A919" i="5" l="1"/>
  <c r="B921" i="5"/>
  <c r="D920" i="5"/>
  <c r="C920" i="5"/>
  <c r="A920" i="5" l="1"/>
  <c r="B922" i="5"/>
  <c r="D921" i="5"/>
  <c r="C921" i="5"/>
  <c r="A921" i="5" l="1"/>
  <c r="C922" i="5"/>
  <c r="B923" i="5"/>
  <c r="D922" i="5"/>
  <c r="A922" i="5" l="1"/>
  <c r="D923" i="5"/>
  <c r="C923" i="5"/>
  <c r="B924" i="5"/>
  <c r="A923" i="5" l="1"/>
  <c r="B925" i="5"/>
  <c r="D924" i="5"/>
  <c r="C924" i="5"/>
  <c r="A924" i="5" l="1"/>
  <c r="B926" i="5"/>
  <c r="D925" i="5"/>
  <c r="C925" i="5"/>
  <c r="A925" i="5" l="1"/>
  <c r="C926" i="5"/>
  <c r="D926" i="5"/>
  <c r="B927" i="5"/>
  <c r="A926" i="5" l="1"/>
  <c r="D927" i="5"/>
  <c r="C927" i="5"/>
  <c r="B928" i="5"/>
  <c r="A927" i="5" l="1"/>
  <c r="B929" i="5"/>
  <c r="D928" i="5"/>
  <c r="C928" i="5"/>
  <c r="A928" i="5" l="1"/>
  <c r="B930" i="5"/>
  <c r="D929" i="5"/>
  <c r="C929" i="5"/>
  <c r="A929" i="5" l="1"/>
  <c r="C930" i="5"/>
  <c r="B931" i="5"/>
  <c r="D930" i="5"/>
  <c r="A930" i="5" l="1"/>
  <c r="D931" i="5"/>
  <c r="C931" i="5"/>
  <c r="B932" i="5"/>
  <c r="A931" i="5" l="1"/>
  <c r="B933" i="5"/>
  <c r="D932" i="5"/>
  <c r="C932" i="5"/>
  <c r="A932" i="5" l="1"/>
  <c r="B934" i="5"/>
  <c r="D933" i="5"/>
  <c r="C933" i="5"/>
  <c r="A933" i="5" l="1"/>
  <c r="C934" i="5"/>
  <c r="D934" i="5"/>
  <c r="B935" i="5"/>
  <c r="A934" i="5" l="1"/>
  <c r="D935" i="5"/>
  <c r="C935" i="5"/>
  <c r="B936" i="5"/>
  <c r="A935" i="5" l="1"/>
  <c r="B937" i="5"/>
  <c r="D936" i="5"/>
  <c r="C936" i="5"/>
  <c r="A936" i="5" l="1"/>
  <c r="B938" i="5"/>
  <c r="D937" i="5"/>
  <c r="C937" i="5"/>
  <c r="A937" i="5" l="1"/>
  <c r="C938" i="5"/>
  <c r="B939" i="5"/>
  <c r="D938" i="5"/>
  <c r="A938" i="5" l="1"/>
  <c r="D939" i="5"/>
  <c r="C939" i="5"/>
  <c r="B940" i="5"/>
  <c r="A939" i="5" l="1"/>
  <c r="B941" i="5"/>
  <c r="D940" i="5"/>
  <c r="C940" i="5"/>
  <c r="A940" i="5" l="1"/>
  <c r="B942" i="5"/>
  <c r="D941" i="5"/>
  <c r="C941" i="5"/>
  <c r="A941" i="5" l="1"/>
  <c r="C942" i="5"/>
  <c r="D942" i="5"/>
  <c r="B943" i="5"/>
  <c r="A942" i="5" l="1"/>
  <c r="D943" i="5"/>
  <c r="C943" i="5"/>
  <c r="B944" i="5"/>
  <c r="A943" i="5" l="1"/>
  <c r="B945" i="5"/>
  <c r="D944" i="5"/>
  <c r="C944" i="5"/>
  <c r="A944" i="5" l="1"/>
  <c r="B946" i="5"/>
  <c r="D945" i="5"/>
  <c r="C945" i="5"/>
  <c r="A945" i="5" l="1"/>
  <c r="C946" i="5"/>
  <c r="B947" i="5"/>
  <c r="D946" i="5"/>
  <c r="A946" i="5" l="1"/>
  <c r="D947" i="5"/>
  <c r="C947" i="5"/>
  <c r="B948" i="5"/>
  <c r="A947" i="5" l="1"/>
  <c r="B949" i="5"/>
  <c r="D948" i="5"/>
  <c r="C948" i="5"/>
  <c r="A948" i="5" l="1"/>
  <c r="B950" i="5"/>
  <c r="D949" i="5"/>
  <c r="C949" i="5"/>
  <c r="A949" i="5" l="1"/>
  <c r="C950" i="5"/>
  <c r="D950" i="5"/>
  <c r="B951" i="5"/>
  <c r="A950" i="5" l="1"/>
  <c r="D951" i="5"/>
  <c r="C951" i="5"/>
  <c r="B952" i="5"/>
  <c r="A951" i="5" l="1"/>
  <c r="B953" i="5"/>
  <c r="D952" i="5"/>
  <c r="C952" i="5"/>
  <c r="A952" i="5" l="1"/>
  <c r="B954" i="5"/>
  <c r="D953" i="5"/>
  <c r="C953" i="5"/>
  <c r="A953" i="5" l="1"/>
  <c r="C954" i="5"/>
  <c r="B955" i="5"/>
  <c r="D954" i="5"/>
  <c r="A954" i="5" l="1"/>
  <c r="D955" i="5"/>
  <c r="C955" i="5"/>
  <c r="B956" i="5"/>
  <c r="A955" i="5" l="1"/>
  <c r="B957" i="5"/>
  <c r="D956" i="5"/>
  <c r="C956" i="5"/>
  <c r="A956" i="5" l="1"/>
  <c r="B958" i="5"/>
  <c r="D957" i="5"/>
  <c r="C957" i="5"/>
  <c r="A957" i="5" l="1"/>
  <c r="C958" i="5"/>
  <c r="D958" i="5"/>
  <c r="B959" i="5"/>
  <c r="A958" i="5" l="1"/>
  <c r="D959" i="5"/>
  <c r="C959" i="5"/>
  <c r="B960" i="5"/>
  <c r="A959" i="5" l="1"/>
  <c r="B961" i="5"/>
  <c r="D960" i="5"/>
  <c r="C960" i="5"/>
  <c r="A960" i="5" l="1"/>
  <c r="B962" i="5"/>
  <c r="D961" i="5"/>
  <c r="C961" i="5"/>
  <c r="A961" i="5" l="1"/>
  <c r="C962" i="5"/>
  <c r="B963" i="5"/>
  <c r="D962" i="5"/>
  <c r="A962" i="5" l="1"/>
  <c r="D963" i="5"/>
  <c r="C963" i="5"/>
  <c r="B964" i="5"/>
  <c r="A963" i="5" l="1"/>
  <c r="B965" i="5"/>
  <c r="D964" i="5"/>
  <c r="C964" i="5"/>
  <c r="A964" i="5" l="1"/>
  <c r="B966" i="5"/>
  <c r="D965" i="5"/>
  <c r="C965" i="5"/>
  <c r="A965" i="5" l="1"/>
  <c r="C966" i="5"/>
  <c r="B967" i="5"/>
  <c r="D966" i="5"/>
  <c r="A966" i="5" l="1"/>
  <c r="D967" i="5"/>
  <c r="C967" i="5"/>
  <c r="B968" i="5"/>
  <c r="A967" i="5" l="1"/>
  <c r="B969" i="5"/>
  <c r="D968" i="5"/>
  <c r="C968" i="5"/>
  <c r="A968" i="5" l="1"/>
  <c r="B970" i="5"/>
  <c r="D969" i="5"/>
  <c r="C969" i="5"/>
  <c r="A969" i="5" l="1"/>
  <c r="C970" i="5"/>
  <c r="B971" i="5"/>
  <c r="D970" i="5"/>
  <c r="A970" i="5" l="1"/>
  <c r="D971" i="5"/>
  <c r="C971" i="5"/>
  <c r="B972" i="5"/>
  <c r="A971" i="5" l="1"/>
  <c r="B973" i="5"/>
  <c r="D972" i="5"/>
  <c r="C972" i="5"/>
  <c r="A972" i="5" l="1"/>
  <c r="B974" i="5"/>
  <c r="D973" i="5"/>
  <c r="C973" i="5"/>
  <c r="A973" i="5" l="1"/>
  <c r="C974" i="5"/>
  <c r="B975" i="5"/>
  <c r="D974" i="5"/>
  <c r="A974" i="5" l="1"/>
  <c r="D975" i="5"/>
  <c r="C975" i="5"/>
  <c r="B976" i="5"/>
  <c r="A975" i="5" l="1"/>
  <c r="B977" i="5"/>
  <c r="D976" i="5"/>
  <c r="C976" i="5"/>
  <c r="A976" i="5" l="1"/>
  <c r="B978" i="5"/>
  <c r="D977" i="5"/>
  <c r="C977" i="5"/>
  <c r="A977" i="5" l="1"/>
  <c r="C978" i="5"/>
  <c r="B979" i="5"/>
  <c r="D978" i="5"/>
  <c r="A978" i="5" l="1"/>
  <c r="D979" i="5"/>
  <c r="C979" i="5"/>
  <c r="B980" i="5"/>
  <c r="A979" i="5" l="1"/>
  <c r="B981" i="5"/>
  <c r="D980" i="5"/>
  <c r="C980" i="5"/>
  <c r="A980" i="5" l="1"/>
  <c r="B982" i="5"/>
  <c r="D981" i="5"/>
  <c r="C981" i="5"/>
  <c r="A981" i="5" l="1"/>
  <c r="C982" i="5"/>
  <c r="B983" i="5"/>
  <c r="D982" i="5"/>
  <c r="A982" i="5" l="1"/>
  <c r="D983" i="5"/>
  <c r="C983" i="5"/>
  <c r="B984" i="5"/>
  <c r="A983" i="5" l="1"/>
  <c r="B985" i="5"/>
  <c r="D984" i="5"/>
  <c r="C984" i="5"/>
  <c r="A984" i="5" l="1"/>
  <c r="B986" i="5"/>
  <c r="D985" i="5"/>
  <c r="C985" i="5"/>
  <c r="A985" i="5" l="1"/>
  <c r="C986" i="5"/>
  <c r="B987" i="5"/>
  <c r="D986" i="5"/>
  <c r="A986" i="5" l="1"/>
  <c r="D987" i="5"/>
  <c r="C987" i="5"/>
  <c r="B988" i="5"/>
  <c r="A987" i="5" l="1"/>
  <c r="B989" i="5"/>
  <c r="D988" i="5"/>
  <c r="C988" i="5"/>
  <c r="A988" i="5" l="1"/>
  <c r="B990" i="5"/>
  <c r="D989" i="5"/>
  <c r="C989" i="5"/>
  <c r="A989" i="5" l="1"/>
  <c r="C990" i="5"/>
  <c r="B991" i="5"/>
  <c r="D990" i="5"/>
  <c r="A990" i="5" l="1"/>
  <c r="D991" i="5"/>
  <c r="C991" i="5"/>
  <c r="B992" i="5"/>
  <c r="A991" i="5" l="1"/>
  <c r="B993" i="5"/>
  <c r="D992" i="5"/>
  <c r="C992" i="5"/>
  <c r="A992" i="5" l="1"/>
  <c r="B994" i="5"/>
  <c r="D993" i="5"/>
  <c r="C993" i="5"/>
  <c r="A993" i="5" l="1"/>
  <c r="C994" i="5"/>
  <c r="B995" i="5"/>
  <c r="D994" i="5"/>
  <c r="A994" i="5" l="1"/>
  <c r="D995" i="5"/>
  <c r="C995" i="5"/>
  <c r="B996" i="5"/>
  <c r="A995" i="5" l="1"/>
  <c r="B997" i="5"/>
  <c r="D996" i="5"/>
  <c r="C996" i="5"/>
  <c r="A996" i="5" l="1"/>
  <c r="B998" i="5"/>
  <c r="D997" i="5"/>
  <c r="C997" i="5"/>
  <c r="A997" i="5" l="1"/>
  <c r="C998" i="5"/>
  <c r="B999" i="5"/>
  <c r="D998" i="5"/>
  <c r="A998" i="5" l="1"/>
  <c r="D999" i="5"/>
  <c r="C999" i="5"/>
  <c r="B1000" i="5"/>
  <c r="A999" i="5" l="1"/>
  <c r="B1001" i="5"/>
  <c r="D1000" i="5"/>
  <c r="C1000" i="5"/>
  <c r="A1000" i="5" l="1"/>
  <c r="B1002" i="5"/>
  <c r="D1001" i="5"/>
  <c r="C1001" i="5"/>
  <c r="A1001" i="5" l="1"/>
  <c r="C1002" i="5"/>
  <c r="B1003" i="5"/>
  <c r="D1002" i="5"/>
  <c r="A1002" i="5" l="1"/>
  <c r="D1003" i="5"/>
  <c r="C1003" i="5"/>
  <c r="B1004" i="5"/>
  <c r="A1003" i="5" l="1"/>
  <c r="B1005" i="5"/>
  <c r="D1004" i="5"/>
  <c r="C1004" i="5"/>
  <c r="A1004" i="5" l="1"/>
  <c r="B1006" i="5"/>
  <c r="D1005" i="5"/>
  <c r="C1005" i="5"/>
  <c r="A1005" i="5" l="1"/>
  <c r="C1006" i="5"/>
  <c r="B1007" i="5"/>
  <c r="D1006" i="5"/>
  <c r="A1006" i="5" l="1"/>
  <c r="D1007" i="5"/>
  <c r="C1007" i="5"/>
  <c r="B1008" i="5"/>
  <c r="A1007" i="5" l="1"/>
  <c r="B1009" i="5"/>
  <c r="D1008" i="5"/>
  <c r="C1008" i="5"/>
  <c r="A1008" i="5" l="1"/>
  <c r="B1010" i="5"/>
  <c r="D1009" i="5"/>
  <c r="C1009" i="5"/>
  <c r="A1009" i="5" l="1"/>
  <c r="C1010" i="5"/>
  <c r="B1011" i="5"/>
  <c r="D1010" i="5"/>
  <c r="A1010" i="5" l="1"/>
  <c r="D1011" i="5"/>
  <c r="C1011" i="5"/>
  <c r="B1012" i="5"/>
  <c r="A1011" i="5" l="1"/>
  <c r="B1013" i="5"/>
  <c r="D1012" i="5"/>
  <c r="C1012" i="5"/>
  <c r="A1012" i="5" l="1"/>
  <c r="B1014" i="5"/>
  <c r="D1013" i="5"/>
  <c r="C1013" i="5"/>
  <c r="A1013" i="5" l="1"/>
  <c r="C1014" i="5"/>
  <c r="B1015" i="5"/>
  <c r="D1014" i="5"/>
  <c r="A1014" i="5" l="1"/>
  <c r="D1015" i="5"/>
  <c r="C1015" i="5"/>
  <c r="B1016" i="5"/>
  <c r="A1015" i="5" l="1"/>
  <c r="B1017" i="5"/>
  <c r="D1016" i="5"/>
  <c r="C1016" i="5"/>
  <c r="A1016" i="5" l="1"/>
  <c r="B1018" i="5"/>
  <c r="D1017" i="5"/>
  <c r="C1017" i="5"/>
  <c r="A1017" i="5" l="1"/>
  <c r="C1018" i="5"/>
  <c r="B1019" i="5"/>
  <c r="D1018" i="5"/>
  <c r="A1018" i="5" l="1"/>
  <c r="D1019" i="5"/>
  <c r="C1019" i="5"/>
  <c r="B1020" i="5"/>
  <c r="A1019" i="5" l="1"/>
  <c r="B1021" i="5"/>
  <c r="D1020" i="5"/>
  <c r="C1020" i="5"/>
  <c r="A1020" i="5" l="1"/>
  <c r="B1022" i="5"/>
  <c r="D1021" i="5"/>
  <c r="C1021" i="5"/>
  <c r="A1021" i="5" l="1"/>
  <c r="C1022" i="5"/>
  <c r="B1023" i="5"/>
  <c r="D1022" i="5"/>
  <c r="A1022" i="5" l="1"/>
  <c r="D1023" i="5"/>
  <c r="C1023" i="5"/>
  <c r="B1024" i="5"/>
  <c r="A1023" i="5" l="1"/>
  <c r="B1025" i="5"/>
  <c r="D1024" i="5"/>
  <c r="C1024" i="5"/>
  <c r="A1024" i="5" l="1"/>
  <c r="B1026" i="5"/>
  <c r="D1025" i="5"/>
  <c r="C1025" i="5"/>
  <c r="A1025" i="5" l="1"/>
  <c r="C1026" i="5"/>
  <c r="B1027" i="5"/>
  <c r="D1026" i="5"/>
  <c r="A1026" i="5" l="1"/>
  <c r="D1027" i="5"/>
  <c r="C1027" i="5"/>
  <c r="B1028" i="5"/>
  <c r="A1027" i="5" l="1"/>
  <c r="B1029" i="5"/>
  <c r="D1028" i="5"/>
  <c r="C1028" i="5"/>
  <c r="A1028" i="5" l="1"/>
  <c r="B1030" i="5"/>
  <c r="D1029" i="5"/>
  <c r="C1029" i="5"/>
  <c r="A1029" i="5" l="1"/>
  <c r="C1030" i="5"/>
  <c r="B1031" i="5"/>
  <c r="D1030" i="5"/>
  <c r="A1030" i="5" l="1"/>
  <c r="D1031" i="5"/>
  <c r="C1031" i="5"/>
  <c r="B1032" i="5"/>
  <c r="A1031" i="5" l="1"/>
  <c r="B1033" i="5"/>
  <c r="D1032" i="5"/>
  <c r="C1032" i="5"/>
  <c r="A1032" i="5" l="1"/>
  <c r="B1034" i="5"/>
  <c r="D1033" i="5"/>
  <c r="C1033" i="5"/>
  <c r="A1033" i="5" l="1"/>
  <c r="C1034" i="5"/>
  <c r="B1035" i="5"/>
  <c r="D1034" i="5"/>
  <c r="A1034" i="5" l="1"/>
  <c r="D1035" i="5"/>
  <c r="C1035" i="5"/>
  <c r="B1036" i="5"/>
  <c r="A1035" i="5" l="1"/>
  <c r="B1037" i="5"/>
  <c r="D1036" i="5"/>
  <c r="C1036" i="5"/>
  <c r="A1036" i="5" l="1"/>
  <c r="B1038" i="5"/>
  <c r="D1037" i="5"/>
  <c r="C1037" i="5"/>
  <c r="A1037" i="5" l="1"/>
  <c r="C1038" i="5"/>
  <c r="B1039" i="5"/>
  <c r="D1038" i="5"/>
  <c r="A1038" i="5" l="1"/>
  <c r="D1039" i="5"/>
  <c r="C1039" i="5"/>
  <c r="B1040" i="5"/>
  <c r="A1039" i="5" l="1"/>
  <c r="B1041" i="5"/>
  <c r="D1040" i="5"/>
  <c r="C1040" i="5"/>
  <c r="A1040" i="5" l="1"/>
  <c r="B1042" i="5"/>
  <c r="D1041" i="5"/>
  <c r="C1041" i="5"/>
  <c r="A1041" i="5" l="1"/>
  <c r="C1042" i="5"/>
  <c r="B1043" i="5"/>
  <c r="D1042" i="5"/>
  <c r="A1042" i="5" l="1"/>
  <c r="D1043" i="5"/>
  <c r="C1043" i="5"/>
  <c r="B1044" i="5"/>
  <c r="A1043" i="5" l="1"/>
  <c r="B1045" i="5"/>
  <c r="D1044" i="5"/>
  <c r="C1044" i="5"/>
  <c r="A1044" i="5" l="1"/>
  <c r="B1046" i="5"/>
  <c r="D1045" i="5"/>
  <c r="C1045" i="5"/>
  <c r="A1045" i="5" l="1"/>
  <c r="C1046" i="5"/>
  <c r="B1047" i="5"/>
  <c r="D1046" i="5"/>
  <c r="A1046" i="5" l="1"/>
  <c r="D1047" i="5"/>
  <c r="C1047" i="5"/>
  <c r="B1048" i="5"/>
  <c r="A1047" i="5" l="1"/>
  <c r="B1049" i="5"/>
  <c r="D1048" i="5"/>
  <c r="C1048" i="5"/>
  <c r="A1048" i="5" l="1"/>
  <c r="B1050" i="5"/>
  <c r="D1049" i="5"/>
  <c r="C1049" i="5"/>
  <c r="A1049" i="5" l="1"/>
  <c r="C1050" i="5"/>
  <c r="B1051" i="5"/>
  <c r="D1050" i="5"/>
  <c r="A1050" i="5" l="1"/>
  <c r="D1051" i="5"/>
  <c r="C1051" i="5"/>
  <c r="B1052" i="5"/>
  <c r="A1051" i="5" l="1"/>
  <c r="B1053" i="5"/>
  <c r="D1052" i="5"/>
  <c r="C1052" i="5"/>
  <c r="A1052" i="5" l="1"/>
  <c r="B1054" i="5"/>
  <c r="D1053" i="5"/>
  <c r="C1053" i="5"/>
  <c r="A1053" i="5" l="1"/>
  <c r="C1054" i="5"/>
  <c r="B1055" i="5"/>
  <c r="D1054" i="5"/>
  <c r="A1054" i="5" l="1"/>
  <c r="D1055" i="5"/>
  <c r="C1055" i="5"/>
  <c r="B1056" i="5"/>
  <c r="A1055" i="5" l="1"/>
  <c r="B1057" i="5"/>
  <c r="D1056" i="5"/>
  <c r="C1056" i="5"/>
  <c r="A1056" i="5" l="1"/>
  <c r="B1058" i="5"/>
  <c r="D1057" i="5"/>
  <c r="C1057" i="5"/>
  <c r="A1057" i="5" l="1"/>
  <c r="C1058" i="5"/>
  <c r="B1059" i="5"/>
  <c r="D1058" i="5"/>
  <c r="A1058" i="5" l="1"/>
  <c r="D1059" i="5"/>
  <c r="C1059" i="5"/>
  <c r="B1060" i="5"/>
  <c r="A1059" i="5" l="1"/>
  <c r="B1061" i="5"/>
  <c r="D1060" i="5"/>
  <c r="C1060" i="5"/>
  <c r="A1060" i="5" l="1"/>
  <c r="B1062" i="5"/>
  <c r="D1061" i="5"/>
  <c r="C1061" i="5"/>
  <c r="A1061" i="5" l="1"/>
  <c r="C1062" i="5"/>
  <c r="B1063" i="5"/>
  <c r="D1062" i="5"/>
  <c r="A1062" i="5" l="1"/>
  <c r="D1063" i="5"/>
  <c r="C1063" i="5"/>
  <c r="B1064" i="5"/>
  <c r="A1063" i="5" l="1"/>
  <c r="B1065" i="5"/>
  <c r="D1064" i="5"/>
  <c r="C1064" i="5"/>
  <c r="A1064" i="5" l="1"/>
  <c r="B1066" i="5"/>
  <c r="D1065" i="5"/>
  <c r="C1065" i="5"/>
  <c r="A1065" i="5" l="1"/>
  <c r="C1066" i="5"/>
  <c r="B1067" i="5"/>
  <c r="D1066" i="5"/>
  <c r="A1066" i="5" l="1"/>
  <c r="D1067" i="5"/>
  <c r="C1067" i="5"/>
  <c r="B1068" i="5"/>
  <c r="A1067" i="5" l="1"/>
  <c r="B1069" i="5"/>
  <c r="D1068" i="5"/>
  <c r="C1068" i="5"/>
  <c r="A1068" i="5" l="1"/>
  <c r="B1070" i="5"/>
  <c r="D1069" i="5"/>
  <c r="C1069" i="5"/>
  <c r="A1069" i="5" l="1"/>
  <c r="C1070" i="5"/>
  <c r="B1071" i="5"/>
  <c r="D1070" i="5"/>
  <c r="A1070" i="5" l="1"/>
  <c r="D1071" i="5"/>
  <c r="C1071" i="5"/>
  <c r="B1072" i="5"/>
  <c r="A1071" i="5" l="1"/>
  <c r="B1073" i="5"/>
  <c r="D1072" i="5"/>
  <c r="C1072" i="5"/>
  <c r="A1072" i="5" l="1"/>
  <c r="B1074" i="5"/>
  <c r="D1073" i="5"/>
  <c r="C1073" i="5"/>
  <c r="A1073" i="5" l="1"/>
  <c r="B1075" i="5"/>
  <c r="D1074" i="5"/>
  <c r="C1074" i="5"/>
  <c r="A1074" i="5" l="1"/>
  <c r="C1075" i="5"/>
  <c r="B1076" i="5"/>
  <c r="D1075" i="5"/>
  <c r="A1075" i="5" l="1"/>
  <c r="C1076" i="5"/>
  <c r="B1077" i="5"/>
  <c r="D1076" i="5"/>
  <c r="A1076" i="5" l="1"/>
  <c r="D1077" i="5"/>
  <c r="B1078" i="5"/>
  <c r="C1077" i="5"/>
  <c r="A1077" i="5" l="1"/>
  <c r="B1079" i="5"/>
  <c r="C1078" i="5"/>
  <c r="D1078" i="5"/>
  <c r="A1078" i="5" l="1"/>
  <c r="B1080" i="5"/>
  <c r="D1079" i="5"/>
  <c r="C1079" i="5"/>
  <c r="A1079" i="5" l="1"/>
  <c r="C1080" i="5"/>
  <c r="B1081" i="5"/>
  <c r="D1080" i="5"/>
  <c r="A1080" i="5" l="1"/>
  <c r="D1081" i="5"/>
  <c r="B1082" i="5"/>
  <c r="C1081" i="5"/>
  <c r="A1081" i="5" l="1"/>
  <c r="B1083" i="5"/>
  <c r="D1082" i="5"/>
  <c r="C1082" i="5"/>
  <c r="A1082" i="5" l="1"/>
  <c r="B1084" i="5"/>
  <c r="D1083" i="5"/>
  <c r="C1083" i="5"/>
  <c r="A1083" i="5" l="1"/>
  <c r="C1084" i="5"/>
  <c r="B1085" i="5"/>
  <c r="D1084" i="5"/>
  <c r="A1084" i="5" l="1"/>
  <c r="D1085" i="5"/>
  <c r="B1086" i="5"/>
  <c r="C1085" i="5"/>
  <c r="A1085" i="5" l="1"/>
  <c r="B1087" i="5"/>
  <c r="D1086" i="5"/>
  <c r="C1086" i="5"/>
  <c r="A1086" i="5" l="1"/>
  <c r="B1088" i="5"/>
  <c r="D1087" i="5"/>
  <c r="C1087" i="5"/>
  <c r="A1087" i="5" l="1"/>
  <c r="C1088" i="5"/>
  <c r="B1089" i="5"/>
  <c r="D1088" i="5"/>
  <c r="A1088" i="5" l="1"/>
  <c r="D1089" i="5"/>
  <c r="B1090" i="5"/>
  <c r="C1089" i="5"/>
  <c r="A1089" i="5" l="1"/>
  <c r="B1091" i="5"/>
  <c r="D1090" i="5"/>
  <c r="C1090" i="5"/>
  <c r="A1090" i="5" l="1"/>
  <c r="C1091" i="5"/>
  <c r="B1092" i="5"/>
  <c r="D1091" i="5"/>
  <c r="A1091" i="5" l="1"/>
  <c r="C1092" i="5"/>
  <c r="B1093" i="5"/>
  <c r="D1092" i="5"/>
  <c r="A1092" i="5" l="1"/>
  <c r="D1093" i="5"/>
  <c r="B1094" i="5"/>
  <c r="C1093" i="5"/>
  <c r="A1093" i="5" l="1"/>
  <c r="B1095" i="5"/>
  <c r="C1094" i="5"/>
  <c r="D1094" i="5"/>
  <c r="A1094" i="5" l="1"/>
  <c r="B1096" i="5"/>
  <c r="D1095" i="5"/>
  <c r="C1095" i="5"/>
  <c r="A1095" i="5" l="1"/>
  <c r="C1096" i="5"/>
  <c r="B1097" i="5"/>
  <c r="D1096" i="5"/>
  <c r="A1096" i="5" l="1"/>
  <c r="D1097" i="5"/>
  <c r="B1098" i="5"/>
  <c r="C1097" i="5"/>
  <c r="A1097" i="5" l="1"/>
  <c r="B1099" i="5"/>
  <c r="D1098" i="5"/>
  <c r="C1098" i="5"/>
  <c r="A1098" i="5" l="1"/>
  <c r="B1100" i="5"/>
  <c r="D1099" i="5"/>
  <c r="C1099" i="5"/>
  <c r="A1099" i="5" l="1"/>
  <c r="C1100" i="5"/>
  <c r="B1101" i="5"/>
  <c r="D1100" i="5"/>
  <c r="A1100" i="5" l="1"/>
  <c r="D1101" i="5"/>
  <c r="C1101" i="5"/>
  <c r="B1102" i="5"/>
  <c r="A1101" i="5" l="1"/>
  <c r="B1103" i="5"/>
  <c r="D1102" i="5"/>
  <c r="C1102" i="5"/>
  <c r="A1102" i="5" l="1"/>
  <c r="B1104" i="5"/>
  <c r="D1103" i="5"/>
  <c r="C1103" i="5"/>
  <c r="A1103" i="5" l="1"/>
  <c r="C1104" i="5"/>
  <c r="D1104" i="5"/>
  <c r="B1105" i="5"/>
  <c r="A1104" i="5" l="1"/>
  <c r="D1105" i="5"/>
  <c r="C1105" i="5"/>
  <c r="B1106" i="5"/>
  <c r="A1105" i="5" l="1"/>
  <c r="B1107" i="5"/>
  <c r="D1106" i="5"/>
  <c r="C1106" i="5"/>
  <c r="A1106" i="5" l="1"/>
  <c r="B1108" i="5"/>
  <c r="D1107" i="5"/>
  <c r="C1107" i="5"/>
  <c r="A1107" i="5" l="1"/>
  <c r="C1108" i="5"/>
  <c r="B1109" i="5"/>
  <c r="D1108" i="5"/>
  <c r="A1108" i="5" l="1"/>
  <c r="D1109" i="5"/>
  <c r="C1109" i="5"/>
  <c r="B1110" i="5"/>
  <c r="A1109" i="5" l="1"/>
  <c r="B1111" i="5"/>
  <c r="D1110" i="5"/>
  <c r="C1110" i="5"/>
  <c r="A1110" i="5" l="1"/>
  <c r="B1112" i="5"/>
  <c r="D1111" i="5"/>
  <c r="C1111" i="5"/>
  <c r="A1111" i="5" l="1"/>
  <c r="C1112" i="5"/>
  <c r="D1112" i="5"/>
  <c r="B1113" i="5"/>
  <c r="A1112" i="5" l="1"/>
  <c r="D1113" i="5"/>
  <c r="C1113" i="5"/>
  <c r="B1114" i="5"/>
  <c r="A1113" i="5" l="1"/>
  <c r="B1115" i="5"/>
  <c r="D1114" i="5"/>
  <c r="C1114" i="5"/>
  <c r="A1114" i="5" l="1"/>
  <c r="B1116" i="5"/>
  <c r="D1115" i="5"/>
  <c r="C1115" i="5"/>
  <c r="A1115" i="5" l="1"/>
  <c r="C1116" i="5"/>
  <c r="B1117" i="5"/>
  <c r="D1116" i="5"/>
  <c r="A1116" i="5" l="1"/>
  <c r="D1117" i="5"/>
  <c r="C1117" i="5"/>
  <c r="B1118" i="5"/>
  <c r="A1117" i="5" l="1"/>
  <c r="B1119" i="5"/>
  <c r="D1118" i="5"/>
  <c r="C1118" i="5"/>
  <c r="A1118" i="5" l="1"/>
  <c r="B1120" i="5"/>
  <c r="D1119" i="5"/>
  <c r="C1119" i="5"/>
  <c r="A1119" i="5" l="1"/>
  <c r="C1120" i="5"/>
  <c r="D1120" i="5"/>
  <c r="B1121" i="5"/>
  <c r="A1120" i="5" l="1"/>
  <c r="D1121" i="5"/>
  <c r="C1121" i="5"/>
  <c r="B1122" i="5"/>
  <c r="A1121" i="5" l="1"/>
  <c r="B1123" i="5"/>
  <c r="D1122" i="5"/>
  <c r="C1122" i="5"/>
  <c r="A1122" i="5" l="1"/>
  <c r="B1124" i="5"/>
  <c r="D1123" i="5"/>
  <c r="C1123" i="5"/>
  <c r="A1123" i="5" l="1"/>
  <c r="C1124" i="5"/>
  <c r="B1125" i="5"/>
  <c r="D1124" i="5"/>
  <c r="A1124" i="5" l="1"/>
  <c r="D1125" i="5"/>
  <c r="C1125" i="5"/>
  <c r="B1126" i="5"/>
  <c r="A1125" i="5" l="1"/>
  <c r="B1127" i="5"/>
  <c r="D1126" i="5"/>
  <c r="C1126" i="5"/>
  <c r="A1126" i="5" l="1"/>
  <c r="B1128" i="5"/>
  <c r="D1127" i="5"/>
  <c r="C1127" i="5"/>
  <c r="A1127" i="5" l="1"/>
  <c r="C1128" i="5"/>
  <c r="D1128" i="5"/>
  <c r="B1129" i="5"/>
  <c r="A1128" i="5" l="1"/>
  <c r="D1129" i="5"/>
  <c r="C1129" i="5"/>
  <c r="B1130" i="5"/>
  <c r="A1129" i="5" l="1"/>
  <c r="B1131" i="5"/>
  <c r="D1130" i="5"/>
  <c r="C1130" i="5"/>
  <c r="A1130" i="5" l="1"/>
  <c r="B1132" i="5"/>
  <c r="D1131" i="5"/>
  <c r="C1131" i="5"/>
  <c r="A1131" i="5" l="1"/>
  <c r="D1132" i="5"/>
  <c r="C1132" i="5"/>
  <c r="B1133" i="5"/>
  <c r="A1132" i="5" l="1"/>
  <c r="B1134" i="5"/>
  <c r="D1133" i="5"/>
  <c r="C1133" i="5"/>
  <c r="A1133" i="5" l="1"/>
  <c r="B1135" i="5"/>
  <c r="D1134" i="5"/>
  <c r="C1134" i="5"/>
  <c r="A1134" i="5" l="1"/>
  <c r="C1135" i="5"/>
  <c r="B1136" i="5"/>
  <c r="D1135" i="5"/>
  <c r="A1135" i="5" l="1"/>
  <c r="D1136" i="5"/>
  <c r="C1136" i="5"/>
  <c r="B1137" i="5"/>
  <c r="A1136" i="5" l="1"/>
  <c r="B1138" i="5"/>
  <c r="D1137" i="5"/>
  <c r="C1137" i="5"/>
  <c r="A1137" i="5" l="1"/>
  <c r="B1139" i="5"/>
  <c r="D1138" i="5"/>
  <c r="C1138" i="5"/>
  <c r="A1138" i="5" l="1"/>
  <c r="C1139" i="5"/>
  <c r="B1140" i="5"/>
  <c r="D1139" i="5"/>
  <c r="A1139" i="5" l="1"/>
  <c r="D1140" i="5"/>
  <c r="C1140" i="5"/>
  <c r="B1141" i="5"/>
  <c r="A1140" i="5" l="1"/>
  <c r="B1142" i="5"/>
  <c r="D1141" i="5"/>
  <c r="C1141" i="5"/>
  <c r="A1141" i="5" l="1"/>
  <c r="B1143" i="5"/>
  <c r="D1142" i="5"/>
  <c r="C1142" i="5"/>
  <c r="A1142" i="5" l="1"/>
  <c r="C1143" i="5"/>
  <c r="B1144" i="5"/>
  <c r="D1143" i="5"/>
  <c r="A1143" i="5" l="1"/>
  <c r="D1144" i="5"/>
  <c r="C1144" i="5"/>
  <c r="B1145" i="5"/>
  <c r="A1144" i="5" l="1"/>
  <c r="B1146" i="5"/>
  <c r="D1145" i="5"/>
  <c r="C1145" i="5"/>
  <c r="A1145" i="5" l="1"/>
  <c r="B1147" i="5"/>
  <c r="D1146" i="5"/>
  <c r="C1146" i="5"/>
  <c r="A1146" i="5" l="1"/>
  <c r="C1147" i="5"/>
  <c r="B1148" i="5"/>
  <c r="D1147" i="5"/>
  <c r="A1147" i="5" l="1"/>
  <c r="D1148" i="5"/>
  <c r="C1148" i="5"/>
  <c r="B1149" i="5"/>
  <c r="A1148" i="5" l="1"/>
  <c r="B1150" i="5"/>
  <c r="D1149" i="5"/>
  <c r="C1149" i="5"/>
  <c r="A1149" i="5" l="1"/>
  <c r="B1151" i="5"/>
  <c r="D1150" i="5"/>
  <c r="C1150" i="5"/>
  <c r="A1150" i="5" l="1"/>
  <c r="C1151" i="5"/>
  <c r="B1152" i="5"/>
  <c r="D1151" i="5"/>
  <c r="A1151" i="5" l="1"/>
  <c r="D1152" i="5"/>
  <c r="C1152" i="5"/>
  <c r="B1153" i="5"/>
  <c r="A1152" i="5" l="1"/>
  <c r="B1154" i="5"/>
  <c r="D1153" i="5"/>
  <c r="C1153" i="5"/>
  <c r="A1153" i="5" l="1"/>
  <c r="B1155" i="5"/>
  <c r="D1154" i="5"/>
  <c r="C1154" i="5"/>
  <c r="A1154" i="5" l="1"/>
  <c r="C1155" i="5"/>
  <c r="B1156" i="5"/>
  <c r="D1155" i="5"/>
  <c r="A1155" i="5" l="1"/>
  <c r="D1156" i="5"/>
  <c r="C1156" i="5"/>
  <c r="B1157" i="5"/>
  <c r="A1156" i="5" l="1"/>
  <c r="B1158" i="5"/>
  <c r="D1157" i="5"/>
  <c r="C1157" i="5"/>
  <c r="A1157" i="5" l="1"/>
  <c r="B1159" i="5"/>
  <c r="D1158" i="5"/>
  <c r="C1158" i="5"/>
  <c r="A1158" i="5" l="1"/>
  <c r="C1159" i="5"/>
  <c r="B1160" i="5"/>
  <c r="D1159" i="5"/>
  <c r="A1159" i="5" l="1"/>
  <c r="B1161" i="5"/>
  <c r="D1160" i="5"/>
  <c r="C1160" i="5"/>
  <c r="A1160" i="5" l="1"/>
  <c r="B1162" i="5"/>
  <c r="D1161" i="5"/>
  <c r="C1161" i="5"/>
  <c r="A1161" i="5" l="1"/>
  <c r="C1162" i="5"/>
  <c r="B1163" i="5"/>
  <c r="D1162" i="5"/>
  <c r="A1162" i="5" l="1"/>
  <c r="D1163" i="5"/>
  <c r="B1164" i="5"/>
  <c r="C1163" i="5"/>
  <c r="A1163" i="5" l="1"/>
  <c r="B1165" i="5"/>
  <c r="D1164" i="5"/>
  <c r="C1164" i="5"/>
  <c r="A1164" i="5" l="1"/>
  <c r="C1165" i="5"/>
  <c r="D1165" i="5"/>
  <c r="B1166" i="5"/>
  <c r="A1165" i="5" l="1"/>
  <c r="D1166" i="5"/>
  <c r="C1166" i="5"/>
  <c r="B1167" i="5"/>
  <c r="A1166" i="5" l="1"/>
  <c r="B1168" i="5"/>
  <c r="D1167" i="5"/>
  <c r="C1167" i="5"/>
  <c r="A1167" i="5" l="1"/>
  <c r="B1169" i="5"/>
  <c r="D1168" i="5"/>
  <c r="C1168" i="5"/>
  <c r="A1168" i="5" l="1"/>
  <c r="C1169" i="5"/>
  <c r="D1169" i="5"/>
  <c r="B1170" i="5"/>
  <c r="A1169" i="5" l="1"/>
  <c r="D1170" i="5"/>
  <c r="C1170" i="5"/>
  <c r="B1171" i="5"/>
  <c r="A1170" i="5" l="1"/>
  <c r="B1172" i="5"/>
  <c r="D1171" i="5"/>
  <c r="C1171" i="5"/>
  <c r="A1171" i="5" l="1"/>
  <c r="B1173" i="5"/>
  <c r="C1172" i="5"/>
  <c r="D1172" i="5"/>
  <c r="A1172" i="5" l="1"/>
  <c r="C1173" i="5"/>
  <c r="D1173" i="5"/>
  <c r="B1174" i="5"/>
  <c r="A1173" i="5" l="1"/>
  <c r="D1174" i="5"/>
  <c r="C1174" i="5"/>
  <c r="B1175" i="5"/>
  <c r="A1174" i="5" l="1"/>
  <c r="B1176" i="5"/>
  <c r="D1175" i="5"/>
  <c r="C1175" i="5"/>
  <c r="A1175" i="5" l="1"/>
  <c r="B1177" i="5"/>
  <c r="D1176" i="5"/>
  <c r="C1176" i="5"/>
  <c r="A1176" i="5" l="1"/>
  <c r="C1177" i="5"/>
  <c r="D1177" i="5"/>
  <c r="B1178" i="5"/>
  <c r="A1177" i="5" l="1"/>
  <c r="D1178" i="5"/>
  <c r="C1178" i="5"/>
  <c r="B1179" i="5"/>
  <c r="A1178" i="5" l="1"/>
  <c r="B1180" i="5"/>
  <c r="D1179" i="5"/>
  <c r="C1179" i="5"/>
  <c r="A1179" i="5" l="1"/>
  <c r="B1181" i="5"/>
  <c r="C1180" i="5"/>
  <c r="D1180" i="5"/>
  <c r="A1180" i="5" l="1"/>
  <c r="C1181" i="5"/>
  <c r="D1181" i="5"/>
  <c r="B1182" i="5"/>
  <c r="A1181" i="5" l="1"/>
  <c r="D1182" i="5"/>
  <c r="C1182" i="5"/>
  <c r="B1183" i="5"/>
  <c r="A1182" i="5" l="1"/>
  <c r="B1184" i="5"/>
  <c r="D1183" i="5"/>
  <c r="C1183" i="5"/>
  <c r="A1183" i="5" l="1"/>
  <c r="B1185" i="5"/>
  <c r="D1184" i="5"/>
  <c r="C1184" i="5"/>
  <c r="A1184" i="5" l="1"/>
  <c r="C1185" i="5"/>
  <c r="D1185" i="5"/>
  <c r="B1186" i="5"/>
  <c r="A1185" i="5" l="1"/>
  <c r="D1186" i="5"/>
  <c r="C1186" i="5"/>
  <c r="B1187" i="5"/>
  <c r="A1186" i="5" l="1"/>
  <c r="B1188" i="5"/>
  <c r="D1187" i="5"/>
  <c r="C1187" i="5"/>
  <c r="A1187" i="5" l="1"/>
  <c r="B1189" i="5"/>
  <c r="D1188" i="5"/>
  <c r="C1188" i="5"/>
  <c r="A1188" i="5" l="1"/>
  <c r="C1189" i="5"/>
  <c r="B1190" i="5"/>
  <c r="D1189" i="5"/>
  <c r="A1189" i="5" l="1"/>
  <c r="D1190" i="5"/>
  <c r="C1190" i="5"/>
  <c r="B1191" i="5"/>
  <c r="A1190" i="5" l="1"/>
  <c r="B1192" i="5"/>
  <c r="D1191" i="5"/>
  <c r="C1191" i="5"/>
  <c r="A1191" i="5" l="1"/>
  <c r="B1193" i="5"/>
  <c r="D1192" i="5"/>
  <c r="C1192" i="5"/>
  <c r="A1192" i="5" l="1"/>
  <c r="C1193" i="5"/>
  <c r="B1194" i="5"/>
  <c r="D1193" i="5"/>
  <c r="A1193" i="5" l="1"/>
  <c r="D1194" i="5"/>
  <c r="C1194" i="5"/>
  <c r="B1195" i="5"/>
  <c r="A1194" i="5" l="1"/>
  <c r="B1196" i="5"/>
  <c r="D1195" i="5"/>
  <c r="C1195" i="5"/>
  <c r="A1195" i="5" l="1"/>
  <c r="B1197" i="5"/>
  <c r="D1196" i="5"/>
  <c r="C1196" i="5"/>
  <c r="A1196" i="5" l="1"/>
  <c r="C1197" i="5"/>
  <c r="B1198" i="5"/>
  <c r="D1197" i="5"/>
  <c r="A1197" i="5" l="1"/>
  <c r="D1198" i="5"/>
  <c r="C1198" i="5"/>
  <c r="B1199" i="5"/>
  <c r="A1198" i="5" l="1"/>
  <c r="B1200" i="5"/>
  <c r="D1199" i="5"/>
  <c r="C1199" i="5"/>
  <c r="A1199" i="5" l="1"/>
  <c r="B1201" i="5"/>
  <c r="D1200" i="5"/>
  <c r="C1200" i="5"/>
  <c r="A1200" i="5" l="1"/>
  <c r="C1201" i="5"/>
  <c r="B1202" i="5"/>
  <c r="D1201" i="5"/>
  <c r="A1201" i="5" l="1"/>
  <c r="D1202" i="5"/>
  <c r="C1202" i="5"/>
  <c r="B1203" i="5"/>
  <c r="A1202" i="5" l="1"/>
  <c r="B1204" i="5"/>
  <c r="D1203" i="5"/>
  <c r="C1203" i="5"/>
  <c r="A1203" i="5" l="1"/>
  <c r="B1205" i="5"/>
  <c r="D1204" i="5"/>
  <c r="C1204" i="5"/>
  <c r="A1204" i="5" l="1"/>
  <c r="C1205" i="5"/>
  <c r="B1206" i="5"/>
  <c r="D1205" i="5"/>
  <c r="A1205" i="5" l="1"/>
  <c r="D1206" i="5"/>
  <c r="C1206" i="5"/>
  <c r="B1207" i="5"/>
  <c r="A1206" i="5" l="1"/>
  <c r="B1208" i="5"/>
  <c r="D1207" i="5"/>
  <c r="C1207" i="5"/>
  <c r="A1207" i="5" l="1"/>
  <c r="B1209" i="5"/>
  <c r="D1208" i="5"/>
  <c r="C1208" i="5"/>
  <c r="A1208" i="5" l="1"/>
  <c r="C1209" i="5"/>
  <c r="B1210" i="5"/>
  <c r="D1209" i="5"/>
  <c r="A1209" i="5" l="1"/>
  <c r="D1210" i="5"/>
  <c r="C1210" i="5"/>
  <c r="B1211" i="5"/>
  <c r="A1210" i="5" l="1"/>
  <c r="B1212" i="5"/>
  <c r="D1211" i="5"/>
  <c r="C1211" i="5"/>
  <c r="A1211" i="5" l="1"/>
  <c r="B1213" i="5"/>
  <c r="D1212" i="5"/>
  <c r="C1212" i="5"/>
  <c r="A1212" i="5" l="1"/>
  <c r="C1213" i="5"/>
  <c r="B1214" i="5"/>
  <c r="D1213" i="5"/>
  <c r="A1213" i="5" l="1"/>
  <c r="D1214" i="5"/>
  <c r="C1214" i="5"/>
  <c r="B1215" i="5"/>
  <c r="A1214" i="5" l="1"/>
  <c r="B1216" i="5"/>
  <c r="D1215" i="5"/>
  <c r="C1215" i="5"/>
  <c r="A1215" i="5" l="1"/>
  <c r="B1217" i="5"/>
  <c r="D1216" i="5"/>
  <c r="C1216" i="5"/>
  <c r="A1216" i="5" l="1"/>
  <c r="C1217" i="5"/>
  <c r="B1218" i="5"/>
  <c r="D1217" i="5"/>
  <c r="A1217" i="5" l="1"/>
  <c r="D1218" i="5"/>
  <c r="C1218" i="5"/>
  <c r="B1219" i="5"/>
  <c r="A1218" i="5" l="1"/>
  <c r="B1220" i="5"/>
  <c r="D1219" i="5"/>
  <c r="C1219" i="5"/>
  <c r="A1219" i="5" l="1"/>
  <c r="B1221" i="5"/>
  <c r="D1220" i="5"/>
  <c r="C1220" i="5"/>
  <c r="A1220" i="5" l="1"/>
  <c r="C1221" i="5"/>
  <c r="B1222" i="5"/>
  <c r="D1221" i="5"/>
  <c r="A1221" i="5" l="1"/>
  <c r="D1222" i="5"/>
  <c r="C1222" i="5"/>
  <c r="B1223" i="5"/>
  <c r="A1222" i="5" l="1"/>
  <c r="B1224" i="5"/>
  <c r="D1223" i="5"/>
  <c r="C1223" i="5"/>
  <c r="A1223" i="5" l="1"/>
  <c r="B1225" i="5"/>
  <c r="D1224" i="5"/>
  <c r="C1224" i="5"/>
  <c r="A1224" i="5" l="1"/>
  <c r="C1225" i="5"/>
  <c r="B1226" i="5"/>
  <c r="D1225" i="5"/>
  <c r="A1225" i="5" l="1"/>
  <c r="D1226" i="5"/>
  <c r="C1226" i="5"/>
  <c r="B1227" i="5"/>
  <c r="A1226" i="5" l="1"/>
  <c r="B1228" i="5"/>
  <c r="D1227" i="5"/>
  <c r="C1227" i="5"/>
  <c r="A1227" i="5" l="1"/>
  <c r="B1229" i="5"/>
  <c r="D1228" i="5"/>
  <c r="C1228" i="5"/>
  <c r="A1228" i="5" l="1"/>
  <c r="C1229" i="5"/>
  <c r="B1230" i="5"/>
  <c r="D1229" i="5"/>
  <c r="A1229" i="5" l="1"/>
  <c r="D1230" i="5"/>
  <c r="C1230" i="5"/>
  <c r="B1231" i="5"/>
  <c r="A1230" i="5" l="1"/>
  <c r="B1232" i="5"/>
  <c r="D1231" i="5"/>
  <c r="C1231" i="5"/>
  <c r="A1231" i="5" l="1"/>
  <c r="B1233" i="5"/>
  <c r="C1232" i="5"/>
  <c r="D1232" i="5"/>
  <c r="A1232" i="5" l="1"/>
  <c r="B1234" i="5"/>
  <c r="D1233" i="5"/>
  <c r="C1233" i="5"/>
  <c r="A1233" i="5" l="1"/>
  <c r="C1234" i="5"/>
  <c r="B1235" i="5"/>
  <c r="D1234" i="5"/>
  <c r="A1234" i="5" l="1"/>
  <c r="D1235" i="5"/>
  <c r="B1236" i="5"/>
  <c r="C1235" i="5"/>
  <c r="B4" i="2"/>
  <c r="A1235" i="5" l="1"/>
  <c r="B1237" i="5"/>
  <c r="D1236" i="5"/>
  <c r="C1236" i="5"/>
  <c r="A4" i="2"/>
  <c r="A1236" i="5" l="1"/>
  <c r="B1238" i="5"/>
  <c r="D1237" i="5"/>
  <c r="C1237" i="5"/>
  <c r="A5" i="2"/>
  <c r="B9" i="2"/>
  <c r="A1237" i="5" l="1"/>
  <c r="A6" i="2"/>
  <c r="C1238" i="5"/>
  <c r="B1239" i="5"/>
  <c r="D1238" i="5"/>
  <c r="A1238" i="5" l="1"/>
  <c r="A7" i="2"/>
  <c r="D1239" i="5"/>
  <c r="B1240" i="5"/>
  <c r="C1239" i="5"/>
  <c r="B13" i="2"/>
  <c r="A1239" i="5" l="1"/>
  <c r="A8" i="2"/>
  <c r="B1241" i="5"/>
  <c r="D1240" i="5"/>
  <c r="C1240" i="5"/>
  <c r="A1240" i="5" l="1"/>
  <c r="A9" i="2"/>
  <c r="B1242" i="5"/>
  <c r="D1241" i="5"/>
  <c r="C1241" i="5"/>
  <c r="A1241" i="5" l="1"/>
  <c r="A10" i="2"/>
  <c r="C1242" i="5"/>
  <c r="B1243" i="5"/>
  <c r="D1242" i="5"/>
  <c r="A1242" i="5" l="1"/>
  <c r="A11" i="2"/>
  <c r="B1244" i="5"/>
  <c r="D1243" i="5"/>
  <c r="C1243" i="5"/>
  <c r="A1243" i="5" l="1"/>
  <c r="A12" i="2"/>
  <c r="B1245" i="5"/>
  <c r="C1244" i="5"/>
  <c r="D1244" i="5"/>
  <c r="A1244" i="5" l="1"/>
  <c r="A13" i="2"/>
  <c r="C1245" i="5"/>
  <c r="B1246" i="5"/>
  <c r="D1245" i="5"/>
  <c r="A1245" i="5" l="1"/>
  <c r="A14" i="2"/>
  <c r="D1246" i="5"/>
  <c r="C1246" i="5"/>
  <c r="B1247" i="5"/>
  <c r="A1246" i="5" l="1"/>
  <c r="A15" i="2"/>
  <c r="B1248" i="5"/>
  <c r="D1247" i="5"/>
  <c r="C1247" i="5"/>
  <c r="A1247" i="5" l="1"/>
  <c r="A16" i="2"/>
  <c r="B1249" i="5"/>
  <c r="D1248" i="5"/>
  <c r="C1248" i="5"/>
  <c r="A1248" i="5" l="1"/>
  <c r="A17" i="2"/>
  <c r="A18" i="2" s="1"/>
  <c r="A19" i="2" s="1"/>
  <c r="C1249" i="5"/>
  <c r="B1250" i="5"/>
  <c r="D1249" i="5"/>
  <c r="A1249" i="5" l="1"/>
  <c r="D1250" i="5"/>
  <c r="C1250" i="5"/>
  <c r="B1251" i="5"/>
  <c r="A1250" i="5" l="1"/>
  <c r="B1252" i="5"/>
  <c r="D1251" i="5"/>
  <c r="C1251" i="5"/>
  <c r="A1251" i="5" l="1"/>
  <c r="B1253" i="5"/>
  <c r="D1252" i="5"/>
  <c r="C1252" i="5"/>
  <c r="A1252" i="5" l="1"/>
  <c r="C1253" i="5"/>
  <c r="B1254" i="5"/>
  <c r="D1253" i="5"/>
  <c r="A1253" i="5" l="1"/>
  <c r="D1254" i="5"/>
  <c r="C1254" i="5"/>
  <c r="B1255" i="5"/>
  <c r="A1254" i="5" l="1"/>
  <c r="B1256" i="5"/>
  <c r="D1255" i="5"/>
  <c r="C1255" i="5"/>
  <c r="A1255" i="5" l="1"/>
  <c r="B1257" i="5"/>
  <c r="D1256" i="5"/>
  <c r="C1256" i="5"/>
  <c r="A1256" i="5" l="1"/>
  <c r="C1257" i="5"/>
  <c r="B1258" i="5"/>
  <c r="D1257" i="5"/>
  <c r="A1257" i="5" l="1"/>
  <c r="D1258" i="5"/>
  <c r="C1258" i="5"/>
  <c r="B1259" i="5"/>
  <c r="A1258" i="5" l="1"/>
  <c r="B1260" i="5"/>
  <c r="D1259" i="5"/>
  <c r="C1259" i="5"/>
  <c r="A1259" i="5" l="1"/>
  <c r="B1261" i="5"/>
  <c r="D1260" i="5"/>
  <c r="C1260" i="5"/>
  <c r="A1260" i="5" l="1"/>
  <c r="C1261" i="5"/>
  <c r="B1262" i="5"/>
  <c r="D1261" i="5"/>
  <c r="A1261" i="5" l="1"/>
  <c r="D1262" i="5"/>
  <c r="C1262" i="5"/>
  <c r="B1263" i="5"/>
  <c r="A1262" i="5" l="1"/>
  <c r="B1264" i="5"/>
  <c r="D1263" i="5"/>
  <c r="C1263" i="5"/>
  <c r="A1263" i="5" l="1"/>
  <c r="B1265" i="5"/>
  <c r="D1264" i="5"/>
  <c r="C1264" i="5"/>
  <c r="A1264" i="5" l="1"/>
  <c r="C1265" i="5"/>
  <c r="B1266" i="5"/>
  <c r="D1265" i="5"/>
  <c r="A1265" i="5" l="1"/>
  <c r="D1266" i="5"/>
  <c r="C1266" i="5"/>
  <c r="B1267" i="5"/>
  <c r="A1266" i="5" l="1"/>
  <c r="B1268" i="5"/>
  <c r="D1267" i="5"/>
  <c r="C1267" i="5"/>
  <c r="A1267" i="5" l="1"/>
  <c r="B1269" i="5"/>
  <c r="D1268" i="5"/>
  <c r="C1268" i="5"/>
  <c r="A1268" i="5" l="1"/>
  <c r="C1269" i="5"/>
  <c r="B1270" i="5"/>
  <c r="D1269" i="5"/>
  <c r="A1269" i="5" l="1"/>
  <c r="D1270" i="5"/>
  <c r="C1270" i="5"/>
  <c r="B1271" i="5"/>
  <c r="A1270" i="5" l="1"/>
  <c r="B1272" i="5"/>
  <c r="D1271" i="5"/>
  <c r="C1271" i="5"/>
  <c r="A1271" i="5" l="1"/>
  <c r="B1273" i="5"/>
  <c r="D1272" i="5"/>
  <c r="C1272" i="5"/>
  <c r="A1272" i="5" l="1"/>
  <c r="C1273" i="5"/>
  <c r="B1274" i="5"/>
  <c r="D1273" i="5"/>
  <c r="A1273" i="5" l="1"/>
  <c r="D1274" i="5"/>
  <c r="C1274" i="5"/>
  <c r="B1275" i="5"/>
  <c r="A1274" i="5" l="1"/>
  <c r="B1276" i="5"/>
  <c r="D1275" i="5"/>
  <c r="C1275" i="5"/>
  <c r="A1275" i="5" l="1"/>
  <c r="B1277" i="5"/>
  <c r="D1276" i="5"/>
  <c r="C1276" i="5"/>
  <c r="A1276" i="5" l="1"/>
  <c r="C1277" i="5"/>
  <c r="B1278" i="5"/>
  <c r="D1277" i="5"/>
  <c r="A1277" i="5" l="1"/>
  <c r="D1278" i="5"/>
  <c r="C1278" i="5"/>
  <c r="B1279" i="5"/>
  <c r="A1278" i="5" l="1"/>
  <c r="B1280" i="5"/>
  <c r="D1279" i="5"/>
  <c r="C1279" i="5"/>
  <c r="A1279" i="5" l="1"/>
  <c r="B1281" i="5"/>
  <c r="D1280" i="5"/>
  <c r="C1280" i="5"/>
  <c r="A1280" i="5" l="1"/>
  <c r="C1281" i="5"/>
  <c r="B1282" i="5"/>
  <c r="D1281" i="5"/>
  <c r="A1281" i="5" l="1"/>
  <c r="D1282" i="5"/>
  <c r="C1282" i="5"/>
  <c r="B1283" i="5"/>
  <c r="A1282" i="5" l="1"/>
  <c r="B1284" i="5"/>
  <c r="D1283" i="5"/>
  <c r="C1283" i="5"/>
  <c r="A1283" i="5" l="1"/>
  <c r="B1285" i="5"/>
  <c r="D1284" i="5"/>
  <c r="C1284" i="5"/>
  <c r="A1284" i="5" l="1"/>
  <c r="C1285" i="5"/>
  <c r="B1286" i="5"/>
  <c r="D1285" i="5"/>
  <c r="A1285" i="5" l="1"/>
  <c r="D1286" i="5"/>
  <c r="C1286" i="5"/>
  <c r="B1287" i="5"/>
  <c r="A1286" i="5" l="1"/>
  <c r="B1288" i="5"/>
  <c r="D1287" i="5"/>
  <c r="C1287" i="5"/>
  <c r="A1287" i="5" l="1"/>
  <c r="B1289" i="5"/>
  <c r="D1288" i="5"/>
  <c r="C1288" i="5"/>
  <c r="A1288" i="5" l="1"/>
  <c r="C1289" i="5"/>
  <c r="B1290" i="5"/>
  <c r="D1289" i="5"/>
  <c r="A1289" i="5" l="1"/>
  <c r="D1290" i="5"/>
  <c r="C1290" i="5"/>
  <c r="B1291" i="5"/>
  <c r="A1290" i="5" l="1"/>
  <c r="B1292" i="5"/>
  <c r="D1291" i="5"/>
  <c r="C1291" i="5"/>
  <c r="A1291" i="5" l="1"/>
  <c r="B1293" i="5"/>
  <c r="D1292" i="5"/>
  <c r="C1292" i="5"/>
  <c r="A1292" i="5" l="1"/>
  <c r="C1293" i="5"/>
  <c r="B1294" i="5"/>
  <c r="D1293" i="5"/>
  <c r="A1293" i="5" l="1"/>
  <c r="D1294" i="5"/>
  <c r="C1294" i="5"/>
  <c r="B1295" i="5"/>
  <c r="A1294" i="5" l="1"/>
  <c r="B1296" i="5"/>
  <c r="D1295" i="5"/>
  <c r="C1295" i="5"/>
  <c r="A1295" i="5" l="1"/>
  <c r="B1297" i="5"/>
  <c r="D1296" i="5"/>
  <c r="C1296" i="5"/>
  <c r="A1296" i="5" l="1"/>
  <c r="C1297" i="5"/>
  <c r="B1298" i="5"/>
  <c r="D1297" i="5"/>
  <c r="A1297" i="5" l="1"/>
  <c r="D1298" i="5"/>
  <c r="C1298" i="5"/>
  <c r="B1299" i="5"/>
  <c r="A1298" i="5" l="1"/>
  <c r="B1300" i="5"/>
  <c r="D1299" i="5"/>
  <c r="C1299" i="5"/>
  <c r="A1299" i="5" l="1"/>
  <c r="B1301" i="5"/>
  <c r="D1300" i="5"/>
  <c r="C1300" i="5"/>
  <c r="A1300" i="5" l="1"/>
  <c r="B1302" i="5"/>
  <c r="C1301" i="5"/>
  <c r="D1301" i="5"/>
  <c r="A1301" i="5" l="1"/>
  <c r="B1303" i="5"/>
  <c r="D1302" i="5"/>
  <c r="C1302" i="5"/>
  <c r="A1302" i="5" l="1"/>
  <c r="C1303" i="5"/>
  <c r="D1303" i="5"/>
  <c r="B1304" i="5"/>
  <c r="A1303" i="5" l="1"/>
  <c r="B1305" i="5"/>
  <c r="D1304" i="5"/>
  <c r="C1304" i="5"/>
  <c r="A1304" i="5" l="1"/>
  <c r="B1306" i="5"/>
  <c r="D1305" i="5"/>
  <c r="C1305" i="5"/>
  <c r="A1305" i="5" l="1"/>
  <c r="C1306" i="5"/>
  <c r="D1306" i="5"/>
  <c r="B1307" i="5"/>
  <c r="A1306" i="5" l="1"/>
  <c r="D1307" i="5"/>
  <c r="C1307" i="5"/>
  <c r="B1308" i="5"/>
  <c r="A1307" i="5" l="1"/>
  <c r="B1309" i="5"/>
  <c r="D1308" i="5"/>
  <c r="C1308" i="5"/>
  <c r="A1308" i="5" l="1"/>
  <c r="B1310" i="5"/>
  <c r="D1309" i="5"/>
  <c r="C1309" i="5"/>
  <c r="A1309" i="5" l="1"/>
  <c r="C1310" i="5"/>
  <c r="B1311" i="5"/>
  <c r="D1310" i="5"/>
  <c r="A1310" i="5" l="1"/>
  <c r="B1312" i="5"/>
  <c r="D1311" i="5"/>
  <c r="C1311" i="5"/>
  <c r="A1311" i="5" l="1"/>
  <c r="B1313" i="5"/>
  <c r="D1312" i="5"/>
  <c r="C1312" i="5"/>
  <c r="A1312" i="5" l="1"/>
  <c r="C1313" i="5"/>
  <c r="B1314" i="5"/>
  <c r="D1313" i="5"/>
  <c r="A1313" i="5" l="1"/>
  <c r="D1314" i="5"/>
  <c r="C1314" i="5"/>
  <c r="B1315" i="5"/>
  <c r="A1314" i="5" l="1"/>
  <c r="B1316" i="5"/>
  <c r="D1315" i="5"/>
  <c r="C1315" i="5"/>
  <c r="A1315" i="5" l="1"/>
  <c r="B1317" i="5"/>
  <c r="D1316" i="5"/>
  <c r="C1316" i="5"/>
  <c r="A1316" i="5" l="1"/>
  <c r="C1317" i="5"/>
  <c r="B1318" i="5"/>
  <c r="D1317" i="5"/>
  <c r="A1317" i="5" l="1"/>
  <c r="D1318" i="5"/>
  <c r="C1318" i="5"/>
  <c r="B1319" i="5"/>
  <c r="A1318" i="5" l="1"/>
  <c r="B1320" i="5"/>
  <c r="D1319" i="5"/>
  <c r="C1319" i="5"/>
  <c r="A1319" i="5" l="1"/>
  <c r="B1321" i="5"/>
  <c r="D1320" i="5"/>
  <c r="C1320" i="5"/>
  <c r="A1320" i="5" l="1"/>
  <c r="C1321" i="5"/>
  <c r="B1322" i="5"/>
  <c r="D1321" i="5"/>
  <c r="A1321" i="5" l="1"/>
  <c r="D1322" i="5"/>
  <c r="C1322" i="5"/>
  <c r="B1323" i="5"/>
  <c r="A1322" i="5" l="1"/>
  <c r="B1324" i="5"/>
  <c r="D1323" i="5"/>
  <c r="C1323" i="5"/>
  <c r="A1323" i="5" l="1"/>
  <c r="B1325" i="5"/>
  <c r="D1324" i="5"/>
  <c r="C1324" i="5"/>
  <c r="A1324" i="5" l="1"/>
  <c r="C1325" i="5"/>
  <c r="B1326" i="5"/>
  <c r="D1325" i="5"/>
  <c r="A1325" i="5" l="1"/>
  <c r="D1326" i="5"/>
  <c r="C1326" i="5"/>
  <c r="B1327" i="5"/>
  <c r="A1326" i="5" l="1"/>
  <c r="B1328" i="5"/>
  <c r="D1327" i="5"/>
  <c r="C1327" i="5"/>
  <c r="A1327" i="5" l="1"/>
  <c r="B1329" i="5"/>
  <c r="D1328" i="5"/>
  <c r="C1328" i="5"/>
  <c r="A1328" i="5" l="1"/>
  <c r="C1329" i="5"/>
  <c r="B1330" i="5"/>
  <c r="D1329" i="5"/>
  <c r="A1329" i="5" l="1"/>
  <c r="D1330" i="5"/>
  <c r="C1330" i="5"/>
  <c r="B1331" i="5"/>
  <c r="A1330" i="5" l="1"/>
  <c r="B1332" i="5"/>
  <c r="D1331" i="5"/>
  <c r="C1331" i="5"/>
  <c r="A1331" i="5" l="1"/>
  <c r="B1333" i="5"/>
  <c r="D1332" i="5"/>
  <c r="C1332" i="5"/>
  <c r="A1332" i="5" l="1"/>
  <c r="C1333" i="5"/>
  <c r="B1334" i="5"/>
  <c r="D1333" i="5"/>
  <c r="A1333" i="5" l="1"/>
  <c r="D1334" i="5"/>
  <c r="C1334" i="5"/>
  <c r="B1335" i="5"/>
  <c r="A1334" i="5" l="1"/>
  <c r="B1336" i="5"/>
  <c r="D1335" i="5"/>
  <c r="C1335" i="5"/>
  <c r="A1335" i="5" l="1"/>
  <c r="B1337" i="5"/>
  <c r="D1336" i="5"/>
  <c r="C1336" i="5"/>
  <c r="A1336" i="5" l="1"/>
  <c r="C1337" i="5"/>
  <c r="B1338" i="5"/>
  <c r="D1337" i="5"/>
  <c r="A1337" i="5" l="1"/>
  <c r="D1338" i="5"/>
  <c r="C1338" i="5"/>
  <c r="B1339" i="5"/>
  <c r="A1338" i="5" l="1"/>
  <c r="B1340" i="5"/>
  <c r="D1339" i="5"/>
  <c r="C1339" i="5"/>
  <c r="A1339" i="5" l="1"/>
  <c r="B1341" i="5"/>
  <c r="D1340" i="5"/>
  <c r="C1340" i="5"/>
  <c r="A1340" i="5" l="1"/>
  <c r="C1341" i="5"/>
  <c r="B1342" i="5"/>
  <c r="D1341" i="5"/>
  <c r="A1341" i="5" l="1"/>
  <c r="D1342" i="5"/>
  <c r="C1342" i="5"/>
  <c r="B1343" i="5"/>
  <c r="A1342" i="5" l="1"/>
  <c r="B1344" i="5"/>
  <c r="D1343" i="5"/>
  <c r="C1343" i="5"/>
  <c r="A1343" i="5" l="1"/>
  <c r="B1345" i="5"/>
  <c r="D1344" i="5"/>
  <c r="C1344" i="5"/>
  <c r="A1344" i="5" l="1"/>
  <c r="C1345" i="5"/>
  <c r="B1346" i="5"/>
  <c r="D1345" i="5"/>
  <c r="A1345" i="5" l="1"/>
  <c r="D1346" i="5"/>
  <c r="C1346" i="5"/>
  <c r="B1347" i="5"/>
  <c r="A1346" i="5" l="1"/>
  <c r="B1348" i="5"/>
  <c r="D1347" i="5"/>
  <c r="C1347" i="5"/>
  <c r="A1347" i="5" l="1"/>
  <c r="B1349" i="5"/>
  <c r="D1348" i="5"/>
  <c r="C1348" i="5"/>
  <c r="A1348" i="5" l="1"/>
  <c r="C1349" i="5"/>
  <c r="B1350" i="5"/>
  <c r="D1349" i="5"/>
  <c r="A1349" i="5" l="1"/>
  <c r="D1350" i="5"/>
  <c r="C1350" i="5"/>
  <c r="B1351" i="5"/>
  <c r="A1350" i="5" l="1"/>
  <c r="B1352" i="5"/>
  <c r="D1351" i="5"/>
  <c r="C1351" i="5"/>
  <c r="A1351" i="5" l="1"/>
  <c r="B1353" i="5"/>
  <c r="D1352" i="5"/>
  <c r="C1352" i="5"/>
  <c r="A1352" i="5" l="1"/>
  <c r="C1353" i="5"/>
  <c r="B1354" i="5"/>
  <c r="D1353" i="5"/>
  <c r="A1353" i="5" l="1"/>
  <c r="D1354" i="5"/>
  <c r="C1354" i="5"/>
  <c r="B1355" i="5"/>
  <c r="A1354" i="5" l="1"/>
  <c r="B1356" i="5"/>
  <c r="D1355" i="5"/>
  <c r="C1355" i="5"/>
  <c r="A1355" i="5" l="1"/>
  <c r="B1357" i="5"/>
  <c r="D1356" i="5"/>
  <c r="C1356" i="5"/>
  <c r="A1356" i="5" l="1"/>
  <c r="C1357" i="5"/>
  <c r="B1358" i="5"/>
  <c r="D1357" i="5"/>
  <c r="A1357" i="5" l="1"/>
  <c r="D1358" i="5"/>
  <c r="C1358" i="5"/>
  <c r="B1359" i="5"/>
  <c r="A1358" i="5" l="1"/>
  <c r="B1360" i="5"/>
  <c r="D1359" i="5"/>
  <c r="C1359" i="5"/>
  <c r="A1359" i="5" l="1"/>
  <c r="B1361" i="5"/>
  <c r="D1360" i="5"/>
  <c r="C1360" i="5"/>
  <c r="A1360" i="5" l="1"/>
  <c r="C1361" i="5"/>
  <c r="B1362" i="5"/>
  <c r="D1361" i="5"/>
  <c r="A1361" i="5" l="1"/>
  <c r="D1362" i="5"/>
  <c r="C1362" i="5"/>
  <c r="B1363" i="5"/>
  <c r="A1362" i="5" l="1"/>
  <c r="B1364" i="5"/>
  <c r="D1363" i="5"/>
  <c r="C1363" i="5"/>
  <c r="A1363" i="5" l="1"/>
  <c r="B1365" i="5"/>
  <c r="D1364" i="5"/>
  <c r="C1364" i="5"/>
  <c r="A1364" i="5" l="1"/>
  <c r="C1365" i="5"/>
  <c r="B1366" i="5"/>
  <c r="D1365" i="5"/>
  <c r="A1365" i="5" l="1"/>
  <c r="D1366" i="5"/>
  <c r="C1366" i="5"/>
  <c r="B1367" i="5"/>
  <c r="A1366" i="5" l="1"/>
  <c r="B1368" i="5"/>
  <c r="D1367" i="5"/>
  <c r="C1367" i="5"/>
  <c r="A1367" i="5" l="1"/>
  <c r="B1369" i="5"/>
  <c r="D1368" i="5"/>
  <c r="C1368" i="5"/>
  <c r="A1368" i="5" l="1"/>
  <c r="C1369" i="5"/>
  <c r="B1370" i="5"/>
  <c r="D1369" i="5"/>
  <c r="A1369" i="5" l="1"/>
  <c r="D1370" i="5"/>
  <c r="C1370" i="5"/>
  <c r="B1371" i="5"/>
  <c r="A1370" i="5" l="1"/>
  <c r="B1372" i="5"/>
  <c r="D1371" i="5"/>
  <c r="C1371" i="5"/>
  <c r="A1371" i="5" l="1"/>
  <c r="B1373" i="5"/>
  <c r="D1372" i="5"/>
  <c r="C1372" i="5"/>
  <c r="A1372" i="5" l="1"/>
  <c r="C1373" i="5"/>
  <c r="B1374" i="5"/>
  <c r="D1373" i="5"/>
  <c r="A1373" i="5" l="1"/>
  <c r="D1374" i="5"/>
  <c r="C1374" i="5"/>
  <c r="B1375" i="5"/>
  <c r="A1374" i="5" l="1"/>
  <c r="B1376" i="5"/>
  <c r="D1375" i="5"/>
  <c r="C1375" i="5"/>
  <c r="A1375" i="5" l="1"/>
  <c r="B1377" i="5"/>
  <c r="D1376" i="5"/>
  <c r="C1376" i="5"/>
  <c r="A1376" i="5" l="1"/>
  <c r="C1377" i="5"/>
  <c r="B1378" i="5"/>
  <c r="D1377" i="5"/>
  <c r="A1377" i="5" l="1"/>
  <c r="D1378" i="5"/>
  <c r="C1378" i="5"/>
  <c r="B1379" i="5"/>
  <c r="A1378" i="5" l="1"/>
  <c r="B1380" i="5"/>
  <c r="D1379" i="5"/>
  <c r="C1379" i="5"/>
  <c r="A1379" i="5" l="1"/>
  <c r="B1381" i="5"/>
  <c r="D1380" i="5"/>
  <c r="C1380" i="5"/>
  <c r="A1380" i="5" l="1"/>
  <c r="C1381" i="5"/>
  <c r="B1382" i="5"/>
  <c r="D1381" i="5"/>
  <c r="A1381" i="5" l="1"/>
  <c r="D1382" i="5"/>
  <c r="C1382" i="5"/>
  <c r="B1383" i="5"/>
  <c r="A1382" i="5" l="1"/>
  <c r="B1384" i="5"/>
  <c r="D1383" i="5"/>
  <c r="C1383" i="5"/>
  <c r="A1383" i="5" l="1"/>
  <c r="B1385" i="5"/>
  <c r="D1384" i="5"/>
  <c r="C1384" i="5"/>
  <c r="A1384" i="5" l="1"/>
  <c r="B1386" i="5"/>
  <c r="C1385" i="5"/>
  <c r="D1385" i="5"/>
  <c r="A1385" i="5" l="1"/>
  <c r="D1386" i="5"/>
  <c r="B1387" i="5"/>
  <c r="C1386" i="5"/>
  <c r="A1386" i="5" l="1"/>
  <c r="B1388" i="5"/>
  <c r="C1387" i="5"/>
  <c r="D1387" i="5"/>
  <c r="A1387" i="5" l="1"/>
  <c r="D1388" i="5"/>
  <c r="C1388" i="5"/>
  <c r="B1389" i="5"/>
  <c r="A1388" i="5" l="1"/>
  <c r="C1389" i="5"/>
  <c r="B1390" i="5"/>
  <c r="D1389" i="5"/>
  <c r="A1389" i="5" l="1"/>
  <c r="D1390" i="5"/>
  <c r="C1390" i="5"/>
  <c r="B1391" i="5"/>
  <c r="A1390" i="5" l="1"/>
  <c r="B1392" i="5"/>
  <c r="D1391" i="5"/>
  <c r="C1391" i="5"/>
  <c r="A1391" i="5" l="1"/>
  <c r="B1393" i="5"/>
  <c r="D1392" i="5"/>
  <c r="C1392" i="5"/>
  <c r="A1392" i="5" l="1"/>
  <c r="C1393" i="5"/>
  <c r="B1394" i="5"/>
  <c r="D1393" i="5"/>
  <c r="A1393" i="5" l="1"/>
  <c r="D1394" i="5"/>
  <c r="C1394" i="5"/>
  <c r="B1395" i="5"/>
  <c r="A1394" i="5" l="1"/>
  <c r="B1396" i="5"/>
  <c r="D1395" i="5"/>
  <c r="C1395" i="5"/>
  <c r="A1395" i="5" l="1"/>
  <c r="B1397" i="5"/>
  <c r="D1396" i="5"/>
  <c r="C1396" i="5"/>
  <c r="A1396" i="5" l="1"/>
  <c r="C1397" i="5"/>
  <c r="B1398" i="5"/>
  <c r="D1397" i="5"/>
  <c r="A1397" i="5" l="1"/>
  <c r="D1398" i="5"/>
  <c r="C1398" i="5"/>
  <c r="B1399" i="5"/>
  <c r="A1398" i="5" l="1"/>
  <c r="B1400" i="5"/>
  <c r="D1399" i="5"/>
  <c r="C1399" i="5"/>
  <c r="A1399" i="5" l="1"/>
  <c r="B1401" i="5"/>
  <c r="C1400" i="5"/>
  <c r="D1400" i="5"/>
  <c r="A1400" i="5" l="1"/>
  <c r="B1402" i="5"/>
  <c r="D1401" i="5"/>
  <c r="C1401" i="5"/>
  <c r="A1401" i="5" l="1"/>
  <c r="C1402" i="5"/>
  <c r="B1403" i="5"/>
  <c r="D1402" i="5"/>
  <c r="A1402" i="5" l="1"/>
  <c r="D1403" i="5"/>
  <c r="B1404" i="5"/>
  <c r="C1403" i="5"/>
  <c r="A1403" i="5" l="1"/>
  <c r="B1405" i="5"/>
  <c r="D1404" i="5"/>
  <c r="C1404" i="5"/>
  <c r="A1404" i="5" l="1"/>
  <c r="B1406" i="5"/>
  <c r="D1405" i="5"/>
  <c r="C1405" i="5"/>
  <c r="A1405" i="5" l="1"/>
  <c r="C1406" i="5"/>
  <c r="B1407" i="5"/>
  <c r="D1406" i="5"/>
  <c r="A1406" i="5" l="1"/>
  <c r="D1407" i="5"/>
  <c r="B1408" i="5"/>
  <c r="C1407" i="5"/>
  <c r="A1407" i="5" l="1"/>
  <c r="B1409" i="5"/>
  <c r="D1408" i="5"/>
  <c r="C1408" i="5"/>
  <c r="A1408" i="5" l="1"/>
  <c r="B1410" i="5"/>
  <c r="D1409" i="5"/>
  <c r="C1409" i="5"/>
  <c r="A1409" i="5" l="1"/>
  <c r="C1410" i="5"/>
  <c r="B1411" i="5"/>
  <c r="D1410" i="5"/>
  <c r="A1410" i="5" l="1"/>
  <c r="D1411" i="5"/>
  <c r="B1412" i="5"/>
  <c r="C1411" i="5"/>
  <c r="A1411" i="5" l="1"/>
  <c r="B1413" i="5"/>
  <c r="D1412" i="5"/>
  <c r="C1412" i="5"/>
  <c r="A1412" i="5" l="1"/>
  <c r="C1413" i="5"/>
  <c r="B1414" i="5"/>
  <c r="D1413" i="5"/>
  <c r="A1413" i="5" l="1"/>
  <c r="C1414" i="5"/>
  <c r="B1415" i="5"/>
  <c r="D1414" i="5"/>
  <c r="A1414" i="5" l="1"/>
  <c r="D1415" i="5"/>
  <c r="B1416" i="5"/>
  <c r="C1415" i="5"/>
  <c r="A1415" i="5" l="1"/>
  <c r="B1417" i="5"/>
  <c r="C1416" i="5"/>
  <c r="D1416" i="5"/>
  <c r="A1416" i="5" l="1"/>
  <c r="B1418" i="5"/>
  <c r="D1417" i="5"/>
  <c r="C1417" i="5"/>
  <c r="A1417" i="5" l="1"/>
  <c r="C1418" i="5"/>
  <c r="B1419" i="5"/>
  <c r="D1418" i="5"/>
  <c r="A1418" i="5" l="1"/>
  <c r="D1419" i="5"/>
  <c r="B1420" i="5"/>
  <c r="C1419" i="5"/>
  <c r="A1419" i="5" l="1"/>
  <c r="B1421" i="5"/>
  <c r="D1420" i="5"/>
  <c r="C1420" i="5"/>
  <c r="A1420" i="5" l="1"/>
  <c r="B1422" i="5"/>
  <c r="D1421" i="5"/>
  <c r="C1421" i="5"/>
  <c r="A1421" i="5" l="1"/>
  <c r="C1422" i="5"/>
  <c r="D1422" i="5"/>
  <c r="B1423" i="5"/>
  <c r="A1422" i="5" l="1"/>
  <c r="B1424" i="5"/>
  <c r="D1423" i="5"/>
  <c r="C1423" i="5"/>
  <c r="A1423" i="5" l="1"/>
  <c r="B1425" i="5"/>
  <c r="D1424" i="5"/>
  <c r="C1424" i="5"/>
  <c r="A1424" i="5" l="1"/>
  <c r="C1425" i="5"/>
  <c r="D1425" i="5"/>
  <c r="B1426" i="5"/>
  <c r="A1425" i="5" l="1"/>
  <c r="D1426" i="5"/>
  <c r="C1426" i="5"/>
  <c r="B1427" i="5"/>
  <c r="A1426" i="5" l="1"/>
  <c r="B1428" i="5"/>
  <c r="D1427" i="5"/>
  <c r="C1427" i="5"/>
  <c r="A1427" i="5" l="1"/>
  <c r="B1429" i="5"/>
  <c r="D1428" i="5"/>
  <c r="C1428" i="5"/>
  <c r="A1428" i="5" l="1"/>
  <c r="C1429" i="5"/>
  <c r="B1430" i="5"/>
  <c r="D1429" i="5"/>
  <c r="A1429" i="5" l="1"/>
  <c r="D1430" i="5"/>
  <c r="C1430" i="5"/>
  <c r="B1431" i="5"/>
  <c r="A1430" i="5" l="1"/>
  <c r="B1432" i="5"/>
  <c r="D1431" i="5"/>
  <c r="C1431" i="5"/>
  <c r="A1431" i="5" l="1"/>
  <c r="B1433" i="5"/>
  <c r="D1432" i="5"/>
  <c r="C1432" i="5"/>
  <c r="A1432" i="5" l="1"/>
  <c r="C1433" i="5"/>
  <c r="D1433" i="5"/>
  <c r="B1434" i="5"/>
  <c r="A1433" i="5" l="1"/>
  <c r="D1434" i="5"/>
  <c r="C1434" i="5"/>
  <c r="B1435" i="5"/>
  <c r="A1434" i="5" l="1"/>
  <c r="B1436" i="5"/>
  <c r="D1435" i="5"/>
  <c r="C1435" i="5"/>
  <c r="A1435" i="5" l="1"/>
  <c r="B1437" i="5"/>
  <c r="D1436" i="5"/>
  <c r="C1436" i="5"/>
  <c r="A1436" i="5" l="1"/>
  <c r="C1437" i="5"/>
  <c r="B1438" i="5"/>
  <c r="D1437" i="5"/>
  <c r="A1437" i="5" l="1"/>
  <c r="D1438" i="5"/>
  <c r="C1438" i="5"/>
  <c r="B1439" i="5"/>
  <c r="A1438" i="5" l="1"/>
  <c r="B1440" i="5"/>
  <c r="D1439" i="5"/>
  <c r="C1439" i="5"/>
  <c r="A1439" i="5" l="1"/>
  <c r="B1441" i="5"/>
  <c r="D1440" i="5"/>
  <c r="C1440" i="5"/>
  <c r="A1440" i="5" l="1"/>
  <c r="C1441" i="5"/>
  <c r="D1441" i="5"/>
  <c r="B1442" i="5"/>
  <c r="A1441" i="5" l="1"/>
  <c r="D1442" i="5"/>
  <c r="C1442" i="5"/>
  <c r="B1443" i="5"/>
  <c r="A1442" i="5" l="1"/>
  <c r="B1444" i="5"/>
  <c r="D1443" i="5"/>
  <c r="C1443" i="5"/>
  <c r="A1443" i="5" l="1"/>
  <c r="B1445" i="5"/>
  <c r="D1444" i="5"/>
  <c r="C1444" i="5"/>
  <c r="A1444" i="5" l="1"/>
  <c r="C1445" i="5"/>
  <c r="B1446" i="5"/>
  <c r="D1445" i="5"/>
  <c r="A1445" i="5" l="1"/>
  <c r="D1446" i="5"/>
  <c r="C1446" i="5"/>
  <c r="B1447" i="5"/>
  <c r="A1446" i="5" l="1"/>
  <c r="B1448" i="5"/>
  <c r="D1447" i="5"/>
  <c r="C1447" i="5"/>
  <c r="A1447" i="5" l="1"/>
  <c r="B1449" i="5"/>
  <c r="D1448" i="5"/>
  <c r="C1448" i="5"/>
  <c r="A1448" i="5" l="1"/>
  <c r="C1449" i="5"/>
  <c r="B1450" i="5"/>
  <c r="D1449" i="5"/>
  <c r="A1449" i="5" l="1"/>
  <c r="D1450" i="5"/>
  <c r="C1450" i="5"/>
  <c r="B1451" i="5"/>
  <c r="A1450" i="5" l="1"/>
  <c r="B1452" i="5"/>
  <c r="D1451" i="5"/>
  <c r="C1451" i="5"/>
  <c r="A1451" i="5" l="1"/>
  <c r="B1453" i="5"/>
  <c r="D1452" i="5"/>
  <c r="C1452" i="5"/>
  <c r="A1452" i="5" l="1"/>
  <c r="C1453" i="5"/>
  <c r="B1454" i="5"/>
  <c r="D1453" i="5"/>
  <c r="A1453" i="5" l="1"/>
  <c r="D1454" i="5"/>
  <c r="C1454" i="5"/>
  <c r="B1455" i="5"/>
  <c r="A1454" i="5" l="1"/>
  <c r="B1456" i="5"/>
  <c r="D1455" i="5"/>
  <c r="C1455" i="5"/>
  <c r="A1455" i="5" l="1"/>
  <c r="B1457" i="5"/>
  <c r="D1456" i="5"/>
  <c r="C1456" i="5"/>
  <c r="A1456" i="5" l="1"/>
  <c r="D1457" i="5"/>
  <c r="B1458" i="5"/>
  <c r="C1457" i="5"/>
  <c r="A1457" i="5" l="1"/>
  <c r="B1459" i="5"/>
  <c r="D1458" i="5"/>
  <c r="C1458" i="5"/>
  <c r="A1458" i="5" l="1"/>
  <c r="C1459" i="5"/>
  <c r="D1459" i="5"/>
  <c r="B1460" i="5"/>
  <c r="A1459" i="5" l="1"/>
  <c r="D1460" i="5"/>
  <c r="C1460" i="5"/>
  <c r="B1461" i="5"/>
  <c r="A1460" i="5" l="1"/>
  <c r="B1462" i="5"/>
  <c r="D1461" i="5"/>
  <c r="C1461" i="5"/>
  <c r="A1461" i="5" l="1"/>
  <c r="B1463" i="5"/>
  <c r="C1462" i="5"/>
  <c r="D1462" i="5"/>
  <c r="A1462" i="5" l="1"/>
  <c r="C1463" i="5"/>
  <c r="B1464" i="5"/>
  <c r="D1463" i="5"/>
  <c r="A1463" i="5" l="1"/>
  <c r="D1464" i="5"/>
  <c r="C1464" i="5"/>
  <c r="B1465" i="5"/>
  <c r="A1464" i="5" l="1"/>
  <c r="B1466" i="5"/>
  <c r="D1465" i="5"/>
  <c r="C1465" i="5"/>
  <c r="A1465" i="5" l="1"/>
  <c r="B1467" i="5"/>
  <c r="D1466" i="5"/>
  <c r="C1466" i="5"/>
  <c r="A1466" i="5" l="1"/>
  <c r="C1467" i="5"/>
  <c r="B1468" i="5"/>
  <c r="D1467" i="5"/>
  <c r="A1467" i="5" l="1"/>
  <c r="D1468" i="5"/>
  <c r="C1468" i="5"/>
  <c r="B1469" i="5"/>
  <c r="A1468" i="5" l="1"/>
  <c r="B1470" i="5"/>
  <c r="D1469" i="5"/>
  <c r="C1469" i="5"/>
  <c r="A1469" i="5" l="1"/>
  <c r="B1471" i="5"/>
  <c r="D1470" i="5"/>
  <c r="C1470" i="5"/>
  <c r="A1470" i="5" l="1"/>
  <c r="C1471" i="5"/>
  <c r="B1472" i="5"/>
  <c r="D1471" i="5"/>
  <c r="A1471" i="5" l="1"/>
  <c r="D1472" i="5"/>
  <c r="C1472" i="5"/>
  <c r="B1473" i="5"/>
  <c r="A1472" i="5" l="1"/>
  <c r="B1474" i="5"/>
  <c r="D1473" i="5"/>
  <c r="C1473" i="5"/>
  <c r="A1473" i="5" l="1"/>
  <c r="B1475" i="5"/>
  <c r="D1474" i="5"/>
  <c r="C1474" i="5"/>
  <c r="A1474" i="5" l="1"/>
  <c r="C1475" i="5"/>
  <c r="B1476" i="5"/>
  <c r="D1475" i="5"/>
  <c r="A1475" i="5" l="1"/>
  <c r="D1476" i="5"/>
  <c r="C1476" i="5"/>
  <c r="B1477" i="5"/>
  <c r="A1476" i="5" l="1"/>
  <c r="B1478" i="5"/>
  <c r="D1477" i="5"/>
  <c r="C1477" i="5"/>
  <c r="A1477" i="5" l="1"/>
  <c r="B1479" i="5"/>
  <c r="D1478" i="5"/>
  <c r="C1478" i="5"/>
  <c r="A1478" i="5" l="1"/>
  <c r="C1479" i="5"/>
  <c r="B1480" i="5"/>
  <c r="D1479" i="5"/>
  <c r="A1479" i="5" l="1"/>
  <c r="D1480" i="5"/>
  <c r="C1480" i="5"/>
  <c r="B1481" i="5"/>
  <c r="A1480" i="5" l="1"/>
  <c r="B1482" i="5"/>
  <c r="D1481" i="5"/>
  <c r="C1481" i="5"/>
  <c r="A1481" i="5" l="1"/>
  <c r="B1483" i="5"/>
  <c r="D1482" i="5"/>
  <c r="C1482" i="5"/>
  <c r="A1482" i="5" l="1"/>
  <c r="C1483" i="5"/>
  <c r="B1484" i="5"/>
  <c r="D1483" i="5"/>
  <c r="A1483" i="5" l="1"/>
  <c r="D1484" i="5"/>
  <c r="C1484" i="5"/>
  <c r="B1485" i="5"/>
  <c r="A1484" i="5" l="1"/>
  <c r="B1486" i="5"/>
  <c r="D1485" i="5"/>
  <c r="C1485" i="5"/>
  <c r="A1485" i="5" l="1"/>
  <c r="B1487" i="5"/>
  <c r="D1486" i="5"/>
  <c r="C1486" i="5"/>
  <c r="A1486" i="5" l="1"/>
  <c r="C1487" i="5"/>
  <c r="B1488" i="5"/>
  <c r="D1487" i="5"/>
  <c r="A1487" i="5" l="1"/>
  <c r="D1488" i="5"/>
  <c r="C1488" i="5"/>
  <c r="B1489" i="5"/>
  <c r="A1488" i="5" l="1"/>
  <c r="B1490" i="5"/>
  <c r="D1489" i="5"/>
  <c r="C1489" i="5"/>
  <c r="A1489" i="5" l="1"/>
  <c r="B1491" i="5"/>
  <c r="D1490" i="5"/>
  <c r="C1490" i="5"/>
  <c r="A1490" i="5" l="1"/>
  <c r="C1491" i="5"/>
  <c r="B1492" i="5"/>
  <c r="D1491" i="5"/>
  <c r="A1491" i="5" l="1"/>
  <c r="D1492" i="5"/>
  <c r="C1492" i="5"/>
  <c r="B1493" i="5"/>
  <c r="A1492" i="5" l="1"/>
  <c r="B1494" i="5"/>
  <c r="D1493" i="5"/>
  <c r="C1493" i="5"/>
  <c r="A1493" i="5" l="1"/>
  <c r="B1495" i="5"/>
  <c r="D1494" i="5"/>
  <c r="C1494" i="5"/>
  <c r="A1494" i="5" l="1"/>
  <c r="C1495" i="5"/>
  <c r="B1496" i="5"/>
  <c r="D1495" i="5"/>
  <c r="A1495" i="5" l="1"/>
  <c r="D1496" i="5"/>
  <c r="C1496" i="5"/>
  <c r="B1497" i="5"/>
  <c r="A1496" i="5" l="1"/>
  <c r="B1498" i="5"/>
  <c r="D1497" i="5"/>
  <c r="C1497" i="5"/>
  <c r="A1497" i="5" l="1"/>
  <c r="B1499" i="5"/>
  <c r="D1498" i="5"/>
  <c r="C1498" i="5"/>
  <c r="A1498" i="5" l="1"/>
  <c r="C1499" i="5"/>
  <c r="B1500" i="5"/>
  <c r="D1499" i="5"/>
  <c r="A1499" i="5" l="1"/>
  <c r="D1500" i="5"/>
  <c r="C1500" i="5"/>
  <c r="B1501" i="5"/>
  <c r="A1500" i="5" l="1"/>
  <c r="B1502" i="5"/>
  <c r="D1501" i="5"/>
  <c r="C1501" i="5"/>
  <c r="A1501" i="5" l="1"/>
  <c r="B1503" i="5"/>
  <c r="D1502" i="5"/>
  <c r="C1502" i="5"/>
  <c r="A1502" i="5" l="1"/>
  <c r="C1503" i="5"/>
  <c r="B1504" i="5"/>
  <c r="D1503" i="5"/>
  <c r="A1503" i="5" l="1"/>
  <c r="D1504" i="5"/>
  <c r="C1504" i="5"/>
  <c r="B1505" i="5"/>
  <c r="D1505" i="5" s="1"/>
  <c r="A1504" i="5" l="1"/>
  <c r="C1505" i="5"/>
  <c r="F20" i="5" l="1"/>
  <c r="F19" i="5"/>
  <c r="A1505" i="5"/>
  <c r="F1496" i="5"/>
  <c r="F2" i="5"/>
  <c r="G2" i="5"/>
  <c r="G1502" i="5"/>
  <c r="G1501" i="5"/>
  <c r="F1502" i="5"/>
  <c r="G1504" i="5"/>
  <c r="F1504" i="5"/>
  <c r="G4" i="5"/>
  <c r="G5" i="5"/>
  <c r="F3" i="5"/>
  <c r="G3" i="5"/>
  <c r="F4" i="5"/>
  <c r="F7" i="5"/>
  <c r="F5" i="5"/>
  <c r="G9" i="5"/>
  <c r="G7" i="5"/>
  <c r="F9" i="5"/>
  <c r="G6" i="5"/>
  <c r="F8" i="5"/>
  <c r="F6" i="5"/>
  <c r="G8" i="5"/>
  <c r="G10" i="5"/>
  <c r="F10" i="5"/>
  <c r="G11" i="5"/>
  <c r="F11" i="5"/>
  <c r="G12" i="5"/>
  <c r="F13" i="5"/>
  <c r="F12" i="5"/>
  <c r="G17" i="5"/>
  <c r="G13" i="5"/>
  <c r="G15" i="5"/>
  <c r="F15" i="5"/>
  <c r="G14" i="5"/>
  <c r="F14" i="5"/>
  <c r="G18" i="5"/>
  <c r="F16" i="5"/>
  <c r="G16" i="5"/>
  <c r="F17" i="5"/>
  <c r="F18" i="5"/>
  <c r="F22" i="5"/>
  <c r="G19" i="5"/>
  <c r="G20" i="5"/>
  <c r="G21" i="5"/>
  <c r="F23" i="5"/>
  <c r="F21" i="5"/>
  <c r="G25" i="5"/>
  <c r="F24" i="5"/>
  <c r="G23" i="5"/>
  <c r="G22" i="5"/>
  <c r="G24" i="5"/>
  <c r="F25" i="5"/>
  <c r="F26" i="5"/>
  <c r="F28" i="5"/>
  <c r="G27" i="5"/>
  <c r="G26" i="5"/>
  <c r="F27" i="5"/>
  <c r="F29" i="5"/>
  <c r="F30" i="5"/>
  <c r="G29" i="5"/>
  <c r="G28" i="5"/>
  <c r="G30" i="5"/>
  <c r="F32" i="5"/>
  <c r="G31" i="5"/>
  <c r="G32" i="5"/>
  <c r="F31" i="5"/>
  <c r="F33" i="5"/>
  <c r="G33" i="5"/>
  <c r="G34" i="5"/>
  <c r="F35" i="5"/>
  <c r="G35" i="5"/>
  <c r="F34" i="5"/>
  <c r="F38" i="5"/>
  <c r="F36" i="5"/>
  <c r="G37" i="5"/>
  <c r="G36" i="5"/>
  <c r="G40" i="5"/>
  <c r="F37" i="5"/>
  <c r="G38" i="5"/>
  <c r="F40" i="5"/>
  <c r="G39" i="5"/>
  <c r="F42" i="5"/>
  <c r="F39" i="5"/>
  <c r="F41" i="5"/>
  <c r="G41" i="5"/>
  <c r="G42" i="5"/>
  <c r="G43" i="5"/>
  <c r="G44" i="5"/>
  <c r="F43" i="5"/>
  <c r="F44" i="5"/>
  <c r="G45" i="5"/>
  <c r="F45" i="5"/>
  <c r="F46" i="5"/>
  <c r="G47" i="5"/>
  <c r="G46" i="5"/>
  <c r="F47" i="5"/>
  <c r="F49" i="5"/>
  <c r="F48" i="5"/>
  <c r="G48" i="5"/>
  <c r="G49" i="5"/>
  <c r="F50" i="5"/>
  <c r="G52" i="5"/>
  <c r="F51" i="5"/>
  <c r="G51" i="5"/>
  <c r="F52" i="5"/>
  <c r="G50" i="5"/>
  <c r="F55" i="5"/>
  <c r="F53" i="5"/>
  <c r="G53" i="5"/>
  <c r="F54" i="5"/>
  <c r="G54" i="5"/>
  <c r="G55" i="5"/>
  <c r="F59" i="5"/>
  <c r="G56" i="5"/>
  <c r="F56" i="5"/>
  <c r="G57" i="5"/>
  <c r="F57" i="5"/>
  <c r="G58" i="5"/>
  <c r="F61" i="5"/>
  <c r="F58" i="5"/>
  <c r="G60" i="5"/>
  <c r="G59" i="5"/>
  <c r="F60" i="5"/>
  <c r="G63" i="5"/>
  <c r="G61" i="5"/>
  <c r="F65" i="5"/>
  <c r="F62" i="5"/>
  <c r="F63" i="5"/>
  <c r="G62" i="5"/>
  <c r="F64" i="5"/>
  <c r="G64" i="5"/>
  <c r="G65" i="5"/>
  <c r="G66" i="5"/>
  <c r="F66" i="5"/>
  <c r="G68" i="5"/>
  <c r="G67" i="5"/>
  <c r="F68" i="5"/>
  <c r="G69" i="5"/>
  <c r="F67" i="5"/>
  <c r="F71" i="5"/>
  <c r="F69" i="5"/>
  <c r="F70" i="5"/>
  <c r="G70" i="5"/>
  <c r="G71" i="5"/>
  <c r="G72" i="5"/>
  <c r="F72" i="5"/>
  <c r="F73" i="5"/>
  <c r="F74" i="5"/>
  <c r="G73" i="5"/>
  <c r="G74" i="5"/>
  <c r="F75" i="5"/>
  <c r="G75" i="5"/>
  <c r="F79" i="5"/>
  <c r="G76" i="5"/>
  <c r="F76" i="5"/>
  <c r="F77" i="5"/>
  <c r="G77" i="5"/>
  <c r="F78" i="5"/>
  <c r="G79" i="5"/>
  <c r="G78" i="5"/>
  <c r="F83" i="5"/>
  <c r="F80" i="5"/>
  <c r="F81" i="5"/>
  <c r="G80" i="5"/>
  <c r="G82" i="5"/>
  <c r="G81" i="5"/>
  <c r="G83" i="5"/>
  <c r="F82" i="5"/>
  <c r="F86" i="5"/>
  <c r="F84" i="5"/>
  <c r="G84" i="5"/>
  <c r="G85" i="5"/>
  <c r="F85" i="5"/>
  <c r="G88" i="5"/>
  <c r="G86" i="5"/>
  <c r="G87" i="5"/>
  <c r="F87" i="5"/>
  <c r="F89" i="5"/>
  <c r="F88" i="5"/>
  <c r="G89" i="5"/>
  <c r="F90" i="5"/>
  <c r="G90" i="5"/>
  <c r="F94" i="5"/>
  <c r="G91" i="5"/>
  <c r="F91" i="5"/>
  <c r="F92" i="5"/>
  <c r="G92" i="5"/>
  <c r="G93" i="5"/>
  <c r="G94" i="5"/>
  <c r="F93" i="5"/>
  <c r="F98" i="5"/>
  <c r="G96" i="5"/>
  <c r="G95" i="5"/>
  <c r="F95" i="5"/>
  <c r="F96" i="5"/>
  <c r="G98" i="5"/>
  <c r="G97" i="5"/>
  <c r="F97" i="5"/>
  <c r="F99" i="5"/>
  <c r="F100" i="5"/>
  <c r="G99" i="5"/>
  <c r="G100" i="5"/>
  <c r="G101" i="5"/>
  <c r="F101" i="5"/>
  <c r="G102" i="5"/>
  <c r="G103" i="5"/>
  <c r="F102" i="5"/>
  <c r="F103" i="5"/>
  <c r="F106" i="5"/>
  <c r="G104" i="5"/>
  <c r="F104" i="5"/>
  <c r="F105" i="5"/>
  <c r="G105" i="5"/>
  <c r="G106" i="5"/>
  <c r="F107" i="5"/>
  <c r="G107" i="5"/>
  <c r="F109" i="5"/>
  <c r="G108" i="5"/>
  <c r="G109" i="5"/>
  <c r="F108" i="5"/>
  <c r="G112" i="5"/>
  <c r="F111" i="5"/>
  <c r="F110" i="5"/>
  <c r="G110" i="5"/>
  <c r="G111" i="5"/>
  <c r="F114" i="5"/>
  <c r="F112" i="5"/>
  <c r="G116" i="5"/>
  <c r="G114" i="5"/>
  <c r="G113" i="5"/>
  <c r="G115" i="5"/>
  <c r="G117" i="5"/>
  <c r="F113" i="5"/>
  <c r="F116" i="5"/>
  <c r="F115" i="5"/>
  <c r="F117" i="5"/>
  <c r="F119" i="5"/>
  <c r="G119" i="5"/>
  <c r="F122" i="5"/>
  <c r="G120" i="5"/>
  <c r="F118" i="5"/>
  <c r="G118" i="5"/>
  <c r="F120" i="5"/>
  <c r="G123" i="5"/>
  <c r="G121" i="5"/>
  <c r="F121" i="5"/>
  <c r="G122" i="5"/>
  <c r="F123" i="5"/>
  <c r="F125" i="5"/>
  <c r="G124" i="5"/>
  <c r="G125" i="5"/>
  <c r="F124" i="5"/>
  <c r="F126" i="5"/>
  <c r="G127" i="5"/>
  <c r="G126" i="5"/>
  <c r="F127" i="5"/>
  <c r="F128" i="5"/>
  <c r="G128" i="5"/>
  <c r="F131" i="5"/>
  <c r="G130" i="5"/>
  <c r="G129" i="5"/>
  <c r="F130" i="5"/>
  <c r="F129" i="5"/>
  <c r="G131" i="5"/>
  <c r="F132" i="5"/>
  <c r="F133" i="5"/>
  <c r="G133" i="5"/>
  <c r="G132" i="5"/>
  <c r="F134" i="5"/>
  <c r="G134" i="5"/>
  <c r="F137" i="5"/>
  <c r="F136" i="5"/>
  <c r="F135" i="5"/>
  <c r="G135" i="5"/>
  <c r="G136" i="5"/>
  <c r="F138" i="5"/>
  <c r="G137" i="5"/>
  <c r="F139" i="5"/>
  <c r="G139" i="5"/>
  <c r="G138" i="5"/>
  <c r="G140" i="5"/>
  <c r="F140" i="5"/>
  <c r="F142" i="5"/>
  <c r="F143" i="5"/>
  <c r="G142" i="5"/>
  <c r="G141" i="5"/>
  <c r="F141" i="5"/>
  <c r="F145" i="5"/>
  <c r="G143" i="5"/>
  <c r="G147" i="5"/>
  <c r="F144" i="5"/>
  <c r="G144" i="5"/>
  <c r="G145" i="5"/>
  <c r="F146" i="5"/>
  <c r="F147" i="5"/>
  <c r="G146" i="5"/>
  <c r="G149" i="5"/>
  <c r="F148" i="5"/>
  <c r="F149" i="5"/>
  <c r="G148" i="5"/>
  <c r="F152" i="5"/>
  <c r="F150" i="5"/>
  <c r="G150" i="5"/>
  <c r="F153" i="5"/>
  <c r="G152" i="5"/>
  <c r="G151" i="5"/>
  <c r="F151" i="5"/>
  <c r="G154" i="5"/>
  <c r="G153" i="5"/>
  <c r="F155" i="5"/>
  <c r="G155" i="5"/>
  <c r="F154" i="5"/>
  <c r="G156" i="5"/>
  <c r="F156" i="5"/>
  <c r="G157" i="5"/>
  <c r="G158" i="5"/>
  <c r="F158" i="5"/>
  <c r="F160" i="5"/>
  <c r="F157" i="5"/>
  <c r="G161" i="5"/>
  <c r="G160" i="5"/>
  <c r="F159" i="5"/>
  <c r="F161" i="5"/>
  <c r="G159" i="5"/>
  <c r="F162" i="5"/>
  <c r="G162" i="5"/>
  <c r="G163" i="5"/>
  <c r="F164" i="5"/>
  <c r="F163" i="5"/>
  <c r="F166" i="5"/>
  <c r="G166" i="5"/>
  <c r="G164" i="5"/>
  <c r="F165" i="5"/>
  <c r="G165" i="5"/>
  <c r="G168" i="5"/>
  <c r="F167" i="5"/>
  <c r="F168" i="5"/>
  <c r="G167" i="5"/>
  <c r="G169" i="5"/>
  <c r="F169" i="5"/>
  <c r="G170" i="5"/>
  <c r="G171" i="5"/>
  <c r="G173" i="5"/>
  <c r="F170" i="5"/>
  <c r="F171" i="5"/>
  <c r="G172" i="5"/>
  <c r="F173" i="5"/>
  <c r="G176" i="5"/>
  <c r="F172" i="5"/>
  <c r="F177" i="5"/>
  <c r="G175" i="5"/>
  <c r="G178" i="5"/>
  <c r="F175" i="5"/>
  <c r="F174" i="5"/>
  <c r="G174" i="5"/>
  <c r="F176" i="5"/>
  <c r="G179" i="5"/>
  <c r="F180" i="5"/>
  <c r="F178" i="5"/>
  <c r="G177" i="5"/>
  <c r="G181" i="5"/>
  <c r="F181" i="5"/>
  <c r="F179" i="5"/>
  <c r="F182" i="5"/>
  <c r="G180" i="5"/>
  <c r="F185" i="5"/>
  <c r="G183" i="5"/>
  <c r="G182" i="5"/>
  <c r="F184" i="5"/>
  <c r="F183" i="5"/>
  <c r="G184" i="5"/>
  <c r="G186" i="5"/>
  <c r="F186" i="5"/>
  <c r="G185" i="5"/>
  <c r="F187" i="5"/>
  <c r="F188" i="5"/>
  <c r="G187" i="5"/>
  <c r="G188" i="5"/>
  <c r="G192" i="5"/>
  <c r="F189" i="5"/>
  <c r="G190" i="5"/>
  <c r="F191" i="5"/>
  <c r="G189" i="5"/>
  <c r="F190" i="5"/>
  <c r="G191" i="5"/>
  <c r="G193" i="5"/>
  <c r="F193" i="5"/>
  <c r="F192" i="5"/>
  <c r="F194" i="5"/>
  <c r="G194" i="5"/>
  <c r="G198" i="5"/>
  <c r="G195" i="5"/>
  <c r="F195" i="5"/>
  <c r="F196" i="5"/>
  <c r="G196" i="5"/>
  <c r="F200" i="5"/>
  <c r="F198" i="5"/>
  <c r="F197" i="5"/>
  <c r="G197" i="5"/>
  <c r="G199" i="5"/>
  <c r="F202" i="5"/>
  <c r="G200" i="5"/>
  <c r="G202" i="5"/>
  <c r="F199" i="5"/>
  <c r="G204" i="5"/>
  <c r="F204" i="5"/>
  <c r="G201" i="5"/>
  <c r="F201" i="5"/>
  <c r="G203" i="5"/>
  <c r="G206" i="5"/>
  <c r="F203" i="5"/>
  <c r="F207" i="5"/>
  <c r="F205" i="5"/>
  <c r="G205" i="5"/>
  <c r="F206" i="5"/>
  <c r="G207" i="5"/>
  <c r="F210" i="5"/>
  <c r="F208" i="5"/>
  <c r="G208" i="5"/>
  <c r="G209" i="5"/>
  <c r="G211" i="5"/>
  <c r="F209" i="5"/>
  <c r="G210" i="5"/>
  <c r="F212" i="5"/>
  <c r="G212" i="5"/>
  <c r="F211" i="5"/>
  <c r="G213" i="5"/>
  <c r="G217" i="5"/>
  <c r="G215" i="5"/>
  <c r="G214" i="5"/>
  <c r="F213" i="5"/>
  <c r="F215" i="5"/>
  <c r="F214" i="5"/>
  <c r="G216" i="5"/>
  <c r="F216" i="5"/>
  <c r="F217" i="5"/>
  <c r="G218" i="5"/>
  <c r="G219" i="5"/>
  <c r="F218" i="5"/>
  <c r="F219" i="5"/>
  <c r="F221" i="5"/>
  <c r="F220" i="5"/>
  <c r="G220" i="5"/>
  <c r="G221" i="5"/>
  <c r="G222" i="5"/>
  <c r="F222" i="5"/>
  <c r="G223" i="5"/>
  <c r="F224" i="5"/>
  <c r="G224" i="5"/>
  <c r="F223" i="5"/>
  <c r="G225" i="5"/>
  <c r="F226" i="5"/>
  <c r="F225" i="5"/>
  <c r="G226" i="5"/>
  <c r="G227" i="5"/>
  <c r="F227" i="5"/>
  <c r="G228" i="5"/>
  <c r="F228" i="5"/>
  <c r="G229" i="5"/>
  <c r="F229" i="5"/>
  <c r="G231" i="5"/>
  <c r="F231" i="5"/>
  <c r="G230" i="5"/>
  <c r="F230" i="5"/>
  <c r="G234" i="5"/>
  <c r="G233" i="5"/>
  <c r="F233" i="5"/>
  <c r="G232" i="5"/>
  <c r="F232" i="5"/>
  <c r="F234" i="5"/>
  <c r="F235" i="5"/>
  <c r="F237" i="5"/>
  <c r="F238" i="5"/>
  <c r="G235" i="5"/>
  <c r="F236" i="5"/>
  <c r="G236" i="5"/>
  <c r="G237" i="5"/>
  <c r="G238" i="5"/>
  <c r="G239" i="5"/>
  <c r="F239" i="5"/>
  <c r="F242" i="5"/>
  <c r="G240" i="5"/>
  <c r="F240" i="5"/>
  <c r="G243" i="5"/>
  <c r="G241" i="5"/>
  <c r="F241" i="5"/>
  <c r="G242" i="5"/>
  <c r="F244" i="5"/>
  <c r="G244" i="5"/>
  <c r="F245" i="5"/>
  <c r="F243" i="5"/>
  <c r="F248" i="5"/>
  <c r="G246" i="5"/>
  <c r="G245" i="5"/>
  <c r="G247" i="5"/>
  <c r="F246" i="5"/>
  <c r="G248" i="5"/>
  <c r="F247" i="5"/>
  <c r="F251" i="5"/>
  <c r="G249" i="5"/>
  <c r="F249" i="5"/>
  <c r="G250" i="5"/>
  <c r="G251" i="5"/>
  <c r="F250" i="5"/>
  <c r="G254" i="5"/>
  <c r="F252" i="5"/>
  <c r="G252" i="5"/>
  <c r="G253" i="5"/>
  <c r="F253" i="5"/>
  <c r="G255" i="5"/>
  <c r="F255" i="5"/>
  <c r="F254" i="5"/>
  <c r="F257" i="5"/>
  <c r="F258" i="5"/>
  <c r="G256" i="5"/>
  <c r="F256" i="5"/>
  <c r="G259" i="5"/>
  <c r="G257" i="5"/>
  <c r="G258" i="5"/>
  <c r="G260" i="5"/>
  <c r="F260" i="5"/>
  <c r="F259" i="5"/>
  <c r="G262" i="5"/>
  <c r="G261" i="5"/>
  <c r="F261" i="5"/>
  <c r="F262" i="5"/>
  <c r="G263" i="5"/>
  <c r="F265" i="5"/>
  <c r="F263" i="5"/>
  <c r="F264" i="5"/>
  <c r="G264" i="5"/>
  <c r="F267" i="5"/>
  <c r="G268" i="5"/>
  <c r="G265" i="5"/>
  <c r="F266" i="5"/>
  <c r="G269" i="5"/>
  <c r="G267" i="5"/>
  <c r="F270" i="5"/>
  <c r="G266" i="5"/>
  <c r="F268" i="5"/>
  <c r="F269" i="5"/>
  <c r="G270" i="5"/>
  <c r="G271" i="5"/>
  <c r="F271" i="5"/>
  <c r="F272" i="5"/>
  <c r="G272" i="5"/>
  <c r="F273" i="5"/>
  <c r="G273" i="5"/>
  <c r="F275" i="5"/>
  <c r="F276" i="5"/>
  <c r="G274" i="5"/>
  <c r="F274" i="5"/>
  <c r="G275" i="5"/>
  <c r="G278" i="5"/>
  <c r="G276" i="5"/>
  <c r="G280" i="5"/>
  <c r="F280" i="5"/>
  <c r="F278" i="5"/>
  <c r="F277" i="5"/>
  <c r="G277" i="5"/>
  <c r="G279" i="5"/>
  <c r="G281" i="5"/>
  <c r="F279" i="5"/>
  <c r="F283" i="5"/>
  <c r="F281" i="5"/>
  <c r="G282" i="5"/>
  <c r="F282" i="5"/>
  <c r="G284" i="5"/>
  <c r="G283" i="5"/>
  <c r="G286" i="5"/>
  <c r="F284" i="5"/>
  <c r="F285" i="5"/>
  <c r="G285" i="5"/>
  <c r="F286" i="5"/>
  <c r="F288" i="5"/>
  <c r="G288" i="5"/>
  <c r="G287" i="5"/>
  <c r="F287" i="5"/>
  <c r="F289" i="5"/>
  <c r="G291" i="5"/>
  <c r="F292" i="5"/>
  <c r="F290" i="5"/>
  <c r="G290" i="5"/>
  <c r="G289" i="5"/>
  <c r="F291" i="5"/>
  <c r="G292" i="5"/>
  <c r="G295" i="5"/>
  <c r="G293" i="5"/>
  <c r="F293" i="5"/>
  <c r="F296" i="5"/>
  <c r="G294" i="5"/>
  <c r="F295" i="5"/>
  <c r="G296" i="5"/>
  <c r="F294" i="5"/>
  <c r="G297" i="5"/>
  <c r="F297" i="5"/>
  <c r="G300" i="5"/>
  <c r="F300" i="5"/>
  <c r="F299" i="5"/>
  <c r="G299" i="5"/>
  <c r="F298" i="5"/>
  <c r="G298" i="5"/>
  <c r="F304" i="5"/>
  <c r="G302" i="5"/>
  <c r="F301" i="5"/>
  <c r="F302" i="5"/>
  <c r="G301" i="5"/>
  <c r="F305" i="5"/>
  <c r="G304" i="5"/>
  <c r="G303" i="5"/>
  <c r="F303" i="5"/>
  <c r="G305" i="5"/>
  <c r="G306" i="5"/>
  <c r="F306" i="5"/>
  <c r="G307" i="5"/>
  <c r="G308" i="5"/>
  <c r="F307" i="5"/>
  <c r="F309" i="5"/>
  <c r="G309" i="5"/>
  <c r="F308" i="5"/>
  <c r="G310" i="5"/>
  <c r="F310" i="5"/>
  <c r="F311" i="5"/>
  <c r="F313" i="5"/>
  <c r="F312" i="5"/>
  <c r="G313" i="5"/>
  <c r="G311" i="5"/>
  <c r="G312" i="5"/>
  <c r="F314" i="5"/>
  <c r="G315" i="5"/>
  <c r="G314" i="5"/>
  <c r="G317" i="5"/>
  <c r="F315" i="5"/>
  <c r="F316" i="5"/>
  <c r="G316" i="5"/>
  <c r="F317" i="5"/>
  <c r="G318" i="5"/>
  <c r="F318" i="5"/>
  <c r="F319" i="5"/>
  <c r="G319" i="5"/>
  <c r="G320" i="5"/>
  <c r="G321" i="5"/>
  <c r="F322" i="5"/>
  <c r="F320" i="5"/>
  <c r="F321" i="5"/>
  <c r="G322" i="5"/>
  <c r="G324" i="5"/>
  <c r="G323" i="5"/>
  <c r="F323" i="5"/>
  <c r="G326" i="5"/>
  <c r="G325" i="5"/>
  <c r="F324" i="5"/>
  <c r="F326" i="5"/>
  <c r="F325" i="5"/>
  <c r="G329" i="5"/>
  <c r="F327" i="5"/>
  <c r="G328" i="5"/>
  <c r="F328" i="5"/>
  <c r="G327" i="5"/>
  <c r="G331" i="5"/>
  <c r="F329" i="5"/>
  <c r="G330" i="5"/>
  <c r="F332" i="5"/>
  <c r="F331" i="5"/>
  <c r="G332" i="5"/>
  <c r="F330" i="5"/>
  <c r="G334" i="5"/>
  <c r="F334" i="5"/>
  <c r="G333" i="5"/>
  <c r="F333" i="5"/>
  <c r="G335" i="5"/>
  <c r="F335" i="5"/>
  <c r="G336" i="5"/>
  <c r="G338" i="5"/>
  <c r="F336" i="5"/>
  <c r="F337" i="5"/>
  <c r="G337" i="5"/>
  <c r="F338" i="5"/>
  <c r="G339" i="5"/>
  <c r="F339" i="5"/>
  <c r="G342" i="5"/>
  <c r="G340" i="5"/>
  <c r="G341" i="5"/>
  <c r="F340" i="5"/>
  <c r="F341" i="5"/>
  <c r="F344" i="5"/>
  <c r="F342" i="5"/>
  <c r="F343" i="5"/>
  <c r="G343" i="5"/>
  <c r="G344" i="5"/>
  <c r="F345" i="5"/>
  <c r="F346" i="5"/>
  <c r="G345" i="5"/>
  <c r="G346" i="5"/>
  <c r="G348" i="5"/>
  <c r="F348" i="5"/>
  <c r="G347" i="5"/>
  <c r="F347" i="5"/>
  <c r="G349" i="5"/>
  <c r="F349" i="5"/>
  <c r="F351" i="5"/>
  <c r="G351" i="5"/>
  <c r="F350" i="5"/>
  <c r="G350" i="5"/>
  <c r="G353" i="5"/>
  <c r="F352" i="5"/>
  <c r="G352" i="5"/>
  <c r="F353" i="5"/>
  <c r="G354" i="5"/>
  <c r="F354" i="5"/>
  <c r="G355" i="5"/>
  <c r="G358" i="5"/>
  <c r="F356" i="5"/>
  <c r="G356" i="5"/>
  <c r="F355" i="5"/>
  <c r="F357" i="5"/>
  <c r="G357" i="5"/>
  <c r="F361" i="5"/>
  <c r="G359" i="5"/>
  <c r="F359" i="5"/>
  <c r="F358" i="5"/>
  <c r="G361" i="5"/>
  <c r="G360" i="5"/>
  <c r="F360" i="5"/>
  <c r="F362" i="5"/>
  <c r="G362" i="5"/>
  <c r="G364" i="5"/>
  <c r="F364" i="5"/>
  <c r="F363" i="5"/>
  <c r="G363" i="5"/>
  <c r="G365" i="5"/>
  <c r="F365" i="5"/>
  <c r="G367" i="5"/>
  <c r="F368" i="5"/>
  <c r="F367" i="5"/>
  <c r="F366" i="5"/>
  <c r="G366" i="5"/>
  <c r="G368" i="5"/>
  <c r="F370" i="5"/>
  <c r="G370" i="5"/>
  <c r="G369" i="5"/>
  <c r="G373" i="5"/>
  <c r="F369" i="5"/>
  <c r="F371" i="5"/>
  <c r="G371" i="5"/>
  <c r="G372" i="5"/>
  <c r="F373" i="5"/>
  <c r="F372" i="5"/>
  <c r="F375" i="5"/>
  <c r="F374" i="5"/>
  <c r="G374" i="5"/>
  <c r="G375" i="5"/>
  <c r="F378" i="5"/>
  <c r="F376" i="5"/>
  <c r="G376" i="5"/>
  <c r="G380" i="5"/>
  <c r="F377" i="5"/>
  <c r="G378" i="5"/>
  <c r="G377" i="5"/>
  <c r="G379" i="5"/>
  <c r="F379" i="5"/>
  <c r="G382" i="5"/>
  <c r="F380" i="5"/>
  <c r="G383" i="5"/>
  <c r="G381" i="5"/>
  <c r="F381" i="5"/>
  <c r="F383" i="5"/>
  <c r="F382" i="5"/>
  <c r="G386" i="5"/>
  <c r="F384" i="5"/>
  <c r="G384" i="5"/>
  <c r="G385" i="5"/>
  <c r="F385" i="5"/>
  <c r="F387" i="5"/>
  <c r="G387" i="5"/>
  <c r="F386" i="5"/>
  <c r="G388" i="5"/>
  <c r="F388" i="5"/>
  <c r="F389" i="5"/>
  <c r="G391" i="5"/>
  <c r="F392" i="5"/>
  <c r="G389" i="5"/>
  <c r="F390" i="5"/>
  <c r="G390" i="5"/>
  <c r="G392" i="5"/>
  <c r="F391" i="5"/>
  <c r="F394" i="5"/>
  <c r="G394" i="5"/>
  <c r="G393" i="5"/>
  <c r="F393" i="5"/>
  <c r="F396" i="5"/>
  <c r="G398" i="5"/>
  <c r="G395" i="5"/>
  <c r="G396" i="5"/>
  <c r="F395" i="5"/>
  <c r="G399" i="5"/>
  <c r="F398" i="5"/>
  <c r="G397" i="5"/>
  <c r="F397" i="5"/>
  <c r="F399" i="5"/>
  <c r="G401" i="5"/>
  <c r="G400" i="5"/>
  <c r="F400" i="5"/>
  <c r="F401" i="5"/>
  <c r="G402" i="5"/>
  <c r="F402" i="5"/>
  <c r="G406" i="5"/>
  <c r="F406" i="5"/>
  <c r="G403" i="5"/>
  <c r="F404" i="5"/>
  <c r="G404" i="5"/>
  <c r="F403" i="5"/>
  <c r="F405" i="5"/>
  <c r="G405" i="5"/>
  <c r="F409" i="5"/>
  <c r="F408" i="5"/>
  <c r="G407" i="5"/>
  <c r="G408" i="5"/>
  <c r="F407" i="5"/>
  <c r="G409" i="5"/>
  <c r="G410" i="5"/>
  <c r="F410" i="5"/>
  <c r="G411" i="5"/>
  <c r="F411" i="5"/>
  <c r="F414" i="5"/>
  <c r="F412" i="5"/>
  <c r="G412" i="5"/>
  <c r="F413" i="5"/>
  <c r="G414" i="5"/>
  <c r="G413" i="5"/>
  <c r="F416" i="5"/>
  <c r="G415" i="5"/>
  <c r="F415" i="5"/>
  <c r="G416" i="5"/>
  <c r="F419" i="5"/>
  <c r="G417" i="5"/>
  <c r="F417" i="5"/>
  <c r="G419" i="5"/>
  <c r="G418" i="5"/>
  <c r="F418" i="5"/>
  <c r="F422" i="5"/>
  <c r="G420" i="5"/>
  <c r="F420" i="5"/>
  <c r="F423" i="5"/>
  <c r="G422" i="5"/>
  <c r="G421" i="5"/>
  <c r="F421" i="5"/>
  <c r="G423" i="5"/>
  <c r="G424" i="5"/>
  <c r="F424" i="5"/>
  <c r="F425" i="5"/>
  <c r="G426" i="5"/>
  <c r="F426" i="5"/>
  <c r="G425" i="5"/>
  <c r="G427" i="5"/>
  <c r="F427" i="5"/>
  <c r="G430" i="5"/>
  <c r="F430" i="5"/>
  <c r="F428" i="5"/>
  <c r="F429" i="5"/>
  <c r="G428" i="5"/>
  <c r="G429" i="5"/>
  <c r="F431" i="5"/>
  <c r="G432" i="5"/>
  <c r="F432" i="5"/>
  <c r="F434" i="5"/>
  <c r="F433" i="5"/>
  <c r="G431" i="5"/>
  <c r="G433" i="5"/>
  <c r="G435" i="5"/>
  <c r="G434" i="5"/>
  <c r="F435" i="5"/>
  <c r="F436" i="5"/>
  <c r="G436" i="5"/>
  <c r="F437" i="5"/>
  <c r="G437" i="5"/>
  <c r="F439" i="5"/>
  <c r="G438" i="5"/>
  <c r="G439" i="5"/>
  <c r="F438" i="5"/>
  <c r="F440" i="5"/>
  <c r="F441" i="5"/>
  <c r="G440" i="5"/>
  <c r="G441" i="5"/>
  <c r="G442" i="5"/>
  <c r="F445" i="5"/>
  <c r="F442" i="5"/>
  <c r="G444" i="5"/>
  <c r="F443" i="5"/>
  <c r="G443" i="5"/>
  <c r="F444" i="5"/>
  <c r="G445" i="5"/>
  <c r="G446" i="5"/>
  <c r="F447" i="5"/>
  <c r="F446" i="5"/>
  <c r="G447" i="5"/>
  <c r="G448" i="5"/>
  <c r="G450" i="5"/>
  <c r="F448" i="5"/>
  <c r="F450" i="5"/>
  <c r="F449" i="5"/>
  <c r="G449" i="5"/>
  <c r="F452" i="5"/>
  <c r="G452" i="5"/>
  <c r="G451" i="5"/>
  <c r="F451" i="5"/>
  <c r="G454" i="5"/>
  <c r="F453" i="5"/>
  <c r="F454" i="5"/>
  <c r="G453" i="5"/>
  <c r="G455" i="5"/>
  <c r="F455" i="5"/>
  <c r="F457" i="5"/>
  <c r="G457" i="5"/>
  <c r="F456" i="5"/>
  <c r="G456" i="5"/>
  <c r="F460" i="5"/>
  <c r="G458" i="5"/>
  <c r="F458" i="5"/>
  <c r="F459" i="5"/>
  <c r="G460" i="5"/>
  <c r="G459" i="5"/>
  <c r="F462" i="5"/>
  <c r="F461" i="5"/>
  <c r="F463" i="5"/>
  <c r="G462" i="5"/>
  <c r="G463" i="5"/>
  <c r="G461" i="5"/>
  <c r="G464" i="5"/>
  <c r="F464" i="5"/>
  <c r="F465" i="5"/>
  <c r="G467" i="5"/>
  <c r="G466" i="5"/>
  <c r="G465" i="5"/>
  <c r="F466" i="5"/>
  <c r="F468" i="5"/>
  <c r="F467" i="5"/>
  <c r="G469" i="5"/>
  <c r="F470" i="5"/>
  <c r="G468" i="5"/>
  <c r="F469" i="5"/>
  <c r="G470" i="5"/>
  <c r="G473" i="5"/>
  <c r="G472" i="5"/>
  <c r="F471" i="5"/>
  <c r="F472" i="5"/>
  <c r="G471" i="5"/>
  <c r="G475" i="5"/>
  <c r="F473" i="5"/>
  <c r="F475" i="5"/>
  <c r="F474" i="5"/>
  <c r="G474" i="5"/>
  <c r="F477" i="5"/>
  <c r="G476" i="5"/>
  <c r="G477" i="5"/>
  <c r="F476" i="5"/>
  <c r="F478" i="5"/>
  <c r="F479" i="5"/>
  <c r="G479" i="5"/>
  <c r="F480" i="5"/>
  <c r="G480" i="5"/>
  <c r="G478" i="5"/>
  <c r="F482" i="5"/>
  <c r="F481" i="5"/>
  <c r="G481" i="5"/>
  <c r="G482" i="5"/>
  <c r="F483" i="5"/>
  <c r="G484" i="5"/>
  <c r="G483" i="5"/>
  <c r="F485" i="5"/>
  <c r="G486" i="5"/>
  <c r="F484" i="5"/>
  <c r="G485" i="5"/>
  <c r="F486" i="5"/>
  <c r="F487" i="5"/>
  <c r="G487" i="5"/>
  <c r="F488" i="5"/>
  <c r="G488" i="5"/>
  <c r="F490" i="5"/>
  <c r="G489" i="5"/>
  <c r="G490" i="5"/>
  <c r="F489" i="5"/>
  <c r="F493" i="5"/>
  <c r="F491" i="5"/>
  <c r="F494" i="5"/>
  <c r="G492" i="5"/>
  <c r="F492" i="5"/>
  <c r="G491" i="5"/>
  <c r="F495" i="5"/>
  <c r="G493" i="5"/>
  <c r="G494" i="5"/>
  <c r="F497" i="5"/>
  <c r="F496" i="5"/>
  <c r="G497" i="5"/>
  <c r="F498" i="5"/>
  <c r="G495" i="5"/>
  <c r="G496" i="5"/>
  <c r="G500" i="5"/>
  <c r="G498" i="5"/>
  <c r="F499" i="5"/>
  <c r="G499" i="5"/>
  <c r="F501" i="5"/>
  <c r="F500" i="5"/>
  <c r="F504" i="5"/>
  <c r="G501" i="5"/>
  <c r="G502" i="5"/>
  <c r="F502" i="5"/>
  <c r="G504" i="5"/>
  <c r="G503" i="5"/>
  <c r="F503" i="5"/>
  <c r="F508" i="5"/>
  <c r="G505" i="5"/>
  <c r="F506" i="5"/>
  <c r="F505" i="5"/>
  <c r="G506" i="5"/>
  <c r="F510" i="5"/>
  <c r="G508" i="5"/>
  <c r="G507" i="5"/>
  <c r="F507" i="5"/>
  <c r="F512" i="5"/>
  <c r="G509" i="5"/>
  <c r="F509" i="5"/>
  <c r="G510" i="5"/>
  <c r="F514" i="5"/>
  <c r="G511" i="5"/>
  <c r="F511" i="5"/>
  <c r="G512" i="5"/>
  <c r="G516" i="5"/>
  <c r="G513" i="5"/>
  <c r="F513" i="5"/>
  <c r="G514" i="5"/>
  <c r="F516" i="5"/>
  <c r="F515" i="5"/>
  <c r="F517" i="5"/>
  <c r="G515" i="5"/>
  <c r="G518" i="5"/>
  <c r="F521" i="5"/>
  <c r="F518" i="5"/>
  <c r="F519" i="5"/>
  <c r="G517" i="5"/>
  <c r="F520" i="5"/>
  <c r="G519" i="5"/>
  <c r="G520" i="5"/>
  <c r="G521" i="5"/>
  <c r="F522" i="5"/>
  <c r="G522" i="5"/>
  <c r="F523" i="5"/>
  <c r="F524" i="5"/>
  <c r="G524" i="5"/>
  <c r="G523" i="5"/>
  <c r="G525" i="5"/>
  <c r="F525" i="5"/>
  <c r="F526" i="5"/>
  <c r="F528" i="5"/>
  <c r="G526" i="5"/>
  <c r="G527" i="5"/>
  <c r="F527" i="5"/>
  <c r="G528" i="5"/>
  <c r="F529" i="5"/>
  <c r="G529" i="5"/>
  <c r="G530" i="5"/>
  <c r="F530" i="5"/>
  <c r="G532" i="5"/>
  <c r="G531" i="5"/>
  <c r="G533" i="5"/>
  <c r="F531" i="5"/>
  <c r="F532" i="5"/>
  <c r="G534" i="5"/>
  <c r="F534" i="5"/>
  <c r="F533" i="5"/>
  <c r="G537" i="5"/>
  <c r="G535" i="5"/>
  <c r="F535" i="5"/>
  <c r="F536" i="5"/>
  <c r="G536" i="5"/>
  <c r="G539" i="5"/>
  <c r="G538" i="5"/>
  <c r="F538" i="5"/>
  <c r="F537" i="5"/>
  <c r="F540" i="5"/>
  <c r="F539" i="5"/>
  <c r="G541" i="5"/>
  <c r="G540" i="5"/>
  <c r="G543" i="5"/>
  <c r="F541" i="5"/>
  <c r="F543" i="5"/>
  <c r="F542" i="5"/>
  <c r="G542" i="5"/>
  <c r="G544" i="5"/>
  <c r="F544" i="5"/>
  <c r="F548" i="5"/>
  <c r="F546" i="5"/>
  <c r="G545" i="5"/>
  <c r="G546" i="5"/>
  <c r="F545" i="5"/>
  <c r="G548" i="5"/>
  <c r="G547" i="5"/>
  <c r="F547" i="5"/>
  <c r="F550" i="5"/>
  <c r="F549" i="5"/>
  <c r="G550" i="5"/>
  <c r="G549" i="5"/>
  <c r="G551" i="5"/>
  <c r="F552" i="5"/>
  <c r="G552" i="5"/>
  <c r="G553" i="5"/>
  <c r="F551" i="5"/>
  <c r="F554" i="5"/>
  <c r="F553" i="5"/>
  <c r="G556" i="5"/>
  <c r="G554" i="5"/>
  <c r="F555" i="5"/>
  <c r="G555" i="5"/>
  <c r="F556" i="5"/>
  <c r="F558" i="5"/>
  <c r="F557" i="5"/>
  <c r="G557" i="5"/>
  <c r="G558" i="5"/>
  <c r="F561" i="5"/>
  <c r="F559" i="5"/>
  <c r="G559" i="5"/>
  <c r="G561" i="5"/>
  <c r="G560" i="5"/>
  <c r="F560" i="5"/>
  <c r="F562" i="5"/>
  <c r="F564" i="5"/>
  <c r="G562" i="5"/>
  <c r="G564" i="5"/>
  <c r="F563" i="5"/>
  <c r="G563" i="5"/>
  <c r="G566" i="5"/>
  <c r="G565" i="5"/>
  <c r="F566" i="5"/>
  <c r="F565" i="5"/>
  <c r="G568" i="5"/>
  <c r="G567" i="5"/>
  <c r="F567" i="5"/>
  <c r="F569" i="5"/>
  <c r="F570" i="5"/>
  <c r="G569" i="5"/>
  <c r="F568" i="5"/>
  <c r="G571" i="5"/>
  <c r="F571" i="5"/>
  <c r="G570" i="5"/>
  <c r="F572" i="5"/>
  <c r="G572" i="5"/>
  <c r="G573" i="5"/>
  <c r="F573" i="5"/>
  <c r="G574" i="5"/>
  <c r="G576" i="5"/>
  <c r="F574" i="5"/>
  <c r="F576" i="5"/>
  <c r="G575" i="5"/>
  <c r="F575" i="5"/>
  <c r="F579" i="5"/>
  <c r="G577" i="5"/>
  <c r="F578" i="5"/>
  <c r="G579" i="5"/>
  <c r="G578" i="5"/>
  <c r="F577" i="5"/>
  <c r="F580" i="5"/>
  <c r="G580" i="5"/>
  <c r="F581" i="5"/>
  <c r="F582" i="5"/>
  <c r="G581" i="5"/>
  <c r="G582" i="5"/>
  <c r="F583" i="5"/>
  <c r="G583" i="5"/>
  <c r="G584" i="5"/>
  <c r="F585" i="5"/>
  <c r="F586" i="5"/>
  <c r="F584" i="5"/>
  <c r="F587" i="5"/>
  <c r="G588" i="5"/>
  <c r="G585" i="5"/>
  <c r="G586" i="5"/>
  <c r="F589" i="5"/>
  <c r="G587" i="5"/>
  <c r="F588" i="5"/>
  <c r="G590" i="5"/>
  <c r="G589" i="5"/>
  <c r="F590" i="5"/>
  <c r="F593" i="5"/>
  <c r="F591" i="5"/>
  <c r="G592" i="5"/>
  <c r="G591" i="5"/>
  <c r="F594" i="5"/>
  <c r="F592" i="5"/>
  <c r="G593" i="5"/>
  <c r="G594" i="5"/>
  <c r="F595" i="5"/>
  <c r="G595" i="5"/>
  <c r="G598" i="5"/>
  <c r="F596" i="5"/>
  <c r="F597" i="5"/>
  <c r="G599" i="5"/>
  <c r="G597" i="5"/>
  <c r="F598" i="5"/>
  <c r="G596" i="5"/>
  <c r="F602" i="5"/>
  <c r="F600" i="5"/>
  <c r="G601" i="5"/>
  <c r="G600" i="5"/>
  <c r="F601" i="5"/>
  <c r="F599" i="5"/>
  <c r="G602" i="5"/>
  <c r="F604" i="5"/>
  <c r="F603" i="5"/>
  <c r="G603" i="5"/>
  <c r="F605" i="5"/>
  <c r="G604" i="5"/>
  <c r="G605" i="5"/>
  <c r="G606" i="5"/>
  <c r="F606" i="5"/>
  <c r="G608" i="5"/>
  <c r="F608" i="5"/>
  <c r="G610" i="5"/>
  <c r="F610" i="5"/>
  <c r="F609" i="5"/>
  <c r="G607" i="5"/>
  <c r="G609" i="5"/>
  <c r="F607" i="5"/>
  <c r="F611" i="5"/>
  <c r="F613" i="5"/>
  <c r="G611" i="5"/>
  <c r="G612" i="5"/>
  <c r="F612" i="5"/>
  <c r="G614" i="5"/>
  <c r="G613" i="5"/>
  <c r="F614" i="5"/>
  <c r="F615" i="5"/>
  <c r="F618" i="5"/>
  <c r="G615" i="5"/>
  <c r="F616" i="5"/>
  <c r="G616" i="5"/>
  <c r="G617" i="5"/>
  <c r="F617" i="5"/>
  <c r="G618" i="5"/>
  <c r="F619" i="5"/>
  <c r="G620" i="5"/>
  <c r="F620" i="5"/>
  <c r="G619" i="5"/>
  <c r="G621" i="5"/>
  <c r="F621" i="5"/>
  <c r="F622" i="5"/>
  <c r="G622" i="5"/>
  <c r="G624" i="5"/>
  <c r="F623" i="5"/>
  <c r="G623" i="5"/>
  <c r="F624" i="5"/>
  <c r="F626" i="5"/>
  <c r="G625" i="5"/>
  <c r="F625" i="5"/>
  <c r="G628" i="5"/>
  <c r="G626" i="5"/>
  <c r="F628" i="5"/>
  <c r="G627" i="5"/>
  <c r="F629" i="5"/>
  <c r="G629" i="5"/>
  <c r="F627" i="5"/>
  <c r="G631" i="5"/>
  <c r="F631" i="5"/>
  <c r="F630" i="5"/>
  <c r="G630" i="5"/>
  <c r="G632" i="5"/>
  <c r="F634" i="5"/>
  <c r="G634" i="5"/>
  <c r="F633" i="5"/>
  <c r="F632" i="5"/>
  <c r="G636" i="5"/>
  <c r="G633" i="5"/>
  <c r="F635" i="5"/>
  <c r="G635" i="5"/>
  <c r="G637" i="5"/>
  <c r="F636" i="5"/>
  <c r="F637" i="5"/>
  <c r="G638" i="5"/>
  <c r="F638" i="5"/>
  <c r="F639" i="5"/>
  <c r="F640" i="5"/>
  <c r="F641" i="5"/>
  <c r="G639" i="5"/>
  <c r="G640" i="5"/>
  <c r="G641" i="5"/>
  <c r="G642" i="5"/>
  <c r="F642" i="5"/>
  <c r="G644" i="5"/>
  <c r="F643" i="5"/>
  <c r="G643" i="5"/>
  <c r="F646" i="5"/>
  <c r="F644" i="5"/>
  <c r="G645" i="5"/>
  <c r="G648" i="5"/>
  <c r="F645" i="5"/>
  <c r="G647" i="5"/>
  <c r="F647" i="5"/>
  <c r="G646" i="5"/>
  <c r="G649" i="5"/>
  <c r="F648" i="5"/>
  <c r="F652" i="5"/>
  <c r="F649" i="5"/>
  <c r="G650" i="5"/>
  <c r="F650" i="5"/>
  <c r="G652" i="5"/>
  <c r="F651" i="5"/>
  <c r="G651" i="5"/>
  <c r="F654" i="5"/>
  <c r="G656" i="5"/>
  <c r="F653" i="5"/>
  <c r="G658" i="5"/>
  <c r="G654" i="5"/>
  <c r="G653" i="5"/>
  <c r="G655" i="5"/>
  <c r="F655" i="5"/>
  <c r="F656" i="5"/>
  <c r="F657" i="5"/>
  <c r="F660" i="5"/>
  <c r="F658" i="5"/>
  <c r="G657" i="5"/>
  <c r="F659" i="5"/>
  <c r="G662" i="5"/>
  <c r="G660" i="5"/>
  <c r="F661" i="5"/>
  <c r="G659" i="5"/>
  <c r="G661" i="5"/>
  <c r="F663" i="5"/>
  <c r="G663" i="5"/>
  <c r="F662" i="5"/>
  <c r="F665" i="5"/>
  <c r="F666" i="5"/>
  <c r="G664" i="5"/>
  <c r="F664" i="5"/>
  <c r="G665" i="5"/>
  <c r="G666" i="5"/>
  <c r="F669" i="5"/>
  <c r="G669" i="5"/>
  <c r="G667" i="5"/>
  <c r="F667" i="5"/>
  <c r="G668" i="5"/>
  <c r="F668" i="5"/>
  <c r="F670" i="5"/>
  <c r="G670" i="5"/>
  <c r="G671" i="5"/>
  <c r="F671" i="5"/>
  <c r="G672" i="5"/>
  <c r="F672" i="5"/>
  <c r="G673" i="5"/>
  <c r="F673" i="5"/>
  <c r="F674" i="5"/>
  <c r="G674" i="5"/>
  <c r="F675" i="5"/>
  <c r="G675" i="5"/>
  <c r="F677" i="5"/>
  <c r="G676" i="5"/>
  <c r="F676" i="5"/>
  <c r="F678" i="5"/>
  <c r="G677" i="5"/>
  <c r="G680" i="5"/>
  <c r="G679" i="5"/>
  <c r="G678" i="5"/>
  <c r="F679" i="5"/>
  <c r="G682" i="5"/>
  <c r="G683" i="5"/>
  <c r="F680" i="5"/>
  <c r="G681" i="5"/>
  <c r="F682" i="5"/>
  <c r="F681" i="5"/>
  <c r="F683" i="5"/>
  <c r="G685" i="5"/>
  <c r="G684" i="5"/>
  <c r="F684" i="5"/>
  <c r="G686" i="5"/>
  <c r="F685" i="5"/>
  <c r="F686" i="5"/>
  <c r="F687" i="5"/>
  <c r="G687" i="5"/>
  <c r="G690" i="5"/>
  <c r="F688" i="5"/>
  <c r="F689" i="5"/>
  <c r="G688" i="5"/>
  <c r="G692" i="5"/>
  <c r="F690" i="5"/>
  <c r="F691" i="5"/>
  <c r="G689" i="5"/>
  <c r="F692" i="5"/>
  <c r="G691" i="5"/>
  <c r="F696" i="5"/>
  <c r="G696" i="5"/>
  <c r="F693" i="5"/>
  <c r="G694" i="5"/>
  <c r="F695" i="5"/>
  <c r="F694" i="5"/>
  <c r="G695" i="5"/>
  <c r="G693" i="5"/>
  <c r="F697" i="5"/>
  <c r="G698" i="5"/>
  <c r="G697" i="5"/>
  <c r="G700" i="5"/>
  <c r="F698" i="5"/>
  <c r="F701" i="5"/>
  <c r="F700" i="5"/>
  <c r="G699" i="5"/>
  <c r="G702" i="5"/>
  <c r="F699" i="5"/>
  <c r="F703" i="5"/>
  <c r="G701" i="5"/>
  <c r="F702" i="5"/>
  <c r="F704" i="5"/>
  <c r="G704" i="5"/>
  <c r="G703" i="5"/>
  <c r="G705" i="5"/>
  <c r="F705" i="5"/>
  <c r="F706" i="5"/>
  <c r="F708" i="5"/>
  <c r="G707" i="5"/>
  <c r="G706" i="5"/>
  <c r="F707" i="5"/>
  <c r="G708" i="5"/>
  <c r="F710" i="5"/>
  <c r="G712" i="5"/>
  <c r="G710" i="5"/>
  <c r="G709" i="5"/>
  <c r="F709" i="5"/>
  <c r="G711" i="5"/>
  <c r="F711" i="5"/>
  <c r="F712" i="5"/>
  <c r="F713" i="5"/>
  <c r="F715" i="5"/>
  <c r="G716" i="5"/>
  <c r="G713" i="5"/>
  <c r="F714" i="5"/>
  <c r="G714" i="5"/>
  <c r="F716" i="5"/>
  <c r="G715" i="5"/>
  <c r="G717" i="5"/>
  <c r="F717" i="5"/>
  <c r="G719" i="5"/>
  <c r="F719" i="5"/>
  <c r="G718" i="5"/>
  <c r="F718" i="5"/>
  <c r="G720" i="5"/>
  <c r="F723" i="5"/>
  <c r="F720" i="5"/>
  <c r="G722" i="5"/>
  <c r="F722" i="5"/>
  <c r="F724" i="5"/>
  <c r="F721" i="5"/>
  <c r="G723" i="5"/>
  <c r="G721" i="5"/>
  <c r="G724" i="5"/>
  <c r="F726" i="5"/>
  <c r="F725" i="5"/>
  <c r="G725" i="5"/>
  <c r="G726" i="5"/>
  <c r="F727" i="5"/>
  <c r="F728" i="5"/>
  <c r="G727" i="5"/>
  <c r="G728" i="5"/>
  <c r="G729" i="5"/>
  <c r="F732" i="5"/>
  <c r="G730" i="5"/>
  <c r="F729" i="5"/>
  <c r="F730" i="5"/>
  <c r="F731" i="5"/>
  <c r="F733" i="5"/>
  <c r="G732" i="5"/>
  <c r="G731" i="5"/>
  <c r="G733" i="5"/>
  <c r="F734" i="5"/>
  <c r="G735" i="5"/>
  <c r="F736" i="5"/>
  <c r="F735" i="5"/>
  <c r="G734" i="5"/>
  <c r="F738" i="5"/>
  <c r="F737" i="5"/>
  <c r="G736" i="5"/>
  <c r="G738" i="5"/>
  <c r="F739" i="5"/>
  <c r="G737" i="5"/>
  <c r="G739" i="5"/>
  <c r="F740" i="5"/>
  <c r="G741" i="5"/>
  <c r="F742" i="5"/>
  <c r="G743" i="5"/>
  <c r="F741" i="5"/>
  <c r="G740" i="5"/>
  <c r="G742" i="5"/>
  <c r="F743" i="5"/>
  <c r="F745" i="5"/>
  <c r="G744" i="5"/>
  <c r="F744" i="5"/>
  <c r="G745" i="5"/>
  <c r="G746" i="5"/>
  <c r="F746" i="5"/>
  <c r="G747" i="5"/>
  <c r="G748" i="5"/>
  <c r="F747" i="5"/>
  <c r="F748" i="5"/>
  <c r="F751" i="5"/>
  <c r="G749" i="5"/>
  <c r="F750" i="5"/>
  <c r="F749" i="5"/>
  <c r="G750" i="5"/>
  <c r="G751" i="5"/>
  <c r="G752" i="5"/>
  <c r="F752" i="5"/>
  <c r="F755" i="5"/>
  <c r="F753" i="5"/>
  <c r="G753" i="5"/>
  <c r="G754" i="5"/>
  <c r="F754" i="5"/>
  <c r="G756" i="5"/>
  <c r="F756" i="5"/>
  <c r="G755" i="5"/>
  <c r="F757" i="5"/>
  <c r="F759" i="5"/>
  <c r="G757" i="5"/>
  <c r="G759" i="5"/>
  <c r="F758" i="5"/>
  <c r="G758" i="5"/>
  <c r="G760" i="5"/>
  <c r="F760" i="5"/>
  <c r="F762" i="5"/>
  <c r="F763" i="5"/>
  <c r="G761" i="5"/>
  <c r="G764" i="5"/>
  <c r="G762" i="5"/>
  <c r="G763" i="5"/>
  <c r="F761" i="5"/>
  <c r="F765" i="5"/>
  <c r="G765" i="5"/>
  <c r="F764" i="5"/>
  <c r="G767" i="5"/>
  <c r="F768" i="5"/>
  <c r="G766" i="5"/>
  <c r="F766" i="5"/>
  <c r="F767" i="5"/>
  <c r="G768" i="5"/>
  <c r="G769" i="5"/>
  <c r="F769" i="5"/>
  <c r="G770" i="5"/>
  <c r="F770" i="5"/>
  <c r="G771" i="5"/>
  <c r="F771" i="5"/>
  <c r="G773" i="5"/>
  <c r="F775" i="5"/>
  <c r="G772" i="5"/>
  <c r="F772" i="5"/>
  <c r="F773" i="5"/>
  <c r="G774" i="5"/>
  <c r="F774" i="5"/>
  <c r="G776" i="5"/>
  <c r="G775" i="5"/>
  <c r="F777" i="5"/>
  <c r="G777" i="5"/>
  <c r="F780" i="5"/>
  <c r="F776" i="5"/>
  <c r="F778" i="5"/>
  <c r="G780" i="5"/>
  <c r="F779" i="5"/>
  <c r="G778" i="5"/>
  <c r="G779" i="5"/>
  <c r="G782" i="5"/>
  <c r="G781" i="5"/>
  <c r="F781" i="5"/>
  <c r="G783" i="5"/>
  <c r="F782" i="5"/>
  <c r="F783" i="5"/>
  <c r="G784" i="5"/>
  <c r="G785" i="5"/>
  <c r="F788" i="5"/>
  <c r="F784" i="5"/>
  <c r="F787" i="5"/>
  <c r="F785" i="5"/>
  <c r="F786" i="5"/>
  <c r="G786" i="5"/>
  <c r="G787" i="5"/>
  <c r="F789" i="5"/>
  <c r="G790" i="5"/>
  <c r="G788" i="5"/>
  <c r="F790" i="5"/>
  <c r="G789" i="5"/>
  <c r="G793" i="5"/>
  <c r="F792" i="5"/>
  <c r="G792" i="5"/>
  <c r="F791" i="5"/>
  <c r="F793" i="5"/>
  <c r="G791" i="5"/>
  <c r="G794" i="5"/>
  <c r="F794" i="5"/>
  <c r="F795" i="5"/>
  <c r="F796" i="5"/>
  <c r="G795" i="5"/>
  <c r="G796" i="5"/>
  <c r="G798" i="5"/>
  <c r="F797" i="5"/>
  <c r="G797" i="5"/>
  <c r="F798" i="5"/>
  <c r="F799" i="5"/>
  <c r="G799" i="5"/>
  <c r="F800" i="5"/>
  <c r="G800" i="5"/>
  <c r="F803" i="5"/>
  <c r="F801" i="5"/>
  <c r="G801" i="5"/>
  <c r="G802" i="5"/>
  <c r="G803" i="5"/>
  <c r="F802" i="5"/>
  <c r="G804" i="5"/>
  <c r="G805" i="5"/>
  <c r="F804" i="5"/>
  <c r="F805" i="5"/>
  <c r="G806" i="5"/>
  <c r="F808" i="5"/>
  <c r="F806" i="5"/>
  <c r="G807" i="5"/>
  <c r="G809" i="5"/>
  <c r="F807" i="5"/>
  <c r="G808" i="5"/>
  <c r="F809" i="5"/>
  <c r="G810" i="5"/>
  <c r="G811" i="5"/>
  <c r="F810" i="5"/>
  <c r="F811" i="5"/>
  <c r="F814" i="5"/>
  <c r="F812" i="5"/>
  <c r="G812" i="5"/>
  <c r="F813" i="5"/>
  <c r="G814" i="5"/>
  <c r="F817" i="5"/>
  <c r="G813" i="5"/>
  <c r="G817" i="5"/>
  <c r="G819" i="5"/>
  <c r="G815" i="5"/>
  <c r="F816" i="5"/>
  <c r="F815" i="5"/>
  <c r="G816" i="5"/>
  <c r="F820" i="5"/>
  <c r="G820" i="5"/>
  <c r="F818" i="5"/>
  <c r="G823" i="5"/>
  <c r="G821" i="5"/>
  <c r="G818" i="5"/>
  <c r="F823" i="5"/>
  <c r="F819" i="5"/>
  <c r="F822" i="5"/>
  <c r="F821" i="5"/>
  <c r="G822" i="5"/>
  <c r="F824" i="5"/>
  <c r="G824" i="5"/>
  <c r="F825" i="5"/>
  <c r="G825" i="5"/>
  <c r="F826" i="5"/>
  <c r="F827" i="5"/>
  <c r="G827" i="5"/>
  <c r="G826" i="5"/>
  <c r="G828" i="5"/>
  <c r="F828" i="5"/>
  <c r="G832" i="5"/>
  <c r="G830" i="5"/>
  <c r="G829" i="5"/>
  <c r="F829" i="5"/>
  <c r="F830" i="5"/>
  <c r="G833" i="5"/>
  <c r="F831" i="5"/>
  <c r="F832" i="5"/>
  <c r="G831" i="5"/>
  <c r="F833" i="5"/>
  <c r="F835" i="5"/>
  <c r="G836" i="5"/>
  <c r="F834" i="5"/>
  <c r="G834" i="5"/>
  <c r="G835" i="5"/>
  <c r="F836" i="5"/>
  <c r="G837" i="5"/>
  <c r="G838" i="5"/>
  <c r="F837" i="5"/>
  <c r="G840" i="5"/>
  <c r="F838" i="5"/>
  <c r="G839" i="5"/>
  <c r="F839" i="5"/>
  <c r="F840" i="5"/>
  <c r="G841" i="5"/>
  <c r="G842" i="5"/>
  <c r="F842" i="5"/>
  <c r="F844" i="5"/>
  <c r="F841" i="5"/>
  <c r="F843" i="5"/>
  <c r="G844" i="5"/>
  <c r="G843" i="5"/>
  <c r="G845" i="5"/>
  <c r="G846" i="5"/>
  <c r="F845" i="5"/>
  <c r="F848" i="5"/>
  <c r="F846" i="5"/>
  <c r="G847" i="5"/>
  <c r="F847" i="5"/>
  <c r="F850" i="5"/>
  <c r="G848" i="5"/>
  <c r="F849" i="5"/>
  <c r="G849" i="5"/>
  <c r="G850" i="5"/>
  <c r="F851" i="5"/>
  <c r="F852" i="5"/>
  <c r="G852" i="5"/>
  <c r="G853" i="5"/>
  <c r="G851" i="5"/>
  <c r="F855" i="5"/>
  <c r="F853" i="5"/>
  <c r="F854" i="5"/>
  <c r="F856" i="5"/>
  <c r="G854" i="5"/>
  <c r="G855" i="5"/>
  <c r="F858" i="5"/>
  <c r="F857" i="5"/>
  <c r="G857" i="5"/>
  <c r="G858" i="5"/>
  <c r="G856" i="5"/>
  <c r="F859" i="5"/>
  <c r="G859" i="5"/>
  <c r="G860" i="5"/>
  <c r="F862" i="5"/>
  <c r="F860" i="5"/>
  <c r="G861" i="5"/>
  <c r="F861" i="5"/>
  <c r="F863" i="5"/>
  <c r="G862" i="5"/>
  <c r="G863" i="5"/>
  <c r="G864" i="5"/>
  <c r="G866" i="5"/>
  <c r="G865" i="5"/>
  <c r="F865" i="5"/>
  <c r="F864" i="5"/>
  <c r="F868" i="5"/>
  <c r="F869" i="5"/>
  <c r="F866" i="5"/>
  <c r="G868" i="5"/>
  <c r="G867" i="5"/>
  <c r="F867" i="5"/>
  <c r="G869" i="5"/>
  <c r="G870" i="5"/>
  <c r="F870" i="5"/>
  <c r="G871" i="5"/>
  <c r="F871" i="5"/>
  <c r="G872" i="5"/>
  <c r="F872" i="5"/>
  <c r="G874" i="5"/>
  <c r="G873" i="5"/>
  <c r="F873" i="5"/>
  <c r="F874" i="5"/>
  <c r="F877" i="5"/>
  <c r="F876" i="5"/>
  <c r="G876" i="5"/>
  <c r="G875" i="5"/>
  <c r="F875" i="5"/>
  <c r="G878" i="5"/>
  <c r="F879" i="5"/>
  <c r="G877" i="5"/>
  <c r="G879" i="5"/>
  <c r="F881" i="5"/>
  <c r="F878" i="5"/>
  <c r="F880" i="5"/>
  <c r="G882" i="5"/>
  <c r="G880" i="5"/>
  <c r="G881" i="5"/>
  <c r="F882" i="5"/>
  <c r="F885" i="5"/>
  <c r="G883" i="5"/>
  <c r="F883" i="5"/>
  <c r="G884" i="5"/>
  <c r="F886" i="5"/>
  <c r="F884" i="5"/>
  <c r="G885" i="5"/>
  <c r="F887" i="5"/>
  <c r="F888" i="5"/>
  <c r="G886" i="5"/>
  <c r="G887" i="5"/>
  <c r="G888" i="5"/>
  <c r="G889" i="5"/>
  <c r="G890" i="5"/>
  <c r="G891" i="5"/>
  <c r="F892" i="5"/>
  <c r="F890" i="5"/>
  <c r="F889" i="5"/>
  <c r="G893" i="5"/>
  <c r="F891" i="5"/>
  <c r="G892" i="5"/>
  <c r="G894" i="5"/>
  <c r="F893" i="5"/>
  <c r="G895" i="5"/>
  <c r="F894" i="5"/>
  <c r="G896" i="5"/>
  <c r="F895" i="5"/>
  <c r="G897" i="5"/>
  <c r="F896" i="5"/>
  <c r="F897" i="5"/>
  <c r="F898" i="5"/>
  <c r="F899" i="5"/>
  <c r="F901" i="5"/>
  <c r="G899" i="5"/>
  <c r="G898" i="5"/>
  <c r="G901" i="5"/>
  <c r="G903" i="5"/>
  <c r="F903" i="5"/>
  <c r="F900" i="5"/>
  <c r="G902" i="5"/>
  <c r="G900" i="5"/>
  <c r="F902" i="5"/>
  <c r="G904" i="5"/>
  <c r="G905" i="5"/>
  <c r="G906" i="5"/>
  <c r="F904" i="5"/>
  <c r="F905" i="5"/>
  <c r="G907" i="5"/>
  <c r="F909" i="5"/>
  <c r="F906" i="5"/>
  <c r="F907" i="5"/>
  <c r="F910" i="5"/>
  <c r="G910" i="5"/>
  <c r="G908" i="5"/>
  <c r="G909" i="5"/>
  <c r="F908" i="5"/>
  <c r="G911" i="5"/>
  <c r="F911" i="5"/>
  <c r="G914" i="5"/>
  <c r="F912" i="5"/>
  <c r="G913" i="5"/>
  <c r="G912" i="5"/>
  <c r="F913" i="5"/>
  <c r="F914" i="5"/>
  <c r="G915" i="5"/>
  <c r="G916" i="5"/>
  <c r="F916" i="5"/>
  <c r="F915" i="5"/>
  <c r="G918" i="5"/>
  <c r="F918" i="5"/>
  <c r="F919" i="5"/>
  <c r="G917" i="5"/>
  <c r="F917" i="5"/>
  <c r="G923" i="5"/>
  <c r="G919" i="5"/>
  <c r="F921" i="5"/>
  <c r="G921" i="5"/>
  <c r="G920" i="5"/>
  <c r="F920" i="5"/>
  <c r="F924" i="5"/>
  <c r="F922" i="5"/>
  <c r="F925" i="5"/>
  <c r="G922" i="5"/>
  <c r="F926" i="5"/>
  <c r="F923" i="5"/>
  <c r="G924" i="5"/>
  <c r="G925" i="5"/>
  <c r="G926" i="5"/>
  <c r="G927" i="5"/>
  <c r="F927" i="5"/>
  <c r="G928" i="5"/>
  <c r="F928" i="5"/>
  <c r="F929" i="5"/>
  <c r="F931" i="5"/>
  <c r="G929" i="5"/>
  <c r="G930" i="5"/>
  <c r="F932" i="5"/>
  <c r="G931" i="5"/>
  <c r="F930" i="5"/>
  <c r="G932" i="5"/>
  <c r="G934" i="5"/>
  <c r="F934" i="5"/>
  <c r="G933" i="5"/>
  <c r="G935" i="5"/>
  <c r="F933" i="5"/>
  <c r="F935" i="5"/>
  <c r="G938" i="5"/>
  <c r="F937" i="5"/>
  <c r="G937" i="5"/>
  <c r="F938" i="5"/>
  <c r="F936" i="5"/>
  <c r="G936" i="5"/>
  <c r="F939" i="5"/>
  <c r="G939" i="5"/>
  <c r="G940" i="5"/>
  <c r="F943" i="5"/>
  <c r="F940" i="5"/>
  <c r="G941" i="5"/>
  <c r="F942" i="5"/>
  <c r="F941" i="5"/>
  <c r="G943" i="5"/>
  <c r="F944" i="5"/>
  <c r="G942" i="5"/>
  <c r="G945" i="5"/>
  <c r="G944" i="5"/>
  <c r="F945" i="5"/>
  <c r="G947" i="5"/>
  <c r="G946" i="5"/>
  <c r="F946" i="5"/>
  <c r="F947" i="5"/>
  <c r="G948" i="5"/>
  <c r="F948" i="5"/>
  <c r="F949" i="5"/>
  <c r="G950" i="5"/>
  <c r="G949" i="5"/>
  <c r="F950" i="5"/>
  <c r="F952" i="5"/>
  <c r="F951" i="5"/>
  <c r="G951" i="5"/>
  <c r="F954" i="5"/>
  <c r="G953" i="5"/>
  <c r="G952" i="5"/>
  <c r="F955" i="5"/>
  <c r="F953" i="5"/>
  <c r="F956" i="5"/>
  <c r="G955" i="5"/>
  <c r="G954" i="5"/>
  <c r="G956" i="5"/>
  <c r="G957" i="5"/>
  <c r="G958" i="5"/>
  <c r="F957" i="5"/>
  <c r="F958" i="5"/>
  <c r="F960" i="5"/>
  <c r="F959" i="5"/>
  <c r="G959" i="5"/>
  <c r="G960" i="5"/>
  <c r="G963" i="5"/>
  <c r="F961" i="5"/>
  <c r="G961" i="5"/>
  <c r="G964" i="5"/>
  <c r="G962" i="5"/>
  <c r="F962" i="5"/>
  <c r="F963" i="5"/>
  <c r="G967" i="5"/>
  <c r="F964" i="5"/>
  <c r="G965" i="5"/>
  <c r="G966" i="5"/>
  <c r="F965" i="5"/>
  <c r="F966" i="5"/>
  <c r="F967" i="5"/>
  <c r="G970" i="5"/>
  <c r="G969" i="5"/>
  <c r="F968" i="5"/>
  <c r="G968" i="5"/>
  <c r="F969" i="5"/>
  <c r="F972" i="5"/>
  <c r="F970" i="5"/>
  <c r="F971" i="5"/>
  <c r="G971" i="5"/>
  <c r="G972" i="5"/>
  <c r="G974" i="5"/>
  <c r="F974" i="5"/>
  <c r="G973" i="5"/>
  <c r="G976" i="5"/>
  <c r="F973" i="5"/>
  <c r="F975" i="5"/>
  <c r="F976" i="5"/>
  <c r="G975" i="5"/>
  <c r="G978" i="5"/>
  <c r="F977" i="5"/>
  <c r="G977" i="5"/>
  <c r="F978" i="5"/>
  <c r="G979" i="5"/>
  <c r="G980" i="5"/>
  <c r="F979" i="5"/>
  <c r="F980" i="5"/>
  <c r="F981" i="5"/>
  <c r="F982" i="5"/>
  <c r="G982" i="5"/>
  <c r="G981" i="5"/>
  <c r="F985" i="5"/>
  <c r="G985" i="5"/>
  <c r="F983" i="5"/>
  <c r="G983" i="5"/>
  <c r="G984" i="5"/>
  <c r="F984" i="5"/>
  <c r="F986" i="5"/>
  <c r="G986" i="5"/>
  <c r="G987" i="5"/>
  <c r="G988" i="5"/>
  <c r="G990" i="5"/>
  <c r="F987" i="5"/>
  <c r="F990" i="5"/>
  <c r="F988" i="5"/>
  <c r="G989" i="5"/>
  <c r="F989" i="5"/>
  <c r="F994" i="5"/>
  <c r="G992" i="5"/>
  <c r="F991" i="5"/>
  <c r="F992" i="5"/>
  <c r="G993" i="5"/>
  <c r="F993" i="5"/>
  <c r="G991" i="5"/>
  <c r="G994" i="5"/>
  <c r="G995" i="5"/>
  <c r="G997" i="5"/>
  <c r="F996" i="5"/>
  <c r="F998" i="5"/>
  <c r="F997" i="5"/>
  <c r="G996" i="5"/>
  <c r="F995" i="5"/>
  <c r="G998" i="5"/>
  <c r="F1000" i="5"/>
  <c r="G999" i="5"/>
  <c r="F999" i="5"/>
  <c r="G1000" i="5"/>
  <c r="G1002" i="5"/>
  <c r="F1001" i="5"/>
  <c r="G1001" i="5"/>
  <c r="F1002" i="5"/>
  <c r="G1003" i="5"/>
  <c r="F1003" i="5"/>
  <c r="F1004" i="5"/>
  <c r="G1004" i="5"/>
  <c r="F1008" i="5"/>
  <c r="G1007" i="5"/>
  <c r="G1006" i="5"/>
  <c r="F1006" i="5"/>
  <c r="F1005" i="5"/>
  <c r="G1005" i="5"/>
  <c r="G1010" i="5"/>
  <c r="G1008" i="5"/>
  <c r="G1009" i="5"/>
  <c r="F1007" i="5"/>
  <c r="G1011" i="5"/>
  <c r="F1010" i="5"/>
  <c r="F1009" i="5"/>
  <c r="F1011" i="5"/>
  <c r="G1012" i="5"/>
  <c r="F1013" i="5"/>
  <c r="G1014" i="5"/>
  <c r="F1012" i="5"/>
  <c r="F1014" i="5"/>
  <c r="G1013" i="5"/>
  <c r="G1015" i="5"/>
  <c r="F1015" i="5"/>
  <c r="F1016" i="5"/>
  <c r="G1016" i="5"/>
  <c r="F1017" i="5"/>
  <c r="G1017" i="5"/>
  <c r="G1018" i="5"/>
  <c r="F1018" i="5"/>
  <c r="F1019" i="5"/>
  <c r="G1019" i="5"/>
  <c r="F1020" i="5"/>
  <c r="G1020" i="5"/>
  <c r="G1021" i="5"/>
  <c r="F1021" i="5"/>
  <c r="F1022" i="5"/>
  <c r="F1025" i="5"/>
  <c r="G1022" i="5"/>
  <c r="F1023" i="5"/>
  <c r="F1024" i="5"/>
  <c r="G1023" i="5"/>
  <c r="F1026" i="5"/>
  <c r="G1024" i="5"/>
  <c r="G1026" i="5"/>
  <c r="G1025" i="5"/>
  <c r="F1027" i="5"/>
  <c r="G1027" i="5"/>
  <c r="F1028" i="5"/>
  <c r="F1029" i="5"/>
  <c r="G1028" i="5"/>
  <c r="G1029" i="5"/>
  <c r="G1030" i="5"/>
  <c r="F1030" i="5"/>
  <c r="G1031" i="5"/>
  <c r="F1031" i="5"/>
  <c r="F1032" i="5"/>
  <c r="G1034" i="5"/>
  <c r="G1032" i="5"/>
  <c r="F1033" i="5"/>
  <c r="F1034" i="5"/>
  <c r="F1035" i="5"/>
  <c r="G1037" i="5"/>
  <c r="G1033" i="5"/>
  <c r="G1036" i="5"/>
  <c r="F1036" i="5"/>
  <c r="G1038" i="5"/>
  <c r="G1035" i="5"/>
  <c r="F1039" i="5"/>
  <c r="F1038" i="5"/>
  <c r="F1037" i="5"/>
  <c r="F1041" i="5"/>
  <c r="F1040" i="5"/>
  <c r="G1039" i="5"/>
  <c r="G1043" i="5"/>
  <c r="G1040" i="5"/>
  <c r="F1044" i="5"/>
  <c r="G1041" i="5"/>
  <c r="G1044" i="5"/>
  <c r="F1043" i="5"/>
  <c r="F1042" i="5"/>
  <c r="G1042" i="5"/>
  <c r="G1046" i="5"/>
  <c r="G1045" i="5"/>
  <c r="G1047" i="5"/>
  <c r="F1045" i="5"/>
  <c r="F1047" i="5"/>
  <c r="F1046" i="5"/>
  <c r="G1048" i="5"/>
  <c r="G1050" i="5"/>
  <c r="G1049" i="5"/>
  <c r="F1048" i="5"/>
  <c r="F1049" i="5"/>
  <c r="F1050" i="5"/>
  <c r="F1051" i="5"/>
  <c r="G1051" i="5"/>
  <c r="G1053" i="5"/>
  <c r="G1054" i="5"/>
  <c r="G1052" i="5"/>
  <c r="F1052" i="5"/>
  <c r="F1053" i="5"/>
  <c r="F1055" i="5"/>
  <c r="F1054" i="5"/>
  <c r="F1056" i="5"/>
  <c r="G1055" i="5"/>
  <c r="G1056" i="5"/>
  <c r="G1058" i="5"/>
  <c r="F1057" i="5"/>
  <c r="G1057" i="5"/>
  <c r="F1059" i="5"/>
  <c r="F1058" i="5"/>
  <c r="G1059" i="5"/>
  <c r="F1060" i="5"/>
  <c r="G1061" i="5"/>
  <c r="F1062" i="5"/>
  <c r="G1060" i="5"/>
  <c r="G1062" i="5"/>
  <c r="F1063" i="5"/>
  <c r="F1061" i="5"/>
  <c r="G1063" i="5"/>
  <c r="G1064" i="5"/>
  <c r="F1064" i="5"/>
  <c r="G1066" i="5"/>
  <c r="G1065" i="5"/>
  <c r="F1066" i="5"/>
  <c r="F1065" i="5"/>
  <c r="G1067" i="5"/>
  <c r="G1068" i="5"/>
  <c r="F1069" i="5"/>
  <c r="F1067" i="5"/>
  <c r="F1068" i="5"/>
  <c r="G1071" i="5"/>
  <c r="G1069" i="5"/>
  <c r="G1073" i="5"/>
  <c r="F1072" i="5"/>
  <c r="G1070" i="5"/>
  <c r="F1070" i="5"/>
  <c r="F1071" i="5"/>
  <c r="G1072" i="5"/>
  <c r="F1075" i="5"/>
  <c r="G1075" i="5"/>
  <c r="F1076" i="5"/>
  <c r="F1074" i="5"/>
  <c r="F1073" i="5"/>
  <c r="G1074" i="5"/>
  <c r="G1076" i="5"/>
  <c r="G1079" i="5"/>
  <c r="F1079" i="5"/>
  <c r="F1077" i="5"/>
  <c r="G1077" i="5"/>
  <c r="F1080" i="5"/>
  <c r="F1078" i="5"/>
  <c r="G1082" i="5"/>
  <c r="G1078" i="5"/>
  <c r="G1080" i="5"/>
  <c r="G1081" i="5"/>
  <c r="F1081" i="5"/>
  <c r="F1082" i="5"/>
  <c r="F1083" i="5"/>
  <c r="G1083" i="5"/>
  <c r="G1084" i="5"/>
  <c r="G1085" i="5"/>
  <c r="G1086" i="5"/>
  <c r="F1084" i="5"/>
  <c r="F1085" i="5"/>
  <c r="F1088" i="5"/>
  <c r="F1086" i="5"/>
  <c r="G1087" i="5"/>
  <c r="F1087" i="5"/>
  <c r="F1090" i="5"/>
  <c r="G1088" i="5"/>
  <c r="F1089" i="5"/>
  <c r="G1089" i="5"/>
  <c r="G1093" i="5"/>
  <c r="G1090" i="5"/>
  <c r="F1091" i="5"/>
  <c r="F1093" i="5"/>
  <c r="F1092" i="5"/>
  <c r="G1092" i="5"/>
  <c r="G1091" i="5"/>
  <c r="G1095" i="5"/>
  <c r="F1094" i="5"/>
  <c r="F1095" i="5"/>
  <c r="G1094" i="5"/>
  <c r="G1096" i="5"/>
  <c r="F1097" i="5"/>
  <c r="F1096" i="5"/>
  <c r="F1098" i="5"/>
  <c r="G1100" i="5"/>
  <c r="G1097" i="5"/>
  <c r="G1098" i="5"/>
  <c r="G1099" i="5"/>
  <c r="F1099" i="5"/>
  <c r="G1101" i="5"/>
  <c r="F1102" i="5"/>
  <c r="F1100" i="5"/>
  <c r="G1104" i="5"/>
  <c r="F1101" i="5"/>
  <c r="G1102" i="5"/>
  <c r="F1105" i="5"/>
  <c r="F1103" i="5"/>
  <c r="G1103" i="5"/>
  <c r="F1104" i="5"/>
  <c r="F1106" i="5"/>
  <c r="G1105" i="5"/>
  <c r="F1108" i="5"/>
  <c r="G1106" i="5"/>
  <c r="G1108" i="5"/>
  <c r="G1107" i="5"/>
  <c r="F1107" i="5"/>
  <c r="G1109" i="5"/>
  <c r="G1111" i="5"/>
  <c r="F1110" i="5"/>
  <c r="F1111" i="5"/>
  <c r="F1109" i="5"/>
  <c r="G1110" i="5"/>
  <c r="G1113" i="5"/>
  <c r="G1112" i="5"/>
  <c r="F1113" i="5"/>
  <c r="F1112" i="5"/>
  <c r="G1114" i="5"/>
  <c r="F1114" i="5"/>
  <c r="F1115" i="5"/>
  <c r="G1115" i="5"/>
  <c r="F1116" i="5"/>
  <c r="G1116" i="5"/>
  <c r="G1117" i="5"/>
  <c r="F1117" i="5"/>
  <c r="F1118" i="5"/>
  <c r="G1118" i="5"/>
  <c r="F1122" i="5"/>
  <c r="F1119" i="5"/>
  <c r="G1120" i="5"/>
  <c r="F1121" i="5"/>
  <c r="G1121" i="5"/>
  <c r="F1120" i="5"/>
  <c r="G1119" i="5"/>
  <c r="G1122" i="5"/>
  <c r="G1123" i="5"/>
  <c r="G1124" i="5"/>
  <c r="F1123" i="5"/>
  <c r="F1124" i="5"/>
  <c r="G1125" i="5"/>
  <c r="F1128" i="5"/>
  <c r="F1125" i="5"/>
  <c r="F1126" i="5"/>
  <c r="G1126" i="5"/>
  <c r="F1127" i="5"/>
  <c r="G1129" i="5"/>
  <c r="G1128" i="5"/>
  <c r="G1127" i="5"/>
  <c r="G1132" i="5"/>
  <c r="G1130" i="5"/>
  <c r="F1130" i="5"/>
  <c r="F1131" i="5"/>
  <c r="F1132" i="5"/>
  <c r="F1129" i="5"/>
  <c r="G1133" i="5"/>
  <c r="F1133" i="5"/>
  <c r="G1134" i="5"/>
  <c r="F1134" i="5"/>
  <c r="G1131" i="5"/>
  <c r="G1136" i="5"/>
  <c r="G1135" i="5"/>
  <c r="F1136" i="5"/>
  <c r="F1135" i="5"/>
  <c r="G1138" i="5"/>
  <c r="F1138" i="5"/>
  <c r="F1137" i="5"/>
  <c r="G1137" i="5"/>
  <c r="G1140" i="5"/>
  <c r="G1139" i="5"/>
  <c r="F1139" i="5"/>
  <c r="F1140" i="5"/>
  <c r="G1142" i="5"/>
  <c r="G1141" i="5"/>
  <c r="F1142" i="5"/>
  <c r="F1141" i="5"/>
  <c r="F1144" i="5"/>
  <c r="G1143" i="5"/>
  <c r="F1143" i="5"/>
  <c r="G1144" i="5"/>
  <c r="G1146" i="5"/>
  <c r="F1146" i="5"/>
  <c r="F1147" i="5"/>
  <c r="F1145" i="5"/>
  <c r="G1145" i="5"/>
  <c r="G1147" i="5"/>
  <c r="F1148" i="5"/>
  <c r="G1150" i="5"/>
  <c r="F1149" i="5"/>
  <c r="G1148" i="5"/>
  <c r="F1150" i="5"/>
  <c r="F1151" i="5"/>
  <c r="G1151" i="5"/>
  <c r="G1149" i="5"/>
  <c r="G1153" i="5"/>
  <c r="G1152" i="5"/>
  <c r="G1154" i="5"/>
  <c r="F1154" i="5"/>
  <c r="F1152" i="5"/>
  <c r="F1153" i="5"/>
  <c r="F1155" i="5"/>
  <c r="F1156" i="5"/>
  <c r="G1157" i="5"/>
  <c r="G1155" i="5"/>
  <c r="G1156" i="5"/>
  <c r="G1159" i="5"/>
  <c r="F1157" i="5"/>
  <c r="G1158" i="5"/>
  <c r="F1159" i="5"/>
  <c r="F1158" i="5"/>
  <c r="G1161" i="5"/>
  <c r="F1160" i="5"/>
  <c r="G1160" i="5"/>
  <c r="F1161" i="5"/>
  <c r="G1162" i="5"/>
  <c r="F1162" i="5"/>
  <c r="G1163" i="5"/>
  <c r="F1163" i="5"/>
  <c r="F1165" i="5"/>
  <c r="G1166" i="5"/>
  <c r="F1164" i="5"/>
  <c r="G1164" i="5"/>
  <c r="G1165" i="5"/>
  <c r="F1166" i="5"/>
  <c r="F1167" i="5"/>
  <c r="F1168" i="5"/>
  <c r="G1168" i="5"/>
  <c r="G1167" i="5"/>
  <c r="G1169" i="5"/>
  <c r="F1169" i="5"/>
  <c r="F1170" i="5"/>
  <c r="G1170" i="5"/>
  <c r="G1171" i="5"/>
  <c r="G1174" i="5"/>
  <c r="G1172" i="5"/>
  <c r="F1171" i="5"/>
  <c r="F1173" i="5"/>
  <c r="F1172" i="5"/>
  <c r="F1176" i="5"/>
  <c r="G1173" i="5"/>
  <c r="F1174" i="5"/>
  <c r="G1175" i="5"/>
  <c r="F1175" i="5"/>
  <c r="F1177" i="5"/>
  <c r="G1176" i="5"/>
  <c r="G1177" i="5"/>
  <c r="F1179" i="5"/>
  <c r="F1178" i="5"/>
  <c r="G1178" i="5"/>
  <c r="F1180" i="5"/>
  <c r="G1179" i="5"/>
  <c r="F1181" i="5"/>
  <c r="F1182" i="5"/>
  <c r="G1181" i="5"/>
  <c r="G1180" i="5"/>
  <c r="G1184" i="5"/>
  <c r="G1182" i="5"/>
  <c r="F1183" i="5"/>
  <c r="G1183" i="5"/>
  <c r="G1186" i="5"/>
  <c r="F1184" i="5"/>
  <c r="G1185" i="5"/>
  <c r="F1185" i="5"/>
  <c r="F1186" i="5"/>
  <c r="F1187" i="5"/>
  <c r="G1188" i="5"/>
  <c r="F1188" i="5"/>
  <c r="G1187" i="5"/>
  <c r="G1189" i="5"/>
  <c r="F1189" i="5"/>
  <c r="F1190" i="5"/>
  <c r="G1190" i="5"/>
  <c r="G1191" i="5"/>
  <c r="F1191" i="5"/>
  <c r="F1192" i="5"/>
  <c r="F1193" i="5"/>
  <c r="G1193" i="5"/>
  <c r="G1192" i="5"/>
  <c r="G1195" i="5"/>
  <c r="F1194" i="5"/>
  <c r="G1196" i="5"/>
  <c r="F1195" i="5"/>
  <c r="F1196" i="5"/>
  <c r="G1194" i="5"/>
  <c r="G1197" i="5"/>
  <c r="F1197" i="5"/>
  <c r="G1201" i="5"/>
  <c r="G1198" i="5"/>
  <c r="F1200" i="5"/>
  <c r="F1198" i="5"/>
  <c r="F1202" i="5"/>
  <c r="G1200" i="5"/>
  <c r="F1199" i="5"/>
  <c r="G1203" i="5"/>
  <c r="G1199" i="5"/>
  <c r="G1202" i="5"/>
  <c r="F1201" i="5"/>
  <c r="G1205" i="5"/>
  <c r="G1204" i="5"/>
  <c r="F1205" i="5"/>
  <c r="F1203" i="5"/>
  <c r="F1204" i="5"/>
  <c r="F1207" i="5"/>
  <c r="G1206" i="5"/>
  <c r="F1206" i="5"/>
  <c r="G1207" i="5"/>
  <c r="F1208" i="5"/>
  <c r="F1209" i="5"/>
  <c r="F1210" i="5"/>
  <c r="G1208" i="5"/>
  <c r="F1211" i="5"/>
  <c r="G1209" i="5"/>
  <c r="G1210" i="5"/>
  <c r="G1212" i="5"/>
  <c r="G1211" i="5"/>
  <c r="F1212" i="5"/>
  <c r="G1213" i="5"/>
  <c r="G1214" i="5"/>
  <c r="F1214" i="5"/>
  <c r="F1217" i="5"/>
  <c r="F1213" i="5"/>
  <c r="G1215" i="5"/>
  <c r="F1215" i="5"/>
  <c r="F1219" i="5"/>
  <c r="G1217" i="5"/>
  <c r="F1216" i="5"/>
  <c r="F1218" i="5"/>
  <c r="G1216" i="5"/>
  <c r="G1218" i="5"/>
  <c r="G1219" i="5"/>
  <c r="F1222" i="5"/>
  <c r="G1221" i="5"/>
  <c r="F1220" i="5"/>
  <c r="G1220" i="5"/>
  <c r="F1221" i="5"/>
  <c r="G1222" i="5"/>
  <c r="F1223" i="5"/>
  <c r="F1224" i="5"/>
  <c r="F1225" i="5"/>
  <c r="G1224" i="5"/>
  <c r="G1226" i="5"/>
  <c r="G1223" i="5"/>
  <c r="G1227" i="5"/>
  <c r="F1226" i="5"/>
  <c r="F1227" i="5"/>
  <c r="G1229" i="5"/>
  <c r="G1225" i="5"/>
  <c r="F1228" i="5"/>
  <c r="F1230" i="5"/>
  <c r="F1229" i="5"/>
  <c r="G1228" i="5"/>
  <c r="F1232" i="5"/>
  <c r="F1231" i="5"/>
  <c r="G1230" i="5"/>
  <c r="G1233" i="5"/>
  <c r="G1231" i="5"/>
  <c r="F1233" i="5"/>
  <c r="G1232" i="5"/>
  <c r="G1234" i="5"/>
  <c r="F1234" i="5"/>
  <c r="G1237" i="5"/>
  <c r="G1235" i="5"/>
  <c r="F1235" i="5"/>
  <c r="G1236" i="5"/>
  <c r="F1238" i="5"/>
  <c r="F1237" i="5"/>
  <c r="F1236" i="5"/>
  <c r="F1239" i="5"/>
  <c r="G1238" i="5"/>
  <c r="G1239" i="5"/>
  <c r="F1241" i="5"/>
  <c r="F1242" i="5"/>
  <c r="G1240" i="5"/>
  <c r="F1240" i="5"/>
  <c r="G1241" i="5"/>
  <c r="G1242" i="5"/>
  <c r="G1243" i="5"/>
  <c r="G1245" i="5"/>
  <c r="F1244" i="5"/>
  <c r="G1244" i="5"/>
  <c r="F1245" i="5"/>
  <c r="F1246" i="5"/>
  <c r="G1247" i="5"/>
  <c r="G1246" i="5"/>
  <c r="F1243" i="5"/>
  <c r="F1247" i="5"/>
  <c r="F1248" i="5"/>
  <c r="G1249" i="5"/>
  <c r="F1249" i="5"/>
  <c r="G1248" i="5"/>
  <c r="F1251" i="5"/>
  <c r="G1250" i="5"/>
  <c r="G1252" i="5"/>
  <c r="F1252" i="5"/>
  <c r="F1250" i="5"/>
  <c r="G1251" i="5"/>
  <c r="G1255" i="5"/>
  <c r="G1253" i="5"/>
  <c r="F1253" i="5"/>
  <c r="G1257" i="5"/>
  <c r="F1254" i="5"/>
  <c r="G1254" i="5"/>
  <c r="G1256" i="5"/>
  <c r="F1257" i="5"/>
  <c r="F1255" i="5"/>
  <c r="F1256" i="5"/>
  <c r="G1258" i="5"/>
  <c r="F1258" i="5"/>
  <c r="F1260" i="5"/>
  <c r="G1259" i="5"/>
  <c r="F1259" i="5"/>
  <c r="G1260" i="5"/>
  <c r="F1261" i="5"/>
  <c r="G1262" i="5"/>
  <c r="G1261" i="5"/>
  <c r="F1262" i="5"/>
  <c r="F1263" i="5"/>
  <c r="F1265" i="5"/>
  <c r="G1263" i="5"/>
  <c r="F1264" i="5"/>
  <c r="G1266" i="5"/>
  <c r="G1265" i="5"/>
  <c r="G1264" i="5"/>
  <c r="G1267" i="5"/>
  <c r="F1267" i="5"/>
  <c r="F1266" i="5"/>
  <c r="F1270" i="5"/>
  <c r="G1268" i="5"/>
  <c r="F1269" i="5"/>
  <c r="F1268" i="5"/>
  <c r="F1271" i="5"/>
  <c r="G1269" i="5"/>
  <c r="F1272" i="5"/>
  <c r="G1270" i="5"/>
  <c r="G1273" i="5"/>
  <c r="G1272" i="5"/>
  <c r="G1271" i="5"/>
  <c r="G1274" i="5"/>
  <c r="F1274" i="5"/>
  <c r="F1273" i="5"/>
  <c r="G1275" i="5"/>
  <c r="F1275" i="5"/>
  <c r="F1276" i="5"/>
  <c r="G1276" i="5"/>
  <c r="F1277" i="5"/>
  <c r="G1277" i="5"/>
  <c r="G1278" i="5"/>
  <c r="G1279" i="5"/>
  <c r="F1278" i="5"/>
  <c r="F1280" i="5"/>
  <c r="F1279" i="5"/>
  <c r="G1280" i="5"/>
  <c r="G1281" i="5"/>
  <c r="F1282" i="5"/>
  <c r="F1281" i="5"/>
  <c r="G1283" i="5"/>
  <c r="G1282" i="5"/>
  <c r="G1285" i="5"/>
  <c r="G1284" i="5"/>
  <c r="F1284" i="5"/>
  <c r="F1285" i="5"/>
  <c r="F1283" i="5"/>
  <c r="G1286" i="5"/>
  <c r="G1287" i="5"/>
  <c r="F1287" i="5"/>
  <c r="F1286" i="5"/>
  <c r="F1288" i="5"/>
  <c r="G1288" i="5"/>
  <c r="G1291" i="5"/>
  <c r="F1289" i="5"/>
  <c r="G1289" i="5"/>
  <c r="F1290" i="5"/>
  <c r="G1292" i="5"/>
  <c r="G1290" i="5"/>
  <c r="G1293" i="5"/>
  <c r="F1292" i="5"/>
  <c r="F1294" i="5"/>
  <c r="F1291" i="5"/>
  <c r="G1296" i="5"/>
  <c r="G1294" i="5"/>
  <c r="F1293" i="5"/>
  <c r="G1295" i="5"/>
  <c r="F1295" i="5"/>
  <c r="F1296" i="5"/>
  <c r="G1297" i="5"/>
  <c r="F1297" i="5"/>
  <c r="F1299" i="5"/>
  <c r="G1298" i="5"/>
  <c r="F1298" i="5"/>
  <c r="G1301" i="5"/>
  <c r="F1300" i="5"/>
  <c r="G1299" i="5"/>
  <c r="F1301" i="5"/>
  <c r="G1300" i="5"/>
  <c r="F1303" i="5"/>
  <c r="G1302" i="5"/>
  <c r="F1302" i="5"/>
  <c r="G1303" i="5"/>
  <c r="G1304" i="5"/>
  <c r="F1304" i="5"/>
  <c r="G1307" i="5"/>
  <c r="G1305" i="5"/>
  <c r="G1306" i="5"/>
  <c r="F1306" i="5"/>
  <c r="F1305" i="5"/>
  <c r="F1307" i="5"/>
  <c r="G1309" i="5"/>
  <c r="G1308" i="5"/>
  <c r="F1308" i="5"/>
  <c r="F1309" i="5"/>
  <c r="F1311" i="5"/>
  <c r="F1310" i="5"/>
  <c r="G1312" i="5"/>
  <c r="F1312" i="5"/>
  <c r="G1310" i="5"/>
  <c r="G1313" i="5"/>
  <c r="G1311" i="5"/>
  <c r="F1313" i="5"/>
  <c r="G1314" i="5"/>
  <c r="F1314" i="5"/>
  <c r="F1315" i="5"/>
  <c r="G1315" i="5"/>
  <c r="F1316" i="5"/>
  <c r="G1316" i="5"/>
  <c r="G1317" i="5"/>
  <c r="F1317" i="5"/>
  <c r="F1318" i="5"/>
  <c r="G1319" i="5"/>
  <c r="G1318" i="5"/>
  <c r="F1321" i="5"/>
  <c r="G1320" i="5"/>
  <c r="F1319" i="5"/>
  <c r="G1322" i="5"/>
  <c r="F1320" i="5"/>
  <c r="G1324" i="5"/>
  <c r="F1323" i="5"/>
  <c r="G1321" i="5"/>
  <c r="G1323" i="5"/>
  <c r="F1324" i="5"/>
  <c r="F1322" i="5"/>
  <c r="G1325" i="5"/>
  <c r="F1325" i="5"/>
  <c r="G1326" i="5"/>
  <c r="F1328" i="5"/>
  <c r="G1327" i="5"/>
  <c r="F1326" i="5"/>
  <c r="F1327" i="5"/>
  <c r="G1328" i="5"/>
  <c r="G1330" i="5"/>
  <c r="F1330" i="5"/>
  <c r="F1329" i="5"/>
  <c r="G1329" i="5"/>
  <c r="G1332" i="5"/>
  <c r="G1331" i="5"/>
  <c r="F1331" i="5"/>
  <c r="G1333" i="5"/>
  <c r="F1332" i="5"/>
  <c r="F1333" i="5"/>
  <c r="G1336" i="5"/>
  <c r="F1334" i="5"/>
  <c r="F1335" i="5"/>
  <c r="G1334" i="5"/>
  <c r="G1335" i="5"/>
  <c r="F1336" i="5"/>
  <c r="G1337" i="5"/>
  <c r="F1337" i="5"/>
  <c r="G1341" i="5"/>
  <c r="F1338" i="5"/>
  <c r="G1338" i="5"/>
  <c r="F1340" i="5"/>
  <c r="G1340" i="5"/>
  <c r="G1339" i="5"/>
  <c r="G1342" i="5"/>
  <c r="G1343" i="5"/>
  <c r="F1339" i="5"/>
  <c r="F1341" i="5"/>
  <c r="F1342" i="5"/>
  <c r="G1344" i="5"/>
  <c r="F1343" i="5"/>
  <c r="F1344" i="5"/>
  <c r="G1345" i="5"/>
  <c r="G1347" i="5"/>
  <c r="G1346" i="5"/>
  <c r="F1345" i="5"/>
  <c r="F1346" i="5"/>
  <c r="F1347" i="5"/>
  <c r="F1349" i="5"/>
  <c r="F1350" i="5"/>
  <c r="F1348" i="5"/>
  <c r="G1348" i="5"/>
  <c r="G1349" i="5"/>
  <c r="G1350" i="5"/>
  <c r="G1351" i="5"/>
  <c r="G1352" i="5"/>
  <c r="G1353" i="5"/>
  <c r="G1354" i="5"/>
  <c r="F1351" i="5"/>
  <c r="F1352" i="5"/>
  <c r="F1353" i="5"/>
  <c r="F1355" i="5"/>
  <c r="F1354" i="5"/>
  <c r="G1356" i="5"/>
  <c r="G1355" i="5"/>
  <c r="F1356" i="5"/>
  <c r="F1357" i="5"/>
  <c r="F1358" i="5"/>
  <c r="G1357" i="5"/>
  <c r="F1359" i="5"/>
  <c r="G1358" i="5"/>
  <c r="F1360" i="5"/>
  <c r="G1359" i="5"/>
  <c r="F1361" i="5"/>
  <c r="G1361" i="5"/>
  <c r="G1360" i="5"/>
  <c r="G1362" i="5"/>
  <c r="F1362" i="5"/>
  <c r="G1363" i="5"/>
  <c r="G1364" i="5"/>
  <c r="F1363" i="5"/>
  <c r="G1365" i="5"/>
  <c r="F1365" i="5"/>
  <c r="F1364" i="5"/>
  <c r="F1367" i="5"/>
  <c r="G1367" i="5"/>
  <c r="F1368" i="5"/>
  <c r="F1366" i="5"/>
  <c r="F1369" i="5"/>
  <c r="G1366" i="5"/>
  <c r="F1370" i="5"/>
  <c r="G1368" i="5"/>
  <c r="G1370" i="5"/>
  <c r="F1371" i="5"/>
  <c r="G1369" i="5"/>
  <c r="F1372" i="5"/>
  <c r="G1372" i="5"/>
  <c r="G1371" i="5"/>
  <c r="G1373" i="5"/>
  <c r="F1375" i="5"/>
  <c r="F1373" i="5"/>
  <c r="G1375" i="5"/>
  <c r="F1377" i="5"/>
  <c r="F1374" i="5"/>
  <c r="G1374" i="5"/>
  <c r="F1376" i="5"/>
  <c r="F1379" i="5"/>
  <c r="G1378" i="5"/>
  <c r="G1376" i="5"/>
  <c r="F1378" i="5"/>
  <c r="G1377" i="5"/>
  <c r="G1379" i="5"/>
  <c r="F1381" i="5"/>
  <c r="G1380" i="5"/>
  <c r="F1380" i="5"/>
  <c r="G1381" i="5"/>
  <c r="G1382" i="5"/>
  <c r="F1382" i="5"/>
  <c r="F1383" i="5"/>
  <c r="G1383" i="5"/>
  <c r="G1384" i="5"/>
  <c r="G1385" i="5"/>
  <c r="F1384" i="5"/>
  <c r="F1385" i="5"/>
  <c r="G1386" i="5"/>
  <c r="F1388" i="5"/>
  <c r="F1387" i="5"/>
  <c r="F1386" i="5"/>
  <c r="G1388" i="5"/>
  <c r="F1389" i="5"/>
  <c r="G1387" i="5"/>
  <c r="G1389" i="5"/>
  <c r="G1393" i="5"/>
  <c r="F1393" i="5"/>
  <c r="G1390" i="5"/>
  <c r="F1392" i="5"/>
  <c r="F1390" i="5"/>
  <c r="F1391" i="5"/>
  <c r="F1394" i="5"/>
  <c r="G1392" i="5"/>
  <c r="G1391" i="5"/>
  <c r="G1397" i="5"/>
  <c r="G1394" i="5"/>
  <c r="F1395" i="5"/>
  <c r="G1395" i="5"/>
  <c r="F1399" i="5"/>
  <c r="F1397" i="5"/>
  <c r="G1396" i="5"/>
  <c r="F1400" i="5"/>
  <c r="F1398" i="5"/>
  <c r="F1396" i="5"/>
  <c r="F1402" i="5"/>
  <c r="G1399" i="5"/>
  <c r="G1400" i="5"/>
  <c r="G1398" i="5"/>
  <c r="F1404" i="5"/>
  <c r="F1401" i="5"/>
  <c r="G1402" i="5"/>
  <c r="G1401" i="5"/>
  <c r="F1403" i="5"/>
  <c r="G1405" i="5"/>
  <c r="G1403" i="5"/>
  <c r="G1404" i="5"/>
  <c r="F1405" i="5"/>
  <c r="G1406" i="5"/>
  <c r="F1407" i="5"/>
  <c r="G1408" i="5"/>
  <c r="F1406" i="5"/>
  <c r="F1410" i="5"/>
  <c r="G1407" i="5"/>
  <c r="G1409" i="5"/>
  <c r="F1408" i="5"/>
  <c r="F1409" i="5"/>
  <c r="G1410" i="5"/>
  <c r="F1411" i="5"/>
  <c r="G1411" i="5"/>
  <c r="F1412" i="5"/>
  <c r="G1413" i="5"/>
  <c r="F1413" i="5"/>
  <c r="G1412" i="5"/>
  <c r="F1414" i="5"/>
  <c r="G1414" i="5"/>
  <c r="F1417" i="5"/>
  <c r="F1419" i="5"/>
  <c r="G1415" i="5"/>
  <c r="F1415" i="5"/>
  <c r="G1417" i="5"/>
  <c r="G1416" i="5"/>
  <c r="F1418" i="5"/>
  <c r="F1416" i="5"/>
  <c r="G1419" i="5"/>
  <c r="G1420" i="5"/>
  <c r="G1418" i="5"/>
  <c r="F1420" i="5"/>
  <c r="F1421" i="5"/>
  <c r="G1422" i="5"/>
  <c r="F1422" i="5"/>
  <c r="G1421" i="5"/>
  <c r="F1423" i="5"/>
  <c r="G1423" i="5"/>
  <c r="G1425" i="5"/>
  <c r="G1424" i="5"/>
  <c r="F1424" i="5"/>
  <c r="F1426" i="5"/>
  <c r="F1425" i="5"/>
  <c r="G1426" i="5"/>
  <c r="G1427" i="5"/>
  <c r="F1427" i="5"/>
  <c r="F1429" i="5"/>
  <c r="G1429" i="5"/>
  <c r="F1428" i="5"/>
  <c r="G1430" i="5"/>
  <c r="G1428" i="5"/>
  <c r="F1430" i="5"/>
  <c r="F1431" i="5"/>
  <c r="G1431" i="5"/>
  <c r="F1432" i="5"/>
  <c r="G1432" i="5"/>
  <c r="F1433" i="5"/>
  <c r="F1435" i="5"/>
  <c r="G1434" i="5"/>
  <c r="G1435" i="5"/>
  <c r="G1433" i="5"/>
  <c r="F1434" i="5"/>
  <c r="G1436" i="5"/>
  <c r="F1436" i="5"/>
  <c r="F1437" i="5"/>
  <c r="G1438" i="5"/>
  <c r="G1439" i="5"/>
  <c r="G1437" i="5"/>
  <c r="F1439" i="5"/>
  <c r="G1440" i="5"/>
  <c r="F1438" i="5"/>
  <c r="G1442" i="5"/>
  <c r="F1441" i="5"/>
  <c r="F1440" i="5"/>
  <c r="G1441" i="5"/>
  <c r="F1442" i="5"/>
  <c r="F1444" i="5"/>
  <c r="G1444" i="5"/>
  <c r="G1445" i="5"/>
  <c r="F1443" i="5"/>
  <c r="G1443" i="5"/>
  <c r="G1446" i="5"/>
  <c r="F1445" i="5"/>
  <c r="G1447" i="5"/>
  <c r="F1447" i="5"/>
  <c r="F1446" i="5"/>
  <c r="F1448" i="5"/>
  <c r="G1448" i="5"/>
  <c r="F1449" i="5"/>
  <c r="G1449" i="5"/>
  <c r="G1451" i="5"/>
  <c r="G1452" i="5"/>
  <c r="F1450" i="5"/>
  <c r="F1451" i="5"/>
  <c r="G1450" i="5"/>
  <c r="F1452" i="5"/>
  <c r="F1453" i="5"/>
  <c r="F1454" i="5"/>
  <c r="G1454" i="5"/>
  <c r="G1455" i="5"/>
  <c r="G1453" i="5"/>
  <c r="F1457" i="5"/>
  <c r="G1458" i="5"/>
  <c r="F1456" i="5"/>
  <c r="F1455" i="5"/>
  <c r="G1456" i="5"/>
  <c r="F1458" i="5"/>
  <c r="F1459" i="5"/>
  <c r="G1459" i="5"/>
  <c r="G1457" i="5"/>
  <c r="G1460" i="5"/>
  <c r="F1461" i="5"/>
  <c r="F1460" i="5"/>
  <c r="G1461" i="5"/>
  <c r="G1462" i="5"/>
  <c r="G1463" i="5"/>
  <c r="F1465" i="5"/>
  <c r="F1464" i="5"/>
  <c r="F1462" i="5"/>
  <c r="F1463" i="5"/>
  <c r="G1464" i="5"/>
  <c r="G1465" i="5"/>
  <c r="F1467" i="5"/>
  <c r="F1468" i="5"/>
  <c r="F1466" i="5"/>
  <c r="G1466" i="5"/>
  <c r="G1467" i="5"/>
  <c r="G1469" i="5"/>
  <c r="F1469" i="5"/>
  <c r="G1468" i="5"/>
  <c r="F1470" i="5"/>
  <c r="F1471" i="5"/>
  <c r="G1470" i="5"/>
  <c r="F1472" i="5"/>
  <c r="G1471" i="5"/>
  <c r="G1473" i="5"/>
  <c r="G1472" i="5"/>
  <c r="F1473" i="5"/>
  <c r="G1474" i="5"/>
  <c r="F1474" i="5"/>
  <c r="G1475" i="5"/>
  <c r="F1477" i="5"/>
  <c r="F1475" i="5"/>
  <c r="G1476" i="5"/>
  <c r="F1476" i="5"/>
  <c r="G1477" i="5"/>
  <c r="G1478" i="5"/>
  <c r="F1478" i="5"/>
  <c r="F1480" i="5"/>
  <c r="F1479" i="5"/>
  <c r="G1479" i="5"/>
  <c r="G1480" i="5"/>
  <c r="F1483" i="5"/>
  <c r="F1481" i="5"/>
  <c r="G1481" i="5"/>
  <c r="F1482" i="5"/>
  <c r="G1482" i="5"/>
  <c r="F1485" i="5"/>
  <c r="G1483" i="5"/>
  <c r="G1484" i="5"/>
  <c r="F1487" i="5"/>
  <c r="G1486" i="5"/>
  <c r="F1484" i="5"/>
  <c r="G1485" i="5"/>
  <c r="F1486" i="5"/>
  <c r="G1489" i="5"/>
  <c r="F1489" i="5"/>
  <c r="F1488" i="5"/>
  <c r="G1487" i="5"/>
  <c r="G1488" i="5"/>
  <c r="F1491" i="5"/>
  <c r="F1493" i="5"/>
  <c r="F1490" i="5"/>
  <c r="G1491" i="5"/>
  <c r="G1490" i="5"/>
  <c r="F1492" i="5"/>
  <c r="G1492" i="5"/>
  <c r="F1494" i="5"/>
  <c r="G1493" i="5"/>
  <c r="F1497" i="5"/>
  <c r="G1494" i="5"/>
  <c r="G1495" i="5"/>
  <c r="G1496" i="5"/>
  <c r="G1497" i="5"/>
  <c r="F1495" i="5"/>
  <c r="G1500" i="5"/>
  <c r="F1499" i="5"/>
  <c r="F1500" i="5"/>
  <c r="F1498" i="5"/>
  <c r="G1499" i="5"/>
  <c r="G1498" i="5"/>
  <c r="F1503" i="5"/>
  <c r="G1503" i="5"/>
  <c r="F1501" i="5"/>
  <c r="E1505" i="5" l="1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7" i="5"/>
  <c r="E13" i="5"/>
  <c r="E15" i="5"/>
  <c r="E4" i="5"/>
  <c r="E8" i="5"/>
  <c r="E9" i="5"/>
  <c r="E18" i="5"/>
  <c r="E10" i="5"/>
  <c r="E14" i="5"/>
  <c r="E12" i="5"/>
  <c r="E16" i="5"/>
  <c r="E20" i="5"/>
  <c r="E3" i="5"/>
  <c r="E21" i="5"/>
  <c r="E6" i="5"/>
  <c r="E7" i="5"/>
  <c r="E11" i="5"/>
  <c r="E19" i="5"/>
  <c r="E5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1504" i="5"/>
  <c r="R4" i="13" l="1"/>
  <c r="H4" i="13"/>
  <c r="C33" i="8" s="1"/>
  <c r="C31" i="8" s="1"/>
  <c r="C30" i="8" s="1"/>
  <c r="S4" i="13"/>
  <c r="C29" i="10" s="1"/>
  <c r="C27" i="10" s="1"/>
  <c r="C26" i="10" s="1"/>
  <c r="G4" i="13"/>
  <c r="C27" i="8" s="1"/>
  <c r="C25" i="8" s="1"/>
  <c r="C24" i="8" s="1"/>
  <c r="P4" i="13"/>
  <c r="E4" i="13"/>
  <c r="N4" i="13"/>
  <c r="C4" i="13"/>
  <c r="C17" i="10" l="1"/>
  <c r="C10" i="10"/>
  <c r="C11" i="10"/>
  <c r="C21" i="8"/>
  <c r="C13" i="8"/>
  <c r="C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amoyseychik</author>
  </authors>
  <commentList>
    <comment ref="J9" authorId="0" shapeId="0" xr:uid="{7878AC5D-44A7-4CC6-B870-3EB57BE140B7}">
      <text>
        <r>
          <rPr>
            <b/>
            <sz val="9"/>
            <color indexed="81"/>
            <rFont val="Tahoma"/>
            <charset val="1"/>
          </rPr>
          <t xml:space="preserve"> 
   100 ед.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<sst xmlns="http://schemas.openxmlformats.org/spreadsheetml/2006/main" count="161" uniqueCount="74">
  <si>
    <t>Номинальная стоимость, BYN</t>
  </si>
  <si>
    <t>Объем выпуска, BYN</t>
  </si>
  <si>
    <t>Количество облигаций, шт</t>
  </si>
  <si>
    <t>Срок обращения, дней</t>
  </si>
  <si>
    <t>Начало периода</t>
  </si>
  <si>
    <t>Конец периода / выплата дохода</t>
  </si>
  <si>
    <t>Характеристика выпуска</t>
  </si>
  <si>
    <t>Выплата дохода</t>
  </si>
  <si>
    <t>Тип года</t>
  </si>
  <si>
    <t>Период</t>
  </si>
  <si>
    <t>Дней 365</t>
  </si>
  <si>
    <t>Дней 366</t>
  </si>
  <si>
    <t>Дата</t>
  </si>
  <si>
    <t>№ периода</t>
  </si>
  <si>
    <t>Продолжительность периода, дней</t>
  </si>
  <si>
    <t>НКД USD (расчетн.)</t>
  </si>
  <si>
    <t>Цена, BYN</t>
  </si>
  <si>
    <t>t.me/invest_aigenis</t>
  </si>
  <si>
    <t>info@aigenis.by</t>
  </si>
  <si>
    <t xml:space="preserve"> + 375 (29) 336-00-13</t>
  </si>
  <si>
    <t xml:space="preserve"> + 375 (29) 513-16-55</t>
  </si>
  <si>
    <t>Покупка</t>
  </si>
  <si>
    <t>Продажа</t>
  </si>
  <si>
    <t>Финансовый результат при продаже
(без учета комиссий за совершение сделки)</t>
  </si>
  <si>
    <t>Доходность за период владения (годовых)</t>
  </si>
  <si>
    <t>Финансовый результат при владении до погашения
(без учета комиссий за совершение сделки)</t>
  </si>
  <si>
    <t>Ставка купонного дохода (годовых)</t>
  </si>
  <si>
    <t>Начало обращения</t>
  </si>
  <si>
    <t>Окончание обращения</t>
  </si>
  <si>
    <t>Выпуск облигаций:</t>
  </si>
  <si>
    <t>Айгенис Оп17_BYN→USD</t>
  </si>
  <si>
    <t>Сумма купона (эквивалент расчетн.), USD</t>
  </si>
  <si>
    <t xml:space="preserve">     цена без НКД (от номинала)</t>
  </si>
  <si>
    <t>текущих сделок либо сделок, совершенных ранее:</t>
  </si>
  <si>
    <t xml:space="preserve">     ● для оценки доходности к погашению при покупке облигации – в разделе «Покупка» вводим</t>
  </si>
  <si>
    <t>результат при владении до погашения»;</t>
  </si>
  <si>
    <t xml:space="preserve">     ● для оценки доходности за срок владения при продаже облигации, приобретенной ранее –</t>
  </si>
  <si>
    <t>совершения сделок, результат отображается в разделе «Финансовый результат при продаже».</t>
  </si>
  <si>
    <t xml:space="preserve">     ● для оценки доходности к погашению при планировании покупки облигации – в разделе</t>
  </si>
  <si>
    <t xml:space="preserve">     ● для оценки доходности за срок владения при планировании продажи облигации – в разделах</t>
  </si>
  <si>
    <r>
      <t xml:space="preserve">     Калькулятор предусматривает </t>
    </r>
    <r>
      <rPr>
        <b/>
        <u/>
        <sz val="11"/>
        <color theme="1"/>
        <rFont val="Calibri"/>
        <family val="2"/>
        <charset val="204"/>
        <scheme val="minor"/>
      </rPr>
      <t>несколько способов</t>
    </r>
    <r>
      <rPr>
        <sz val="11"/>
        <color theme="1"/>
        <rFont val="Calibri"/>
        <family val="2"/>
        <charset val="204"/>
        <scheme val="minor"/>
      </rPr>
      <t xml:space="preserve"> расчета.</t>
    </r>
  </si>
  <si>
    <r>
      <t xml:space="preserve">     Лист </t>
    </r>
    <r>
      <rPr>
        <b/>
        <u/>
        <sz val="11"/>
        <color theme="1"/>
        <rFont val="Calibri"/>
        <family val="2"/>
        <charset val="204"/>
        <scheme val="minor"/>
      </rPr>
      <t>«Калькулятор BYN»</t>
    </r>
    <r>
      <rPr>
        <sz val="11"/>
        <color theme="1"/>
        <rFont val="Calibri"/>
        <family val="2"/>
        <charset val="204"/>
        <scheme val="minor"/>
      </rPr>
      <t xml:space="preserve"> наиболее удобно использовать для оценки финансового результата</t>
    </r>
  </si>
  <si>
    <t>Айгенис Оп26_BYN→USD</t>
  </si>
  <si>
    <t>USD</t>
  </si>
  <si>
    <t xml:space="preserve">     валютный эквивалент номинала</t>
  </si>
  <si>
    <t>Валюта индексации</t>
  </si>
  <si>
    <t>Курс валюты на дату начала обращения</t>
  </si>
  <si>
    <t>EUR</t>
  </si>
  <si>
    <t>Айгенис Оп27_BYN→EUR</t>
  </si>
  <si>
    <t>Айгенис Оп28_BYN→RUB</t>
  </si>
  <si>
    <t>RUB</t>
  </si>
  <si>
    <t>Выпуск</t>
  </si>
  <si>
    <t>Сумма купона (эквивалент расчетн.), EUR</t>
  </si>
  <si>
    <t>Сумма купона (эквивалент расчетн.), RUB</t>
  </si>
  <si>
    <t>НКД на дату покупки</t>
  </si>
  <si>
    <t>Дата покупки</t>
  </si>
  <si>
    <t>НКД на дату продажи</t>
  </si>
  <si>
    <t>Дата продажи</t>
  </si>
  <si>
    <t>Купонный доход до погашения</t>
  </si>
  <si>
    <t>Купонный доход за период владения</t>
  </si>
  <si>
    <t>Дней владения 365</t>
  </si>
  <si>
    <t>Дней владения 366</t>
  </si>
  <si>
    <t>Дней до погашения 365</t>
  </si>
  <si>
    <t>Дней до погашения 366</t>
  </si>
  <si>
    <t>Калькулятор BYN</t>
  </si>
  <si>
    <t>Калькулятор валютн. эквивалент</t>
  </si>
  <si>
    <t xml:space="preserve">цену в BYN и курс валюты на дату совершения сделки, результат отображается в разделе </t>
  </si>
  <si>
    <t>«Финансовый результат при владении до погашения»;</t>
  </si>
  <si>
    <t>в разделах «Покупка» и «Продажа» вводим соответствующие цены в BYN и курсы валюты на даты</t>
  </si>
  <si>
    <r>
      <t xml:space="preserve">     Лист </t>
    </r>
    <r>
      <rPr>
        <b/>
        <u/>
        <sz val="11"/>
        <color theme="1"/>
        <rFont val="Calibri"/>
        <family val="2"/>
        <charset val="204"/>
        <scheme val="minor"/>
      </rPr>
      <t>«Калькулятор валютн. эквивалент»</t>
    </r>
    <r>
      <rPr>
        <sz val="11"/>
        <color theme="1"/>
        <rFont val="Calibri"/>
        <family val="2"/>
        <charset val="204"/>
        <scheme val="minor"/>
      </rPr>
      <t xml:space="preserve"> наиболее удобно использовать для оценки </t>
    </r>
  </si>
  <si>
    <t>финансового результата при планировании будущих сделок:</t>
  </si>
  <si>
    <t>«Покупка» вводим эквивалент цены в валюте, результат отображается в разделе «Финансовый</t>
  </si>
  <si>
    <t xml:space="preserve">«Покупка» и «Продажа» вводим соответствующие эквиваленты цен в валюте, результат </t>
  </si>
  <si>
    <t>отображается в разделе «Финансовый результат при продаже».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</si>
</sst>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0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theme="2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rgb="FF004B65"/>
      <name val="Calibri"/>
      <family val="2"/>
      <charset val="204"/>
      <scheme val="minor"/>
    </font>
    <font>
      <b/>
      <i/>
      <sz val="11"/>
      <color rgb="FF8FDCDD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4B65"/>
        <bgColor indexed="64"/>
      </patternFill>
    </fill>
    <fill>
      <patternFill patternType="solid">
        <fgColor rgb="FF8FDCD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8" fillId="0" borderId="1" xfId="0" applyFont="1" applyBorder="1" applyAlignment="1" applyProtection="1">
      <alignment horizontal="left" vertical="top"/>
      <protection hidden="1"/>
    </xf>
    <xf numFmtId="10" fontId="8" fillId="0" borderId="1" xfId="0" applyNumberFormat="1" applyFont="1" applyBorder="1" applyAlignment="1" applyProtection="1">
      <alignment horizontal="right" vertical="top"/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4" fontId="6" fillId="0" borderId="0" xfId="0" applyNumberFormat="1" applyFont="1" applyAlignment="1" applyProtection="1">
      <alignment horizontal="right" vertical="top"/>
      <protection hidden="1"/>
    </xf>
    <xf numFmtId="0" fontId="0" fillId="0" borderId="2" xfId="0" applyBorder="1" applyAlignment="1" applyProtection="1">
      <alignment vertical="top"/>
      <protection hidden="1"/>
    </xf>
    <xf numFmtId="4" fontId="0" fillId="0" borderId="2" xfId="0" applyNumberFormat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vertical="top"/>
      <protection hidden="1"/>
    </xf>
    <xf numFmtId="3" fontId="0" fillId="0" borderId="1" xfId="0" applyNumberFormat="1" applyBorder="1" applyAlignment="1" applyProtection="1">
      <alignment horizontal="right" vertical="top"/>
      <protection hidden="1"/>
    </xf>
    <xf numFmtId="10" fontId="0" fillId="0" borderId="1" xfId="0" applyNumberFormat="1" applyBorder="1" applyAlignment="1" applyProtection="1">
      <alignment horizontal="right" vertical="top"/>
      <protection hidden="1"/>
    </xf>
    <xf numFmtId="14" fontId="0" fillId="0" borderId="1" xfId="0" applyNumberFormat="1" applyBorder="1" applyAlignment="1" applyProtection="1">
      <alignment horizontal="right" vertical="top"/>
      <protection hidden="1"/>
    </xf>
    <xf numFmtId="165" fontId="0" fillId="0" borderId="1" xfId="0" applyNumberFormat="1" applyBorder="1" applyAlignment="1" applyProtection="1">
      <alignment horizontal="right" vertical="top"/>
      <protection hidden="1"/>
    </xf>
    <xf numFmtId="0" fontId="0" fillId="0" borderId="0" xfId="0" applyAlignment="1" applyProtection="1">
      <alignment vertical="top"/>
      <protection hidden="1"/>
    </xf>
    <xf numFmtId="3" fontId="0" fillId="0" borderId="1" xfId="0" applyNumberFormat="1" applyBorder="1" applyAlignment="1" applyProtection="1">
      <alignment horizontal="center" vertical="top"/>
      <protection hidden="1"/>
    </xf>
    <xf numFmtId="14" fontId="0" fillId="0" borderId="1" xfId="0" applyNumberFormat="1" applyBorder="1" applyAlignment="1" applyProtection="1">
      <alignment horizontal="center" vertical="top"/>
      <protection hidden="1"/>
    </xf>
    <xf numFmtId="164" fontId="4" fillId="0" borderId="1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Protection="1"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3" fontId="3" fillId="0" borderId="0" xfId="0" applyNumberFormat="1" applyFont="1" applyAlignment="1" applyProtection="1">
      <alignment horizontal="center" vertical="top"/>
      <protection hidden="1"/>
    </xf>
    <xf numFmtId="164" fontId="4" fillId="0" borderId="0" xfId="0" applyNumberFormat="1" applyFont="1" applyAlignment="1" applyProtection="1">
      <alignment horizontal="center" vertical="top"/>
      <protection hidden="1"/>
    </xf>
    <xf numFmtId="4" fontId="0" fillId="0" borderId="1" xfId="0" applyNumberFormat="1" applyBorder="1" applyAlignment="1" applyProtection="1">
      <alignment horizontal="right" vertical="top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164" fontId="2" fillId="0" borderId="1" xfId="0" applyNumberFormat="1" applyFont="1" applyBorder="1" applyAlignment="1" applyProtection="1">
      <alignment horizontal="right" vertical="top"/>
      <protection hidden="1"/>
    </xf>
    <xf numFmtId="0" fontId="9" fillId="0" borderId="0" xfId="0" applyFont="1" applyProtection="1"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14" fontId="0" fillId="3" borderId="1" xfId="0" applyNumberFormat="1" applyFill="1" applyBorder="1" applyAlignment="1" applyProtection="1">
      <alignment horizontal="right" vertical="top"/>
      <protection locked="0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4" fontId="0" fillId="3" borderId="1" xfId="0" applyNumberFormat="1" applyFill="1" applyBorder="1" applyAlignment="1" applyProtection="1">
      <alignment horizontal="right" vertical="top"/>
      <protection locked="0"/>
    </xf>
    <xf numFmtId="0" fontId="11" fillId="0" borderId="0" xfId="1" applyFont="1" applyAlignment="1" applyProtection="1">
      <alignment horizontal="righ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12" fillId="2" borderId="1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5" fillId="2" borderId="1" xfId="0" applyFont="1" applyFill="1" applyBorder="1" applyAlignment="1" applyProtection="1">
      <alignment horizontal="center" vertical="top"/>
      <protection hidden="1"/>
    </xf>
    <xf numFmtId="4" fontId="6" fillId="0" borderId="1" xfId="0" applyNumberFormat="1" applyFont="1" applyBorder="1" applyAlignment="1" applyProtection="1">
      <alignment horizontal="right" vertical="top"/>
      <protection hidden="1"/>
    </xf>
    <xf numFmtId="49" fontId="0" fillId="0" borderId="1" xfId="0" applyNumberFormat="1" applyBorder="1" applyAlignment="1" applyProtection="1">
      <alignment horizontal="right" vertical="top"/>
      <protection hidden="1"/>
    </xf>
    <xf numFmtId="14" fontId="2" fillId="3" borderId="0" xfId="0" applyNumberFormat="1" applyFont="1" applyFill="1" applyAlignment="1" applyProtection="1">
      <alignment horizontal="center" vertical="top"/>
      <protection locked="0"/>
    </xf>
    <xf numFmtId="4" fontId="4" fillId="0" borderId="1" xfId="0" applyNumberFormat="1" applyFont="1" applyBorder="1" applyAlignment="1" applyProtection="1">
      <alignment horizontal="center" vertical="top"/>
      <protection hidden="1"/>
    </xf>
    <xf numFmtId="4" fontId="4" fillId="0" borderId="0" xfId="0" applyNumberFormat="1" applyFont="1" applyAlignment="1" applyProtection="1">
      <alignment horizontal="center" vertical="top"/>
      <protection hidden="1"/>
    </xf>
    <xf numFmtId="0" fontId="13" fillId="0" borderId="0" xfId="0" applyFont="1" applyProtection="1"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164" fontId="13" fillId="0" borderId="0" xfId="0" applyNumberFormat="1" applyFont="1" applyProtection="1">
      <protection hidden="1"/>
    </xf>
    <xf numFmtId="3" fontId="13" fillId="0" borderId="0" xfId="0" applyNumberFormat="1" applyFont="1" applyProtection="1">
      <protection hidden="1"/>
    </xf>
    <xf numFmtId="14" fontId="13" fillId="0" borderId="0" xfId="0" applyNumberFormat="1" applyFont="1" applyAlignment="1" applyProtection="1">
      <alignment horizontal="right" vertical="top"/>
      <protection hidden="1"/>
    </xf>
    <xf numFmtId="3" fontId="13" fillId="0" borderId="0" xfId="0" applyNumberFormat="1" applyFont="1" applyAlignment="1" applyProtection="1">
      <alignment horizontal="center" vertical="top" wrapText="1"/>
      <protection hidden="1"/>
    </xf>
    <xf numFmtId="14" fontId="13" fillId="0" borderId="0" xfId="0" applyNumberFormat="1" applyFont="1" applyAlignment="1" applyProtection="1">
      <alignment horizontal="center" vertical="top"/>
      <protection hidden="1"/>
    </xf>
    <xf numFmtId="3" fontId="13" fillId="0" borderId="0" xfId="0" applyNumberFormat="1" applyFont="1" applyAlignment="1" applyProtection="1">
      <alignment horizontal="center" vertical="top"/>
      <protection hidden="1"/>
    </xf>
    <xf numFmtId="164" fontId="13" fillId="0" borderId="0" xfId="0" applyNumberFormat="1" applyFont="1" applyAlignment="1" applyProtection="1">
      <alignment horizontal="center" vertical="top"/>
      <protection hidden="1"/>
    </xf>
    <xf numFmtId="3" fontId="13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5" fillId="2" borderId="1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Гиперссылка 2" xfId="1" xr:uid="{8C84605A-F9D9-444C-AE0B-55C99726E344}"/>
    <cellStyle name="Обычный" xfId="0" builtinId="0"/>
  </cellStyles>
  <dxfs count="0"/>
  <tableStyles count="0" defaultTableStyle="TableStyleMedium2" defaultPivotStyle="PivotStyleLight16"/>
  <colors>
    <mruColors>
      <color rgb="FF004B65"/>
      <color rgb="FF8FDCDD"/>
      <color rgb="FF23CDC3"/>
      <color rgb="FF0F41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54000</xdr:rowOff>
    </xdr:from>
    <xdr:to>
      <xdr:col>1</xdr:col>
      <xdr:colOff>1876425</xdr:colOff>
      <xdr:row>3</xdr:row>
      <xdr:rowOff>27444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A21A3A9-6746-49AF-9070-106C687075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0" y="54000"/>
          <a:ext cx="1428750" cy="411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446925</xdr:colOff>
      <xdr:row>0</xdr:row>
      <xdr:rowOff>54000</xdr:rowOff>
    </xdr:from>
    <xdr:to>
      <xdr:col>1</xdr:col>
      <xdr:colOff>1875675</xdr:colOff>
      <xdr:row>3</xdr:row>
      <xdr:rowOff>27444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EADA596-8545-95DE-FE2D-A3058E97BC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000" y="54000"/>
          <a:ext cx="1428750" cy="411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igenis.by" TargetMode="External"/><Relationship Id="rId1" Type="http://schemas.openxmlformats.org/officeDocument/2006/relationships/hyperlink" Target="https://t.me/invest_aigeni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aigenis.by" TargetMode="External"/><Relationship Id="rId1" Type="http://schemas.openxmlformats.org/officeDocument/2006/relationships/hyperlink" Target="https://t.me/invest_aigenis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A8FA-A0DD-40C1-A9D5-239F623D2E49}">
  <sheetPr>
    <tabColor rgb="FF004B65"/>
  </sheetPr>
  <dimension ref="B2:U19"/>
  <sheetViews>
    <sheetView showGridLines="0" workbookViewId="0">
      <selection activeCell="B19" sqref="B19:K19"/>
    </sheetView>
  </sheetViews>
  <sheetFormatPr defaultRowHeight="15" x14ac:dyDescent="0.25"/>
  <cols>
    <col min="1" max="1" width="3.28515625" style="1" customWidth="1"/>
    <col min="2" max="10" width="9.140625" style="1"/>
    <col min="11" max="11" width="9.140625" style="1" customWidth="1"/>
    <col min="12" max="16384" width="9.140625" style="1"/>
  </cols>
  <sheetData>
    <row r="2" spans="2:21" x14ac:dyDescent="0.25"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</row>
    <row r="3" spans="2:21" x14ac:dyDescent="0.25">
      <c r="B3" s="57" t="s">
        <v>41</v>
      </c>
      <c r="C3" s="57"/>
      <c r="D3" s="57"/>
      <c r="E3" s="57"/>
      <c r="F3" s="57"/>
      <c r="G3" s="57"/>
      <c r="H3" s="57"/>
      <c r="I3" s="57"/>
      <c r="J3" s="57"/>
      <c r="K3" s="57"/>
    </row>
    <row r="4" spans="2:21" x14ac:dyDescent="0.25">
      <c r="B4" s="57" t="s">
        <v>33</v>
      </c>
      <c r="C4" s="57"/>
      <c r="D4" s="57"/>
      <c r="E4" s="57"/>
      <c r="F4" s="57"/>
      <c r="G4" s="57"/>
      <c r="H4" s="57"/>
      <c r="I4" s="57"/>
      <c r="J4" s="57"/>
      <c r="K4" s="57"/>
      <c r="U4" s="28"/>
    </row>
    <row r="5" spans="2:21" x14ac:dyDescent="0.25">
      <c r="B5" s="57" t="s">
        <v>34</v>
      </c>
      <c r="C5" s="57"/>
      <c r="D5" s="57"/>
      <c r="E5" s="57"/>
      <c r="F5" s="57"/>
      <c r="G5" s="57"/>
      <c r="H5" s="57"/>
      <c r="I5" s="57"/>
      <c r="J5" s="57"/>
      <c r="K5" s="57"/>
    </row>
    <row r="6" spans="2:21" x14ac:dyDescent="0.25">
      <c r="B6" s="59" t="s">
        <v>66</v>
      </c>
      <c r="C6" s="59"/>
      <c r="D6" s="59"/>
      <c r="E6" s="59"/>
      <c r="F6" s="59"/>
      <c r="G6" s="59"/>
      <c r="H6" s="59"/>
      <c r="I6" s="59"/>
      <c r="J6" s="59"/>
      <c r="K6" s="59"/>
    </row>
    <row r="7" spans="2:21" x14ac:dyDescent="0.25">
      <c r="B7" s="57" t="s">
        <v>67</v>
      </c>
      <c r="C7" s="57"/>
      <c r="D7" s="57"/>
      <c r="E7" s="57"/>
      <c r="F7" s="57"/>
      <c r="G7" s="57"/>
      <c r="H7" s="57"/>
      <c r="I7" s="57"/>
      <c r="J7" s="57"/>
      <c r="K7" s="57"/>
    </row>
    <row r="8" spans="2:21" x14ac:dyDescent="0.25">
      <c r="B8" s="57" t="s">
        <v>36</v>
      </c>
      <c r="C8" s="57"/>
      <c r="D8" s="57"/>
      <c r="E8" s="57"/>
      <c r="F8" s="57"/>
      <c r="G8" s="57"/>
      <c r="H8" s="57"/>
      <c r="I8" s="57"/>
      <c r="J8" s="57"/>
      <c r="K8" s="57"/>
    </row>
    <row r="9" spans="2:21" x14ac:dyDescent="0.25">
      <c r="B9" s="57" t="s">
        <v>68</v>
      </c>
      <c r="C9" s="57"/>
      <c r="D9" s="57"/>
      <c r="E9" s="57"/>
      <c r="F9" s="57"/>
      <c r="G9" s="57"/>
      <c r="H9" s="57"/>
      <c r="I9" s="57"/>
      <c r="J9" s="57"/>
      <c r="K9" s="57"/>
    </row>
    <row r="10" spans="2:21" x14ac:dyDescent="0.25">
      <c r="B10" s="57" t="s">
        <v>37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2:21" x14ac:dyDescent="0.25">
      <c r="B11" s="58" t="s">
        <v>69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21" x14ac:dyDescent="0.25">
      <c r="B12" s="57" t="s">
        <v>70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2:21" x14ac:dyDescent="0.25">
      <c r="B13" s="57" t="s">
        <v>38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2:21" x14ac:dyDescent="0.25">
      <c r="B14" s="57" t="s">
        <v>71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2:21" x14ac:dyDescent="0.25">
      <c r="B15" s="57" t="s">
        <v>35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2:21" x14ac:dyDescent="0.25">
      <c r="B16" s="57" t="s">
        <v>39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2:11" x14ac:dyDescent="0.25">
      <c r="B17" s="57" t="s">
        <v>72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2:11" x14ac:dyDescent="0.25">
      <c r="B18" s="57" t="s">
        <v>73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</row>
  </sheetData>
  <sheetProtection algorithmName="SHA-512" hashValue="E4hUdY4YeR8h6da95t5hg1iqqZSjaao9DmaO/GICbSqgr0sd4CrtnxMqwxeXiPncSs5WHp1Bx1YTEWCfvEeyBw==" saltValue="oIMeimwrrPqDJZ63/xr48w==" spinCount="100000" sheet="1" objects="1" scenarios="1"/>
  <mergeCells count="18">
    <mergeCell ref="B7:K7"/>
    <mergeCell ref="B2:K2"/>
    <mergeCell ref="B3:K3"/>
    <mergeCell ref="B4:K4"/>
    <mergeCell ref="B5:K5"/>
    <mergeCell ref="B6:K6"/>
    <mergeCell ref="B19:K19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0132-1806-48FB-A9FE-EB4B3927B5E4}">
  <dimension ref="A1:F34"/>
  <sheetViews>
    <sheetView showGridLines="0" workbookViewId="0">
      <pane ySplit="1" topLeftCell="A3" activePane="bottomLeft" state="frozen"/>
      <selection pane="bottomLeft" activeCell="E34" sqref="E34"/>
    </sheetView>
  </sheetViews>
  <sheetFormatPr defaultRowHeight="15" x14ac:dyDescent="0.25"/>
  <cols>
    <col min="1" max="2" width="10.7109375" style="1" customWidth="1"/>
    <col min="3" max="4" width="20.7109375" style="1" customWidth="1"/>
    <col min="5" max="5" width="30.7109375" style="1" customWidth="1"/>
    <col min="6" max="6" width="10.140625" style="1" hidden="1" customWidth="1"/>
    <col min="7" max="16384" width="9.140625" style="1"/>
  </cols>
  <sheetData>
    <row r="1" spans="1:6" ht="30" x14ac:dyDescent="0.25">
      <c r="A1" s="37" t="s">
        <v>13</v>
      </c>
      <c r="B1" s="37" t="s">
        <v>4</v>
      </c>
      <c r="C1" s="37" t="s">
        <v>5</v>
      </c>
      <c r="D1" s="37" t="s">
        <v>14</v>
      </c>
      <c r="E1" s="38" t="s">
        <v>52</v>
      </c>
      <c r="F1" s="16"/>
    </row>
    <row r="2" spans="1:6" hidden="1" x14ac:dyDescent="0.25">
      <c r="A2" s="17">
        <v>0</v>
      </c>
      <c r="B2" s="18"/>
      <c r="C2" s="18">
        <v>45400</v>
      </c>
      <c r="D2" s="17"/>
      <c r="E2" s="19"/>
      <c r="F2" s="20"/>
    </row>
    <row r="3" spans="1:6" x14ac:dyDescent="0.25">
      <c r="A3" s="17">
        <f>1+A2</f>
        <v>1</v>
      </c>
      <c r="B3" s="18">
        <f>C2+1</f>
        <v>45401</v>
      </c>
      <c r="C3" s="18">
        <f>DATE(YEAR(C2),MONTH(C2)+2,DAY(C2)-11)</f>
        <v>45450</v>
      </c>
      <c r="D3" s="17">
        <f>C3-C2</f>
        <v>50</v>
      </c>
      <c r="E3" s="19">
        <f>('Все выпуски'!H4*'Все выпуски'!H8)*(C3-C2)/366</f>
        <v>1.3298619243477534</v>
      </c>
      <c r="F3" s="20"/>
    </row>
    <row r="4" spans="1:6" x14ac:dyDescent="0.25">
      <c r="A4" s="17">
        <f t="shared" ref="A4:A33" si="0">1+A3</f>
        <v>2</v>
      </c>
      <c r="B4" s="18">
        <f t="shared" ref="B4:B33" si="1">C3+1</f>
        <v>45451</v>
      </c>
      <c r="C4" s="18">
        <f t="shared" ref="C4:C32" si="2">DATE(YEAR(C3),MONTH(C3)+3,DAY(C3))</f>
        <v>45542</v>
      </c>
      <c r="D4" s="17">
        <f t="shared" ref="D4:D21" si="3">C4-C3</f>
        <v>92</v>
      </c>
      <c r="E4" s="19">
        <f>('Все выпуски'!H4*'Все выпуски'!H8)*(C4-C3)/366</f>
        <v>2.4469459407998664</v>
      </c>
      <c r="F4" s="20"/>
    </row>
    <row r="5" spans="1:6" x14ac:dyDescent="0.25">
      <c r="A5" s="17">
        <f t="shared" si="0"/>
        <v>3</v>
      </c>
      <c r="B5" s="18">
        <f t="shared" si="1"/>
        <v>45543</v>
      </c>
      <c r="C5" s="18">
        <f t="shared" si="2"/>
        <v>45633</v>
      </c>
      <c r="D5" s="17">
        <f t="shared" si="3"/>
        <v>91</v>
      </c>
      <c r="E5" s="19">
        <f>('Все выпуски'!H4*'Все выпуски'!H8)*(C5-C4)/366</f>
        <v>2.4203487023129111</v>
      </c>
      <c r="F5" s="21"/>
    </row>
    <row r="6" spans="1:6" x14ac:dyDescent="0.25">
      <c r="A6" s="17">
        <f t="shared" si="0"/>
        <v>4</v>
      </c>
      <c r="B6" s="18">
        <f t="shared" si="1"/>
        <v>45634</v>
      </c>
      <c r="C6" s="18">
        <f t="shared" si="2"/>
        <v>45723</v>
      </c>
      <c r="D6" s="17">
        <f t="shared" si="3"/>
        <v>90</v>
      </c>
      <c r="E6" s="19">
        <f>('Все выпуски'!H4*'Все выпуски'!H8)*((F6-C5-1)/366+(C6-F6+1)/365)</f>
        <v>2.3985608274975698</v>
      </c>
      <c r="F6" s="21">
        <v>45658</v>
      </c>
    </row>
    <row r="7" spans="1:6" x14ac:dyDescent="0.25">
      <c r="A7" s="17">
        <f t="shared" si="0"/>
        <v>5</v>
      </c>
      <c r="B7" s="18">
        <f t="shared" si="1"/>
        <v>45724</v>
      </c>
      <c r="C7" s="18">
        <f t="shared" si="2"/>
        <v>45815</v>
      </c>
      <c r="D7" s="17">
        <f t="shared" si="3"/>
        <v>92</v>
      </c>
      <c r="E7" s="19">
        <f>('Все выпуски'!H4*'Все выпуски'!H8)*(C7-C6)/365</f>
        <v>2.4536499022815099</v>
      </c>
      <c r="F7" s="22"/>
    </row>
    <row r="8" spans="1:6" x14ac:dyDescent="0.25">
      <c r="A8" s="17">
        <f t="shared" si="0"/>
        <v>6</v>
      </c>
      <c r="B8" s="18">
        <f t="shared" si="1"/>
        <v>45816</v>
      </c>
      <c r="C8" s="18">
        <f t="shared" si="2"/>
        <v>45907</v>
      </c>
      <c r="D8" s="17">
        <f t="shared" si="3"/>
        <v>92</v>
      </c>
      <c r="E8" s="19">
        <f>('Все выпуски'!H4*'Все выпуски'!H8)*(C8-C7)/365</f>
        <v>2.4536499022815099</v>
      </c>
      <c r="F8" s="22"/>
    </row>
    <row r="9" spans="1:6" x14ac:dyDescent="0.25">
      <c r="A9" s="17">
        <f t="shared" si="0"/>
        <v>7</v>
      </c>
      <c r="B9" s="18">
        <f t="shared" si="1"/>
        <v>45908</v>
      </c>
      <c r="C9" s="18">
        <f t="shared" si="2"/>
        <v>45998</v>
      </c>
      <c r="D9" s="17">
        <f t="shared" si="3"/>
        <v>91</v>
      </c>
      <c r="E9" s="19">
        <f>('Все выпуски'!H4*'Все выпуски'!H8)*(C9-C8)/365</f>
        <v>2.4269797946480152</v>
      </c>
      <c r="F9" s="21"/>
    </row>
    <row r="10" spans="1:6" x14ac:dyDescent="0.25">
      <c r="A10" s="17">
        <f t="shared" si="0"/>
        <v>8</v>
      </c>
      <c r="B10" s="18">
        <f t="shared" si="1"/>
        <v>45999</v>
      </c>
      <c r="C10" s="18">
        <f t="shared" si="2"/>
        <v>46088</v>
      </c>
      <c r="D10" s="17">
        <f t="shared" si="3"/>
        <v>90</v>
      </c>
      <c r="E10" s="19">
        <f>('Все выпуски'!H4*'Все выпуски'!H8)*(C10-C9)/365</f>
        <v>2.4003096870145204</v>
      </c>
      <c r="F10" s="21"/>
    </row>
    <row r="11" spans="1:6" x14ac:dyDescent="0.25">
      <c r="A11" s="17">
        <f t="shared" si="0"/>
        <v>9</v>
      </c>
      <c r="B11" s="18">
        <f t="shared" si="1"/>
        <v>46089</v>
      </c>
      <c r="C11" s="18">
        <f t="shared" si="2"/>
        <v>46180</v>
      </c>
      <c r="D11" s="17">
        <f t="shared" si="3"/>
        <v>92</v>
      </c>
      <c r="E11" s="19">
        <f>('Все выпуски'!H4*'Все выпуски'!H8)*(C11-C10)/365</f>
        <v>2.4536499022815099</v>
      </c>
      <c r="F11" s="21"/>
    </row>
    <row r="12" spans="1:6" x14ac:dyDescent="0.25">
      <c r="A12" s="17">
        <f t="shared" si="0"/>
        <v>10</v>
      </c>
      <c r="B12" s="18">
        <f t="shared" si="1"/>
        <v>46181</v>
      </c>
      <c r="C12" s="18">
        <f t="shared" si="2"/>
        <v>46272</v>
      </c>
      <c r="D12" s="17">
        <f t="shared" si="3"/>
        <v>92</v>
      </c>
      <c r="E12" s="19">
        <f>('Все выпуски'!H4*'Все выпуски'!H8)*(C12-C11)/365</f>
        <v>2.4536499022815099</v>
      </c>
      <c r="F12" s="21"/>
    </row>
    <row r="13" spans="1:6" x14ac:dyDescent="0.25">
      <c r="A13" s="17">
        <f t="shared" si="0"/>
        <v>11</v>
      </c>
      <c r="B13" s="18">
        <f t="shared" si="1"/>
        <v>46273</v>
      </c>
      <c r="C13" s="18">
        <f t="shared" si="2"/>
        <v>46363</v>
      </c>
      <c r="D13" s="17">
        <f t="shared" si="3"/>
        <v>91</v>
      </c>
      <c r="E13" s="19">
        <f>('Все выпуски'!H4*'Все выпуски'!H8)*(C13-C12)/365</f>
        <v>2.4269797946480152</v>
      </c>
      <c r="F13" s="21"/>
    </row>
    <row r="14" spans="1:6" x14ac:dyDescent="0.25">
      <c r="A14" s="17">
        <f t="shared" si="0"/>
        <v>12</v>
      </c>
      <c r="B14" s="18">
        <f t="shared" si="1"/>
        <v>46364</v>
      </c>
      <c r="C14" s="18">
        <f t="shared" si="2"/>
        <v>46453</v>
      </c>
      <c r="D14" s="17">
        <f t="shared" si="3"/>
        <v>90</v>
      </c>
      <c r="E14" s="19">
        <f>('Все выпуски'!H4*'Все выпуски'!H8)*(C14-C13)/365</f>
        <v>2.4003096870145204</v>
      </c>
      <c r="F14" s="21"/>
    </row>
    <row r="15" spans="1:6" x14ac:dyDescent="0.25">
      <c r="A15" s="17">
        <f t="shared" si="0"/>
        <v>13</v>
      </c>
      <c r="B15" s="18">
        <f t="shared" si="1"/>
        <v>46454</v>
      </c>
      <c r="C15" s="18">
        <f t="shared" si="2"/>
        <v>46545</v>
      </c>
      <c r="D15" s="17">
        <f t="shared" si="3"/>
        <v>92</v>
      </c>
      <c r="E15" s="19">
        <f>('Все выпуски'!H4*'Все выпуски'!H8)*(C15-C14)/365</f>
        <v>2.4536499022815099</v>
      </c>
      <c r="F15" s="21"/>
    </row>
    <row r="16" spans="1:6" x14ac:dyDescent="0.25">
      <c r="A16" s="17">
        <f t="shared" si="0"/>
        <v>14</v>
      </c>
      <c r="B16" s="18">
        <f t="shared" si="1"/>
        <v>46546</v>
      </c>
      <c r="C16" s="18">
        <f t="shared" si="2"/>
        <v>46637</v>
      </c>
      <c r="D16" s="17">
        <f t="shared" si="3"/>
        <v>92</v>
      </c>
      <c r="E16" s="19">
        <f>('Все выпуски'!H4*'Все выпуски'!H8)*(C16-C15)/365</f>
        <v>2.4536499022815099</v>
      </c>
      <c r="F16" s="21"/>
    </row>
    <row r="17" spans="1:6" x14ac:dyDescent="0.25">
      <c r="A17" s="17">
        <f t="shared" si="0"/>
        <v>15</v>
      </c>
      <c r="B17" s="18">
        <f t="shared" si="1"/>
        <v>46638</v>
      </c>
      <c r="C17" s="18">
        <f t="shared" si="2"/>
        <v>46728</v>
      </c>
      <c r="D17" s="17">
        <f t="shared" si="3"/>
        <v>91</v>
      </c>
      <c r="E17" s="19">
        <f>('Все выпуски'!H4*'Все выпуски'!H8)*(C17-C16)/365</f>
        <v>2.4269797946480152</v>
      </c>
      <c r="F17" s="21"/>
    </row>
    <row r="18" spans="1:6" x14ac:dyDescent="0.25">
      <c r="A18" s="17">
        <f t="shared" si="0"/>
        <v>16</v>
      </c>
      <c r="B18" s="18">
        <f t="shared" si="1"/>
        <v>46729</v>
      </c>
      <c r="C18" s="18">
        <f t="shared" si="2"/>
        <v>46819</v>
      </c>
      <c r="D18" s="17">
        <f t="shared" si="3"/>
        <v>91</v>
      </c>
      <c r="E18" s="19">
        <f>('Все выпуски'!H4*'Все выпуски'!H8)*((F18-C17-1)/365+(C18-F18+1)/366)</f>
        <v>2.4220975618298617</v>
      </c>
      <c r="F18" s="21">
        <v>46753</v>
      </c>
    </row>
    <row r="19" spans="1:6" x14ac:dyDescent="0.25">
      <c r="A19" s="17">
        <f t="shared" si="0"/>
        <v>17</v>
      </c>
      <c r="B19" s="18">
        <f t="shared" si="1"/>
        <v>46820</v>
      </c>
      <c r="C19" s="18">
        <f t="shared" si="2"/>
        <v>46911</v>
      </c>
      <c r="D19" s="17">
        <f t="shared" si="3"/>
        <v>92</v>
      </c>
      <c r="E19" s="19">
        <f>('Все выпуски'!H4*'Все выпуски'!H8)*(C19-C18)/366</f>
        <v>2.4469459407998664</v>
      </c>
      <c r="F19" s="20"/>
    </row>
    <row r="20" spans="1:6" x14ac:dyDescent="0.25">
      <c r="A20" s="17">
        <f t="shared" si="0"/>
        <v>18</v>
      </c>
      <c r="B20" s="18">
        <f t="shared" si="1"/>
        <v>46912</v>
      </c>
      <c r="C20" s="18">
        <f t="shared" si="2"/>
        <v>47003</v>
      </c>
      <c r="D20" s="17">
        <f t="shared" si="3"/>
        <v>92</v>
      </c>
      <c r="E20" s="19">
        <f>('Все выпуски'!H4*'Все выпуски'!H8)*(C20-C19)/366</f>
        <v>2.4469459407998664</v>
      </c>
      <c r="F20" s="20"/>
    </row>
    <row r="21" spans="1:6" x14ac:dyDescent="0.25">
      <c r="A21" s="17">
        <f t="shared" si="0"/>
        <v>19</v>
      </c>
      <c r="B21" s="18">
        <f t="shared" si="1"/>
        <v>47004</v>
      </c>
      <c r="C21" s="18">
        <f t="shared" si="2"/>
        <v>47094</v>
      </c>
      <c r="D21" s="17">
        <f t="shared" si="3"/>
        <v>91</v>
      </c>
      <c r="E21" s="19">
        <f>('Все выпуски'!H4*'Все выпуски'!H8)*(C21-C20)/366</f>
        <v>2.4203487023129111</v>
      </c>
      <c r="F21" s="21"/>
    </row>
    <row r="22" spans="1:6" x14ac:dyDescent="0.25">
      <c r="A22" s="17">
        <f t="shared" si="0"/>
        <v>20</v>
      </c>
      <c r="B22" s="18">
        <f t="shared" si="1"/>
        <v>47095</v>
      </c>
      <c r="C22" s="18">
        <f t="shared" si="2"/>
        <v>47184</v>
      </c>
      <c r="D22" s="17">
        <f>C22-C21</f>
        <v>90</v>
      </c>
      <c r="E22" s="19">
        <f>('Все выпуски'!H4*'Все выпуски'!H8)*((F22-C21-1)/366+(C22-F22+1)/365)</f>
        <v>2.3985608274975698</v>
      </c>
      <c r="F22" s="21">
        <v>47119</v>
      </c>
    </row>
    <row r="23" spans="1:6" x14ac:dyDescent="0.25">
      <c r="A23" s="17">
        <f t="shared" si="0"/>
        <v>21</v>
      </c>
      <c r="B23" s="18">
        <f t="shared" si="1"/>
        <v>47185</v>
      </c>
      <c r="C23" s="18">
        <f t="shared" si="2"/>
        <v>47276</v>
      </c>
      <c r="D23" s="17">
        <f t="shared" ref="D23:D24" si="4">C23-C22</f>
        <v>92</v>
      </c>
      <c r="E23" s="19">
        <f>('Все выпуски'!H4*'Все выпуски'!H8)*(C23-C22)/365</f>
        <v>2.4536499022815099</v>
      </c>
      <c r="F23" s="20"/>
    </row>
    <row r="24" spans="1:6" x14ac:dyDescent="0.25">
      <c r="A24" s="17">
        <f t="shared" si="0"/>
        <v>22</v>
      </c>
      <c r="B24" s="18">
        <f t="shared" si="1"/>
        <v>47277</v>
      </c>
      <c r="C24" s="18">
        <f t="shared" si="2"/>
        <v>47368</v>
      </c>
      <c r="D24" s="17">
        <f t="shared" si="4"/>
        <v>92</v>
      </c>
      <c r="E24" s="19">
        <f>('Все выпуски'!H4*'Все выпуски'!H8)*(C24-C23)/365</f>
        <v>2.4536499022815099</v>
      </c>
      <c r="F24" s="20"/>
    </row>
    <row r="25" spans="1:6" x14ac:dyDescent="0.25">
      <c r="A25" s="17">
        <f t="shared" si="0"/>
        <v>23</v>
      </c>
      <c r="B25" s="18">
        <f t="shared" si="1"/>
        <v>47369</v>
      </c>
      <c r="C25" s="18">
        <f t="shared" si="2"/>
        <v>47459</v>
      </c>
      <c r="D25" s="17">
        <f>C25-C24</f>
        <v>91</v>
      </c>
      <c r="E25" s="19">
        <f>('Все выпуски'!H4*'Все выпуски'!H8)*(C25-C24)/365</f>
        <v>2.4269797946480152</v>
      </c>
      <c r="F25" s="20"/>
    </row>
    <row r="26" spans="1:6" x14ac:dyDescent="0.25">
      <c r="A26" s="17">
        <f t="shared" si="0"/>
        <v>24</v>
      </c>
      <c r="B26" s="18">
        <f t="shared" si="1"/>
        <v>47460</v>
      </c>
      <c r="C26" s="18">
        <f t="shared" si="2"/>
        <v>47549</v>
      </c>
      <c r="D26" s="17">
        <f t="shared" ref="D26:D33" si="5">C26-C25</f>
        <v>90</v>
      </c>
      <c r="E26" s="19">
        <f>('Все выпуски'!H4*'Все выпуски'!H8)*(C26-C25)/365</f>
        <v>2.4003096870145204</v>
      </c>
      <c r="F26" s="20"/>
    </row>
    <row r="27" spans="1:6" x14ac:dyDescent="0.25">
      <c r="A27" s="17">
        <f t="shared" si="0"/>
        <v>25</v>
      </c>
      <c r="B27" s="18">
        <f t="shared" si="1"/>
        <v>47550</v>
      </c>
      <c r="C27" s="18">
        <f t="shared" si="2"/>
        <v>47641</v>
      </c>
      <c r="D27" s="17">
        <f t="shared" si="5"/>
        <v>92</v>
      </c>
      <c r="E27" s="19">
        <f>('Все выпуски'!H4*'Все выпуски'!H8)*(C27-C26)/365</f>
        <v>2.4536499022815099</v>
      </c>
      <c r="F27" s="20"/>
    </row>
    <row r="28" spans="1:6" x14ac:dyDescent="0.25">
      <c r="A28" s="17">
        <f t="shared" si="0"/>
        <v>26</v>
      </c>
      <c r="B28" s="18">
        <f t="shared" si="1"/>
        <v>47642</v>
      </c>
      <c r="C28" s="18">
        <f t="shared" si="2"/>
        <v>47733</v>
      </c>
      <c r="D28" s="17">
        <f t="shared" si="5"/>
        <v>92</v>
      </c>
      <c r="E28" s="19">
        <f>('Все выпуски'!H4*'Все выпуски'!H8)*(C28-C27)/365</f>
        <v>2.4536499022815099</v>
      </c>
      <c r="F28" s="20"/>
    </row>
    <row r="29" spans="1:6" x14ac:dyDescent="0.25">
      <c r="A29" s="17">
        <f t="shared" si="0"/>
        <v>27</v>
      </c>
      <c r="B29" s="18">
        <f t="shared" si="1"/>
        <v>47734</v>
      </c>
      <c r="C29" s="18">
        <f t="shared" si="2"/>
        <v>47824</v>
      </c>
      <c r="D29" s="17">
        <f t="shared" si="5"/>
        <v>91</v>
      </c>
      <c r="E29" s="19">
        <f>('Все выпуски'!H4*'Все выпуски'!H8)*(C29-C28)/365</f>
        <v>2.4269797946480152</v>
      </c>
      <c r="F29" s="20"/>
    </row>
    <row r="30" spans="1:6" x14ac:dyDescent="0.25">
      <c r="A30" s="17">
        <f t="shared" si="0"/>
        <v>28</v>
      </c>
      <c r="B30" s="18">
        <f t="shared" si="1"/>
        <v>47825</v>
      </c>
      <c r="C30" s="18">
        <f t="shared" si="2"/>
        <v>47914</v>
      </c>
      <c r="D30" s="17">
        <f t="shared" si="5"/>
        <v>90</v>
      </c>
      <c r="E30" s="19">
        <f>('Все выпуски'!H4*'Все выпуски'!H8)*(C30-C29)/365</f>
        <v>2.4003096870145204</v>
      </c>
      <c r="F30" s="20"/>
    </row>
    <row r="31" spans="1:6" x14ac:dyDescent="0.25">
      <c r="A31" s="17">
        <f t="shared" si="0"/>
        <v>29</v>
      </c>
      <c r="B31" s="18">
        <f t="shared" si="1"/>
        <v>47915</v>
      </c>
      <c r="C31" s="18">
        <f t="shared" si="2"/>
        <v>48006</v>
      </c>
      <c r="D31" s="17">
        <f t="shared" si="5"/>
        <v>92</v>
      </c>
      <c r="E31" s="19">
        <f>('Все выпуски'!H4*'Все выпуски'!H8)*(C31-C30)/365</f>
        <v>2.4536499022815099</v>
      </c>
      <c r="F31" s="20"/>
    </row>
    <row r="32" spans="1:6" x14ac:dyDescent="0.25">
      <c r="A32" s="17">
        <f t="shared" si="0"/>
        <v>30</v>
      </c>
      <c r="B32" s="18">
        <f t="shared" si="1"/>
        <v>48007</v>
      </c>
      <c r="C32" s="18">
        <f t="shared" si="2"/>
        <v>48098</v>
      </c>
      <c r="D32" s="17">
        <f t="shared" si="5"/>
        <v>92</v>
      </c>
      <c r="E32" s="19">
        <f>('Все выпуски'!H4*'Все выпуски'!H8)*(C32-C31)/365</f>
        <v>2.4536499022815099</v>
      </c>
    </row>
    <row r="33" spans="1:5" x14ac:dyDescent="0.25">
      <c r="A33" s="17">
        <f t="shared" si="0"/>
        <v>31</v>
      </c>
      <c r="B33" s="18">
        <f t="shared" si="1"/>
        <v>48099</v>
      </c>
      <c r="C33" s="18">
        <f>DATE(YEAR(C32),MONTH(C32)+3,DAY(C32)-17)</f>
        <v>48172</v>
      </c>
      <c r="D33" s="17">
        <f t="shared" si="5"/>
        <v>74</v>
      </c>
      <c r="E33" s="19">
        <f>('Все выпуски'!H4*'Все выпуски'!H8)*(C33-C32)/365</f>
        <v>1.9735879648786059</v>
      </c>
    </row>
    <row r="34" spans="1:5" x14ac:dyDescent="0.25">
      <c r="B34" s="22"/>
      <c r="C34" s="22"/>
      <c r="D34" s="23">
        <f>SUM(D3:D33)</f>
        <v>2772</v>
      </c>
      <c r="E34" s="24">
        <f>SUM(E3:E33)</f>
        <v>73.884140881753069</v>
      </c>
    </row>
  </sheetData>
  <sheetProtection algorithmName="SHA-512" hashValue="Sfmqt0JvYWuSoMwYHa9FRq7THR+Ybwe79Cd08Vt/dkPg8g1MEt2DXi2fMgZWc8sYnewX6RpwF8EBlm+abxGcnw==" saltValue="/BYfP2B+LNEum5GpJRfIa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0149-367B-460C-A101-83C6700DF9C3}">
  <dimension ref="A1:H2774"/>
  <sheetViews>
    <sheetView showGridLines="0" workbookViewId="0">
      <selection sqref="A1:XFD1048576"/>
    </sheetView>
  </sheetViews>
  <sheetFormatPr defaultRowHeight="15" x14ac:dyDescent="0.25"/>
  <cols>
    <col min="1" max="1" width="12.7109375" style="46" bestFit="1" customWidth="1"/>
    <col min="2" max="2" width="13.5703125" style="46" bestFit="1" customWidth="1"/>
    <col min="3" max="4" width="13.42578125" style="46" bestFit="1" customWidth="1"/>
    <col min="5" max="5" width="14.7109375" style="46" bestFit="1" customWidth="1"/>
    <col min="6" max="7" width="13.85546875" style="46" bestFit="1" customWidth="1"/>
    <col min="8" max="16384" width="9.140625" style="46"/>
  </cols>
  <sheetData>
    <row r="1" spans="1:8" ht="30" x14ac:dyDescent="0.25">
      <c r="A1" s="47" t="s">
        <v>9</v>
      </c>
      <c r="B1" s="47" t="s">
        <v>4</v>
      </c>
      <c r="C1" s="47" t="s">
        <v>7</v>
      </c>
      <c r="D1" s="47" t="s">
        <v>8</v>
      </c>
      <c r="E1" s="47" t="s">
        <v>15</v>
      </c>
      <c r="F1" s="47" t="s">
        <v>10</v>
      </c>
      <c r="G1" s="47" t="s">
        <v>11</v>
      </c>
    </row>
    <row r="2" spans="1:8" x14ac:dyDescent="0.25">
      <c r="A2" s="52"/>
      <c r="B2" s="53">
        <v>45400</v>
      </c>
      <c r="C2" s="48"/>
      <c r="D2" s="54"/>
      <c r="E2" s="55">
        <v>0</v>
      </c>
      <c r="F2" s="54">
        <f>COUNTIF(D3:$D$2774,365)</f>
        <v>2149</v>
      </c>
      <c r="G2" s="54">
        <f>COUNTIF(D3:$D$2774,366)</f>
        <v>623</v>
      </c>
    </row>
    <row r="3" spans="1:8" x14ac:dyDescent="0.25">
      <c r="A3" s="54">
        <f>COUNTIF($C$3:C3,"Да")</f>
        <v>0</v>
      </c>
      <c r="B3" s="53">
        <f>B2+1</f>
        <v>45401</v>
      </c>
      <c r="C3" s="53" t="str">
        <f>IF(ISERROR(VLOOKUP(B3,Оп27_BYN→EUR!$C$3:$C$33,1,0)),"Нет","Да")</f>
        <v>Нет</v>
      </c>
      <c r="D3" s="54">
        <f>IF(MOD(YEAR(B3),4)=0,366,365)</f>
        <v>366</v>
      </c>
      <c r="E3" s="55">
        <f>('Все выпуски'!$H$4*'Все выпуски'!$H$8)*((VLOOKUP(IF(C3="Нет",VLOOKUP(A3,Оп27_BYN→EUR!$A$2:$C$33,3,0),VLOOKUP((A3-1),Оп27_BYN→EUR!$A$2:$C$33,3,0)),$B$2:$G$2774,5,0)-VLOOKUP(B3,$B$2:$G$2774,5,0))/365+(VLOOKUP(IF(C3="Нет",VLOOKUP(A3,Оп27_BYN→EUR!$A$2:$C$33,3,0),VLOOKUP((A3-1),Оп27_BYN→EUR!$A$2:$C$33,3,0)),$B$2:$G$2774,6,0)-VLOOKUP(B3,$B$2:$G$2774,6,0))/366)</f>
        <v>2.6597238486955069E-2</v>
      </c>
      <c r="F3" s="54">
        <f>COUNTIF(D4:$D$2774,365)</f>
        <v>2149</v>
      </c>
      <c r="G3" s="54">
        <f>COUNTIF(D4:$D$2774,366)</f>
        <v>622</v>
      </c>
      <c r="H3" s="50"/>
    </row>
    <row r="4" spans="1:8" x14ac:dyDescent="0.25">
      <c r="A4" s="54">
        <f>COUNTIF($C$3:C4,"Да")</f>
        <v>0</v>
      </c>
      <c r="B4" s="53">
        <f t="shared" ref="B4:B67" si="0">B3+1</f>
        <v>45402</v>
      </c>
      <c r="C4" s="53" t="str">
        <f>IF(ISERROR(VLOOKUP(B4,Оп27_BYN→EUR!$C$3:$C$33,1,0)),"Нет","Да")</f>
        <v>Нет</v>
      </c>
      <c r="D4" s="54">
        <f t="shared" ref="D4:D67" si="1">IF(MOD(YEAR(B4),4)=0,366,365)</f>
        <v>366</v>
      </c>
      <c r="E4" s="55">
        <f>('Все выпуски'!$H$4*'Все выпуски'!$H$8)*((VLOOKUP(IF(C4="Нет",VLOOKUP(A4,Оп27_BYN→EUR!$A$2:$C$33,3,0),VLOOKUP((A4-1),Оп27_BYN→EUR!$A$2:$C$33,3,0)),$B$2:$G$2774,5,0)-VLOOKUP(B4,$B$2:$G$2774,5,0))/365+(VLOOKUP(IF(C4="Нет",VLOOKUP(A4,Оп27_BYN→EUR!$A$2:$C$33,3,0),VLOOKUP((A4-1),Оп27_BYN→EUR!$A$2:$C$33,3,0)),$B$2:$G$2774,6,0)-VLOOKUP(B4,$B$2:$G$2774,6,0))/366)</f>
        <v>5.3194476973910138E-2</v>
      </c>
      <c r="F4" s="54">
        <f>COUNTIF(D5:$D$2774,365)</f>
        <v>2149</v>
      </c>
      <c r="G4" s="54">
        <f>COUNTIF(D5:$D$2774,366)</f>
        <v>621</v>
      </c>
      <c r="H4" s="50"/>
    </row>
    <row r="5" spans="1:8" x14ac:dyDescent="0.25">
      <c r="A5" s="54">
        <f>COUNTIF($C$3:C5,"Да")</f>
        <v>0</v>
      </c>
      <c r="B5" s="53">
        <f t="shared" si="0"/>
        <v>45403</v>
      </c>
      <c r="C5" s="53" t="str">
        <f>IF(ISERROR(VLOOKUP(B5,Оп27_BYN→EUR!$C$3:$C$33,1,0)),"Нет","Да")</f>
        <v>Нет</v>
      </c>
      <c r="D5" s="54">
        <f t="shared" si="1"/>
        <v>366</v>
      </c>
      <c r="E5" s="55">
        <f>('Все выпуски'!$H$4*'Все выпуски'!$H$8)*((VLOOKUP(IF(C5="Нет",VLOOKUP(A5,Оп27_BYN→EUR!$A$2:$C$33,3,0),VLOOKUP((A5-1),Оп27_BYN→EUR!$A$2:$C$33,3,0)),$B$2:$G$2774,5,0)-VLOOKUP(B5,$B$2:$G$2774,5,0))/365+(VLOOKUP(IF(C5="Нет",VLOOKUP(A5,Оп27_BYN→EUR!$A$2:$C$33,3,0),VLOOKUP((A5-1),Оп27_BYN→EUR!$A$2:$C$33,3,0)),$B$2:$G$2774,6,0)-VLOOKUP(B5,$B$2:$G$2774,6,0))/366)</f>
        <v>7.9791715460865206E-2</v>
      </c>
      <c r="F5" s="54">
        <f>COUNTIF(D6:$D$2774,365)</f>
        <v>2149</v>
      </c>
      <c r="G5" s="54">
        <f>COUNTIF(D6:$D$2774,366)</f>
        <v>620</v>
      </c>
      <c r="H5" s="50"/>
    </row>
    <row r="6" spans="1:8" x14ac:dyDescent="0.25">
      <c r="A6" s="54">
        <f>COUNTIF($C$3:C6,"Да")</f>
        <v>0</v>
      </c>
      <c r="B6" s="53">
        <f t="shared" si="0"/>
        <v>45404</v>
      </c>
      <c r="C6" s="53" t="str">
        <f>IF(ISERROR(VLOOKUP(B6,Оп27_BYN→EUR!$C$3:$C$33,1,0)),"Нет","Да")</f>
        <v>Нет</v>
      </c>
      <c r="D6" s="54">
        <f t="shared" si="1"/>
        <v>366</v>
      </c>
      <c r="E6" s="55">
        <f>('Все выпуски'!$H$4*'Все выпуски'!$H$8)*((VLOOKUP(IF(C6="Нет",VLOOKUP(A6,Оп27_BYN→EUR!$A$2:$C$33,3,0),VLOOKUP((A6-1),Оп27_BYN→EUR!$A$2:$C$33,3,0)),$B$2:$G$2774,5,0)-VLOOKUP(B6,$B$2:$G$2774,5,0))/365+(VLOOKUP(IF(C6="Нет",VLOOKUP(A6,Оп27_BYN→EUR!$A$2:$C$33,3,0),VLOOKUP((A6-1),Оп27_BYN→EUR!$A$2:$C$33,3,0)),$B$2:$G$2774,6,0)-VLOOKUP(B6,$B$2:$G$2774,6,0))/366)</f>
        <v>0.10638895394782028</v>
      </c>
      <c r="F6" s="54">
        <f>COUNTIF(D7:$D$2774,365)</f>
        <v>2149</v>
      </c>
      <c r="G6" s="54">
        <f>COUNTIF(D7:$D$2774,366)</f>
        <v>619</v>
      </c>
      <c r="H6" s="50"/>
    </row>
    <row r="7" spans="1:8" x14ac:dyDescent="0.25">
      <c r="A7" s="54">
        <f>COUNTIF($C$3:C7,"Да")</f>
        <v>0</v>
      </c>
      <c r="B7" s="53">
        <f t="shared" si="0"/>
        <v>45405</v>
      </c>
      <c r="C7" s="53" t="str">
        <f>IF(ISERROR(VLOOKUP(B7,Оп27_BYN→EUR!$C$3:$C$33,1,0)),"Нет","Да")</f>
        <v>Нет</v>
      </c>
      <c r="D7" s="54">
        <f t="shared" si="1"/>
        <v>366</v>
      </c>
      <c r="E7" s="55">
        <f>('Все выпуски'!$H$4*'Все выпуски'!$H$8)*((VLOOKUP(IF(C7="Нет",VLOOKUP(A7,Оп27_BYN→EUR!$A$2:$C$33,3,0),VLOOKUP((A7-1),Оп27_BYN→EUR!$A$2:$C$33,3,0)),$B$2:$G$2774,5,0)-VLOOKUP(B7,$B$2:$G$2774,5,0))/365+(VLOOKUP(IF(C7="Нет",VLOOKUP(A7,Оп27_BYN→EUR!$A$2:$C$33,3,0),VLOOKUP((A7-1),Оп27_BYN→EUR!$A$2:$C$33,3,0)),$B$2:$G$2774,6,0)-VLOOKUP(B7,$B$2:$G$2774,6,0))/366)</f>
        <v>0.13298619243477533</v>
      </c>
      <c r="F7" s="54">
        <f>COUNTIF(D8:$D$2774,365)</f>
        <v>2149</v>
      </c>
      <c r="G7" s="54">
        <f>COUNTIF(D8:$D$2774,366)</f>
        <v>618</v>
      </c>
      <c r="H7" s="50"/>
    </row>
    <row r="8" spans="1:8" x14ac:dyDescent="0.25">
      <c r="A8" s="54">
        <f>COUNTIF($C$3:C8,"Да")</f>
        <v>0</v>
      </c>
      <c r="B8" s="53">
        <f t="shared" si="0"/>
        <v>45406</v>
      </c>
      <c r="C8" s="53" t="str">
        <f>IF(ISERROR(VLOOKUP(B8,Оп27_BYN→EUR!$C$3:$C$33,1,0)),"Нет","Да")</f>
        <v>Нет</v>
      </c>
      <c r="D8" s="54">
        <f t="shared" si="1"/>
        <v>366</v>
      </c>
      <c r="E8" s="55">
        <f>('Все выпуски'!$H$4*'Все выпуски'!$H$8)*((VLOOKUP(IF(C8="Нет",VLOOKUP(A8,Оп27_BYN→EUR!$A$2:$C$33,3,0),VLOOKUP((A8-1),Оп27_BYN→EUR!$A$2:$C$33,3,0)),$B$2:$G$2774,5,0)-VLOOKUP(B8,$B$2:$G$2774,5,0))/365+(VLOOKUP(IF(C8="Нет",VLOOKUP(A8,Оп27_BYN→EUR!$A$2:$C$33,3,0),VLOOKUP((A8-1),Оп27_BYN→EUR!$A$2:$C$33,3,0)),$B$2:$G$2774,6,0)-VLOOKUP(B8,$B$2:$G$2774,6,0))/366)</f>
        <v>0.15958343092173041</v>
      </c>
      <c r="F8" s="54">
        <f>COUNTIF(D9:$D$2774,365)</f>
        <v>2149</v>
      </c>
      <c r="G8" s="54">
        <f>COUNTIF(D9:$D$2774,366)</f>
        <v>617</v>
      </c>
      <c r="H8" s="50"/>
    </row>
    <row r="9" spans="1:8" x14ac:dyDescent="0.25">
      <c r="A9" s="54">
        <f>COUNTIF($C$3:C9,"Да")</f>
        <v>0</v>
      </c>
      <c r="B9" s="53">
        <f t="shared" si="0"/>
        <v>45407</v>
      </c>
      <c r="C9" s="53" t="str">
        <f>IF(ISERROR(VLOOKUP(B9,Оп27_BYN→EUR!$C$3:$C$33,1,0)),"Нет","Да")</f>
        <v>Нет</v>
      </c>
      <c r="D9" s="54">
        <f t="shared" si="1"/>
        <v>366</v>
      </c>
      <c r="E9" s="55">
        <f>('Все выпуски'!$H$4*'Все выпуски'!$H$8)*((VLOOKUP(IF(C9="Нет",VLOOKUP(A9,Оп27_BYN→EUR!$A$2:$C$33,3,0),VLOOKUP((A9-1),Оп27_BYN→EUR!$A$2:$C$33,3,0)),$B$2:$G$2774,5,0)-VLOOKUP(B9,$B$2:$G$2774,5,0))/365+(VLOOKUP(IF(C9="Нет",VLOOKUP(A9,Оп27_BYN→EUR!$A$2:$C$33,3,0),VLOOKUP((A9-1),Оп27_BYN→EUR!$A$2:$C$33,3,0)),$B$2:$G$2774,6,0)-VLOOKUP(B9,$B$2:$G$2774,6,0))/366)</f>
        <v>0.1861806694086855</v>
      </c>
      <c r="F9" s="54">
        <f>COUNTIF(D10:$D$2774,365)</f>
        <v>2149</v>
      </c>
      <c r="G9" s="54">
        <f>COUNTIF(D10:$D$2774,366)</f>
        <v>616</v>
      </c>
      <c r="H9" s="50"/>
    </row>
    <row r="10" spans="1:8" x14ac:dyDescent="0.25">
      <c r="A10" s="54">
        <f>COUNTIF($C$3:C10,"Да")</f>
        <v>0</v>
      </c>
      <c r="B10" s="53">
        <f t="shared" si="0"/>
        <v>45408</v>
      </c>
      <c r="C10" s="53" t="str">
        <f>IF(ISERROR(VLOOKUP(B10,Оп27_BYN→EUR!$C$3:$C$33,1,0)),"Нет","Да")</f>
        <v>Нет</v>
      </c>
      <c r="D10" s="54">
        <f t="shared" si="1"/>
        <v>366</v>
      </c>
      <c r="E10" s="55">
        <f>('Все выпуски'!$H$4*'Все выпуски'!$H$8)*((VLOOKUP(IF(C10="Нет",VLOOKUP(A10,Оп27_BYN→EUR!$A$2:$C$33,3,0),VLOOKUP((A10-1),Оп27_BYN→EUR!$A$2:$C$33,3,0)),$B$2:$G$2774,5,0)-VLOOKUP(B10,$B$2:$G$2774,5,0))/365+(VLOOKUP(IF(C10="Нет",VLOOKUP(A10,Оп27_BYN→EUR!$A$2:$C$33,3,0),VLOOKUP((A10-1),Оп27_BYN→EUR!$A$2:$C$33,3,0)),$B$2:$G$2774,6,0)-VLOOKUP(B10,$B$2:$G$2774,6,0))/366)</f>
        <v>0.21277790789564055</v>
      </c>
      <c r="F10" s="54">
        <f>COUNTIF(D11:$D$2774,365)</f>
        <v>2149</v>
      </c>
      <c r="G10" s="54">
        <f>COUNTIF(D11:$D$2774,366)</f>
        <v>615</v>
      </c>
      <c r="H10" s="50"/>
    </row>
    <row r="11" spans="1:8" x14ac:dyDescent="0.25">
      <c r="A11" s="54">
        <f>COUNTIF($C$3:C11,"Да")</f>
        <v>0</v>
      </c>
      <c r="B11" s="53">
        <f t="shared" si="0"/>
        <v>45409</v>
      </c>
      <c r="C11" s="53" t="str">
        <f>IF(ISERROR(VLOOKUP(B11,Оп27_BYN→EUR!$C$3:$C$33,1,0)),"Нет","Да")</f>
        <v>Нет</v>
      </c>
      <c r="D11" s="54">
        <f t="shared" si="1"/>
        <v>366</v>
      </c>
      <c r="E11" s="55">
        <f>('Все выпуски'!$H$4*'Все выпуски'!$H$8)*((VLOOKUP(IF(C11="Нет",VLOOKUP(A11,Оп27_BYN→EUR!$A$2:$C$33,3,0),VLOOKUP((A11-1),Оп27_BYN→EUR!$A$2:$C$33,3,0)),$B$2:$G$2774,5,0)-VLOOKUP(B11,$B$2:$G$2774,5,0))/365+(VLOOKUP(IF(C11="Нет",VLOOKUP(A11,Оп27_BYN→EUR!$A$2:$C$33,3,0),VLOOKUP((A11-1),Оп27_BYN→EUR!$A$2:$C$33,3,0)),$B$2:$G$2774,6,0)-VLOOKUP(B11,$B$2:$G$2774,6,0))/366)</f>
        <v>0.2393751463825956</v>
      </c>
      <c r="F11" s="54">
        <f>COUNTIF(D12:$D$2774,365)</f>
        <v>2149</v>
      </c>
      <c r="G11" s="54">
        <f>COUNTIF(D12:$D$2774,366)</f>
        <v>614</v>
      </c>
      <c r="H11" s="50"/>
    </row>
    <row r="12" spans="1:8" x14ac:dyDescent="0.25">
      <c r="A12" s="54">
        <f>COUNTIF($C$3:C12,"Да")</f>
        <v>0</v>
      </c>
      <c r="B12" s="53">
        <f t="shared" si="0"/>
        <v>45410</v>
      </c>
      <c r="C12" s="53" t="str">
        <f>IF(ISERROR(VLOOKUP(B12,Оп27_BYN→EUR!$C$3:$C$33,1,0)),"Нет","Да")</f>
        <v>Нет</v>
      </c>
      <c r="D12" s="54">
        <f t="shared" si="1"/>
        <v>366</v>
      </c>
      <c r="E12" s="55">
        <f>('Все выпуски'!$H$4*'Все выпуски'!$H$8)*((VLOOKUP(IF(C12="Нет",VLOOKUP(A12,Оп27_BYN→EUR!$A$2:$C$33,3,0),VLOOKUP((A12-1),Оп27_BYN→EUR!$A$2:$C$33,3,0)),$B$2:$G$2774,5,0)-VLOOKUP(B12,$B$2:$G$2774,5,0))/365+(VLOOKUP(IF(C12="Нет",VLOOKUP(A12,Оп27_BYN→EUR!$A$2:$C$33,3,0),VLOOKUP((A12-1),Оп27_BYN→EUR!$A$2:$C$33,3,0)),$B$2:$G$2774,6,0)-VLOOKUP(B12,$B$2:$G$2774,6,0))/366)</f>
        <v>0.26597238486955066</v>
      </c>
      <c r="F12" s="54">
        <f>COUNTIF(D13:$D$2774,365)</f>
        <v>2149</v>
      </c>
      <c r="G12" s="54">
        <f>COUNTIF(D13:$D$2774,366)</f>
        <v>613</v>
      </c>
      <c r="H12" s="50"/>
    </row>
    <row r="13" spans="1:8" x14ac:dyDescent="0.25">
      <c r="A13" s="54">
        <f>COUNTIF($C$3:C13,"Да")</f>
        <v>0</v>
      </c>
      <c r="B13" s="53">
        <f t="shared" si="0"/>
        <v>45411</v>
      </c>
      <c r="C13" s="53" t="str">
        <f>IF(ISERROR(VLOOKUP(B13,Оп27_BYN→EUR!$C$3:$C$33,1,0)),"Нет","Да")</f>
        <v>Нет</v>
      </c>
      <c r="D13" s="54">
        <f t="shared" si="1"/>
        <v>366</v>
      </c>
      <c r="E13" s="55">
        <f>('Все выпуски'!$H$4*'Все выпуски'!$H$8)*((VLOOKUP(IF(C13="Нет",VLOOKUP(A13,Оп27_BYN→EUR!$A$2:$C$33,3,0),VLOOKUP((A13-1),Оп27_BYN→EUR!$A$2:$C$33,3,0)),$B$2:$G$2774,5,0)-VLOOKUP(B13,$B$2:$G$2774,5,0))/365+(VLOOKUP(IF(C13="Нет",VLOOKUP(A13,Оп27_BYN→EUR!$A$2:$C$33,3,0),VLOOKUP((A13-1),Оп27_BYN→EUR!$A$2:$C$33,3,0)),$B$2:$G$2774,6,0)-VLOOKUP(B13,$B$2:$G$2774,6,0))/366)</f>
        <v>0.29256962335650571</v>
      </c>
      <c r="F13" s="54">
        <f>COUNTIF(D14:$D$2774,365)</f>
        <v>2149</v>
      </c>
      <c r="G13" s="54">
        <f>COUNTIF(D14:$D$2774,366)</f>
        <v>612</v>
      </c>
      <c r="H13" s="50"/>
    </row>
    <row r="14" spans="1:8" x14ac:dyDescent="0.25">
      <c r="A14" s="54">
        <f>COUNTIF($C$3:C14,"Да")</f>
        <v>0</v>
      </c>
      <c r="B14" s="53">
        <f t="shared" si="0"/>
        <v>45412</v>
      </c>
      <c r="C14" s="53" t="str">
        <f>IF(ISERROR(VLOOKUP(B14,Оп27_BYN→EUR!$C$3:$C$33,1,0)),"Нет","Да")</f>
        <v>Нет</v>
      </c>
      <c r="D14" s="54">
        <f t="shared" si="1"/>
        <v>366</v>
      </c>
      <c r="E14" s="55">
        <f>('Все выпуски'!$H$4*'Все выпуски'!$H$8)*((VLOOKUP(IF(C14="Нет",VLOOKUP(A14,Оп27_BYN→EUR!$A$2:$C$33,3,0),VLOOKUP((A14-1),Оп27_BYN→EUR!$A$2:$C$33,3,0)),$B$2:$G$2774,5,0)-VLOOKUP(B14,$B$2:$G$2774,5,0))/365+(VLOOKUP(IF(C14="Нет",VLOOKUP(A14,Оп27_BYN→EUR!$A$2:$C$33,3,0),VLOOKUP((A14-1),Оп27_BYN→EUR!$A$2:$C$33,3,0)),$B$2:$G$2774,6,0)-VLOOKUP(B14,$B$2:$G$2774,6,0))/366)</f>
        <v>0.31916686184346083</v>
      </c>
      <c r="F14" s="54">
        <f>COUNTIF(D15:$D$2774,365)</f>
        <v>2149</v>
      </c>
      <c r="G14" s="54">
        <f>COUNTIF(D15:$D$2774,366)</f>
        <v>611</v>
      </c>
      <c r="H14" s="50"/>
    </row>
    <row r="15" spans="1:8" x14ac:dyDescent="0.25">
      <c r="A15" s="54">
        <f>COUNTIF($C$3:C15,"Да")</f>
        <v>0</v>
      </c>
      <c r="B15" s="53">
        <f t="shared" si="0"/>
        <v>45413</v>
      </c>
      <c r="C15" s="53" t="str">
        <f>IF(ISERROR(VLOOKUP(B15,Оп27_BYN→EUR!$C$3:$C$33,1,0)),"Нет","Да")</f>
        <v>Нет</v>
      </c>
      <c r="D15" s="54">
        <f t="shared" si="1"/>
        <v>366</v>
      </c>
      <c r="E15" s="55">
        <f>('Все выпуски'!$H$4*'Все выпуски'!$H$8)*((VLOOKUP(IF(C15="Нет",VLOOKUP(A15,Оп27_BYN→EUR!$A$2:$C$33,3,0),VLOOKUP((A15-1),Оп27_BYN→EUR!$A$2:$C$33,3,0)),$B$2:$G$2774,5,0)-VLOOKUP(B15,$B$2:$G$2774,5,0))/365+(VLOOKUP(IF(C15="Нет",VLOOKUP(A15,Оп27_BYN→EUR!$A$2:$C$33,3,0),VLOOKUP((A15-1),Оп27_BYN→EUR!$A$2:$C$33,3,0)),$B$2:$G$2774,6,0)-VLOOKUP(B15,$B$2:$G$2774,6,0))/366)</f>
        <v>0.34576410033041588</v>
      </c>
      <c r="F15" s="54">
        <f>COUNTIF(D16:$D$2774,365)</f>
        <v>2149</v>
      </c>
      <c r="G15" s="54">
        <f>COUNTIF(D16:$D$2774,366)</f>
        <v>610</v>
      </c>
      <c r="H15" s="50"/>
    </row>
    <row r="16" spans="1:8" x14ac:dyDescent="0.25">
      <c r="A16" s="54">
        <f>COUNTIF($C$3:C16,"Да")</f>
        <v>0</v>
      </c>
      <c r="B16" s="53">
        <f t="shared" si="0"/>
        <v>45414</v>
      </c>
      <c r="C16" s="53" t="str">
        <f>IF(ISERROR(VLOOKUP(B16,Оп27_BYN→EUR!$C$3:$C$33,1,0)),"Нет","Да")</f>
        <v>Нет</v>
      </c>
      <c r="D16" s="54">
        <f t="shared" si="1"/>
        <v>366</v>
      </c>
      <c r="E16" s="55">
        <f>('Все выпуски'!$H$4*'Все выпуски'!$H$8)*((VLOOKUP(IF(C16="Нет",VLOOKUP(A16,Оп27_BYN→EUR!$A$2:$C$33,3,0),VLOOKUP((A16-1),Оп27_BYN→EUR!$A$2:$C$33,3,0)),$B$2:$G$2774,5,0)-VLOOKUP(B16,$B$2:$G$2774,5,0))/365+(VLOOKUP(IF(C16="Нет",VLOOKUP(A16,Оп27_BYN→EUR!$A$2:$C$33,3,0),VLOOKUP((A16-1),Оп27_BYN→EUR!$A$2:$C$33,3,0)),$B$2:$G$2774,6,0)-VLOOKUP(B16,$B$2:$G$2774,6,0))/366)</f>
        <v>0.37236133881737099</v>
      </c>
      <c r="F16" s="54">
        <f>COUNTIF(D17:$D$2774,365)</f>
        <v>2149</v>
      </c>
      <c r="G16" s="54">
        <f>COUNTIF(D17:$D$2774,366)</f>
        <v>609</v>
      </c>
      <c r="H16" s="50"/>
    </row>
    <row r="17" spans="1:8" x14ac:dyDescent="0.25">
      <c r="A17" s="54">
        <f>COUNTIF($C$3:C17,"Да")</f>
        <v>0</v>
      </c>
      <c r="B17" s="53">
        <f t="shared" si="0"/>
        <v>45415</v>
      </c>
      <c r="C17" s="53" t="str">
        <f>IF(ISERROR(VLOOKUP(B17,Оп27_BYN→EUR!$C$3:$C$33,1,0)),"Нет","Да")</f>
        <v>Нет</v>
      </c>
      <c r="D17" s="54">
        <f t="shared" si="1"/>
        <v>366</v>
      </c>
      <c r="E17" s="55">
        <f>('Все выпуски'!$H$4*'Все выпуски'!$H$8)*((VLOOKUP(IF(C17="Нет",VLOOKUP(A17,Оп27_BYN→EUR!$A$2:$C$33,3,0),VLOOKUP((A17-1),Оп27_BYN→EUR!$A$2:$C$33,3,0)),$B$2:$G$2774,5,0)-VLOOKUP(B17,$B$2:$G$2774,5,0))/365+(VLOOKUP(IF(C17="Нет",VLOOKUP(A17,Оп27_BYN→EUR!$A$2:$C$33,3,0),VLOOKUP((A17-1),Оп27_BYN→EUR!$A$2:$C$33,3,0)),$B$2:$G$2774,6,0)-VLOOKUP(B17,$B$2:$G$2774,6,0))/366)</f>
        <v>0.39895857730432599</v>
      </c>
      <c r="F17" s="54">
        <f>COUNTIF(D18:$D$2774,365)</f>
        <v>2149</v>
      </c>
      <c r="G17" s="54">
        <f>COUNTIF(D18:$D$2774,366)</f>
        <v>608</v>
      </c>
      <c r="H17" s="50"/>
    </row>
    <row r="18" spans="1:8" x14ac:dyDescent="0.25">
      <c r="A18" s="54">
        <f>COUNTIF($C$3:C18,"Да")</f>
        <v>0</v>
      </c>
      <c r="B18" s="53">
        <f t="shared" si="0"/>
        <v>45416</v>
      </c>
      <c r="C18" s="53" t="str">
        <f>IF(ISERROR(VLOOKUP(B18,Оп27_BYN→EUR!$C$3:$C$33,1,0)),"Нет","Да")</f>
        <v>Нет</v>
      </c>
      <c r="D18" s="54">
        <f t="shared" si="1"/>
        <v>366</v>
      </c>
      <c r="E18" s="55">
        <f>('Все выпуски'!$H$4*'Все выпуски'!$H$8)*((VLOOKUP(IF(C18="Нет",VLOOKUP(A18,Оп27_BYN→EUR!$A$2:$C$33,3,0),VLOOKUP((A18-1),Оп27_BYN→EUR!$A$2:$C$33,3,0)),$B$2:$G$2774,5,0)-VLOOKUP(B18,$B$2:$G$2774,5,0))/365+(VLOOKUP(IF(C18="Нет",VLOOKUP(A18,Оп27_BYN→EUR!$A$2:$C$33,3,0),VLOOKUP((A18-1),Оп27_BYN→EUR!$A$2:$C$33,3,0)),$B$2:$G$2774,6,0)-VLOOKUP(B18,$B$2:$G$2774,6,0))/366)</f>
        <v>0.4255558157912811</v>
      </c>
      <c r="F18" s="54">
        <f>COUNTIF(D19:$D$2774,365)</f>
        <v>2149</v>
      </c>
      <c r="G18" s="54">
        <f>COUNTIF(D19:$D$2774,366)</f>
        <v>607</v>
      </c>
      <c r="H18" s="50"/>
    </row>
    <row r="19" spans="1:8" x14ac:dyDescent="0.25">
      <c r="A19" s="54">
        <f>COUNTIF($C$3:C19,"Да")</f>
        <v>0</v>
      </c>
      <c r="B19" s="53">
        <f t="shared" si="0"/>
        <v>45417</v>
      </c>
      <c r="C19" s="53" t="str">
        <f>IF(ISERROR(VLOOKUP(B19,Оп27_BYN→EUR!$C$3:$C$33,1,0)),"Нет","Да")</f>
        <v>Нет</v>
      </c>
      <c r="D19" s="54">
        <f t="shared" si="1"/>
        <v>366</v>
      </c>
      <c r="E19" s="55">
        <f>('Все выпуски'!$H$4*'Все выпуски'!$H$8)*((VLOOKUP(IF(C19="Нет",VLOOKUP(A19,Оп27_BYN→EUR!$A$2:$C$33,3,0),VLOOKUP((A19-1),Оп27_BYN→EUR!$A$2:$C$33,3,0)),$B$2:$G$2774,5,0)-VLOOKUP(B19,$B$2:$G$2774,5,0))/365+(VLOOKUP(IF(C19="Нет",VLOOKUP(A19,Оп27_BYN→EUR!$A$2:$C$33,3,0),VLOOKUP((A19-1),Оп27_BYN→EUR!$A$2:$C$33,3,0)),$B$2:$G$2774,6,0)-VLOOKUP(B19,$B$2:$G$2774,6,0))/366)</f>
        <v>0.45215305427823621</v>
      </c>
      <c r="F19" s="54">
        <f>COUNTIF(D20:$D$2774,365)</f>
        <v>2149</v>
      </c>
      <c r="G19" s="54">
        <f>COUNTIF(D20:$D$2774,366)</f>
        <v>606</v>
      </c>
      <c r="H19" s="50"/>
    </row>
    <row r="20" spans="1:8" x14ac:dyDescent="0.25">
      <c r="A20" s="54">
        <f>COUNTIF($C$3:C20,"Да")</f>
        <v>0</v>
      </c>
      <c r="B20" s="53">
        <f t="shared" si="0"/>
        <v>45418</v>
      </c>
      <c r="C20" s="53" t="str">
        <f>IF(ISERROR(VLOOKUP(B20,Оп27_BYN→EUR!$C$3:$C$33,1,0)),"Нет","Да")</f>
        <v>Нет</v>
      </c>
      <c r="D20" s="54">
        <f t="shared" si="1"/>
        <v>366</v>
      </c>
      <c r="E20" s="55">
        <f>('Все выпуски'!$H$4*'Все выпуски'!$H$8)*((VLOOKUP(IF(C20="Нет",VLOOKUP(A20,Оп27_BYN→EUR!$A$2:$C$33,3,0),VLOOKUP((A20-1),Оп27_BYN→EUR!$A$2:$C$33,3,0)),$B$2:$G$2774,5,0)-VLOOKUP(B20,$B$2:$G$2774,5,0))/365+(VLOOKUP(IF(C20="Нет",VLOOKUP(A20,Оп27_BYN→EUR!$A$2:$C$33,3,0),VLOOKUP((A20-1),Оп27_BYN→EUR!$A$2:$C$33,3,0)),$B$2:$G$2774,6,0)-VLOOKUP(B20,$B$2:$G$2774,6,0))/366)</f>
        <v>0.47875029276519121</v>
      </c>
      <c r="F20" s="54">
        <f>COUNTIF(D21:$D$2774,365)</f>
        <v>2149</v>
      </c>
      <c r="G20" s="54">
        <f>COUNTIF(D21:$D$2774,366)</f>
        <v>605</v>
      </c>
      <c r="H20" s="50"/>
    </row>
    <row r="21" spans="1:8" x14ac:dyDescent="0.25">
      <c r="A21" s="54">
        <f>COUNTIF($C$3:C21,"Да")</f>
        <v>0</v>
      </c>
      <c r="B21" s="53">
        <f t="shared" si="0"/>
        <v>45419</v>
      </c>
      <c r="C21" s="53" t="str">
        <f>IF(ISERROR(VLOOKUP(B21,Оп27_BYN→EUR!$C$3:$C$33,1,0)),"Нет","Да")</f>
        <v>Нет</v>
      </c>
      <c r="D21" s="54">
        <f t="shared" si="1"/>
        <v>366</v>
      </c>
      <c r="E21" s="55">
        <f>('Все выпуски'!$H$4*'Все выпуски'!$H$8)*((VLOOKUP(IF(C21="Нет",VLOOKUP(A21,Оп27_BYN→EUR!$A$2:$C$33,3,0),VLOOKUP((A21-1),Оп27_BYN→EUR!$A$2:$C$33,3,0)),$B$2:$G$2774,5,0)-VLOOKUP(B21,$B$2:$G$2774,5,0))/365+(VLOOKUP(IF(C21="Нет",VLOOKUP(A21,Оп27_BYN→EUR!$A$2:$C$33,3,0),VLOOKUP((A21-1),Оп27_BYN→EUR!$A$2:$C$33,3,0)),$B$2:$G$2774,6,0)-VLOOKUP(B21,$B$2:$G$2774,6,0))/366)</f>
        <v>0.50534753125214626</v>
      </c>
      <c r="F21" s="54">
        <f>COUNTIF(D22:$D$2774,365)</f>
        <v>2149</v>
      </c>
      <c r="G21" s="54">
        <f>COUNTIF(D22:$D$2774,366)</f>
        <v>604</v>
      </c>
      <c r="H21" s="50"/>
    </row>
    <row r="22" spans="1:8" x14ac:dyDescent="0.25">
      <c r="A22" s="54">
        <f>COUNTIF($C$3:C22,"Да")</f>
        <v>0</v>
      </c>
      <c r="B22" s="53">
        <f t="shared" si="0"/>
        <v>45420</v>
      </c>
      <c r="C22" s="53" t="str">
        <f>IF(ISERROR(VLOOKUP(B22,Оп27_BYN→EUR!$C$3:$C$33,1,0)),"Нет","Да")</f>
        <v>Нет</v>
      </c>
      <c r="D22" s="54">
        <f t="shared" si="1"/>
        <v>366</v>
      </c>
      <c r="E22" s="55">
        <f>('Все выпуски'!$H$4*'Все выпуски'!$H$8)*((VLOOKUP(IF(C22="Нет",VLOOKUP(A22,Оп27_BYN→EUR!$A$2:$C$33,3,0),VLOOKUP((A22-1),Оп27_BYN→EUR!$A$2:$C$33,3,0)),$B$2:$G$2774,5,0)-VLOOKUP(B22,$B$2:$G$2774,5,0))/365+(VLOOKUP(IF(C22="Нет",VLOOKUP(A22,Оп27_BYN→EUR!$A$2:$C$33,3,0),VLOOKUP((A22-1),Оп27_BYN→EUR!$A$2:$C$33,3,0)),$B$2:$G$2774,6,0)-VLOOKUP(B22,$B$2:$G$2774,6,0))/366)</f>
        <v>0.53194476973910132</v>
      </c>
      <c r="F22" s="54">
        <f>COUNTIF(D23:$D$2774,365)</f>
        <v>2149</v>
      </c>
      <c r="G22" s="54">
        <f>COUNTIF(D23:$D$2774,366)</f>
        <v>603</v>
      </c>
      <c r="H22" s="50"/>
    </row>
    <row r="23" spans="1:8" x14ac:dyDescent="0.25">
      <c r="A23" s="54">
        <f>COUNTIF($C$3:C23,"Да")</f>
        <v>0</v>
      </c>
      <c r="B23" s="53">
        <f t="shared" si="0"/>
        <v>45421</v>
      </c>
      <c r="C23" s="53" t="str">
        <f>IF(ISERROR(VLOOKUP(B23,Оп27_BYN→EUR!$C$3:$C$33,1,0)),"Нет","Да")</f>
        <v>Нет</v>
      </c>
      <c r="D23" s="54">
        <f t="shared" si="1"/>
        <v>366</v>
      </c>
      <c r="E23" s="55">
        <f>('Все выпуски'!$H$4*'Все выпуски'!$H$8)*((VLOOKUP(IF(C23="Нет",VLOOKUP(A23,Оп27_BYN→EUR!$A$2:$C$33,3,0),VLOOKUP((A23-1),Оп27_BYN→EUR!$A$2:$C$33,3,0)),$B$2:$G$2774,5,0)-VLOOKUP(B23,$B$2:$G$2774,5,0))/365+(VLOOKUP(IF(C23="Нет",VLOOKUP(A23,Оп27_BYN→EUR!$A$2:$C$33,3,0),VLOOKUP((A23-1),Оп27_BYN→EUR!$A$2:$C$33,3,0)),$B$2:$G$2774,6,0)-VLOOKUP(B23,$B$2:$G$2774,6,0))/366)</f>
        <v>0.55854200822605649</v>
      </c>
      <c r="F23" s="54">
        <f>COUNTIF(D24:$D$2774,365)</f>
        <v>2149</v>
      </c>
      <c r="G23" s="54">
        <f>COUNTIF(D24:$D$2774,366)</f>
        <v>602</v>
      </c>
      <c r="H23" s="50"/>
    </row>
    <row r="24" spans="1:8" x14ac:dyDescent="0.25">
      <c r="A24" s="54">
        <f>COUNTIF($C$3:C24,"Да")</f>
        <v>0</v>
      </c>
      <c r="B24" s="53">
        <f t="shared" si="0"/>
        <v>45422</v>
      </c>
      <c r="C24" s="53" t="str">
        <f>IF(ISERROR(VLOOKUP(B24,Оп27_BYN→EUR!$C$3:$C$33,1,0)),"Нет","Да")</f>
        <v>Нет</v>
      </c>
      <c r="D24" s="54">
        <f t="shared" si="1"/>
        <v>366</v>
      </c>
      <c r="E24" s="55">
        <f>('Все выпуски'!$H$4*'Все выпуски'!$H$8)*((VLOOKUP(IF(C24="Нет",VLOOKUP(A24,Оп27_BYN→EUR!$A$2:$C$33,3,0),VLOOKUP((A24-1),Оп27_BYN→EUR!$A$2:$C$33,3,0)),$B$2:$G$2774,5,0)-VLOOKUP(B24,$B$2:$G$2774,5,0))/365+(VLOOKUP(IF(C24="Нет",VLOOKUP(A24,Оп27_BYN→EUR!$A$2:$C$33,3,0),VLOOKUP((A24-1),Оп27_BYN→EUR!$A$2:$C$33,3,0)),$B$2:$G$2774,6,0)-VLOOKUP(B24,$B$2:$G$2774,6,0))/366)</f>
        <v>0.58513924671301143</v>
      </c>
      <c r="F24" s="54">
        <f>COUNTIF(D25:$D$2774,365)</f>
        <v>2149</v>
      </c>
      <c r="G24" s="54">
        <f>COUNTIF(D25:$D$2774,366)</f>
        <v>601</v>
      </c>
      <c r="H24" s="50"/>
    </row>
    <row r="25" spans="1:8" x14ac:dyDescent="0.25">
      <c r="A25" s="54">
        <f>COUNTIF($C$3:C25,"Да")</f>
        <v>0</v>
      </c>
      <c r="B25" s="53">
        <f t="shared" si="0"/>
        <v>45423</v>
      </c>
      <c r="C25" s="53" t="str">
        <f>IF(ISERROR(VLOOKUP(B25,Оп27_BYN→EUR!$C$3:$C$33,1,0)),"Нет","Да")</f>
        <v>Нет</v>
      </c>
      <c r="D25" s="54">
        <f t="shared" si="1"/>
        <v>366</v>
      </c>
      <c r="E25" s="55">
        <f>('Все выпуски'!$H$4*'Все выпуски'!$H$8)*((VLOOKUP(IF(C25="Нет",VLOOKUP(A25,Оп27_BYN→EUR!$A$2:$C$33,3,0),VLOOKUP((A25-1),Оп27_BYN→EUR!$A$2:$C$33,3,0)),$B$2:$G$2774,5,0)-VLOOKUP(B25,$B$2:$G$2774,5,0))/365+(VLOOKUP(IF(C25="Нет",VLOOKUP(A25,Оп27_BYN→EUR!$A$2:$C$33,3,0),VLOOKUP((A25-1),Оп27_BYN→EUR!$A$2:$C$33,3,0)),$B$2:$G$2774,6,0)-VLOOKUP(B25,$B$2:$G$2774,6,0))/366)</f>
        <v>0.6117364851999666</v>
      </c>
      <c r="F25" s="54">
        <f>COUNTIF(D26:$D$2774,365)</f>
        <v>2149</v>
      </c>
      <c r="G25" s="54">
        <f>COUNTIF(D26:$D$2774,366)</f>
        <v>600</v>
      </c>
      <c r="H25" s="50"/>
    </row>
    <row r="26" spans="1:8" x14ac:dyDescent="0.25">
      <c r="A26" s="54">
        <f>COUNTIF($C$3:C26,"Да")</f>
        <v>0</v>
      </c>
      <c r="B26" s="53">
        <f t="shared" si="0"/>
        <v>45424</v>
      </c>
      <c r="C26" s="53" t="str">
        <f>IF(ISERROR(VLOOKUP(B26,Оп27_BYN→EUR!$C$3:$C$33,1,0)),"Нет","Да")</f>
        <v>Нет</v>
      </c>
      <c r="D26" s="54">
        <f t="shared" si="1"/>
        <v>366</v>
      </c>
      <c r="E26" s="55">
        <f>('Все выпуски'!$H$4*'Все выпуски'!$H$8)*((VLOOKUP(IF(C26="Нет",VLOOKUP(A26,Оп27_BYN→EUR!$A$2:$C$33,3,0),VLOOKUP((A26-1),Оп27_BYN→EUR!$A$2:$C$33,3,0)),$B$2:$G$2774,5,0)-VLOOKUP(B26,$B$2:$G$2774,5,0))/365+(VLOOKUP(IF(C26="Нет",VLOOKUP(A26,Оп27_BYN→EUR!$A$2:$C$33,3,0),VLOOKUP((A26-1),Оп27_BYN→EUR!$A$2:$C$33,3,0)),$B$2:$G$2774,6,0)-VLOOKUP(B26,$B$2:$G$2774,6,0))/366)</f>
        <v>0.63833372368692165</v>
      </c>
      <c r="F26" s="54">
        <f>COUNTIF(D27:$D$2774,365)</f>
        <v>2149</v>
      </c>
      <c r="G26" s="54">
        <f>COUNTIF(D27:$D$2774,366)</f>
        <v>599</v>
      </c>
      <c r="H26" s="50"/>
    </row>
    <row r="27" spans="1:8" x14ac:dyDescent="0.25">
      <c r="A27" s="54">
        <f>COUNTIF($C$3:C27,"Да")</f>
        <v>0</v>
      </c>
      <c r="B27" s="53">
        <f t="shared" si="0"/>
        <v>45425</v>
      </c>
      <c r="C27" s="53" t="str">
        <f>IF(ISERROR(VLOOKUP(B27,Оп27_BYN→EUR!$C$3:$C$33,1,0)),"Нет","Да")</f>
        <v>Нет</v>
      </c>
      <c r="D27" s="54">
        <f t="shared" si="1"/>
        <v>366</v>
      </c>
      <c r="E27" s="55">
        <f>('Все выпуски'!$H$4*'Все выпуски'!$H$8)*((VLOOKUP(IF(C27="Нет",VLOOKUP(A27,Оп27_BYN→EUR!$A$2:$C$33,3,0),VLOOKUP((A27-1),Оп27_BYN→EUR!$A$2:$C$33,3,0)),$B$2:$G$2774,5,0)-VLOOKUP(B27,$B$2:$G$2774,5,0))/365+(VLOOKUP(IF(C27="Нет",VLOOKUP(A27,Оп27_BYN→EUR!$A$2:$C$33,3,0),VLOOKUP((A27-1),Оп27_BYN→EUR!$A$2:$C$33,3,0)),$B$2:$G$2774,6,0)-VLOOKUP(B27,$B$2:$G$2774,6,0))/366)</f>
        <v>0.66493096217387682</v>
      </c>
      <c r="F27" s="54">
        <f>COUNTIF(D28:$D$2774,365)</f>
        <v>2149</v>
      </c>
      <c r="G27" s="54">
        <f>COUNTIF(D28:$D$2774,366)</f>
        <v>598</v>
      </c>
      <c r="H27" s="50"/>
    </row>
    <row r="28" spans="1:8" x14ac:dyDescent="0.25">
      <c r="A28" s="54">
        <f>COUNTIF($C$3:C28,"Да")</f>
        <v>0</v>
      </c>
      <c r="B28" s="53">
        <f t="shared" si="0"/>
        <v>45426</v>
      </c>
      <c r="C28" s="53" t="str">
        <f>IF(ISERROR(VLOOKUP(B28,Оп27_BYN→EUR!$C$3:$C$33,1,0)),"Нет","Да")</f>
        <v>Нет</v>
      </c>
      <c r="D28" s="54">
        <f t="shared" si="1"/>
        <v>366</v>
      </c>
      <c r="E28" s="55">
        <f>('Все выпуски'!$H$4*'Все выпуски'!$H$8)*((VLOOKUP(IF(C28="Нет",VLOOKUP(A28,Оп27_BYN→EUR!$A$2:$C$33,3,0),VLOOKUP((A28-1),Оп27_BYN→EUR!$A$2:$C$33,3,0)),$B$2:$G$2774,5,0)-VLOOKUP(B28,$B$2:$G$2774,5,0))/365+(VLOOKUP(IF(C28="Нет",VLOOKUP(A28,Оп27_BYN→EUR!$A$2:$C$33,3,0),VLOOKUP((A28-1),Оп27_BYN→EUR!$A$2:$C$33,3,0)),$B$2:$G$2774,6,0)-VLOOKUP(B28,$B$2:$G$2774,6,0))/366)</f>
        <v>0.69152820066083176</v>
      </c>
      <c r="F28" s="54">
        <f>COUNTIF(D29:$D$2774,365)</f>
        <v>2149</v>
      </c>
      <c r="G28" s="54">
        <f>COUNTIF(D29:$D$2774,366)</f>
        <v>597</v>
      </c>
      <c r="H28" s="50"/>
    </row>
    <row r="29" spans="1:8" x14ac:dyDescent="0.25">
      <c r="A29" s="54">
        <f>COUNTIF($C$3:C29,"Да")</f>
        <v>0</v>
      </c>
      <c r="B29" s="53">
        <f t="shared" si="0"/>
        <v>45427</v>
      </c>
      <c r="C29" s="53" t="str">
        <f>IF(ISERROR(VLOOKUP(B29,Оп27_BYN→EUR!$C$3:$C$33,1,0)),"Нет","Да")</f>
        <v>Нет</v>
      </c>
      <c r="D29" s="54">
        <f t="shared" si="1"/>
        <v>366</v>
      </c>
      <c r="E29" s="55">
        <f>('Все выпуски'!$H$4*'Все выпуски'!$H$8)*((VLOOKUP(IF(C29="Нет",VLOOKUP(A29,Оп27_BYN→EUR!$A$2:$C$33,3,0),VLOOKUP((A29-1),Оп27_BYN→EUR!$A$2:$C$33,3,0)),$B$2:$G$2774,5,0)-VLOOKUP(B29,$B$2:$G$2774,5,0))/365+(VLOOKUP(IF(C29="Нет",VLOOKUP(A29,Оп27_BYN→EUR!$A$2:$C$33,3,0),VLOOKUP((A29-1),Оп27_BYN→EUR!$A$2:$C$33,3,0)),$B$2:$G$2774,6,0)-VLOOKUP(B29,$B$2:$G$2774,6,0))/366)</f>
        <v>0.71812543914778681</v>
      </c>
      <c r="F29" s="54">
        <f>COUNTIF(D30:$D$2774,365)</f>
        <v>2149</v>
      </c>
      <c r="G29" s="54">
        <f>COUNTIF(D30:$D$2774,366)</f>
        <v>596</v>
      </c>
      <c r="H29" s="50"/>
    </row>
    <row r="30" spans="1:8" x14ac:dyDescent="0.25">
      <c r="A30" s="54">
        <f>COUNTIF($C$3:C30,"Да")</f>
        <v>0</v>
      </c>
      <c r="B30" s="53">
        <f t="shared" si="0"/>
        <v>45428</v>
      </c>
      <c r="C30" s="53" t="str">
        <f>IF(ISERROR(VLOOKUP(B30,Оп27_BYN→EUR!$C$3:$C$33,1,0)),"Нет","Да")</f>
        <v>Нет</v>
      </c>
      <c r="D30" s="54">
        <f t="shared" si="1"/>
        <v>366</v>
      </c>
      <c r="E30" s="55">
        <f>('Все выпуски'!$H$4*'Все выпуски'!$H$8)*((VLOOKUP(IF(C30="Нет",VLOOKUP(A30,Оп27_BYN→EUR!$A$2:$C$33,3,0),VLOOKUP((A30-1),Оп27_BYN→EUR!$A$2:$C$33,3,0)),$B$2:$G$2774,5,0)-VLOOKUP(B30,$B$2:$G$2774,5,0))/365+(VLOOKUP(IF(C30="Нет",VLOOKUP(A30,Оп27_BYN→EUR!$A$2:$C$33,3,0),VLOOKUP((A30-1),Оп27_BYN→EUR!$A$2:$C$33,3,0)),$B$2:$G$2774,6,0)-VLOOKUP(B30,$B$2:$G$2774,6,0))/366)</f>
        <v>0.74472267763474198</v>
      </c>
      <c r="F30" s="54">
        <f>COUNTIF(D31:$D$2774,365)</f>
        <v>2149</v>
      </c>
      <c r="G30" s="54">
        <f>COUNTIF(D31:$D$2774,366)</f>
        <v>595</v>
      </c>
      <c r="H30" s="50"/>
    </row>
    <row r="31" spans="1:8" x14ac:dyDescent="0.25">
      <c r="A31" s="54">
        <f>COUNTIF($C$3:C31,"Да")</f>
        <v>0</v>
      </c>
      <c r="B31" s="53">
        <f t="shared" si="0"/>
        <v>45429</v>
      </c>
      <c r="C31" s="53" t="str">
        <f>IF(ISERROR(VLOOKUP(B31,Оп27_BYN→EUR!$C$3:$C$33,1,0)),"Нет","Да")</f>
        <v>Нет</v>
      </c>
      <c r="D31" s="54">
        <f t="shared" si="1"/>
        <v>366</v>
      </c>
      <c r="E31" s="55">
        <f>('Все выпуски'!$H$4*'Все выпуски'!$H$8)*((VLOOKUP(IF(C31="Нет",VLOOKUP(A31,Оп27_BYN→EUR!$A$2:$C$33,3,0),VLOOKUP((A31-1),Оп27_BYN→EUR!$A$2:$C$33,3,0)),$B$2:$G$2774,5,0)-VLOOKUP(B31,$B$2:$G$2774,5,0))/365+(VLOOKUP(IF(C31="Нет",VLOOKUP(A31,Оп27_BYN→EUR!$A$2:$C$33,3,0),VLOOKUP((A31-1),Оп27_BYN→EUR!$A$2:$C$33,3,0)),$B$2:$G$2774,6,0)-VLOOKUP(B31,$B$2:$G$2774,6,0))/366)</f>
        <v>0.77131991612169704</v>
      </c>
      <c r="F31" s="54">
        <f>COUNTIF(D32:$D$2774,365)</f>
        <v>2149</v>
      </c>
      <c r="G31" s="54">
        <f>COUNTIF(D32:$D$2774,366)</f>
        <v>594</v>
      </c>
      <c r="H31" s="50"/>
    </row>
    <row r="32" spans="1:8" x14ac:dyDescent="0.25">
      <c r="A32" s="54">
        <f>COUNTIF($C$3:C32,"Да")</f>
        <v>0</v>
      </c>
      <c r="B32" s="53">
        <f t="shared" si="0"/>
        <v>45430</v>
      </c>
      <c r="C32" s="53" t="str">
        <f>IF(ISERROR(VLOOKUP(B32,Оп27_BYN→EUR!$C$3:$C$33,1,0)),"Нет","Да")</f>
        <v>Нет</v>
      </c>
      <c r="D32" s="54">
        <f t="shared" si="1"/>
        <v>366</v>
      </c>
      <c r="E32" s="55">
        <f>('Все выпуски'!$H$4*'Все выпуски'!$H$8)*((VLOOKUP(IF(C32="Нет",VLOOKUP(A32,Оп27_BYN→EUR!$A$2:$C$33,3,0),VLOOKUP((A32-1),Оп27_BYN→EUR!$A$2:$C$33,3,0)),$B$2:$G$2774,5,0)-VLOOKUP(B32,$B$2:$G$2774,5,0))/365+(VLOOKUP(IF(C32="Нет",VLOOKUP(A32,Оп27_BYN→EUR!$A$2:$C$33,3,0),VLOOKUP((A32-1),Оп27_BYN→EUR!$A$2:$C$33,3,0)),$B$2:$G$2774,6,0)-VLOOKUP(B32,$B$2:$G$2774,6,0))/366)</f>
        <v>0.79791715460865198</v>
      </c>
      <c r="F32" s="54">
        <f>COUNTIF(D33:$D$2774,365)</f>
        <v>2149</v>
      </c>
      <c r="G32" s="54">
        <f>COUNTIF(D33:$D$2774,366)</f>
        <v>593</v>
      </c>
      <c r="H32" s="50"/>
    </row>
    <row r="33" spans="1:8" x14ac:dyDescent="0.25">
      <c r="A33" s="54">
        <f>COUNTIF($C$3:C33,"Да")</f>
        <v>0</v>
      </c>
      <c r="B33" s="53">
        <f t="shared" si="0"/>
        <v>45431</v>
      </c>
      <c r="C33" s="53" t="str">
        <f>IF(ISERROR(VLOOKUP(B33,Оп27_BYN→EUR!$C$3:$C$33,1,0)),"Нет","Да")</f>
        <v>Нет</v>
      </c>
      <c r="D33" s="54">
        <f t="shared" si="1"/>
        <v>366</v>
      </c>
      <c r="E33" s="55">
        <f>('Все выпуски'!$H$4*'Все выпуски'!$H$8)*((VLOOKUP(IF(C33="Нет",VLOOKUP(A33,Оп27_BYN→EUR!$A$2:$C$33,3,0),VLOOKUP((A33-1),Оп27_BYN→EUR!$A$2:$C$33,3,0)),$B$2:$G$2774,5,0)-VLOOKUP(B33,$B$2:$G$2774,5,0))/365+(VLOOKUP(IF(C33="Нет",VLOOKUP(A33,Оп27_BYN→EUR!$A$2:$C$33,3,0),VLOOKUP((A33-1),Оп27_BYN→EUR!$A$2:$C$33,3,0)),$B$2:$G$2774,6,0)-VLOOKUP(B33,$B$2:$G$2774,6,0))/366)</f>
        <v>0.82451439309560703</v>
      </c>
      <c r="F33" s="54">
        <f>COUNTIF(D34:$D$2774,365)</f>
        <v>2149</v>
      </c>
      <c r="G33" s="54">
        <f>COUNTIF(D34:$D$2774,366)</f>
        <v>592</v>
      </c>
      <c r="H33" s="50"/>
    </row>
    <row r="34" spans="1:8" x14ac:dyDescent="0.25">
      <c r="A34" s="54">
        <f>COUNTIF($C$3:C34,"Да")</f>
        <v>0</v>
      </c>
      <c r="B34" s="53">
        <f t="shared" si="0"/>
        <v>45432</v>
      </c>
      <c r="C34" s="53" t="str">
        <f>IF(ISERROR(VLOOKUP(B34,Оп27_BYN→EUR!$C$3:$C$33,1,0)),"Нет","Да")</f>
        <v>Нет</v>
      </c>
      <c r="D34" s="54">
        <f t="shared" si="1"/>
        <v>366</v>
      </c>
      <c r="E34" s="55">
        <f>('Все выпуски'!$H$4*'Все выпуски'!$H$8)*((VLOOKUP(IF(C34="Нет",VLOOKUP(A34,Оп27_BYN→EUR!$A$2:$C$33,3,0),VLOOKUP((A34-1),Оп27_BYN→EUR!$A$2:$C$33,3,0)),$B$2:$G$2774,5,0)-VLOOKUP(B34,$B$2:$G$2774,5,0))/365+(VLOOKUP(IF(C34="Нет",VLOOKUP(A34,Оп27_BYN→EUR!$A$2:$C$33,3,0),VLOOKUP((A34-1),Оп27_BYN→EUR!$A$2:$C$33,3,0)),$B$2:$G$2774,6,0)-VLOOKUP(B34,$B$2:$G$2774,6,0))/366)</f>
        <v>0.8511116315825622</v>
      </c>
      <c r="F34" s="54">
        <f>COUNTIF(D35:$D$2774,365)</f>
        <v>2149</v>
      </c>
      <c r="G34" s="54">
        <f>COUNTIF(D35:$D$2774,366)</f>
        <v>591</v>
      </c>
      <c r="H34" s="50"/>
    </row>
    <row r="35" spans="1:8" x14ac:dyDescent="0.25">
      <c r="A35" s="54">
        <f>COUNTIF($C$3:C35,"Да")</f>
        <v>0</v>
      </c>
      <c r="B35" s="53">
        <f t="shared" si="0"/>
        <v>45433</v>
      </c>
      <c r="C35" s="53" t="str">
        <f>IF(ISERROR(VLOOKUP(B35,Оп27_BYN→EUR!$C$3:$C$33,1,0)),"Нет","Да")</f>
        <v>Нет</v>
      </c>
      <c r="D35" s="54">
        <f t="shared" si="1"/>
        <v>366</v>
      </c>
      <c r="E35" s="55">
        <f>('Все выпуски'!$H$4*'Все выпуски'!$H$8)*((VLOOKUP(IF(C35="Нет",VLOOKUP(A35,Оп27_BYN→EUR!$A$2:$C$33,3,0),VLOOKUP((A35-1),Оп27_BYN→EUR!$A$2:$C$33,3,0)),$B$2:$G$2774,5,0)-VLOOKUP(B35,$B$2:$G$2774,5,0))/365+(VLOOKUP(IF(C35="Нет",VLOOKUP(A35,Оп27_BYN→EUR!$A$2:$C$33,3,0),VLOOKUP((A35-1),Оп27_BYN→EUR!$A$2:$C$33,3,0)),$B$2:$G$2774,6,0)-VLOOKUP(B35,$B$2:$G$2774,6,0))/366)</f>
        <v>0.87770887006951726</v>
      </c>
      <c r="F35" s="54">
        <f>COUNTIF(D36:$D$2774,365)</f>
        <v>2149</v>
      </c>
      <c r="G35" s="54">
        <f>COUNTIF(D36:$D$2774,366)</f>
        <v>590</v>
      </c>
      <c r="H35" s="50"/>
    </row>
    <row r="36" spans="1:8" x14ac:dyDescent="0.25">
      <c r="A36" s="54">
        <f>COUNTIF($C$3:C36,"Да")</f>
        <v>0</v>
      </c>
      <c r="B36" s="53">
        <f t="shared" si="0"/>
        <v>45434</v>
      </c>
      <c r="C36" s="53" t="str">
        <f>IF(ISERROR(VLOOKUP(B36,Оп27_BYN→EUR!$C$3:$C$33,1,0)),"Нет","Да")</f>
        <v>Нет</v>
      </c>
      <c r="D36" s="54">
        <f t="shared" si="1"/>
        <v>366</v>
      </c>
      <c r="E36" s="55">
        <f>('Все выпуски'!$H$4*'Все выпуски'!$H$8)*((VLOOKUP(IF(C36="Нет",VLOOKUP(A36,Оп27_BYN→EUR!$A$2:$C$33,3,0),VLOOKUP((A36-1),Оп27_BYN→EUR!$A$2:$C$33,3,0)),$B$2:$G$2774,5,0)-VLOOKUP(B36,$B$2:$G$2774,5,0))/365+(VLOOKUP(IF(C36="Нет",VLOOKUP(A36,Оп27_BYN→EUR!$A$2:$C$33,3,0),VLOOKUP((A36-1),Оп27_BYN→EUR!$A$2:$C$33,3,0)),$B$2:$G$2774,6,0)-VLOOKUP(B36,$B$2:$G$2774,6,0))/366)</f>
        <v>0.90430610855647242</v>
      </c>
      <c r="F36" s="54">
        <f>COUNTIF(D37:$D$2774,365)</f>
        <v>2149</v>
      </c>
      <c r="G36" s="54">
        <f>COUNTIF(D37:$D$2774,366)</f>
        <v>589</v>
      </c>
      <c r="H36" s="50"/>
    </row>
    <row r="37" spans="1:8" x14ac:dyDescent="0.25">
      <c r="A37" s="54">
        <f>COUNTIF($C$3:C37,"Да")</f>
        <v>0</v>
      </c>
      <c r="B37" s="53">
        <f t="shared" si="0"/>
        <v>45435</v>
      </c>
      <c r="C37" s="53" t="str">
        <f>IF(ISERROR(VLOOKUP(B37,Оп27_BYN→EUR!$C$3:$C$33,1,0)),"Нет","Да")</f>
        <v>Нет</v>
      </c>
      <c r="D37" s="54">
        <f t="shared" si="1"/>
        <v>366</v>
      </c>
      <c r="E37" s="55">
        <f>('Все выпуски'!$H$4*'Все выпуски'!$H$8)*((VLOOKUP(IF(C37="Нет",VLOOKUP(A37,Оп27_BYN→EUR!$A$2:$C$33,3,0),VLOOKUP((A37-1),Оп27_BYN→EUR!$A$2:$C$33,3,0)),$B$2:$G$2774,5,0)-VLOOKUP(B37,$B$2:$G$2774,5,0))/365+(VLOOKUP(IF(C37="Нет",VLOOKUP(A37,Оп27_BYN→EUR!$A$2:$C$33,3,0),VLOOKUP((A37-1),Оп27_BYN→EUR!$A$2:$C$33,3,0)),$B$2:$G$2774,6,0)-VLOOKUP(B37,$B$2:$G$2774,6,0))/366)</f>
        <v>0.93090334704342736</v>
      </c>
      <c r="F37" s="54">
        <f>COUNTIF(D38:$D$2774,365)</f>
        <v>2149</v>
      </c>
      <c r="G37" s="54">
        <f>COUNTIF(D38:$D$2774,366)</f>
        <v>588</v>
      </c>
      <c r="H37" s="50"/>
    </row>
    <row r="38" spans="1:8" x14ac:dyDescent="0.25">
      <c r="A38" s="54">
        <f>COUNTIF($C$3:C38,"Да")</f>
        <v>0</v>
      </c>
      <c r="B38" s="53">
        <f t="shared" si="0"/>
        <v>45436</v>
      </c>
      <c r="C38" s="53" t="str">
        <f>IF(ISERROR(VLOOKUP(B38,Оп27_BYN→EUR!$C$3:$C$33,1,0)),"Нет","Да")</f>
        <v>Нет</v>
      </c>
      <c r="D38" s="54">
        <f t="shared" si="1"/>
        <v>366</v>
      </c>
      <c r="E38" s="55">
        <f>('Все выпуски'!$H$4*'Все выпуски'!$H$8)*((VLOOKUP(IF(C38="Нет",VLOOKUP(A38,Оп27_BYN→EUR!$A$2:$C$33,3,0),VLOOKUP((A38-1),Оп27_BYN→EUR!$A$2:$C$33,3,0)),$B$2:$G$2774,5,0)-VLOOKUP(B38,$B$2:$G$2774,5,0))/365+(VLOOKUP(IF(C38="Нет",VLOOKUP(A38,Оп27_BYN→EUR!$A$2:$C$33,3,0),VLOOKUP((A38-1),Оп27_BYN→EUR!$A$2:$C$33,3,0)),$B$2:$G$2774,6,0)-VLOOKUP(B38,$B$2:$G$2774,6,0))/366)</f>
        <v>0.95750058553038242</v>
      </c>
      <c r="F38" s="54">
        <f>COUNTIF(D39:$D$2774,365)</f>
        <v>2149</v>
      </c>
      <c r="G38" s="54">
        <f>COUNTIF(D39:$D$2774,366)</f>
        <v>587</v>
      </c>
      <c r="H38" s="50"/>
    </row>
    <row r="39" spans="1:8" x14ac:dyDescent="0.25">
      <c r="A39" s="54">
        <f>COUNTIF($C$3:C39,"Да")</f>
        <v>0</v>
      </c>
      <c r="B39" s="53">
        <f t="shared" si="0"/>
        <v>45437</v>
      </c>
      <c r="C39" s="53" t="str">
        <f>IF(ISERROR(VLOOKUP(B39,Оп27_BYN→EUR!$C$3:$C$33,1,0)),"Нет","Да")</f>
        <v>Нет</v>
      </c>
      <c r="D39" s="54">
        <f t="shared" si="1"/>
        <v>366</v>
      </c>
      <c r="E39" s="55">
        <f>('Все выпуски'!$H$4*'Все выпуски'!$H$8)*((VLOOKUP(IF(C39="Нет",VLOOKUP(A39,Оп27_BYN→EUR!$A$2:$C$33,3,0),VLOOKUP((A39-1),Оп27_BYN→EUR!$A$2:$C$33,3,0)),$B$2:$G$2774,5,0)-VLOOKUP(B39,$B$2:$G$2774,5,0))/365+(VLOOKUP(IF(C39="Нет",VLOOKUP(A39,Оп27_BYN→EUR!$A$2:$C$33,3,0),VLOOKUP((A39-1),Оп27_BYN→EUR!$A$2:$C$33,3,0)),$B$2:$G$2774,6,0)-VLOOKUP(B39,$B$2:$G$2774,6,0))/366)</f>
        <v>0.98409782401733759</v>
      </c>
      <c r="F39" s="54">
        <f>COUNTIF(D40:$D$2774,365)</f>
        <v>2149</v>
      </c>
      <c r="G39" s="54">
        <f>COUNTIF(D40:$D$2774,366)</f>
        <v>586</v>
      </c>
      <c r="H39" s="50"/>
    </row>
    <row r="40" spans="1:8" x14ac:dyDescent="0.25">
      <c r="A40" s="54">
        <f>COUNTIF($C$3:C40,"Да")</f>
        <v>0</v>
      </c>
      <c r="B40" s="53">
        <f t="shared" si="0"/>
        <v>45438</v>
      </c>
      <c r="C40" s="53" t="str">
        <f>IF(ISERROR(VLOOKUP(B40,Оп27_BYN→EUR!$C$3:$C$33,1,0)),"Нет","Да")</f>
        <v>Нет</v>
      </c>
      <c r="D40" s="54">
        <f t="shared" si="1"/>
        <v>366</v>
      </c>
      <c r="E40" s="55">
        <f>('Все выпуски'!$H$4*'Все выпуски'!$H$8)*((VLOOKUP(IF(C40="Нет",VLOOKUP(A40,Оп27_BYN→EUR!$A$2:$C$33,3,0),VLOOKUP((A40-1),Оп27_BYN→EUR!$A$2:$C$33,3,0)),$B$2:$G$2774,5,0)-VLOOKUP(B40,$B$2:$G$2774,5,0))/365+(VLOOKUP(IF(C40="Нет",VLOOKUP(A40,Оп27_BYN→EUR!$A$2:$C$33,3,0),VLOOKUP((A40-1),Оп27_BYN→EUR!$A$2:$C$33,3,0)),$B$2:$G$2774,6,0)-VLOOKUP(B40,$B$2:$G$2774,6,0))/366)</f>
        <v>1.0106950625042925</v>
      </c>
      <c r="F40" s="54">
        <f>COUNTIF(D41:$D$2774,365)</f>
        <v>2149</v>
      </c>
      <c r="G40" s="54">
        <f>COUNTIF(D41:$D$2774,366)</f>
        <v>585</v>
      </c>
      <c r="H40" s="50"/>
    </row>
    <row r="41" spans="1:8" x14ac:dyDescent="0.25">
      <c r="A41" s="54">
        <f>COUNTIF($C$3:C41,"Да")</f>
        <v>0</v>
      </c>
      <c r="B41" s="53">
        <f t="shared" si="0"/>
        <v>45439</v>
      </c>
      <c r="C41" s="53" t="str">
        <f>IF(ISERROR(VLOOKUP(B41,Оп27_BYN→EUR!$C$3:$C$33,1,0)),"Нет","Да")</f>
        <v>Нет</v>
      </c>
      <c r="D41" s="54">
        <f t="shared" si="1"/>
        <v>366</v>
      </c>
      <c r="E41" s="55">
        <f>('Все выпуски'!$H$4*'Все выпуски'!$H$8)*((VLOOKUP(IF(C41="Нет",VLOOKUP(A41,Оп27_BYN→EUR!$A$2:$C$33,3,0),VLOOKUP((A41-1),Оп27_BYN→EUR!$A$2:$C$33,3,0)),$B$2:$G$2774,5,0)-VLOOKUP(B41,$B$2:$G$2774,5,0))/365+(VLOOKUP(IF(C41="Нет",VLOOKUP(A41,Оп27_BYN→EUR!$A$2:$C$33,3,0),VLOOKUP((A41-1),Оп27_BYN→EUR!$A$2:$C$33,3,0)),$B$2:$G$2774,6,0)-VLOOKUP(B41,$B$2:$G$2774,6,0))/366)</f>
        <v>1.0372923009912476</v>
      </c>
      <c r="F41" s="54">
        <f>COUNTIF(D42:$D$2774,365)</f>
        <v>2149</v>
      </c>
      <c r="G41" s="54">
        <f>COUNTIF(D42:$D$2774,366)</f>
        <v>584</v>
      </c>
      <c r="H41" s="50"/>
    </row>
    <row r="42" spans="1:8" x14ac:dyDescent="0.25">
      <c r="A42" s="54">
        <f>COUNTIF($C$3:C42,"Да")</f>
        <v>0</v>
      </c>
      <c r="B42" s="53">
        <f t="shared" si="0"/>
        <v>45440</v>
      </c>
      <c r="C42" s="53" t="str">
        <f>IF(ISERROR(VLOOKUP(B42,Оп27_BYN→EUR!$C$3:$C$33,1,0)),"Нет","Да")</f>
        <v>Нет</v>
      </c>
      <c r="D42" s="54">
        <f t="shared" si="1"/>
        <v>366</v>
      </c>
      <c r="E42" s="55">
        <f>('Все выпуски'!$H$4*'Все выпуски'!$H$8)*((VLOOKUP(IF(C42="Нет",VLOOKUP(A42,Оп27_BYN→EUR!$A$2:$C$33,3,0),VLOOKUP((A42-1),Оп27_BYN→EUR!$A$2:$C$33,3,0)),$B$2:$G$2774,5,0)-VLOOKUP(B42,$B$2:$G$2774,5,0))/365+(VLOOKUP(IF(C42="Нет",VLOOKUP(A42,Оп27_BYN→EUR!$A$2:$C$33,3,0),VLOOKUP((A42-1),Оп27_BYN→EUR!$A$2:$C$33,3,0)),$B$2:$G$2774,6,0)-VLOOKUP(B42,$B$2:$G$2774,6,0))/366)</f>
        <v>1.0638895394782026</v>
      </c>
      <c r="F42" s="54">
        <f>COUNTIF(D43:$D$2774,365)</f>
        <v>2149</v>
      </c>
      <c r="G42" s="54">
        <f>COUNTIF(D43:$D$2774,366)</f>
        <v>583</v>
      </c>
      <c r="H42" s="50"/>
    </row>
    <row r="43" spans="1:8" x14ac:dyDescent="0.25">
      <c r="A43" s="54">
        <f>COUNTIF($C$3:C43,"Да")</f>
        <v>0</v>
      </c>
      <c r="B43" s="53">
        <f t="shared" si="0"/>
        <v>45441</v>
      </c>
      <c r="C43" s="53" t="str">
        <f>IF(ISERROR(VLOOKUP(B43,Оп27_BYN→EUR!$C$3:$C$33,1,0)),"Нет","Да")</f>
        <v>Нет</v>
      </c>
      <c r="D43" s="54">
        <f t="shared" si="1"/>
        <v>366</v>
      </c>
      <c r="E43" s="55">
        <f>('Все выпуски'!$H$4*'Все выпуски'!$H$8)*((VLOOKUP(IF(C43="Нет",VLOOKUP(A43,Оп27_BYN→EUR!$A$2:$C$33,3,0),VLOOKUP((A43-1),Оп27_BYN→EUR!$A$2:$C$33,3,0)),$B$2:$G$2774,5,0)-VLOOKUP(B43,$B$2:$G$2774,5,0))/365+(VLOOKUP(IF(C43="Нет",VLOOKUP(A43,Оп27_BYN→EUR!$A$2:$C$33,3,0),VLOOKUP((A43-1),Оп27_BYN→EUR!$A$2:$C$33,3,0)),$B$2:$G$2774,6,0)-VLOOKUP(B43,$B$2:$G$2774,6,0))/366)</f>
        <v>1.0904867779651577</v>
      </c>
      <c r="F43" s="54">
        <f>COUNTIF(D44:$D$2774,365)</f>
        <v>2149</v>
      </c>
      <c r="G43" s="54">
        <f>COUNTIF(D44:$D$2774,366)</f>
        <v>582</v>
      </c>
      <c r="H43" s="50"/>
    </row>
    <row r="44" spans="1:8" x14ac:dyDescent="0.25">
      <c r="A44" s="54">
        <f>COUNTIF($C$3:C44,"Да")</f>
        <v>0</v>
      </c>
      <c r="B44" s="53">
        <f t="shared" si="0"/>
        <v>45442</v>
      </c>
      <c r="C44" s="53" t="str">
        <f>IF(ISERROR(VLOOKUP(B44,Оп27_BYN→EUR!$C$3:$C$33,1,0)),"Нет","Да")</f>
        <v>Нет</v>
      </c>
      <c r="D44" s="54">
        <f t="shared" si="1"/>
        <v>366</v>
      </c>
      <c r="E44" s="55">
        <f>('Все выпуски'!$H$4*'Все выпуски'!$H$8)*((VLOOKUP(IF(C44="Нет",VLOOKUP(A44,Оп27_BYN→EUR!$A$2:$C$33,3,0),VLOOKUP((A44-1),Оп27_BYN→EUR!$A$2:$C$33,3,0)),$B$2:$G$2774,5,0)-VLOOKUP(B44,$B$2:$G$2774,5,0))/365+(VLOOKUP(IF(C44="Нет",VLOOKUP(A44,Оп27_BYN→EUR!$A$2:$C$33,3,0),VLOOKUP((A44-1),Оп27_BYN→EUR!$A$2:$C$33,3,0)),$B$2:$G$2774,6,0)-VLOOKUP(B44,$B$2:$G$2774,6,0))/366)</f>
        <v>1.117084016452113</v>
      </c>
      <c r="F44" s="54">
        <f>COUNTIF(D45:$D$2774,365)</f>
        <v>2149</v>
      </c>
      <c r="G44" s="54">
        <f>COUNTIF(D45:$D$2774,366)</f>
        <v>581</v>
      </c>
      <c r="H44" s="50"/>
    </row>
    <row r="45" spans="1:8" x14ac:dyDescent="0.25">
      <c r="A45" s="54">
        <f>COUNTIF($C$3:C45,"Да")</f>
        <v>0</v>
      </c>
      <c r="B45" s="53">
        <f t="shared" si="0"/>
        <v>45443</v>
      </c>
      <c r="C45" s="53" t="str">
        <f>IF(ISERROR(VLOOKUP(B45,Оп27_BYN→EUR!$C$3:$C$33,1,0)),"Нет","Да")</f>
        <v>Нет</v>
      </c>
      <c r="D45" s="54">
        <f t="shared" si="1"/>
        <v>366</v>
      </c>
      <c r="E45" s="55">
        <f>('Все выпуски'!$H$4*'Все выпуски'!$H$8)*((VLOOKUP(IF(C45="Нет",VLOOKUP(A45,Оп27_BYN→EUR!$A$2:$C$33,3,0),VLOOKUP((A45-1),Оп27_BYN→EUR!$A$2:$C$33,3,0)),$B$2:$G$2774,5,0)-VLOOKUP(B45,$B$2:$G$2774,5,0))/365+(VLOOKUP(IF(C45="Нет",VLOOKUP(A45,Оп27_BYN→EUR!$A$2:$C$33,3,0),VLOOKUP((A45-1),Оп27_BYN→EUR!$A$2:$C$33,3,0)),$B$2:$G$2774,6,0)-VLOOKUP(B45,$B$2:$G$2774,6,0))/366)</f>
        <v>1.143681254939068</v>
      </c>
      <c r="F45" s="54">
        <f>COUNTIF(D46:$D$2774,365)</f>
        <v>2149</v>
      </c>
      <c r="G45" s="54">
        <f>COUNTIF(D46:$D$2774,366)</f>
        <v>580</v>
      </c>
      <c r="H45" s="50"/>
    </row>
    <row r="46" spans="1:8" x14ac:dyDescent="0.25">
      <c r="A46" s="54">
        <f>COUNTIF($C$3:C46,"Да")</f>
        <v>0</v>
      </c>
      <c r="B46" s="53">
        <f t="shared" si="0"/>
        <v>45444</v>
      </c>
      <c r="C46" s="53" t="str">
        <f>IF(ISERROR(VLOOKUP(B46,Оп27_BYN→EUR!$C$3:$C$33,1,0)),"Нет","Да")</f>
        <v>Нет</v>
      </c>
      <c r="D46" s="54">
        <f t="shared" si="1"/>
        <v>366</v>
      </c>
      <c r="E46" s="55">
        <f>('Все выпуски'!$H$4*'Все выпуски'!$H$8)*((VLOOKUP(IF(C46="Нет",VLOOKUP(A46,Оп27_BYN→EUR!$A$2:$C$33,3,0),VLOOKUP((A46-1),Оп27_BYN→EUR!$A$2:$C$33,3,0)),$B$2:$G$2774,5,0)-VLOOKUP(B46,$B$2:$G$2774,5,0))/365+(VLOOKUP(IF(C46="Нет",VLOOKUP(A46,Оп27_BYN→EUR!$A$2:$C$33,3,0),VLOOKUP((A46-1),Оп27_BYN→EUR!$A$2:$C$33,3,0)),$B$2:$G$2774,6,0)-VLOOKUP(B46,$B$2:$G$2774,6,0))/366)</f>
        <v>1.1702784934260229</v>
      </c>
      <c r="F46" s="54">
        <f>COUNTIF(D47:$D$2774,365)</f>
        <v>2149</v>
      </c>
      <c r="G46" s="54">
        <f>COUNTIF(D47:$D$2774,366)</f>
        <v>579</v>
      </c>
      <c r="H46" s="50"/>
    </row>
    <row r="47" spans="1:8" x14ac:dyDescent="0.25">
      <c r="A47" s="54">
        <f>COUNTIF($C$3:C47,"Да")</f>
        <v>0</v>
      </c>
      <c r="B47" s="53">
        <f t="shared" si="0"/>
        <v>45445</v>
      </c>
      <c r="C47" s="53" t="str">
        <f>IF(ISERROR(VLOOKUP(B47,Оп27_BYN→EUR!$C$3:$C$33,1,0)),"Нет","Да")</f>
        <v>Нет</v>
      </c>
      <c r="D47" s="54">
        <f t="shared" si="1"/>
        <v>366</v>
      </c>
      <c r="E47" s="55">
        <f>('Все выпуски'!$H$4*'Все выпуски'!$H$8)*((VLOOKUP(IF(C47="Нет",VLOOKUP(A47,Оп27_BYN→EUR!$A$2:$C$33,3,0),VLOOKUP((A47-1),Оп27_BYN→EUR!$A$2:$C$33,3,0)),$B$2:$G$2774,5,0)-VLOOKUP(B47,$B$2:$G$2774,5,0))/365+(VLOOKUP(IF(C47="Нет",VLOOKUP(A47,Оп27_BYN→EUR!$A$2:$C$33,3,0),VLOOKUP((A47-1),Оп27_BYN→EUR!$A$2:$C$33,3,0)),$B$2:$G$2774,6,0)-VLOOKUP(B47,$B$2:$G$2774,6,0))/366)</f>
        <v>1.1968757319129781</v>
      </c>
      <c r="F47" s="54">
        <f>COUNTIF(D48:$D$2774,365)</f>
        <v>2149</v>
      </c>
      <c r="G47" s="54">
        <f>COUNTIF(D48:$D$2774,366)</f>
        <v>578</v>
      </c>
      <c r="H47" s="50"/>
    </row>
    <row r="48" spans="1:8" x14ac:dyDescent="0.25">
      <c r="A48" s="54">
        <f>COUNTIF($C$3:C48,"Да")</f>
        <v>0</v>
      </c>
      <c r="B48" s="53">
        <f t="shared" si="0"/>
        <v>45446</v>
      </c>
      <c r="C48" s="53" t="str">
        <f>IF(ISERROR(VLOOKUP(B48,Оп27_BYN→EUR!$C$3:$C$33,1,0)),"Нет","Да")</f>
        <v>Нет</v>
      </c>
      <c r="D48" s="54">
        <f t="shared" si="1"/>
        <v>366</v>
      </c>
      <c r="E48" s="55">
        <f>('Все выпуски'!$H$4*'Все выпуски'!$H$8)*((VLOOKUP(IF(C48="Нет",VLOOKUP(A48,Оп27_BYN→EUR!$A$2:$C$33,3,0),VLOOKUP((A48-1),Оп27_BYN→EUR!$A$2:$C$33,3,0)),$B$2:$G$2774,5,0)-VLOOKUP(B48,$B$2:$G$2774,5,0))/365+(VLOOKUP(IF(C48="Нет",VLOOKUP(A48,Оп27_BYN→EUR!$A$2:$C$33,3,0),VLOOKUP((A48-1),Оп27_BYN→EUR!$A$2:$C$33,3,0)),$B$2:$G$2774,6,0)-VLOOKUP(B48,$B$2:$G$2774,6,0))/366)</f>
        <v>1.2234729703999332</v>
      </c>
      <c r="F48" s="54">
        <f>COUNTIF(D49:$D$2774,365)</f>
        <v>2149</v>
      </c>
      <c r="G48" s="54">
        <f>COUNTIF(D49:$D$2774,366)</f>
        <v>577</v>
      </c>
      <c r="H48" s="50"/>
    </row>
    <row r="49" spans="1:8" x14ac:dyDescent="0.25">
      <c r="A49" s="54">
        <f>COUNTIF($C$3:C49,"Да")</f>
        <v>0</v>
      </c>
      <c r="B49" s="53">
        <f t="shared" si="0"/>
        <v>45447</v>
      </c>
      <c r="C49" s="53" t="str">
        <f>IF(ISERROR(VLOOKUP(B49,Оп27_BYN→EUR!$C$3:$C$33,1,0)),"Нет","Да")</f>
        <v>Нет</v>
      </c>
      <c r="D49" s="54">
        <f t="shared" si="1"/>
        <v>366</v>
      </c>
      <c r="E49" s="55">
        <f>('Все выпуски'!$H$4*'Все выпуски'!$H$8)*((VLOOKUP(IF(C49="Нет",VLOOKUP(A49,Оп27_BYN→EUR!$A$2:$C$33,3,0),VLOOKUP((A49-1),Оп27_BYN→EUR!$A$2:$C$33,3,0)),$B$2:$G$2774,5,0)-VLOOKUP(B49,$B$2:$G$2774,5,0))/365+(VLOOKUP(IF(C49="Нет",VLOOKUP(A49,Оп27_BYN→EUR!$A$2:$C$33,3,0),VLOOKUP((A49-1),Оп27_BYN→EUR!$A$2:$C$33,3,0)),$B$2:$G$2774,6,0)-VLOOKUP(B49,$B$2:$G$2774,6,0))/366)</f>
        <v>1.2500702088868882</v>
      </c>
      <c r="F49" s="54">
        <f>COUNTIF(D50:$D$2774,365)</f>
        <v>2149</v>
      </c>
      <c r="G49" s="54">
        <f>COUNTIF(D50:$D$2774,366)</f>
        <v>576</v>
      </c>
      <c r="H49" s="50"/>
    </row>
    <row r="50" spans="1:8" x14ac:dyDescent="0.25">
      <c r="A50" s="54">
        <f>COUNTIF($C$3:C50,"Да")</f>
        <v>0</v>
      </c>
      <c r="B50" s="53">
        <f t="shared" si="0"/>
        <v>45448</v>
      </c>
      <c r="C50" s="53" t="str">
        <f>IF(ISERROR(VLOOKUP(B50,Оп27_BYN→EUR!$C$3:$C$33,1,0)),"Нет","Да")</f>
        <v>Нет</v>
      </c>
      <c r="D50" s="54">
        <f t="shared" si="1"/>
        <v>366</v>
      </c>
      <c r="E50" s="55">
        <f>('Все выпуски'!$H$4*'Все выпуски'!$H$8)*((VLOOKUP(IF(C50="Нет",VLOOKUP(A50,Оп27_BYN→EUR!$A$2:$C$33,3,0),VLOOKUP((A50-1),Оп27_BYN→EUR!$A$2:$C$33,3,0)),$B$2:$G$2774,5,0)-VLOOKUP(B50,$B$2:$G$2774,5,0))/365+(VLOOKUP(IF(C50="Нет",VLOOKUP(A50,Оп27_BYN→EUR!$A$2:$C$33,3,0),VLOOKUP((A50-1),Оп27_BYN→EUR!$A$2:$C$33,3,0)),$B$2:$G$2774,6,0)-VLOOKUP(B50,$B$2:$G$2774,6,0))/366)</f>
        <v>1.2766674473738433</v>
      </c>
      <c r="F50" s="54">
        <f>COUNTIF(D51:$D$2774,365)</f>
        <v>2149</v>
      </c>
      <c r="G50" s="54">
        <f>COUNTIF(D51:$D$2774,366)</f>
        <v>575</v>
      </c>
      <c r="H50" s="50"/>
    </row>
    <row r="51" spans="1:8" x14ac:dyDescent="0.25">
      <c r="A51" s="54">
        <f>COUNTIF($C$3:C51,"Да")</f>
        <v>0</v>
      </c>
      <c r="B51" s="53">
        <f t="shared" si="0"/>
        <v>45449</v>
      </c>
      <c r="C51" s="53" t="str">
        <f>IF(ISERROR(VLOOKUP(B51,Оп27_BYN→EUR!$C$3:$C$33,1,0)),"Нет","Да")</f>
        <v>Нет</v>
      </c>
      <c r="D51" s="54">
        <f t="shared" si="1"/>
        <v>366</v>
      </c>
      <c r="E51" s="55">
        <f>('Все выпуски'!$H$4*'Все выпуски'!$H$8)*((VLOOKUP(IF(C51="Нет",VLOOKUP(A51,Оп27_BYN→EUR!$A$2:$C$33,3,0),VLOOKUP((A51-1),Оп27_BYN→EUR!$A$2:$C$33,3,0)),$B$2:$G$2774,5,0)-VLOOKUP(B51,$B$2:$G$2774,5,0))/365+(VLOOKUP(IF(C51="Нет",VLOOKUP(A51,Оп27_BYN→EUR!$A$2:$C$33,3,0),VLOOKUP((A51-1),Оп27_BYN→EUR!$A$2:$C$33,3,0)),$B$2:$G$2774,6,0)-VLOOKUP(B51,$B$2:$G$2774,6,0))/366)</f>
        <v>1.3032646858607984</v>
      </c>
      <c r="F51" s="54">
        <f>COUNTIF(D52:$D$2774,365)</f>
        <v>2149</v>
      </c>
      <c r="G51" s="54">
        <f>COUNTIF(D52:$D$2774,366)</f>
        <v>574</v>
      </c>
      <c r="H51" s="50"/>
    </row>
    <row r="52" spans="1:8" x14ac:dyDescent="0.25">
      <c r="A52" s="54">
        <f>COUNTIF($C$3:C52,"Да")</f>
        <v>1</v>
      </c>
      <c r="B52" s="53">
        <f t="shared" si="0"/>
        <v>45450</v>
      </c>
      <c r="C52" s="53" t="str">
        <f>IF(ISERROR(VLOOKUP(B52,Оп27_BYN→EUR!$C$3:$C$33,1,0)),"Нет","Да")</f>
        <v>Да</v>
      </c>
      <c r="D52" s="54">
        <f t="shared" si="1"/>
        <v>366</v>
      </c>
      <c r="E52" s="55">
        <f>('Все выпуски'!$H$4*'Все выпуски'!$H$8)*((VLOOKUP(IF(C52="Нет",VLOOKUP(A52,Оп27_BYN→EUR!$A$2:$C$33,3,0),VLOOKUP((A52-1),Оп27_BYN→EUR!$A$2:$C$33,3,0)),$B$2:$G$2774,5,0)-VLOOKUP(B52,$B$2:$G$2774,5,0))/365+(VLOOKUP(IF(C52="Нет",VLOOKUP(A52,Оп27_BYN→EUR!$A$2:$C$33,3,0),VLOOKUP((A52-1),Оп27_BYN→EUR!$A$2:$C$33,3,0)),$B$2:$G$2774,6,0)-VLOOKUP(B52,$B$2:$G$2774,6,0))/366)</f>
        <v>1.3298619243477536</v>
      </c>
      <c r="F52" s="54">
        <f>COUNTIF(D53:$D$2774,365)</f>
        <v>2149</v>
      </c>
      <c r="G52" s="54">
        <f>COUNTIF(D53:$D$2774,366)</f>
        <v>573</v>
      </c>
      <c r="H52" s="50"/>
    </row>
    <row r="53" spans="1:8" x14ac:dyDescent="0.25">
      <c r="A53" s="54">
        <f>COUNTIF($C$3:C53,"Да")</f>
        <v>1</v>
      </c>
      <c r="B53" s="53">
        <f t="shared" si="0"/>
        <v>45451</v>
      </c>
      <c r="C53" s="53" t="str">
        <f>IF(ISERROR(VLOOKUP(B53,Оп27_BYN→EUR!$C$3:$C$33,1,0)),"Нет","Да")</f>
        <v>Нет</v>
      </c>
      <c r="D53" s="54">
        <f t="shared" si="1"/>
        <v>366</v>
      </c>
      <c r="E53" s="55">
        <f>('Все выпуски'!$H$4*'Все выпуски'!$H$8)*((VLOOKUP(IF(C53="Нет",VLOOKUP(A53,Оп27_BYN→EUR!$A$2:$C$33,3,0),VLOOKUP((A53-1),Оп27_BYN→EUR!$A$2:$C$33,3,0)),$B$2:$G$2774,5,0)-VLOOKUP(B53,$B$2:$G$2774,5,0))/365+(VLOOKUP(IF(C53="Нет",VLOOKUP(A53,Оп27_BYN→EUR!$A$2:$C$33,3,0),VLOOKUP((A53-1),Оп27_BYN→EUR!$A$2:$C$33,3,0)),$B$2:$G$2774,6,0)-VLOOKUP(B53,$B$2:$G$2774,6,0))/366)</f>
        <v>2.6597238486955069E-2</v>
      </c>
      <c r="F53" s="54">
        <f>COUNTIF(D54:$D$2774,365)</f>
        <v>2149</v>
      </c>
      <c r="G53" s="54">
        <f>COUNTIF(D54:$D$2774,366)</f>
        <v>572</v>
      </c>
      <c r="H53" s="50"/>
    </row>
    <row r="54" spans="1:8" x14ac:dyDescent="0.25">
      <c r="A54" s="54">
        <f>COUNTIF($C$3:C54,"Да")</f>
        <v>1</v>
      </c>
      <c r="B54" s="53">
        <f t="shared" si="0"/>
        <v>45452</v>
      </c>
      <c r="C54" s="53" t="str">
        <f>IF(ISERROR(VLOOKUP(B54,Оп27_BYN→EUR!$C$3:$C$33,1,0)),"Нет","Да")</f>
        <v>Нет</v>
      </c>
      <c r="D54" s="54">
        <f t="shared" si="1"/>
        <v>366</v>
      </c>
      <c r="E54" s="55">
        <f>('Все выпуски'!$H$4*'Все выпуски'!$H$8)*((VLOOKUP(IF(C54="Нет",VLOOKUP(A54,Оп27_BYN→EUR!$A$2:$C$33,3,0),VLOOKUP((A54-1),Оп27_BYN→EUR!$A$2:$C$33,3,0)),$B$2:$G$2774,5,0)-VLOOKUP(B54,$B$2:$G$2774,5,0))/365+(VLOOKUP(IF(C54="Нет",VLOOKUP(A54,Оп27_BYN→EUR!$A$2:$C$33,3,0),VLOOKUP((A54-1),Оп27_BYN→EUR!$A$2:$C$33,3,0)),$B$2:$G$2774,6,0)-VLOOKUP(B54,$B$2:$G$2774,6,0))/366)</f>
        <v>5.3194476973910138E-2</v>
      </c>
      <c r="F54" s="54">
        <f>COUNTIF(D55:$D$2774,365)</f>
        <v>2149</v>
      </c>
      <c r="G54" s="54">
        <f>COUNTIF(D55:$D$2774,366)</f>
        <v>571</v>
      </c>
      <c r="H54" s="50"/>
    </row>
    <row r="55" spans="1:8" x14ac:dyDescent="0.25">
      <c r="A55" s="54">
        <f>COUNTIF($C$3:C55,"Да")</f>
        <v>1</v>
      </c>
      <c r="B55" s="53">
        <f t="shared" si="0"/>
        <v>45453</v>
      </c>
      <c r="C55" s="53" t="str">
        <f>IF(ISERROR(VLOOKUP(B55,Оп27_BYN→EUR!$C$3:$C$33,1,0)),"Нет","Да")</f>
        <v>Нет</v>
      </c>
      <c r="D55" s="54">
        <f t="shared" si="1"/>
        <v>366</v>
      </c>
      <c r="E55" s="55">
        <f>('Все выпуски'!$H$4*'Все выпуски'!$H$8)*((VLOOKUP(IF(C55="Нет",VLOOKUP(A55,Оп27_BYN→EUR!$A$2:$C$33,3,0),VLOOKUP((A55-1),Оп27_BYN→EUR!$A$2:$C$33,3,0)),$B$2:$G$2774,5,0)-VLOOKUP(B55,$B$2:$G$2774,5,0))/365+(VLOOKUP(IF(C55="Нет",VLOOKUP(A55,Оп27_BYN→EUR!$A$2:$C$33,3,0),VLOOKUP((A55-1),Оп27_BYN→EUR!$A$2:$C$33,3,0)),$B$2:$G$2774,6,0)-VLOOKUP(B55,$B$2:$G$2774,6,0))/366)</f>
        <v>7.9791715460865206E-2</v>
      </c>
      <c r="F55" s="54">
        <f>COUNTIF(D56:$D$2774,365)</f>
        <v>2149</v>
      </c>
      <c r="G55" s="54">
        <f>COUNTIF(D56:$D$2774,366)</f>
        <v>570</v>
      </c>
      <c r="H55" s="50"/>
    </row>
    <row r="56" spans="1:8" x14ac:dyDescent="0.25">
      <c r="A56" s="54">
        <f>COUNTIF($C$3:C56,"Да")</f>
        <v>1</v>
      </c>
      <c r="B56" s="53">
        <f t="shared" si="0"/>
        <v>45454</v>
      </c>
      <c r="C56" s="53" t="str">
        <f>IF(ISERROR(VLOOKUP(B56,Оп27_BYN→EUR!$C$3:$C$33,1,0)),"Нет","Да")</f>
        <v>Нет</v>
      </c>
      <c r="D56" s="54">
        <f t="shared" si="1"/>
        <v>366</v>
      </c>
      <c r="E56" s="55">
        <f>('Все выпуски'!$H$4*'Все выпуски'!$H$8)*((VLOOKUP(IF(C56="Нет",VLOOKUP(A56,Оп27_BYN→EUR!$A$2:$C$33,3,0),VLOOKUP((A56-1),Оп27_BYN→EUR!$A$2:$C$33,3,0)),$B$2:$G$2774,5,0)-VLOOKUP(B56,$B$2:$G$2774,5,0))/365+(VLOOKUP(IF(C56="Нет",VLOOKUP(A56,Оп27_BYN→EUR!$A$2:$C$33,3,0),VLOOKUP((A56-1),Оп27_BYN→EUR!$A$2:$C$33,3,0)),$B$2:$G$2774,6,0)-VLOOKUP(B56,$B$2:$G$2774,6,0))/366)</f>
        <v>0.10638895394782028</v>
      </c>
      <c r="F56" s="54">
        <f>COUNTIF(D57:$D$2774,365)</f>
        <v>2149</v>
      </c>
      <c r="G56" s="54">
        <f>COUNTIF(D57:$D$2774,366)</f>
        <v>569</v>
      </c>
      <c r="H56" s="50"/>
    </row>
    <row r="57" spans="1:8" x14ac:dyDescent="0.25">
      <c r="A57" s="54">
        <f>COUNTIF($C$3:C57,"Да")</f>
        <v>1</v>
      </c>
      <c r="B57" s="53">
        <f t="shared" si="0"/>
        <v>45455</v>
      </c>
      <c r="C57" s="53" t="str">
        <f>IF(ISERROR(VLOOKUP(B57,Оп27_BYN→EUR!$C$3:$C$33,1,0)),"Нет","Да")</f>
        <v>Нет</v>
      </c>
      <c r="D57" s="54">
        <f t="shared" si="1"/>
        <v>366</v>
      </c>
      <c r="E57" s="55">
        <f>('Все выпуски'!$H$4*'Все выпуски'!$H$8)*((VLOOKUP(IF(C57="Нет",VLOOKUP(A57,Оп27_BYN→EUR!$A$2:$C$33,3,0),VLOOKUP((A57-1),Оп27_BYN→EUR!$A$2:$C$33,3,0)),$B$2:$G$2774,5,0)-VLOOKUP(B57,$B$2:$G$2774,5,0))/365+(VLOOKUP(IF(C57="Нет",VLOOKUP(A57,Оп27_BYN→EUR!$A$2:$C$33,3,0),VLOOKUP((A57-1),Оп27_BYN→EUR!$A$2:$C$33,3,0)),$B$2:$G$2774,6,0)-VLOOKUP(B57,$B$2:$G$2774,6,0))/366)</f>
        <v>0.13298619243477533</v>
      </c>
      <c r="F57" s="54">
        <f>COUNTIF(D58:$D$2774,365)</f>
        <v>2149</v>
      </c>
      <c r="G57" s="54">
        <f>COUNTIF(D58:$D$2774,366)</f>
        <v>568</v>
      </c>
      <c r="H57" s="50"/>
    </row>
    <row r="58" spans="1:8" x14ac:dyDescent="0.25">
      <c r="A58" s="54">
        <f>COUNTIF($C$3:C58,"Да")</f>
        <v>1</v>
      </c>
      <c r="B58" s="53">
        <f t="shared" si="0"/>
        <v>45456</v>
      </c>
      <c r="C58" s="53" t="str">
        <f>IF(ISERROR(VLOOKUP(B58,Оп27_BYN→EUR!$C$3:$C$33,1,0)),"Нет","Да")</f>
        <v>Нет</v>
      </c>
      <c r="D58" s="54">
        <f t="shared" si="1"/>
        <v>366</v>
      </c>
      <c r="E58" s="55">
        <f>('Все выпуски'!$H$4*'Все выпуски'!$H$8)*((VLOOKUP(IF(C58="Нет",VLOOKUP(A58,Оп27_BYN→EUR!$A$2:$C$33,3,0),VLOOKUP((A58-1),Оп27_BYN→EUR!$A$2:$C$33,3,0)),$B$2:$G$2774,5,0)-VLOOKUP(B58,$B$2:$G$2774,5,0))/365+(VLOOKUP(IF(C58="Нет",VLOOKUP(A58,Оп27_BYN→EUR!$A$2:$C$33,3,0),VLOOKUP((A58-1),Оп27_BYN→EUR!$A$2:$C$33,3,0)),$B$2:$G$2774,6,0)-VLOOKUP(B58,$B$2:$G$2774,6,0))/366)</f>
        <v>0.15958343092173041</v>
      </c>
      <c r="F58" s="54">
        <f>COUNTIF(D59:$D$2774,365)</f>
        <v>2149</v>
      </c>
      <c r="G58" s="54">
        <f>COUNTIF(D59:$D$2774,366)</f>
        <v>567</v>
      </c>
      <c r="H58" s="50"/>
    </row>
    <row r="59" spans="1:8" x14ac:dyDescent="0.25">
      <c r="A59" s="54">
        <f>COUNTIF($C$3:C59,"Да")</f>
        <v>1</v>
      </c>
      <c r="B59" s="53">
        <f t="shared" si="0"/>
        <v>45457</v>
      </c>
      <c r="C59" s="53" t="str">
        <f>IF(ISERROR(VLOOKUP(B59,Оп27_BYN→EUR!$C$3:$C$33,1,0)),"Нет","Да")</f>
        <v>Нет</v>
      </c>
      <c r="D59" s="54">
        <f t="shared" si="1"/>
        <v>366</v>
      </c>
      <c r="E59" s="55">
        <f>('Все выпуски'!$H$4*'Все выпуски'!$H$8)*((VLOOKUP(IF(C59="Нет",VLOOKUP(A59,Оп27_BYN→EUR!$A$2:$C$33,3,0),VLOOKUP((A59-1),Оп27_BYN→EUR!$A$2:$C$33,3,0)),$B$2:$G$2774,5,0)-VLOOKUP(B59,$B$2:$G$2774,5,0))/365+(VLOOKUP(IF(C59="Нет",VLOOKUP(A59,Оп27_BYN→EUR!$A$2:$C$33,3,0),VLOOKUP((A59-1),Оп27_BYN→EUR!$A$2:$C$33,3,0)),$B$2:$G$2774,6,0)-VLOOKUP(B59,$B$2:$G$2774,6,0))/366)</f>
        <v>0.1861806694086855</v>
      </c>
      <c r="F59" s="54">
        <f>COUNTIF(D60:$D$2774,365)</f>
        <v>2149</v>
      </c>
      <c r="G59" s="54">
        <f>COUNTIF(D60:$D$2774,366)</f>
        <v>566</v>
      </c>
      <c r="H59" s="50"/>
    </row>
    <row r="60" spans="1:8" x14ac:dyDescent="0.25">
      <c r="A60" s="54">
        <f>COUNTIF($C$3:C60,"Да")</f>
        <v>1</v>
      </c>
      <c r="B60" s="53">
        <f t="shared" si="0"/>
        <v>45458</v>
      </c>
      <c r="C60" s="53" t="str">
        <f>IF(ISERROR(VLOOKUP(B60,Оп27_BYN→EUR!$C$3:$C$33,1,0)),"Нет","Да")</f>
        <v>Нет</v>
      </c>
      <c r="D60" s="54">
        <f t="shared" si="1"/>
        <v>366</v>
      </c>
      <c r="E60" s="55">
        <f>('Все выпуски'!$H$4*'Все выпуски'!$H$8)*((VLOOKUP(IF(C60="Нет",VLOOKUP(A60,Оп27_BYN→EUR!$A$2:$C$33,3,0),VLOOKUP((A60-1),Оп27_BYN→EUR!$A$2:$C$33,3,0)),$B$2:$G$2774,5,0)-VLOOKUP(B60,$B$2:$G$2774,5,0))/365+(VLOOKUP(IF(C60="Нет",VLOOKUP(A60,Оп27_BYN→EUR!$A$2:$C$33,3,0),VLOOKUP((A60-1),Оп27_BYN→EUR!$A$2:$C$33,3,0)),$B$2:$G$2774,6,0)-VLOOKUP(B60,$B$2:$G$2774,6,0))/366)</f>
        <v>0.21277790789564055</v>
      </c>
      <c r="F60" s="54">
        <f>COUNTIF(D61:$D$2774,365)</f>
        <v>2149</v>
      </c>
      <c r="G60" s="54">
        <f>COUNTIF(D61:$D$2774,366)</f>
        <v>565</v>
      </c>
      <c r="H60" s="50"/>
    </row>
    <row r="61" spans="1:8" x14ac:dyDescent="0.25">
      <c r="A61" s="54">
        <f>COUNTIF($C$3:C61,"Да")</f>
        <v>1</v>
      </c>
      <c r="B61" s="53">
        <f t="shared" si="0"/>
        <v>45459</v>
      </c>
      <c r="C61" s="53" t="str">
        <f>IF(ISERROR(VLOOKUP(B61,Оп27_BYN→EUR!$C$3:$C$33,1,0)),"Нет","Да")</f>
        <v>Нет</v>
      </c>
      <c r="D61" s="54">
        <f t="shared" si="1"/>
        <v>366</v>
      </c>
      <c r="E61" s="55">
        <f>('Все выпуски'!$H$4*'Все выпуски'!$H$8)*((VLOOKUP(IF(C61="Нет",VLOOKUP(A61,Оп27_BYN→EUR!$A$2:$C$33,3,0),VLOOKUP((A61-1),Оп27_BYN→EUR!$A$2:$C$33,3,0)),$B$2:$G$2774,5,0)-VLOOKUP(B61,$B$2:$G$2774,5,0))/365+(VLOOKUP(IF(C61="Нет",VLOOKUP(A61,Оп27_BYN→EUR!$A$2:$C$33,3,0),VLOOKUP((A61-1),Оп27_BYN→EUR!$A$2:$C$33,3,0)),$B$2:$G$2774,6,0)-VLOOKUP(B61,$B$2:$G$2774,6,0))/366)</f>
        <v>0.2393751463825956</v>
      </c>
      <c r="F61" s="54">
        <f>COUNTIF(D62:$D$2774,365)</f>
        <v>2149</v>
      </c>
      <c r="G61" s="54">
        <f>COUNTIF(D62:$D$2774,366)</f>
        <v>564</v>
      </c>
      <c r="H61" s="50"/>
    </row>
    <row r="62" spans="1:8" x14ac:dyDescent="0.25">
      <c r="A62" s="54">
        <f>COUNTIF($C$3:C62,"Да")</f>
        <v>1</v>
      </c>
      <c r="B62" s="53">
        <f t="shared" si="0"/>
        <v>45460</v>
      </c>
      <c r="C62" s="53" t="str">
        <f>IF(ISERROR(VLOOKUP(B62,Оп27_BYN→EUR!$C$3:$C$33,1,0)),"Нет","Да")</f>
        <v>Нет</v>
      </c>
      <c r="D62" s="54">
        <f t="shared" si="1"/>
        <v>366</v>
      </c>
      <c r="E62" s="55">
        <f>('Все выпуски'!$H$4*'Все выпуски'!$H$8)*((VLOOKUP(IF(C62="Нет",VLOOKUP(A62,Оп27_BYN→EUR!$A$2:$C$33,3,0),VLOOKUP((A62-1),Оп27_BYN→EUR!$A$2:$C$33,3,0)),$B$2:$G$2774,5,0)-VLOOKUP(B62,$B$2:$G$2774,5,0))/365+(VLOOKUP(IF(C62="Нет",VLOOKUP(A62,Оп27_BYN→EUR!$A$2:$C$33,3,0),VLOOKUP((A62-1),Оп27_BYN→EUR!$A$2:$C$33,3,0)),$B$2:$G$2774,6,0)-VLOOKUP(B62,$B$2:$G$2774,6,0))/366)</f>
        <v>0.26597238486955066</v>
      </c>
      <c r="F62" s="54">
        <f>COUNTIF(D63:$D$2774,365)</f>
        <v>2149</v>
      </c>
      <c r="G62" s="54">
        <f>COUNTIF(D63:$D$2774,366)</f>
        <v>563</v>
      </c>
      <c r="H62" s="50"/>
    </row>
    <row r="63" spans="1:8" x14ac:dyDescent="0.25">
      <c r="A63" s="54">
        <f>COUNTIF($C$3:C63,"Да")</f>
        <v>1</v>
      </c>
      <c r="B63" s="53">
        <f t="shared" si="0"/>
        <v>45461</v>
      </c>
      <c r="C63" s="53" t="str">
        <f>IF(ISERROR(VLOOKUP(B63,Оп27_BYN→EUR!$C$3:$C$33,1,0)),"Нет","Да")</f>
        <v>Нет</v>
      </c>
      <c r="D63" s="54">
        <f t="shared" si="1"/>
        <v>366</v>
      </c>
      <c r="E63" s="55">
        <f>('Все выпуски'!$H$4*'Все выпуски'!$H$8)*((VLOOKUP(IF(C63="Нет",VLOOKUP(A63,Оп27_BYN→EUR!$A$2:$C$33,3,0),VLOOKUP((A63-1),Оп27_BYN→EUR!$A$2:$C$33,3,0)),$B$2:$G$2774,5,0)-VLOOKUP(B63,$B$2:$G$2774,5,0))/365+(VLOOKUP(IF(C63="Нет",VLOOKUP(A63,Оп27_BYN→EUR!$A$2:$C$33,3,0),VLOOKUP((A63-1),Оп27_BYN→EUR!$A$2:$C$33,3,0)),$B$2:$G$2774,6,0)-VLOOKUP(B63,$B$2:$G$2774,6,0))/366)</f>
        <v>0.29256962335650571</v>
      </c>
      <c r="F63" s="54">
        <f>COUNTIF(D64:$D$2774,365)</f>
        <v>2149</v>
      </c>
      <c r="G63" s="54">
        <f>COUNTIF(D64:$D$2774,366)</f>
        <v>562</v>
      </c>
      <c r="H63" s="50"/>
    </row>
    <row r="64" spans="1:8" x14ac:dyDescent="0.25">
      <c r="A64" s="54">
        <f>COUNTIF($C$3:C64,"Да")</f>
        <v>1</v>
      </c>
      <c r="B64" s="53">
        <f t="shared" si="0"/>
        <v>45462</v>
      </c>
      <c r="C64" s="53" t="str">
        <f>IF(ISERROR(VLOOKUP(B64,Оп27_BYN→EUR!$C$3:$C$33,1,0)),"Нет","Да")</f>
        <v>Нет</v>
      </c>
      <c r="D64" s="54">
        <f t="shared" si="1"/>
        <v>366</v>
      </c>
      <c r="E64" s="55">
        <f>('Все выпуски'!$H$4*'Все выпуски'!$H$8)*((VLOOKUP(IF(C64="Нет",VLOOKUP(A64,Оп27_BYN→EUR!$A$2:$C$33,3,0),VLOOKUP((A64-1),Оп27_BYN→EUR!$A$2:$C$33,3,0)),$B$2:$G$2774,5,0)-VLOOKUP(B64,$B$2:$G$2774,5,0))/365+(VLOOKUP(IF(C64="Нет",VLOOKUP(A64,Оп27_BYN→EUR!$A$2:$C$33,3,0),VLOOKUP((A64-1),Оп27_BYN→EUR!$A$2:$C$33,3,0)),$B$2:$G$2774,6,0)-VLOOKUP(B64,$B$2:$G$2774,6,0))/366)</f>
        <v>0.31916686184346083</v>
      </c>
      <c r="F64" s="54">
        <f>COUNTIF(D65:$D$2774,365)</f>
        <v>2149</v>
      </c>
      <c r="G64" s="54">
        <f>COUNTIF(D65:$D$2774,366)</f>
        <v>561</v>
      </c>
      <c r="H64" s="50"/>
    </row>
    <row r="65" spans="1:8" x14ac:dyDescent="0.25">
      <c r="A65" s="54">
        <f>COUNTIF($C$3:C65,"Да")</f>
        <v>1</v>
      </c>
      <c r="B65" s="53">
        <f t="shared" si="0"/>
        <v>45463</v>
      </c>
      <c r="C65" s="53" t="str">
        <f>IF(ISERROR(VLOOKUP(B65,Оп27_BYN→EUR!$C$3:$C$33,1,0)),"Нет","Да")</f>
        <v>Нет</v>
      </c>
      <c r="D65" s="54">
        <f t="shared" si="1"/>
        <v>366</v>
      </c>
      <c r="E65" s="55">
        <f>('Все выпуски'!$H$4*'Все выпуски'!$H$8)*((VLOOKUP(IF(C65="Нет",VLOOKUP(A65,Оп27_BYN→EUR!$A$2:$C$33,3,0),VLOOKUP((A65-1),Оп27_BYN→EUR!$A$2:$C$33,3,0)),$B$2:$G$2774,5,0)-VLOOKUP(B65,$B$2:$G$2774,5,0))/365+(VLOOKUP(IF(C65="Нет",VLOOKUP(A65,Оп27_BYN→EUR!$A$2:$C$33,3,0),VLOOKUP((A65-1),Оп27_BYN→EUR!$A$2:$C$33,3,0)),$B$2:$G$2774,6,0)-VLOOKUP(B65,$B$2:$G$2774,6,0))/366)</f>
        <v>0.34576410033041588</v>
      </c>
      <c r="F65" s="54">
        <f>COUNTIF(D66:$D$2774,365)</f>
        <v>2149</v>
      </c>
      <c r="G65" s="54">
        <f>COUNTIF(D66:$D$2774,366)</f>
        <v>560</v>
      </c>
      <c r="H65" s="50"/>
    </row>
    <row r="66" spans="1:8" x14ac:dyDescent="0.25">
      <c r="A66" s="54">
        <f>COUNTIF($C$3:C66,"Да")</f>
        <v>1</v>
      </c>
      <c r="B66" s="53">
        <f t="shared" si="0"/>
        <v>45464</v>
      </c>
      <c r="C66" s="53" t="str">
        <f>IF(ISERROR(VLOOKUP(B66,Оп27_BYN→EUR!$C$3:$C$33,1,0)),"Нет","Да")</f>
        <v>Нет</v>
      </c>
      <c r="D66" s="54">
        <f t="shared" si="1"/>
        <v>366</v>
      </c>
      <c r="E66" s="55">
        <f>('Все выпуски'!$H$4*'Все выпуски'!$H$8)*((VLOOKUP(IF(C66="Нет",VLOOKUP(A66,Оп27_BYN→EUR!$A$2:$C$33,3,0),VLOOKUP((A66-1),Оп27_BYN→EUR!$A$2:$C$33,3,0)),$B$2:$G$2774,5,0)-VLOOKUP(B66,$B$2:$G$2774,5,0))/365+(VLOOKUP(IF(C66="Нет",VLOOKUP(A66,Оп27_BYN→EUR!$A$2:$C$33,3,0),VLOOKUP((A66-1),Оп27_BYN→EUR!$A$2:$C$33,3,0)),$B$2:$G$2774,6,0)-VLOOKUP(B66,$B$2:$G$2774,6,0))/366)</f>
        <v>0.37236133881737099</v>
      </c>
      <c r="F66" s="54">
        <f>COUNTIF(D67:$D$2774,365)</f>
        <v>2149</v>
      </c>
      <c r="G66" s="54">
        <f>COUNTIF(D67:$D$2774,366)</f>
        <v>559</v>
      </c>
      <c r="H66" s="50"/>
    </row>
    <row r="67" spans="1:8" x14ac:dyDescent="0.25">
      <c r="A67" s="54">
        <f>COUNTIF($C$3:C67,"Да")</f>
        <v>1</v>
      </c>
      <c r="B67" s="53">
        <f t="shared" si="0"/>
        <v>45465</v>
      </c>
      <c r="C67" s="53" t="str">
        <f>IF(ISERROR(VLOOKUP(B67,Оп27_BYN→EUR!$C$3:$C$33,1,0)),"Нет","Да")</f>
        <v>Нет</v>
      </c>
      <c r="D67" s="54">
        <f t="shared" si="1"/>
        <v>366</v>
      </c>
      <c r="E67" s="55">
        <f>('Все выпуски'!$H$4*'Все выпуски'!$H$8)*((VLOOKUP(IF(C67="Нет",VLOOKUP(A67,Оп27_BYN→EUR!$A$2:$C$33,3,0),VLOOKUP((A67-1),Оп27_BYN→EUR!$A$2:$C$33,3,0)),$B$2:$G$2774,5,0)-VLOOKUP(B67,$B$2:$G$2774,5,0))/365+(VLOOKUP(IF(C67="Нет",VLOOKUP(A67,Оп27_BYN→EUR!$A$2:$C$33,3,0),VLOOKUP((A67-1),Оп27_BYN→EUR!$A$2:$C$33,3,0)),$B$2:$G$2774,6,0)-VLOOKUP(B67,$B$2:$G$2774,6,0))/366)</f>
        <v>0.39895857730432599</v>
      </c>
      <c r="F67" s="54">
        <f>COUNTIF(D68:$D$2774,365)</f>
        <v>2149</v>
      </c>
      <c r="G67" s="54">
        <f>COUNTIF(D68:$D$2774,366)</f>
        <v>558</v>
      </c>
      <c r="H67" s="50"/>
    </row>
    <row r="68" spans="1:8" x14ac:dyDescent="0.25">
      <c r="A68" s="54">
        <f>COUNTIF($C$3:C68,"Да")</f>
        <v>1</v>
      </c>
      <c r="B68" s="53">
        <f t="shared" ref="B68:B131" si="2">B67+1</f>
        <v>45466</v>
      </c>
      <c r="C68" s="53" t="str">
        <f>IF(ISERROR(VLOOKUP(B68,Оп27_BYN→EUR!$C$3:$C$33,1,0)),"Нет","Да")</f>
        <v>Нет</v>
      </c>
      <c r="D68" s="54">
        <f t="shared" ref="D68:D131" si="3">IF(MOD(YEAR(B68),4)=0,366,365)</f>
        <v>366</v>
      </c>
      <c r="E68" s="55">
        <f>('Все выпуски'!$H$4*'Все выпуски'!$H$8)*((VLOOKUP(IF(C68="Нет",VLOOKUP(A68,Оп27_BYN→EUR!$A$2:$C$33,3,0),VLOOKUP((A68-1),Оп27_BYN→EUR!$A$2:$C$33,3,0)),$B$2:$G$2774,5,0)-VLOOKUP(B68,$B$2:$G$2774,5,0))/365+(VLOOKUP(IF(C68="Нет",VLOOKUP(A68,Оп27_BYN→EUR!$A$2:$C$33,3,0),VLOOKUP((A68-1),Оп27_BYN→EUR!$A$2:$C$33,3,0)),$B$2:$G$2774,6,0)-VLOOKUP(B68,$B$2:$G$2774,6,0))/366)</f>
        <v>0.4255558157912811</v>
      </c>
      <c r="F68" s="54">
        <f>COUNTIF(D69:$D$2774,365)</f>
        <v>2149</v>
      </c>
      <c r="G68" s="54">
        <f>COUNTIF(D69:$D$2774,366)</f>
        <v>557</v>
      </c>
      <c r="H68" s="50"/>
    </row>
    <row r="69" spans="1:8" x14ac:dyDescent="0.25">
      <c r="A69" s="54">
        <f>COUNTIF($C$3:C69,"Да")</f>
        <v>1</v>
      </c>
      <c r="B69" s="53">
        <f t="shared" si="2"/>
        <v>45467</v>
      </c>
      <c r="C69" s="53" t="str">
        <f>IF(ISERROR(VLOOKUP(B69,Оп27_BYN→EUR!$C$3:$C$33,1,0)),"Нет","Да")</f>
        <v>Нет</v>
      </c>
      <c r="D69" s="54">
        <f t="shared" si="3"/>
        <v>366</v>
      </c>
      <c r="E69" s="55">
        <f>('Все выпуски'!$H$4*'Все выпуски'!$H$8)*((VLOOKUP(IF(C69="Нет",VLOOKUP(A69,Оп27_BYN→EUR!$A$2:$C$33,3,0),VLOOKUP((A69-1),Оп27_BYN→EUR!$A$2:$C$33,3,0)),$B$2:$G$2774,5,0)-VLOOKUP(B69,$B$2:$G$2774,5,0))/365+(VLOOKUP(IF(C69="Нет",VLOOKUP(A69,Оп27_BYN→EUR!$A$2:$C$33,3,0),VLOOKUP((A69-1),Оп27_BYN→EUR!$A$2:$C$33,3,0)),$B$2:$G$2774,6,0)-VLOOKUP(B69,$B$2:$G$2774,6,0))/366)</f>
        <v>0.45215305427823621</v>
      </c>
      <c r="F69" s="54">
        <f>COUNTIF(D70:$D$2774,365)</f>
        <v>2149</v>
      </c>
      <c r="G69" s="54">
        <f>COUNTIF(D70:$D$2774,366)</f>
        <v>556</v>
      </c>
      <c r="H69" s="50"/>
    </row>
    <row r="70" spans="1:8" x14ac:dyDescent="0.25">
      <c r="A70" s="54">
        <f>COUNTIF($C$3:C70,"Да")</f>
        <v>1</v>
      </c>
      <c r="B70" s="53">
        <f t="shared" si="2"/>
        <v>45468</v>
      </c>
      <c r="C70" s="53" t="str">
        <f>IF(ISERROR(VLOOKUP(B70,Оп27_BYN→EUR!$C$3:$C$33,1,0)),"Нет","Да")</f>
        <v>Нет</v>
      </c>
      <c r="D70" s="54">
        <f t="shared" si="3"/>
        <v>366</v>
      </c>
      <c r="E70" s="55">
        <f>('Все выпуски'!$H$4*'Все выпуски'!$H$8)*((VLOOKUP(IF(C70="Нет",VLOOKUP(A70,Оп27_BYN→EUR!$A$2:$C$33,3,0),VLOOKUP((A70-1),Оп27_BYN→EUR!$A$2:$C$33,3,0)),$B$2:$G$2774,5,0)-VLOOKUP(B70,$B$2:$G$2774,5,0))/365+(VLOOKUP(IF(C70="Нет",VLOOKUP(A70,Оп27_BYN→EUR!$A$2:$C$33,3,0),VLOOKUP((A70-1),Оп27_BYN→EUR!$A$2:$C$33,3,0)),$B$2:$G$2774,6,0)-VLOOKUP(B70,$B$2:$G$2774,6,0))/366)</f>
        <v>0.47875029276519121</v>
      </c>
      <c r="F70" s="54">
        <f>COUNTIF(D71:$D$2774,365)</f>
        <v>2149</v>
      </c>
      <c r="G70" s="54">
        <f>COUNTIF(D71:$D$2774,366)</f>
        <v>555</v>
      </c>
      <c r="H70" s="50"/>
    </row>
    <row r="71" spans="1:8" x14ac:dyDescent="0.25">
      <c r="A71" s="54">
        <f>COUNTIF($C$3:C71,"Да")</f>
        <v>1</v>
      </c>
      <c r="B71" s="53">
        <f t="shared" si="2"/>
        <v>45469</v>
      </c>
      <c r="C71" s="53" t="str">
        <f>IF(ISERROR(VLOOKUP(B71,Оп27_BYN→EUR!$C$3:$C$33,1,0)),"Нет","Да")</f>
        <v>Нет</v>
      </c>
      <c r="D71" s="54">
        <f t="shared" si="3"/>
        <v>366</v>
      </c>
      <c r="E71" s="55">
        <f>('Все выпуски'!$H$4*'Все выпуски'!$H$8)*((VLOOKUP(IF(C71="Нет",VLOOKUP(A71,Оп27_BYN→EUR!$A$2:$C$33,3,0),VLOOKUP((A71-1),Оп27_BYN→EUR!$A$2:$C$33,3,0)),$B$2:$G$2774,5,0)-VLOOKUP(B71,$B$2:$G$2774,5,0))/365+(VLOOKUP(IF(C71="Нет",VLOOKUP(A71,Оп27_BYN→EUR!$A$2:$C$33,3,0),VLOOKUP((A71-1),Оп27_BYN→EUR!$A$2:$C$33,3,0)),$B$2:$G$2774,6,0)-VLOOKUP(B71,$B$2:$G$2774,6,0))/366)</f>
        <v>0.50534753125214626</v>
      </c>
      <c r="F71" s="54">
        <f>COUNTIF(D72:$D$2774,365)</f>
        <v>2149</v>
      </c>
      <c r="G71" s="54">
        <f>COUNTIF(D72:$D$2774,366)</f>
        <v>554</v>
      </c>
      <c r="H71" s="50"/>
    </row>
    <row r="72" spans="1:8" x14ac:dyDescent="0.25">
      <c r="A72" s="54">
        <f>COUNTIF($C$3:C72,"Да")</f>
        <v>1</v>
      </c>
      <c r="B72" s="53">
        <f t="shared" si="2"/>
        <v>45470</v>
      </c>
      <c r="C72" s="53" t="str">
        <f>IF(ISERROR(VLOOKUP(B72,Оп27_BYN→EUR!$C$3:$C$33,1,0)),"Нет","Да")</f>
        <v>Нет</v>
      </c>
      <c r="D72" s="54">
        <f t="shared" si="3"/>
        <v>366</v>
      </c>
      <c r="E72" s="55">
        <f>('Все выпуски'!$H$4*'Все выпуски'!$H$8)*((VLOOKUP(IF(C72="Нет",VLOOKUP(A72,Оп27_BYN→EUR!$A$2:$C$33,3,0),VLOOKUP((A72-1),Оп27_BYN→EUR!$A$2:$C$33,3,0)),$B$2:$G$2774,5,0)-VLOOKUP(B72,$B$2:$G$2774,5,0))/365+(VLOOKUP(IF(C72="Нет",VLOOKUP(A72,Оп27_BYN→EUR!$A$2:$C$33,3,0),VLOOKUP((A72-1),Оп27_BYN→EUR!$A$2:$C$33,3,0)),$B$2:$G$2774,6,0)-VLOOKUP(B72,$B$2:$G$2774,6,0))/366)</f>
        <v>0.53194476973910132</v>
      </c>
      <c r="F72" s="54">
        <f>COUNTIF(D73:$D$2774,365)</f>
        <v>2149</v>
      </c>
      <c r="G72" s="54">
        <f>COUNTIF(D73:$D$2774,366)</f>
        <v>553</v>
      </c>
      <c r="H72" s="50"/>
    </row>
    <row r="73" spans="1:8" x14ac:dyDescent="0.25">
      <c r="A73" s="54">
        <f>COUNTIF($C$3:C73,"Да")</f>
        <v>1</v>
      </c>
      <c r="B73" s="53">
        <f t="shared" si="2"/>
        <v>45471</v>
      </c>
      <c r="C73" s="53" t="str">
        <f>IF(ISERROR(VLOOKUP(B73,Оп27_BYN→EUR!$C$3:$C$33,1,0)),"Нет","Да")</f>
        <v>Нет</v>
      </c>
      <c r="D73" s="54">
        <f t="shared" si="3"/>
        <v>366</v>
      </c>
      <c r="E73" s="55">
        <f>('Все выпуски'!$H$4*'Все выпуски'!$H$8)*((VLOOKUP(IF(C73="Нет",VLOOKUP(A73,Оп27_BYN→EUR!$A$2:$C$33,3,0),VLOOKUP((A73-1),Оп27_BYN→EUR!$A$2:$C$33,3,0)),$B$2:$G$2774,5,0)-VLOOKUP(B73,$B$2:$G$2774,5,0))/365+(VLOOKUP(IF(C73="Нет",VLOOKUP(A73,Оп27_BYN→EUR!$A$2:$C$33,3,0),VLOOKUP((A73-1),Оп27_BYN→EUR!$A$2:$C$33,3,0)),$B$2:$G$2774,6,0)-VLOOKUP(B73,$B$2:$G$2774,6,0))/366)</f>
        <v>0.55854200822605649</v>
      </c>
      <c r="F73" s="54">
        <f>COUNTIF(D74:$D$2774,365)</f>
        <v>2149</v>
      </c>
      <c r="G73" s="54">
        <f>COUNTIF(D74:$D$2774,366)</f>
        <v>552</v>
      </c>
      <c r="H73" s="50"/>
    </row>
    <row r="74" spans="1:8" x14ac:dyDescent="0.25">
      <c r="A74" s="54">
        <f>COUNTIF($C$3:C74,"Да")</f>
        <v>1</v>
      </c>
      <c r="B74" s="53">
        <f t="shared" si="2"/>
        <v>45472</v>
      </c>
      <c r="C74" s="53" t="str">
        <f>IF(ISERROR(VLOOKUP(B74,Оп27_BYN→EUR!$C$3:$C$33,1,0)),"Нет","Да")</f>
        <v>Нет</v>
      </c>
      <c r="D74" s="54">
        <f t="shared" si="3"/>
        <v>366</v>
      </c>
      <c r="E74" s="55">
        <f>('Все выпуски'!$H$4*'Все выпуски'!$H$8)*((VLOOKUP(IF(C74="Нет",VLOOKUP(A74,Оп27_BYN→EUR!$A$2:$C$33,3,0),VLOOKUP((A74-1),Оп27_BYN→EUR!$A$2:$C$33,3,0)),$B$2:$G$2774,5,0)-VLOOKUP(B74,$B$2:$G$2774,5,0))/365+(VLOOKUP(IF(C74="Нет",VLOOKUP(A74,Оп27_BYN→EUR!$A$2:$C$33,3,0),VLOOKUP((A74-1),Оп27_BYN→EUR!$A$2:$C$33,3,0)),$B$2:$G$2774,6,0)-VLOOKUP(B74,$B$2:$G$2774,6,0))/366)</f>
        <v>0.58513924671301143</v>
      </c>
      <c r="F74" s="54">
        <f>COUNTIF(D75:$D$2774,365)</f>
        <v>2149</v>
      </c>
      <c r="G74" s="54">
        <f>COUNTIF(D75:$D$2774,366)</f>
        <v>551</v>
      </c>
      <c r="H74" s="50"/>
    </row>
    <row r="75" spans="1:8" x14ac:dyDescent="0.25">
      <c r="A75" s="54">
        <f>COUNTIF($C$3:C75,"Да")</f>
        <v>1</v>
      </c>
      <c r="B75" s="53">
        <f t="shared" si="2"/>
        <v>45473</v>
      </c>
      <c r="C75" s="53" t="str">
        <f>IF(ISERROR(VLOOKUP(B75,Оп27_BYN→EUR!$C$3:$C$33,1,0)),"Нет","Да")</f>
        <v>Нет</v>
      </c>
      <c r="D75" s="54">
        <f t="shared" si="3"/>
        <v>366</v>
      </c>
      <c r="E75" s="55">
        <f>('Все выпуски'!$H$4*'Все выпуски'!$H$8)*((VLOOKUP(IF(C75="Нет",VLOOKUP(A75,Оп27_BYN→EUR!$A$2:$C$33,3,0),VLOOKUP((A75-1),Оп27_BYN→EUR!$A$2:$C$33,3,0)),$B$2:$G$2774,5,0)-VLOOKUP(B75,$B$2:$G$2774,5,0))/365+(VLOOKUP(IF(C75="Нет",VLOOKUP(A75,Оп27_BYN→EUR!$A$2:$C$33,3,0),VLOOKUP((A75-1),Оп27_BYN→EUR!$A$2:$C$33,3,0)),$B$2:$G$2774,6,0)-VLOOKUP(B75,$B$2:$G$2774,6,0))/366)</f>
        <v>0.6117364851999666</v>
      </c>
      <c r="F75" s="54">
        <f>COUNTIF(D76:$D$2774,365)</f>
        <v>2149</v>
      </c>
      <c r="G75" s="54">
        <f>COUNTIF(D76:$D$2774,366)</f>
        <v>550</v>
      </c>
      <c r="H75" s="50"/>
    </row>
    <row r="76" spans="1:8" x14ac:dyDescent="0.25">
      <c r="A76" s="54">
        <f>COUNTIF($C$3:C76,"Да")</f>
        <v>1</v>
      </c>
      <c r="B76" s="53">
        <f t="shared" si="2"/>
        <v>45474</v>
      </c>
      <c r="C76" s="53" t="str">
        <f>IF(ISERROR(VLOOKUP(B76,Оп27_BYN→EUR!$C$3:$C$33,1,0)),"Нет","Да")</f>
        <v>Нет</v>
      </c>
      <c r="D76" s="54">
        <f t="shared" si="3"/>
        <v>366</v>
      </c>
      <c r="E76" s="55">
        <f>('Все выпуски'!$H$4*'Все выпуски'!$H$8)*((VLOOKUP(IF(C76="Нет",VLOOKUP(A76,Оп27_BYN→EUR!$A$2:$C$33,3,0),VLOOKUP((A76-1),Оп27_BYN→EUR!$A$2:$C$33,3,0)),$B$2:$G$2774,5,0)-VLOOKUP(B76,$B$2:$G$2774,5,0))/365+(VLOOKUP(IF(C76="Нет",VLOOKUP(A76,Оп27_BYN→EUR!$A$2:$C$33,3,0),VLOOKUP((A76-1),Оп27_BYN→EUR!$A$2:$C$33,3,0)),$B$2:$G$2774,6,0)-VLOOKUP(B76,$B$2:$G$2774,6,0))/366)</f>
        <v>0.63833372368692165</v>
      </c>
      <c r="F76" s="54">
        <f>COUNTIF(D77:$D$2774,365)</f>
        <v>2149</v>
      </c>
      <c r="G76" s="54">
        <f>COUNTIF(D77:$D$2774,366)</f>
        <v>549</v>
      </c>
      <c r="H76" s="50"/>
    </row>
    <row r="77" spans="1:8" x14ac:dyDescent="0.25">
      <c r="A77" s="54">
        <f>COUNTIF($C$3:C77,"Да")</f>
        <v>1</v>
      </c>
      <c r="B77" s="53">
        <f t="shared" si="2"/>
        <v>45475</v>
      </c>
      <c r="C77" s="53" t="str">
        <f>IF(ISERROR(VLOOKUP(B77,Оп27_BYN→EUR!$C$3:$C$33,1,0)),"Нет","Да")</f>
        <v>Нет</v>
      </c>
      <c r="D77" s="54">
        <f t="shared" si="3"/>
        <v>366</v>
      </c>
      <c r="E77" s="55">
        <f>('Все выпуски'!$H$4*'Все выпуски'!$H$8)*((VLOOKUP(IF(C77="Нет",VLOOKUP(A77,Оп27_BYN→EUR!$A$2:$C$33,3,0),VLOOKUP((A77-1),Оп27_BYN→EUR!$A$2:$C$33,3,0)),$B$2:$G$2774,5,0)-VLOOKUP(B77,$B$2:$G$2774,5,0))/365+(VLOOKUP(IF(C77="Нет",VLOOKUP(A77,Оп27_BYN→EUR!$A$2:$C$33,3,0),VLOOKUP((A77-1),Оп27_BYN→EUR!$A$2:$C$33,3,0)),$B$2:$G$2774,6,0)-VLOOKUP(B77,$B$2:$G$2774,6,0))/366)</f>
        <v>0.66493096217387682</v>
      </c>
      <c r="F77" s="54">
        <f>COUNTIF(D78:$D$2774,365)</f>
        <v>2149</v>
      </c>
      <c r="G77" s="54">
        <f>COUNTIF(D78:$D$2774,366)</f>
        <v>548</v>
      </c>
      <c r="H77" s="50"/>
    </row>
    <row r="78" spans="1:8" x14ac:dyDescent="0.25">
      <c r="A78" s="54">
        <f>COUNTIF($C$3:C78,"Да")</f>
        <v>1</v>
      </c>
      <c r="B78" s="53">
        <f t="shared" si="2"/>
        <v>45476</v>
      </c>
      <c r="C78" s="53" t="str">
        <f>IF(ISERROR(VLOOKUP(B78,Оп27_BYN→EUR!$C$3:$C$33,1,0)),"Нет","Да")</f>
        <v>Нет</v>
      </c>
      <c r="D78" s="54">
        <f t="shared" si="3"/>
        <v>366</v>
      </c>
      <c r="E78" s="55">
        <f>('Все выпуски'!$H$4*'Все выпуски'!$H$8)*((VLOOKUP(IF(C78="Нет",VLOOKUP(A78,Оп27_BYN→EUR!$A$2:$C$33,3,0),VLOOKUP((A78-1),Оп27_BYN→EUR!$A$2:$C$33,3,0)),$B$2:$G$2774,5,0)-VLOOKUP(B78,$B$2:$G$2774,5,0))/365+(VLOOKUP(IF(C78="Нет",VLOOKUP(A78,Оп27_BYN→EUR!$A$2:$C$33,3,0),VLOOKUP((A78-1),Оп27_BYN→EUR!$A$2:$C$33,3,0)),$B$2:$G$2774,6,0)-VLOOKUP(B78,$B$2:$G$2774,6,0))/366)</f>
        <v>0.69152820066083176</v>
      </c>
      <c r="F78" s="54">
        <f>COUNTIF(D79:$D$2774,365)</f>
        <v>2149</v>
      </c>
      <c r="G78" s="54">
        <f>COUNTIF(D79:$D$2774,366)</f>
        <v>547</v>
      </c>
      <c r="H78" s="50"/>
    </row>
    <row r="79" spans="1:8" x14ac:dyDescent="0.25">
      <c r="A79" s="54">
        <f>COUNTIF($C$3:C79,"Да")</f>
        <v>1</v>
      </c>
      <c r="B79" s="53">
        <f t="shared" si="2"/>
        <v>45477</v>
      </c>
      <c r="C79" s="53" t="str">
        <f>IF(ISERROR(VLOOKUP(B79,Оп27_BYN→EUR!$C$3:$C$33,1,0)),"Нет","Да")</f>
        <v>Нет</v>
      </c>
      <c r="D79" s="54">
        <f t="shared" si="3"/>
        <v>366</v>
      </c>
      <c r="E79" s="55">
        <f>('Все выпуски'!$H$4*'Все выпуски'!$H$8)*((VLOOKUP(IF(C79="Нет",VLOOKUP(A79,Оп27_BYN→EUR!$A$2:$C$33,3,0),VLOOKUP((A79-1),Оп27_BYN→EUR!$A$2:$C$33,3,0)),$B$2:$G$2774,5,0)-VLOOKUP(B79,$B$2:$G$2774,5,0))/365+(VLOOKUP(IF(C79="Нет",VLOOKUP(A79,Оп27_BYN→EUR!$A$2:$C$33,3,0),VLOOKUP((A79-1),Оп27_BYN→EUR!$A$2:$C$33,3,0)),$B$2:$G$2774,6,0)-VLOOKUP(B79,$B$2:$G$2774,6,0))/366)</f>
        <v>0.71812543914778681</v>
      </c>
      <c r="F79" s="54">
        <f>COUNTIF(D80:$D$2774,365)</f>
        <v>2149</v>
      </c>
      <c r="G79" s="54">
        <f>COUNTIF(D80:$D$2774,366)</f>
        <v>546</v>
      </c>
      <c r="H79" s="50"/>
    </row>
    <row r="80" spans="1:8" x14ac:dyDescent="0.25">
      <c r="A80" s="54">
        <f>COUNTIF($C$3:C80,"Да")</f>
        <v>1</v>
      </c>
      <c r="B80" s="53">
        <f t="shared" si="2"/>
        <v>45478</v>
      </c>
      <c r="C80" s="53" t="str">
        <f>IF(ISERROR(VLOOKUP(B80,Оп27_BYN→EUR!$C$3:$C$33,1,0)),"Нет","Да")</f>
        <v>Нет</v>
      </c>
      <c r="D80" s="54">
        <f t="shared" si="3"/>
        <v>366</v>
      </c>
      <c r="E80" s="55">
        <f>('Все выпуски'!$H$4*'Все выпуски'!$H$8)*((VLOOKUP(IF(C80="Нет",VLOOKUP(A80,Оп27_BYN→EUR!$A$2:$C$33,3,0),VLOOKUP((A80-1),Оп27_BYN→EUR!$A$2:$C$33,3,0)),$B$2:$G$2774,5,0)-VLOOKUP(B80,$B$2:$G$2774,5,0))/365+(VLOOKUP(IF(C80="Нет",VLOOKUP(A80,Оп27_BYN→EUR!$A$2:$C$33,3,0),VLOOKUP((A80-1),Оп27_BYN→EUR!$A$2:$C$33,3,0)),$B$2:$G$2774,6,0)-VLOOKUP(B80,$B$2:$G$2774,6,0))/366)</f>
        <v>0.74472267763474198</v>
      </c>
      <c r="F80" s="54">
        <f>COUNTIF(D81:$D$2774,365)</f>
        <v>2149</v>
      </c>
      <c r="G80" s="54">
        <f>COUNTIF(D81:$D$2774,366)</f>
        <v>545</v>
      </c>
      <c r="H80" s="50"/>
    </row>
    <row r="81" spans="1:8" x14ac:dyDescent="0.25">
      <c r="A81" s="54">
        <f>COUNTIF($C$3:C81,"Да")</f>
        <v>1</v>
      </c>
      <c r="B81" s="53">
        <f t="shared" si="2"/>
        <v>45479</v>
      </c>
      <c r="C81" s="53" t="str">
        <f>IF(ISERROR(VLOOKUP(B81,Оп27_BYN→EUR!$C$3:$C$33,1,0)),"Нет","Да")</f>
        <v>Нет</v>
      </c>
      <c r="D81" s="54">
        <f t="shared" si="3"/>
        <v>366</v>
      </c>
      <c r="E81" s="55">
        <f>('Все выпуски'!$H$4*'Все выпуски'!$H$8)*((VLOOKUP(IF(C81="Нет",VLOOKUP(A81,Оп27_BYN→EUR!$A$2:$C$33,3,0),VLOOKUP((A81-1),Оп27_BYN→EUR!$A$2:$C$33,3,0)),$B$2:$G$2774,5,0)-VLOOKUP(B81,$B$2:$G$2774,5,0))/365+(VLOOKUP(IF(C81="Нет",VLOOKUP(A81,Оп27_BYN→EUR!$A$2:$C$33,3,0),VLOOKUP((A81-1),Оп27_BYN→EUR!$A$2:$C$33,3,0)),$B$2:$G$2774,6,0)-VLOOKUP(B81,$B$2:$G$2774,6,0))/366)</f>
        <v>0.77131991612169704</v>
      </c>
      <c r="F81" s="54">
        <f>COUNTIF(D82:$D$2774,365)</f>
        <v>2149</v>
      </c>
      <c r="G81" s="54">
        <f>COUNTIF(D82:$D$2774,366)</f>
        <v>544</v>
      </c>
      <c r="H81" s="50"/>
    </row>
    <row r="82" spans="1:8" x14ac:dyDescent="0.25">
      <c r="A82" s="54">
        <f>COUNTIF($C$3:C82,"Да")</f>
        <v>1</v>
      </c>
      <c r="B82" s="53">
        <f t="shared" si="2"/>
        <v>45480</v>
      </c>
      <c r="C82" s="53" t="str">
        <f>IF(ISERROR(VLOOKUP(B82,Оп27_BYN→EUR!$C$3:$C$33,1,0)),"Нет","Да")</f>
        <v>Нет</v>
      </c>
      <c r="D82" s="54">
        <f t="shared" si="3"/>
        <v>366</v>
      </c>
      <c r="E82" s="55">
        <f>('Все выпуски'!$H$4*'Все выпуски'!$H$8)*((VLOOKUP(IF(C82="Нет",VLOOKUP(A82,Оп27_BYN→EUR!$A$2:$C$33,3,0),VLOOKUP((A82-1),Оп27_BYN→EUR!$A$2:$C$33,3,0)),$B$2:$G$2774,5,0)-VLOOKUP(B82,$B$2:$G$2774,5,0))/365+(VLOOKUP(IF(C82="Нет",VLOOKUP(A82,Оп27_BYN→EUR!$A$2:$C$33,3,0),VLOOKUP((A82-1),Оп27_BYN→EUR!$A$2:$C$33,3,0)),$B$2:$G$2774,6,0)-VLOOKUP(B82,$B$2:$G$2774,6,0))/366)</f>
        <v>0.79791715460865198</v>
      </c>
      <c r="F82" s="54">
        <f>COUNTIF(D83:$D$2774,365)</f>
        <v>2149</v>
      </c>
      <c r="G82" s="54">
        <f>COUNTIF(D83:$D$2774,366)</f>
        <v>543</v>
      </c>
      <c r="H82" s="50"/>
    </row>
    <row r="83" spans="1:8" x14ac:dyDescent="0.25">
      <c r="A83" s="54">
        <f>COUNTIF($C$3:C83,"Да")</f>
        <v>1</v>
      </c>
      <c r="B83" s="53">
        <f t="shared" si="2"/>
        <v>45481</v>
      </c>
      <c r="C83" s="53" t="str">
        <f>IF(ISERROR(VLOOKUP(B83,Оп27_BYN→EUR!$C$3:$C$33,1,0)),"Нет","Да")</f>
        <v>Нет</v>
      </c>
      <c r="D83" s="54">
        <f t="shared" si="3"/>
        <v>366</v>
      </c>
      <c r="E83" s="55">
        <f>('Все выпуски'!$H$4*'Все выпуски'!$H$8)*((VLOOKUP(IF(C83="Нет",VLOOKUP(A83,Оп27_BYN→EUR!$A$2:$C$33,3,0),VLOOKUP((A83-1),Оп27_BYN→EUR!$A$2:$C$33,3,0)),$B$2:$G$2774,5,0)-VLOOKUP(B83,$B$2:$G$2774,5,0))/365+(VLOOKUP(IF(C83="Нет",VLOOKUP(A83,Оп27_BYN→EUR!$A$2:$C$33,3,0),VLOOKUP((A83-1),Оп27_BYN→EUR!$A$2:$C$33,3,0)),$B$2:$G$2774,6,0)-VLOOKUP(B83,$B$2:$G$2774,6,0))/366)</f>
        <v>0.82451439309560703</v>
      </c>
      <c r="F83" s="54">
        <f>COUNTIF(D84:$D$2774,365)</f>
        <v>2149</v>
      </c>
      <c r="G83" s="54">
        <f>COUNTIF(D84:$D$2774,366)</f>
        <v>542</v>
      </c>
      <c r="H83" s="50"/>
    </row>
    <row r="84" spans="1:8" x14ac:dyDescent="0.25">
      <c r="A84" s="54">
        <f>COUNTIF($C$3:C84,"Да")</f>
        <v>1</v>
      </c>
      <c r="B84" s="53">
        <f t="shared" si="2"/>
        <v>45482</v>
      </c>
      <c r="C84" s="53" t="str">
        <f>IF(ISERROR(VLOOKUP(B84,Оп27_BYN→EUR!$C$3:$C$33,1,0)),"Нет","Да")</f>
        <v>Нет</v>
      </c>
      <c r="D84" s="54">
        <f t="shared" si="3"/>
        <v>366</v>
      </c>
      <c r="E84" s="55">
        <f>('Все выпуски'!$H$4*'Все выпуски'!$H$8)*((VLOOKUP(IF(C84="Нет",VLOOKUP(A84,Оп27_BYN→EUR!$A$2:$C$33,3,0),VLOOKUP((A84-1),Оп27_BYN→EUR!$A$2:$C$33,3,0)),$B$2:$G$2774,5,0)-VLOOKUP(B84,$B$2:$G$2774,5,0))/365+(VLOOKUP(IF(C84="Нет",VLOOKUP(A84,Оп27_BYN→EUR!$A$2:$C$33,3,0),VLOOKUP((A84-1),Оп27_BYN→EUR!$A$2:$C$33,3,0)),$B$2:$G$2774,6,0)-VLOOKUP(B84,$B$2:$G$2774,6,0))/366)</f>
        <v>0.8511116315825622</v>
      </c>
      <c r="F84" s="54">
        <f>COUNTIF(D85:$D$2774,365)</f>
        <v>2149</v>
      </c>
      <c r="G84" s="54">
        <f>COUNTIF(D85:$D$2774,366)</f>
        <v>541</v>
      </c>
      <c r="H84" s="50"/>
    </row>
    <row r="85" spans="1:8" x14ac:dyDescent="0.25">
      <c r="A85" s="54">
        <f>COUNTIF($C$3:C85,"Да")</f>
        <v>1</v>
      </c>
      <c r="B85" s="53">
        <f t="shared" si="2"/>
        <v>45483</v>
      </c>
      <c r="C85" s="53" t="str">
        <f>IF(ISERROR(VLOOKUP(B85,Оп27_BYN→EUR!$C$3:$C$33,1,0)),"Нет","Да")</f>
        <v>Нет</v>
      </c>
      <c r="D85" s="54">
        <f t="shared" si="3"/>
        <v>366</v>
      </c>
      <c r="E85" s="55">
        <f>('Все выпуски'!$H$4*'Все выпуски'!$H$8)*((VLOOKUP(IF(C85="Нет",VLOOKUP(A85,Оп27_BYN→EUR!$A$2:$C$33,3,0),VLOOKUP((A85-1),Оп27_BYN→EUR!$A$2:$C$33,3,0)),$B$2:$G$2774,5,0)-VLOOKUP(B85,$B$2:$G$2774,5,0))/365+(VLOOKUP(IF(C85="Нет",VLOOKUP(A85,Оп27_BYN→EUR!$A$2:$C$33,3,0),VLOOKUP((A85-1),Оп27_BYN→EUR!$A$2:$C$33,3,0)),$B$2:$G$2774,6,0)-VLOOKUP(B85,$B$2:$G$2774,6,0))/366)</f>
        <v>0.87770887006951726</v>
      </c>
      <c r="F85" s="54">
        <f>COUNTIF(D86:$D$2774,365)</f>
        <v>2149</v>
      </c>
      <c r="G85" s="54">
        <f>COUNTIF(D86:$D$2774,366)</f>
        <v>540</v>
      </c>
      <c r="H85" s="50"/>
    </row>
    <row r="86" spans="1:8" x14ac:dyDescent="0.25">
      <c r="A86" s="54">
        <f>COUNTIF($C$3:C86,"Да")</f>
        <v>1</v>
      </c>
      <c r="B86" s="53">
        <f t="shared" si="2"/>
        <v>45484</v>
      </c>
      <c r="C86" s="53" t="str">
        <f>IF(ISERROR(VLOOKUP(B86,Оп27_BYN→EUR!$C$3:$C$33,1,0)),"Нет","Да")</f>
        <v>Нет</v>
      </c>
      <c r="D86" s="54">
        <f t="shared" si="3"/>
        <v>366</v>
      </c>
      <c r="E86" s="55">
        <f>('Все выпуски'!$H$4*'Все выпуски'!$H$8)*((VLOOKUP(IF(C86="Нет",VLOOKUP(A86,Оп27_BYN→EUR!$A$2:$C$33,3,0),VLOOKUP((A86-1),Оп27_BYN→EUR!$A$2:$C$33,3,0)),$B$2:$G$2774,5,0)-VLOOKUP(B86,$B$2:$G$2774,5,0))/365+(VLOOKUP(IF(C86="Нет",VLOOKUP(A86,Оп27_BYN→EUR!$A$2:$C$33,3,0),VLOOKUP((A86-1),Оп27_BYN→EUR!$A$2:$C$33,3,0)),$B$2:$G$2774,6,0)-VLOOKUP(B86,$B$2:$G$2774,6,0))/366)</f>
        <v>0.90430610855647242</v>
      </c>
      <c r="F86" s="54">
        <f>COUNTIF(D87:$D$2774,365)</f>
        <v>2149</v>
      </c>
      <c r="G86" s="54">
        <f>COUNTIF(D87:$D$2774,366)</f>
        <v>539</v>
      </c>
      <c r="H86" s="50"/>
    </row>
    <row r="87" spans="1:8" x14ac:dyDescent="0.25">
      <c r="A87" s="54">
        <f>COUNTIF($C$3:C87,"Да")</f>
        <v>1</v>
      </c>
      <c r="B87" s="53">
        <f t="shared" si="2"/>
        <v>45485</v>
      </c>
      <c r="C87" s="53" t="str">
        <f>IF(ISERROR(VLOOKUP(B87,Оп27_BYN→EUR!$C$3:$C$33,1,0)),"Нет","Да")</f>
        <v>Нет</v>
      </c>
      <c r="D87" s="54">
        <f t="shared" si="3"/>
        <v>366</v>
      </c>
      <c r="E87" s="55">
        <f>('Все выпуски'!$H$4*'Все выпуски'!$H$8)*((VLOOKUP(IF(C87="Нет",VLOOKUP(A87,Оп27_BYN→EUR!$A$2:$C$33,3,0),VLOOKUP((A87-1),Оп27_BYN→EUR!$A$2:$C$33,3,0)),$B$2:$G$2774,5,0)-VLOOKUP(B87,$B$2:$G$2774,5,0))/365+(VLOOKUP(IF(C87="Нет",VLOOKUP(A87,Оп27_BYN→EUR!$A$2:$C$33,3,0),VLOOKUP((A87-1),Оп27_BYN→EUR!$A$2:$C$33,3,0)),$B$2:$G$2774,6,0)-VLOOKUP(B87,$B$2:$G$2774,6,0))/366)</f>
        <v>0.93090334704342736</v>
      </c>
      <c r="F87" s="54">
        <f>COUNTIF(D88:$D$2774,365)</f>
        <v>2149</v>
      </c>
      <c r="G87" s="54">
        <f>COUNTIF(D88:$D$2774,366)</f>
        <v>538</v>
      </c>
      <c r="H87" s="50"/>
    </row>
    <row r="88" spans="1:8" x14ac:dyDescent="0.25">
      <c r="A88" s="54">
        <f>COUNTIF($C$3:C88,"Да")</f>
        <v>1</v>
      </c>
      <c r="B88" s="53">
        <f t="shared" si="2"/>
        <v>45486</v>
      </c>
      <c r="C88" s="53" t="str">
        <f>IF(ISERROR(VLOOKUP(B88,Оп27_BYN→EUR!$C$3:$C$33,1,0)),"Нет","Да")</f>
        <v>Нет</v>
      </c>
      <c r="D88" s="54">
        <f t="shared" si="3"/>
        <v>366</v>
      </c>
      <c r="E88" s="55">
        <f>('Все выпуски'!$H$4*'Все выпуски'!$H$8)*((VLOOKUP(IF(C88="Нет",VLOOKUP(A88,Оп27_BYN→EUR!$A$2:$C$33,3,0),VLOOKUP((A88-1),Оп27_BYN→EUR!$A$2:$C$33,3,0)),$B$2:$G$2774,5,0)-VLOOKUP(B88,$B$2:$G$2774,5,0))/365+(VLOOKUP(IF(C88="Нет",VLOOKUP(A88,Оп27_BYN→EUR!$A$2:$C$33,3,0),VLOOKUP((A88-1),Оп27_BYN→EUR!$A$2:$C$33,3,0)),$B$2:$G$2774,6,0)-VLOOKUP(B88,$B$2:$G$2774,6,0))/366)</f>
        <v>0.95750058553038242</v>
      </c>
      <c r="F88" s="54">
        <f>COUNTIF(D89:$D$2774,365)</f>
        <v>2149</v>
      </c>
      <c r="G88" s="54">
        <f>COUNTIF(D89:$D$2774,366)</f>
        <v>537</v>
      </c>
      <c r="H88" s="50"/>
    </row>
    <row r="89" spans="1:8" x14ac:dyDescent="0.25">
      <c r="A89" s="54">
        <f>COUNTIF($C$3:C89,"Да")</f>
        <v>1</v>
      </c>
      <c r="B89" s="53">
        <f t="shared" si="2"/>
        <v>45487</v>
      </c>
      <c r="C89" s="53" t="str">
        <f>IF(ISERROR(VLOOKUP(B89,Оп27_BYN→EUR!$C$3:$C$33,1,0)),"Нет","Да")</f>
        <v>Нет</v>
      </c>
      <c r="D89" s="54">
        <f t="shared" si="3"/>
        <v>366</v>
      </c>
      <c r="E89" s="55">
        <f>('Все выпуски'!$H$4*'Все выпуски'!$H$8)*((VLOOKUP(IF(C89="Нет",VLOOKUP(A89,Оп27_BYN→EUR!$A$2:$C$33,3,0),VLOOKUP((A89-1),Оп27_BYN→EUR!$A$2:$C$33,3,0)),$B$2:$G$2774,5,0)-VLOOKUP(B89,$B$2:$G$2774,5,0))/365+(VLOOKUP(IF(C89="Нет",VLOOKUP(A89,Оп27_BYN→EUR!$A$2:$C$33,3,0),VLOOKUP((A89-1),Оп27_BYN→EUR!$A$2:$C$33,3,0)),$B$2:$G$2774,6,0)-VLOOKUP(B89,$B$2:$G$2774,6,0))/366)</f>
        <v>0.98409782401733759</v>
      </c>
      <c r="F89" s="54">
        <f>COUNTIF(D90:$D$2774,365)</f>
        <v>2149</v>
      </c>
      <c r="G89" s="54">
        <f>COUNTIF(D90:$D$2774,366)</f>
        <v>536</v>
      </c>
      <c r="H89" s="50"/>
    </row>
    <row r="90" spans="1:8" x14ac:dyDescent="0.25">
      <c r="A90" s="54">
        <f>COUNTIF($C$3:C90,"Да")</f>
        <v>1</v>
      </c>
      <c r="B90" s="53">
        <f t="shared" si="2"/>
        <v>45488</v>
      </c>
      <c r="C90" s="53" t="str">
        <f>IF(ISERROR(VLOOKUP(B90,Оп27_BYN→EUR!$C$3:$C$33,1,0)),"Нет","Да")</f>
        <v>Нет</v>
      </c>
      <c r="D90" s="54">
        <f t="shared" si="3"/>
        <v>366</v>
      </c>
      <c r="E90" s="55">
        <f>('Все выпуски'!$H$4*'Все выпуски'!$H$8)*((VLOOKUP(IF(C90="Нет",VLOOKUP(A90,Оп27_BYN→EUR!$A$2:$C$33,3,0),VLOOKUP((A90-1),Оп27_BYN→EUR!$A$2:$C$33,3,0)),$B$2:$G$2774,5,0)-VLOOKUP(B90,$B$2:$G$2774,5,0))/365+(VLOOKUP(IF(C90="Нет",VLOOKUP(A90,Оп27_BYN→EUR!$A$2:$C$33,3,0),VLOOKUP((A90-1),Оп27_BYN→EUR!$A$2:$C$33,3,0)),$B$2:$G$2774,6,0)-VLOOKUP(B90,$B$2:$G$2774,6,0))/366)</f>
        <v>1.0106950625042925</v>
      </c>
      <c r="F90" s="54">
        <f>COUNTIF(D91:$D$2774,365)</f>
        <v>2149</v>
      </c>
      <c r="G90" s="54">
        <f>COUNTIF(D91:$D$2774,366)</f>
        <v>535</v>
      </c>
      <c r="H90" s="50"/>
    </row>
    <row r="91" spans="1:8" x14ac:dyDescent="0.25">
      <c r="A91" s="54">
        <f>COUNTIF($C$3:C91,"Да")</f>
        <v>1</v>
      </c>
      <c r="B91" s="53">
        <f t="shared" si="2"/>
        <v>45489</v>
      </c>
      <c r="C91" s="53" t="str">
        <f>IF(ISERROR(VLOOKUP(B91,Оп27_BYN→EUR!$C$3:$C$33,1,0)),"Нет","Да")</f>
        <v>Нет</v>
      </c>
      <c r="D91" s="54">
        <f t="shared" si="3"/>
        <v>366</v>
      </c>
      <c r="E91" s="55">
        <f>('Все выпуски'!$H$4*'Все выпуски'!$H$8)*((VLOOKUP(IF(C91="Нет",VLOOKUP(A91,Оп27_BYN→EUR!$A$2:$C$33,3,0),VLOOKUP((A91-1),Оп27_BYN→EUR!$A$2:$C$33,3,0)),$B$2:$G$2774,5,0)-VLOOKUP(B91,$B$2:$G$2774,5,0))/365+(VLOOKUP(IF(C91="Нет",VLOOKUP(A91,Оп27_BYN→EUR!$A$2:$C$33,3,0),VLOOKUP((A91-1),Оп27_BYN→EUR!$A$2:$C$33,3,0)),$B$2:$G$2774,6,0)-VLOOKUP(B91,$B$2:$G$2774,6,0))/366)</f>
        <v>1.0372923009912476</v>
      </c>
      <c r="F91" s="54">
        <f>COUNTIF(D92:$D$2774,365)</f>
        <v>2149</v>
      </c>
      <c r="G91" s="54">
        <f>COUNTIF(D92:$D$2774,366)</f>
        <v>534</v>
      </c>
      <c r="H91" s="50"/>
    </row>
    <row r="92" spans="1:8" x14ac:dyDescent="0.25">
      <c r="A92" s="54">
        <f>COUNTIF($C$3:C92,"Да")</f>
        <v>1</v>
      </c>
      <c r="B92" s="53">
        <f t="shared" si="2"/>
        <v>45490</v>
      </c>
      <c r="C92" s="53" t="str">
        <f>IF(ISERROR(VLOOKUP(B92,Оп27_BYN→EUR!$C$3:$C$33,1,0)),"Нет","Да")</f>
        <v>Нет</v>
      </c>
      <c r="D92" s="54">
        <f t="shared" si="3"/>
        <v>366</v>
      </c>
      <c r="E92" s="55">
        <f>('Все выпуски'!$H$4*'Все выпуски'!$H$8)*((VLOOKUP(IF(C92="Нет",VLOOKUP(A92,Оп27_BYN→EUR!$A$2:$C$33,3,0),VLOOKUP((A92-1),Оп27_BYN→EUR!$A$2:$C$33,3,0)),$B$2:$G$2774,5,0)-VLOOKUP(B92,$B$2:$G$2774,5,0))/365+(VLOOKUP(IF(C92="Нет",VLOOKUP(A92,Оп27_BYN→EUR!$A$2:$C$33,3,0),VLOOKUP((A92-1),Оп27_BYN→EUR!$A$2:$C$33,3,0)),$B$2:$G$2774,6,0)-VLOOKUP(B92,$B$2:$G$2774,6,0))/366)</f>
        <v>1.0638895394782026</v>
      </c>
      <c r="F92" s="54">
        <f>COUNTIF(D93:$D$2774,365)</f>
        <v>2149</v>
      </c>
      <c r="G92" s="54">
        <f>COUNTIF(D93:$D$2774,366)</f>
        <v>533</v>
      </c>
      <c r="H92" s="50"/>
    </row>
    <row r="93" spans="1:8" x14ac:dyDescent="0.25">
      <c r="A93" s="54">
        <f>COUNTIF($C$3:C93,"Да")</f>
        <v>1</v>
      </c>
      <c r="B93" s="53">
        <f t="shared" si="2"/>
        <v>45491</v>
      </c>
      <c r="C93" s="53" t="str">
        <f>IF(ISERROR(VLOOKUP(B93,Оп27_BYN→EUR!$C$3:$C$33,1,0)),"Нет","Да")</f>
        <v>Нет</v>
      </c>
      <c r="D93" s="54">
        <f t="shared" si="3"/>
        <v>366</v>
      </c>
      <c r="E93" s="55">
        <f>('Все выпуски'!$H$4*'Все выпуски'!$H$8)*((VLOOKUP(IF(C93="Нет",VLOOKUP(A93,Оп27_BYN→EUR!$A$2:$C$33,3,0),VLOOKUP((A93-1),Оп27_BYN→EUR!$A$2:$C$33,3,0)),$B$2:$G$2774,5,0)-VLOOKUP(B93,$B$2:$G$2774,5,0))/365+(VLOOKUP(IF(C93="Нет",VLOOKUP(A93,Оп27_BYN→EUR!$A$2:$C$33,3,0),VLOOKUP((A93-1),Оп27_BYN→EUR!$A$2:$C$33,3,0)),$B$2:$G$2774,6,0)-VLOOKUP(B93,$B$2:$G$2774,6,0))/366)</f>
        <v>1.0904867779651577</v>
      </c>
      <c r="F93" s="54">
        <f>COUNTIF(D94:$D$2774,365)</f>
        <v>2149</v>
      </c>
      <c r="G93" s="54">
        <f>COUNTIF(D94:$D$2774,366)</f>
        <v>532</v>
      </c>
      <c r="H93" s="50"/>
    </row>
    <row r="94" spans="1:8" x14ac:dyDescent="0.25">
      <c r="A94" s="54">
        <f>COUNTIF($C$3:C94,"Да")</f>
        <v>1</v>
      </c>
      <c r="B94" s="53">
        <f t="shared" si="2"/>
        <v>45492</v>
      </c>
      <c r="C94" s="53" t="str">
        <f>IF(ISERROR(VLOOKUP(B94,Оп27_BYN→EUR!$C$3:$C$33,1,0)),"Нет","Да")</f>
        <v>Нет</v>
      </c>
      <c r="D94" s="54">
        <f t="shared" si="3"/>
        <v>366</v>
      </c>
      <c r="E94" s="55">
        <f>('Все выпуски'!$H$4*'Все выпуски'!$H$8)*((VLOOKUP(IF(C94="Нет",VLOOKUP(A94,Оп27_BYN→EUR!$A$2:$C$33,3,0),VLOOKUP((A94-1),Оп27_BYN→EUR!$A$2:$C$33,3,0)),$B$2:$G$2774,5,0)-VLOOKUP(B94,$B$2:$G$2774,5,0))/365+(VLOOKUP(IF(C94="Нет",VLOOKUP(A94,Оп27_BYN→EUR!$A$2:$C$33,3,0),VLOOKUP((A94-1),Оп27_BYN→EUR!$A$2:$C$33,3,0)),$B$2:$G$2774,6,0)-VLOOKUP(B94,$B$2:$G$2774,6,0))/366)</f>
        <v>1.117084016452113</v>
      </c>
      <c r="F94" s="54">
        <f>COUNTIF(D95:$D$2774,365)</f>
        <v>2149</v>
      </c>
      <c r="G94" s="54">
        <f>COUNTIF(D95:$D$2774,366)</f>
        <v>531</v>
      </c>
      <c r="H94" s="50"/>
    </row>
    <row r="95" spans="1:8" x14ac:dyDescent="0.25">
      <c r="A95" s="54">
        <f>COUNTIF($C$3:C95,"Да")</f>
        <v>1</v>
      </c>
      <c r="B95" s="53">
        <f t="shared" si="2"/>
        <v>45493</v>
      </c>
      <c r="C95" s="53" t="str">
        <f>IF(ISERROR(VLOOKUP(B95,Оп27_BYN→EUR!$C$3:$C$33,1,0)),"Нет","Да")</f>
        <v>Нет</v>
      </c>
      <c r="D95" s="54">
        <f t="shared" si="3"/>
        <v>366</v>
      </c>
      <c r="E95" s="55">
        <f>('Все выпуски'!$H$4*'Все выпуски'!$H$8)*((VLOOKUP(IF(C95="Нет",VLOOKUP(A95,Оп27_BYN→EUR!$A$2:$C$33,3,0),VLOOKUP((A95-1),Оп27_BYN→EUR!$A$2:$C$33,3,0)),$B$2:$G$2774,5,0)-VLOOKUP(B95,$B$2:$G$2774,5,0))/365+(VLOOKUP(IF(C95="Нет",VLOOKUP(A95,Оп27_BYN→EUR!$A$2:$C$33,3,0),VLOOKUP((A95-1),Оп27_BYN→EUR!$A$2:$C$33,3,0)),$B$2:$G$2774,6,0)-VLOOKUP(B95,$B$2:$G$2774,6,0))/366)</f>
        <v>1.143681254939068</v>
      </c>
      <c r="F95" s="54">
        <f>COUNTIF(D96:$D$2774,365)</f>
        <v>2149</v>
      </c>
      <c r="G95" s="54">
        <f>COUNTIF(D96:$D$2774,366)</f>
        <v>530</v>
      </c>
      <c r="H95" s="50"/>
    </row>
    <row r="96" spans="1:8" x14ac:dyDescent="0.25">
      <c r="A96" s="54">
        <f>COUNTIF($C$3:C96,"Да")</f>
        <v>1</v>
      </c>
      <c r="B96" s="53">
        <f t="shared" si="2"/>
        <v>45494</v>
      </c>
      <c r="C96" s="53" t="str">
        <f>IF(ISERROR(VLOOKUP(B96,Оп27_BYN→EUR!$C$3:$C$33,1,0)),"Нет","Да")</f>
        <v>Нет</v>
      </c>
      <c r="D96" s="54">
        <f t="shared" si="3"/>
        <v>366</v>
      </c>
      <c r="E96" s="55">
        <f>('Все выпуски'!$H$4*'Все выпуски'!$H$8)*((VLOOKUP(IF(C96="Нет",VLOOKUP(A96,Оп27_BYN→EUR!$A$2:$C$33,3,0),VLOOKUP((A96-1),Оп27_BYN→EUR!$A$2:$C$33,3,0)),$B$2:$G$2774,5,0)-VLOOKUP(B96,$B$2:$G$2774,5,0))/365+(VLOOKUP(IF(C96="Нет",VLOOKUP(A96,Оп27_BYN→EUR!$A$2:$C$33,3,0),VLOOKUP((A96-1),Оп27_BYN→EUR!$A$2:$C$33,3,0)),$B$2:$G$2774,6,0)-VLOOKUP(B96,$B$2:$G$2774,6,0))/366)</f>
        <v>1.1702784934260229</v>
      </c>
      <c r="F96" s="54">
        <f>COUNTIF(D97:$D$2774,365)</f>
        <v>2149</v>
      </c>
      <c r="G96" s="54">
        <f>COUNTIF(D97:$D$2774,366)</f>
        <v>529</v>
      </c>
      <c r="H96" s="50"/>
    </row>
    <row r="97" spans="1:8" x14ac:dyDescent="0.25">
      <c r="A97" s="54">
        <f>COUNTIF($C$3:C97,"Да")</f>
        <v>1</v>
      </c>
      <c r="B97" s="53">
        <f t="shared" si="2"/>
        <v>45495</v>
      </c>
      <c r="C97" s="53" t="str">
        <f>IF(ISERROR(VLOOKUP(B97,Оп27_BYN→EUR!$C$3:$C$33,1,0)),"Нет","Да")</f>
        <v>Нет</v>
      </c>
      <c r="D97" s="54">
        <f t="shared" si="3"/>
        <v>366</v>
      </c>
      <c r="E97" s="55">
        <f>('Все выпуски'!$H$4*'Все выпуски'!$H$8)*((VLOOKUP(IF(C97="Нет",VLOOKUP(A97,Оп27_BYN→EUR!$A$2:$C$33,3,0),VLOOKUP((A97-1),Оп27_BYN→EUR!$A$2:$C$33,3,0)),$B$2:$G$2774,5,0)-VLOOKUP(B97,$B$2:$G$2774,5,0))/365+(VLOOKUP(IF(C97="Нет",VLOOKUP(A97,Оп27_BYN→EUR!$A$2:$C$33,3,0),VLOOKUP((A97-1),Оп27_BYN→EUR!$A$2:$C$33,3,0)),$B$2:$G$2774,6,0)-VLOOKUP(B97,$B$2:$G$2774,6,0))/366)</f>
        <v>1.1968757319129781</v>
      </c>
      <c r="F97" s="54">
        <f>COUNTIF(D98:$D$2774,365)</f>
        <v>2149</v>
      </c>
      <c r="G97" s="54">
        <f>COUNTIF(D98:$D$2774,366)</f>
        <v>528</v>
      </c>
      <c r="H97" s="50"/>
    </row>
    <row r="98" spans="1:8" x14ac:dyDescent="0.25">
      <c r="A98" s="54">
        <f>COUNTIF($C$3:C98,"Да")</f>
        <v>1</v>
      </c>
      <c r="B98" s="53">
        <f t="shared" si="2"/>
        <v>45496</v>
      </c>
      <c r="C98" s="53" t="str">
        <f>IF(ISERROR(VLOOKUP(B98,Оп27_BYN→EUR!$C$3:$C$33,1,0)),"Нет","Да")</f>
        <v>Нет</v>
      </c>
      <c r="D98" s="54">
        <f t="shared" si="3"/>
        <v>366</v>
      </c>
      <c r="E98" s="55">
        <f>('Все выпуски'!$H$4*'Все выпуски'!$H$8)*((VLOOKUP(IF(C98="Нет",VLOOKUP(A98,Оп27_BYN→EUR!$A$2:$C$33,3,0),VLOOKUP((A98-1),Оп27_BYN→EUR!$A$2:$C$33,3,0)),$B$2:$G$2774,5,0)-VLOOKUP(B98,$B$2:$G$2774,5,0))/365+(VLOOKUP(IF(C98="Нет",VLOOKUP(A98,Оп27_BYN→EUR!$A$2:$C$33,3,0),VLOOKUP((A98-1),Оп27_BYN→EUR!$A$2:$C$33,3,0)),$B$2:$G$2774,6,0)-VLOOKUP(B98,$B$2:$G$2774,6,0))/366)</f>
        <v>1.2234729703999332</v>
      </c>
      <c r="F98" s="54">
        <f>COUNTIF(D99:$D$2774,365)</f>
        <v>2149</v>
      </c>
      <c r="G98" s="54">
        <f>COUNTIF(D99:$D$2774,366)</f>
        <v>527</v>
      </c>
      <c r="H98" s="50"/>
    </row>
    <row r="99" spans="1:8" x14ac:dyDescent="0.25">
      <c r="A99" s="54">
        <f>COUNTIF($C$3:C99,"Да")</f>
        <v>1</v>
      </c>
      <c r="B99" s="53">
        <f t="shared" si="2"/>
        <v>45497</v>
      </c>
      <c r="C99" s="53" t="str">
        <f>IF(ISERROR(VLOOKUP(B99,Оп27_BYN→EUR!$C$3:$C$33,1,0)),"Нет","Да")</f>
        <v>Нет</v>
      </c>
      <c r="D99" s="54">
        <f t="shared" si="3"/>
        <v>366</v>
      </c>
      <c r="E99" s="55">
        <f>('Все выпуски'!$H$4*'Все выпуски'!$H$8)*((VLOOKUP(IF(C99="Нет",VLOOKUP(A99,Оп27_BYN→EUR!$A$2:$C$33,3,0),VLOOKUP((A99-1),Оп27_BYN→EUR!$A$2:$C$33,3,0)),$B$2:$G$2774,5,0)-VLOOKUP(B99,$B$2:$G$2774,5,0))/365+(VLOOKUP(IF(C99="Нет",VLOOKUP(A99,Оп27_BYN→EUR!$A$2:$C$33,3,0),VLOOKUP((A99-1),Оп27_BYN→EUR!$A$2:$C$33,3,0)),$B$2:$G$2774,6,0)-VLOOKUP(B99,$B$2:$G$2774,6,0))/366)</f>
        <v>1.2500702088868882</v>
      </c>
      <c r="F99" s="54">
        <f>COUNTIF(D100:$D$2774,365)</f>
        <v>2149</v>
      </c>
      <c r="G99" s="54">
        <f>COUNTIF(D100:$D$2774,366)</f>
        <v>526</v>
      </c>
      <c r="H99" s="50"/>
    </row>
    <row r="100" spans="1:8" x14ac:dyDescent="0.25">
      <c r="A100" s="54">
        <f>COUNTIF($C$3:C100,"Да")</f>
        <v>1</v>
      </c>
      <c r="B100" s="53">
        <f t="shared" si="2"/>
        <v>45498</v>
      </c>
      <c r="C100" s="53" t="str">
        <f>IF(ISERROR(VLOOKUP(B100,Оп27_BYN→EUR!$C$3:$C$33,1,0)),"Нет","Да")</f>
        <v>Нет</v>
      </c>
      <c r="D100" s="54">
        <f t="shared" si="3"/>
        <v>366</v>
      </c>
      <c r="E100" s="55">
        <f>('Все выпуски'!$H$4*'Все выпуски'!$H$8)*((VLOOKUP(IF(C100="Нет",VLOOKUP(A100,Оп27_BYN→EUR!$A$2:$C$33,3,0),VLOOKUP((A100-1),Оп27_BYN→EUR!$A$2:$C$33,3,0)),$B$2:$G$2774,5,0)-VLOOKUP(B100,$B$2:$G$2774,5,0))/365+(VLOOKUP(IF(C100="Нет",VLOOKUP(A100,Оп27_BYN→EUR!$A$2:$C$33,3,0),VLOOKUP((A100-1),Оп27_BYN→EUR!$A$2:$C$33,3,0)),$B$2:$G$2774,6,0)-VLOOKUP(B100,$B$2:$G$2774,6,0))/366)</f>
        <v>1.2766674473738433</v>
      </c>
      <c r="F100" s="54">
        <f>COUNTIF(D101:$D$2774,365)</f>
        <v>2149</v>
      </c>
      <c r="G100" s="54">
        <f>COUNTIF(D101:$D$2774,366)</f>
        <v>525</v>
      </c>
      <c r="H100" s="50"/>
    </row>
    <row r="101" spans="1:8" x14ac:dyDescent="0.25">
      <c r="A101" s="54">
        <f>COUNTIF($C$3:C101,"Да")</f>
        <v>1</v>
      </c>
      <c r="B101" s="53">
        <f t="shared" si="2"/>
        <v>45499</v>
      </c>
      <c r="C101" s="53" t="str">
        <f>IF(ISERROR(VLOOKUP(B101,Оп27_BYN→EUR!$C$3:$C$33,1,0)),"Нет","Да")</f>
        <v>Нет</v>
      </c>
      <c r="D101" s="54">
        <f t="shared" si="3"/>
        <v>366</v>
      </c>
      <c r="E101" s="55">
        <f>('Все выпуски'!$H$4*'Все выпуски'!$H$8)*((VLOOKUP(IF(C101="Нет",VLOOKUP(A101,Оп27_BYN→EUR!$A$2:$C$33,3,0),VLOOKUP((A101-1),Оп27_BYN→EUR!$A$2:$C$33,3,0)),$B$2:$G$2774,5,0)-VLOOKUP(B101,$B$2:$G$2774,5,0))/365+(VLOOKUP(IF(C101="Нет",VLOOKUP(A101,Оп27_BYN→EUR!$A$2:$C$33,3,0),VLOOKUP((A101-1),Оп27_BYN→EUR!$A$2:$C$33,3,0)),$B$2:$G$2774,6,0)-VLOOKUP(B101,$B$2:$G$2774,6,0))/366)</f>
        <v>1.3032646858607984</v>
      </c>
      <c r="F101" s="54">
        <f>COUNTIF(D102:$D$2774,365)</f>
        <v>2149</v>
      </c>
      <c r="G101" s="54">
        <f>COUNTIF(D102:$D$2774,366)</f>
        <v>524</v>
      </c>
      <c r="H101" s="50"/>
    </row>
    <row r="102" spans="1:8" x14ac:dyDescent="0.25">
      <c r="A102" s="54">
        <f>COUNTIF($C$3:C102,"Да")</f>
        <v>1</v>
      </c>
      <c r="B102" s="53">
        <f t="shared" si="2"/>
        <v>45500</v>
      </c>
      <c r="C102" s="53" t="str">
        <f>IF(ISERROR(VLOOKUP(B102,Оп27_BYN→EUR!$C$3:$C$33,1,0)),"Нет","Да")</f>
        <v>Нет</v>
      </c>
      <c r="D102" s="54">
        <f t="shared" si="3"/>
        <v>366</v>
      </c>
      <c r="E102" s="55">
        <f>('Все выпуски'!$H$4*'Все выпуски'!$H$8)*((VLOOKUP(IF(C102="Нет",VLOOKUP(A102,Оп27_BYN→EUR!$A$2:$C$33,3,0),VLOOKUP((A102-1),Оп27_BYN→EUR!$A$2:$C$33,3,0)),$B$2:$G$2774,5,0)-VLOOKUP(B102,$B$2:$G$2774,5,0))/365+(VLOOKUP(IF(C102="Нет",VLOOKUP(A102,Оп27_BYN→EUR!$A$2:$C$33,3,0),VLOOKUP((A102-1),Оп27_BYN→EUR!$A$2:$C$33,3,0)),$B$2:$G$2774,6,0)-VLOOKUP(B102,$B$2:$G$2774,6,0))/366)</f>
        <v>1.3298619243477536</v>
      </c>
      <c r="F102" s="54">
        <f>COUNTIF(D103:$D$2774,365)</f>
        <v>2149</v>
      </c>
      <c r="G102" s="54">
        <f>COUNTIF(D103:$D$2774,366)</f>
        <v>523</v>
      </c>
      <c r="H102" s="50"/>
    </row>
    <row r="103" spans="1:8" x14ac:dyDescent="0.25">
      <c r="A103" s="54">
        <f>COUNTIF($C$3:C103,"Да")</f>
        <v>1</v>
      </c>
      <c r="B103" s="53">
        <f t="shared" si="2"/>
        <v>45501</v>
      </c>
      <c r="C103" s="53" t="str">
        <f>IF(ISERROR(VLOOKUP(B103,Оп27_BYN→EUR!$C$3:$C$33,1,0)),"Нет","Да")</f>
        <v>Нет</v>
      </c>
      <c r="D103" s="54">
        <f t="shared" si="3"/>
        <v>366</v>
      </c>
      <c r="E103" s="55">
        <f>('Все выпуски'!$H$4*'Все выпуски'!$H$8)*((VLOOKUP(IF(C103="Нет",VLOOKUP(A103,Оп27_BYN→EUR!$A$2:$C$33,3,0),VLOOKUP((A103-1),Оп27_BYN→EUR!$A$2:$C$33,3,0)),$B$2:$G$2774,5,0)-VLOOKUP(B103,$B$2:$G$2774,5,0))/365+(VLOOKUP(IF(C103="Нет",VLOOKUP(A103,Оп27_BYN→EUR!$A$2:$C$33,3,0),VLOOKUP((A103-1),Оп27_BYN→EUR!$A$2:$C$33,3,0)),$B$2:$G$2774,6,0)-VLOOKUP(B103,$B$2:$G$2774,6,0))/366)</f>
        <v>1.3564591628347085</v>
      </c>
      <c r="F103" s="54">
        <f>COUNTIF(D104:$D$2774,365)</f>
        <v>2149</v>
      </c>
      <c r="G103" s="54">
        <f>COUNTIF(D104:$D$2774,366)</f>
        <v>522</v>
      </c>
      <c r="H103" s="50"/>
    </row>
    <row r="104" spans="1:8" x14ac:dyDescent="0.25">
      <c r="A104" s="54">
        <f>COUNTIF($C$3:C104,"Да")</f>
        <v>1</v>
      </c>
      <c r="B104" s="53">
        <f t="shared" si="2"/>
        <v>45502</v>
      </c>
      <c r="C104" s="53" t="str">
        <f>IF(ISERROR(VLOOKUP(B104,Оп27_BYN→EUR!$C$3:$C$33,1,0)),"Нет","Да")</f>
        <v>Нет</v>
      </c>
      <c r="D104" s="54">
        <f t="shared" si="3"/>
        <v>366</v>
      </c>
      <c r="E104" s="55">
        <f>('Все выпуски'!$H$4*'Все выпуски'!$H$8)*((VLOOKUP(IF(C104="Нет",VLOOKUP(A104,Оп27_BYN→EUR!$A$2:$C$33,3,0),VLOOKUP((A104-1),Оп27_BYN→EUR!$A$2:$C$33,3,0)),$B$2:$G$2774,5,0)-VLOOKUP(B104,$B$2:$G$2774,5,0))/365+(VLOOKUP(IF(C104="Нет",VLOOKUP(A104,Оп27_BYN→EUR!$A$2:$C$33,3,0),VLOOKUP((A104-1),Оп27_BYN→EUR!$A$2:$C$33,3,0)),$B$2:$G$2774,6,0)-VLOOKUP(B104,$B$2:$G$2774,6,0))/366)</f>
        <v>1.3830564013216635</v>
      </c>
      <c r="F104" s="54">
        <f>COUNTIF(D105:$D$2774,365)</f>
        <v>2149</v>
      </c>
      <c r="G104" s="54">
        <f>COUNTIF(D105:$D$2774,366)</f>
        <v>521</v>
      </c>
      <c r="H104" s="50"/>
    </row>
    <row r="105" spans="1:8" x14ac:dyDescent="0.25">
      <c r="A105" s="54">
        <f>COUNTIF($C$3:C105,"Да")</f>
        <v>1</v>
      </c>
      <c r="B105" s="53">
        <f t="shared" si="2"/>
        <v>45503</v>
      </c>
      <c r="C105" s="53" t="str">
        <f>IF(ISERROR(VLOOKUP(B105,Оп27_BYN→EUR!$C$3:$C$33,1,0)),"Нет","Да")</f>
        <v>Нет</v>
      </c>
      <c r="D105" s="54">
        <f t="shared" si="3"/>
        <v>366</v>
      </c>
      <c r="E105" s="55">
        <f>('Все выпуски'!$H$4*'Все выпуски'!$H$8)*((VLOOKUP(IF(C105="Нет",VLOOKUP(A105,Оп27_BYN→EUR!$A$2:$C$33,3,0),VLOOKUP((A105-1),Оп27_BYN→EUR!$A$2:$C$33,3,0)),$B$2:$G$2774,5,0)-VLOOKUP(B105,$B$2:$G$2774,5,0))/365+(VLOOKUP(IF(C105="Нет",VLOOKUP(A105,Оп27_BYN→EUR!$A$2:$C$33,3,0),VLOOKUP((A105-1),Оп27_BYN→EUR!$A$2:$C$33,3,0)),$B$2:$G$2774,6,0)-VLOOKUP(B105,$B$2:$G$2774,6,0))/366)</f>
        <v>1.4096536398086186</v>
      </c>
      <c r="F105" s="54">
        <f>COUNTIF(D106:$D$2774,365)</f>
        <v>2149</v>
      </c>
      <c r="G105" s="54">
        <f>COUNTIF(D106:$D$2774,366)</f>
        <v>520</v>
      </c>
      <c r="H105" s="50"/>
    </row>
    <row r="106" spans="1:8" x14ac:dyDescent="0.25">
      <c r="A106" s="54">
        <f>COUNTIF($C$3:C106,"Да")</f>
        <v>1</v>
      </c>
      <c r="B106" s="53">
        <f t="shared" si="2"/>
        <v>45504</v>
      </c>
      <c r="C106" s="53" t="str">
        <f>IF(ISERROR(VLOOKUP(B106,Оп27_BYN→EUR!$C$3:$C$33,1,0)),"Нет","Да")</f>
        <v>Нет</v>
      </c>
      <c r="D106" s="54">
        <f t="shared" si="3"/>
        <v>366</v>
      </c>
      <c r="E106" s="55">
        <f>('Все выпуски'!$H$4*'Все выпуски'!$H$8)*((VLOOKUP(IF(C106="Нет",VLOOKUP(A106,Оп27_BYN→EUR!$A$2:$C$33,3,0),VLOOKUP((A106-1),Оп27_BYN→EUR!$A$2:$C$33,3,0)),$B$2:$G$2774,5,0)-VLOOKUP(B106,$B$2:$G$2774,5,0))/365+(VLOOKUP(IF(C106="Нет",VLOOKUP(A106,Оп27_BYN→EUR!$A$2:$C$33,3,0),VLOOKUP((A106-1),Оп27_BYN→EUR!$A$2:$C$33,3,0)),$B$2:$G$2774,6,0)-VLOOKUP(B106,$B$2:$G$2774,6,0))/366)</f>
        <v>1.4362508782955736</v>
      </c>
      <c r="F106" s="54">
        <f>COUNTIF(D107:$D$2774,365)</f>
        <v>2149</v>
      </c>
      <c r="G106" s="54">
        <f>COUNTIF(D107:$D$2774,366)</f>
        <v>519</v>
      </c>
      <c r="H106" s="50"/>
    </row>
    <row r="107" spans="1:8" x14ac:dyDescent="0.25">
      <c r="A107" s="54">
        <f>COUNTIF($C$3:C107,"Да")</f>
        <v>1</v>
      </c>
      <c r="B107" s="53">
        <f t="shared" si="2"/>
        <v>45505</v>
      </c>
      <c r="C107" s="53" t="str">
        <f>IF(ISERROR(VLOOKUP(B107,Оп27_BYN→EUR!$C$3:$C$33,1,0)),"Нет","Да")</f>
        <v>Нет</v>
      </c>
      <c r="D107" s="54">
        <f t="shared" si="3"/>
        <v>366</v>
      </c>
      <c r="E107" s="55">
        <f>('Все выпуски'!$H$4*'Все выпуски'!$H$8)*((VLOOKUP(IF(C107="Нет",VLOOKUP(A107,Оп27_BYN→EUR!$A$2:$C$33,3,0),VLOOKUP((A107-1),Оп27_BYN→EUR!$A$2:$C$33,3,0)),$B$2:$G$2774,5,0)-VLOOKUP(B107,$B$2:$G$2774,5,0))/365+(VLOOKUP(IF(C107="Нет",VLOOKUP(A107,Оп27_BYN→EUR!$A$2:$C$33,3,0),VLOOKUP((A107-1),Оп27_BYN→EUR!$A$2:$C$33,3,0)),$B$2:$G$2774,6,0)-VLOOKUP(B107,$B$2:$G$2774,6,0))/366)</f>
        <v>1.4628481167825287</v>
      </c>
      <c r="F107" s="54">
        <f>COUNTIF(D108:$D$2774,365)</f>
        <v>2149</v>
      </c>
      <c r="G107" s="54">
        <f>COUNTIF(D108:$D$2774,366)</f>
        <v>518</v>
      </c>
      <c r="H107" s="50"/>
    </row>
    <row r="108" spans="1:8" x14ac:dyDescent="0.25">
      <c r="A108" s="54">
        <f>COUNTIF($C$3:C108,"Да")</f>
        <v>1</v>
      </c>
      <c r="B108" s="53">
        <f t="shared" si="2"/>
        <v>45506</v>
      </c>
      <c r="C108" s="53" t="str">
        <f>IF(ISERROR(VLOOKUP(B108,Оп27_BYN→EUR!$C$3:$C$33,1,0)),"Нет","Да")</f>
        <v>Нет</v>
      </c>
      <c r="D108" s="54">
        <f t="shared" si="3"/>
        <v>366</v>
      </c>
      <c r="E108" s="55">
        <f>('Все выпуски'!$H$4*'Все выпуски'!$H$8)*((VLOOKUP(IF(C108="Нет",VLOOKUP(A108,Оп27_BYN→EUR!$A$2:$C$33,3,0),VLOOKUP((A108-1),Оп27_BYN→EUR!$A$2:$C$33,3,0)),$B$2:$G$2774,5,0)-VLOOKUP(B108,$B$2:$G$2774,5,0))/365+(VLOOKUP(IF(C108="Нет",VLOOKUP(A108,Оп27_BYN→EUR!$A$2:$C$33,3,0),VLOOKUP((A108-1),Оп27_BYN→EUR!$A$2:$C$33,3,0)),$B$2:$G$2774,6,0)-VLOOKUP(B108,$B$2:$G$2774,6,0))/366)</f>
        <v>1.489445355269484</v>
      </c>
      <c r="F108" s="54">
        <f>COUNTIF(D109:$D$2774,365)</f>
        <v>2149</v>
      </c>
      <c r="G108" s="54">
        <f>COUNTIF(D109:$D$2774,366)</f>
        <v>517</v>
      </c>
      <c r="H108" s="50"/>
    </row>
    <row r="109" spans="1:8" x14ac:dyDescent="0.25">
      <c r="A109" s="54">
        <f>COUNTIF($C$3:C109,"Да")</f>
        <v>1</v>
      </c>
      <c r="B109" s="53">
        <f t="shared" si="2"/>
        <v>45507</v>
      </c>
      <c r="C109" s="53" t="str">
        <f>IF(ISERROR(VLOOKUP(B109,Оп27_BYN→EUR!$C$3:$C$33,1,0)),"Нет","Да")</f>
        <v>Нет</v>
      </c>
      <c r="D109" s="54">
        <f t="shared" si="3"/>
        <v>366</v>
      </c>
      <c r="E109" s="55">
        <f>('Все выпуски'!$H$4*'Все выпуски'!$H$8)*((VLOOKUP(IF(C109="Нет",VLOOKUP(A109,Оп27_BYN→EUR!$A$2:$C$33,3,0),VLOOKUP((A109-1),Оп27_BYN→EUR!$A$2:$C$33,3,0)),$B$2:$G$2774,5,0)-VLOOKUP(B109,$B$2:$G$2774,5,0))/365+(VLOOKUP(IF(C109="Нет",VLOOKUP(A109,Оп27_BYN→EUR!$A$2:$C$33,3,0),VLOOKUP((A109-1),Оп27_BYN→EUR!$A$2:$C$33,3,0)),$B$2:$G$2774,6,0)-VLOOKUP(B109,$B$2:$G$2774,6,0))/366)</f>
        <v>1.516042593756439</v>
      </c>
      <c r="F109" s="54">
        <f>COUNTIF(D110:$D$2774,365)</f>
        <v>2149</v>
      </c>
      <c r="G109" s="54">
        <f>COUNTIF(D110:$D$2774,366)</f>
        <v>516</v>
      </c>
      <c r="H109" s="50"/>
    </row>
    <row r="110" spans="1:8" x14ac:dyDescent="0.25">
      <c r="A110" s="54">
        <f>COUNTIF($C$3:C110,"Да")</f>
        <v>1</v>
      </c>
      <c r="B110" s="53">
        <f t="shared" si="2"/>
        <v>45508</v>
      </c>
      <c r="C110" s="53" t="str">
        <f>IF(ISERROR(VLOOKUP(B110,Оп27_BYN→EUR!$C$3:$C$33,1,0)),"Нет","Да")</f>
        <v>Нет</v>
      </c>
      <c r="D110" s="54">
        <f t="shared" si="3"/>
        <v>366</v>
      </c>
      <c r="E110" s="55">
        <f>('Все выпуски'!$H$4*'Все выпуски'!$H$8)*((VLOOKUP(IF(C110="Нет",VLOOKUP(A110,Оп27_BYN→EUR!$A$2:$C$33,3,0),VLOOKUP((A110-1),Оп27_BYN→EUR!$A$2:$C$33,3,0)),$B$2:$G$2774,5,0)-VLOOKUP(B110,$B$2:$G$2774,5,0))/365+(VLOOKUP(IF(C110="Нет",VLOOKUP(A110,Оп27_BYN→EUR!$A$2:$C$33,3,0),VLOOKUP((A110-1),Оп27_BYN→EUR!$A$2:$C$33,3,0)),$B$2:$G$2774,6,0)-VLOOKUP(B110,$B$2:$G$2774,6,0))/366)</f>
        <v>1.5426398322433941</v>
      </c>
      <c r="F110" s="54">
        <f>COUNTIF(D111:$D$2774,365)</f>
        <v>2149</v>
      </c>
      <c r="G110" s="54">
        <f>COUNTIF(D111:$D$2774,366)</f>
        <v>515</v>
      </c>
      <c r="H110" s="50"/>
    </row>
    <row r="111" spans="1:8" x14ac:dyDescent="0.25">
      <c r="A111" s="54">
        <f>COUNTIF($C$3:C111,"Да")</f>
        <v>1</v>
      </c>
      <c r="B111" s="53">
        <f t="shared" si="2"/>
        <v>45509</v>
      </c>
      <c r="C111" s="53" t="str">
        <f>IF(ISERROR(VLOOKUP(B111,Оп27_BYN→EUR!$C$3:$C$33,1,0)),"Нет","Да")</f>
        <v>Нет</v>
      </c>
      <c r="D111" s="54">
        <f t="shared" si="3"/>
        <v>366</v>
      </c>
      <c r="E111" s="55">
        <f>('Все выпуски'!$H$4*'Все выпуски'!$H$8)*((VLOOKUP(IF(C111="Нет",VLOOKUP(A111,Оп27_BYN→EUR!$A$2:$C$33,3,0),VLOOKUP((A111-1),Оп27_BYN→EUR!$A$2:$C$33,3,0)),$B$2:$G$2774,5,0)-VLOOKUP(B111,$B$2:$G$2774,5,0))/365+(VLOOKUP(IF(C111="Нет",VLOOKUP(A111,Оп27_BYN→EUR!$A$2:$C$33,3,0),VLOOKUP((A111-1),Оп27_BYN→EUR!$A$2:$C$33,3,0)),$B$2:$G$2774,6,0)-VLOOKUP(B111,$B$2:$G$2774,6,0))/366)</f>
        <v>1.5692370707303491</v>
      </c>
      <c r="F111" s="54">
        <f>COUNTIF(D112:$D$2774,365)</f>
        <v>2149</v>
      </c>
      <c r="G111" s="54">
        <f>COUNTIF(D112:$D$2774,366)</f>
        <v>514</v>
      </c>
      <c r="H111" s="50"/>
    </row>
    <row r="112" spans="1:8" x14ac:dyDescent="0.25">
      <c r="A112" s="54">
        <f>COUNTIF($C$3:C112,"Да")</f>
        <v>1</v>
      </c>
      <c r="B112" s="53">
        <f t="shared" si="2"/>
        <v>45510</v>
      </c>
      <c r="C112" s="53" t="str">
        <f>IF(ISERROR(VLOOKUP(B112,Оп27_BYN→EUR!$C$3:$C$33,1,0)),"Нет","Да")</f>
        <v>Нет</v>
      </c>
      <c r="D112" s="54">
        <f t="shared" si="3"/>
        <v>366</v>
      </c>
      <c r="E112" s="55">
        <f>('Все выпуски'!$H$4*'Все выпуски'!$H$8)*((VLOOKUP(IF(C112="Нет",VLOOKUP(A112,Оп27_BYN→EUR!$A$2:$C$33,3,0),VLOOKUP((A112-1),Оп27_BYN→EUR!$A$2:$C$33,3,0)),$B$2:$G$2774,5,0)-VLOOKUP(B112,$B$2:$G$2774,5,0))/365+(VLOOKUP(IF(C112="Нет",VLOOKUP(A112,Оп27_BYN→EUR!$A$2:$C$33,3,0),VLOOKUP((A112-1),Оп27_BYN→EUR!$A$2:$C$33,3,0)),$B$2:$G$2774,6,0)-VLOOKUP(B112,$B$2:$G$2774,6,0))/366)</f>
        <v>1.595834309217304</v>
      </c>
      <c r="F112" s="54">
        <f>COUNTIF(D113:$D$2774,365)</f>
        <v>2149</v>
      </c>
      <c r="G112" s="54">
        <f>COUNTIF(D113:$D$2774,366)</f>
        <v>513</v>
      </c>
      <c r="H112" s="50"/>
    </row>
    <row r="113" spans="1:8" x14ac:dyDescent="0.25">
      <c r="A113" s="54">
        <f>COUNTIF($C$3:C113,"Да")</f>
        <v>1</v>
      </c>
      <c r="B113" s="53">
        <f t="shared" si="2"/>
        <v>45511</v>
      </c>
      <c r="C113" s="53" t="str">
        <f>IF(ISERROR(VLOOKUP(B113,Оп27_BYN→EUR!$C$3:$C$33,1,0)),"Нет","Да")</f>
        <v>Нет</v>
      </c>
      <c r="D113" s="54">
        <f t="shared" si="3"/>
        <v>366</v>
      </c>
      <c r="E113" s="55">
        <f>('Все выпуски'!$H$4*'Все выпуски'!$H$8)*((VLOOKUP(IF(C113="Нет",VLOOKUP(A113,Оп27_BYN→EUR!$A$2:$C$33,3,0),VLOOKUP((A113-1),Оп27_BYN→EUR!$A$2:$C$33,3,0)),$B$2:$G$2774,5,0)-VLOOKUP(B113,$B$2:$G$2774,5,0))/365+(VLOOKUP(IF(C113="Нет",VLOOKUP(A113,Оп27_BYN→EUR!$A$2:$C$33,3,0),VLOOKUP((A113-1),Оп27_BYN→EUR!$A$2:$C$33,3,0)),$B$2:$G$2774,6,0)-VLOOKUP(B113,$B$2:$G$2774,6,0))/366)</f>
        <v>1.622431547704259</v>
      </c>
      <c r="F113" s="54">
        <f>COUNTIF(D114:$D$2774,365)</f>
        <v>2149</v>
      </c>
      <c r="G113" s="54">
        <f>COUNTIF(D114:$D$2774,366)</f>
        <v>512</v>
      </c>
      <c r="H113" s="50"/>
    </row>
    <row r="114" spans="1:8" x14ac:dyDescent="0.25">
      <c r="A114" s="54">
        <f>COUNTIF($C$3:C114,"Да")</f>
        <v>1</v>
      </c>
      <c r="B114" s="53">
        <f t="shared" si="2"/>
        <v>45512</v>
      </c>
      <c r="C114" s="53" t="str">
        <f>IF(ISERROR(VLOOKUP(B114,Оп27_BYN→EUR!$C$3:$C$33,1,0)),"Нет","Да")</f>
        <v>Нет</v>
      </c>
      <c r="D114" s="54">
        <f t="shared" si="3"/>
        <v>366</v>
      </c>
      <c r="E114" s="55">
        <f>('Все выпуски'!$H$4*'Все выпуски'!$H$8)*((VLOOKUP(IF(C114="Нет",VLOOKUP(A114,Оп27_BYN→EUR!$A$2:$C$33,3,0),VLOOKUP((A114-1),Оп27_BYN→EUR!$A$2:$C$33,3,0)),$B$2:$G$2774,5,0)-VLOOKUP(B114,$B$2:$G$2774,5,0))/365+(VLOOKUP(IF(C114="Нет",VLOOKUP(A114,Оп27_BYN→EUR!$A$2:$C$33,3,0),VLOOKUP((A114-1),Оп27_BYN→EUR!$A$2:$C$33,3,0)),$B$2:$G$2774,6,0)-VLOOKUP(B114,$B$2:$G$2774,6,0))/366)</f>
        <v>1.6490287861912141</v>
      </c>
      <c r="F114" s="54">
        <f>COUNTIF(D115:$D$2774,365)</f>
        <v>2149</v>
      </c>
      <c r="G114" s="54">
        <f>COUNTIF(D115:$D$2774,366)</f>
        <v>511</v>
      </c>
      <c r="H114" s="50"/>
    </row>
    <row r="115" spans="1:8" x14ac:dyDescent="0.25">
      <c r="A115" s="54">
        <f>COUNTIF($C$3:C115,"Да")</f>
        <v>1</v>
      </c>
      <c r="B115" s="53">
        <f t="shared" si="2"/>
        <v>45513</v>
      </c>
      <c r="C115" s="53" t="str">
        <f>IF(ISERROR(VLOOKUP(B115,Оп27_BYN→EUR!$C$3:$C$33,1,0)),"Нет","Да")</f>
        <v>Нет</v>
      </c>
      <c r="D115" s="54">
        <f t="shared" si="3"/>
        <v>366</v>
      </c>
      <c r="E115" s="55">
        <f>('Все выпуски'!$H$4*'Все выпуски'!$H$8)*((VLOOKUP(IF(C115="Нет",VLOOKUP(A115,Оп27_BYN→EUR!$A$2:$C$33,3,0),VLOOKUP((A115-1),Оп27_BYN→EUR!$A$2:$C$33,3,0)),$B$2:$G$2774,5,0)-VLOOKUP(B115,$B$2:$G$2774,5,0))/365+(VLOOKUP(IF(C115="Нет",VLOOKUP(A115,Оп27_BYN→EUR!$A$2:$C$33,3,0),VLOOKUP((A115-1),Оп27_BYN→EUR!$A$2:$C$33,3,0)),$B$2:$G$2774,6,0)-VLOOKUP(B115,$B$2:$G$2774,6,0))/366)</f>
        <v>1.6756260246781693</v>
      </c>
      <c r="F115" s="54">
        <f>COUNTIF(D116:$D$2774,365)</f>
        <v>2149</v>
      </c>
      <c r="G115" s="54">
        <f>COUNTIF(D116:$D$2774,366)</f>
        <v>510</v>
      </c>
      <c r="H115" s="50"/>
    </row>
    <row r="116" spans="1:8" x14ac:dyDescent="0.25">
      <c r="A116" s="54">
        <f>COUNTIF($C$3:C116,"Да")</f>
        <v>1</v>
      </c>
      <c r="B116" s="53">
        <f t="shared" si="2"/>
        <v>45514</v>
      </c>
      <c r="C116" s="53" t="str">
        <f>IF(ISERROR(VLOOKUP(B116,Оп27_BYN→EUR!$C$3:$C$33,1,0)),"Нет","Да")</f>
        <v>Нет</v>
      </c>
      <c r="D116" s="54">
        <f t="shared" si="3"/>
        <v>366</v>
      </c>
      <c r="E116" s="55">
        <f>('Все выпуски'!$H$4*'Все выпуски'!$H$8)*((VLOOKUP(IF(C116="Нет",VLOOKUP(A116,Оп27_BYN→EUR!$A$2:$C$33,3,0),VLOOKUP((A116-1),Оп27_BYN→EUR!$A$2:$C$33,3,0)),$B$2:$G$2774,5,0)-VLOOKUP(B116,$B$2:$G$2774,5,0))/365+(VLOOKUP(IF(C116="Нет",VLOOKUP(A116,Оп27_BYN→EUR!$A$2:$C$33,3,0),VLOOKUP((A116-1),Оп27_BYN→EUR!$A$2:$C$33,3,0)),$B$2:$G$2774,6,0)-VLOOKUP(B116,$B$2:$G$2774,6,0))/366)</f>
        <v>1.7022232631651244</v>
      </c>
      <c r="F116" s="54">
        <f>COUNTIF(D117:$D$2774,365)</f>
        <v>2149</v>
      </c>
      <c r="G116" s="54">
        <f>COUNTIF(D117:$D$2774,366)</f>
        <v>509</v>
      </c>
      <c r="H116" s="50"/>
    </row>
    <row r="117" spans="1:8" x14ac:dyDescent="0.25">
      <c r="A117" s="54">
        <f>COUNTIF($C$3:C117,"Да")</f>
        <v>1</v>
      </c>
      <c r="B117" s="53">
        <f t="shared" si="2"/>
        <v>45515</v>
      </c>
      <c r="C117" s="53" t="str">
        <f>IF(ISERROR(VLOOKUP(B117,Оп27_BYN→EUR!$C$3:$C$33,1,0)),"Нет","Да")</f>
        <v>Нет</v>
      </c>
      <c r="D117" s="54">
        <f t="shared" si="3"/>
        <v>366</v>
      </c>
      <c r="E117" s="55">
        <f>('Все выпуски'!$H$4*'Все выпуски'!$H$8)*((VLOOKUP(IF(C117="Нет",VLOOKUP(A117,Оп27_BYN→EUR!$A$2:$C$33,3,0),VLOOKUP((A117-1),Оп27_BYN→EUR!$A$2:$C$33,3,0)),$B$2:$G$2774,5,0)-VLOOKUP(B117,$B$2:$G$2774,5,0))/365+(VLOOKUP(IF(C117="Нет",VLOOKUP(A117,Оп27_BYN→EUR!$A$2:$C$33,3,0),VLOOKUP((A117-1),Оп27_BYN→EUR!$A$2:$C$33,3,0)),$B$2:$G$2774,6,0)-VLOOKUP(B117,$B$2:$G$2774,6,0))/366)</f>
        <v>1.7288205016520795</v>
      </c>
      <c r="F117" s="54">
        <f>COUNTIF(D118:$D$2774,365)</f>
        <v>2149</v>
      </c>
      <c r="G117" s="54">
        <f>COUNTIF(D118:$D$2774,366)</f>
        <v>508</v>
      </c>
      <c r="H117" s="50"/>
    </row>
    <row r="118" spans="1:8" x14ac:dyDescent="0.25">
      <c r="A118" s="54">
        <f>COUNTIF($C$3:C118,"Да")</f>
        <v>1</v>
      </c>
      <c r="B118" s="53">
        <f t="shared" si="2"/>
        <v>45516</v>
      </c>
      <c r="C118" s="53" t="str">
        <f>IF(ISERROR(VLOOKUP(B118,Оп27_BYN→EUR!$C$3:$C$33,1,0)),"Нет","Да")</f>
        <v>Нет</v>
      </c>
      <c r="D118" s="54">
        <f t="shared" si="3"/>
        <v>366</v>
      </c>
      <c r="E118" s="55">
        <f>('Все выпуски'!$H$4*'Все выпуски'!$H$8)*((VLOOKUP(IF(C118="Нет",VLOOKUP(A118,Оп27_BYN→EUR!$A$2:$C$33,3,0),VLOOKUP((A118-1),Оп27_BYN→EUR!$A$2:$C$33,3,0)),$B$2:$G$2774,5,0)-VLOOKUP(B118,$B$2:$G$2774,5,0))/365+(VLOOKUP(IF(C118="Нет",VLOOKUP(A118,Оп27_BYN→EUR!$A$2:$C$33,3,0),VLOOKUP((A118-1),Оп27_BYN→EUR!$A$2:$C$33,3,0)),$B$2:$G$2774,6,0)-VLOOKUP(B118,$B$2:$G$2774,6,0))/366)</f>
        <v>1.7554177401390345</v>
      </c>
      <c r="F118" s="54">
        <f>COUNTIF(D119:$D$2774,365)</f>
        <v>2149</v>
      </c>
      <c r="G118" s="54">
        <f>COUNTIF(D119:$D$2774,366)</f>
        <v>507</v>
      </c>
      <c r="H118" s="50"/>
    </row>
    <row r="119" spans="1:8" x14ac:dyDescent="0.25">
      <c r="A119" s="54">
        <f>COUNTIF($C$3:C119,"Да")</f>
        <v>1</v>
      </c>
      <c r="B119" s="53">
        <f t="shared" si="2"/>
        <v>45517</v>
      </c>
      <c r="C119" s="53" t="str">
        <f>IF(ISERROR(VLOOKUP(B119,Оп27_BYN→EUR!$C$3:$C$33,1,0)),"Нет","Да")</f>
        <v>Нет</v>
      </c>
      <c r="D119" s="54">
        <f t="shared" si="3"/>
        <v>366</v>
      </c>
      <c r="E119" s="55">
        <f>('Все выпуски'!$H$4*'Все выпуски'!$H$8)*((VLOOKUP(IF(C119="Нет",VLOOKUP(A119,Оп27_BYN→EUR!$A$2:$C$33,3,0),VLOOKUP((A119-1),Оп27_BYN→EUR!$A$2:$C$33,3,0)),$B$2:$G$2774,5,0)-VLOOKUP(B119,$B$2:$G$2774,5,0))/365+(VLOOKUP(IF(C119="Нет",VLOOKUP(A119,Оп27_BYN→EUR!$A$2:$C$33,3,0),VLOOKUP((A119-1),Оп27_BYN→EUR!$A$2:$C$33,3,0)),$B$2:$G$2774,6,0)-VLOOKUP(B119,$B$2:$G$2774,6,0))/366)</f>
        <v>1.7820149786259896</v>
      </c>
      <c r="F119" s="54">
        <f>COUNTIF(D120:$D$2774,365)</f>
        <v>2149</v>
      </c>
      <c r="G119" s="54">
        <f>COUNTIF(D120:$D$2774,366)</f>
        <v>506</v>
      </c>
      <c r="H119" s="50"/>
    </row>
    <row r="120" spans="1:8" x14ac:dyDescent="0.25">
      <c r="A120" s="54">
        <f>COUNTIF($C$3:C120,"Да")</f>
        <v>1</v>
      </c>
      <c r="B120" s="53">
        <f t="shared" si="2"/>
        <v>45518</v>
      </c>
      <c r="C120" s="53" t="str">
        <f>IF(ISERROR(VLOOKUP(B120,Оп27_BYN→EUR!$C$3:$C$33,1,0)),"Нет","Да")</f>
        <v>Нет</v>
      </c>
      <c r="D120" s="54">
        <f t="shared" si="3"/>
        <v>366</v>
      </c>
      <c r="E120" s="55">
        <f>('Все выпуски'!$H$4*'Все выпуски'!$H$8)*((VLOOKUP(IF(C120="Нет",VLOOKUP(A120,Оп27_BYN→EUR!$A$2:$C$33,3,0),VLOOKUP((A120-1),Оп27_BYN→EUR!$A$2:$C$33,3,0)),$B$2:$G$2774,5,0)-VLOOKUP(B120,$B$2:$G$2774,5,0))/365+(VLOOKUP(IF(C120="Нет",VLOOKUP(A120,Оп27_BYN→EUR!$A$2:$C$33,3,0),VLOOKUP((A120-1),Оп27_BYN→EUR!$A$2:$C$33,3,0)),$B$2:$G$2774,6,0)-VLOOKUP(B120,$B$2:$G$2774,6,0))/366)</f>
        <v>1.8086122171129448</v>
      </c>
      <c r="F120" s="54">
        <f>COUNTIF(D121:$D$2774,365)</f>
        <v>2149</v>
      </c>
      <c r="G120" s="54">
        <f>COUNTIF(D121:$D$2774,366)</f>
        <v>505</v>
      </c>
      <c r="H120" s="50"/>
    </row>
    <row r="121" spans="1:8" x14ac:dyDescent="0.25">
      <c r="A121" s="54">
        <f>COUNTIF($C$3:C121,"Да")</f>
        <v>1</v>
      </c>
      <c r="B121" s="53">
        <f t="shared" si="2"/>
        <v>45519</v>
      </c>
      <c r="C121" s="53" t="str">
        <f>IF(ISERROR(VLOOKUP(B121,Оп27_BYN→EUR!$C$3:$C$33,1,0)),"Нет","Да")</f>
        <v>Нет</v>
      </c>
      <c r="D121" s="54">
        <f t="shared" si="3"/>
        <v>366</v>
      </c>
      <c r="E121" s="55">
        <f>('Все выпуски'!$H$4*'Все выпуски'!$H$8)*((VLOOKUP(IF(C121="Нет",VLOOKUP(A121,Оп27_BYN→EUR!$A$2:$C$33,3,0),VLOOKUP((A121-1),Оп27_BYN→EUR!$A$2:$C$33,3,0)),$B$2:$G$2774,5,0)-VLOOKUP(B121,$B$2:$G$2774,5,0))/365+(VLOOKUP(IF(C121="Нет",VLOOKUP(A121,Оп27_BYN→EUR!$A$2:$C$33,3,0),VLOOKUP((A121-1),Оп27_BYN→EUR!$A$2:$C$33,3,0)),$B$2:$G$2774,6,0)-VLOOKUP(B121,$B$2:$G$2774,6,0))/366)</f>
        <v>1.8352094555998997</v>
      </c>
      <c r="F121" s="54">
        <f>COUNTIF(D122:$D$2774,365)</f>
        <v>2149</v>
      </c>
      <c r="G121" s="54">
        <f>COUNTIF(D122:$D$2774,366)</f>
        <v>504</v>
      </c>
      <c r="H121" s="50"/>
    </row>
    <row r="122" spans="1:8" x14ac:dyDescent="0.25">
      <c r="A122" s="54">
        <f>COUNTIF($C$3:C122,"Да")</f>
        <v>1</v>
      </c>
      <c r="B122" s="53">
        <f t="shared" si="2"/>
        <v>45520</v>
      </c>
      <c r="C122" s="53" t="str">
        <f>IF(ISERROR(VLOOKUP(B122,Оп27_BYN→EUR!$C$3:$C$33,1,0)),"Нет","Да")</f>
        <v>Нет</v>
      </c>
      <c r="D122" s="54">
        <f t="shared" si="3"/>
        <v>366</v>
      </c>
      <c r="E122" s="55">
        <f>('Все выпуски'!$H$4*'Все выпуски'!$H$8)*((VLOOKUP(IF(C122="Нет",VLOOKUP(A122,Оп27_BYN→EUR!$A$2:$C$33,3,0),VLOOKUP((A122-1),Оп27_BYN→EUR!$A$2:$C$33,3,0)),$B$2:$G$2774,5,0)-VLOOKUP(B122,$B$2:$G$2774,5,0))/365+(VLOOKUP(IF(C122="Нет",VLOOKUP(A122,Оп27_BYN→EUR!$A$2:$C$33,3,0),VLOOKUP((A122-1),Оп27_BYN→EUR!$A$2:$C$33,3,0)),$B$2:$G$2774,6,0)-VLOOKUP(B122,$B$2:$G$2774,6,0))/366)</f>
        <v>1.8618066940868547</v>
      </c>
      <c r="F122" s="54">
        <f>COUNTIF(D123:$D$2774,365)</f>
        <v>2149</v>
      </c>
      <c r="G122" s="54">
        <f>COUNTIF(D123:$D$2774,366)</f>
        <v>503</v>
      </c>
      <c r="H122" s="50"/>
    </row>
    <row r="123" spans="1:8" x14ac:dyDescent="0.25">
      <c r="A123" s="54">
        <f>COUNTIF($C$3:C123,"Да")</f>
        <v>1</v>
      </c>
      <c r="B123" s="53">
        <f t="shared" si="2"/>
        <v>45521</v>
      </c>
      <c r="C123" s="53" t="str">
        <f>IF(ISERROR(VLOOKUP(B123,Оп27_BYN→EUR!$C$3:$C$33,1,0)),"Нет","Да")</f>
        <v>Нет</v>
      </c>
      <c r="D123" s="54">
        <f t="shared" si="3"/>
        <v>366</v>
      </c>
      <c r="E123" s="55">
        <f>('Все выпуски'!$H$4*'Все выпуски'!$H$8)*((VLOOKUP(IF(C123="Нет",VLOOKUP(A123,Оп27_BYN→EUR!$A$2:$C$33,3,0),VLOOKUP((A123-1),Оп27_BYN→EUR!$A$2:$C$33,3,0)),$B$2:$G$2774,5,0)-VLOOKUP(B123,$B$2:$G$2774,5,0))/365+(VLOOKUP(IF(C123="Нет",VLOOKUP(A123,Оп27_BYN→EUR!$A$2:$C$33,3,0),VLOOKUP((A123-1),Оп27_BYN→EUR!$A$2:$C$33,3,0)),$B$2:$G$2774,6,0)-VLOOKUP(B123,$B$2:$G$2774,6,0))/366)</f>
        <v>1.8884039325738098</v>
      </c>
      <c r="F123" s="54">
        <f>COUNTIF(D124:$D$2774,365)</f>
        <v>2149</v>
      </c>
      <c r="G123" s="54">
        <f>COUNTIF(D124:$D$2774,366)</f>
        <v>502</v>
      </c>
      <c r="H123" s="50"/>
    </row>
    <row r="124" spans="1:8" x14ac:dyDescent="0.25">
      <c r="A124" s="54">
        <f>COUNTIF($C$3:C124,"Да")</f>
        <v>1</v>
      </c>
      <c r="B124" s="53">
        <f t="shared" si="2"/>
        <v>45522</v>
      </c>
      <c r="C124" s="53" t="str">
        <f>IF(ISERROR(VLOOKUP(B124,Оп27_BYN→EUR!$C$3:$C$33,1,0)),"Нет","Да")</f>
        <v>Нет</v>
      </c>
      <c r="D124" s="54">
        <f t="shared" si="3"/>
        <v>366</v>
      </c>
      <c r="E124" s="55">
        <f>('Все выпуски'!$H$4*'Все выпуски'!$H$8)*((VLOOKUP(IF(C124="Нет",VLOOKUP(A124,Оп27_BYN→EUR!$A$2:$C$33,3,0),VLOOKUP((A124-1),Оп27_BYN→EUR!$A$2:$C$33,3,0)),$B$2:$G$2774,5,0)-VLOOKUP(B124,$B$2:$G$2774,5,0))/365+(VLOOKUP(IF(C124="Нет",VLOOKUP(A124,Оп27_BYN→EUR!$A$2:$C$33,3,0),VLOOKUP((A124-1),Оп27_BYN→EUR!$A$2:$C$33,3,0)),$B$2:$G$2774,6,0)-VLOOKUP(B124,$B$2:$G$2774,6,0))/366)</f>
        <v>1.9150011710607648</v>
      </c>
      <c r="F124" s="54">
        <f>COUNTIF(D125:$D$2774,365)</f>
        <v>2149</v>
      </c>
      <c r="G124" s="54">
        <f>COUNTIF(D125:$D$2774,366)</f>
        <v>501</v>
      </c>
      <c r="H124" s="50"/>
    </row>
    <row r="125" spans="1:8" x14ac:dyDescent="0.25">
      <c r="A125" s="54">
        <f>COUNTIF($C$3:C125,"Да")</f>
        <v>1</v>
      </c>
      <c r="B125" s="53">
        <f t="shared" si="2"/>
        <v>45523</v>
      </c>
      <c r="C125" s="53" t="str">
        <f>IF(ISERROR(VLOOKUP(B125,Оп27_BYN→EUR!$C$3:$C$33,1,0)),"Нет","Да")</f>
        <v>Нет</v>
      </c>
      <c r="D125" s="54">
        <f t="shared" si="3"/>
        <v>366</v>
      </c>
      <c r="E125" s="55">
        <f>('Все выпуски'!$H$4*'Все выпуски'!$H$8)*((VLOOKUP(IF(C125="Нет",VLOOKUP(A125,Оп27_BYN→EUR!$A$2:$C$33,3,0),VLOOKUP((A125-1),Оп27_BYN→EUR!$A$2:$C$33,3,0)),$B$2:$G$2774,5,0)-VLOOKUP(B125,$B$2:$G$2774,5,0))/365+(VLOOKUP(IF(C125="Нет",VLOOKUP(A125,Оп27_BYN→EUR!$A$2:$C$33,3,0),VLOOKUP((A125-1),Оп27_BYN→EUR!$A$2:$C$33,3,0)),$B$2:$G$2774,6,0)-VLOOKUP(B125,$B$2:$G$2774,6,0))/366)</f>
        <v>1.9415984095477199</v>
      </c>
      <c r="F125" s="54">
        <f>COUNTIF(D126:$D$2774,365)</f>
        <v>2149</v>
      </c>
      <c r="G125" s="54">
        <f>COUNTIF(D126:$D$2774,366)</f>
        <v>500</v>
      </c>
      <c r="H125" s="50"/>
    </row>
    <row r="126" spans="1:8" x14ac:dyDescent="0.25">
      <c r="A126" s="54">
        <f>COUNTIF($C$3:C126,"Да")</f>
        <v>1</v>
      </c>
      <c r="B126" s="53">
        <f t="shared" si="2"/>
        <v>45524</v>
      </c>
      <c r="C126" s="53" t="str">
        <f>IF(ISERROR(VLOOKUP(B126,Оп27_BYN→EUR!$C$3:$C$33,1,0)),"Нет","Да")</f>
        <v>Нет</v>
      </c>
      <c r="D126" s="54">
        <f t="shared" si="3"/>
        <v>366</v>
      </c>
      <c r="E126" s="55">
        <f>('Все выпуски'!$H$4*'Все выпуски'!$H$8)*((VLOOKUP(IF(C126="Нет",VLOOKUP(A126,Оп27_BYN→EUR!$A$2:$C$33,3,0),VLOOKUP((A126-1),Оп27_BYN→EUR!$A$2:$C$33,3,0)),$B$2:$G$2774,5,0)-VLOOKUP(B126,$B$2:$G$2774,5,0))/365+(VLOOKUP(IF(C126="Нет",VLOOKUP(A126,Оп27_BYN→EUR!$A$2:$C$33,3,0),VLOOKUP((A126-1),Оп27_BYN→EUR!$A$2:$C$33,3,0)),$B$2:$G$2774,6,0)-VLOOKUP(B126,$B$2:$G$2774,6,0))/366)</f>
        <v>1.9681956480346752</v>
      </c>
      <c r="F126" s="54">
        <f>COUNTIF(D127:$D$2774,365)</f>
        <v>2149</v>
      </c>
      <c r="G126" s="54">
        <f>COUNTIF(D127:$D$2774,366)</f>
        <v>499</v>
      </c>
      <c r="H126" s="50"/>
    </row>
    <row r="127" spans="1:8" x14ac:dyDescent="0.25">
      <c r="A127" s="54">
        <f>COUNTIF($C$3:C127,"Да")</f>
        <v>1</v>
      </c>
      <c r="B127" s="53">
        <f t="shared" si="2"/>
        <v>45525</v>
      </c>
      <c r="C127" s="53" t="str">
        <f>IF(ISERROR(VLOOKUP(B127,Оп27_BYN→EUR!$C$3:$C$33,1,0)),"Нет","Да")</f>
        <v>Нет</v>
      </c>
      <c r="D127" s="54">
        <f t="shared" si="3"/>
        <v>366</v>
      </c>
      <c r="E127" s="55">
        <f>('Все выпуски'!$H$4*'Все выпуски'!$H$8)*((VLOOKUP(IF(C127="Нет",VLOOKUP(A127,Оп27_BYN→EUR!$A$2:$C$33,3,0),VLOOKUP((A127-1),Оп27_BYN→EUR!$A$2:$C$33,3,0)),$B$2:$G$2774,5,0)-VLOOKUP(B127,$B$2:$G$2774,5,0))/365+(VLOOKUP(IF(C127="Нет",VLOOKUP(A127,Оп27_BYN→EUR!$A$2:$C$33,3,0),VLOOKUP((A127-1),Оп27_BYN→EUR!$A$2:$C$33,3,0)),$B$2:$G$2774,6,0)-VLOOKUP(B127,$B$2:$G$2774,6,0))/366)</f>
        <v>1.9947928865216302</v>
      </c>
      <c r="F127" s="54">
        <f>COUNTIF(D128:$D$2774,365)</f>
        <v>2149</v>
      </c>
      <c r="G127" s="54">
        <f>COUNTIF(D128:$D$2774,366)</f>
        <v>498</v>
      </c>
      <c r="H127" s="50"/>
    </row>
    <row r="128" spans="1:8" x14ac:dyDescent="0.25">
      <c r="A128" s="54">
        <f>COUNTIF($C$3:C128,"Да")</f>
        <v>1</v>
      </c>
      <c r="B128" s="53">
        <f t="shared" si="2"/>
        <v>45526</v>
      </c>
      <c r="C128" s="53" t="str">
        <f>IF(ISERROR(VLOOKUP(B128,Оп27_BYN→EUR!$C$3:$C$33,1,0)),"Нет","Да")</f>
        <v>Нет</v>
      </c>
      <c r="D128" s="54">
        <f t="shared" si="3"/>
        <v>366</v>
      </c>
      <c r="E128" s="55">
        <f>('Все выпуски'!$H$4*'Все выпуски'!$H$8)*((VLOOKUP(IF(C128="Нет",VLOOKUP(A128,Оп27_BYN→EUR!$A$2:$C$33,3,0),VLOOKUP((A128-1),Оп27_BYN→EUR!$A$2:$C$33,3,0)),$B$2:$G$2774,5,0)-VLOOKUP(B128,$B$2:$G$2774,5,0))/365+(VLOOKUP(IF(C128="Нет",VLOOKUP(A128,Оп27_BYN→EUR!$A$2:$C$33,3,0),VLOOKUP((A128-1),Оп27_BYN→EUR!$A$2:$C$33,3,0)),$B$2:$G$2774,6,0)-VLOOKUP(B128,$B$2:$G$2774,6,0))/366)</f>
        <v>2.0213901250085851</v>
      </c>
      <c r="F128" s="54">
        <f>COUNTIF(D129:$D$2774,365)</f>
        <v>2149</v>
      </c>
      <c r="G128" s="54">
        <f>COUNTIF(D129:$D$2774,366)</f>
        <v>497</v>
      </c>
      <c r="H128" s="50"/>
    </row>
    <row r="129" spans="1:8" x14ac:dyDescent="0.25">
      <c r="A129" s="54">
        <f>COUNTIF($C$3:C129,"Да")</f>
        <v>1</v>
      </c>
      <c r="B129" s="53">
        <f t="shared" si="2"/>
        <v>45527</v>
      </c>
      <c r="C129" s="53" t="str">
        <f>IF(ISERROR(VLOOKUP(B129,Оп27_BYN→EUR!$C$3:$C$33,1,0)),"Нет","Да")</f>
        <v>Нет</v>
      </c>
      <c r="D129" s="54">
        <f t="shared" si="3"/>
        <v>366</v>
      </c>
      <c r="E129" s="55">
        <f>('Все выпуски'!$H$4*'Все выпуски'!$H$8)*((VLOOKUP(IF(C129="Нет",VLOOKUP(A129,Оп27_BYN→EUR!$A$2:$C$33,3,0),VLOOKUP((A129-1),Оп27_BYN→EUR!$A$2:$C$33,3,0)),$B$2:$G$2774,5,0)-VLOOKUP(B129,$B$2:$G$2774,5,0))/365+(VLOOKUP(IF(C129="Нет",VLOOKUP(A129,Оп27_BYN→EUR!$A$2:$C$33,3,0),VLOOKUP((A129-1),Оп27_BYN→EUR!$A$2:$C$33,3,0)),$B$2:$G$2774,6,0)-VLOOKUP(B129,$B$2:$G$2774,6,0))/366)</f>
        <v>2.0479873634955403</v>
      </c>
      <c r="F129" s="54">
        <f>COUNTIF(D130:$D$2774,365)</f>
        <v>2149</v>
      </c>
      <c r="G129" s="54">
        <f>COUNTIF(D130:$D$2774,366)</f>
        <v>496</v>
      </c>
      <c r="H129" s="50"/>
    </row>
    <row r="130" spans="1:8" x14ac:dyDescent="0.25">
      <c r="A130" s="54">
        <f>COUNTIF($C$3:C130,"Да")</f>
        <v>1</v>
      </c>
      <c r="B130" s="53">
        <f t="shared" si="2"/>
        <v>45528</v>
      </c>
      <c r="C130" s="53" t="str">
        <f>IF(ISERROR(VLOOKUP(B130,Оп27_BYN→EUR!$C$3:$C$33,1,0)),"Нет","Да")</f>
        <v>Нет</v>
      </c>
      <c r="D130" s="54">
        <f t="shared" si="3"/>
        <v>366</v>
      </c>
      <c r="E130" s="55">
        <f>('Все выпуски'!$H$4*'Все выпуски'!$H$8)*((VLOOKUP(IF(C130="Нет",VLOOKUP(A130,Оп27_BYN→EUR!$A$2:$C$33,3,0),VLOOKUP((A130-1),Оп27_BYN→EUR!$A$2:$C$33,3,0)),$B$2:$G$2774,5,0)-VLOOKUP(B130,$B$2:$G$2774,5,0))/365+(VLOOKUP(IF(C130="Нет",VLOOKUP(A130,Оп27_BYN→EUR!$A$2:$C$33,3,0),VLOOKUP((A130-1),Оп27_BYN→EUR!$A$2:$C$33,3,0)),$B$2:$G$2774,6,0)-VLOOKUP(B130,$B$2:$G$2774,6,0))/366)</f>
        <v>2.0745846019824952</v>
      </c>
      <c r="F130" s="54">
        <f>COUNTIF(D131:$D$2774,365)</f>
        <v>2149</v>
      </c>
      <c r="G130" s="54">
        <f>COUNTIF(D131:$D$2774,366)</f>
        <v>495</v>
      </c>
      <c r="H130" s="50"/>
    </row>
    <row r="131" spans="1:8" x14ac:dyDescent="0.25">
      <c r="A131" s="54">
        <f>COUNTIF($C$3:C131,"Да")</f>
        <v>1</v>
      </c>
      <c r="B131" s="53">
        <f t="shared" si="2"/>
        <v>45529</v>
      </c>
      <c r="C131" s="53" t="str">
        <f>IF(ISERROR(VLOOKUP(B131,Оп27_BYN→EUR!$C$3:$C$33,1,0)),"Нет","Да")</f>
        <v>Нет</v>
      </c>
      <c r="D131" s="54">
        <f t="shared" si="3"/>
        <v>366</v>
      </c>
      <c r="E131" s="55">
        <f>('Все выпуски'!$H$4*'Все выпуски'!$H$8)*((VLOOKUP(IF(C131="Нет",VLOOKUP(A131,Оп27_BYN→EUR!$A$2:$C$33,3,0),VLOOKUP((A131-1),Оп27_BYN→EUR!$A$2:$C$33,3,0)),$B$2:$G$2774,5,0)-VLOOKUP(B131,$B$2:$G$2774,5,0))/365+(VLOOKUP(IF(C131="Нет",VLOOKUP(A131,Оп27_BYN→EUR!$A$2:$C$33,3,0),VLOOKUP((A131-1),Оп27_BYN→EUR!$A$2:$C$33,3,0)),$B$2:$G$2774,6,0)-VLOOKUP(B131,$B$2:$G$2774,6,0))/366)</f>
        <v>2.1011818404694504</v>
      </c>
      <c r="F131" s="54">
        <f>COUNTIF(D132:$D$2774,365)</f>
        <v>2149</v>
      </c>
      <c r="G131" s="54">
        <f>COUNTIF(D132:$D$2774,366)</f>
        <v>494</v>
      </c>
      <c r="H131" s="50"/>
    </row>
    <row r="132" spans="1:8" x14ac:dyDescent="0.25">
      <c r="A132" s="54">
        <f>COUNTIF($C$3:C132,"Да")</f>
        <v>1</v>
      </c>
      <c r="B132" s="53">
        <f t="shared" ref="B132:B195" si="4">B131+1</f>
        <v>45530</v>
      </c>
      <c r="C132" s="53" t="str">
        <f>IF(ISERROR(VLOOKUP(B132,Оп27_BYN→EUR!$C$3:$C$33,1,0)),"Нет","Да")</f>
        <v>Нет</v>
      </c>
      <c r="D132" s="54">
        <f t="shared" ref="D132:D195" si="5">IF(MOD(YEAR(B132),4)=0,366,365)</f>
        <v>366</v>
      </c>
      <c r="E132" s="55">
        <f>('Все выпуски'!$H$4*'Все выпуски'!$H$8)*((VLOOKUP(IF(C132="Нет",VLOOKUP(A132,Оп27_BYN→EUR!$A$2:$C$33,3,0),VLOOKUP((A132-1),Оп27_BYN→EUR!$A$2:$C$33,3,0)),$B$2:$G$2774,5,0)-VLOOKUP(B132,$B$2:$G$2774,5,0))/365+(VLOOKUP(IF(C132="Нет",VLOOKUP(A132,Оп27_BYN→EUR!$A$2:$C$33,3,0),VLOOKUP((A132-1),Оп27_BYN→EUR!$A$2:$C$33,3,0)),$B$2:$G$2774,6,0)-VLOOKUP(B132,$B$2:$G$2774,6,0))/366)</f>
        <v>2.1277790789564053</v>
      </c>
      <c r="F132" s="54">
        <f>COUNTIF(D133:$D$2774,365)</f>
        <v>2149</v>
      </c>
      <c r="G132" s="54">
        <f>COUNTIF(D133:$D$2774,366)</f>
        <v>493</v>
      </c>
      <c r="H132" s="50"/>
    </row>
    <row r="133" spans="1:8" x14ac:dyDescent="0.25">
      <c r="A133" s="54">
        <f>COUNTIF($C$3:C133,"Да")</f>
        <v>1</v>
      </c>
      <c r="B133" s="53">
        <f t="shared" si="4"/>
        <v>45531</v>
      </c>
      <c r="C133" s="53" t="str">
        <f>IF(ISERROR(VLOOKUP(B133,Оп27_BYN→EUR!$C$3:$C$33,1,0)),"Нет","Да")</f>
        <v>Нет</v>
      </c>
      <c r="D133" s="54">
        <f t="shared" si="5"/>
        <v>366</v>
      </c>
      <c r="E133" s="55">
        <f>('Все выпуски'!$H$4*'Все выпуски'!$H$8)*((VLOOKUP(IF(C133="Нет",VLOOKUP(A133,Оп27_BYN→EUR!$A$2:$C$33,3,0),VLOOKUP((A133-1),Оп27_BYN→EUR!$A$2:$C$33,3,0)),$B$2:$G$2774,5,0)-VLOOKUP(B133,$B$2:$G$2774,5,0))/365+(VLOOKUP(IF(C133="Нет",VLOOKUP(A133,Оп27_BYN→EUR!$A$2:$C$33,3,0),VLOOKUP((A133-1),Оп27_BYN→EUR!$A$2:$C$33,3,0)),$B$2:$G$2774,6,0)-VLOOKUP(B133,$B$2:$G$2774,6,0))/366)</f>
        <v>2.1543763174433606</v>
      </c>
      <c r="F133" s="54">
        <f>COUNTIF(D134:$D$2774,365)</f>
        <v>2149</v>
      </c>
      <c r="G133" s="54">
        <f>COUNTIF(D134:$D$2774,366)</f>
        <v>492</v>
      </c>
      <c r="H133" s="50"/>
    </row>
    <row r="134" spans="1:8" x14ac:dyDescent="0.25">
      <c r="A134" s="54">
        <f>COUNTIF($C$3:C134,"Да")</f>
        <v>1</v>
      </c>
      <c r="B134" s="53">
        <f t="shared" si="4"/>
        <v>45532</v>
      </c>
      <c r="C134" s="53" t="str">
        <f>IF(ISERROR(VLOOKUP(B134,Оп27_BYN→EUR!$C$3:$C$33,1,0)),"Нет","Да")</f>
        <v>Нет</v>
      </c>
      <c r="D134" s="54">
        <f t="shared" si="5"/>
        <v>366</v>
      </c>
      <c r="E134" s="55">
        <f>('Все выпуски'!$H$4*'Все выпуски'!$H$8)*((VLOOKUP(IF(C134="Нет",VLOOKUP(A134,Оп27_BYN→EUR!$A$2:$C$33,3,0),VLOOKUP((A134-1),Оп27_BYN→EUR!$A$2:$C$33,3,0)),$B$2:$G$2774,5,0)-VLOOKUP(B134,$B$2:$G$2774,5,0))/365+(VLOOKUP(IF(C134="Нет",VLOOKUP(A134,Оп27_BYN→EUR!$A$2:$C$33,3,0),VLOOKUP((A134-1),Оп27_BYN→EUR!$A$2:$C$33,3,0)),$B$2:$G$2774,6,0)-VLOOKUP(B134,$B$2:$G$2774,6,0))/366)</f>
        <v>2.1809735559303154</v>
      </c>
      <c r="F134" s="54">
        <f>COUNTIF(D135:$D$2774,365)</f>
        <v>2149</v>
      </c>
      <c r="G134" s="54">
        <f>COUNTIF(D135:$D$2774,366)</f>
        <v>491</v>
      </c>
      <c r="H134" s="50"/>
    </row>
    <row r="135" spans="1:8" x14ac:dyDescent="0.25">
      <c r="A135" s="54">
        <f>COUNTIF($C$3:C135,"Да")</f>
        <v>1</v>
      </c>
      <c r="B135" s="53">
        <f t="shared" si="4"/>
        <v>45533</v>
      </c>
      <c r="C135" s="53" t="str">
        <f>IF(ISERROR(VLOOKUP(B135,Оп27_BYN→EUR!$C$3:$C$33,1,0)),"Нет","Да")</f>
        <v>Нет</v>
      </c>
      <c r="D135" s="54">
        <f t="shared" si="5"/>
        <v>366</v>
      </c>
      <c r="E135" s="55">
        <f>('Все выпуски'!$H$4*'Все выпуски'!$H$8)*((VLOOKUP(IF(C135="Нет",VLOOKUP(A135,Оп27_BYN→EUR!$A$2:$C$33,3,0),VLOOKUP((A135-1),Оп27_BYN→EUR!$A$2:$C$33,3,0)),$B$2:$G$2774,5,0)-VLOOKUP(B135,$B$2:$G$2774,5,0))/365+(VLOOKUP(IF(C135="Нет",VLOOKUP(A135,Оп27_BYN→EUR!$A$2:$C$33,3,0),VLOOKUP((A135-1),Оп27_BYN→EUR!$A$2:$C$33,3,0)),$B$2:$G$2774,6,0)-VLOOKUP(B135,$B$2:$G$2774,6,0))/366)</f>
        <v>2.2075707944172707</v>
      </c>
      <c r="F135" s="54">
        <f>COUNTIF(D136:$D$2774,365)</f>
        <v>2149</v>
      </c>
      <c r="G135" s="54">
        <f>COUNTIF(D136:$D$2774,366)</f>
        <v>490</v>
      </c>
      <c r="H135" s="50"/>
    </row>
    <row r="136" spans="1:8" x14ac:dyDescent="0.25">
      <c r="A136" s="54">
        <f>COUNTIF($C$3:C136,"Да")</f>
        <v>1</v>
      </c>
      <c r="B136" s="53">
        <f t="shared" si="4"/>
        <v>45534</v>
      </c>
      <c r="C136" s="53" t="str">
        <f>IF(ISERROR(VLOOKUP(B136,Оп27_BYN→EUR!$C$3:$C$33,1,0)),"Нет","Да")</f>
        <v>Нет</v>
      </c>
      <c r="D136" s="54">
        <f t="shared" si="5"/>
        <v>366</v>
      </c>
      <c r="E136" s="55">
        <f>('Все выпуски'!$H$4*'Все выпуски'!$H$8)*((VLOOKUP(IF(C136="Нет",VLOOKUP(A136,Оп27_BYN→EUR!$A$2:$C$33,3,0),VLOOKUP((A136-1),Оп27_BYN→EUR!$A$2:$C$33,3,0)),$B$2:$G$2774,5,0)-VLOOKUP(B136,$B$2:$G$2774,5,0))/365+(VLOOKUP(IF(C136="Нет",VLOOKUP(A136,Оп27_BYN→EUR!$A$2:$C$33,3,0),VLOOKUP((A136-1),Оп27_BYN→EUR!$A$2:$C$33,3,0)),$B$2:$G$2774,6,0)-VLOOKUP(B136,$B$2:$G$2774,6,0))/366)</f>
        <v>2.2341680329042259</v>
      </c>
      <c r="F136" s="54">
        <f>COUNTIF(D137:$D$2774,365)</f>
        <v>2149</v>
      </c>
      <c r="G136" s="54">
        <f>COUNTIF(D137:$D$2774,366)</f>
        <v>489</v>
      </c>
      <c r="H136" s="50"/>
    </row>
    <row r="137" spans="1:8" x14ac:dyDescent="0.25">
      <c r="A137" s="54">
        <f>COUNTIF($C$3:C137,"Да")</f>
        <v>1</v>
      </c>
      <c r="B137" s="53">
        <f t="shared" si="4"/>
        <v>45535</v>
      </c>
      <c r="C137" s="53" t="str">
        <f>IF(ISERROR(VLOOKUP(B137,Оп27_BYN→EUR!$C$3:$C$33,1,0)),"Нет","Да")</f>
        <v>Нет</v>
      </c>
      <c r="D137" s="54">
        <f t="shared" si="5"/>
        <v>366</v>
      </c>
      <c r="E137" s="55">
        <f>('Все выпуски'!$H$4*'Все выпуски'!$H$8)*((VLOOKUP(IF(C137="Нет",VLOOKUP(A137,Оп27_BYN→EUR!$A$2:$C$33,3,0),VLOOKUP((A137-1),Оп27_BYN→EUR!$A$2:$C$33,3,0)),$B$2:$G$2774,5,0)-VLOOKUP(B137,$B$2:$G$2774,5,0))/365+(VLOOKUP(IF(C137="Нет",VLOOKUP(A137,Оп27_BYN→EUR!$A$2:$C$33,3,0),VLOOKUP((A137-1),Оп27_BYN→EUR!$A$2:$C$33,3,0)),$B$2:$G$2774,6,0)-VLOOKUP(B137,$B$2:$G$2774,6,0))/366)</f>
        <v>2.2607652713911808</v>
      </c>
      <c r="F137" s="54">
        <f>COUNTIF(D138:$D$2774,365)</f>
        <v>2149</v>
      </c>
      <c r="G137" s="54">
        <f>COUNTIF(D138:$D$2774,366)</f>
        <v>488</v>
      </c>
      <c r="H137" s="50"/>
    </row>
    <row r="138" spans="1:8" x14ac:dyDescent="0.25">
      <c r="A138" s="54">
        <f>COUNTIF($C$3:C138,"Да")</f>
        <v>1</v>
      </c>
      <c r="B138" s="53">
        <f t="shared" si="4"/>
        <v>45536</v>
      </c>
      <c r="C138" s="53" t="str">
        <f>IF(ISERROR(VLOOKUP(B138,Оп27_BYN→EUR!$C$3:$C$33,1,0)),"Нет","Да")</f>
        <v>Нет</v>
      </c>
      <c r="D138" s="54">
        <f t="shared" si="5"/>
        <v>366</v>
      </c>
      <c r="E138" s="55">
        <f>('Все выпуски'!$H$4*'Все выпуски'!$H$8)*((VLOOKUP(IF(C138="Нет",VLOOKUP(A138,Оп27_BYN→EUR!$A$2:$C$33,3,0),VLOOKUP((A138-1),Оп27_BYN→EUR!$A$2:$C$33,3,0)),$B$2:$G$2774,5,0)-VLOOKUP(B138,$B$2:$G$2774,5,0))/365+(VLOOKUP(IF(C138="Нет",VLOOKUP(A138,Оп27_BYN→EUR!$A$2:$C$33,3,0),VLOOKUP((A138-1),Оп27_BYN→EUR!$A$2:$C$33,3,0)),$B$2:$G$2774,6,0)-VLOOKUP(B138,$B$2:$G$2774,6,0))/366)</f>
        <v>2.2873625098781361</v>
      </c>
      <c r="F138" s="54">
        <f>COUNTIF(D139:$D$2774,365)</f>
        <v>2149</v>
      </c>
      <c r="G138" s="54">
        <f>COUNTIF(D139:$D$2774,366)</f>
        <v>487</v>
      </c>
      <c r="H138" s="50"/>
    </row>
    <row r="139" spans="1:8" x14ac:dyDescent="0.25">
      <c r="A139" s="54">
        <f>COUNTIF($C$3:C139,"Да")</f>
        <v>1</v>
      </c>
      <c r="B139" s="53">
        <f t="shared" si="4"/>
        <v>45537</v>
      </c>
      <c r="C139" s="53" t="str">
        <f>IF(ISERROR(VLOOKUP(B139,Оп27_BYN→EUR!$C$3:$C$33,1,0)),"Нет","Да")</f>
        <v>Нет</v>
      </c>
      <c r="D139" s="54">
        <f t="shared" si="5"/>
        <v>366</v>
      </c>
      <c r="E139" s="55">
        <f>('Все выпуски'!$H$4*'Все выпуски'!$H$8)*((VLOOKUP(IF(C139="Нет",VLOOKUP(A139,Оп27_BYN→EUR!$A$2:$C$33,3,0),VLOOKUP((A139-1),Оп27_BYN→EUR!$A$2:$C$33,3,0)),$B$2:$G$2774,5,0)-VLOOKUP(B139,$B$2:$G$2774,5,0))/365+(VLOOKUP(IF(C139="Нет",VLOOKUP(A139,Оп27_BYN→EUR!$A$2:$C$33,3,0),VLOOKUP((A139-1),Оп27_BYN→EUR!$A$2:$C$33,3,0)),$B$2:$G$2774,6,0)-VLOOKUP(B139,$B$2:$G$2774,6,0))/366)</f>
        <v>2.3139597483650909</v>
      </c>
      <c r="F139" s="54">
        <f>COUNTIF(D140:$D$2774,365)</f>
        <v>2149</v>
      </c>
      <c r="G139" s="54">
        <f>COUNTIF(D140:$D$2774,366)</f>
        <v>486</v>
      </c>
      <c r="H139" s="50"/>
    </row>
    <row r="140" spans="1:8" x14ac:dyDescent="0.25">
      <c r="A140" s="54">
        <f>COUNTIF($C$3:C140,"Да")</f>
        <v>1</v>
      </c>
      <c r="B140" s="53">
        <f t="shared" si="4"/>
        <v>45538</v>
      </c>
      <c r="C140" s="53" t="str">
        <f>IF(ISERROR(VLOOKUP(B140,Оп27_BYN→EUR!$C$3:$C$33,1,0)),"Нет","Да")</f>
        <v>Нет</v>
      </c>
      <c r="D140" s="54">
        <f t="shared" si="5"/>
        <v>366</v>
      </c>
      <c r="E140" s="55">
        <f>('Все выпуски'!$H$4*'Все выпуски'!$H$8)*((VLOOKUP(IF(C140="Нет",VLOOKUP(A140,Оп27_BYN→EUR!$A$2:$C$33,3,0),VLOOKUP((A140-1),Оп27_BYN→EUR!$A$2:$C$33,3,0)),$B$2:$G$2774,5,0)-VLOOKUP(B140,$B$2:$G$2774,5,0))/365+(VLOOKUP(IF(C140="Нет",VLOOKUP(A140,Оп27_BYN→EUR!$A$2:$C$33,3,0),VLOOKUP((A140-1),Оп27_BYN→EUR!$A$2:$C$33,3,0)),$B$2:$G$2774,6,0)-VLOOKUP(B140,$B$2:$G$2774,6,0))/366)</f>
        <v>2.3405569868520457</v>
      </c>
      <c r="F140" s="54">
        <f>COUNTIF(D141:$D$2774,365)</f>
        <v>2149</v>
      </c>
      <c r="G140" s="54">
        <f>COUNTIF(D141:$D$2774,366)</f>
        <v>485</v>
      </c>
      <c r="H140" s="50"/>
    </row>
    <row r="141" spans="1:8" x14ac:dyDescent="0.25">
      <c r="A141" s="54">
        <f>COUNTIF($C$3:C141,"Да")</f>
        <v>1</v>
      </c>
      <c r="B141" s="53">
        <f t="shared" si="4"/>
        <v>45539</v>
      </c>
      <c r="C141" s="53" t="str">
        <f>IF(ISERROR(VLOOKUP(B141,Оп27_BYN→EUR!$C$3:$C$33,1,0)),"Нет","Да")</f>
        <v>Нет</v>
      </c>
      <c r="D141" s="54">
        <f t="shared" si="5"/>
        <v>366</v>
      </c>
      <c r="E141" s="55">
        <f>('Все выпуски'!$H$4*'Все выпуски'!$H$8)*((VLOOKUP(IF(C141="Нет",VLOOKUP(A141,Оп27_BYN→EUR!$A$2:$C$33,3,0),VLOOKUP((A141-1),Оп27_BYN→EUR!$A$2:$C$33,3,0)),$B$2:$G$2774,5,0)-VLOOKUP(B141,$B$2:$G$2774,5,0))/365+(VLOOKUP(IF(C141="Нет",VLOOKUP(A141,Оп27_BYN→EUR!$A$2:$C$33,3,0),VLOOKUP((A141-1),Оп27_BYN→EUR!$A$2:$C$33,3,0)),$B$2:$G$2774,6,0)-VLOOKUP(B141,$B$2:$G$2774,6,0))/366)</f>
        <v>2.367154225339001</v>
      </c>
      <c r="F141" s="54">
        <f>COUNTIF(D142:$D$2774,365)</f>
        <v>2149</v>
      </c>
      <c r="G141" s="54">
        <f>COUNTIF(D142:$D$2774,366)</f>
        <v>484</v>
      </c>
      <c r="H141" s="50"/>
    </row>
    <row r="142" spans="1:8" x14ac:dyDescent="0.25">
      <c r="A142" s="54">
        <f>COUNTIF($C$3:C142,"Да")</f>
        <v>1</v>
      </c>
      <c r="B142" s="53">
        <f t="shared" si="4"/>
        <v>45540</v>
      </c>
      <c r="C142" s="53" t="str">
        <f>IF(ISERROR(VLOOKUP(B142,Оп27_BYN→EUR!$C$3:$C$33,1,0)),"Нет","Да")</f>
        <v>Нет</v>
      </c>
      <c r="D142" s="54">
        <f t="shared" si="5"/>
        <v>366</v>
      </c>
      <c r="E142" s="55">
        <f>('Все выпуски'!$H$4*'Все выпуски'!$H$8)*((VLOOKUP(IF(C142="Нет",VLOOKUP(A142,Оп27_BYN→EUR!$A$2:$C$33,3,0),VLOOKUP((A142-1),Оп27_BYN→EUR!$A$2:$C$33,3,0)),$B$2:$G$2774,5,0)-VLOOKUP(B142,$B$2:$G$2774,5,0))/365+(VLOOKUP(IF(C142="Нет",VLOOKUP(A142,Оп27_BYN→EUR!$A$2:$C$33,3,0),VLOOKUP((A142-1),Оп27_BYN→EUR!$A$2:$C$33,3,0)),$B$2:$G$2774,6,0)-VLOOKUP(B142,$B$2:$G$2774,6,0))/366)</f>
        <v>2.3937514638259563</v>
      </c>
      <c r="F142" s="54">
        <f>COUNTIF(D143:$D$2774,365)</f>
        <v>2149</v>
      </c>
      <c r="G142" s="54">
        <f>COUNTIF(D143:$D$2774,366)</f>
        <v>483</v>
      </c>
      <c r="H142" s="50"/>
    </row>
    <row r="143" spans="1:8" x14ac:dyDescent="0.25">
      <c r="A143" s="54">
        <f>COUNTIF($C$3:C143,"Да")</f>
        <v>1</v>
      </c>
      <c r="B143" s="53">
        <f t="shared" si="4"/>
        <v>45541</v>
      </c>
      <c r="C143" s="53" t="str">
        <f>IF(ISERROR(VLOOKUP(B143,Оп27_BYN→EUR!$C$3:$C$33,1,0)),"Нет","Да")</f>
        <v>Нет</v>
      </c>
      <c r="D143" s="54">
        <f t="shared" si="5"/>
        <v>366</v>
      </c>
      <c r="E143" s="55">
        <f>('Все выпуски'!$H$4*'Все выпуски'!$H$8)*((VLOOKUP(IF(C143="Нет",VLOOKUP(A143,Оп27_BYN→EUR!$A$2:$C$33,3,0),VLOOKUP((A143-1),Оп27_BYN→EUR!$A$2:$C$33,3,0)),$B$2:$G$2774,5,0)-VLOOKUP(B143,$B$2:$G$2774,5,0))/365+(VLOOKUP(IF(C143="Нет",VLOOKUP(A143,Оп27_BYN→EUR!$A$2:$C$33,3,0),VLOOKUP((A143-1),Оп27_BYN→EUR!$A$2:$C$33,3,0)),$B$2:$G$2774,6,0)-VLOOKUP(B143,$B$2:$G$2774,6,0))/366)</f>
        <v>2.4203487023129111</v>
      </c>
      <c r="F143" s="54">
        <f>COUNTIF(D144:$D$2774,365)</f>
        <v>2149</v>
      </c>
      <c r="G143" s="54">
        <f>COUNTIF(D144:$D$2774,366)</f>
        <v>482</v>
      </c>
      <c r="H143" s="50"/>
    </row>
    <row r="144" spans="1:8" x14ac:dyDescent="0.25">
      <c r="A144" s="54">
        <f>COUNTIF($C$3:C144,"Да")</f>
        <v>2</v>
      </c>
      <c r="B144" s="53">
        <f t="shared" si="4"/>
        <v>45542</v>
      </c>
      <c r="C144" s="53" t="str">
        <f>IF(ISERROR(VLOOKUP(B144,Оп27_BYN→EUR!$C$3:$C$33,1,0)),"Нет","Да")</f>
        <v>Да</v>
      </c>
      <c r="D144" s="54">
        <f t="shared" si="5"/>
        <v>366</v>
      </c>
      <c r="E144" s="55">
        <f>('Все выпуски'!$H$4*'Все выпуски'!$H$8)*((VLOOKUP(IF(C144="Нет",VLOOKUP(A144,Оп27_BYN→EUR!$A$2:$C$33,3,0),VLOOKUP((A144-1),Оп27_BYN→EUR!$A$2:$C$33,3,0)),$B$2:$G$2774,5,0)-VLOOKUP(B144,$B$2:$G$2774,5,0))/365+(VLOOKUP(IF(C144="Нет",VLOOKUP(A144,Оп27_BYN→EUR!$A$2:$C$33,3,0),VLOOKUP((A144-1),Оп27_BYN→EUR!$A$2:$C$33,3,0)),$B$2:$G$2774,6,0)-VLOOKUP(B144,$B$2:$G$2774,6,0))/366)</f>
        <v>2.4469459407998664</v>
      </c>
      <c r="F144" s="54">
        <f>COUNTIF(D145:$D$2774,365)</f>
        <v>2149</v>
      </c>
      <c r="G144" s="54">
        <f>COUNTIF(D145:$D$2774,366)</f>
        <v>481</v>
      </c>
      <c r="H144" s="50"/>
    </row>
    <row r="145" spans="1:8" x14ac:dyDescent="0.25">
      <c r="A145" s="54">
        <f>COUNTIF($C$3:C145,"Да")</f>
        <v>2</v>
      </c>
      <c r="B145" s="53">
        <f t="shared" si="4"/>
        <v>45543</v>
      </c>
      <c r="C145" s="53" t="str">
        <f>IF(ISERROR(VLOOKUP(B145,Оп27_BYN→EUR!$C$3:$C$33,1,0)),"Нет","Да")</f>
        <v>Нет</v>
      </c>
      <c r="D145" s="54">
        <f t="shared" si="5"/>
        <v>366</v>
      </c>
      <c r="E145" s="55">
        <f>('Все выпуски'!$H$4*'Все выпуски'!$H$8)*((VLOOKUP(IF(C145="Нет",VLOOKUP(A145,Оп27_BYN→EUR!$A$2:$C$33,3,0),VLOOKUP((A145-1),Оп27_BYN→EUR!$A$2:$C$33,3,0)),$B$2:$G$2774,5,0)-VLOOKUP(B145,$B$2:$G$2774,5,0))/365+(VLOOKUP(IF(C145="Нет",VLOOKUP(A145,Оп27_BYN→EUR!$A$2:$C$33,3,0),VLOOKUP((A145-1),Оп27_BYN→EUR!$A$2:$C$33,3,0)),$B$2:$G$2774,6,0)-VLOOKUP(B145,$B$2:$G$2774,6,0))/366)</f>
        <v>2.6597238486955069E-2</v>
      </c>
      <c r="F145" s="54">
        <f>COUNTIF(D146:$D$2774,365)</f>
        <v>2149</v>
      </c>
      <c r="G145" s="54">
        <f>COUNTIF(D146:$D$2774,366)</f>
        <v>480</v>
      </c>
      <c r="H145" s="50"/>
    </row>
    <row r="146" spans="1:8" x14ac:dyDescent="0.25">
      <c r="A146" s="54">
        <f>COUNTIF($C$3:C146,"Да")</f>
        <v>2</v>
      </c>
      <c r="B146" s="53">
        <f t="shared" si="4"/>
        <v>45544</v>
      </c>
      <c r="C146" s="53" t="str">
        <f>IF(ISERROR(VLOOKUP(B146,Оп27_BYN→EUR!$C$3:$C$33,1,0)),"Нет","Да")</f>
        <v>Нет</v>
      </c>
      <c r="D146" s="54">
        <f t="shared" si="5"/>
        <v>366</v>
      </c>
      <c r="E146" s="55">
        <f>('Все выпуски'!$H$4*'Все выпуски'!$H$8)*((VLOOKUP(IF(C146="Нет",VLOOKUP(A146,Оп27_BYN→EUR!$A$2:$C$33,3,0),VLOOKUP((A146-1),Оп27_BYN→EUR!$A$2:$C$33,3,0)),$B$2:$G$2774,5,0)-VLOOKUP(B146,$B$2:$G$2774,5,0))/365+(VLOOKUP(IF(C146="Нет",VLOOKUP(A146,Оп27_BYN→EUR!$A$2:$C$33,3,0),VLOOKUP((A146-1),Оп27_BYN→EUR!$A$2:$C$33,3,0)),$B$2:$G$2774,6,0)-VLOOKUP(B146,$B$2:$G$2774,6,0))/366)</f>
        <v>5.3194476973910138E-2</v>
      </c>
      <c r="F146" s="54">
        <f>COUNTIF(D147:$D$2774,365)</f>
        <v>2149</v>
      </c>
      <c r="G146" s="54">
        <f>COUNTIF(D147:$D$2774,366)</f>
        <v>479</v>
      </c>
      <c r="H146" s="50"/>
    </row>
    <row r="147" spans="1:8" x14ac:dyDescent="0.25">
      <c r="A147" s="54">
        <f>COUNTIF($C$3:C147,"Да")</f>
        <v>2</v>
      </c>
      <c r="B147" s="53">
        <f t="shared" si="4"/>
        <v>45545</v>
      </c>
      <c r="C147" s="53" t="str">
        <f>IF(ISERROR(VLOOKUP(B147,Оп27_BYN→EUR!$C$3:$C$33,1,0)),"Нет","Да")</f>
        <v>Нет</v>
      </c>
      <c r="D147" s="54">
        <f t="shared" si="5"/>
        <v>366</v>
      </c>
      <c r="E147" s="55">
        <f>('Все выпуски'!$H$4*'Все выпуски'!$H$8)*((VLOOKUP(IF(C147="Нет",VLOOKUP(A147,Оп27_BYN→EUR!$A$2:$C$33,3,0),VLOOKUP((A147-1),Оп27_BYN→EUR!$A$2:$C$33,3,0)),$B$2:$G$2774,5,0)-VLOOKUP(B147,$B$2:$G$2774,5,0))/365+(VLOOKUP(IF(C147="Нет",VLOOKUP(A147,Оп27_BYN→EUR!$A$2:$C$33,3,0),VLOOKUP((A147-1),Оп27_BYN→EUR!$A$2:$C$33,3,0)),$B$2:$G$2774,6,0)-VLOOKUP(B147,$B$2:$G$2774,6,0))/366)</f>
        <v>7.9791715460865206E-2</v>
      </c>
      <c r="F147" s="54">
        <f>COUNTIF(D148:$D$2774,365)</f>
        <v>2149</v>
      </c>
      <c r="G147" s="54">
        <f>COUNTIF(D148:$D$2774,366)</f>
        <v>478</v>
      </c>
      <c r="H147" s="50"/>
    </row>
    <row r="148" spans="1:8" x14ac:dyDescent="0.25">
      <c r="A148" s="54">
        <f>COUNTIF($C$3:C148,"Да")</f>
        <v>2</v>
      </c>
      <c r="B148" s="53">
        <f t="shared" si="4"/>
        <v>45546</v>
      </c>
      <c r="C148" s="53" t="str">
        <f>IF(ISERROR(VLOOKUP(B148,Оп27_BYN→EUR!$C$3:$C$33,1,0)),"Нет","Да")</f>
        <v>Нет</v>
      </c>
      <c r="D148" s="54">
        <f t="shared" si="5"/>
        <v>366</v>
      </c>
      <c r="E148" s="55">
        <f>('Все выпуски'!$H$4*'Все выпуски'!$H$8)*((VLOOKUP(IF(C148="Нет",VLOOKUP(A148,Оп27_BYN→EUR!$A$2:$C$33,3,0),VLOOKUP((A148-1),Оп27_BYN→EUR!$A$2:$C$33,3,0)),$B$2:$G$2774,5,0)-VLOOKUP(B148,$B$2:$G$2774,5,0))/365+(VLOOKUP(IF(C148="Нет",VLOOKUP(A148,Оп27_BYN→EUR!$A$2:$C$33,3,0),VLOOKUP((A148-1),Оп27_BYN→EUR!$A$2:$C$33,3,0)),$B$2:$G$2774,6,0)-VLOOKUP(B148,$B$2:$G$2774,6,0))/366)</f>
        <v>0.10638895394782028</v>
      </c>
      <c r="F148" s="54">
        <f>COUNTIF(D149:$D$2774,365)</f>
        <v>2149</v>
      </c>
      <c r="G148" s="54">
        <f>COUNTIF(D149:$D$2774,366)</f>
        <v>477</v>
      </c>
      <c r="H148" s="50"/>
    </row>
    <row r="149" spans="1:8" x14ac:dyDescent="0.25">
      <c r="A149" s="54">
        <f>COUNTIF($C$3:C149,"Да")</f>
        <v>2</v>
      </c>
      <c r="B149" s="53">
        <f t="shared" si="4"/>
        <v>45547</v>
      </c>
      <c r="C149" s="53" t="str">
        <f>IF(ISERROR(VLOOKUP(B149,Оп27_BYN→EUR!$C$3:$C$33,1,0)),"Нет","Да")</f>
        <v>Нет</v>
      </c>
      <c r="D149" s="54">
        <f t="shared" si="5"/>
        <v>366</v>
      </c>
      <c r="E149" s="55">
        <f>('Все выпуски'!$H$4*'Все выпуски'!$H$8)*((VLOOKUP(IF(C149="Нет",VLOOKUP(A149,Оп27_BYN→EUR!$A$2:$C$33,3,0),VLOOKUP((A149-1),Оп27_BYN→EUR!$A$2:$C$33,3,0)),$B$2:$G$2774,5,0)-VLOOKUP(B149,$B$2:$G$2774,5,0))/365+(VLOOKUP(IF(C149="Нет",VLOOKUP(A149,Оп27_BYN→EUR!$A$2:$C$33,3,0),VLOOKUP((A149-1),Оп27_BYN→EUR!$A$2:$C$33,3,0)),$B$2:$G$2774,6,0)-VLOOKUP(B149,$B$2:$G$2774,6,0))/366)</f>
        <v>0.13298619243477533</v>
      </c>
      <c r="F149" s="54">
        <f>COUNTIF(D150:$D$2774,365)</f>
        <v>2149</v>
      </c>
      <c r="G149" s="54">
        <f>COUNTIF(D150:$D$2774,366)</f>
        <v>476</v>
      </c>
      <c r="H149" s="50"/>
    </row>
    <row r="150" spans="1:8" x14ac:dyDescent="0.25">
      <c r="A150" s="54">
        <f>COUNTIF($C$3:C150,"Да")</f>
        <v>2</v>
      </c>
      <c r="B150" s="53">
        <f t="shared" si="4"/>
        <v>45548</v>
      </c>
      <c r="C150" s="53" t="str">
        <f>IF(ISERROR(VLOOKUP(B150,Оп27_BYN→EUR!$C$3:$C$33,1,0)),"Нет","Да")</f>
        <v>Нет</v>
      </c>
      <c r="D150" s="54">
        <f t="shared" si="5"/>
        <v>366</v>
      </c>
      <c r="E150" s="55">
        <f>('Все выпуски'!$H$4*'Все выпуски'!$H$8)*((VLOOKUP(IF(C150="Нет",VLOOKUP(A150,Оп27_BYN→EUR!$A$2:$C$33,3,0),VLOOKUP((A150-1),Оп27_BYN→EUR!$A$2:$C$33,3,0)),$B$2:$G$2774,5,0)-VLOOKUP(B150,$B$2:$G$2774,5,0))/365+(VLOOKUP(IF(C150="Нет",VLOOKUP(A150,Оп27_BYN→EUR!$A$2:$C$33,3,0),VLOOKUP((A150-1),Оп27_BYN→EUR!$A$2:$C$33,3,0)),$B$2:$G$2774,6,0)-VLOOKUP(B150,$B$2:$G$2774,6,0))/366)</f>
        <v>0.15958343092173041</v>
      </c>
      <c r="F150" s="54">
        <f>COUNTIF(D151:$D$2774,365)</f>
        <v>2149</v>
      </c>
      <c r="G150" s="54">
        <f>COUNTIF(D151:$D$2774,366)</f>
        <v>475</v>
      </c>
      <c r="H150" s="50"/>
    </row>
    <row r="151" spans="1:8" x14ac:dyDescent="0.25">
      <c r="A151" s="54">
        <f>COUNTIF($C$3:C151,"Да")</f>
        <v>2</v>
      </c>
      <c r="B151" s="53">
        <f t="shared" si="4"/>
        <v>45549</v>
      </c>
      <c r="C151" s="53" t="str">
        <f>IF(ISERROR(VLOOKUP(B151,Оп27_BYN→EUR!$C$3:$C$33,1,0)),"Нет","Да")</f>
        <v>Нет</v>
      </c>
      <c r="D151" s="54">
        <f t="shared" si="5"/>
        <v>366</v>
      </c>
      <c r="E151" s="55">
        <f>('Все выпуски'!$H$4*'Все выпуски'!$H$8)*((VLOOKUP(IF(C151="Нет",VLOOKUP(A151,Оп27_BYN→EUR!$A$2:$C$33,3,0),VLOOKUP((A151-1),Оп27_BYN→EUR!$A$2:$C$33,3,0)),$B$2:$G$2774,5,0)-VLOOKUP(B151,$B$2:$G$2774,5,0))/365+(VLOOKUP(IF(C151="Нет",VLOOKUP(A151,Оп27_BYN→EUR!$A$2:$C$33,3,0),VLOOKUP((A151-1),Оп27_BYN→EUR!$A$2:$C$33,3,0)),$B$2:$G$2774,6,0)-VLOOKUP(B151,$B$2:$G$2774,6,0))/366)</f>
        <v>0.1861806694086855</v>
      </c>
      <c r="F151" s="54">
        <f>COUNTIF(D152:$D$2774,365)</f>
        <v>2149</v>
      </c>
      <c r="G151" s="54">
        <f>COUNTIF(D152:$D$2774,366)</f>
        <v>474</v>
      </c>
      <c r="H151" s="50"/>
    </row>
    <row r="152" spans="1:8" x14ac:dyDescent="0.25">
      <c r="A152" s="54">
        <f>COUNTIF($C$3:C152,"Да")</f>
        <v>2</v>
      </c>
      <c r="B152" s="53">
        <f t="shared" si="4"/>
        <v>45550</v>
      </c>
      <c r="C152" s="53" t="str">
        <f>IF(ISERROR(VLOOKUP(B152,Оп27_BYN→EUR!$C$3:$C$33,1,0)),"Нет","Да")</f>
        <v>Нет</v>
      </c>
      <c r="D152" s="54">
        <f t="shared" si="5"/>
        <v>366</v>
      </c>
      <c r="E152" s="55">
        <f>('Все выпуски'!$H$4*'Все выпуски'!$H$8)*((VLOOKUP(IF(C152="Нет",VLOOKUP(A152,Оп27_BYN→EUR!$A$2:$C$33,3,0),VLOOKUP((A152-1),Оп27_BYN→EUR!$A$2:$C$33,3,0)),$B$2:$G$2774,5,0)-VLOOKUP(B152,$B$2:$G$2774,5,0))/365+(VLOOKUP(IF(C152="Нет",VLOOKUP(A152,Оп27_BYN→EUR!$A$2:$C$33,3,0),VLOOKUP((A152-1),Оп27_BYN→EUR!$A$2:$C$33,3,0)),$B$2:$G$2774,6,0)-VLOOKUP(B152,$B$2:$G$2774,6,0))/366)</f>
        <v>0.21277790789564055</v>
      </c>
      <c r="F152" s="54">
        <f>COUNTIF(D153:$D$2774,365)</f>
        <v>2149</v>
      </c>
      <c r="G152" s="54">
        <f>COUNTIF(D153:$D$2774,366)</f>
        <v>473</v>
      </c>
      <c r="H152" s="50"/>
    </row>
    <row r="153" spans="1:8" x14ac:dyDescent="0.25">
      <c r="A153" s="54">
        <f>COUNTIF($C$3:C153,"Да")</f>
        <v>2</v>
      </c>
      <c r="B153" s="53">
        <f t="shared" si="4"/>
        <v>45551</v>
      </c>
      <c r="C153" s="53" t="str">
        <f>IF(ISERROR(VLOOKUP(B153,Оп27_BYN→EUR!$C$3:$C$33,1,0)),"Нет","Да")</f>
        <v>Нет</v>
      </c>
      <c r="D153" s="54">
        <f t="shared" si="5"/>
        <v>366</v>
      </c>
      <c r="E153" s="55">
        <f>('Все выпуски'!$H$4*'Все выпуски'!$H$8)*((VLOOKUP(IF(C153="Нет",VLOOKUP(A153,Оп27_BYN→EUR!$A$2:$C$33,3,0),VLOOKUP((A153-1),Оп27_BYN→EUR!$A$2:$C$33,3,0)),$B$2:$G$2774,5,0)-VLOOKUP(B153,$B$2:$G$2774,5,0))/365+(VLOOKUP(IF(C153="Нет",VLOOKUP(A153,Оп27_BYN→EUR!$A$2:$C$33,3,0),VLOOKUP((A153-1),Оп27_BYN→EUR!$A$2:$C$33,3,0)),$B$2:$G$2774,6,0)-VLOOKUP(B153,$B$2:$G$2774,6,0))/366)</f>
        <v>0.2393751463825956</v>
      </c>
      <c r="F153" s="54">
        <f>COUNTIF(D154:$D$2774,365)</f>
        <v>2149</v>
      </c>
      <c r="G153" s="54">
        <f>COUNTIF(D154:$D$2774,366)</f>
        <v>472</v>
      </c>
      <c r="H153" s="50"/>
    </row>
    <row r="154" spans="1:8" x14ac:dyDescent="0.25">
      <c r="A154" s="54">
        <f>COUNTIF($C$3:C154,"Да")</f>
        <v>2</v>
      </c>
      <c r="B154" s="53">
        <f t="shared" si="4"/>
        <v>45552</v>
      </c>
      <c r="C154" s="53" t="str">
        <f>IF(ISERROR(VLOOKUP(B154,Оп27_BYN→EUR!$C$3:$C$33,1,0)),"Нет","Да")</f>
        <v>Нет</v>
      </c>
      <c r="D154" s="54">
        <f t="shared" si="5"/>
        <v>366</v>
      </c>
      <c r="E154" s="55">
        <f>('Все выпуски'!$H$4*'Все выпуски'!$H$8)*((VLOOKUP(IF(C154="Нет",VLOOKUP(A154,Оп27_BYN→EUR!$A$2:$C$33,3,0),VLOOKUP((A154-1),Оп27_BYN→EUR!$A$2:$C$33,3,0)),$B$2:$G$2774,5,0)-VLOOKUP(B154,$B$2:$G$2774,5,0))/365+(VLOOKUP(IF(C154="Нет",VLOOKUP(A154,Оп27_BYN→EUR!$A$2:$C$33,3,0),VLOOKUP((A154-1),Оп27_BYN→EUR!$A$2:$C$33,3,0)),$B$2:$G$2774,6,0)-VLOOKUP(B154,$B$2:$G$2774,6,0))/366)</f>
        <v>0.26597238486955066</v>
      </c>
      <c r="F154" s="54">
        <f>COUNTIF(D155:$D$2774,365)</f>
        <v>2149</v>
      </c>
      <c r="G154" s="54">
        <f>COUNTIF(D155:$D$2774,366)</f>
        <v>471</v>
      </c>
      <c r="H154" s="50"/>
    </row>
    <row r="155" spans="1:8" x14ac:dyDescent="0.25">
      <c r="A155" s="54">
        <f>COUNTIF($C$3:C155,"Да")</f>
        <v>2</v>
      </c>
      <c r="B155" s="53">
        <f t="shared" si="4"/>
        <v>45553</v>
      </c>
      <c r="C155" s="53" t="str">
        <f>IF(ISERROR(VLOOKUP(B155,Оп27_BYN→EUR!$C$3:$C$33,1,0)),"Нет","Да")</f>
        <v>Нет</v>
      </c>
      <c r="D155" s="54">
        <f t="shared" si="5"/>
        <v>366</v>
      </c>
      <c r="E155" s="55">
        <f>('Все выпуски'!$H$4*'Все выпуски'!$H$8)*((VLOOKUP(IF(C155="Нет",VLOOKUP(A155,Оп27_BYN→EUR!$A$2:$C$33,3,0),VLOOKUP((A155-1),Оп27_BYN→EUR!$A$2:$C$33,3,0)),$B$2:$G$2774,5,0)-VLOOKUP(B155,$B$2:$G$2774,5,0))/365+(VLOOKUP(IF(C155="Нет",VLOOKUP(A155,Оп27_BYN→EUR!$A$2:$C$33,3,0),VLOOKUP((A155-1),Оп27_BYN→EUR!$A$2:$C$33,3,0)),$B$2:$G$2774,6,0)-VLOOKUP(B155,$B$2:$G$2774,6,0))/366)</f>
        <v>0.29256962335650571</v>
      </c>
      <c r="F155" s="54">
        <f>COUNTIF(D156:$D$2774,365)</f>
        <v>2149</v>
      </c>
      <c r="G155" s="54">
        <f>COUNTIF(D156:$D$2774,366)</f>
        <v>470</v>
      </c>
      <c r="H155" s="50"/>
    </row>
    <row r="156" spans="1:8" x14ac:dyDescent="0.25">
      <c r="A156" s="54">
        <f>COUNTIF($C$3:C156,"Да")</f>
        <v>2</v>
      </c>
      <c r="B156" s="53">
        <f t="shared" si="4"/>
        <v>45554</v>
      </c>
      <c r="C156" s="53" t="str">
        <f>IF(ISERROR(VLOOKUP(B156,Оп27_BYN→EUR!$C$3:$C$33,1,0)),"Нет","Да")</f>
        <v>Нет</v>
      </c>
      <c r="D156" s="54">
        <f t="shared" si="5"/>
        <v>366</v>
      </c>
      <c r="E156" s="55">
        <f>('Все выпуски'!$H$4*'Все выпуски'!$H$8)*((VLOOKUP(IF(C156="Нет",VLOOKUP(A156,Оп27_BYN→EUR!$A$2:$C$33,3,0),VLOOKUP((A156-1),Оп27_BYN→EUR!$A$2:$C$33,3,0)),$B$2:$G$2774,5,0)-VLOOKUP(B156,$B$2:$G$2774,5,0))/365+(VLOOKUP(IF(C156="Нет",VLOOKUP(A156,Оп27_BYN→EUR!$A$2:$C$33,3,0),VLOOKUP((A156-1),Оп27_BYN→EUR!$A$2:$C$33,3,0)),$B$2:$G$2774,6,0)-VLOOKUP(B156,$B$2:$G$2774,6,0))/366)</f>
        <v>0.31916686184346083</v>
      </c>
      <c r="F156" s="54">
        <f>COUNTIF(D157:$D$2774,365)</f>
        <v>2149</v>
      </c>
      <c r="G156" s="54">
        <f>COUNTIF(D157:$D$2774,366)</f>
        <v>469</v>
      </c>
      <c r="H156" s="50"/>
    </row>
    <row r="157" spans="1:8" x14ac:dyDescent="0.25">
      <c r="A157" s="54">
        <f>COUNTIF($C$3:C157,"Да")</f>
        <v>2</v>
      </c>
      <c r="B157" s="53">
        <f t="shared" si="4"/>
        <v>45555</v>
      </c>
      <c r="C157" s="53" t="str">
        <f>IF(ISERROR(VLOOKUP(B157,Оп27_BYN→EUR!$C$3:$C$33,1,0)),"Нет","Да")</f>
        <v>Нет</v>
      </c>
      <c r="D157" s="54">
        <f t="shared" si="5"/>
        <v>366</v>
      </c>
      <c r="E157" s="55">
        <f>('Все выпуски'!$H$4*'Все выпуски'!$H$8)*((VLOOKUP(IF(C157="Нет",VLOOKUP(A157,Оп27_BYN→EUR!$A$2:$C$33,3,0),VLOOKUP((A157-1),Оп27_BYN→EUR!$A$2:$C$33,3,0)),$B$2:$G$2774,5,0)-VLOOKUP(B157,$B$2:$G$2774,5,0))/365+(VLOOKUP(IF(C157="Нет",VLOOKUP(A157,Оп27_BYN→EUR!$A$2:$C$33,3,0),VLOOKUP((A157-1),Оп27_BYN→EUR!$A$2:$C$33,3,0)),$B$2:$G$2774,6,0)-VLOOKUP(B157,$B$2:$G$2774,6,0))/366)</f>
        <v>0.34576410033041588</v>
      </c>
      <c r="F157" s="54">
        <f>COUNTIF(D158:$D$2774,365)</f>
        <v>2149</v>
      </c>
      <c r="G157" s="54">
        <f>COUNTIF(D158:$D$2774,366)</f>
        <v>468</v>
      </c>
      <c r="H157" s="50"/>
    </row>
    <row r="158" spans="1:8" x14ac:dyDescent="0.25">
      <c r="A158" s="54">
        <f>COUNTIF($C$3:C158,"Да")</f>
        <v>2</v>
      </c>
      <c r="B158" s="53">
        <f t="shared" si="4"/>
        <v>45556</v>
      </c>
      <c r="C158" s="53" t="str">
        <f>IF(ISERROR(VLOOKUP(B158,Оп27_BYN→EUR!$C$3:$C$33,1,0)),"Нет","Да")</f>
        <v>Нет</v>
      </c>
      <c r="D158" s="54">
        <f t="shared" si="5"/>
        <v>366</v>
      </c>
      <c r="E158" s="55">
        <f>('Все выпуски'!$H$4*'Все выпуски'!$H$8)*((VLOOKUP(IF(C158="Нет",VLOOKUP(A158,Оп27_BYN→EUR!$A$2:$C$33,3,0),VLOOKUP((A158-1),Оп27_BYN→EUR!$A$2:$C$33,3,0)),$B$2:$G$2774,5,0)-VLOOKUP(B158,$B$2:$G$2774,5,0))/365+(VLOOKUP(IF(C158="Нет",VLOOKUP(A158,Оп27_BYN→EUR!$A$2:$C$33,3,0),VLOOKUP((A158-1),Оп27_BYN→EUR!$A$2:$C$33,3,0)),$B$2:$G$2774,6,0)-VLOOKUP(B158,$B$2:$G$2774,6,0))/366)</f>
        <v>0.37236133881737099</v>
      </c>
      <c r="F158" s="54">
        <f>COUNTIF(D159:$D$2774,365)</f>
        <v>2149</v>
      </c>
      <c r="G158" s="54">
        <f>COUNTIF(D159:$D$2774,366)</f>
        <v>467</v>
      </c>
      <c r="H158" s="50"/>
    </row>
    <row r="159" spans="1:8" x14ac:dyDescent="0.25">
      <c r="A159" s="54">
        <f>COUNTIF($C$3:C159,"Да")</f>
        <v>2</v>
      </c>
      <c r="B159" s="53">
        <f t="shared" si="4"/>
        <v>45557</v>
      </c>
      <c r="C159" s="53" t="str">
        <f>IF(ISERROR(VLOOKUP(B159,Оп27_BYN→EUR!$C$3:$C$33,1,0)),"Нет","Да")</f>
        <v>Нет</v>
      </c>
      <c r="D159" s="54">
        <f t="shared" si="5"/>
        <v>366</v>
      </c>
      <c r="E159" s="55">
        <f>('Все выпуски'!$H$4*'Все выпуски'!$H$8)*((VLOOKUP(IF(C159="Нет",VLOOKUP(A159,Оп27_BYN→EUR!$A$2:$C$33,3,0),VLOOKUP((A159-1),Оп27_BYN→EUR!$A$2:$C$33,3,0)),$B$2:$G$2774,5,0)-VLOOKUP(B159,$B$2:$G$2774,5,0))/365+(VLOOKUP(IF(C159="Нет",VLOOKUP(A159,Оп27_BYN→EUR!$A$2:$C$33,3,0),VLOOKUP((A159-1),Оп27_BYN→EUR!$A$2:$C$33,3,0)),$B$2:$G$2774,6,0)-VLOOKUP(B159,$B$2:$G$2774,6,0))/366)</f>
        <v>0.39895857730432599</v>
      </c>
      <c r="F159" s="54">
        <f>COUNTIF(D160:$D$2774,365)</f>
        <v>2149</v>
      </c>
      <c r="G159" s="54">
        <f>COUNTIF(D160:$D$2774,366)</f>
        <v>466</v>
      </c>
      <c r="H159" s="50"/>
    </row>
    <row r="160" spans="1:8" x14ac:dyDescent="0.25">
      <c r="A160" s="54">
        <f>COUNTIF($C$3:C160,"Да")</f>
        <v>2</v>
      </c>
      <c r="B160" s="53">
        <f t="shared" si="4"/>
        <v>45558</v>
      </c>
      <c r="C160" s="53" t="str">
        <f>IF(ISERROR(VLOOKUP(B160,Оп27_BYN→EUR!$C$3:$C$33,1,0)),"Нет","Да")</f>
        <v>Нет</v>
      </c>
      <c r="D160" s="54">
        <f t="shared" si="5"/>
        <v>366</v>
      </c>
      <c r="E160" s="55">
        <f>('Все выпуски'!$H$4*'Все выпуски'!$H$8)*((VLOOKUP(IF(C160="Нет",VLOOKUP(A160,Оп27_BYN→EUR!$A$2:$C$33,3,0),VLOOKUP((A160-1),Оп27_BYN→EUR!$A$2:$C$33,3,0)),$B$2:$G$2774,5,0)-VLOOKUP(B160,$B$2:$G$2774,5,0))/365+(VLOOKUP(IF(C160="Нет",VLOOKUP(A160,Оп27_BYN→EUR!$A$2:$C$33,3,0),VLOOKUP((A160-1),Оп27_BYN→EUR!$A$2:$C$33,3,0)),$B$2:$G$2774,6,0)-VLOOKUP(B160,$B$2:$G$2774,6,0))/366)</f>
        <v>0.4255558157912811</v>
      </c>
      <c r="F160" s="54">
        <f>COUNTIF(D161:$D$2774,365)</f>
        <v>2149</v>
      </c>
      <c r="G160" s="54">
        <f>COUNTIF(D161:$D$2774,366)</f>
        <v>465</v>
      </c>
      <c r="H160" s="50"/>
    </row>
    <row r="161" spans="1:8" x14ac:dyDescent="0.25">
      <c r="A161" s="54">
        <f>COUNTIF($C$3:C161,"Да")</f>
        <v>2</v>
      </c>
      <c r="B161" s="53">
        <f t="shared" si="4"/>
        <v>45559</v>
      </c>
      <c r="C161" s="53" t="str">
        <f>IF(ISERROR(VLOOKUP(B161,Оп27_BYN→EUR!$C$3:$C$33,1,0)),"Нет","Да")</f>
        <v>Нет</v>
      </c>
      <c r="D161" s="54">
        <f t="shared" si="5"/>
        <v>366</v>
      </c>
      <c r="E161" s="55">
        <f>('Все выпуски'!$H$4*'Все выпуски'!$H$8)*((VLOOKUP(IF(C161="Нет",VLOOKUP(A161,Оп27_BYN→EUR!$A$2:$C$33,3,0),VLOOKUP((A161-1),Оп27_BYN→EUR!$A$2:$C$33,3,0)),$B$2:$G$2774,5,0)-VLOOKUP(B161,$B$2:$G$2774,5,0))/365+(VLOOKUP(IF(C161="Нет",VLOOKUP(A161,Оп27_BYN→EUR!$A$2:$C$33,3,0),VLOOKUP((A161-1),Оп27_BYN→EUR!$A$2:$C$33,3,0)),$B$2:$G$2774,6,0)-VLOOKUP(B161,$B$2:$G$2774,6,0))/366)</f>
        <v>0.45215305427823621</v>
      </c>
      <c r="F161" s="54">
        <f>COUNTIF(D162:$D$2774,365)</f>
        <v>2149</v>
      </c>
      <c r="G161" s="54">
        <f>COUNTIF(D162:$D$2774,366)</f>
        <v>464</v>
      </c>
      <c r="H161" s="50"/>
    </row>
    <row r="162" spans="1:8" x14ac:dyDescent="0.25">
      <c r="A162" s="54">
        <f>COUNTIF($C$3:C162,"Да")</f>
        <v>2</v>
      </c>
      <c r="B162" s="53">
        <f t="shared" si="4"/>
        <v>45560</v>
      </c>
      <c r="C162" s="53" t="str">
        <f>IF(ISERROR(VLOOKUP(B162,Оп27_BYN→EUR!$C$3:$C$33,1,0)),"Нет","Да")</f>
        <v>Нет</v>
      </c>
      <c r="D162" s="54">
        <f t="shared" si="5"/>
        <v>366</v>
      </c>
      <c r="E162" s="55">
        <f>('Все выпуски'!$H$4*'Все выпуски'!$H$8)*((VLOOKUP(IF(C162="Нет",VLOOKUP(A162,Оп27_BYN→EUR!$A$2:$C$33,3,0),VLOOKUP((A162-1),Оп27_BYN→EUR!$A$2:$C$33,3,0)),$B$2:$G$2774,5,0)-VLOOKUP(B162,$B$2:$G$2774,5,0))/365+(VLOOKUP(IF(C162="Нет",VLOOKUP(A162,Оп27_BYN→EUR!$A$2:$C$33,3,0),VLOOKUP((A162-1),Оп27_BYN→EUR!$A$2:$C$33,3,0)),$B$2:$G$2774,6,0)-VLOOKUP(B162,$B$2:$G$2774,6,0))/366)</f>
        <v>0.47875029276519121</v>
      </c>
      <c r="F162" s="54">
        <f>COUNTIF(D163:$D$2774,365)</f>
        <v>2149</v>
      </c>
      <c r="G162" s="54">
        <f>COUNTIF(D163:$D$2774,366)</f>
        <v>463</v>
      </c>
      <c r="H162" s="50"/>
    </row>
    <row r="163" spans="1:8" x14ac:dyDescent="0.25">
      <c r="A163" s="54">
        <f>COUNTIF($C$3:C163,"Да")</f>
        <v>2</v>
      </c>
      <c r="B163" s="53">
        <f t="shared" si="4"/>
        <v>45561</v>
      </c>
      <c r="C163" s="53" t="str">
        <f>IF(ISERROR(VLOOKUP(B163,Оп27_BYN→EUR!$C$3:$C$33,1,0)),"Нет","Да")</f>
        <v>Нет</v>
      </c>
      <c r="D163" s="54">
        <f t="shared" si="5"/>
        <v>366</v>
      </c>
      <c r="E163" s="55">
        <f>('Все выпуски'!$H$4*'Все выпуски'!$H$8)*((VLOOKUP(IF(C163="Нет",VLOOKUP(A163,Оп27_BYN→EUR!$A$2:$C$33,3,0),VLOOKUP((A163-1),Оп27_BYN→EUR!$A$2:$C$33,3,0)),$B$2:$G$2774,5,0)-VLOOKUP(B163,$B$2:$G$2774,5,0))/365+(VLOOKUP(IF(C163="Нет",VLOOKUP(A163,Оп27_BYN→EUR!$A$2:$C$33,3,0),VLOOKUP((A163-1),Оп27_BYN→EUR!$A$2:$C$33,3,0)),$B$2:$G$2774,6,0)-VLOOKUP(B163,$B$2:$G$2774,6,0))/366)</f>
        <v>0.50534753125214626</v>
      </c>
      <c r="F163" s="54">
        <f>COUNTIF(D164:$D$2774,365)</f>
        <v>2149</v>
      </c>
      <c r="G163" s="54">
        <f>COUNTIF(D164:$D$2774,366)</f>
        <v>462</v>
      </c>
      <c r="H163" s="50"/>
    </row>
    <row r="164" spans="1:8" x14ac:dyDescent="0.25">
      <c r="A164" s="54">
        <f>COUNTIF($C$3:C164,"Да")</f>
        <v>2</v>
      </c>
      <c r="B164" s="53">
        <f t="shared" si="4"/>
        <v>45562</v>
      </c>
      <c r="C164" s="53" t="str">
        <f>IF(ISERROR(VLOOKUP(B164,Оп27_BYN→EUR!$C$3:$C$33,1,0)),"Нет","Да")</f>
        <v>Нет</v>
      </c>
      <c r="D164" s="54">
        <f t="shared" si="5"/>
        <v>366</v>
      </c>
      <c r="E164" s="55">
        <f>('Все выпуски'!$H$4*'Все выпуски'!$H$8)*((VLOOKUP(IF(C164="Нет",VLOOKUP(A164,Оп27_BYN→EUR!$A$2:$C$33,3,0),VLOOKUP((A164-1),Оп27_BYN→EUR!$A$2:$C$33,3,0)),$B$2:$G$2774,5,0)-VLOOKUP(B164,$B$2:$G$2774,5,0))/365+(VLOOKUP(IF(C164="Нет",VLOOKUP(A164,Оп27_BYN→EUR!$A$2:$C$33,3,0),VLOOKUP((A164-1),Оп27_BYN→EUR!$A$2:$C$33,3,0)),$B$2:$G$2774,6,0)-VLOOKUP(B164,$B$2:$G$2774,6,0))/366)</f>
        <v>0.53194476973910132</v>
      </c>
      <c r="F164" s="54">
        <f>COUNTIF(D165:$D$2774,365)</f>
        <v>2149</v>
      </c>
      <c r="G164" s="54">
        <f>COUNTIF(D165:$D$2774,366)</f>
        <v>461</v>
      </c>
      <c r="H164" s="50"/>
    </row>
    <row r="165" spans="1:8" x14ac:dyDescent="0.25">
      <c r="A165" s="54">
        <f>COUNTIF($C$3:C165,"Да")</f>
        <v>2</v>
      </c>
      <c r="B165" s="53">
        <f t="shared" si="4"/>
        <v>45563</v>
      </c>
      <c r="C165" s="53" t="str">
        <f>IF(ISERROR(VLOOKUP(B165,Оп27_BYN→EUR!$C$3:$C$33,1,0)),"Нет","Да")</f>
        <v>Нет</v>
      </c>
      <c r="D165" s="54">
        <f t="shared" si="5"/>
        <v>366</v>
      </c>
      <c r="E165" s="55">
        <f>('Все выпуски'!$H$4*'Все выпуски'!$H$8)*((VLOOKUP(IF(C165="Нет",VLOOKUP(A165,Оп27_BYN→EUR!$A$2:$C$33,3,0),VLOOKUP((A165-1),Оп27_BYN→EUR!$A$2:$C$33,3,0)),$B$2:$G$2774,5,0)-VLOOKUP(B165,$B$2:$G$2774,5,0))/365+(VLOOKUP(IF(C165="Нет",VLOOKUP(A165,Оп27_BYN→EUR!$A$2:$C$33,3,0),VLOOKUP((A165-1),Оп27_BYN→EUR!$A$2:$C$33,3,0)),$B$2:$G$2774,6,0)-VLOOKUP(B165,$B$2:$G$2774,6,0))/366)</f>
        <v>0.55854200822605649</v>
      </c>
      <c r="F165" s="54">
        <f>COUNTIF(D166:$D$2774,365)</f>
        <v>2149</v>
      </c>
      <c r="G165" s="54">
        <f>COUNTIF(D166:$D$2774,366)</f>
        <v>460</v>
      </c>
      <c r="H165" s="50"/>
    </row>
    <row r="166" spans="1:8" x14ac:dyDescent="0.25">
      <c r="A166" s="54">
        <f>COUNTIF($C$3:C166,"Да")</f>
        <v>2</v>
      </c>
      <c r="B166" s="53">
        <f t="shared" si="4"/>
        <v>45564</v>
      </c>
      <c r="C166" s="53" t="str">
        <f>IF(ISERROR(VLOOKUP(B166,Оп27_BYN→EUR!$C$3:$C$33,1,0)),"Нет","Да")</f>
        <v>Нет</v>
      </c>
      <c r="D166" s="54">
        <f t="shared" si="5"/>
        <v>366</v>
      </c>
      <c r="E166" s="55">
        <f>('Все выпуски'!$H$4*'Все выпуски'!$H$8)*((VLOOKUP(IF(C166="Нет",VLOOKUP(A166,Оп27_BYN→EUR!$A$2:$C$33,3,0),VLOOKUP((A166-1),Оп27_BYN→EUR!$A$2:$C$33,3,0)),$B$2:$G$2774,5,0)-VLOOKUP(B166,$B$2:$G$2774,5,0))/365+(VLOOKUP(IF(C166="Нет",VLOOKUP(A166,Оп27_BYN→EUR!$A$2:$C$33,3,0),VLOOKUP((A166-1),Оп27_BYN→EUR!$A$2:$C$33,3,0)),$B$2:$G$2774,6,0)-VLOOKUP(B166,$B$2:$G$2774,6,0))/366)</f>
        <v>0.58513924671301143</v>
      </c>
      <c r="F166" s="54">
        <f>COUNTIF(D167:$D$2774,365)</f>
        <v>2149</v>
      </c>
      <c r="G166" s="54">
        <f>COUNTIF(D167:$D$2774,366)</f>
        <v>459</v>
      </c>
      <c r="H166" s="50"/>
    </row>
    <row r="167" spans="1:8" x14ac:dyDescent="0.25">
      <c r="A167" s="54">
        <f>COUNTIF($C$3:C167,"Да")</f>
        <v>2</v>
      </c>
      <c r="B167" s="53">
        <f t="shared" si="4"/>
        <v>45565</v>
      </c>
      <c r="C167" s="53" t="str">
        <f>IF(ISERROR(VLOOKUP(B167,Оп27_BYN→EUR!$C$3:$C$33,1,0)),"Нет","Да")</f>
        <v>Нет</v>
      </c>
      <c r="D167" s="54">
        <f t="shared" si="5"/>
        <v>366</v>
      </c>
      <c r="E167" s="55">
        <f>('Все выпуски'!$H$4*'Все выпуски'!$H$8)*((VLOOKUP(IF(C167="Нет",VLOOKUP(A167,Оп27_BYN→EUR!$A$2:$C$33,3,0),VLOOKUP((A167-1),Оп27_BYN→EUR!$A$2:$C$33,3,0)),$B$2:$G$2774,5,0)-VLOOKUP(B167,$B$2:$G$2774,5,0))/365+(VLOOKUP(IF(C167="Нет",VLOOKUP(A167,Оп27_BYN→EUR!$A$2:$C$33,3,0),VLOOKUP((A167-1),Оп27_BYN→EUR!$A$2:$C$33,3,0)),$B$2:$G$2774,6,0)-VLOOKUP(B167,$B$2:$G$2774,6,0))/366)</f>
        <v>0.6117364851999666</v>
      </c>
      <c r="F167" s="54">
        <f>COUNTIF(D168:$D$2774,365)</f>
        <v>2149</v>
      </c>
      <c r="G167" s="54">
        <f>COUNTIF(D168:$D$2774,366)</f>
        <v>458</v>
      </c>
      <c r="H167" s="50"/>
    </row>
    <row r="168" spans="1:8" x14ac:dyDescent="0.25">
      <c r="A168" s="54">
        <f>COUNTIF($C$3:C168,"Да")</f>
        <v>2</v>
      </c>
      <c r="B168" s="53">
        <f t="shared" si="4"/>
        <v>45566</v>
      </c>
      <c r="C168" s="53" t="str">
        <f>IF(ISERROR(VLOOKUP(B168,Оп27_BYN→EUR!$C$3:$C$33,1,0)),"Нет","Да")</f>
        <v>Нет</v>
      </c>
      <c r="D168" s="54">
        <f t="shared" si="5"/>
        <v>366</v>
      </c>
      <c r="E168" s="55">
        <f>('Все выпуски'!$H$4*'Все выпуски'!$H$8)*((VLOOKUP(IF(C168="Нет",VLOOKUP(A168,Оп27_BYN→EUR!$A$2:$C$33,3,0),VLOOKUP((A168-1),Оп27_BYN→EUR!$A$2:$C$33,3,0)),$B$2:$G$2774,5,0)-VLOOKUP(B168,$B$2:$G$2774,5,0))/365+(VLOOKUP(IF(C168="Нет",VLOOKUP(A168,Оп27_BYN→EUR!$A$2:$C$33,3,0),VLOOKUP((A168-1),Оп27_BYN→EUR!$A$2:$C$33,3,0)),$B$2:$G$2774,6,0)-VLOOKUP(B168,$B$2:$G$2774,6,0))/366)</f>
        <v>0.63833372368692165</v>
      </c>
      <c r="F168" s="54">
        <f>COUNTIF(D169:$D$2774,365)</f>
        <v>2149</v>
      </c>
      <c r="G168" s="54">
        <f>COUNTIF(D169:$D$2774,366)</f>
        <v>457</v>
      </c>
      <c r="H168" s="50"/>
    </row>
    <row r="169" spans="1:8" x14ac:dyDescent="0.25">
      <c r="A169" s="54">
        <f>COUNTIF($C$3:C169,"Да")</f>
        <v>2</v>
      </c>
      <c r="B169" s="53">
        <f t="shared" si="4"/>
        <v>45567</v>
      </c>
      <c r="C169" s="53" t="str">
        <f>IF(ISERROR(VLOOKUP(B169,Оп27_BYN→EUR!$C$3:$C$33,1,0)),"Нет","Да")</f>
        <v>Нет</v>
      </c>
      <c r="D169" s="54">
        <f t="shared" si="5"/>
        <v>366</v>
      </c>
      <c r="E169" s="55">
        <f>('Все выпуски'!$H$4*'Все выпуски'!$H$8)*((VLOOKUP(IF(C169="Нет",VLOOKUP(A169,Оп27_BYN→EUR!$A$2:$C$33,3,0),VLOOKUP((A169-1),Оп27_BYN→EUR!$A$2:$C$33,3,0)),$B$2:$G$2774,5,0)-VLOOKUP(B169,$B$2:$G$2774,5,0))/365+(VLOOKUP(IF(C169="Нет",VLOOKUP(A169,Оп27_BYN→EUR!$A$2:$C$33,3,0),VLOOKUP((A169-1),Оп27_BYN→EUR!$A$2:$C$33,3,0)),$B$2:$G$2774,6,0)-VLOOKUP(B169,$B$2:$G$2774,6,0))/366)</f>
        <v>0.66493096217387682</v>
      </c>
      <c r="F169" s="54">
        <f>COUNTIF(D170:$D$2774,365)</f>
        <v>2149</v>
      </c>
      <c r="G169" s="54">
        <f>COUNTIF(D170:$D$2774,366)</f>
        <v>456</v>
      </c>
      <c r="H169" s="50"/>
    </row>
    <row r="170" spans="1:8" x14ac:dyDescent="0.25">
      <c r="A170" s="54">
        <f>COUNTIF($C$3:C170,"Да")</f>
        <v>2</v>
      </c>
      <c r="B170" s="53">
        <f t="shared" si="4"/>
        <v>45568</v>
      </c>
      <c r="C170" s="53" t="str">
        <f>IF(ISERROR(VLOOKUP(B170,Оп27_BYN→EUR!$C$3:$C$33,1,0)),"Нет","Да")</f>
        <v>Нет</v>
      </c>
      <c r="D170" s="54">
        <f t="shared" si="5"/>
        <v>366</v>
      </c>
      <c r="E170" s="55">
        <f>('Все выпуски'!$H$4*'Все выпуски'!$H$8)*((VLOOKUP(IF(C170="Нет",VLOOKUP(A170,Оп27_BYN→EUR!$A$2:$C$33,3,0),VLOOKUP((A170-1),Оп27_BYN→EUR!$A$2:$C$33,3,0)),$B$2:$G$2774,5,0)-VLOOKUP(B170,$B$2:$G$2774,5,0))/365+(VLOOKUP(IF(C170="Нет",VLOOKUP(A170,Оп27_BYN→EUR!$A$2:$C$33,3,0),VLOOKUP((A170-1),Оп27_BYN→EUR!$A$2:$C$33,3,0)),$B$2:$G$2774,6,0)-VLOOKUP(B170,$B$2:$G$2774,6,0))/366)</f>
        <v>0.69152820066083176</v>
      </c>
      <c r="F170" s="54">
        <f>COUNTIF(D171:$D$2774,365)</f>
        <v>2149</v>
      </c>
      <c r="G170" s="54">
        <f>COUNTIF(D171:$D$2774,366)</f>
        <v>455</v>
      </c>
      <c r="H170" s="50"/>
    </row>
    <row r="171" spans="1:8" x14ac:dyDescent="0.25">
      <c r="A171" s="54">
        <f>COUNTIF($C$3:C171,"Да")</f>
        <v>2</v>
      </c>
      <c r="B171" s="53">
        <f t="shared" si="4"/>
        <v>45569</v>
      </c>
      <c r="C171" s="53" t="str">
        <f>IF(ISERROR(VLOOKUP(B171,Оп27_BYN→EUR!$C$3:$C$33,1,0)),"Нет","Да")</f>
        <v>Нет</v>
      </c>
      <c r="D171" s="54">
        <f t="shared" si="5"/>
        <v>366</v>
      </c>
      <c r="E171" s="55">
        <f>('Все выпуски'!$H$4*'Все выпуски'!$H$8)*((VLOOKUP(IF(C171="Нет",VLOOKUP(A171,Оп27_BYN→EUR!$A$2:$C$33,3,0),VLOOKUP((A171-1),Оп27_BYN→EUR!$A$2:$C$33,3,0)),$B$2:$G$2774,5,0)-VLOOKUP(B171,$B$2:$G$2774,5,0))/365+(VLOOKUP(IF(C171="Нет",VLOOKUP(A171,Оп27_BYN→EUR!$A$2:$C$33,3,0),VLOOKUP((A171-1),Оп27_BYN→EUR!$A$2:$C$33,3,0)),$B$2:$G$2774,6,0)-VLOOKUP(B171,$B$2:$G$2774,6,0))/366)</f>
        <v>0.71812543914778681</v>
      </c>
      <c r="F171" s="54">
        <f>COUNTIF(D172:$D$2774,365)</f>
        <v>2149</v>
      </c>
      <c r="G171" s="54">
        <f>COUNTIF(D172:$D$2774,366)</f>
        <v>454</v>
      </c>
      <c r="H171" s="50"/>
    </row>
    <row r="172" spans="1:8" x14ac:dyDescent="0.25">
      <c r="A172" s="54">
        <f>COUNTIF($C$3:C172,"Да")</f>
        <v>2</v>
      </c>
      <c r="B172" s="53">
        <f t="shared" si="4"/>
        <v>45570</v>
      </c>
      <c r="C172" s="53" t="str">
        <f>IF(ISERROR(VLOOKUP(B172,Оп27_BYN→EUR!$C$3:$C$33,1,0)),"Нет","Да")</f>
        <v>Нет</v>
      </c>
      <c r="D172" s="54">
        <f t="shared" si="5"/>
        <v>366</v>
      </c>
      <c r="E172" s="55">
        <f>('Все выпуски'!$H$4*'Все выпуски'!$H$8)*((VLOOKUP(IF(C172="Нет",VLOOKUP(A172,Оп27_BYN→EUR!$A$2:$C$33,3,0),VLOOKUP((A172-1),Оп27_BYN→EUR!$A$2:$C$33,3,0)),$B$2:$G$2774,5,0)-VLOOKUP(B172,$B$2:$G$2774,5,0))/365+(VLOOKUP(IF(C172="Нет",VLOOKUP(A172,Оп27_BYN→EUR!$A$2:$C$33,3,0),VLOOKUP((A172-1),Оп27_BYN→EUR!$A$2:$C$33,3,0)),$B$2:$G$2774,6,0)-VLOOKUP(B172,$B$2:$G$2774,6,0))/366)</f>
        <v>0.74472267763474198</v>
      </c>
      <c r="F172" s="54">
        <f>COUNTIF(D173:$D$2774,365)</f>
        <v>2149</v>
      </c>
      <c r="G172" s="54">
        <f>COUNTIF(D173:$D$2774,366)</f>
        <v>453</v>
      </c>
      <c r="H172" s="50"/>
    </row>
    <row r="173" spans="1:8" x14ac:dyDescent="0.25">
      <c r="A173" s="54">
        <f>COUNTIF($C$3:C173,"Да")</f>
        <v>2</v>
      </c>
      <c r="B173" s="53">
        <f t="shared" si="4"/>
        <v>45571</v>
      </c>
      <c r="C173" s="53" t="str">
        <f>IF(ISERROR(VLOOKUP(B173,Оп27_BYN→EUR!$C$3:$C$33,1,0)),"Нет","Да")</f>
        <v>Нет</v>
      </c>
      <c r="D173" s="54">
        <f t="shared" si="5"/>
        <v>366</v>
      </c>
      <c r="E173" s="55">
        <f>('Все выпуски'!$H$4*'Все выпуски'!$H$8)*((VLOOKUP(IF(C173="Нет",VLOOKUP(A173,Оп27_BYN→EUR!$A$2:$C$33,3,0),VLOOKUP((A173-1),Оп27_BYN→EUR!$A$2:$C$33,3,0)),$B$2:$G$2774,5,0)-VLOOKUP(B173,$B$2:$G$2774,5,0))/365+(VLOOKUP(IF(C173="Нет",VLOOKUP(A173,Оп27_BYN→EUR!$A$2:$C$33,3,0),VLOOKUP((A173-1),Оп27_BYN→EUR!$A$2:$C$33,3,0)),$B$2:$G$2774,6,0)-VLOOKUP(B173,$B$2:$G$2774,6,0))/366)</f>
        <v>0.77131991612169704</v>
      </c>
      <c r="F173" s="54">
        <f>COUNTIF(D174:$D$2774,365)</f>
        <v>2149</v>
      </c>
      <c r="G173" s="54">
        <f>COUNTIF(D174:$D$2774,366)</f>
        <v>452</v>
      </c>
      <c r="H173" s="50"/>
    </row>
    <row r="174" spans="1:8" x14ac:dyDescent="0.25">
      <c r="A174" s="54">
        <f>COUNTIF($C$3:C174,"Да")</f>
        <v>2</v>
      </c>
      <c r="B174" s="53">
        <f t="shared" si="4"/>
        <v>45572</v>
      </c>
      <c r="C174" s="53" t="str">
        <f>IF(ISERROR(VLOOKUP(B174,Оп27_BYN→EUR!$C$3:$C$33,1,0)),"Нет","Да")</f>
        <v>Нет</v>
      </c>
      <c r="D174" s="54">
        <f t="shared" si="5"/>
        <v>366</v>
      </c>
      <c r="E174" s="55">
        <f>('Все выпуски'!$H$4*'Все выпуски'!$H$8)*((VLOOKUP(IF(C174="Нет",VLOOKUP(A174,Оп27_BYN→EUR!$A$2:$C$33,3,0),VLOOKUP((A174-1),Оп27_BYN→EUR!$A$2:$C$33,3,0)),$B$2:$G$2774,5,0)-VLOOKUP(B174,$B$2:$G$2774,5,0))/365+(VLOOKUP(IF(C174="Нет",VLOOKUP(A174,Оп27_BYN→EUR!$A$2:$C$33,3,0),VLOOKUP((A174-1),Оп27_BYN→EUR!$A$2:$C$33,3,0)),$B$2:$G$2774,6,0)-VLOOKUP(B174,$B$2:$G$2774,6,0))/366)</f>
        <v>0.79791715460865198</v>
      </c>
      <c r="F174" s="54">
        <f>COUNTIF(D175:$D$2774,365)</f>
        <v>2149</v>
      </c>
      <c r="G174" s="54">
        <f>COUNTIF(D175:$D$2774,366)</f>
        <v>451</v>
      </c>
      <c r="H174" s="50"/>
    </row>
    <row r="175" spans="1:8" x14ac:dyDescent="0.25">
      <c r="A175" s="54">
        <f>COUNTIF($C$3:C175,"Да")</f>
        <v>2</v>
      </c>
      <c r="B175" s="53">
        <f t="shared" si="4"/>
        <v>45573</v>
      </c>
      <c r="C175" s="53" t="str">
        <f>IF(ISERROR(VLOOKUP(B175,Оп27_BYN→EUR!$C$3:$C$33,1,0)),"Нет","Да")</f>
        <v>Нет</v>
      </c>
      <c r="D175" s="54">
        <f t="shared" si="5"/>
        <v>366</v>
      </c>
      <c r="E175" s="55">
        <f>('Все выпуски'!$H$4*'Все выпуски'!$H$8)*((VLOOKUP(IF(C175="Нет",VLOOKUP(A175,Оп27_BYN→EUR!$A$2:$C$33,3,0),VLOOKUP((A175-1),Оп27_BYN→EUR!$A$2:$C$33,3,0)),$B$2:$G$2774,5,0)-VLOOKUP(B175,$B$2:$G$2774,5,0))/365+(VLOOKUP(IF(C175="Нет",VLOOKUP(A175,Оп27_BYN→EUR!$A$2:$C$33,3,0),VLOOKUP((A175-1),Оп27_BYN→EUR!$A$2:$C$33,3,0)),$B$2:$G$2774,6,0)-VLOOKUP(B175,$B$2:$G$2774,6,0))/366)</f>
        <v>0.82451439309560703</v>
      </c>
      <c r="F175" s="54">
        <f>COUNTIF(D176:$D$2774,365)</f>
        <v>2149</v>
      </c>
      <c r="G175" s="54">
        <f>COUNTIF(D176:$D$2774,366)</f>
        <v>450</v>
      </c>
      <c r="H175" s="50"/>
    </row>
    <row r="176" spans="1:8" x14ac:dyDescent="0.25">
      <c r="A176" s="54">
        <f>COUNTIF($C$3:C176,"Да")</f>
        <v>2</v>
      </c>
      <c r="B176" s="53">
        <f t="shared" si="4"/>
        <v>45574</v>
      </c>
      <c r="C176" s="53" t="str">
        <f>IF(ISERROR(VLOOKUP(B176,Оп27_BYN→EUR!$C$3:$C$33,1,0)),"Нет","Да")</f>
        <v>Нет</v>
      </c>
      <c r="D176" s="54">
        <f t="shared" si="5"/>
        <v>366</v>
      </c>
      <c r="E176" s="55">
        <f>('Все выпуски'!$H$4*'Все выпуски'!$H$8)*((VLOOKUP(IF(C176="Нет",VLOOKUP(A176,Оп27_BYN→EUR!$A$2:$C$33,3,0),VLOOKUP((A176-1),Оп27_BYN→EUR!$A$2:$C$33,3,0)),$B$2:$G$2774,5,0)-VLOOKUP(B176,$B$2:$G$2774,5,0))/365+(VLOOKUP(IF(C176="Нет",VLOOKUP(A176,Оп27_BYN→EUR!$A$2:$C$33,3,0),VLOOKUP((A176-1),Оп27_BYN→EUR!$A$2:$C$33,3,0)),$B$2:$G$2774,6,0)-VLOOKUP(B176,$B$2:$G$2774,6,0))/366)</f>
        <v>0.8511116315825622</v>
      </c>
      <c r="F176" s="54">
        <f>COUNTIF(D177:$D$2774,365)</f>
        <v>2149</v>
      </c>
      <c r="G176" s="54">
        <f>COUNTIF(D177:$D$2774,366)</f>
        <v>449</v>
      </c>
      <c r="H176" s="50"/>
    </row>
    <row r="177" spans="1:8" x14ac:dyDescent="0.25">
      <c r="A177" s="54">
        <f>COUNTIF($C$3:C177,"Да")</f>
        <v>2</v>
      </c>
      <c r="B177" s="53">
        <f t="shared" si="4"/>
        <v>45575</v>
      </c>
      <c r="C177" s="53" t="str">
        <f>IF(ISERROR(VLOOKUP(B177,Оп27_BYN→EUR!$C$3:$C$33,1,0)),"Нет","Да")</f>
        <v>Нет</v>
      </c>
      <c r="D177" s="54">
        <f t="shared" si="5"/>
        <v>366</v>
      </c>
      <c r="E177" s="55">
        <f>('Все выпуски'!$H$4*'Все выпуски'!$H$8)*((VLOOKUP(IF(C177="Нет",VLOOKUP(A177,Оп27_BYN→EUR!$A$2:$C$33,3,0),VLOOKUP((A177-1),Оп27_BYN→EUR!$A$2:$C$33,3,0)),$B$2:$G$2774,5,0)-VLOOKUP(B177,$B$2:$G$2774,5,0))/365+(VLOOKUP(IF(C177="Нет",VLOOKUP(A177,Оп27_BYN→EUR!$A$2:$C$33,3,0),VLOOKUP((A177-1),Оп27_BYN→EUR!$A$2:$C$33,3,0)),$B$2:$G$2774,6,0)-VLOOKUP(B177,$B$2:$G$2774,6,0))/366)</f>
        <v>0.87770887006951726</v>
      </c>
      <c r="F177" s="54">
        <f>COUNTIF(D178:$D$2774,365)</f>
        <v>2149</v>
      </c>
      <c r="G177" s="54">
        <f>COUNTIF(D178:$D$2774,366)</f>
        <v>448</v>
      </c>
      <c r="H177" s="50"/>
    </row>
    <row r="178" spans="1:8" x14ac:dyDescent="0.25">
      <c r="A178" s="54">
        <f>COUNTIF($C$3:C178,"Да")</f>
        <v>2</v>
      </c>
      <c r="B178" s="53">
        <f t="shared" si="4"/>
        <v>45576</v>
      </c>
      <c r="C178" s="53" t="str">
        <f>IF(ISERROR(VLOOKUP(B178,Оп27_BYN→EUR!$C$3:$C$33,1,0)),"Нет","Да")</f>
        <v>Нет</v>
      </c>
      <c r="D178" s="54">
        <f t="shared" si="5"/>
        <v>366</v>
      </c>
      <c r="E178" s="55">
        <f>('Все выпуски'!$H$4*'Все выпуски'!$H$8)*((VLOOKUP(IF(C178="Нет",VLOOKUP(A178,Оп27_BYN→EUR!$A$2:$C$33,3,0),VLOOKUP((A178-1),Оп27_BYN→EUR!$A$2:$C$33,3,0)),$B$2:$G$2774,5,0)-VLOOKUP(B178,$B$2:$G$2774,5,0))/365+(VLOOKUP(IF(C178="Нет",VLOOKUP(A178,Оп27_BYN→EUR!$A$2:$C$33,3,0),VLOOKUP((A178-1),Оп27_BYN→EUR!$A$2:$C$33,3,0)),$B$2:$G$2774,6,0)-VLOOKUP(B178,$B$2:$G$2774,6,0))/366)</f>
        <v>0.90430610855647242</v>
      </c>
      <c r="F178" s="54">
        <f>COUNTIF(D179:$D$2774,365)</f>
        <v>2149</v>
      </c>
      <c r="G178" s="54">
        <f>COUNTIF(D179:$D$2774,366)</f>
        <v>447</v>
      </c>
      <c r="H178" s="50"/>
    </row>
    <row r="179" spans="1:8" x14ac:dyDescent="0.25">
      <c r="A179" s="54">
        <f>COUNTIF($C$3:C179,"Да")</f>
        <v>2</v>
      </c>
      <c r="B179" s="53">
        <f t="shared" si="4"/>
        <v>45577</v>
      </c>
      <c r="C179" s="53" t="str">
        <f>IF(ISERROR(VLOOKUP(B179,Оп27_BYN→EUR!$C$3:$C$33,1,0)),"Нет","Да")</f>
        <v>Нет</v>
      </c>
      <c r="D179" s="54">
        <f t="shared" si="5"/>
        <v>366</v>
      </c>
      <c r="E179" s="55">
        <f>('Все выпуски'!$H$4*'Все выпуски'!$H$8)*((VLOOKUP(IF(C179="Нет",VLOOKUP(A179,Оп27_BYN→EUR!$A$2:$C$33,3,0),VLOOKUP((A179-1),Оп27_BYN→EUR!$A$2:$C$33,3,0)),$B$2:$G$2774,5,0)-VLOOKUP(B179,$B$2:$G$2774,5,0))/365+(VLOOKUP(IF(C179="Нет",VLOOKUP(A179,Оп27_BYN→EUR!$A$2:$C$33,3,0),VLOOKUP((A179-1),Оп27_BYN→EUR!$A$2:$C$33,3,0)),$B$2:$G$2774,6,0)-VLOOKUP(B179,$B$2:$G$2774,6,0))/366)</f>
        <v>0.93090334704342736</v>
      </c>
      <c r="F179" s="54">
        <f>COUNTIF(D180:$D$2774,365)</f>
        <v>2149</v>
      </c>
      <c r="G179" s="54">
        <f>COUNTIF(D180:$D$2774,366)</f>
        <v>446</v>
      </c>
      <c r="H179" s="50"/>
    </row>
    <row r="180" spans="1:8" x14ac:dyDescent="0.25">
      <c r="A180" s="54">
        <f>COUNTIF($C$3:C180,"Да")</f>
        <v>2</v>
      </c>
      <c r="B180" s="53">
        <f t="shared" si="4"/>
        <v>45578</v>
      </c>
      <c r="C180" s="53" t="str">
        <f>IF(ISERROR(VLOOKUP(B180,Оп27_BYN→EUR!$C$3:$C$33,1,0)),"Нет","Да")</f>
        <v>Нет</v>
      </c>
      <c r="D180" s="54">
        <f t="shared" si="5"/>
        <v>366</v>
      </c>
      <c r="E180" s="55">
        <f>('Все выпуски'!$H$4*'Все выпуски'!$H$8)*((VLOOKUP(IF(C180="Нет",VLOOKUP(A180,Оп27_BYN→EUR!$A$2:$C$33,3,0),VLOOKUP((A180-1),Оп27_BYN→EUR!$A$2:$C$33,3,0)),$B$2:$G$2774,5,0)-VLOOKUP(B180,$B$2:$G$2774,5,0))/365+(VLOOKUP(IF(C180="Нет",VLOOKUP(A180,Оп27_BYN→EUR!$A$2:$C$33,3,0),VLOOKUP((A180-1),Оп27_BYN→EUR!$A$2:$C$33,3,0)),$B$2:$G$2774,6,0)-VLOOKUP(B180,$B$2:$G$2774,6,0))/366)</f>
        <v>0.95750058553038242</v>
      </c>
      <c r="F180" s="54">
        <f>COUNTIF(D181:$D$2774,365)</f>
        <v>2149</v>
      </c>
      <c r="G180" s="54">
        <f>COUNTIF(D181:$D$2774,366)</f>
        <v>445</v>
      </c>
      <c r="H180" s="50"/>
    </row>
    <row r="181" spans="1:8" x14ac:dyDescent="0.25">
      <c r="A181" s="54">
        <f>COUNTIF($C$3:C181,"Да")</f>
        <v>2</v>
      </c>
      <c r="B181" s="53">
        <f t="shared" si="4"/>
        <v>45579</v>
      </c>
      <c r="C181" s="53" t="str">
        <f>IF(ISERROR(VLOOKUP(B181,Оп27_BYN→EUR!$C$3:$C$33,1,0)),"Нет","Да")</f>
        <v>Нет</v>
      </c>
      <c r="D181" s="54">
        <f t="shared" si="5"/>
        <v>366</v>
      </c>
      <c r="E181" s="55">
        <f>('Все выпуски'!$H$4*'Все выпуски'!$H$8)*((VLOOKUP(IF(C181="Нет",VLOOKUP(A181,Оп27_BYN→EUR!$A$2:$C$33,3,0),VLOOKUP((A181-1),Оп27_BYN→EUR!$A$2:$C$33,3,0)),$B$2:$G$2774,5,0)-VLOOKUP(B181,$B$2:$G$2774,5,0))/365+(VLOOKUP(IF(C181="Нет",VLOOKUP(A181,Оп27_BYN→EUR!$A$2:$C$33,3,0),VLOOKUP((A181-1),Оп27_BYN→EUR!$A$2:$C$33,3,0)),$B$2:$G$2774,6,0)-VLOOKUP(B181,$B$2:$G$2774,6,0))/366)</f>
        <v>0.98409782401733759</v>
      </c>
      <c r="F181" s="54">
        <f>COUNTIF(D182:$D$2774,365)</f>
        <v>2149</v>
      </c>
      <c r="G181" s="54">
        <f>COUNTIF(D182:$D$2774,366)</f>
        <v>444</v>
      </c>
      <c r="H181" s="50"/>
    </row>
    <row r="182" spans="1:8" x14ac:dyDescent="0.25">
      <c r="A182" s="54">
        <f>COUNTIF($C$3:C182,"Да")</f>
        <v>2</v>
      </c>
      <c r="B182" s="53">
        <f t="shared" si="4"/>
        <v>45580</v>
      </c>
      <c r="C182" s="53" t="str">
        <f>IF(ISERROR(VLOOKUP(B182,Оп27_BYN→EUR!$C$3:$C$33,1,0)),"Нет","Да")</f>
        <v>Нет</v>
      </c>
      <c r="D182" s="54">
        <f t="shared" si="5"/>
        <v>366</v>
      </c>
      <c r="E182" s="55">
        <f>('Все выпуски'!$H$4*'Все выпуски'!$H$8)*((VLOOKUP(IF(C182="Нет",VLOOKUP(A182,Оп27_BYN→EUR!$A$2:$C$33,3,0),VLOOKUP((A182-1),Оп27_BYN→EUR!$A$2:$C$33,3,0)),$B$2:$G$2774,5,0)-VLOOKUP(B182,$B$2:$G$2774,5,0))/365+(VLOOKUP(IF(C182="Нет",VLOOKUP(A182,Оп27_BYN→EUR!$A$2:$C$33,3,0),VLOOKUP((A182-1),Оп27_BYN→EUR!$A$2:$C$33,3,0)),$B$2:$G$2774,6,0)-VLOOKUP(B182,$B$2:$G$2774,6,0))/366)</f>
        <v>1.0106950625042925</v>
      </c>
      <c r="F182" s="54">
        <f>COUNTIF(D183:$D$2774,365)</f>
        <v>2149</v>
      </c>
      <c r="G182" s="54">
        <f>COUNTIF(D183:$D$2774,366)</f>
        <v>443</v>
      </c>
      <c r="H182" s="50"/>
    </row>
    <row r="183" spans="1:8" x14ac:dyDescent="0.25">
      <c r="A183" s="54">
        <f>COUNTIF($C$3:C183,"Да")</f>
        <v>2</v>
      </c>
      <c r="B183" s="53">
        <f t="shared" si="4"/>
        <v>45581</v>
      </c>
      <c r="C183" s="53" t="str">
        <f>IF(ISERROR(VLOOKUP(B183,Оп27_BYN→EUR!$C$3:$C$33,1,0)),"Нет","Да")</f>
        <v>Нет</v>
      </c>
      <c r="D183" s="54">
        <f t="shared" si="5"/>
        <v>366</v>
      </c>
      <c r="E183" s="55">
        <f>('Все выпуски'!$H$4*'Все выпуски'!$H$8)*((VLOOKUP(IF(C183="Нет",VLOOKUP(A183,Оп27_BYN→EUR!$A$2:$C$33,3,0),VLOOKUP((A183-1),Оп27_BYN→EUR!$A$2:$C$33,3,0)),$B$2:$G$2774,5,0)-VLOOKUP(B183,$B$2:$G$2774,5,0))/365+(VLOOKUP(IF(C183="Нет",VLOOKUP(A183,Оп27_BYN→EUR!$A$2:$C$33,3,0),VLOOKUP((A183-1),Оп27_BYN→EUR!$A$2:$C$33,3,0)),$B$2:$G$2774,6,0)-VLOOKUP(B183,$B$2:$G$2774,6,0))/366)</f>
        <v>1.0372923009912476</v>
      </c>
      <c r="F183" s="54">
        <f>COUNTIF(D184:$D$2774,365)</f>
        <v>2149</v>
      </c>
      <c r="G183" s="54">
        <f>COUNTIF(D184:$D$2774,366)</f>
        <v>442</v>
      </c>
      <c r="H183" s="50"/>
    </row>
    <row r="184" spans="1:8" x14ac:dyDescent="0.25">
      <c r="A184" s="54">
        <f>COUNTIF($C$3:C184,"Да")</f>
        <v>2</v>
      </c>
      <c r="B184" s="53">
        <f t="shared" si="4"/>
        <v>45582</v>
      </c>
      <c r="C184" s="53" t="str">
        <f>IF(ISERROR(VLOOKUP(B184,Оп27_BYN→EUR!$C$3:$C$33,1,0)),"Нет","Да")</f>
        <v>Нет</v>
      </c>
      <c r="D184" s="54">
        <f t="shared" si="5"/>
        <v>366</v>
      </c>
      <c r="E184" s="55">
        <f>('Все выпуски'!$H$4*'Все выпуски'!$H$8)*((VLOOKUP(IF(C184="Нет",VLOOKUP(A184,Оп27_BYN→EUR!$A$2:$C$33,3,0),VLOOKUP((A184-1),Оп27_BYN→EUR!$A$2:$C$33,3,0)),$B$2:$G$2774,5,0)-VLOOKUP(B184,$B$2:$G$2774,5,0))/365+(VLOOKUP(IF(C184="Нет",VLOOKUP(A184,Оп27_BYN→EUR!$A$2:$C$33,3,0),VLOOKUP((A184-1),Оп27_BYN→EUR!$A$2:$C$33,3,0)),$B$2:$G$2774,6,0)-VLOOKUP(B184,$B$2:$G$2774,6,0))/366)</f>
        <v>1.0638895394782026</v>
      </c>
      <c r="F184" s="54">
        <f>COUNTIF(D185:$D$2774,365)</f>
        <v>2149</v>
      </c>
      <c r="G184" s="54">
        <f>COUNTIF(D185:$D$2774,366)</f>
        <v>441</v>
      </c>
      <c r="H184" s="50"/>
    </row>
    <row r="185" spans="1:8" x14ac:dyDescent="0.25">
      <c r="A185" s="54">
        <f>COUNTIF($C$3:C185,"Да")</f>
        <v>2</v>
      </c>
      <c r="B185" s="53">
        <f t="shared" si="4"/>
        <v>45583</v>
      </c>
      <c r="C185" s="53" t="str">
        <f>IF(ISERROR(VLOOKUP(B185,Оп27_BYN→EUR!$C$3:$C$33,1,0)),"Нет","Да")</f>
        <v>Нет</v>
      </c>
      <c r="D185" s="54">
        <f t="shared" si="5"/>
        <v>366</v>
      </c>
      <c r="E185" s="55">
        <f>('Все выпуски'!$H$4*'Все выпуски'!$H$8)*((VLOOKUP(IF(C185="Нет",VLOOKUP(A185,Оп27_BYN→EUR!$A$2:$C$33,3,0),VLOOKUP((A185-1),Оп27_BYN→EUR!$A$2:$C$33,3,0)),$B$2:$G$2774,5,0)-VLOOKUP(B185,$B$2:$G$2774,5,0))/365+(VLOOKUP(IF(C185="Нет",VLOOKUP(A185,Оп27_BYN→EUR!$A$2:$C$33,3,0),VLOOKUP((A185-1),Оп27_BYN→EUR!$A$2:$C$33,3,0)),$B$2:$G$2774,6,0)-VLOOKUP(B185,$B$2:$G$2774,6,0))/366)</f>
        <v>1.0904867779651577</v>
      </c>
      <c r="F185" s="54">
        <f>COUNTIF(D186:$D$2774,365)</f>
        <v>2149</v>
      </c>
      <c r="G185" s="54">
        <f>COUNTIF(D186:$D$2774,366)</f>
        <v>440</v>
      </c>
      <c r="H185" s="50"/>
    </row>
    <row r="186" spans="1:8" x14ac:dyDescent="0.25">
      <c r="A186" s="54">
        <f>COUNTIF($C$3:C186,"Да")</f>
        <v>2</v>
      </c>
      <c r="B186" s="53">
        <f t="shared" si="4"/>
        <v>45584</v>
      </c>
      <c r="C186" s="53" t="str">
        <f>IF(ISERROR(VLOOKUP(B186,Оп27_BYN→EUR!$C$3:$C$33,1,0)),"Нет","Да")</f>
        <v>Нет</v>
      </c>
      <c r="D186" s="54">
        <f t="shared" si="5"/>
        <v>366</v>
      </c>
      <c r="E186" s="55">
        <f>('Все выпуски'!$H$4*'Все выпуски'!$H$8)*((VLOOKUP(IF(C186="Нет",VLOOKUP(A186,Оп27_BYN→EUR!$A$2:$C$33,3,0),VLOOKUP((A186-1),Оп27_BYN→EUR!$A$2:$C$33,3,0)),$B$2:$G$2774,5,0)-VLOOKUP(B186,$B$2:$G$2774,5,0))/365+(VLOOKUP(IF(C186="Нет",VLOOKUP(A186,Оп27_BYN→EUR!$A$2:$C$33,3,0),VLOOKUP((A186-1),Оп27_BYN→EUR!$A$2:$C$33,3,0)),$B$2:$G$2774,6,0)-VLOOKUP(B186,$B$2:$G$2774,6,0))/366)</f>
        <v>1.117084016452113</v>
      </c>
      <c r="F186" s="54">
        <f>COUNTIF(D187:$D$2774,365)</f>
        <v>2149</v>
      </c>
      <c r="G186" s="54">
        <f>COUNTIF(D187:$D$2774,366)</f>
        <v>439</v>
      </c>
      <c r="H186" s="50"/>
    </row>
    <row r="187" spans="1:8" x14ac:dyDescent="0.25">
      <c r="A187" s="54">
        <f>COUNTIF($C$3:C187,"Да")</f>
        <v>2</v>
      </c>
      <c r="B187" s="53">
        <f t="shared" si="4"/>
        <v>45585</v>
      </c>
      <c r="C187" s="53" t="str">
        <f>IF(ISERROR(VLOOKUP(B187,Оп27_BYN→EUR!$C$3:$C$33,1,0)),"Нет","Да")</f>
        <v>Нет</v>
      </c>
      <c r="D187" s="54">
        <f t="shared" si="5"/>
        <v>366</v>
      </c>
      <c r="E187" s="55">
        <f>('Все выпуски'!$H$4*'Все выпуски'!$H$8)*((VLOOKUP(IF(C187="Нет",VLOOKUP(A187,Оп27_BYN→EUR!$A$2:$C$33,3,0),VLOOKUP((A187-1),Оп27_BYN→EUR!$A$2:$C$33,3,0)),$B$2:$G$2774,5,0)-VLOOKUP(B187,$B$2:$G$2774,5,0))/365+(VLOOKUP(IF(C187="Нет",VLOOKUP(A187,Оп27_BYN→EUR!$A$2:$C$33,3,0),VLOOKUP((A187-1),Оп27_BYN→EUR!$A$2:$C$33,3,0)),$B$2:$G$2774,6,0)-VLOOKUP(B187,$B$2:$G$2774,6,0))/366)</f>
        <v>1.143681254939068</v>
      </c>
      <c r="F187" s="54">
        <f>COUNTIF(D188:$D$2774,365)</f>
        <v>2149</v>
      </c>
      <c r="G187" s="54">
        <f>COUNTIF(D188:$D$2774,366)</f>
        <v>438</v>
      </c>
      <c r="H187" s="50"/>
    </row>
    <row r="188" spans="1:8" x14ac:dyDescent="0.25">
      <c r="A188" s="54">
        <f>COUNTIF($C$3:C188,"Да")</f>
        <v>2</v>
      </c>
      <c r="B188" s="53">
        <f t="shared" si="4"/>
        <v>45586</v>
      </c>
      <c r="C188" s="53" t="str">
        <f>IF(ISERROR(VLOOKUP(B188,Оп27_BYN→EUR!$C$3:$C$33,1,0)),"Нет","Да")</f>
        <v>Нет</v>
      </c>
      <c r="D188" s="54">
        <f t="shared" si="5"/>
        <v>366</v>
      </c>
      <c r="E188" s="55">
        <f>('Все выпуски'!$H$4*'Все выпуски'!$H$8)*((VLOOKUP(IF(C188="Нет",VLOOKUP(A188,Оп27_BYN→EUR!$A$2:$C$33,3,0),VLOOKUP((A188-1),Оп27_BYN→EUR!$A$2:$C$33,3,0)),$B$2:$G$2774,5,0)-VLOOKUP(B188,$B$2:$G$2774,5,0))/365+(VLOOKUP(IF(C188="Нет",VLOOKUP(A188,Оп27_BYN→EUR!$A$2:$C$33,3,0),VLOOKUP((A188-1),Оп27_BYN→EUR!$A$2:$C$33,3,0)),$B$2:$G$2774,6,0)-VLOOKUP(B188,$B$2:$G$2774,6,0))/366)</f>
        <v>1.1702784934260229</v>
      </c>
      <c r="F188" s="54">
        <f>COUNTIF(D189:$D$2774,365)</f>
        <v>2149</v>
      </c>
      <c r="G188" s="54">
        <f>COUNTIF(D189:$D$2774,366)</f>
        <v>437</v>
      </c>
      <c r="H188" s="50"/>
    </row>
    <row r="189" spans="1:8" x14ac:dyDescent="0.25">
      <c r="A189" s="54">
        <f>COUNTIF($C$3:C189,"Да")</f>
        <v>2</v>
      </c>
      <c r="B189" s="53">
        <f t="shared" si="4"/>
        <v>45587</v>
      </c>
      <c r="C189" s="53" t="str">
        <f>IF(ISERROR(VLOOKUP(B189,Оп27_BYN→EUR!$C$3:$C$33,1,0)),"Нет","Да")</f>
        <v>Нет</v>
      </c>
      <c r="D189" s="54">
        <f t="shared" si="5"/>
        <v>366</v>
      </c>
      <c r="E189" s="55">
        <f>('Все выпуски'!$H$4*'Все выпуски'!$H$8)*((VLOOKUP(IF(C189="Нет",VLOOKUP(A189,Оп27_BYN→EUR!$A$2:$C$33,3,0),VLOOKUP((A189-1),Оп27_BYN→EUR!$A$2:$C$33,3,0)),$B$2:$G$2774,5,0)-VLOOKUP(B189,$B$2:$G$2774,5,0))/365+(VLOOKUP(IF(C189="Нет",VLOOKUP(A189,Оп27_BYN→EUR!$A$2:$C$33,3,0),VLOOKUP((A189-1),Оп27_BYN→EUR!$A$2:$C$33,3,0)),$B$2:$G$2774,6,0)-VLOOKUP(B189,$B$2:$G$2774,6,0))/366)</f>
        <v>1.1968757319129781</v>
      </c>
      <c r="F189" s="54">
        <f>COUNTIF(D190:$D$2774,365)</f>
        <v>2149</v>
      </c>
      <c r="G189" s="54">
        <f>COUNTIF(D190:$D$2774,366)</f>
        <v>436</v>
      </c>
      <c r="H189" s="50"/>
    </row>
    <row r="190" spans="1:8" x14ac:dyDescent="0.25">
      <c r="A190" s="54">
        <f>COUNTIF($C$3:C190,"Да")</f>
        <v>2</v>
      </c>
      <c r="B190" s="53">
        <f t="shared" si="4"/>
        <v>45588</v>
      </c>
      <c r="C190" s="53" t="str">
        <f>IF(ISERROR(VLOOKUP(B190,Оп27_BYN→EUR!$C$3:$C$33,1,0)),"Нет","Да")</f>
        <v>Нет</v>
      </c>
      <c r="D190" s="54">
        <f t="shared" si="5"/>
        <v>366</v>
      </c>
      <c r="E190" s="55">
        <f>('Все выпуски'!$H$4*'Все выпуски'!$H$8)*((VLOOKUP(IF(C190="Нет",VLOOKUP(A190,Оп27_BYN→EUR!$A$2:$C$33,3,0),VLOOKUP((A190-1),Оп27_BYN→EUR!$A$2:$C$33,3,0)),$B$2:$G$2774,5,0)-VLOOKUP(B190,$B$2:$G$2774,5,0))/365+(VLOOKUP(IF(C190="Нет",VLOOKUP(A190,Оп27_BYN→EUR!$A$2:$C$33,3,0),VLOOKUP((A190-1),Оп27_BYN→EUR!$A$2:$C$33,3,0)),$B$2:$G$2774,6,0)-VLOOKUP(B190,$B$2:$G$2774,6,0))/366)</f>
        <v>1.2234729703999332</v>
      </c>
      <c r="F190" s="54">
        <f>COUNTIF(D191:$D$2774,365)</f>
        <v>2149</v>
      </c>
      <c r="G190" s="54">
        <f>COUNTIF(D191:$D$2774,366)</f>
        <v>435</v>
      </c>
      <c r="H190" s="50"/>
    </row>
    <row r="191" spans="1:8" x14ac:dyDescent="0.25">
      <c r="A191" s="54">
        <f>COUNTIF($C$3:C191,"Да")</f>
        <v>2</v>
      </c>
      <c r="B191" s="53">
        <f t="shared" si="4"/>
        <v>45589</v>
      </c>
      <c r="C191" s="53" t="str">
        <f>IF(ISERROR(VLOOKUP(B191,Оп27_BYN→EUR!$C$3:$C$33,1,0)),"Нет","Да")</f>
        <v>Нет</v>
      </c>
      <c r="D191" s="54">
        <f t="shared" si="5"/>
        <v>366</v>
      </c>
      <c r="E191" s="55">
        <f>('Все выпуски'!$H$4*'Все выпуски'!$H$8)*((VLOOKUP(IF(C191="Нет",VLOOKUP(A191,Оп27_BYN→EUR!$A$2:$C$33,3,0),VLOOKUP((A191-1),Оп27_BYN→EUR!$A$2:$C$33,3,0)),$B$2:$G$2774,5,0)-VLOOKUP(B191,$B$2:$G$2774,5,0))/365+(VLOOKUP(IF(C191="Нет",VLOOKUP(A191,Оп27_BYN→EUR!$A$2:$C$33,3,0),VLOOKUP((A191-1),Оп27_BYN→EUR!$A$2:$C$33,3,0)),$B$2:$G$2774,6,0)-VLOOKUP(B191,$B$2:$G$2774,6,0))/366)</f>
        <v>1.2500702088868882</v>
      </c>
      <c r="F191" s="54">
        <f>COUNTIF(D192:$D$2774,365)</f>
        <v>2149</v>
      </c>
      <c r="G191" s="54">
        <f>COUNTIF(D192:$D$2774,366)</f>
        <v>434</v>
      </c>
      <c r="H191" s="50"/>
    </row>
    <row r="192" spans="1:8" x14ac:dyDescent="0.25">
      <c r="A192" s="54">
        <f>COUNTIF($C$3:C192,"Да")</f>
        <v>2</v>
      </c>
      <c r="B192" s="53">
        <f t="shared" si="4"/>
        <v>45590</v>
      </c>
      <c r="C192" s="53" t="str">
        <f>IF(ISERROR(VLOOKUP(B192,Оп27_BYN→EUR!$C$3:$C$33,1,0)),"Нет","Да")</f>
        <v>Нет</v>
      </c>
      <c r="D192" s="54">
        <f t="shared" si="5"/>
        <v>366</v>
      </c>
      <c r="E192" s="55">
        <f>('Все выпуски'!$H$4*'Все выпуски'!$H$8)*((VLOOKUP(IF(C192="Нет",VLOOKUP(A192,Оп27_BYN→EUR!$A$2:$C$33,3,0),VLOOKUP((A192-1),Оп27_BYN→EUR!$A$2:$C$33,3,0)),$B$2:$G$2774,5,0)-VLOOKUP(B192,$B$2:$G$2774,5,0))/365+(VLOOKUP(IF(C192="Нет",VLOOKUP(A192,Оп27_BYN→EUR!$A$2:$C$33,3,0),VLOOKUP((A192-1),Оп27_BYN→EUR!$A$2:$C$33,3,0)),$B$2:$G$2774,6,0)-VLOOKUP(B192,$B$2:$G$2774,6,0))/366)</f>
        <v>1.2766674473738433</v>
      </c>
      <c r="F192" s="54">
        <f>COUNTIF(D193:$D$2774,365)</f>
        <v>2149</v>
      </c>
      <c r="G192" s="54">
        <f>COUNTIF(D193:$D$2774,366)</f>
        <v>433</v>
      </c>
      <c r="H192" s="50"/>
    </row>
    <row r="193" spans="1:8" x14ac:dyDescent="0.25">
      <c r="A193" s="54">
        <f>COUNTIF($C$3:C193,"Да")</f>
        <v>2</v>
      </c>
      <c r="B193" s="53">
        <f t="shared" si="4"/>
        <v>45591</v>
      </c>
      <c r="C193" s="53" t="str">
        <f>IF(ISERROR(VLOOKUP(B193,Оп27_BYN→EUR!$C$3:$C$33,1,0)),"Нет","Да")</f>
        <v>Нет</v>
      </c>
      <c r="D193" s="54">
        <f t="shared" si="5"/>
        <v>366</v>
      </c>
      <c r="E193" s="55">
        <f>('Все выпуски'!$H$4*'Все выпуски'!$H$8)*((VLOOKUP(IF(C193="Нет",VLOOKUP(A193,Оп27_BYN→EUR!$A$2:$C$33,3,0),VLOOKUP((A193-1),Оп27_BYN→EUR!$A$2:$C$33,3,0)),$B$2:$G$2774,5,0)-VLOOKUP(B193,$B$2:$G$2774,5,0))/365+(VLOOKUP(IF(C193="Нет",VLOOKUP(A193,Оп27_BYN→EUR!$A$2:$C$33,3,0),VLOOKUP((A193-1),Оп27_BYN→EUR!$A$2:$C$33,3,0)),$B$2:$G$2774,6,0)-VLOOKUP(B193,$B$2:$G$2774,6,0))/366)</f>
        <v>1.3032646858607984</v>
      </c>
      <c r="F193" s="54">
        <f>COUNTIF(D194:$D$2774,365)</f>
        <v>2149</v>
      </c>
      <c r="G193" s="54">
        <f>COUNTIF(D194:$D$2774,366)</f>
        <v>432</v>
      </c>
      <c r="H193" s="50"/>
    </row>
    <row r="194" spans="1:8" x14ac:dyDescent="0.25">
      <c r="A194" s="54">
        <f>COUNTIF($C$3:C194,"Да")</f>
        <v>2</v>
      </c>
      <c r="B194" s="53">
        <f t="shared" si="4"/>
        <v>45592</v>
      </c>
      <c r="C194" s="53" t="str">
        <f>IF(ISERROR(VLOOKUP(B194,Оп27_BYN→EUR!$C$3:$C$33,1,0)),"Нет","Да")</f>
        <v>Нет</v>
      </c>
      <c r="D194" s="54">
        <f t="shared" si="5"/>
        <v>366</v>
      </c>
      <c r="E194" s="55">
        <f>('Все выпуски'!$H$4*'Все выпуски'!$H$8)*((VLOOKUP(IF(C194="Нет",VLOOKUP(A194,Оп27_BYN→EUR!$A$2:$C$33,3,0),VLOOKUP((A194-1),Оп27_BYN→EUR!$A$2:$C$33,3,0)),$B$2:$G$2774,5,0)-VLOOKUP(B194,$B$2:$G$2774,5,0))/365+(VLOOKUP(IF(C194="Нет",VLOOKUP(A194,Оп27_BYN→EUR!$A$2:$C$33,3,0),VLOOKUP((A194-1),Оп27_BYN→EUR!$A$2:$C$33,3,0)),$B$2:$G$2774,6,0)-VLOOKUP(B194,$B$2:$G$2774,6,0))/366)</f>
        <v>1.3298619243477536</v>
      </c>
      <c r="F194" s="54">
        <f>COUNTIF(D195:$D$2774,365)</f>
        <v>2149</v>
      </c>
      <c r="G194" s="54">
        <f>COUNTIF(D195:$D$2774,366)</f>
        <v>431</v>
      </c>
      <c r="H194" s="50"/>
    </row>
    <row r="195" spans="1:8" x14ac:dyDescent="0.25">
      <c r="A195" s="54">
        <f>COUNTIF($C$3:C195,"Да")</f>
        <v>2</v>
      </c>
      <c r="B195" s="53">
        <f t="shared" si="4"/>
        <v>45593</v>
      </c>
      <c r="C195" s="53" t="str">
        <f>IF(ISERROR(VLOOKUP(B195,Оп27_BYN→EUR!$C$3:$C$33,1,0)),"Нет","Да")</f>
        <v>Нет</v>
      </c>
      <c r="D195" s="54">
        <f t="shared" si="5"/>
        <v>366</v>
      </c>
      <c r="E195" s="55">
        <f>('Все выпуски'!$H$4*'Все выпуски'!$H$8)*((VLOOKUP(IF(C195="Нет",VLOOKUP(A195,Оп27_BYN→EUR!$A$2:$C$33,3,0),VLOOKUP((A195-1),Оп27_BYN→EUR!$A$2:$C$33,3,0)),$B$2:$G$2774,5,0)-VLOOKUP(B195,$B$2:$G$2774,5,0))/365+(VLOOKUP(IF(C195="Нет",VLOOKUP(A195,Оп27_BYN→EUR!$A$2:$C$33,3,0),VLOOKUP((A195-1),Оп27_BYN→EUR!$A$2:$C$33,3,0)),$B$2:$G$2774,6,0)-VLOOKUP(B195,$B$2:$G$2774,6,0))/366)</f>
        <v>1.3564591628347085</v>
      </c>
      <c r="F195" s="54">
        <f>COUNTIF(D196:$D$2774,365)</f>
        <v>2149</v>
      </c>
      <c r="G195" s="54">
        <f>COUNTIF(D196:$D$2774,366)</f>
        <v>430</v>
      </c>
      <c r="H195" s="50"/>
    </row>
    <row r="196" spans="1:8" x14ac:dyDescent="0.25">
      <c r="A196" s="54">
        <f>COUNTIF($C$3:C196,"Да")</f>
        <v>2</v>
      </c>
      <c r="B196" s="53">
        <f t="shared" ref="B196:B259" si="6">B195+1</f>
        <v>45594</v>
      </c>
      <c r="C196" s="53" t="str">
        <f>IF(ISERROR(VLOOKUP(B196,Оп27_BYN→EUR!$C$3:$C$33,1,0)),"Нет","Да")</f>
        <v>Нет</v>
      </c>
      <c r="D196" s="54">
        <f t="shared" ref="D196:D259" si="7">IF(MOD(YEAR(B196),4)=0,366,365)</f>
        <v>366</v>
      </c>
      <c r="E196" s="55">
        <f>('Все выпуски'!$H$4*'Все выпуски'!$H$8)*((VLOOKUP(IF(C196="Нет",VLOOKUP(A196,Оп27_BYN→EUR!$A$2:$C$33,3,0),VLOOKUP((A196-1),Оп27_BYN→EUR!$A$2:$C$33,3,0)),$B$2:$G$2774,5,0)-VLOOKUP(B196,$B$2:$G$2774,5,0))/365+(VLOOKUP(IF(C196="Нет",VLOOKUP(A196,Оп27_BYN→EUR!$A$2:$C$33,3,0),VLOOKUP((A196-1),Оп27_BYN→EUR!$A$2:$C$33,3,0)),$B$2:$G$2774,6,0)-VLOOKUP(B196,$B$2:$G$2774,6,0))/366)</f>
        <v>1.3830564013216635</v>
      </c>
      <c r="F196" s="54">
        <f>COUNTIF(D197:$D$2774,365)</f>
        <v>2149</v>
      </c>
      <c r="G196" s="54">
        <f>COUNTIF(D197:$D$2774,366)</f>
        <v>429</v>
      </c>
      <c r="H196" s="50"/>
    </row>
    <row r="197" spans="1:8" x14ac:dyDescent="0.25">
      <c r="A197" s="54">
        <f>COUNTIF($C$3:C197,"Да")</f>
        <v>2</v>
      </c>
      <c r="B197" s="53">
        <f t="shared" si="6"/>
        <v>45595</v>
      </c>
      <c r="C197" s="53" t="str">
        <f>IF(ISERROR(VLOOKUP(B197,Оп27_BYN→EUR!$C$3:$C$33,1,0)),"Нет","Да")</f>
        <v>Нет</v>
      </c>
      <c r="D197" s="54">
        <f t="shared" si="7"/>
        <v>366</v>
      </c>
      <c r="E197" s="55">
        <f>('Все выпуски'!$H$4*'Все выпуски'!$H$8)*((VLOOKUP(IF(C197="Нет",VLOOKUP(A197,Оп27_BYN→EUR!$A$2:$C$33,3,0),VLOOKUP((A197-1),Оп27_BYN→EUR!$A$2:$C$33,3,0)),$B$2:$G$2774,5,0)-VLOOKUP(B197,$B$2:$G$2774,5,0))/365+(VLOOKUP(IF(C197="Нет",VLOOKUP(A197,Оп27_BYN→EUR!$A$2:$C$33,3,0),VLOOKUP((A197-1),Оп27_BYN→EUR!$A$2:$C$33,3,0)),$B$2:$G$2774,6,0)-VLOOKUP(B197,$B$2:$G$2774,6,0))/366)</f>
        <v>1.4096536398086186</v>
      </c>
      <c r="F197" s="54">
        <f>COUNTIF(D198:$D$2774,365)</f>
        <v>2149</v>
      </c>
      <c r="G197" s="54">
        <f>COUNTIF(D198:$D$2774,366)</f>
        <v>428</v>
      </c>
      <c r="H197" s="50"/>
    </row>
    <row r="198" spans="1:8" x14ac:dyDescent="0.25">
      <c r="A198" s="54">
        <f>COUNTIF($C$3:C198,"Да")</f>
        <v>2</v>
      </c>
      <c r="B198" s="53">
        <f t="shared" si="6"/>
        <v>45596</v>
      </c>
      <c r="C198" s="53" t="str">
        <f>IF(ISERROR(VLOOKUP(B198,Оп27_BYN→EUR!$C$3:$C$33,1,0)),"Нет","Да")</f>
        <v>Нет</v>
      </c>
      <c r="D198" s="54">
        <f t="shared" si="7"/>
        <v>366</v>
      </c>
      <c r="E198" s="55">
        <f>('Все выпуски'!$H$4*'Все выпуски'!$H$8)*((VLOOKUP(IF(C198="Нет",VLOOKUP(A198,Оп27_BYN→EUR!$A$2:$C$33,3,0),VLOOKUP((A198-1),Оп27_BYN→EUR!$A$2:$C$33,3,0)),$B$2:$G$2774,5,0)-VLOOKUP(B198,$B$2:$G$2774,5,0))/365+(VLOOKUP(IF(C198="Нет",VLOOKUP(A198,Оп27_BYN→EUR!$A$2:$C$33,3,0),VLOOKUP((A198-1),Оп27_BYN→EUR!$A$2:$C$33,3,0)),$B$2:$G$2774,6,0)-VLOOKUP(B198,$B$2:$G$2774,6,0))/366)</f>
        <v>1.4362508782955736</v>
      </c>
      <c r="F198" s="54">
        <f>COUNTIF(D199:$D$2774,365)</f>
        <v>2149</v>
      </c>
      <c r="G198" s="54">
        <f>COUNTIF(D199:$D$2774,366)</f>
        <v>427</v>
      </c>
      <c r="H198" s="50"/>
    </row>
    <row r="199" spans="1:8" x14ac:dyDescent="0.25">
      <c r="A199" s="54">
        <f>COUNTIF($C$3:C199,"Да")</f>
        <v>2</v>
      </c>
      <c r="B199" s="53">
        <f t="shared" si="6"/>
        <v>45597</v>
      </c>
      <c r="C199" s="53" t="str">
        <f>IF(ISERROR(VLOOKUP(B199,Оп27_BYN→EUR!$C$3:$C$33,1,0)),"Нет","Да")</f>
        <v>Нет</v>
      </c>
      <c r="D199" s="54">
        <f t="shared" si="7"/>
        <v>366</v>
      </c>
      <c r="E199" s="55">
        <f>('Все выпуски'!$H$4*'Все выпуски'!$H$8)*((VLOOKUP(IF(C199="Нет",VLOOKUP(A199,Оп27_BYN→EUR!$A$2:$C$33,3,0),VLOOKUP((A199-1),Оп27_BYN→EUR!$A$2:$C$33,3,0)),$B$2:$G$2774,5,0)-VLOOKUP(B199,$B$2:$G$2774,5,0))/365+(VLOOKUP(IF(C199="Нет",VLOOKUP(A199,Оп27_BYN→EUR!$A$2:$C$33,3,0),VLOOKUP((A199-1),Оп27_BYN→EUR!$A$2:$C$33,3,0)),$B$2:$G$2774,6,0)-VLOOKUP(B199,$B$2:$G$2774,6,0))/366)</f>
        <v>1.4628481167825287</v>
      </c>
      <c r="F199" s="54">
        <f>COUNTIF(D200:$D$2774,365)</f>
        <v>2149</v>
      </c>
      <c r="G199" s="54">
        <f>COUNTIF(D200:$D$2774,366)</f>
        <v>426</v>
      </c>
      <c r="H199" s="50"/>
    </row>
    <row r="200" spans="1:8" x14ac:dyDescent="0.25">
      <c r="A200" s="54">
        <f>COUNTIF($C$3:C200,"Да")</f>
        <v>2</v>
      </c>
      <c r="B200" s="53">
        <f t="shared" si="6"/>
        <v>45598</v>
      </c>
      <c r="C200" s="53" t="str">
        <f>IF(ISERROR(VLOOKUP(B200,Оп27_BYN→EUR!$C$3:$C$33,1,0)),"Нет","Да")</f>
        <v>Нет</v>
      </c>
      <c r="D200" s="54">
        <f t="shared" si="7"/>
        <v>366</v>
      </c>
      <c r="E200" s="55">
        <f>('Все выпуски'!$H$4*'Все выпуски'!$H$8)*((VLOOKUP(IF(C200="Нет",VLOOKUP(A200,Оп27_BYN→EUR!$A$2:$C$33,3,0),VLOOKUP((A200-1),Оп27_BYN→EUR!$A$2:$C$33,3,0)),$B$2:$G$2774,5,0)-VLOOKUP(B200,$B$2:$G$2774,5,0))/365+(VLOOKUP(IF(C200="Нет",VLOOKUP(A200,Оп27_BYN→EUR!$A$2:$C$33,3,0),VLOOKUP((A200-1),Оп27_BYN→EUR!$A$2:$C$33,3,0)),$B$2:$G$2774,6,0)-VLOOKUP(B200,$B$2:$G$2774,6,0))/366)</f>
        <v>1.489445355269484</v>
      </c>
      <c r="F200" s="54">
        <f>COUNTIF(D201:$D$2774,365)</f>
        <v>2149</v>
      </c>
      <c r="G200" s="54">
        <f>COUNTIF(D201:$D$2774,366)</f>
        <v>425</v>
      </c>
      <c r="H200" s="50"/>
    </row>
    <row r="201" spans="1:8" x14ac:dyDescent="0.25">
      <c r="A201" s="54">
        <f>COUNTIF($C$3:C201,"Да")</f>
        <v>2</v>
      </c>
      <c r="B201" s="53">
        <f t="shared" si="6"/>
        <v>45599</v>
      </c>
      <c r="C201" s="53" t="str">
        <f>IF(ISERROR(VLOOKUP(B201,Оп27_BYN→EUR!$C$3:$C$33,1,0)),"Нет","Да")</f>
        <v>Нет</v>
      </c>
      <c r="D201" s="54">
        <f t="shared" si="7"/>
        <v>366</v>
      </c>
      <c r="E201" s="55">
        <f>('Все выпуски'!$H$4*'Все выпуски'!$H$8)*((VLOOKUP(IF(C201="Нет",VLOOKUP(A201,Оп27_BYN→EUR!$A$2:$C$33,3,0),VLOOKUP((A201-1),Оп27_BYN→EUR!$A$2:$C$33,3,0)),$B$2:$G$2774,5,0)-VLOOKUP(B201,$B$2:$G$2774,5,0))/365+(VLOOKUP(IF(C201="Нет",VLOOKUP(A201,Оп27_BYN→EUR!$A$2:$C$33,3,0),VLOOKUP((A201-1),Оп27_BYN→EUR!$A$2:$C$33,3,0)),$B$2:$G$2774,6,0)-VLOOKUP(B201,$B$2:$G$2774,6,0))/366)</f>
        <v>1.516042593756439</v>
      </c>
      <c r="F201" s="54">
        <f>COUNTIF(D202:$D$2774,365)</f>
        <v>2149</v>
      </c>
      <c r="G201" s="54">
        <f>COUNTIF(D202:$D$2774,366)</f>
        <v>424</v>
      </c>
      <c r="H201" s="50"/>
    </row>
    <row r="202" spans="1:8" x14ac:dyDescent="0.25">
      <c r="A202" s="54">
        <f>COUNTIF($C$3:C202,"Да")</f>
        <v>2</v>
      </c>
      <c r="B202" s="53">
        <f t="shared" si="6"/>
        <v>45600</v>
      </c>
      <c r="C202" s="53" t="str">
        <f>IF(ISERROR(VLOOKUP(B202,Оп27_BYN→EUR!$C$3:$C$33,1,0)),"Нет","Да")</f>
        <v>Нет</v>
      </c>
      <c r="D202" s="54">
        <f t="shared" si="7"/>
        <v>366</v>
      </c>
      <c r="E202" s="55">
        <f>('Все выпуски'!$H$4*'Все выпуски'!$H$8)*((VLOOKUP(IF(C202="Нет",VLOOKUP(A202,Оп27_BYN→EUR!$A$2:$C$33,3,0),VLOOKUP((A202-1),Оп27_BYN→EUR!$A$2:$C$33,3,0)),$B$2:$G$2774,5,0)-VLOOKUP(B202,$B$2:$G$2774,5,0))/365+(VLOOKUP(IF(C202="Нет",VLOOKUP(A202,Оп27_BYN→EUR!$A$2:$C$33,3,0),VLOOKUP((A202-1),Оп27_BYN→EUR!$A$2:$C$33,3,0)),$B$2:$G$2774,6,0)-VLOOKUP(B202,$B$2:$G$2774,6,0))/366)</f>
        <v>1.5426398322433941</v>
      </c>
      <c r="F202" s="54">
        <f>COUNTIF(D203:$D$2774,365)</f>
        <v>2149</v>
      </c>
      <c r="G202" s="54">
        <f>COUNTIF(D203:$D$2774,366)</f>
        <v>423</v>
      </c>
      <c r="H202" s="50"/>
    </row>
    <row r="203" spans="1:8" x14ac:dyDescent="0.25">
      <c r="A203" s="54">
        <f>COUNTIF($C$3:C203,"Да")</f>
        <v>2</v>
      </c>
      <c r="B203" s="53">
        <f t="shared" si="6"/>
        <v>45601</v>
      </c>
      <c r="C203" s="53" t="str">
        <f>IF(ISERROR(VLOOKUP(B203,Оп27_BYN→EUR!$C$3:$C$33,1,0)),"Нет","Да")</f>
        <v>Нет</v>
      </c>
      <c r="D203" s="54">
        <f t="shared" si="7"/>
        <v>366</v>
      </c>
      <c r="E203" s="55">
        <f>('Все выпуски'!$H$4*'Все выпуски'!$H$8)*((VLOOKUP(IF(C203="Нет",VLOOKUP(A203,Оп27_BYN→EUR!$A$2:$C$33,3,0),VLOOKUP((A203-1),Оп27_BYN→EUR!$A$2:$C$33,3,0)),$B$2:$G$2774,5,0)-VLOOKUP(B203,$B$2:$G$2774,5,0))/365+(VLOOKUP(IF(C203="Нет",VLOOKUP(A203,Оп27_BYN→EUR!$A$2:$C$33,3,0),VLOOKUP((A203-1),Оп27_BYN→EUR!$A$2:$C$33,3,0)),$B$2:$G$2774,6,0)-VLOOKUP(B203,$B$2:$G$2774,6,0))/366)</f>
        <v>1.5692370707303491</v>
      </c>
      <c r="F203" s="54">
        <f>COUNTIF(D204:$D$2774,365)</f>
        <v>2149</v>
      </c>
      <c r="G203" s="54">
        <f>COUNTIF(D204:$D$2774,366)</f>
        <v>422</v>
      </c>
      <c r="H203" s="50"/>
    </row>
    <row r="204" spans="1:8" x14ac:dyDescent="0.25">
      <c r="A204" s="54">
        <f>COUNTIF($C$3:C204,"Да")</f>
        <v>2</v>
      </c>
      <c r="B204" s="53">
        <f t="shared" si="6"/>
        <v>45602</v>
      </c>
      <c r="C204" s="53" t="str">
        <f>IF(ISERROR(VLOOKUP(B204,Оп27_BYN→EUR!$C$3:$C$33,1,0)),"Нет","Да")</f>
        <v>Нет</v>
      </c>
      <c r="D204" s="54">
        <f t="shared" si="7"/>
        <v>366</v>
      </c>
      <c r="E204" s="55">
        <f>('Все выпуски'!$H$4*'Все выпуски'!$H$8)*((VLOOKUP(IF(C204="Нет",VLOOKUP(A204,Оп27_BYN→EUR!$A$2:$C$33,3,0),VLOOKUP((A204-1),Оп27_BYN→EUR!$A$2:$C$33,3,0)),$B$2:$G$2774,5,0)-VLOOKUP(B204,$B$2:$G$2774,5,0))/365+(VLOOKUP(IF(C204="Нет",VLOOKUP(A204,Оп27_BYN→EUR!$A$2:$C$33,3,0),VLOOKUP((A204-1),Оп27_BYN→EUR!$A$2:$C$33,3,0)),$B$2:$G$2774,6,0)-VLOOKUP(B204,$B$2:$G$2774,6,0))/366)</f>
        <v>1.595834309217304</v>
      </c>
      <c r="F204" s="54">
        <f>COUNTIF(D205:$D$2774,365)</f>
        <v>2149</v>
      </c>
      <c r="G204" s="54">
        <f>COUNTIF(D205:$D$2774,366)</f>
        <v>421</v>
      </c>
      <c r="H204" s="50"/>
    </row>
    <row r="205" spans="1:8" x14ac:dyDescent="0.25">
      <c r="A205" s="54">
        <f>COUNTIF($C$3:C205,"Да")</f>
        <v>2</v>
      </c>
      <c r="B205" s="53">
        <f t="shared" si="6"/>
        <v>45603</v>
      </c>
      <c r="C205" s="53" t="str">
        <f>IF(ISERROR(VLOOKUP(B205,Оп27_BYN→EUR!$C$3:$C$33,1,0)),"Нет","Да")</f>
        <v>Нет</v>
      </c>
      <c r="D205" s="54">
        <f t="shared" si="7"/>
        <v>366</v>
      </c>
      <c r="E205" s="55">
        <f>('Все выпуски'!$H$4*'Все выпуски'!$H$8)*((VLOOKUP(IF(C205="Нет",VLOOKUP(A205,Оп27_BYN→EUR!$A$2:$C$33,3,0),VLOOKUP((A205-1),Оп27_BYN→EUR!$A$2:$C$33,3,0)),$B$2:$G$2774,5,0)-VLOOKUP(B205,$B$2:$G$2774,5,0))/365+(VLOOKUP(IF(C205="Нет",VLOOKUP(A205,Оп27_BYN→EUR!$A$2:$C$33,3,0),VLOOKUP((A205-1),Оп27_BYN→EUR!$A$2:$C$33,3,0)),$B$2:$G$2774,6,0)-VLOOKUP(B205,$B$2:$G$2774,6,0))/366)</f>
        <v>1.622431547704259</v>
      </c>
      <c r="F205" s="54">
        <f>COUNTIF(D206:$D$2774,365)</f>
        <v>2149</v>
      </c>
      <c r="G205" s="54">
        <f>COUNTIF(D206:$D$2774,366)</f>
        <v>420</v>
      </c>
      <c r="H205" s="50"/>
    </row>
    <row r="206" spans="1:8" x14ac:dyDescent="0.25">
      <c r="A206" s="54">
        <f>COUNTIF($C$3:C206,"Да")</f>
        <v>2</v>
      </c>
      <c r="B206" s="53">
        <f t="shared" si="6"/>
        <v>45604</v>
      </c>
      <c r="C206" s="53" t="str">
        <f>IF(ISERROR(VLOOKUP(B206,Оп27_BYN→EUR!$C$3:$C$33,1,0)),"Нет","Да")</f>
        <v>Нет</v>
      </c>
      <c r="D206" s="54">
        <f t="shared" si="7"/>
        <v>366</v>
      </c>
      <c r="E206" s="55">
        <f>('Все выпуски'!$H$4*'Все выпуски'!$H$8)*((VLOOKUP(IF(C206="Нет",VLOOKUP(A206,Оп27_BYN→EUR!$A$2:$C$33,3,0),VLOOKUP((A206-1),Оп27_BYN→EUR!$A$2:$C$33,3,0)),$B$2:$G$2774,5,0)-VLOOKUP(B206,$B$2:$G$2774,5,0))/365+(VLOOKUP(IF(C206="Нет",VLOOKUP(A206,Оп27_BYN→EUR!$A$2:$C$33,3,0),VLOOKUP((A206-1),Оп27_BYN→EUR!$A$2:$C$33,3,0)),$B$2:$G$2774,6,0)-VLOOKUP(B206,$B$2:$G$2774,6,0))/366)</f>
        <v>1.6490287861912141</v>
      </c>
      <c r="F206" s="54">
        <f>COUNTIF(D207:$D$2774,365)</f>
        <v>2149</v>
      </c>
      <c r="G206" s="54">
        <f>COUNTIF(D207:$D$2774,366)</f>
        <v>419</v>
      </c>
      <c r="H206" s="50"/>
    </row>
    <row r="207" spans="1:8" x14ac:dyDescent="0.25">
      <c r="A207" s="54">
        <f>COUNTIF($C$3:C207,"Да")</f>
        <v>2</v>
      </c>
      <c r="B207" s="53">
        <f t="shared" si="6"/>
        <v>45605</v>
      </c>
      <c r="C207" s="53" t="str">
        <f>IF(ISERROR(VLOOKUP(B207,Оп27_BYN→EUR!$C$3:$C$33,1,0)),"Нет","Да")</f>
        <v>Нет</v>
      </c>
      <c r="D207" s="54">
        <f t="shared" si="7"/>
        <v>366</v>
      </c>
      <c r="E207" s="55">
        <f>('Все выпуски'!$H$4*'Все выпуски'!$H$8)*((VLOOKUP(IF(C207="Нет",VLOOKUP(A207,Оп27_BYN→EUR!$A$2:$C$33,3,0),VLOOKUP((A207-1),Оп27_BYN→EUR!$A$2:$C$33,3,0)),$B$2:$G$2774,5,0)-VLOOKUP(B207,$B$2:$G$2774,5,0))/365+(VLOOKUP(IF(C207="Нет",VLOOKUP(A207,Оп27_BYN→EUR!$A$2:$C$33,3,0),VLOOKUP((A207-1),Оп27_BYN→EUR!$A$2:$C$33,3,0)),$B$2:$G$2774,6,0)-VLOOKUP(B207,$B$2:$G$2774,6,0))/366)</f>
        <v>1.6756260246781693</v>
      </c>
      <c r="F207" s="54">
        <f>COUNTIF(D208:$D$2774,365)</f>
        <v>2149</v>
      </c>
      <c r="G207" s="54">
        <f>COUNTIF(D208:$D$2774,366)</f>
        <v>418</v>
      </c>
      <c r="H207" s="50"/>
    </row>
    <row r="208" spans="1:8" x14ac:dyDescent="0.25">
      <c r="A208" s="54">
        <f>COUNTIF($C$3:C208,"Да")</f>
        <v>2</v>
      </c>
      <c r="B208" s="53">
        <f t="shared" si="6"/>
        <v>45606</v>
      </c>
      <c r="C208" s="53" t="str">
        <f>IF(ISERROR(VLOOKUP(B208,Оп27_BYN→EUR!$C$3:$C$33,1,0)),"Нет","Да")</f>
        <v>Нет</v>
      </c>
      <c r="D208" s="54">
        <f t="shared" si="7"/>
        <v>366</v>
      </c>
      <c r="E208" s="55">
        <f>('Все выпуски'!$H$4*'Все выпуски'!$H$8)*((VLOOKUP(IF(C208="Нет",VLOOKUP(A208,Оп27_BYN→EUR!$A$2:$C$33,3,0),VLOOKUP((A208-1),Оп27_BYN→EUR!$A$2:$C$33,3,0)),$B$2:$G$2774,5,0)-VLOOKUP(B208,$B$2:$G$2774,5,0))/365+(VLOOKUP(IF(C208="Нет",VLOOKUP(A208,Оп27_BYN→EUR!$A$2:$C$33,3,0),VLOOKUP((A208-1),Оп27_BYN→EUR!$A$2:$C$33,3,0)),$B$2:$G$2774,6,0)-VLOOKUP(B208,$B$2:$G$2774,6,0))/366)</f>
        <v>1.7022232631651244</v>
      </c>
      <c r="F208" s="54">
        <f>COUNTIF(D209:$D$2774,365)</f>
        <v>2149</v>
      </c>
      <c r="G208" s="54">
        <f>COUNTIF(D209:$D$2774,366)</f>
        <v>417</v>
      </c>
      <c r="H208" s="50"/>
    </row>
    <row r="209" spans="1:8" x14ac:dyDescent="0.25">
      <c r="A209" s="54">
        <f>COUNTIF($C$3:C209,"Да")</f>
        <v>2</v>
      </c>
      <c r="B209" s="53">
        <f t="shared" si="6"/>
        <v>45607</v>
      </c>
      <c r="C209" s="53" t="str">
        <f>IF(ISERROR(VLOOKUP(B209,Оп27_BYN→EUR!$C$3:$C$33,1,0)),"Нет","Да")</f>
        <v>Нет</v>
      </c>
      <c r="D209" s="54">
        <f t="shared" si="7"/>
        <v>366</v>
      </c>
      <c r="E209" s="55">
        <f>('Все выпуски'!$H$4*'Все выпуски'!$H$8)*((VLOOKUP(IF(C209="Нет",VLOOKUP(A209,Оп27_BYN→EUR!$A$2:$C$33,3,0),VLOOKUP((A209-1),Оп27_BYN→EUR!$A$2:$C$33,3,0)),$B$2:$G$2774,5,0)-VLOOKUP(B209,$B$2:$G$2774,5,0))/365+(VLOOKUP(IF(C209="Нет",VLOOKUP(A209,Оп27_BYN→EUR!$A$2:$C$33,3,0),VLOOKUP((A209-1),Оп27_BYN→EUR!$A$2:$C$33,3,0)),$B$2:$G$2774,6,0)-VLOOKUP(B209,$B$2:$G$2774,6,0))/366)</f>
        <v>1.7288205016520795</v>
      </c>
      <c r="F209" s="54">
        <f>COUNTIF(D210:$D$2774,365)</f>
        <v>2149</v>
      </c>
      <c r="G209" s="54">
        <f>COUNTIF(D210:$D$2774,366)</f>
        <v>416</v>
      </c>
      <c r="H209" s="50"/>
    </row>
    <row r="210" spans="1:8" x14ac:dyDescent="0.25">
      <c r="A210" s="54">
        <f>COUNTIF($C$3:C210,"Да")</f>
        <v>2</v>
      </c>
      <c r="B210" s="53">
        <f t="shared" si="6"/>
        <v>45608</v>
      </c>
      <c r="C210" s="53" t="str">
        <f>IF(ISERROR(VLOOKUP(B210,Оп27_BYN→EUR!$C$3:$C$33,1,0)),"Нет","Да")</f>
        <v>Нет</v>
      </c>
      <c r="D210" s="54">
        <f t="shared" si="7"/>
        <v>366</v>
      </c>
      <c r="E210" s="55">
        <f>('Все выпуски'!$H$4*'Все выпуски'!$H$8)*((VLOOKUP(IF(C210="Нет",VLOOKUP(A210,Оп27_BYN→EUR!$A$2:$C$33,3,0),VLOOKUP((A210-1),Оп27_BYN→EUR!$A$2:$C$33,3,0)),$B$2:$G$2774,5,0)-VLOOKUP(B210,$B$2:$G$2774,5,0))/365+(VLOOKUP(IF(C210="Нет",VLOOKUP(A210,Оп27_BYN→EUR!$A$2:$C$33,3,0),VLOOKUP((A210-1),Оп27_BYN→EUR!$A$2:$C$33,3,0)),$B$2:$G$2774,6,0)-VLOOKUP(B210,$B$2:$G$2774,6,0))/366)</f>
        <v>1.7554177401390345</v>
      </c>
      <c r="F210" s="54">
        <f>COUNTIF(D211:$D$2774,365)</f>
        <v>2149</v>
      </c>
      <c r="G210" s="54">
        <f>COUNTIF(D211:$D$2774,366)</f>
        <v>415</v>
      </c>
      <c r="H210" s="50"/>
    </row>
    <row r="211" spans="1:8" x14ac:dyDescent="0.25">
      <c r="A211" s="54">
        <f>COUNTIF($C$3:C211,"Да")</f>
        <v>2</v>
      </c>
      <c r="B211" s="53">
        <f t="shared" si="6"/>
        <v>45609</v>
      </c>
      <c r="C211" s="53" t="str">
        <f>IF(ISERROR(VLOOKUP(B211,Оп27_BYN→EUR!$C$3:$C$33,1,0)),"Нет","Да")</f>
        <v>Нет</v>
      </c>
      <c r="D211" s="54">
        <f t="shared" si="7"/>
        <v>366</v>
      </c>
      <c r="E211" s="55">
        <f>('Все выпуски'!$H$4*'Все выпуски'!$H$8)*((VLOOKUP(IF(C211="Нет",VLOOKUP(A211,Оп27_BYN→EUR!$A$2:$C$33,3,0),VLOOKUP((A211-1),Оп27_BYN→EUR!$A$2:$C$33,3,0)),$B$2:$G$2774,5,0)-VLOOKUP(B211,$B$2:$G$2774,5,0))/365+(VLOOKUP(IF(C211="Нет",VLOOKUP(A211,Оп27_BYN→EUR!$A$2:$C$33,3,0),VLOOKUP((A211-1),Оп27_BYN→EUR!$A$2:$C$33,3,0)),$B$2:$G$2774,6,0)-VLOOKUP(B211,$B$2:$G$2774,6,0))/366)</f>
        <v>1.7820149786259896</v>
      </c>
      <c r="F211" s="54">
        <f>COUNTIF(D212:$D$2774,365)</f>
        <v>2149</v>
      </c>
      <c r="G211" s="54">
        <f>COUNTIF(D212:$D$2774,366)</f>
        <v>414</v>
      </c>
      <c r="H211" s="50"/>
    </row>
    <row r="212" spans="1:8" x14ac:dyDescent="0.25">
      <c r="A212" s="54">
        <f>COUNTIF($C$3:C212,"Да")</f>
        <v>2</v>
      </c>
      <c r="B212" s="53">
        <f t="shared" si="6"/>
        <v>45610</v>
      </c>
      <c r="C212" s="53" t="str">
        <f>IF(ISERROR(VLOOKUP(B212,Оп27_BYN→EUR!$C$3:$C$33,1,0)),"Нет","Да")</f>
        <v>Нет</v>
      </c>
      <c r="D212" s="54">
        <f t="shared" si="7"/>
        <v>366</v>
      </c>
      <c r="E212" s="55">
        <f>('Все выпуски'!$H$4*'Все выпуски'!$H$8)*((VLOOKUP(IF(C212="Нет",VLOOKUP(A212,Оп27_BYN→EUR!$A$2:$C$33,3,0),VLOOKUP((A212-1),Оп27_BYN→EUR!$A$2:$C$33,3,0)),$B$2:$G$2774,5,0)-VLOOKUP(B212,$B$2:$G$2774,5,0))/365+(VLOOKUP(IF(C212="Нет",VLOOKUP(A212,Оп27_BYN→EUR!$A$2:$C$33,3,0),VLOOKUP((A212-1),Оп27_BYN→EUR!$A$2:$C$33,3,0)),$B$2:$G$2774,6,0)-VLOOKUP(B212,$B$2:$G$2774,6,0))/366)</f>
        <v>1.8086122171129448</v>
      </c>
      <c r="F212" s="54">
        <f>COUNTIF(D213:$D$2774,365)</f>
        <v>2149</v>
      </c>
      <c r="G212" s="54">
        <f>COUNTIF(D213:$D$2774,366)</f>
        <v>413</v>
      </c>
      <c r="H212" s="50"/>
    </row>
    <row r="213" spans="1:8" x14ac:dyDescent="0.25">
      <c r="A213" s="54">
        <f>COUNTIF($C$3:C213,"Да")</f>
        <v>2</v>
      </c>
      <c r="B213" s="53">
        <f t="shared" si="6"/>
        <v>45611</v>
      </c>
      <c r="C213" s="53" t="str">
        <f>IF(ISERROR(VLOOKUP(B213,Оп27_BYN→EUR!$C$3:$C$33,1,0)),"Нет","Да")</f>
        <v>Нет</v>
      </c>
      <c r="D213" s="54">
        <f t="shared" si="7"/>
        <v>366</v>
      </c>
      <c r="E213" s="55">
        <f>('Все выпуски'!$H$4*'Все выпуски'!$H$8)*((VLOOKUP(IF(C213="Нет",VLOOKUP(A213,Оп27_BYN→EUR!$A$2:$C$33,3,0),VLOOKUP((A213-1),Оп27_BYN→EUR!$A$2:$C$33,3,0)),$B$2:$G$2774,5,0)-VLOOKUP(B213,$B$2:$G$2774,5,0))/365+(VLOOKUP(IF(C213="Нет",VLOOKUP(A213,Оп27_BYN→EUR!$A$2:$C$33,3,0),VLOOKUP((A213-1),Оп27_BYN→EUR!$A$2:$C$33,3,0)),$B$2:$G$2774,6,0)-VLOOKUP(B213,$B$2:$G$2774,6,0))/366)</f>
        <v>1.8352094555998997</v>
      </c>
      <c r="F213" s="54">
        <f>COUNTIF(D214:$D$2774,365)</f>
        <v>2149</v>
      </c>
      <c r="G213" s="54">
        <f>COUNTIF(D214:$D$2774,366)</f>
        <v>412</v>
      </c>
      <c r="H213" s="50"/>
    </row>
    <row r="214" spans="1:8" x14ac:dyDescent="0.25">
      <c r="A214" s="54">
        <f>COUNTIF($C$3:C214,"Да")</f>
        <v>2</v>
      </c>
      <c r="B214" s="53">
        <f t="shared" si="6"/>
        <v>45612</v>
      </c>
      <c r="C214" s="53" t="str">
        <f>IF(ISERROR(VLOOKUP(B214,Оп27_BYN→EUR!$C$3:$C$33,1,0)),"Нет","Да")</f>
        <v>Нет</v>
      </c>
      <c r="D214" s="54">
        <f t="shared" si="7"/>
        <v>366</v>
      </c>
      <c r="E214" s="55">
        <f>('Все выпуски'!$H$4*'Все выпуски'!$H$8)*((VLOOKUP(IF(C214="Нет",VLOOKUP(A214,Оп27_BYN→EUR!$A$2:$C$33,3,0),VLOOKUP((A214-1),Оп27_BYN→EUR!$A$2:$C$33,3,0)),$B$2:$G$2774,5,0)-VLOOKUP(B214,$B$2:$G$2774,5,0))/365+(VLOOKUP(IF(C214="Нет",VLOOKUP(A214,Оп27_BYN→EUR!$A$2:$C$33,3,0),VLOOKUP((A214-1),Оп27_BYN→EUR!$A$2:$C$33,3,0)),$B$2:$G$2774,6,0)-VLOOKUP(B214,$B$2:$G$2774,6,0))/366)</f>
        <v>1.8618066940868547</v>
      </c>
      <c r="F214" s="54">
        <f>COUNTIF(D215:$D$2774,365)</f>
        <v>2149</v>
      </c>
      <c r="G214" s="54">
        <f>COUNTIF(D215:$D$2774,366)</f>
        <v>411</v>
      </c>
      <c r="H214" s="50"/>
    </row>
    <row r="215" spans="1:8" x14ac:dyDescent="0.25">
      <c r="A215" s="54">
        <f>COUNTIF($C$3:C215,"Да")</f>
        <v>2</v>
      </c>
      <c r="B215" s="53">
        <f t="shared" si="6"/>
        <v>45613</v>
      </c>
      <c r="C215" s="53" t="str">
        <f>IF(ISERROR(VLOOKUP(B215,Оп27_BYN→EUR!$C$3:$C$33,1,0)),"Нет","Да")</f>
        <v>Нет</v>
      </c>
      <c r="D215" s="54">
        <f t="shared" si="7"/>
        <v>366</v>
      </c>
      <c r="E215" s="55">
        <f>('Все выпуски'!$H$4*'Все выпуски'!$H$8)*((VLOOKUP(IF(C215="Нет",VLOOKUP(A215,Оп27_BYN→EUR!$A$2:$C$33,3,0),VLOOKUP((A215-1),Оп27_BYN→EUR!$A$2:$C$33,3,0)),$B$2:$G$2774,5,0)-VLOOKUP(B215,$B$2:$G$2774,5,0))/365+(VLOOKUP(IF(C215="Нет",VLOOKUP(A215,Оп27_BYN→EUR!$A$2:$C$33,3,0),VLOOKUP((A215-1),Оп27_BYN→EUR!$A$2:$C$33,3,0)),$B$2:$G$2774,6,0)-VLOOKUP(B215,$B$2:$G$2774,6,0))/366)</f>
        <v>1.8884039325738098</v>
      </c>
      <c r="F215" s="54">
        <f>COUNTIF(D216:$D$2774,365)</f>
        <v>2149</v>
      </c>
      <c r="G215" s="54">
        <f>COUNTIF(D216:$D$2774,366)</f>
        <v>410</v>
      </c>
      <c r="H215" s="50"/>
    </row>
    <row r="216" spans="1:8" x14ac:dyDescent="0.25">
      <c r="A216" s="54">
        <f>COUNTIF($C$3:C216,"Да")</f>
        <v>2</v>
      </c>
      <c r="B216" s="53">
        <f t="shared" si="6"/>
        <v>45614</v>
      </c>
      <c r="C216" s="53" t="str">
        <f>IF(ISERROR(VLOOKUP(B216,Оп27_BYN→EUR!$C$3:$C$33,1,0)),"Нет","Да")</f>
        <v>Нет</v>
      </c>
      <c r="D216" s="54">
        <f t="shared" si="7"/>
        <v>366</v>
      </c>
      <c r="E216" s="55">
        <f>('Все выпуски'!$H$4*'Все выпуски'!$H$8)*((VLOOKUP(IF(C216="Нет",VLOOKUP(A216,Оп27_BYN→EUR!$A$2:$C$33,3,0),VLOOKUP((A216-1),Оп27_BYN→EUR!$A$2:$C$33,3,0)),$B$2:$G$2774,5,0)-VLOOKUP(B216,$B$2:$G$2774,5,0))/365+(VLOOKUP(IF(C216="Нет",VLOOKUP(A216,Оп27_BYN→EUR!$A$2:$C$33,3,0),VLOOKUP((A216-1),Оп27_BYN→EUR!$A$2:$C$33,3,0)),$B$2:$G$2774,6,0)-VLOOKUP(B216,$B$2:$G$2774,6,0))/366)</f>
        <v>1.9150011710607648</v>
      </c>
      <c r="F216" s="54">
        <f>COUNTIF(D217:$D$2774,365)</f>
        <v>2149</v>
      </c>
      <c r="G216" s="54">
        <f>COUNTIF(D217:$D$2774,366)</f>
        <v>409</v>
      </c>
      <c r="H216" s="50"/>
    </row>
    <row r="217" spans="1:8" x14ac:dyDescent="0.25">
      <c r="A217" s="54">
        <f>COUNTIF($C$3:C217,"Да")</f>
        <v>2</v>
      </c>
      <c r="B217" s="53">
        <f t="shared" si="6"/>
        <v>45615</v>
      </c>
      <c r="C217" s="53" t="str">
        <f>IF(ISERROR(VLOOKUP(B217,Оп27_BYN→EUR!$C$3:$C$33,1,0)),"Нет","Да")</f>
        <v>Нет</v>
      </c>
      <c r="D217" s="54">
        <f t="shared" si="7"/>
        <v>366</v>
      </c>
      <c r="E217" s="55">
        <f>('Все выпуски'!$H$4*'Все выпуски'!$H$8)*((VLOOKUP(IF(C217="Нет",VLOOKUP(A217,Оп27_BYN→EUR!$A$2:$C$33,3,0),VLOOKUP((A217-1),Оп27_BYN→EUR!$A$2:$C$33,3,0)),$B$2:$G$2774,5,0)-VLOOKUP(B217,$B$2:$G$2774,5,0))/365+(VLOOKUP(IF(C217="Нет",VLOOKUP(A217,Оп27_BYN→EUR!$A$2:$C$33,3,0),VLOOKUP((A217-1),Оп27_BYN→EUR!$A$2:$C$33,3,0)),$B$2:$G$2774,6,0)-VLOOKUP(B217,$B$2:$G$2774,6,0))/366)</f>
        <v>1.9415984095477199</v>
      </c>
      <c r="F217" s="54">
        <f>COUNTIF(D218:$D$2774,365)</f>
        <v>2149</v>
      </c>
      <c r="G217" s="54">
        <f>COUNTIF(D218:$D$2774,366)</f>
        <v>408</v>
      </c>
      <c r="H217" s="50"/>
    </row>
    <row r="218" spans="1:8" x14ac:dyDescent="0.25">
      <c r="A218" s="54">
        <f>COUNTIF($C$3:C218,"Да")</f>
        <v>2</v>
      </c>
      <c r="B218" s="53">
        <f t="shared" si="6"/>
        <v>45616</v>
      </c>
      <c r="C218" s="53" t="str">
        <f>IF(ISERROR(VLOOKUP(B218,Оп27_BYN→EUR!$C$3:$C$33,1,0)),"Нет","Да")</f>
        <v>Нет</v>
      </c>
      <c r="D218" s="54">
        <f t="shared" si="7"/>
        <v>366</v>
      </c>
      <c r="E218" s="55">
        <f>('Все выпуски'!$H$4*'Все выпуски'!$H$8)*((VLOOKUP(IF(C218="Нет",VLOOKUP(A218,Оп27_BYN→EUR!$A$2:$C$33,3,0),VLOOKUP((A218-1),Оп27_BYN→EUR!$A$2:$C$33,3,0)),$B$2:$G$2774,5,0)-VLOOKUP(B218,$B$2:$G$2774,5,0))/365+(VLOOKUP(IF(C218="Нет",VLOOKUP(A218,Оп27_BYN→EUR!$A$2:$C$33,3,0),VLOOKUP((A218-1),Оп27_BYN→EUR!$A$2:$C$33,3,0)),$B$2:$G$2774,6,0)-VLOOKUP(B218,$B$2:$G$2774,6,0))/366)</f>
        <v>1.9681956480346752</v>
      </c>
      <c r="F218" s="54">
        <f>COUNTIF(D219:$D$2774,365)</f>
        <v>2149</v>
      </c>
      <c r="G218" s="54">
        <f>COUNTIF(D219:$D$2774,366)</f>
        <v>407</v>
      </c>
      <c r="H218" s="50"/>
    </row>
    <row r="219" spans="1:8" x14ac:dyDescent="0.25">
      <c r="A219" s="54">
        <f>COUNTIF($C$3:C219,"Да")</f>
        <v>2</v>
      </c>
      <c r="B219" s="53">
        <f t="shared" si="6"/>
        <v>45617</v>
      </c>
      <c r="C219" s="53" t="str">
        <f>IF(ISERROR(VLOOKUP(B219,Оп27_BYN→EUR!$C$3:$C$33,1,0)),"Нет","Да")</f>
        <v>Нет</v>
      </c>
      <c r="D219" s="54">
        <f t="shared" si="7"/>
        <v>366</v>
      </c>
      <c r="E219" s="55">
        <f>('Все выпуски'!$H$4*'Все выпуски'!$H$8)*((VLOOKUP(IF(C219="Нет",VLOOKUP(A219,Оп27_BYN→EUR!$A$2:$C$33,3,0),VLOOKUP((A219-1),Оп27_BYN→EUR!$A$2:$C$33,3,0)),$B$2:$G$2774,5,0)-VLOOKUP(B219,$B$2:$G$2774,5,0))/365+(VLOOKUP(IF(C219="Нет",VLOOKUP(A219,Оп27_BYN→EUR!$A$2:$C$33,3,0),VLOOKUP((A219-1),Оп27_BYN→EUR!$A$2:$C$33,3,0)),$B$2:$G$2774,6,0)-VLOOKUP(B219,$B$2:$G$2774,6,0))/366)</f>
        <v>1.9947928865216302</v>
      </c>
      <c r="F219" s="54">
        <f>COUNTIF(D220:$D$2774,365)</f>
        <v>2149</v>
      </c>
      <c r="G219" s="54">
        <f>COUNTIF(D220:$D$2774,366)</f>
        <v>406</v>
      </c>
      <c r="H219" s="50"/>
    </row>
    <row r="220" spans="1:8" x14ac:dyDescent="0.25">
      <c r="A220" s="54">
        <f>COUNTIF($C$3:C220,"Да")</f>
        <v>2</v>
      </c>
      <c r="B220" s="53">
        <f t="shared" si="6"/>
        <v>45618</v>
      </c>
      <c r="C220" s="53" t="str">
        <f>IF(ISERROR(VLOOKUP(B220,Оп27_BYN→EUR!$C$3:$C$33,1,0)),"Нет","Да")</f>
        <v>Нет</v>
      </c>
      <c r="D220" s="54">
        <f t="shared" si="7"/>
        <v>366</v>
      </c>
      <c r="E220" s="55">
        <f>('Все выпуски'!$H$4*'Все выпуски'!$H$8)*((VLOOKUP(IF(C220="Нет",VLOOKUP(A220,Оп27_BYN→EUR!$A$2:$C$33,3,0),VLOOKUP((A220-1),Оп27_BYN→EUR!$A$2:$C$33,3,0)),$B$2:$G$2774,5,0)-VLOOKUP(B220,$B$2:$G$2774,5,0))/365+(VLOOKUP(IF(C220="Нет",VLOOKUP(A220,Оп27_BYN→EUR!$A$2:$C$33,3,0),VLOOKUP((A220-1),Оп27_BYN→EUR!$A$2:$C$33,3,0)),$B$2:$G$2774,6,0)-VLOOKUP(B220,$B$2:$G$2774,6,0))/366)</f>
        <v>2.0213901250085851</v>
      </c>
      <c r="F220" s="54">
        <f>COUNTIF(D221:$D$2774,365)</f>
        <v>2149</v>
      </c>
      <c r="G220" s="54">
        <f>COUNTIF(D221:$D$2774,366)</f>
        <v>405</v>
      </c>
      <c r="H220" s="50"/>
    </row>
    <row r="221" spans="1:8" x14ac:dyDescent="0.25">
      <c r="A221" s="54">
        <f>COUNTIF($C$3:C221,"Да")</f>
        <v>2</v>
      </c>
      <c r="B221" s="53">
        <f t="shared" si="6"/>
        <v>45619</v>
      </c>
      <c r="C221" s="53" t="str">
        <f>IF(ISERROR(VLOOKUP(B221,Оп27_BYN→EUR!$C$3:$C$33,1,0)),"Нет","Да")</f>
        <v>Нет</v>
      </c>
      <c r="D221" s="54">
        <f t="shared" si="7"/>
        <v>366</v>
      </c>
      <c r="E221" s="55">
        <f>('Все выпуски'!$H$4*'Все выпуски'!$H$8)*((VLOOKUP(IF(C221="Нет",VLOOKUP(A221,Оп27_BYN→EUR!$A$2:$C$33,3,0),VLOOKUP((A221-1),Оп27_BYN→EUR!$A$2:$C$33,3,0)),$B$2:$G$2774,5,0)-VLOOKUP(B221,$B$2:$G$2774,5,0))/365+(VLOOKUP(IF(C221="Нет",VLOOKUP(A221,Оп27_BYN→EUR!$A$2:$C$33,3,0),VLOOKUP((A221-1),Оп27_BYN→EUR!$A$2:$C$33,3,0)),$B$2:$G$2774,6,0)-VLOOKUP(B221,$B$2:$G$2774,6,0))/366)</f>
        <v>2.0479873634955403</v>
      </c>
      <c r="F221" s="54">
        <f>COUNTIF(D222:$D$2774,365)</f>
        <v>2149</v>
      </c>
      <c r="G221" s="54">
        <f>COUNTIF(D222:$D$2774,366)</f>
        <v>404</v>
      </c>
      <c r="H221" s="50"/>
    </row>
    <row r="222" spans="1:8" x14ac:dyDescent="0.25">
      <c r="A222" s="54">
        <f>COUNTIF($C$3:C222,"Да")</f>
        <v>2</v>
      </c>
      <c r="B222" s="53">
        <f t="shared" si="6"/>
        <v>45620</v>
      </c>
      <c r="C222" s="53" t="str">
        <f>IF(ISERROR(VLOOKUP(B222,Оп27_BYN→EUR!$C$3:$C$33,1,0)),"Нет","Да")</f>
        <v>Нет</v>
      </c>
      <c r="D222" s="54">
        <f t="shared" si="7"/>
        <v>366</v>
      </c>
      <c r="E222" s="55">
        <f>('Все выпуски'!$H$4*'Все выпуски'!$H$8)*((VLOOKUP(IF(C222="Нет",VLOOKUP(A222,Оп27_BYN→EUR!$A$2:$C$33,3,0),VLOOKUP((A222-1),Оп27_BYN→EUR!$A$2:$C$33,3,0)),$B$2:$G$2774,5,0)-VLOOKUP(B222,$B$2:$G$2774,5,0))/365+(VLOOKUP(IF(C222="Нет",VLOOKUP(A222,Оп27_BYN→EUR!$A$2:$C$33,3,0),VLOOKUP((A222-1),Оп27_BYN→EUR!$A$2:$C$33,3,0)),$B$2:$G$2774,6,0)-VLOOKUP(B222,$B$2:$G$2774,6,0))/366)</f>
        <v>2.0745846019824952</v>
      </c>
      <c r="F222" s="54">
        <f>COUNTIF(D223:$D$2774,365)</f>
        <v>2149</v>
      </c>
      <c r="G222" s="54">
        <f>COUNTIF(D223:$D$2774,366)</f>
        <v>403</v>
      </c>
      <c r="H222" s="50"/>
    </row>
    <row r="223" spans="1:8" x14ac:dyDescent="0.25">
      <c r="A223" s="54">
        <f>COUNTIF($C$3:C223,"Да")</f>
        <v>2</v>
      </c>
      <c r="B223" s="53">
        <f t="shared" si="6"/>
        <v>45621</v>
      </c>
      <c r="C223" s="53" t="str">
        <f>IF(ISERROR(VLOOKUP(B223,Оп27_BYN→EUR!$C$3:$C$33,1,0)),"Нет","Да")</f>
        <v>Нет</v>
      </c>
      <c r="D223" s="54">
        <f t="shared" si="7"/>
        <v>366</v>
      </c>
      <c r="E223" s="55">
        <f>('Все выпуски'!$H$4*'Все выпуски'!$H$8)*((VLOOKUP(IF(C223="Нет",VLOOKUP(A223,Оп27_BYN→EUR!$A$2:$C$33,3,0),VLOOKUP((A223-1),Оп27_BYN→EUR!$A$2:$C$33,3,0)),$B$2:$G$2774,5,0)-VLOOKUP(B223,$B$2:$G$2774,5,0))/365+(VLOOKUP(IF(C223="Нет",VLOOKUP(A223,Оп27_BYN→EUR!$A$2:$C$33,3,0),VLOOKUP((A223-1),Оп27_BYN→EUR!$A$2:$C$33,3,0)),$B$2:$G$2774,6,0)-VLOOKUP(B223,$B$2:$G$2774,6,0))/366)</f>
        <v>2.1011818404694504</v>
      </c>
      <c r="F223" s="54">
        <f>COUNTIF(D224:$D$2774,365)</f>
        <v>2149</v>
      </c>
      <c r="G223" s="54">
        <f>COUNTIF(D224:$D$2774,366)</f>
        <v>402</v>
      </c>
      <c r="H223" s="50"/>
    </row>
    <row r="224" spans="1:8" x14ac:dyDescent="0.25">
      <c r="A224" s="54">
        <f>COUNTIF($C$3:C224,"Да")</f>
        <v>2</v>
      </c>
      <c r="B224" s="53">
        <f t="shared" si="6"/>
        <v>45622</v>
      </c>
      <c r="C224" s="53" t="str">
        <f>IF(ISERROR(VLOOKUP(B224,Оп27_BYN→EUR!$C$3:$C$33,1,0)),"Нет","Да")</f>
        <v>Нет</v>
      </c>
      <c r="D224" s="54">
        <f t="shared" si="7"/>
        <v>366</v>
      </c>
      <c r="E224" s="55">
        <f>('Все выпуски'!$H$4*'Все выпуски'!$H$8)*((VLOOKUP(IF(C224="Нет",VLOOKUP(A224,Оп27_BYN→EUR!$A$2:$C$33,3,0),VLOOKUP((A224-1),Оп27_BYN→EUR!$A$2:$C$33,3,0)),$B$2:$G$2774,5,0)-VLOOKUP(B224,$B$2:$G$2774,5,0))/365+(VLOOKUP(IF(C224="Нет",VLOOKUP(A224,Оп27_BYN→EUR!$A$2:$C$33,3,0),VLOOKUP((A224-1),Оп27_BYN→EUR!$A$2:$C$33,3,0)),$B$2:$G$2774,6,0)-VLOOKUP(B224,$B$2:$G$2774,6,0))/366)</f>
        <v>2.1277790789564053</v>
      </c>
      <c r="F224" s="54">
        <f>COUNTIF(D225:$D$2774,365)</f>
        <v>2149</v>
      </c>
      <c r="G224" s="54">
        <f>COUNTIF(D225:$D$2774,366)</f>
        <v>401</v>
      </c>
      <c r="H224" s="50"/>
    </row>
    <row r="225" spans="1:8" x14ac:dyDescent="0.25">
      <c r="A225" s="54">
        <f>COUNTIF($C$3:C225,"Да")</f>
        <v>2</v>
      </c>
      <c r="B225" s="53">
        <f t="shared" si="6"/>
        <v>45623</v>
      </c>
      <c r="C225" s="53" t="str">
        <f>IF(ISERROR(VLOOKUP(B225,Оп27_BYN→EUR!$C$3:$C$33,1,0)),"Нет","Да")</f>
        <v>Нет</v>
      </c>
      <c r="D225" s="54">
        <f t="shared" si="7"/>
        <v>366</v>
      </c>
      <c r="E225" s="55">
        <f>('Все выпуски'!$H$4*'Все выпуски'!$H$8)*((VLOOKUP(IF(C225="Нет",VLOOKUP(A225,Оп27_BYN→EUR!$A$2:$C$33,3,0),VLOOKUP((A225-1),Оп27_BYN→EUR!$A$2:$C$33,3,0)),$B$2:$G$2774,5,0)-VLOOKUP(B225,$B$2:$G$2774,5,0))/365+(VLOOKUP(IF(C225="Нет",VLOOKUP(A225,Оп27_BYN→EUR!$A$2:$C$33,3,0),VLOOKUP((A225-1),Оп27_BYN→EUR!$A$2:$C$33,3,0)),$B$2:$G$2774,6,0)-VLOOKUP(B225,$B$2:$G$2774,6,0))/366)</f>
        <v>2.1543763174433606</v>
      </c>
      <c r="F225" s="54">
        <f>COUNTIF(D226:$D$2774,365)</f>
        <v>2149</v>
      </c>
      <c r="G225" s="54">
        <f>COUNTIF(D226:$D$2774,366)</f>
        <v>400</v>
      </c>
      <c r="H225" s="50"/>
    </row>
    <row r="226" spans="1:8" x14ac:dyDescent="0.25">
      <c r="A226" s="54">
        <f>COUNTIF($C$3:C226,"Да")</f>
        <v>2</v>
      </c>
      <c r="B226" s="53">
        <f t="shared" si="6"/>
        <v>45624</v>
      </c>
      <c r="C226" s="53" t="str">
        <f>IF(ISERROR(VLOOKUP(B226,Оп27_BYN→EUR!$C$3:$C$33,1,0)),"Нет","Да")</f>
        <v>Нет</v>
      </c>
      <c r="D226" s="54">
        <f t="shared" si="7"/>
        <v>366</v>
      </c>
      <c r="E226" s="55">
        <f>('Все выпуски'!$H$4*'Все выпуски'!$H$8)*((VLOOKUP(IF(C226="Нет",VLOOKUP(A226,Оп27_BYN→EUR!$A$2:$C$33,3,0),VLOOKUP((A226-1),Оп27_BYN→EUR!$A$2:$C$33,3,0)),$B$2:$G$2774,5,0)-VLOOKUP(B226,$B$2:$G$2774,5,0))/365+(VLOOKUP(IF(C226="Нет",VLOOKUP(A226,Оп27_BYN→EUR!$A$2:$C$33,3,0),VLOOKUP((A226-1),Оп27_BYN→EUR!$A$2:$C$33,3,0)),$B$2:$G$2774,6,0)-VLOOKUP(B226,$B$2:$G$2774,6,0))/366)</f>
        <v>2.1809735559303154</v>
      </c>
      <c r="F226" s="54">
        <f>COUNTIF(D227:$D$2774,365)</f>
        <v>2149</v>
      </c>
      <c r="G226" s="54">
        <f>COUNTIF(D227:$D$2774,366)</f>
        <v>399</v>
      </c>
      <c r="H226" s="50"/>
    </row>
    <row r="227" spans="1:8" x14ac:dyDescent="0.25">
      <c r="A227" s="54">
        <f>COUNTIF($C$3:C227,"Да")</f>
        <v>2</v>
      </c>
      <c r="B227" s="53">
        <f t="shared" si="6"/>
        <v>45625</v>
      </c>
      <c r="C227" s="53" t="str">
        <f>IF(ISERROR(VLOOKUP(B227,Оп27_BYN→EUR!$C$3:$C$33,1,0)),"Нет","Да")</f>
        <v>Нет</v>
      </c>
      <c r="D227" s="54">
        <f t="shared" si="7"/>
        <v>366</v>
      </c>
      <c r="E227" s="55">
        <f>('Все выпуски'!$H$4*'Все выпуски'!$H$8)*((VLOOKUP(IF(C227="Нет",VLOOKUP(A227,Оп27_BYN→EUR!$A$2:$C$33,3,0),VLOOKUP((A227-1),Оп27_BYN→EUR!$A$2:$C$33,3,0)),$B$2:$G$2774,5,0)-VLOOKUP(B227,$B$2:$G$2774,5,0))/365+(VLOOKUP(IF(C227="Нет",VLOOKUP(A227,Оп27_BYN→EUR!$A$2:$C$33,3,0),VLOOKUP((A227-1),Оп27_BYN→EUR!$A$2:$C$33,3,0)),$B$2:$G$2774,6,0)-VLOOKUP(B227,$B$2:$G$2774,6,0))/366)</f>
        <v>2.2075707944172707</v>
      </c>
      <c r="F227" s="54">
        <f>COUNTIF(D228:$D$2774,365)</f>
        <v>2149</v>
      </c>
      <c r="G227" s="54">
        <f>COUNTIF(D228:$D$2774,366)</f>
        <v>398</v>
      </c>
      <c r="H227" s="50"/>
    </row>
    <row r="228" spans="1:8" x14ac:dyDescent="0.25">
      <c r="A228" s="54">
        <f>COUNTIF($C$3:C228,"Да")</f>
        <v>2</v>
      </c>
      <c r="B228" s="53">
        <f t="shared" si="6"/>
        <v>45626</v>
      </c>
      <c r="C228" s="53" t="str">
        <f>IF(ISERROR(VLOOKUP(B228,Оп27_BYN→EUR!$C$3:$C$33,1,0)),"Нет","Да")</f>
        <v>Нет</v>
      </c>
      <c r="D228" s="54">
        <f t="shared" si="7"/>
        <v>366</v>
      </c>
      <c r="E228" s="55">
        <f>('Все выпуски'!$H$4*'Все выпуски'!$H$8)*((VLOOKUP(IF(C228="Нет",VLOOKUP(A228,Оп27_BYN→EUR!$A$2:$C$33,3,0),VLOOKUP((A228-1),Оп27_BYN→EUR!$A$2:$C$33,3,0)),$B$2:$G$2774,5,0)-VLOOKUP(B228,$B$2:$G$2774,5,0))/365+(VLOOKUP(IF(C228="Нет",VLOOKUP(A228,Оп27_BYN→EUR!$A$2:$C$33,3,0),VLOOKUP((A228-1),Оп27_BYN→EUR!$A$2:$C$33,3,0)),$B$2:$G$2774,6,0)-VLOOKUP(B228,$B$2:$G$2774,6,0))/366)</f>
        <v>2.2341680329042259</v>
      </c>
      <c r="F228" s="54">
        <f>COUNTIF(D229:$D$2774,365)</f>
        <v>2149</v>
      </c>
      <c r="G228" s="54">
        <f>COUNTIF(D229:$D$2774,366)</f>
        <v>397</v>
      </c>
      <c r="H228" s="50"/>
    </row>
    <row r="229" spans="1:8" x14ac:dyDescent="0.25">
      <c r="A229" s="54">
        <f>COUNTIF($C$3:C229,"Да")</f>
        <v>2</v>
      </c>
      <c r="B229" s="53">
        <f t="shared" si="6"/>
        <v>45627</v>
      </c>
      <c r="C229" s="53" t="str">
        <f>IF(ISERROR(VLOOKUP(B229,Оп27_BYN→EUR!$C$3:$C$33,1,0)),"Нет","Да")</f>
        <v>Нет</v>
      </c>
      <c r="D229" s="54">
        <f t="shared" si="7"/>
        <v>366</v>
      </c>
      <c r="E229" s="55">
        <f>('Все выпуски'!$H$4*'Все выпуски'!$H$8)*((VLOOKUP(IF(C229="Нет",VLOOKUP(A229,Оп27_BYN→EUR!$A$2:$C$33,3,0),VLOOKUP((A229-1),Оп27_BYN→EUR!$A$2:$C$33,3,0)),$B$2:$G$2774,5,0)-VLOOKUP(B229,$B$2:$G$2774,5,0))/365+(VLOOKUP(IF(C229="Нет",VLOOKUP(A229,Оп27_BYN→EUR!$A$2:$C$33,3,0),VLOOKUP((A229-1),Оп27_BYN→EUR!$A$2:$C$33,3,0)),$B$2:$G$2774,6,0)-VLOOKUP(B229,$B$2:$G$2774,6,0))/366)</f>
        <v>2.2607652713911808</v>
      </c>
      <c r="F229" s="54">
        <f>COUNTIF(D230:$D$2774,365)</f>
        <v>2149</v>
      </c>
      <c r="G229" s="54">
        <f>COUNTIF(D230:$D$2774,366)</f>
        <v>396</v>
      </c>
      <c r="H229" s="50"/>
    </row>
    <row r="230" spans="1:8" x14ac:dyDescent="0.25">
      <c r="A230" s="54">
        <f>COUNTIF($C$3:C230,"Да")</f>
        <v>2</v>
      </c>
      <c r="B230" s="53">
        <f t="shared" si="6"/>
        <v>45628</v>
      </c>
      <c r="C230" s="53" t="str">
        <f>IF(ISERROR(VLOOKUP(B230,Оп27_BYN→EUR!$C$3:$C$33,1,0)),"Нет","Да")</f>
        <v>Нет</v>
      </c>
      <c r="D230" s="54">
        <f t="shared" si="7"/>
        <v>366</v>
      </c>
      <c r="E230" s="55">
        <f>('Все выпуски'!$H$4*'Все выпуски'!$H$8)*((VLOOKUP(IF(C230="Нет",VLOOKUP(A230,Оп27_BYN→EUR!$A$2:$C$33,3,0),VLOOKUP((A230-1),Оп27_BYN→EUR!$A$2:$C$33,3,0)),$B$2:$G$2774,5,0)-VLOOKUP(B230,$B$2:$G$2774,5,0))/365+(VLOOKUP(IF(C230="Нет",VLOOKUP(A230,Оп27_BYN→EUR!$A$2:$C$33,3,0),VLOOKUP((A230-1),Оп27_BYN→EUR!$A$2:$C$33,3,0)),$B$2:$G$2774,6,0)-VLOOKUP(B230,$B$2:$G$2774,6,0))/366)</f>
        <v>2.2873625098781361</v>
      </c>
      <c r="F230" s="54">
        <f>COUNTIF(D231:$D$2774,365)</f>
        <v>2149</v>
      </c>
      <c r="G230" s="54">
        <f>COUNTIF(D231:$D$2774,366)</f>
        <v>395</v>
      </c>
      <c r="H230" s="50"/>
    </row>
    <row r="231" spans="1:8" x14ac:dyDescent="0.25">
      <c r="A231" s="54">
        <f>COUNTIF($C$3:C231,"Да")</f>
        <v>2</v>
      </c>
      <c r="B231" s="53">
        <f t="shared" si="6"/>
        <v>45629</v>
      </c>
      <c r="C231" s="53" t="str">
        <f>IF(ISERROR(VLOOKUP(B231,Оп27_BYN→EUR!$C$3:$C$33,1,0)),"Нет","Да")</f>
        <v>Нет</v>
      </c>
      <c r="D231" s="54">
        <f t="shared" si="7"/>
        <v>366</v>
      </c>
      <c r="E231" s="55">
        <f>('Все выпуски'!$H$4*'Все выпуски'!$H$8)*((VLOOKUP(IF(C231="Нет",VLOOKUP(A231,Оп27_BYN→EUR!$A$2:$C$33,3,0),VLOOKUP((A231-1),Оп27_BYN→EUR!$A$2:$C$33,3,0)),$B$2:$G$2774,5,0)-VLOOKUP(B231,$B$2:$G$2774,5,0))/365+(VLOOKUP(IF(C231="Нет",VLOOKUP(A231,Оп27_BYN→EUR!$A$2:$C$33,3,0),VLOOKUP((A231-1),Оп27_BYN→EUR!$A$2:$C$33,3,0)),$B$2:$G$2774,6,0)-VLOOKUP(B231,$B$2:$G$2774,6,0))/366)</f>
        <v>2.3139597483650909</v>
      </c>
      <c r="F231" s="54">
        <f>COUNTIF(D232:$D$2774,365)</f>
        <v>2149</v>
      </c>
      <c r="G231" s="54">
        <f>COUNTIF(D232:$D$2774,366)</f>
        <v>394</v>
      </c>
      <c r="H231" s="50"/>
    </row>
    <row r="232" spans="1:8" x14ac:dyDescent="0.25">
      <c r="A232" s="54">
        <f>COUNTIF($C$3:C232,"Да")</f>
        <v>2</v>
      </c>
      <c r="B232" s="53">
        <f t="shared" si="6"/>
        <v>45630</v>
      </c>
      <c r="C232" s="53" t="str">
        <f>IF(ISERROR(VLOOKUP(B232,Оп27_BYN→EUR!$C$3:$C$33,1,0)),"Нет","Да")</f>
        <v>Нет</v>
      </c>
      <c r="D232" s="54">
        <f t="shared" si="7"/>
        <v>366</v>
      </c>
      <c r="E232" s="55">
        <f>('Все выпуски'!$H$4*'Все выпуски'!$H$8)*((VLOOKUP(IF(C232="Нет",VLOOKUP(A232,Оп27_BYN→EUR!$A$2:$C$33,3,0),VLOOKUP((A232-1),Оп27_BYN→EUR!$A$2:$C$33,3,0)),$B$2:$G$2774,5,0)-VLOOKUP(B232,$B$2:$G$2774,5,0))/365+(VLOOKUP(IF(C232="Нет",VLOOKUP(A232,Оп27_BYN→EUR!$A$2:$C$33,3,0),VLOOKUP((A232-1),Оп27_BYN→EUR!$A$2:$C$33,3,0)),$B$2:$G$2774,6,0)-VLOOKUP(B232,$B$2:$G$2774,6,0))/366)</f>
        <v>2.3405569868520457</v>
      </c>
      <c r="F232" s="54">
        <f>COUNTIF(D233:$D$2774,365)</f>
        <v>2149</v>
      </c>
      <c r="G232" s="54">
        <f>COUNTIF(D233:$D$2774,366)</f>
        <v>393</v>
      </c>
      <c r="H232" s="50"/>
    </row>
    <row r="233" spans="1:8" x14ac:dyDescent="0.25">
      <c r="A233" s="54">
        <f>COUNTIF($C$3:C233,"Да")</f>
        <v>2</v>
      </c>
      <c r="B233" s="53">
        <f t="shared" si="6"/>
        <v>45631</v>
      </c>
      <c r="C233" s="53" t="str">
        <f>IF(ISERROR(VLOOKUP(B233,Оп27_BYN→EUR!$C$3:$C$33,1,0)),"Нет","Да")</f>
        <v>Нет</v>
      </c>
      <c r="D233" s="54">
        <f t="shared" si="7"/>
        <v>366</v>
      </c>
      <c r="E233" s="55">
        <f>('Все выпуски'!$H$4*'Все выпуски'!$H$8)*((VLOOKUP(IF(C233="Нет",VLOOKUP(A233,Оп27_BYN→EUR!$A$2:$C$33,3,0),VLOOKUP((A233-1),Оп27_BYN→EUR!$A$2:$C$33,3,0)),$B$2:$G$2774,5,0)-VLOOKUP(B233,$B$2:$G$2774,5,0))/365+(VLOOKUP(IF(C233="Нет",VLOOKUP(A233,Оп27_BYN→EUR!$A$2:$C$33,3,0),VLOOKUP((A233-1),Оп27_BYN→EUR!$A$2:$C$33,3,0)),$B$2:$G$2774,6,0)-VLOOKUP(B233,$B$2:$G$2774,6,0))/366)</f>
        <v>2.367154225339001</v>
      </c>
      <c r="F233" s="54">
        <f>COUNTIF(D234:$D$2774,365)</f>
        <v>2149</v>
      </c>
      <c r="G233" s="54">
        <f>COUNTIF(D234:$D$2774,366)</f>
        <v>392</v>
      </c>
      <c r="H233" s="50"/>
    </row>
    <row r="234" spans="1:8" x14ac:dyDescent="0.25">
      <c r="A234" s="54">
        <f>COUNTIF($C$3:C234,"Да")</f>
        <v>2</v>
      </c>
      <c r="B234" s="53">
        <f t="shared" si="6"/>
        <v>45632</v>
      </c>
      <c r="C234" s="53" t="str">
        <f>IF(ISERROR(VLOOKUP(B234,Оп27_BYN→EUR!$C$3:$C$33,1,0)),"Нет","Да")</f>
        <v>Нет</v>
      </c>
      <c r="D234" s="54">
        <f t="shared" si="7"/>
        <v>366</v>
      </c>
      <c r="E234" s="55">
        <f>('Все выпуски'!$H$4*'Все выпуски'!$H$8)*((VLOOKUP(IF(C234="Нет",VLOOKUP(A234,Оп27_BYN→EUR!$A$2:$C$33,3,0),VLOOKUP((A234-1),Оп27_BYN→EUR!$A$2:$C$33,3,0)),$B$2:$G$2774,5,0)-VLOOKUP(B234,$B$2:$G$2774,5,0))/365+(VLOOKUP(IF(C234="Нет",VLOOKUP(A234,Оп27_BYN→EUR!$A$2:$C$33,3,0),VLOOKUP((A234-1),Оп27_BYN→EUR!$A$2:$C$33,3,0)),$B$2:$G$2774,6,0)-VLOOKUP(B234,$B$2:$G$2774,6,0))/366)</f>
        <v>2.3937514638259563</v>
      </c>
      <c r="F234" s="54">
        <f>COUNTIF(D235:$D$2774,365)</f>
        <v>2149</v>
      </c>
      <c r="G234" s="54">
        <f>COUNTIF(D235:$D$2774,366)</f>
        <v>391</v>
      </c>
      <c r="H234" s="50"/>
    </row>
    <row r="235" spans="1:8" x14ac:dyDescent="0.25">
      <c r="A235" s="54">
        <f>COUNTIF($C$3:C235,"Да")</f>
        <v>3</v>
      </c>
      <c r="B235" s="53">
        <f t="shared" si="6"/>
        <v>45633</v>
      </c>
      <c r="C235" s="53" t="str">
        <f>IF(ISERROR(VLOOKUP(B235,Оп27_BYN→EUR!$C$3:$C$33,1,0)),"Нет","Да")</f>
        <v>Да</v>
      </c>
      <c r="D235" s="54">
        <f t="shared" si="7"/>
        <v>366</v>
      </c>
      <c r="E235" s="55">
        <f>('Все выпуски'!$H$4*'Все выпуски'!$H$8)*((VLOOKUP(IF(C235="Нет",VLOOKUP(A235,Оп27_BYN→EUR!$A$2:$C$33,3,0),VLOOKUP((A235-1),Оп27_BYN→EUR!$A$2:$C$33,3,0)),$B$2:$G$2774,5,0)-VLOOKUP(B235,$B$2:$G$2774,5,0))/365+(VLOOKUP(IF(C235="Нет",VLOOKUP(A235,Оп27_BYN→EUR!$A$2:$C$33,3,0),VLOOKUP((A235-1),Оп27_BYN→EUR!$A$2:$C$33,3,0)),$B$2:$G$2774,6,0)-VLOOKUP(B235,$B$2:$G$2774,6,0))/366)</f>
        <v>2.4203487023129111</v>
      </c>
      <c r="F235" s="54">
        <f>COUNTIF(D236:$D$2774,365)</f>
        <v>2149</v>
      </c>
      <c r="G235" s="54">
        <f>COUNTIF(D236:$D$2774,366)</f>
        <v>390</v>
      </c>
      <c r="H235" s="50"/>
    </row>
    <row r="236" spans="1:8" x14ac:dyDescent="0.25">
      <c r="A236" s="54">
        <f>COUNTIF($C$3:C236,"Да")</f>
        <v>3</v>
      </c>
      <c r="B236" s="53">
        <f t="shared" si="6"/>
        <v>45634</v>
      </c>
      <c r="C236" s="53" t="str">
        <f>IF(ISERROR(VLOOKUP(B236,Оп27_BYN→EUR!$C$3:$C$33,1,0)),"Нет","Да")</f>
        <v>Нет</v>
      </c>
      <c r="D236" s="54">
        <f t="shared" si="7"/>
        <v>366</v>
      </c>
      <c r="E236" s="55">
        <f>('Все выпуски'!$H$4*'Все выпуски'!$H$8)*((VLOOKUP(IF(C236="Нет",VLOOKUP(A236,Оп27_BYN→EUR!$A$2:$C$33,3,0),VLOOKUP((A236-1),Оп27_BYN→EUR!$A$2:$C$33,3,0)),$B$2:$G$2774,5,0)-VLOOKUP(B236,$B$2:$G$2774,5,0))/365+(VLOOKUP(IF(C236="Нет",VLOOKUP(A236,Оп27_BYN→EUR!$A$2:$C$33,3,0),VLOOKUP((A236-1),Оп27_BYN→EUR!$A$2:$C$33,3,0)),$B$2:$G$2774,6,0)-VLOOKUP(B236,$B$2:$G$2774,6,0))/366)</f>
        <v>2.6597238486955069E-2</v>
      </c>
      <c r="F236" s="54">
        <f>COUNTIF(D237:$D$2774,365)</f>
        <v>2149</v>
      </c>
      <c r="G236" s="54">
        <f>COUNTIF(D237:$D$2774,366)</f>
        <v>389</v>
      </c>
      <c r="H236" s="50"/>
    </row>
    <row r="237" spans="1:8" x14ac:dyDescent="0.25">
      <c r="A237" s="54">
        <f>COUNTIF($C$3:C237,"Да")</f>
        <v>3</v>
      </c>
      <c r="B237" s="53">
        <f t="shared" si="6"/>
        <v>45635</v>
      </c>
      <c r="C237" s="53" t="str">
        <f>IF(ISERROR(VLOOKUP(B237,Оп27_BYN→EUR!$C$3:$C$33,1,0)),"Нет","Да")</f>
        <v>Нет</v>
      </c>
      <c r="D237" s="54">
        <f t="shared" si="7"/>
        <v>366</v>
      </c>
      <c r="E237" s="55">
        <f>('Все выпуски'!$H$4*'Все выпуски'!$H$8)*((VLOOKUP(IF(C237="Нет",VLOOKUP(A237,Оп27_BYN→EUR!$A$2:$C$33,3,0),VLOOKUP((A237-1),Оп27_BYN→EUR!$A$2:$C$33,3,0)),$B$2:$G$2774,5,0)-VLOOKUP(B237,$B$2:$G$2774,5,0))/365+(VLOOKUP(IF(C237="Нет",VLOOKUP(A237,Оп27_BYN→EUR!$A$2:$C$33,3,0),VLOOKUP((A237-1),Оп27_BYN→EUR!$A$2:$C$33,3,0)),$B$2:$G$2774,6,0)-VLOOKUP(B237,$B$2:$G$2774,6,0))/366)</f>
        <v>5.3194476973910138E-2</v>
      </c>
      <c r="F237" s="54">
        <f>COUNTIF(D238:$D$2774,365)</f>
        <v>2149</v>
      </c>
      <c r="G237" s="54">
        <f>COUNTIF(D238:$D$2774,366)</f>
        <v>388</v>
      </c>
      <c r="H237" s="50"/>
    </row>
    <row r="238" spans="1:8" x14ac:dyDescent="0.25">
      <c r="A238" s="54">
        <f>COUNTIF($C$3:C238,"Да")</f>
        <v>3</v>
      </c>
      <c r="B238" s="53">
        <f t="shared" si="6"/>
        <v>45636</v>
      </c>
      <c r="C238" s="53" t="str">
        <f>IF(ISERROR(VLOOKUP(B238,Оп27_BYN→EUR!$C$3:$C$33,1,0)),"Нет","Да")</f>
        <v>Нет</v>
      </c>
      <c r="D238" s="54">
        <f t="shared" si="7"/>
        <v>366</v>
      </c>
      <c r="E238" s="55">
        <f>('Все выпуски'!$H$4*'Все выпуски'!$H$8)*((VLOOKUP(IF(C238="Нет",VLOOKUP(A238,Оп27_BYN→EUR!$A$2:$C$33,3,0),VLOOKUP((A238-1),Оп27_BYN→EUR!$A$2:$C$33,3,0)),$B$2:$G$2774,5,0)-VLOOKUP(B238,$B$2:$G$2774,5,0))/365+(VLOOKUP(IF(C238="Нет",VLOOKUP(A238,Оп27_BYN→EUR!$A$2:$C$33,3,0),VLOOKUP((A238-1),Оп27_BYN→EUR!$A$2:$C$33,3,0)),$B$2:$G$2774,6,0)-VLOOKUP(B238,$B$2:$G$2774,6,0))/366)</f>
        <v>7.9791715460865206E-2</v>
      </c>
      <c r="F238" s="54">
        <f>COUNTIF(D239:$D$2774,365)</f>
        <v>2149</v>
      </c>
      <c r="G238" s="54">
        <f>COUNTIF(D239:$D$2774,366)</f>
        <v>387</v>
      </c>
      <c r="H238" s="50"/>
    </row>
    <row r="239" spans="1:8" x14ac:dyDescent="0.25">
      <c r="A239" s="54">
        <f>COUNTIF($C$3:C239,"Да")</f>
        <v>3</v>
      </c>
      <c r="B239" s="53">
        <f t="shared" si="6"/>
        <v>45637</v>
      </c>
      <c r="C239" s="53" t="str">
        <f>IF(ISERROR(VLOOKUP(B239,Оп27_BYN→EUR!$C$3:$C$33,1,0)),"Нет","Да")</f>
        <v>Нет</v>
      </c>
      <c r="D239" s="54">
        <f t="shared" si="7"/>
        <v>366</v>
      </c>
      <c r="E239" s="55">
        <f>('Все выпуски'!$H$4*'Все выпуски'!$H$8)*((VLOOKUP(IF(C239="Нет",VLOOKUP(A239,Оп27_BYN→EUR!$A$2:$C$33,3,0),VLOOKUP((A239-1),Оп27_BYN→EUR!$A$2:$C$33,3,0)),$B$2:$G$2774,5,0)-VLOOKUP(B239,$B$2:$G$2774,5,0))/365+(VLOOKUP(IF(C239="Нет",VLOOKUP(A239,Оп27_BYN→EUR!$A$2:$C$33,3,0),VLOOKUP((A239-1),Оп27_BYN→EUR!$A$2:$C$33,3,0)),$B$2:$G$2774,6,0)-VLOOKUP(B239,$B$2:$G$2774,6,0))/366)</f>
        <v>0.10638895394782028</v>
      </c>
      <c r="F239" s="54">
        <f>COUNTIF(D240:$D$2774,365)</f>
        <v>2149</v>
      </c>
      <c r="G239" s="54">
        <f>COUNTIF(D240:$D$2774,366)</f>
        <v>386</v>
      </c>
      <c r="H239" s="50"/>
    </row>
    <row r="240" spans="1:8" x14ac:dyDescent="0.25">
      <c r="A240" s="54">
        <f>COUNTIF($C$3:C240,"Да")</f>
        <v>3</v>
      </c>
      <c r="B240" s="53">
        <f t="shared" si="6"/>
        <v>45638</v>
      </c>
      <c r="C240" s="53" t="str">
        <f>IF(ISERROR(VLOOKUP(B240,Оп27_BYN→EUR!$C$3:$C$33,1,0)),"Нет","Да")</f>
        <v>Нет</v>
      </c>
      <c r="D240" s="54">
        <f t="shared" si="7"/>
        <v>366</v>
      </c>
      <c r="E240" s="55">
        <f>('Все выпуски'!$H$4*'Все выпуски'!$H$8)*((VLOOKUP(IF(C240="Нет",VLOOKUP(A240,Оп27_BYN→EUR!$A$2:$C$33,3,0),VLOOKUP((A240-1),Оп27_BYN→EUR!$A$2:$C$33,3,0)),$B$2:$G$2774,5,0)-VLOOKUP(B240,$B$2:$G$2774,5,0))/365+(VLOOKUP(IF(C240="Нет",VLOOKUP(A240,Оп27_BYN→EUR!$A$2:$C$33,3,0),VLOOKUP((A240-1),Оп27_BYN→EUR!$A$2:$C$33,3,0)),$B$2:$G$2774,6,0)-VLOOKUP(B240,$B$2:$G$2774,6,0))/366)</f>
        <v>0.13298619243477533</v>
      </c>
      <c r="F240" s="54">
        <f>COUNTIF(D241:$D$2774,365)</f>
        <v>2149</v>
      </c>
      <c r="G240" s="54">
        <f>COUNTIF(D241:$D$2774,366)</f>
        <v>385</v>
      </c>
      <c r="H240" s="50"/>
    </row>
    <row r="241" spans="1:8" x14ac:dyDescent="0.25">
      <c r="A241" s="54">
        <f>COUNTIF($C$3:C241,"Да")</f>
        <v>3</v>
      </c>
      <c r="B241" s="53">
        <f t="shared" si="6"/>
        <v>45639</v>
      </c>
      <c r="C241" s="53" t="str">
        <f>IF(ISERROR(VLOOKUP(B241,Оп27_BYN→EUR!$C$3:$C$33,1,0)),"Нет","Да")</f>
        <v>Нет</v>
      </c>
      <c r="D241" s="54">
        <f t="shared" si="7"/>
        <v>366</v>
      </c>
      <c r="E241" s="55">
        <f>('Все выпуски'!$H$4*'Все выпуски'!$H$8)*((VLOOKUP(IF(C241="Нет",VLOOKUP(A241,Оп27_BYN→EUR!$A$2:$C$33,3,0),VLOOKUP((A241-1),Оп27_BYN→EUR!$A$2:$C$33,3,0)),$B$2:$G$2774,5,0)-VLOOKUP(B241,$B$2:$G$2774,5,0))/365+(VLOOKUP(IF(C241="Нет",VLOOKUP(A241,Оп27_BYN→EUR!$A$2:$C$33,3,0),VLOOKUP((A241-1),Оп27_BYN→EUR!$A$2:$C$33,3,0)),$B$2:$G$2774,6,0)-VLOOKUP(B241,$B$2:$G$2774,6,0))/366)</f>
        <v>0.15958343092173041</v>
      </c>
      <c r="F241" s="54">
        <f>COUNTIF(D242:$D$2774,365)</f>
        <v>2149</v>
      </c>
      <c r="G241" s="54">
        <f>COUNTIF(D242:$D$2774,366)</f>
        <v>384</v>
      </c>
      <c r="H241" s="50"/>
    </row>
    <row r="242" spans="1:8" x14ac:dyDescent="0.25">
      <c r="A242" s="54">
        <f>COUNTIF($C$3:C242,"Да")</f>
        <v>3</v>
      </c>
      <c r="B242" s="53">
        <f t="shared" si="6"/>
        <v>45640</v>
      </c>
      <c r="C242" s="53" t="str">
        <f>IF(ISERROR(VLOOKUP(B242,Оп27_BYN→EUR!$C$3:$C$33,1,0)),"Нет","Да")</f>
        <v>Нет</v>
      </c>
      <c r="D242" s="54">
        <f t="shared" si="7"/>
        <v>366</v>
      </c>
      <c r="E242" s="55">
        <f>('Все выпуски'!$H$4*'Все выпуски'!$H$8)*((VLOOKUP(IF(C242="Нет",VLOOKUP(A242,Оп27_BYN→EUR!$A$2:$C$33,3,0),VLOOKUP((A242-1),Оп27_BYN→EUR!$A$2:$C$33,3,0)),$B$2:$G$2774,5,0)-VLOOKUP(B242,$B$2:$G$2774,5,0))/365+(VLOOKUP(IF(C242="Нет",VLOOKUP(A242,Оп27_BYN→EUR!$A$2:$C$33,3,0),VLOOKUP((A242-1),Оп27_BYN→EUR!$A$2:$C$33,3,0)),$B$2:$G$2774,6,0)-VLOOKUP(B242,$B$2:$G$2774,6,0))/366)</f>
        <v>0.1861806694086855</v>
      </c>
      <c r="F242" s="54">
        <f>COUNTIF(D243:$D$2774,365)</f>
        <v>2149</v>
      </c>
      <c r="G242" s="54">
        <f>COUNTIF(D243:$D$2774,366)</f>
        <v>383</v>
      </c>
      <c r="H242" s="50"/>
    </row>
    <row r="243" spans="1:8" x14ac:dyDescent="0.25">
      <c r="A243" s="54">
        <f>COUNTIF($C$3:C243,"Да")</f>
        <v>3</v>
      </c>
      <c r="B243" s="53">
        <f t="shared" si="6"/>
        <v>45641</v>
      </c>
      <c r="C243" s="53" t="str">
        <f>IF(ISERROR(VLOOKUP(B243,Оп27_BYN→EUR!$C$3:$C$33,1,0)),"Нет","Да")</f>
        <v>Нет</v>
      </c>
      <c r="D243" s="54">
        <f t="shared" si="7"/>
        <v>366</v>
      </c>
      <c r="E243" s="55">
        <f>('Все выпуски'!$H$4*'Все выпуски'!$H$8)*((VLOOKUP(IF(C243="Нет",VLOOKUP(A243,Оп27_BYN→EUR!$A$2:$C$33,3,0),VLOOKUP((A243-1),Оп27_BYN→EUR!$A$2:$C$33,3,0)),$B$2:$G$2774,5,0)-VLOOKUP(B243,$B$2:$G$2774,5,0))/365+(VLOOKUP(IF(C243="Нет",VLOOKUP(A243,Оп27_BYN→EUR!$A$2:$C$33,3,0),VLOOKUP((A243-1),Оп27_BYN→EUR!$A$2:$C$33,3,0)),$B$2:$G$2774,6,0)-VLOOKUP(B243,$B$2:$G$2774,6,0))/366)</f>
        <v>0.21277790789564055</v>
      </c>
      <c r="F243" s="54">
        <f>COUNTIF(D244:$D$2774,365)</f>
        <v>2149</v>
      </c>
      <c r="G243" s="54">
        <f>COUNTIF(D244:$D$2774,366)</f>
        <v>382</v>
      </c>
      <c r="H243" s="50"/>
    </row>
    <row r="244" spans="1:8" x14ac:dyDescent="0.25">
      <c r="A244" s="54">
        <f>COUNTIF($C$3:C244,"Да")</f>
        <v>3</v>
      </c>
      <c r="B244" s="53">
        <f t="shared" si="6"/>
        <v>45642</v>
      </c>
      <c r="C244" s="53" t="str">
        <f>IF(ISERROR(VLOOKUP(B244,Оп27_BYN→EUR!$C$3:$C$33,1,0)),"Нет","Да")</f>
        <v>Нет</v>
      </c>
      <c r="D244" s="54">
        <f t="shared" si="7"/>
        <v>366</v>
      </c>
      <c r="E244" s="55">
        <f>('Все выпуски'!$H$4*'Все выпуски'!$H$8)*((VLOOKUP(IF(C244="Нет",VLOOKUP(A244,Оп27_BYN→EUR!$A$2:$C$33,3,0),VLOOKUP((A244-1),Оп27_BYN→EUR!$A$2:$C$33,3,0)),$B$2:$G$2774,5,0)-VLOOKUP(B244,$B$2:$G$2774,5,0))/365+(VLOOKUP(IF(C244="Нет",VLOOKUP(A244,Оп27_BYN→EUR!$A$2:$C$33,3,0),VLOOKUP((A244-1),Оп27_BYN→EUR!$A$2:$C$33,3,0)),$B$2:$G$2774,6,0)-VLOOKUP(B244,$B$2:$G$2774,6,0))/366)</f>
        <v>0.2393751463825956</v>
      </c>
      <c r="F244" s="54">
        <f>COUNTIF(D245:$D$2774,365)</f>
        <v>2149</v>
      </c>
      <c r="G244" s="54">
        <f>COUNTIF(D245:$D$2774,366)</f>
        <v>381</v>
      </c>
      <c r="H244" s="50"/>
    </row>
    <row r="245" spans="1:8" x14ac:dyDescent="0.25">
      <c r="A245" s="54">
        <f>COUNTIF($C$3:C245,"Да")</f>
        <v>3</v>
      </c>
      <c r="B245" s="53">
        <f t="shared" si="6"/>
        <v>45643</v>
      </c>
      <c r="C245" s="53" t="str">
        <f>IF(ISERROR(VLOOKUP(B245,Оп27_BYN→EUR!$C$3:$C$33,1,0)),"Нет","Да")</f>
        <v>Нет</v>
      </c>
      <c r="D245" s="54">
        <f t="shared" si="7"/>
        <v>366</v>
      </c>
      <c r="E245" s="55">
        <f>('Все выпуски'!$H$4*'Все выпуски'!$H$8)*((VLOOKUP(IF(C245="Нет",VLOOKUP(A245,Оп27_BYN→EUR!$A$2:$C$33,3,0),VLOOKUP((A245-1),Оп27_BYN→EUR!$A$2:$C$33,3,0)),$B$2:$G$2774,5,0)-VLOOKUP(B245,$B$2:$G$2774,5,0))/365+(VLOOKUP(IF(C245="Нет",VLOOKUP(A245,Оп27_BYN→EUR!$A$2:$C$33,3,0),VLOOKUP((A245-1),Оп27_BYN→EUR!$A$2:$C$33,3,0)),$B$2:$G$2774,6,0)-VLOOKUP(B245,$B$2:$G$2774,6,0))/366)</f>
        <v>0.26597238486955066</v>
      </c>
      <c r="F245" s="54">
        <f>COUNTIF(D246:$D$2774,365)</f>
        <v>2149</v>
      </c>
      <c r="G245" s="54">
        <f>COUNTIF(D246:$D$2774,366)</f>
        <v>380</v>
      </c>
      <c r="H245" s="50"/>
    </row>
    <row r="246" spans="1:8" x14ac:dyDescent="0.25">
      <c r="A246" s="54">
        <f>COUNTIF($C$3:C246,"Да")</f>
        <v>3</v>
      </c>
      <c r="B246" s="53">
        <f t="shared" si="6"/>
        <v>45644</v>
      </c>
      <c r="C246" s="53" t="str">
        <f>IF(ISERROR(VLOOKUP(B246,Оп27_BYN→EUR!$C$3:$C$33,1,0)),"Нет","Да")</f>
        <v>Нет</v>
      </c>
      <c r="D246" s="54">
        <f t="shared" si="7"/>
        <v>366</v>
      </c>
      <c r="E246" s="55">
        <f>('Все выпуски'!$H$4*'Все выпуски'!$H$8)*((VLOOKUP(IF(C246="Нет",VLOOKUP(A246,Оп27_BYN→EUR!$A$2:$C$33,3,0),VLOOKUP((A246-1),Оп27_BYN→EUR!$A$2:$C$33,3,0)),$B$2:$G$2774,5,0)-VLOOKUP(B246,$B$2:$G$2774,5,0))/365+(VLOOKUP(IF(C246="Нет",VLOOKUP(A246,Оп27_BYN→EUR!$A$2:$C$33,3,0),VLOOKUP((A246-1),Оп27_BYN→EUR!$A$2:$C$33,3,0)),$B$2:$G$2774,6,0)-VLOOKUP(B246,$B$2:$G$2774,6,0))/366)</f>
        <v>0.29256962335650571</v>
      </c>
      <c r="F246" s="54">
        <f>COUNTIF(D247:$D$2774,365)</f>
        <v>2149</v>
      </c>
      <c r="G246" s="54">
        <f>COUNTIF(D247:$D$2774,366)</f>
        <v>379</v>
      </c>
      <c r="H246" s="50"/>
    </row>
    <row r="247" spans="1:8" x14ac:dyDescent="0.25">
      <c r="A247" s="54">
        <f>COUNTIF($C$3:C247,"Да")</f>
        <v>3</v>
      </c>
      <c r="B247" s="53">
        <f t="shared" si="6"/>
        <v>45645</v>
      </c>
      <c r="C247" s="53" t="str">
        <f>IF(ISERROR(VLOOKUP(B247,Оп27_BYN→EUR!$C$3:$C$33,1,0)),"Нет","Да")</f>
        <v>Нет</v>
      </c>
      <c r="D247" s="54">
        <f t="shared" si="7"/>
        <v>366</v>
      </c>
      <c r="E247" s="55">
        <f>('Все выпуски'!$H$4*'Все выпуски'!$H$8)*((VLOOKUP(IF(C247="Нет",VLOOKUP(A247,Оп27_BYN→EUR!$A$2:$C$33,3,0),VLOOKUP((A247-1),Оп27_BYN→EUR!$A$2:$C$33,3,0)),$B$2:$G$2774,5,0)-VLOOKUP(B247,$B$2:$G$2774,5,0))/365+(VLOOKUP(IF(C247="Нет",VLOOKUP(A247,Оп27_BYN→EUR!$A$2:$C$33,3,0),VLOOKUP((A247-1),Оп27_BYN→EUR!$A$2:$C$33,3,0)),$B$2:$G$2774,6,0)-VLOOKUP(B247,$B$2:$G$2774,6,0))/366)</f>
        <v>0.31916686184346083</v>
      </c>
      <c r="F247" s="54">
        <f>COUNTIF(D248:$D$2774,365)</f>
        <v>2149</v>
      </c>
      <c r="G247" s="54">
        <f>COUNTIF(D248:$D$2774,366)</f>
        <v>378</v>
      </c>
      <c r="H247" s="50"/>
    </row>
    <row r="248" spans="1:8" x14ac:dyDescent="0.25">
      <c r="A248" s="54">
        <f>COUNTIF($C$3:C248,"Да")</f>
        <v>3</v>
      </c>
      <c r="B248" s="53">
        <f t="shared" si="6"/>
        <v>45646</v>
      </c>
      <c r="C248" s="53" t="str">
        <f>IF(ISERROR(VLOOKUP(B248,Оп27_BYN→EUR!$C$3:$C$33,1,0)),"Нет","Да")</f>
        <v>Нет</v>
      </c>
      <c r="D248" s="54">
        <f t="shared" si="7"/>
        <v>366</v>
      </c>
      <c r="E248" s="55">
        <f>('Все выпуски'!$H$4*'Все выпуски'!$H$8)*((VLOOKUP(IF(C248="Нет",VLOOKUP(A248,Оп27_BYN→EUR!$A$2:$C$33,3,0),VLOOKUP((A248-1),Оп27_BYN→EUR!$A$2:$C$33,3,0)),$B$2:$G$2774,5,0)-VLOOKUP(B248,$B$2:$G$2774,5,0))/365+(VLOOKUP(IF(C248="Нет",VLOOKUP(A248,Оп27_BYN→EUR!$A$2:$C$33,3,0),VLOOKUP((A248-1),Оп27_BYN→EUR!$A$2:$C$33,3,0)),$B$2:$G$2774,6,0)-VLOOKUP(B248,$B$2:$G$2774,6,0))/366)</f>
        <v>0.34576410033041588</v>
      </c>
      <c r="F248" s="54">
        <f>COUNTIF(D249:$D$2774,365)</f>
        <v>2149</v>
      </c>
      <c r="G248" s="54">
        <f>COUNTIF(D249:$D$2774,366)</f>
        <v>377</v>
      </c>
      <c r="H248" s="50"/>
    </row>
    <row r="249" spans="1:8" x14ac:dyDescent="0.25">
      <c r="A249" s="54">
        <f>COUNTIF($C$3:C249,"Да")</f>
        <v>3</v>
      </c>
      <c r="B249" s="53">
        <f t="shared" si="6"/>
        <v>45647</v>
      </c>
      <c r="C249" s="53" t="str">
        <f>IF(ISERROR(VLOOKUP(B249,Оп27_BYN→EUR!$C$3:$C$33,1,0)),"Нет","Да")</f>
        <v>Нет</v>
      </c>
      <c r="D249" s="54">
        <f t="shared" si="7"/>
        <v>366</v>
      </c>
      <c r="E249" s="55">
        <f>('Все выпуски'!$H$4*'Все выпуски'!$H$8)*((VLOOKUP(IF(C249="Нет",VLOOKUP(A249,Оп27_BYN→EUR!$A$2:$C$33,3,0),VLOOKUP((A249-1),Оп27_BYN→EUR!$A$2:$C$33,3,0)),$B$2:$G$2774,5,0)-VLOOKUP(B249,$B$2:$G$2774,5,0))/365+(VLOOKUP(IF(C249="Нет",VLOOKUP(A249,Оп27_BYN→EUR!$A$2:$C$33,3,0),VLOOKUP((A249-1),Оп27_BYN→EUR!$A$2:$C$33,3,0)),$B$2:$G$2774,6,0)-VLOOKUP(B249,$B$2:$G$2774,6,0))/366)</f>
        <v>0.37236133881737099</v>
      </c>
      <c r="F249" s="54">
        <f>COUNTIF(D250:$D$2774,365)</f>
        <v>2149</v>
      </c>
      <c r="G249" s="54">
        <f>COUNTIF(D250:$D$2774,366)</f>
        <v>376</v>
      </c>
      <c r="H249" s="50"/>
    </row>
    <row r="250" spans="1:8" x14ac:dyDescent="0.25">
      <c r="A250" s="54">
        <f>COUNTIF($C$3:C250,"Да")</f>
        <v>3</v>
      </c>
      <c r="B250" s="53">
        <f t="shared" si="6"/>
        <v>45648</v>
      </c>
      <c r="C250" s="53" t="str">
        <f>IF(ISERROR(VLOOKUP(B250,Оп27_BYN→EUR!$C$3:$C$33,1,0)),"Нет","Да")</f>
        <v>Нет</v>
      </c>
      <c r="D250" s="54">
        <f t="shared" si="7"/>
        <v>366</v>
      </c>
      <c r="E250" s="55">
        <f>('Все выпуски'!$H$4*'Все выпуски'!$H$8)*((VLOOKUP(IF(C250="Нет",VLOOKUP(A250,Оп27_BYN→EUR!$A$2:$C$33,3,0),VLOOKUP((A250-1),Оп27_BYN→EUR!$A$2:$C$33,3,0)),$B$2:$G$2774,5,0)-VLOOKUP(B250,$B$2:$G$2774,5,0))/365+(VLOOKUP(IF(C250="Нет",VLOOKUP(A250,Оп27_BYN→EUR!$A$2:$C$33,3,0),VLOOKUP((A250-1),Оп27_BYN→EUR!$A$2:$C$33,3,0)),$B$2:$G$2774,6,0)-VLOOKUP(B250,$B$2:$G$2774,6,0))/366)</f>
        <v>0.39895857730432599</v>
      </c>
      <c r="F250" s="54">
        <f>COUNTIF(D251:$D$2774,365)</f>
        <v>2149</v>
      </c>
      <c r="G250" s="54">
        <f>COUNTIF(D251:$D$2774,366)</f>
        <v>375</v>
      </c>
      <c r="H250" s="50"/>
    </row>
    <row r="251" spans="1:8" x14ac:dyDescent="0.25">
      <c r="A251" s="54">
        <f>COUNTIF($C$3:C251,"Да")</f>
        <v>3</v>
      </c>
      <c r="B251" s="53">
        <f t="shared" si="6"/>
        <v>45649</v>
      </c>
      <c r="C251" s="53" t="str">
        <f>IF(ISERROR(VLOOKUP(B251,Оп27_BYN→EUR!$C$3:$C$33,1,0)),"Нет","Да")</f>
        <v>Нет</v>
      </c>
      <c r="D251" s="54">
        <f t="shared" si="7"/>
        <v>366</v>
      </c>
      <c r="E251" s="55">
        <f>('Все выпуски'!$H$4*'Все выпуски'!$H$8)*((VLOOKUP(IF(C251="Нет",VLOOKUP(A251,Оп27_BYN→EUR!$A$2:$C$33,3,0),VLOOKUP((A251-1),Оп27_BYN→EUR!$A$2:$C$33,3,0)),$B$2:$G$2774,5,0)-VLOOKUP(B251,$B$2:$G$2774,5,0))/365+(VLOOKUP(IF(C251="Нет",VLOOKUP(A251,Оп27_BYN→EUR!$A$2:$C$33,3,0),VLOOKUP((A251-1),Оп27_BYN→EUR!$A$2:$C$33,3,0)),$B$2:$G$2774,6,0)-VLOOKUP(B251,$B$2:$G$2774,6,0))/366)</f>
        <v>0.4255558157912811</v>
      </c>
      <c r="F251" s="54">
        <f>COUNTIF(D252:$D$2774,365)</f>
        <v>2149</v>
      </c>
      <c r="G251" s="54">
        <f>COUNTIF(D252:$D$2774,366)</f>
        <v>374</v>
      </c>
      <c r="H251" s="50"/>
    </row>
    <row r="252" spans="1:8" x14ac:dyDescent="0.25">
      <c r="A252" s="54">
        <f>COUNTIF($C$3:C252,"Да")</f>
        <v>3</v>
      </c>
      <c r="B252" s="53">
        <f t="shared" si="6"/>
        <v>45650</v>
      </c>
      <c r="C252" s="53" t="str">
        <f>IF(ISERROR(VLOOKUP(B252,Оп27_BYN→EUR!$C$3:$C$33,1,0)),"Нет","Да")</f>
        <v>Нет</v>
      </c>
      <c r="D252" s="54">
        <f t="shared" si="7"/>
        <v>366</v>
      </c>
      <c r="E252" s="55">
        <f>('Все выпуски'!$H$4*'Все выпуски'!$H$8)*((VLOOKUP(IF(C252="Нет",VLOOKUP(A252,Оп27_BYN→EUR!$A$2:$C$33,3,0),VLOOKUP((A252-1),Оп27_BYN→EUR!$A$2:$C$33,3,0)),$B$2:$G$2774,5,0)-VLOOKUP(B252,$B$2:$G$2774,5,0))/365+(VLOOKUP(IF(C252="Нет",VLOOKUP(A252,Оп27_BYN→EUR!$A$2:$C$33,3,0),VLOOKUP((A252-1),Оп27_BYN→EUR!$A$2:$C$33,3,0)),$B$2:$G$2774,6,0)-VLOOKUP(B252,$B$2:$G$2774,6,0))/366)</f>
        <v>0.45215305427823621</v>
      </c>
      <c r="F252" s="54">
        <f>COUNTIF(D253:$D$2774,365)</f>
        <v>2149</v>
      </c>
      <c r="G252" s="54">
        <f>COUNTIF(D253:$D$2774,366)</f>
        <v>373</v>
      </c>
      <c r="H252" s="50"/>
    </row>
    <row r="253" spans="1:8" x14ac:dyDescent="0.25">
      <c r="A253" s="54">
        <f>COUNTIF($C$3:C253,"Да")</f>
        <v>3</v>
      </c>
      <c r="B253" s="53">
        <f t="shared" si="6"/>
        <v>45651</v>
      </c>
      <c r="C253" s="53" t="str">
        <f>IF(ISERROR(VLOOKUP(B253,Оп27_BYN→EUR!$C$3:$C$33,1,0)),"Нет","Да")</f>
        <v>Нет</v>
      </c>
      <c r="D253" s="54">
        <f t="shared" si="7"/>
        <v>366</v>
      </c>
      <c r="E253" s="55">
        <f>('Все выпуски'!$H$4*'Все выпуски'!$H$8)*((VLOOKUP(IF(C253="Нет",VLOOKUP(A253,Оп27_BYN→EUR!$A$2:$C$33,3,0),VLOOKUP((A253-1),Оп27_BYN→EUR!$A$2:$C$33,3,0)),$B$2:$G$2774,5,0)-VLOOKUP(B253,$B$2:$G$2774,5,0))/365+(VLOOKUP(IF(C253="Нет",VLOOKUP(A253,Оп27_BYN→EUR!$A$2:$C$33,3,0),VLOOKUP((A253-1),Оп27_BYN→EUR!$A$2:$C$33,3,0)),$B$2:$G$2774,6,0)-VLOOKUP(B253,$B$2:$G$2774,6,0))/366)</f>
        <v>0.47875029276519121</v>
      </c>
      <c r="F253" s="54">
        <f>COUNTIF(D254:$D$2774,365)</f>
        <v>2149</v>
      </c>
      <c r="G253" s="54">
        <f>COUNTIF(D254:$D$2774,366)</f>
        <v>372</v>
      </c>
      <c r="H253" s="50"/>
    </row>
    <row r="254" spans="1:8" x14ac:dyDescent="0.25">
      <c r="A254" s="54">
        <f>COUNTIF($C$3:C254,"Да")</f>
        <v>3</v>
      </c>
      <c r="B254" s="53">
        <f t="shared" si="6"/>
        <v>45652</v>
      </c>
      <c r="C254" s="53" t="str">
        <f>IF(ISERROR(VLOOKUP(B254,Оп27_BYN→EUR!$C$3:$C$33,1,0)),"Нет","Да")</f>
        <v>Нет</v>
      </c>
      <c r="D254" s="54">
        <f t="shared" si="7"/>
        <v>366</v>
      </c>
      <c r="E254" s="55">
        <f>('Все выпуски'!$H$4*'Все выпуски'!$H$8)*((VLOOKUP(IF(C254="Нет",VLOOKUP(A254,Оп27_BYN→EUR!$A$2:$C$33,3,0),VLOOKUP((A254-1),Оп27_BYN→EUR!$A$2:$C$33,3,0)),$B$2:$G$2774,5,0)-VLOOKUP(B254,$B$2:$G$2774,5,0))/365+(VLOOKUP(IF(C254="Нет",VLOOKUP(A254,Оп27_BYN→EUR!$A$2:$C$33,3,0),VLOOKUP((A254-1),Оп27_BYN→EUR!$A$2:$C$33,3,0)),$B$2:$G$2774,6,0)-VLOOKUP(B254,$B$2:$G$2774,6,0))/366)</f>
        <v>0.50534753125214626</v>
      </c>
      <c r="F254" s="54">
        <f>COUNTIF(D255:$D$2774,365)</f>
        <v>2149</v>
      </c>
      <c r="G254" s="54">
        <f>COUNTIF(D255:$D$2774,366)</f>
        <v>371</v>
      </c>
      <c r="H254" s="50"/>
    </row>
    <row r="255" spans="1:8" x14ac:dyDescent="0.25">
      <c r="A255" s="54">
        <f>COUNTIF($C$3:C255,"Да")</f>
        <v>3</v>
      </c>
      <c r="B255" s="53">
        <f t="shared" si="6"/>
        <v>45653</v>
      </c>
      <c r="C255" s="53" t="str">
        <f>IF(ISERROR(VLOOKUP(B255,Оп27_BYN→EUR!$C$3:$C$33,1,0)),"Нет","Да")</f>
        <v>Нет</v>
      </c>
      <c r="D255" s="54">
        <f t="shared" si="7"/>
        <v>366</v>
      </c>
      <c r="E255" s="55">
        <f>('Все выпуски'!$H$4*'Все выпуски'!$H$8)*((VLOOKUP(IF(C255="Нет",VLOOKUP(A255,Оп27_BYN→EUR!$A$2:$C$33,3,0),VLOOKUP((A255-1),Оп27_BYN→EUR!$A$2:$C$33,3,0)),$B$2:$G$2774,5,0)-VLOOKUP(B255,$B$2:$G$2774,5,0))/365+(VLOOKUP(IF(C255="Нет",VLOOKUP(A255,Оп27_BYN→EUR!$A$2:$C$33,3,0),VLOOKUP((A255-1),Оп27_BYN→EUR!$A$2:$C$33,3,0)),$B$2:$G$2774,6,0)-VLOOKUP(B255,$B$2:$G$2774,6,0))/366)</f>
        <v>0.53194476973910132</v>
      </c>
      <c r="F255" s="54">
        <f>COUNTIF(D256:$D$2774,365)</f>
        <v>2149</v>
      </c>
      <c r="G255" s="54">
        <f>COUNTIF(D256:$D$2774,366)</f>
        <v>370</v>
      </c>
      <c r="H255" s="50"/>
    </row>
    <row r="256" spans="1:8" x14ac:dyDescent="0.25">
      <c r="A256" s="54">
        <f>COUNTIF($C$3:C256,"Да")</f>
        <v>3</v>
      </c>
      <c r="B256" s="53">
        <f t="shared" si="6"/>
        <v>45654</v>
      </c>
      <c r="C256" s="53" t="str">
        <f>IF(ISERROR(VLOOKUP(B256,Оп27_BYN→EUR!$C$3:$C$33,1,0)),"Нет","Да")</f>
        <v>Нет</v>
      </c>
      <c r="D256" s="54">
        <f t="shared" si="7"/>
        <v>366</v>
      </c>
      <c r="E256" s="55">
        <f>('Все выпуски'!$H$4*'Все выпуски'!$H$8)*((VLOOKUP(IF(C256="Нет",VLOOKUP(A256,Оп27_BYN→EUR!$A$2:$C$33,3,0),VLOOKUP((A256-1),Оп27_BYN→EUR!$A$2:$C$33,3,0)),$B$2:$G$2774,5,0)-VLOOKUP(B256,$B$2:$G$2774,5,0))/365+(VLOOKUP(IF(C256="Нет",VLOOKUP(A256,Оп27_BYN→EUR!$A$2:$C$33,3,0),VLOOKUP((A256-1),Оп27_BYN→EUR!$A$2:$C$33,3,0)),$B$2:$G$2774,6,0)-VLOOKUP(B256,$B$2:$G$2774,6,0))/366)</f>
        <v>0.55854200822605649</v>
      </c>
      <c r="F256" s="54">
        <f>COUNTIF(D257:$D$2774,365)</f>
        <v>2149</v>
      </c>
      <c r="G256" s="54">
        <f>COUNTIF(D257:$D$2774,366)</f>
        <v>369</v>
      </c>
      <c r="H256" s="50"/>
    </row>
    <row r="257" spans="1:8" x14ac:dyDescent="0.25">
      <c r="A257" s="54">
        <f>COUNTIF($C$3:C257,"Да")</f>
        <v>3</v>
      </c>
      <c r="B257" s="53">
        <f t="shared" si="6"/>
        <v>45655</v>
      </c>
      <c r="C257" s="53" t="str">
        <f>IF(ISERROR(VLOOKUP(B257,Оп27_BYN→EUR!$C$3:$C$33,1,0)),"Нет","Да")</f>
        <v>Нет</v>
      </c>
      <c r="D257" s="54">
        <f t="shared" si="7"/>
        <v>366</v>
      </c>
      <c r="E257" s="55">
        <f>('Все выпуски'!$H$4*'Все выпуски'!$H$8)*((VLOOKUP(IF(C257="Нет",VLOOKUP(A257,Оп27_BYN→EUR!$A$2:$C$33,3,0),VLOOKUP((A257-1),Оп27_BYN→EUR!$A$2:$C$33,3,0)),$B$2:$G$2774,5,0)-VLOOKUP(B257,$B$2:$G$2774,5,0))/365+(VLOOKUP(IF(C257="Нет",VLOOKUP(A257,Оп27_BYN→EUR!$A$2:$C$33,3,0),VLOOKUP((A257-1),Оп27_BYN→EUR!$A$2:$C$33,3,0)),$B$2:$G$2774,6,0)-VLOOKUP(B257,$B$2:$G$2774,6,0))/366)</f>
        <v>0.58513924671301143</v>
      </c>
      <c r="F257" s="54">
        <f>COUNTIF(D258:$D$2774,365)</f>
        <v>2149</v>
      </c>
      <c r="G257" s="54">
        <f>COUNTIF(D258:$D$2774,366)</f>
        <v>368</v>
      </c>
      <c r="H257" s="50"/>
    </row>
    <row r="258" spans="1:8" x14ac:dyDescent="0.25">
      <c r="A258" s="54">
        <f>COUNTIF($C$3:C258,"Да")</f>
        <v>3</v>
      </c>
      <c r="B258" s="53">
        <f t="shared" si="6"/>
        <v>45656</v>
      </c>
      <c r="C258" s="53" t="str">
        <f>IF(ISERROR(VLOOKUP(B258,Оп27_BYN→EUR!$C$3:$C$33,1,0)),"Нет","Да")</f>
        <v>Нет</v>
      </c>
      <c r="D258" s="54">
        <f t="shared" si="7"/>
        <v>366</v>
      </c>
      <c r="E258" s="55">
        <f>('Все выпуски'!$H$4*'Все выпуски'!$H$8)*((VLOOKUP(IF(C258="Нет",VLOOKUP(A258,Оп27_BYN→EUR!$A$2:$C$33,3,0),VLOOKUP((A258-1),Оп27_BYN→EUR!$A$2:$C$33,3,0)),$B$2:$G$2774,5,0)-VLOOKUP(B258,$B$2:$G$2774,5,0))/365+(VLOOKUP(IF(C258="Нет",VLOOKUP(A258,Оп27_BYN→EUR!$A$2:$C$33,3,0),VLOOKUP((A258-1),Оп27_BYN→EUR!$A$2:$C$33,3,0)),$B$2:$G$2774,6,0)-VLOOKUP(B258,$B$2:$G$2774,6,0))/366)</f>
        <v>0.6117364851999666</v>
      </c>
      <c r="F258" s="54">
        <f>COUNTIF(D259:$D$2774,365)</f>
        <v>2149</v>
      </c>
      <c r="G258" s="54">
        <f>COUNTIF(D259:$D$2774,366)</f>
        <v>367</v>
      </c>
      <c r="H258" s="50"/>
    </row>
    <row r="259" spans="1:8" x14ac:dyDescent="0.25">
      <c r="A259" s="54">
        <f>COUNTIF($C$3:C259,"Да")</f>
        <v>3</v>
      </c>
      <c r="B259" s="53">
        <f t="shared" si="6"/>
        <v>45657</v>
      </c>
      <c r="C259" s="53" t="str">
        <f>IF(ISERROR(VLOOKUP(B259,Оп27_BYN→EUR!$C$3:$C$33,1,0)),"Нет","Да")</f>
        <v>Нет</v>
      </c>
      <c r="D259" s="54">
        <f t="shared" si="7"/>
        <v>366</v>
      </c>
      <c r="E259" s="55">
        <f>('Все выпуски'!$H$4*'Все выпуски'!$H$8)*((VLOOKUP(IF(C259="Нет",VLOOKUP(A259,Оп27_BYN→EUR!$A$2:$C$33,3,0),VLOOKUP((A259-1),Оп27_BYN→EUR!$A$2:$C$33,3,0)),$B$2:$G$2774,5,0)-VLOOKUP(B259,$B$2:$G$2774,5,0))/365+(VLOOKUP(IF(C259="Нет",VLOOKUP(A259,Оп27_BYN→EUR!$A$2:$C$33,3,0),VLOOKUP((A259-1),Оп27_BYN→EUR!$A$2:$C$33,3,0)),$B$2:$G$2774,6,0)-VLOOKUP(B259,$B$2:$G$2774,6,0))/366)</f>
        <v>0.63833372368692165</v>
      </c>
      <c r="F259" s="54">
        <f>COUNTIF(D260:$D$2774,365)</f>
        <v>2149</v>
      </c>
      <c r="G259" s="54">
        <f>COUNTIF(D260:$D$2774,366)</f>
        <v>366</v>
      </c>
      <c r="H259" s="50"/>
    </row>
    <row r="260" spans="1:8" x14ac:dyDescent="0.25">
      <c r="A260" s="54">
        <f>COUNTIF($C$3:C260,"Да")</f>
        <v>3</v>
      </c>
      <c r="B260" s="53">
        <f t="shared" ref="B260:B323" si="8">B259+1</f>
        <v>45658</v>
      </c>
      <c r="C260" s="53" t="str">
        <f>IF(ISERROR(VLOOKUP(B260,Оп27_BYN→EUR!$C$3:$C$33,1,0)),"Нет","Да")</f>
        <v>Нет</v>
      </c>
      <c r="D260" s="54">
        <f t="shared" ref="D260:D323" si="9">IF(MOD(YEAR(B260),4)=0,366,365)</f>
        <v>365</v>
      </c>
      <c r="E260" s="55">
        <f>('Все выпуски'!$H$4*'Все выпуски'!$H$8)*((VLOOKUP(IF(C260="Нет",VLOOKUP(A260,Оп27_BYN→EUR!$A$2:$C$33,3,0),VLOOKUP((A260-1),Оп27_BYN→EUR!$A$2:$C$33,3,0)),$B$2:$G$2774,5,0)-VLOOKUP(B260,$B$2:$G$2774,5,0))/365+(VLOOKUP(IF(C260="Нет",VLOOKUP(A260,Оп27_BYN→EUR!$A$2:$C$33,3,0),VLOOKUP((A260-1),Оп27_BYN→EUR!$A$2:$C$33,3,0)),$B$2:$G$2774,6,0)-VLOOKUP(B260,$B$2:$G$2774,6,0))/366)</f>
        <v>0.66500383132041641</v>
      </c>
      <c r="F260" s="54">
        <f>COUNTIF(D261:$D$2774,365)</f>
        <v>2148</v>
      </c>
      <c r="G260" s="54">
        <f>COUNTIF(D261:$D$2774,366)</f>
        <v>366</v>
      </c>
      <c r="H260" s="50"/>
    </row>
    <row r="261" spans="1:8" x14ac:dyDescent="0.25">
      <c r="A261" s="54">
        <f>COUNTIF($C$3:C261,"Да")</f>
        <v>3</v>
      </c>
      <c r="B261" s="53">
        <f t="shared" si="8"/>
        <v>45659</v>
      </c>
      <c r="C261" s="53" t="str">
        <f>IF(ISERROR(VLOOKUP(B261,Оп27_BYN→EUR!$C$3:$C$33,1,0)),"Нет","Да")</f>
        <v>Нет</v>
      </c>
      <c r="D261" s="54">
        <f t="shared" si="9"/>
        <v>365</v>
      </c>
      <c r="E261" s="55">
        <f>('Все выпуски'!$H$4*'Все выпуски'!$H$8)*((VLOOKUP(IF(C261="Нет",VLOOKUP(A261,Оп27_BYN→EUR!$A$2:$C$33,3,0),VLOOKUP((A261-1),Оп27_BYN→EUR!$A$2:$C$33,3,0)),$B$2:$G$2774,5,0)-VLOOKUP(B261,$B$2:$G$2774,5,0))/365+(VLOOKUP(IF(C261="Нет",VLOOKUP(A261,Оп27_BYN→EUR!$A$2:$C$33,3,0),VLOOKUP((A261-1),Оп27_BYN→EUR!$A$2:$C$33,3,0)),$B$2:$G$2774,6,0)-VLOOKUP(B261,$B$2:$G$2774,6,0))/366)</f>
        <v>0.69167393895391105</v>
      </c>
      <c r="F261" s="54">
        <f>COUNTIF(D262:$D$2774,365)</f>
        <v>2147</v>
      </c>
      <c r="G261" s="54">
        <f>COUNTIF(D262:$D$2774,366)</f>
        <v>366</v>
      </c>
      <c r="H261" s="50"/>
    </row>
    <row r="262" spans="1:8" x14ac:dyDescent="0.25">
      <c r="A262" s="54">
        <f>COUNTIF($C$3:C262,"Да")</f>
        <v>3</v>
      </c>
      <c r="B262" s="53">
        <f t="shared" si="8"/>
        <v>45660</v>
      </c>
      <c r="C262" s="53" t="str">
        <f>IF(ISERROR(VLOOKUP(B262,Оп27_BYN→EUR!$C$3:$C$33,1,0)),"Нет","Да")</f>
        <v>Нет</v>
      </c>
      <c r="D262" s="54">
        <f t="shared" si="9"/>
        <v>365</v>
      </c>
      <c r="E262" s="55">
        <f>('Все выпуски'!$H$4*'Все выпуски'!$H$8)*((VLOOKUP(IF(C262="Нет",VLOOKUP(A262,Оп27_BYN→EUR!$A$2:$C$33,3,0),VLOOKUP((A262-1),Оп27_BYN→EUR!$A$2:$C$33,3,0)),$B$2:$G$2774,5,0)-VLOOKUP(B262,$B$2:$G$2774,5,0))/365+(VLOOKUP(IF(C262="Нет",VLOOKUP(A262,Оп27_BYN→EUR!$A$2:$C$33,3,0),VLOOKUP((A262-1),Оп27_BYN→EUR!$A$2:$C$33,3,0)),$B$2:$G$2774,6,0)-VLOOKUP(B262,$B$2:$G$2774,6,0))/366)</f>
        <v>0.71834404658740558</v>
      </c>
      <c r="F262" s="54">
        <f>COUNTIF(D263:$D$2774,365)</f>
        <v>2146</v>
      </c>
      <c r="G262" s="54">
        <f>COUNTIF(D263:$D$2774,366)</f>
        <v>366</v>
      </c>
      <c r="H262" s="50"/>
    </row>
    <row r="263" spans="1:8" x14ac:dyDescent="0.25">
      <c r="A263" s="54">
        <f>COUNTIF($C$3:C263,"Да")</f>
        <v>3</v>
      </c>
      <c r="B263" s="53">
        <f t="shared" si="8"/>
        <v>45661</v>
      </c>
      <c r="C263" s="53" t="str">
        <f>IF(ISERROR(VLOOKUP(B263,Оп27_BYN→EUR!$C$3:$C$33,1,0)),"Нет","Да")</f>
        <v>Нет</v>
      </c>
      <c r="D263" s="54">
        <f t="shared" si="9"/>
        <v>365</v>
      </c>
      <c r="E263" s="55">
        <f>('Все выпуски'!$H$4*'Все выпуски'!$H$8)*((VLOOKUP(IF(C263="Нет",VLOOKUP(A263,Оп27_BYN→EUR!$A$2:$C$33,3,0),VLOOKUP((A263-1),Оп27_BYN→EUR!$A$2:$C$33,3,0)),$B$2:$G$2774,5,0)-VLOOKUP(B263,$B$2:$G$2774,5,0))/365+(VLOOKUP(IF(C263="Нет",VLOOKUP(A263,Оп27_BYN→EUR!$A$2:$C$33,3,0),VLOOKUP((A263-1),Оп27_BYN→EUR!$A$2:$C$33,3,0)),$B$2:$G$2774,6,0)-VLOOKUP(B263,$B$2:$G$2774,6,0))/366)</f>
        <v>0.74501415422090034</v>
      </c>
      <c r="F263" s="54">
        <f>COUNTIF(D264:$D$2774,365)</f>
        <v>2145</v>
      </c>
      <c r="G263" s="54">
        <f>COUNTIF(D264:$D$2774,366)</f>
        <v>366</v>
      </c>
      <c r="H263" s="50"/>
    </row>
    <row r="264" spans="1:8" x14ac:dyDescent="0.25">
      <c r="A264" s="54">
        <f>COUNTIF($C$3:C264,"Да")</f>
        <v>3</v>
      </c>
      <c r="B264" s="53">
        <f t="shared" si="8"/>
        <v>45662</v>
      </c>
      <c r="C264" s="53" t="str">
        <f>IF(ISERROR(VLOOKUP(B264,Оп27_BYN→EUR!$C$3:$C$33,1,0)),"Нет","Да")</f>
        <v>Нет</v>
      </c>
      <c r="D264" s="54">
        <f t="shared" si="9"/>
        <v>365</v>
      </c>
      <c r="E264" s="55">
        <f>('Все выпуски'!$H$4*'Все выпуски'!$H$8)*((VLOOKUP(IF(C264="Нет",VLOOKUP(A264,Оп27_BYN→EUR!$A$2:$C$33,3,0),VLOOKUP((A264-1),Оп27_BYN→EUR!$A$2:$C$33,3,0)),$B$2:$G$2774,5,0)-VLOOKUP(B264,$B$2:$G$2774,5,0))/365+(VLOOKUP(IF(C264="Нет",VLOOKUP(A264,Оп27_BYN→EUR!$A$2:$C$33,3,0),VLOOKUP((A264-1),Оп27_BYN→EUR!$A$2:$C$33,3,0)),$B$2:$G$2774,6,0)-VLOOKUP(B264,$B$2:$G$2774,6,0))/366)</f>
        <v>0.77168426185439498</v>
      </c>
      <c r="F264" s="54">
        <f>COUNTIF(D265:$D$2774,365)</f>
        <v>2144</v>
      </c>
      <c r="G264" s="54">
        <f>COUNTIF(D265:$D$2774,366)</f>
        <v>366</v>
      </c>
      <c r="H264" s="50"/>
    </row>
    <row r="265" spans="1:8" x14ac:dyDescent="0.25">
      <c r="A265" s="54">
        <f>COUNTIF($C$3:C265,"Да")</f>
        <v>3</v>
      </c>
      <c r="B265" s="53">
        <f t="shared" si="8"/>
        <v>45663</v>
      </c>
      <c r="C265" s="53" t="str">
        <f>IF(ISERROR(VLOOKUP(B265,Оп27_BYN→EUR!$C$3:$C$33,1,0)),"Нет","Да")</f>
        <v>Нет</v>
      </c>
      <c r="D265" s="54">
        <f t="shared" si="9"/>
        <v>365</v>
      </c>
      <c r="E265" s="55">
        <f>('Все выпуски'!$H$4*'Все выпуски'!$H$8)*((VLOOKUP(IF(C265="Нет",VLOOKUP(A265,Оп27_BYN→EUR!$A$2:$C$33,3,0),VLOOKUP((A265-1),Оп27_BYN→EUR!$A$2:$C$33,3,0)),$B$2:$G$2774,5,0)-VLOOKUP(B265,$B$2:$G$2774,5,0))/365+(VLOOKUP(IF(C265="Нет",VLOOKUP(A265,Оп27_BYN→EUR!$A$2:$C$33,3,0),VLOOKUP((A265-1),Оп27_BYN→EUR!$A$2:$C$33,3,0)),$B$2:$G$2774,6,0)-VLOOKUP(B265,$B$2:$G$2774,6,0))/366)</f>
        <v>0.79835436948788974</v>
      </c>
      <c r="F265" s="54">
        <f>COUNTIF(D266:$D$2774,365)</f>
        <v>2143</v>
      </c>
      <c r="G265" s="54">
        <f>COUNTIF(D266:$D$2774,366)</f>
        <v>366</v>
      </c>
      <c r="H265" s="50"/>
    </row>
    <row r="266" spans="1:8" x14ac:dyDescent="0.25">
      <c r="A266" s="54">
        <f>COUNTIF($C$3:C266,"Да")</f>
        <v>3</v>
      </c>
      <c r="B266" s="53">
        <f t="shared" si="8"/>
        <v>45664</v>
      </c>
      <c r="C266" s="53" t="str">
        <f>IF(ISERROR(VLOOKUP(B266,Оп27_BYN→EUR!$C$3:$C$33,1,0)),"Нет","Да")</f>
        <v>Нет</v>
      </c>
      <c r="D266" s="54">
        <f t="shared" si="9"/>
        <v>365</v>
      </c>
      <c r="E266" s="55">
        <f>('Все выпуски'!$H$4*'Все выпуски'!$H$8)*((VLOOKUP(IF(C266="Нет",VLOOKUP(A266,Оп27_BYN→EUR!$A$2:$C$33,3,0),VLOOKUP((A266-1),Оп27_BYN→EUR!$A$2:$C$33,3,0)),$B$2:$G$2774,5,0)-VLOOKUP(B266,$B$2:$G$2774,5,0))/365+(VLOOKUP(IF(C266="Нет",VLOOKUP(A266,Оп27_BYN→EUR!$A$2:$C$33,3,0),VLOOKUP((A266-1),Оп27_BYN→EUR!$A$2:$C$33,3,0)),$B$2:$G$2774,6,0)-VLOOKUP(B266,$B$2:$G$2774,6,0))/366)</f>
        <v>0.82502447712138438</v>
      </c>
      <c r="F266" s="54">
        <f>COUNTIF(D267:$D$2774,365)</f>
        <v>2142</v>
      </c>
      <c r="G266" s="54">
        <f>COUNTIF(D267:$D$2774,366)</f>
        <v>366</v>
      </c>
      <c r="H266" s="50"/>
    </row>
    <row r="267" spans="1:8" x14ac:dyDescent="0.25">
      <c r="A267" s="54">
        <f>COUNTIF($C$3:C267,"Да")</f>
        <v>3</v>
      </c>
      <c r="B267" s="53">
        <f t="shared" si="8"/>
        <v>45665</v>
      </c>
      <c r="C267" s="53" t="str">
        <f>IF(ISERROR(VLOOKUP(B267,Оп27_BYN→EUR!$C$3:$C$33,1,0)),"Нет","Да")</f>
        <v>Нет</v>
      </c>
      <c r="D267" s="54">
        <f t="shared" si="9"/>
        <v>365</v>
      </c>
      <c r="E267" s="55">
        <f>('Все выпуски'!$H$4*'Все выпуски'!$H$8)*((VLOOKUP(IF(C267="Нет",VLOOKUP(A267,Оп27_BYN→EUR!$A$2:$C$33,3,0),VLOOKUP((A267-1),Оп27_BYN→EUR!$A$2:$C$33,3,0)),$B$2:$G$2774,5,0)-VLOOKUP(B267,$B$2:$G$2774,5,0))/365+(VLOOKUP(IF(C267="Нет",VLOOKUP(A267,Оп27_BYN→EUR!$A$2:$C$33,3,0),VLOOKUP((A267-1),Оп27_BYN→EUR!$A$2:$C$33,3,0)),$B$2:$G$2774,6,0)-VLOOKUP(B267,$B$2:$G$2774,6,0))/366)</f>
        <v>0.85169458475487914</v>
      </c>
      <c r="F267" s="54">
        <f>COUNTIF(D268:$D$2774,365)</f>
        <v>2141</v>
      </c>
      <c r="G267" s="54">
        <f>COUNTIF(D268:$D$2774,366)</f>
        <v>366</v>
      </c>
      <c r="H267" s="50"/>
    </row>
    <row r="268" spans="1:8" x14ac:dyDescent="0.25">
      <c r="A268" s="54">
        <f>COUNTIF($C$3:C268,"Да")</f>
        <v>3</v>
      </c>
      <c r="B268" s="53">
        <f t="shared" si="8"/>
        <v>45666</v>
      </c>
      <c r="C268" s="53" t="str">
        <f>IF(ISERROR(VLOOKUP(B268,Оп27_BYN→EUR!$C$3:$C$33,1,0)),"Нет","Да")</f>
        <v>Нет</v>
      </c>
      <c r="D268" s="54">
        <f t="shared" si="9"/>
        <v>365</v>
      </c>
      <c r="E268" s="55">
        <f>('Все выпуски'!$H$4*'Все выпуски'!$H$8)*((VLOOKUP(IF(C268="Нет",VLOOKUP(A268,Оп27_BYN→EUR!$A$2:$C$33,3,0),VLOOKUP((A268-1),Оп27_BYN→EUR!$A$2:$C$33,3,0)),$B$2:$G$2774,5,0)-VLOOKUP(B268,$B$2:$G$2774,5,0))/365+(VLOOKUP(IF(C268="Нет",VLOOKUP(A268,Оп27_BYN→EUR!$A$2:$C$33,3,0),VLOOKUP((A268-1),Оп27_BYN→EUR!$A$2:$C$33,3,0)),$B$2:$G$2774,6,0)-VLOOKUP(B268,$B$2:$G$2774,6,0))/366)</f>
        <v>0.87836469238837367</v>
      </c>
      <c r="F268" s="54">
        <f>COUNTIF(D269:$D$2774,365)</f>
        <v>2140</v>
      </c>
      <c r="G268" s="54">
        <f>COUNTIF(D269:$D$2774,366)</f>
        <v>366</v>
      </c>
      <c r="H268" s="50"/>
    </row>
    <row r="269" spans="1:8" x14ac:dyDescent="0.25">
      <c r="A269" s="54">
        <f>COUNTIF($C$3:C269,"Да")</f>
        <v>3</v>
      </c>
      <c r="B269" s="53">
        <f t="shared" si="8"/>
        <v>45667</v>
      </c>
      <c r="C269" s="53" t="str">
        <f>IF(ISERROR(VLOOKUP(B269,Оп27_BYN→EUR!$C$3:$C$33,1,0)),"Нет","Да")</f>
        <v>Нет</v>
      </c>
      <c r="D269" s="54">
        <f t="shared" si="9"/>
        <v>365</v>
      </c>
      <c r="E269" s="55">
        <f>('Все выпуски'!$H$4*'Все выпуски'!$H$8)*((VLOOKUP(IF(C269="Нет",VLOOKUP(A269,Оп27_BYN→EUR!$A$2:$C$33,3,0),VLOOKUP((A269-1),Оп27_BYN→EUR!$A$2:$C$33,3,0)),$B$2:$G$2774,5,0)-VLOOKUP(B269,$B$2:$G$2774,5,0))/365+(VLOOKUP(IF(C269="Нет",VLOOKUP(A269,Оп27_BYN→EUR!$A$2:$C$33,3,0),VLOOKUP((A269-1),Оп27_BYN→EUR!$A$2:$C$33,3,0)),$B$2:$G$2774,6,0)-VLOOKUP(B269,$B$2:$G$2774,6,0))/366)</f>
        <v>0.90503480002186831</v>
      </c>
      <c r="F269" s="54">
        <f>COUNTIF(D270:$D$2774,365)</f>
        <v>2139</v>
      </c>
      <c r="G269" s="54">
        <f>COUNTIF(D270:$D$2774,366)</f>
        <v>366</v>
      </c>
      <c r="H269" s="50"/>
    </row>
    <row r="270" spans="1:8" x14ac:dyDescent="0.25">
      <c r="A270" s="54">
        <f>COUNTIF($C$3:C270,"Да")</f>
        <v>3</v>
      </c>
      <c r="B270" s="53">
        <f t="shared" si="8"/>
        <v>45668</v>
      </c>
      <c r="C270" s="53" t="str">
        <f>IF(ISERROR(VLOOKUP(B270,Оп27_BYN→EUR!$C$3:$C$33,1,0)),"Нет","Да")</f>
        <v>Нет</v>
      </c>
      <c r="D270" s="54">
        <f t="shared" si="9"/>
        <v>365</v>
      </c>
      <c r="E270" s="55">
        <f>('Все выпуски'!$H$4*'Все выпуски'!$H$8)*((VLOOKUP(IF(C270="Нет",VLOOKUP(A270,Оп27_BYN→EUR!$A$2:$C$33,3,0),VLOOKUP((A270-1),Оп27_BYN→EUR!$A$2:$C$33,3,0)),$B$2:$G$2774,5,0)-VLOOKUP(B270,$B$2:$G$2774,5,0))/365+(VLOOKUP(IF(C270="Нет",VLOOKUP(A270,Оп27_BYN→EUR!$A$2:$C$33,3,0),VLOOKUP((A270-1),Оп27_BYN→EUR!$A$2:$C$33,3,0)),$B$2:$G$2774,6,0)-VLOOKUP(B270,$B$2:$G$2774,6,0))/366)</f>
        <v>0.93170490765536307</v>
      </c>
      <c r="F270" s="54">
        <f>COUNTIF(D271:$D$2774,365)</f>
        <v>2138</v>
      </c>
      <c r="G270" s="54">
        <f>COUNTIF(D271:$D$2774,366)</f>
        <v>366</v>
      </c>
      <c r="H270" s="50"/>
    </row>
    <row r="271" spans="1:8" x14ac:dyDescent="0.25">
      <c r="A271" s="54">
        <f>COUNTIF($C$3:C271,"Да")</f>
        <v>3</v>
      </c>
      <c r="B271" s="53">
        <f t="shared" si="8"/>
        <v>45669</v>
      </c>
      <c r="C271" s="53" t="str">
        <f>IF(ISERROR(VLOOKUP(B271,Оп27_BYN→EUR!$C$3:$C$33,1,0)),"Нет","Да")</f>
        <v>Нет</v>
      </c>
      <c r="D271" s="54">
        <f t="shared" si="9"/>
        <v>365</v>
      </c>
      <c r="E271" s="55">
        <f>('Все выпуски'!$H$4*'Все выпуски'!$H$8)*((VLOOKUP(IF(C271="Нет",VLOOKUP(A271,Оп27_BYN→EUR!$A$2:$C$33,3,0),VLOOKUP((A271-1),Оп27_BYN→EUR!$A$2:$C$33,3,0)),$B$2:$G$2774,5,0)-VLOOKUP(B271,$B$2:$G$2774,5,0))/365+(VLOOKUP(IF(C271="Нет",VLOOKUP(A271,Оп27_BYN→EUR!$A$2:$C$33,3,0),VLOOKUP((A271-1),Оп27_BYN→EUR!$A$2:$C$33,3,0)),$B$2:$G$2774,6,0)-VLOOKUP(B271,$B$2:$G$2774,6,0))/366)</f>
        <v>0.9583750152888576</v>
      </c>
      <c r="F271" s="54">
        <f>COUNTIF(D272:$D$2774,365)</f>
        <v>2137</v>
      </c>
      <c r="G271" s="54">
        <f>COUNTIF(D272:$D$2774,366)</f>
        <v>366</v>
      </c>
      <c r="H271" s="50"/>
    </row>
    <row r="272" spans="1:8" x14ac:dyDescent="0.25">
      <c r="A272" s="54">
        <f>COUNTIF($C$3:C272,"Да")</f>
        <v>3</v>
      </c>
      <c r="B272" s="53">
        <f t="shared" si="8"/>
        <v>45670</v>
      </c>
      <c r="C272" s="53" t="str">
        <f>IF(ISERROR(VLOOKUP(B272,Оп27_BYN→EUR!$C$3:$C$33,1,0)),"Нет","Да")</f>
        <v>Нет</v>
      </c>
      <c r="D272" s="54">
        <f t="shared" si="9"/>
        <v>365</v>
      </c>
      <c r="E272" s="55">
        <f>('Все выпуски'!$H$4*'Все выпуски'!$H$8)*((VLOOKUP(IF(C272="Нет",VLOOKUP(A272,Оп27_BYN→EUR!$A$2:$C$33,3,0),VLOOKUP((A272-1),Оп27_BYN→EUR!$A$2:$C$33,3,0)),$B$2:$G$2774,5,0)-VLOOKUP(B272,$B$2:$G$2774,5,0))/365+(VLOOKUP(IF(C272="Нет",VLOOKUP(A272,Оп27_BYN→EUR!$A$2:$C$33,3,0),VLOOKUP((A272-1),Оп27_BYN→EUR!$A$2:$C$33,3,0)),$B$2:$G$2774,6,0)-VLOOKUP(B272,$B$2:$G$2774,6,0))/366)</f>
        <v>0.98504512292235247</v>
      </c>
      <c r="F272" s="54">
        <f>COUNTIF(D273:$D$2774,365)</f>
        <v>2136</v>
      </c>
      <c r="G272" s="54">
        <f>COUNTIF(D273:$D$2774,366)</f>
        <v>366</v>
      </c>
      <c r="H272" s="50"/>
    </row>
    <row r="273" spans="1:8" x14ac:dyDescent="0.25">
      <c r="A273" s="54">
        <f>COUNTIF($C$3:C273,"Да")</f>
        <v>3</v>
      </c>
      <c r="B273" s="53">
        <f t="shared" si="8"/>
        <v>45671</v>
      </c>
      <c r="C273" s="53" t="str">
        <f>IF(ISERROR(VLOOKUP(B273,Оп27_BYN→EUR!$C$3:$C$33,1,0)),"Нет","Да")</f>
        <v>Нет</v>
      </c>
      <c r="D273" s="54">
        <f t="shared" si="9"/>
        <v>365</v>
      </c>
      <c r="E273" s="55">
        <f>('Все выпуски'!$H$4*'Все выпуски'!$H$8)*((VLOOKUP(IF(C273="Нет",VLOOKUP(A273,Оп27_BYN→EUR!$A$2:$C$33,3,0),VLOOKUP((A273-1),Оп27_BYN→EUR!$A$2:$C$33,3,0)),$B$2:$G$2774,5,0)-VLOOKUP(B273,$B$2:$G$2774,5,0))/365+(VLOOKUP(IF(C273="Нет",VLOOKUP(A273,Оп27_BYN→EUR!$A$2:$C$33,3,0),VLOOKUP((A273-1),Оп27_BYN→EUR!$A$2:$C$33,3,0)),$B$2:$G$2774,6,0)-VLOOKUP(B273,$B$2:$G$2774,6,0))/366)</f>
        <v>1.011715230555847</v>
      </c>
      <c r="F273" s="54">
        <f>COUNTIF(D274:$D$2774,365)</f>
        <v>2135</v>
      </c>
      <c r="G273" s="54">
        <f>COUNTIF(D274:$D$2774,366)</f>
        <v>366</v>
      </c>
      <c r="H273" s="50"/>
    </row>
    <row r="274" spans="1:8" x14ac:dyDescent="0.25">
      <c r="A274" s="54">
        <f>COUNTIF($C$3:C274,"Да")</f>
        <v>3</v>
      </c>
      <c r="B274" s="53">
        <f t="shared" si="8"/>
        <v>45672</v>
      </c>
      <c r="C274" s="53" t="str">
        <f>IF(ISERROR(VLOOKUP(B274,Оп27_BYN→EUR!$C$3:$C$33,1,0)),"Нет","Да")</f>
        <v>Нет</v>
      </c>
      <c r="D274" s="54">
        <f t="shared" si="9"/>
        <v>365</v>
      </c>
      <c r="E274" s="55">
        <f>('Все выпуски'!$H$4*'Все выпуски'!$H$8)*((VLOOKUP(IF(C274="Нет",VLOOKUP(A274,Оп27_BYN→EUR!$A$2:$C$33,3,0),VLOOKUP((A274-1),Оп27_BYN→EUR!$A$2:$C$33,3,0)),$B$2:$G$2774,5,0)-VLOOKUP(B274,$B$2:$G$2774,5,0))/365+(VLOOKUP(IF(C274="Нет",VLOOKUP(A274,Оп27_BYN→EUR!$A$2:$C$33,3,0),VLOOKUP((A274-1),Оп27_BYN→EUR!$A$2:$C$33,3,0)),$B$2:$G$2774,6,0)-VLOOKUP(B274,$B$2:$G$2774,6,0))/366)</f>
        <v>1.0383853381893418</v>
      </c>
      <c r="F274" s="54">
        <f>COUNTIF(D275:$D$2774,365)</f>
        <v>2134</v>
      </c>
      <c r="G274" s="54">
        <f>COUNTIF(D275:$D$2774,366)</f>
        <v>366</v>
      </c>
      <c r="H274" s="50"/>
    </row>
    <row r="275" spans="1:8" x14ac:dyDescent="0.25">
      <c r="A275" s="54">
        <f>COUNTIF($C$3:C275,"Да")</f>
        <v>3</v>
      </c>
      <c r="B275" s="53">
        <f t="shared" si="8"/>
        <v>45673</v>
      </c>
      <c r="C275" s="53" t="str">
        <f>IF(ISERROR(VLOOKUP(B275,Оп27_BYN→EUR!$C$3:$C$33,1,0)),"Нет","Да")</f>
        <v>Нет</v>
      </c>
      <c r="D275" s="54">
        <f t="shared" si="9"/>
        <v>365</v>
      </c>
      <c r="E275" s="55">
        <f>('Все выпуски'!$H$4*'Все выпуски'!$H$8)*((VLOOKUP(IF(C275="Нет",VLOOKUP(A275,Оп27_BYN→EUR!$A$2:$C$33,3,0),VLOOKUP((A275-1),Оп27_BYN→EUR!$A$2:$C$33,3,0)),$B$2:$G$2774,5,0)-VLOOKUP(B275,$B$2:$G$2774,5,0))/365+(VLOOKUP(IF(C275="Нет",VLOOKUP(A275,Оп27_BYN→EUR!$A$2:$C$33,3,0),VLOOKUP((A275-1),Оп27_BYN→EUR!$A$2:$C$33,3,0)),$B$2:$G$2774,6,0)-VLOOKUP(B275,$B$2:$G$2774,6,0))/366)</f>
        <v>1.0650554458228365</v>
      </c>
      <c r="F275" s="54">
        <f>COUNTIF(D276:$D$2774,365)</f>
        <v>2133</v>
      </c>
      <c r="G275" s="54">
        <f>COUNTIF(D276:$D$2774,366)</f>
        <v>366</v>
      </c>
      <c r="H275" s="50"/>
    </row>
    <row r="276" spans="1:8" x14ac:dyDescent="0.25">
      <c r="A276" s="54">
        <f>COUNTIF($C$3:C276,"Да")</f>
        <v>3</v>
      </c>
      <c r="B276" s="53">
        <f t="shared" si="8"/>
        <v>45674</v>
      </c>
      <c r="C276" s="53" t="str">
        <f>IF(ISERROR(VLOOKUP(B276,Оп27_BYN→EUR!$C$3:$C$33,1,0)),"Нет","Да")</f>
        <v>Нет</v>
      </c>
      <c r="D276" s="54">
        <f t="shared" si="9"/>
        <v>365</v>
      </c>
      <c r="E276" s="55">
        <f>('Все выпуски'!$H$4*'Все выпуски'!$H$8)*((VLOOKUP(IF(C276="Нет",VLOOKUP(A276,Оп27_BYN→EUR!$A$2:$C$33,3,0),VLOOKUP((A276-1),Оп27_BYN→EUR!$A$2:$C$33,3,0)),$B$2:$G$2774,5,0)-VLOOKUP(B276,$B$2:$G$2774,5,0))/365+(VLOOKUP(IF(C276="Нет",VLOOKUP(A276,Оп27_BYN→EUR!$A$2:$C$33,3,0),VLOOKUP((A276-1),Оп27_BYN→EUR!$A$2:$C$33,3,0)),$B$2:$G$2774,6,0)-VLOOKUP(B276,$B$2:$G$2774,6,0))/366)</f>
        <v>1.091725553456331</v>
      </c>
      <c r="F276" s="54">
        <f>COUNTIF(D277:$D$2774,365)</f>
        <v>2132</v>
      </c>
      <c r="G276" s="54">
        <f>COUNTIF(D277:$D$2774,366)</f>
        <v>366</v>
      </c>
      <c r="H276" s="50"/>
    </row>
    <row r="277" spans="1:8" x14ac:dyDescent="0.25">
      <c r="A277" s="54">
        <f>COUNTIF($C$3:C277,"Да")</f>
        <v>3</v>
      </c>
      <c r="B277" s="53">
        <f t="shared" si="8"/>
        <v>45675</v>
      </c>
      <c r="C277" s="53" t="str">
        <f>IF(ISERROR(VLOOKUP(B277,Оп27_BYN→EUR!$C$3:$C$33,1,0)),"Нет","Да")</f>
        <v>Нет</v>
      </c>
      <c r="D277" s="54">
        <f t="shared" si="9"/>
        <v>365</v>
      </c>
      <c r="E277" s="55">
        <f>('Все выпуски'!$H$4*'Все выпуски'!$H$8)*((VLOOKUP(IF(C277="Нет",VLOOKUP(A277,Оп27_BYN→EUR!$A$2:$C$33,3,0),VLOOKUP((A277-1),Оп27_BYN→EUR!$A$2:$C$33,3,0)),$B$2:$G$2774,5,0)-VLOOKUP(B277,$B$2:$G$2774,5,0))/365+(VLOOKUP(IF(C277="Нет",VLOOKUP(A277,Оп27_BYN→EUR!$A$2:$C$33,3,0),VLOOKUP((A277-1),Оп27_BYN→EUR!$A$2:$C$33,3,0)),$B$2:$G$2774,6,0)-VLOOKUP(B277,$B$2:$G$2774,6,0))/366)</f>
        <v>1.1183956610898258</v>
      </c>
      <c r="F277" s="54">
        <f>COUNTIF(D278:$D$2774,365)</f>
        <v>2131</v>
      </c>
      <c r="G277" s="54">
        <f>COUNTIF(D278:$D$2774,366)</f>
        <v>366</v>
      </c>
      <c r="H277" s="50"/>
    </row>
    <row r="278" spans="1:8" x14ac:dyDescent="0.25">
      <c r="A278" s="54">
        <f>COUNTIF($C$3:C278,"Да")</f>
        <v>3</v>
      </c>
      <c r="B278" s="53">
        <f t="shared" si="8"/>
        <v>45676</v>
      </c>
      <c r="C278" s="53" t="str">
        <f>IF(ISERROR(VLOOKUP(B278,Оп27_BYN→EUR!$C$3:$C$33,1,0)),"Нет","Да")</f>
        <v>Нет</v>
      </c>
      <c r="D278" s="54">
        <f t="shared" si="9"/>
        <v>365</v>
      </c>
      <c r="E278" s="55">
        <f>('Все выпуски'!$H$4*'Все выпуски'!$H$8)*((VLOOKUP(IF(C278="Нет",VLOOKUP(A278,Оп27_BYN→EUR!$A$2:$C$33,3,0),VLOOKUP((A278-1),Оп27_BYN→EUR!$A$2:$C$33,3,0)),$B$2:$G$2774,5,0)-VLOOKUP(B278,$B$2:$G$2774,5,0))/365+(VLOOKUP(IF(C278="Нет",VLOOKUP(A278,Оп27_BYN→EUR!$A$2:$C$33,3,0),VLOOKUP((A278-1),Оп27_BYN→EUR!$A$2:$C$33,3,0)),$B$2:$G$2774,6,0)-VLOOKUP(B278,$B$2:$G$2774,6,0))/366)</f>
        <v>1.1450657687233203</v>
      </c>
      <c r="F278" s="54">
        <f>COUNTIF(D279:$D$2774,365)</f>
        <v>2130</v>
      </c>
      <c r="G278" s="54">
        <f>COUNTIF(D279:$D$2774,366)</f>
        <v>366</v>
      </c>
      <c r="H278" s="50"/>
    </row>
    <row r="279" spans="1:8" x14ac:dyDescent="0.25">
      <c r="A279" s="54">
        <f>COUNTIF($C$3:C279,"Да")</f>
        <v>3</v>
      </c>
      <c r="B279" s="53">
        <f t="shared" si="8"/>
        <v>45677</v>
      </c>
      <c r="C279" s="53" t="str">
        <f>IF(ISERROR(VLOOKUP(B279,Оп27_BYN→EUR!$C$3:$C$33,1,0)),"Нет","Да")</f>
        <v>Нет</v>
      </c>
      <c r="D279" s="54">
        <f t="shared" si="9"/>
        <v>365</v>
      </c>
      <c r="E279" s="55">
        <f>('Все выпуски'!$H$4*'Все выпуски'!$H$8)*((VLOOKUP(IF(C279="Нет",VLOOKUP(A279,Оп27_BYN→EUR!$A$2:$C$33,3,0),VLOOKUP((A279-1),Оп27_BYN→EUR!$A$2:$C$33,3,0)),$B$2:$G$2774,5,0)-VLOOKUP(B279,$B$2:$G$2774,5,0))/365+(VLOOKUP(IF(C279="Нет",VLOOKUP(A279,Оп27_BYN→EUR!$A$2:$C$33,3,0),VLOOKUP((A279-1),Оп27_BYN→EUR!$A$2:$C$33,3,0)),$B$2:$G$2774,6,0)-VLOOKUP(B279,$B$2:$G$2774,6,0))/366)</f>
        <v>1.1717358763568151</v>
      </c>
      <c r="F279" s="54">
        <f>COUNTIF(D280:$D$2774,365)</f>
        <v>2129</v>
      </c>
      <c r="G279" s="54">
        <f>COUNTIF(D280:$D$2774,366)</f>
        <v>366</v>
      </c>
      <c r="H279" s="50"/>
    </row>
    <row r="280" spans="1:8" x14ac:dyDescent="0.25">
      <c r="A280" s="54">
        <f>COUNTIF($C$3:C280,"Да")</f>
        <v>3</v>
      </c>
      <c r="B280" s="53">
        <f t="shared" si="8"/>
        <v>45678</v>
      </c>
      <c r="C280" s="53" t="str">
        <f>IF(ISERROR(VLOOKUP(B280,Оп27_BYN→EUR!$C$3:$C$33,1,0)),"Нет","Да")</f>
        <v>Нет</v>
      </c>
      <c r="D280" s="54">
        <f t="shared" si="9"/>
        <v>365</v>
      </c>
      <c r="E280" s="55">
        <f>('Все выпуски'!$H$4*'Все выпуски'!$H$8)*((VLOOKUP(IF(C280="Нет",VLOOKUP(A280,Оп27_BYN→EUR!$A$2:$C$33,3,0),VLOOKUP((A280-1),Оп27_BYN→EUR!$A$2:$C$33,3,0)),$B$2:$G$2774,5,0)-VLOOKUP(B280,$B$2:$G$2774,5,0))/365+(VLOOKUP(IF(C280="Нет",VLOOKUP(A280,Оп27_BYN→EUR!$A$2:$C$33,3,0),VLOOKUP((A280-1),Оп27_BYN→EUR!$A$2:$C$33,3,0)),$B$2:$G$2774,6,0)-VLOOKUP(B280,$B$2:$G$2774,6,0))/366)</f>
        <v>1.1984059839903098</v>
      </c>
      <c r="F280" s="54">
        <f>COUNTIF(D281:$D$2774,365)</f>
        <v>2128</v>
      </c>
      <c r="G280" s="54">
        <f>COUNTIF(D281:$D$2774,366)</f>
        <v>366</v>
      </c>
      <c r="H280" s="50"/>
    </row>
    <row r="281" spans="1:8" x14ac:dyDescent="0.25">
      <c r="A281" s="54">
        <f>COUNTIF($C$3:C281,"Да")</f>
        <v>3</v>
      </c>
      <c r="B281" s="53">
        <f t="shared" si="8"/>
        <v>45679</v>
      </c>
      <c r="C281" s="53" t="str">
        <f>IF(ISERROR(VLOOKUP(B281,Оп27_BYN→EUR!$C$3:$C$33,1,0)),"Нет","Да")</f>
        <v>Нет</v>
      </c>
      <c r="D281" s="54">
        <f t="shared" si="9"/>
        <v>365</v>
      </c>
      <c r="E281" s="55">
        <f>('Все выпуски'!$H$4*'Все выпуски'!$H$8)*((VLOOKUP(IF(C281="Нет",VLOOKUP(A281,Оп27_BYN→EUR!$A$2:$C$33,3,0),VLOOKUP((A281-1),Оп27_BYN→EUR!$A$2:$C$33,3,0)),$B$2:$G$2774,5,0)-VLOOKUP(B281,$B$2:$G$2774,5,0))/365+(VLOOKUP(IF(C281="Нет",VLOOKUP(A281,Оп27_BYN→EUR!$A$2:$C$33,3,0),VLOOKUP((A281-1),Оп27_BYN→EUR!$A$2:$C$33,3,0)),$B$2:$G$2774,6,0)-VLOOKUP(B281,$B$2:$G$2774,6,0))/366)</f>
        <v>1.2250760916238044</v>
      </c>
      <c r="F281" s="54">
        <f>COUNTIF(D282:$D$2774,365)</f>
        <v>2127</v>
      </c>
      <c r="G281" s="54">
        <f>COUNTIF(D282:$D$2774,366)</f>
        <v>366</v>
      </c>
      <c r="H281" s="50"/>
    </row>
    <row r="282" spans="1:8" x14ac:dyDescent="0.25">
      <c r="A282" s="54">
        <f>COUNTIF($C$3:C282,"Да")</f>
        <v>3</v>
      </c>
      <c r="B282" s="53">
        <f t="shared" si="8"/>
        <v>45680</v>
      </c>
      <c r="C282" s="53" t="str">
        <f>IF(ISERROR(VLOOKUP(B282,Оп27_BYN→EUR!$C$3:$C$33,1,0)),"Нет","Да")</f>
        <v>Нет</v>
      </c>
      <c r="D282" s="54">
        <f t="shared" si="9"/>
        <v>365</v>
      </c>
      <c r="E282" s="55">
        <f>('Все выпуски'!$H$4*'Все выпуски'!$H$8)*((VLOOKUP(IF(C282="Нет",VLOOKUP(A282,Оп27_BYN→EUR!$A$2:$C$33,3,0),VLOOKUP((A282-1),Оп27_BYN→EUR!$A$2:$C$33,3,0)),$B$2:$G$2774,5,0)-VLOOKUP(B282,$B$2:$G$2774,5,0))/365+(VLOOKUP(IF(C282="Нет",VLOOKUP(A282,Оп27_BYN→EUR!$A$2:$C$33,3,0),VLOOKUP((A282-1),Оп27_BYN→EUR!$A$2:$C$33,3,0)),$B$2:$G$2774,6,0)-VLOOKUP(B282,$B$2:$G$2774,6,0))/366)</f>
        <v>1.2517461992572991</v>
      </c>
      <c r="F282" s="54">
        <f>COUNTIF(D283:$D$2774,365)</f>
        <v>2126</v>
      </c>
      <c r="G282" s="54">
        <f>COUNTIF(D283:$D$2774,366)</f>
        <v>366</v>
      </c>
      <c r="H282" s="50"/>
    </row>
    <row r="283" spans="1:8" x14ac:dyDescent="0.25">
      <c r="A283" s="54">
        <f>COUNTIF($C$3:C283,"Да")</f>
        <v>3</v>
      </c>
      <c r="B283" s="53">
        <f t="shared" si="8"/>
        <v>45681</v>
      </c>
      <c r="C283" s="53" t="str">
        <f>IF(ISERROR(VLOOKUP(B283,Оп27_BYN→EUR!$C$3:$C$33,1,0)),"Нет","Да")</f>
        <v>Нет</v>
      </c>
      <c r="D283" s="54">
        <f t="shared" si="9"/>
        <v>365</v>
      </c>
      <c r="E283" s="55">
        <f>('Все выпуски'!$H$4*'Все выпуски'!$H$8)*((VLOOKUP(IF(C283="Нет",VLOOKUP(A283,Оп27_BYN→EUR!$A$2:$C$33,3,0),VLOOKUP((A283-1),Оп27_BYN→EUR!$A$2:$C$33,3,0)),$B$2:$G$2774,5,0)-VLOOKUP(B283,$B$2:$G$2774,5,0))/365+(VLOOKUP(IF(C283="Нет",VLOOKUP(A283,Оп27_BYN→EUR!$A$2:$C$33,3,0),VLOOKUP((A283-1),Оп27_BYN→EUR!$A$2:$C$33,3,0)),$B$2:$G$2774,6,0)-VLOOKUP(B283,$B$2:$G$2774,6,0))/366)</f>
        <v>1.2784163068907937</v>
      </c>
      <c r="F283" s="54">
        <f>COUNTIF(D284:$D$2774,365)</f>
        <v>2125</v>
      </c>
      <c r="G283" s="54">
        <f>COUNTIF(D284:$D$2774,366)</f>
        <v>366</v>
      </c>
      <c r="H283" s="50"/>
    </row>
    <row r="284" spans="1:8" x14ac:dyDescent="0.25">
      <c r="A284" s="54">
        <f>COUNTIF($C$3:C284,"Да")</f>
        <v>3</v>
      </c>
      <c r="B284" s="53">
        <f t="shared" si="8"/>
        <v>45682</v>
      </c>
      <c r="C284" s="53" t="str">
        <f>IF(ISERROR(VLOOKUP(B284,Оп27_BYN→EUR!$C$3:$C$33,1,0)),"Нет","Да")</f>
        <v>Нет</v>
      </c>
      <c r="D284" s="54">
        <f t="shared" si="9"/>
        <v>365</v>
      </c>
      <c r="E284" s="55">
        <f>('Все выпуски'!$H$4*'Все выпуски'!$H$8)*((VLOOKUP(IF(C284="Нет",VLOOKUP(A284,Оп27_BYN→EUR!$A$2:$C$33,3,0),VLOOKUP((A284-1),Оп27_BYN→EUR!$A$2:$C$33,3,0)),$B$2:$G$2774,5,0)-VLOOKUP(B284,$B$2:$G$2774,5,0))/365+(VLOOKUP(IF(C284="Нет",VLOOKUP(A284,Оп27_BYN→EUR!$A$2:$C$33,3,0),VLOOKUP((A284-1),Оп27_BYN→EUR!$A$2:$C$33,3,0)),$B$2:$G$2774,6,0)-VLOOKUP(B284,$B$2:$G$2774,6,0))/366)</f>
        <v>1.3050864145242886</v>
      </c>
      <c r="F284" s="54">
        <f>COUNTIF(D285:$D$2774,365)</f>
        <v>2124</v>
      </c>
      <c r="G284" s="54">
        <f>COUNTIF(D285:$D$2774,366)</f>
        <v>366</v>
      </c>
      <c r="H284" s="50"/>
    </row>
    <row r="285" spans="1:8" x14ac:dyDescent="0.25">
      <c r="A285" s="54">
        <f>COUNTIF($C$3:C285,"Да")</f>
        <v>3</v>
      </c>
      <c r="B285" s="53">
        <f t="shared" si="8"/>
        <v>45683</v>
      </c>
      <c r="C285" s="53" t="str">
        <f>IF(ISERROR(VLOOKUP(B285,Оп27_BYN→EUR!$C$3:$C$33,1,0)),"Нет","Да")</f>
        <v>Нет</v>
      </c>
      <c r="D285" s="54">
        <f t="shared" si="9"/>
        <v>365</v>
      </c>
      <c r="E285" s="55">
        <f>('Все выпуски'!$H$4*'Все выпуски'!$H$8)*((VLOOKUP(IF(C285="Нет",VLOOKUP(A285,Оп27_BYN→EUR!$A$2:$C$33,3,0),VLOOKUP((A285-1),Оп27_BYN→EUR!$A$2:$C$33,3,0)),$B$2:$G$2774,5,0)-VLOOKUP(B285,$B$2:$G$2774,5,0))/365+(VLOOKUP(IF(C285="Нет",VLOOKUP(A285,Оп27_BYN→EUR!$A$2:$C$33,3,0),VLOOKUP((A285-1),Оп27_BYN→EUR!$A$2:$C$33,3,0)),$B$2:$G$2774,6,0)-VLOOKUP(B285,$B$2:$G$2774,6,0))/366)</f>
        <v>1.3317565221577832</v>
      </c>
      <c r="F285" s="54">
        <f>COUNTIF(D286:$D$2774,365)</f>
        <v>2123</v>
      </c>
      <c r="G285" s="54">
        <f>COUNTIF(D286:$D$2774,366)</f>
        <v>366</v>
      </c>
      <c r="H285" s="50"/>
    </row>
    <row r="286" spans="1:8" x14ac:dyDescent="0.25">
      <c r="A286" s="54">
        <f>COUNTIF($C$3:C286,"Да")</f>
        <v>3</v>
      </c>
      <c r="B286" s="53">
        <f t="shared" si="8"/>
        <v>45684</v>
      </c>
      <c r="C286" s="53" t="str">
        <f>IF(ISERROR(VLOOKUP(B286,Оп27_BYN→EUR!$C$3:$C$33,1,0)),"Нет","Да")</f>
        <v>Нет</v>
      </c>
      <c r="D286" s="54">
        <f t="shared" si="9"/>
        <v>365</v>
      </c>
      <c r="E286" s="55">
        <f>('Все выпуски'!$H$4*'Все выпуски'!$H$8)*((VLOOKUP(IF(C286="Нет",VLOOKUP(A286,Оп27_BYN→EUR!$A$2:$C$33,3,0),VLOOKUP((A286-1),Оп27_BYN→EUR!$A$2:$C$33,3,0)),$B$2:$G$2774,5,0)-VLOOKUP(B286,$B$2:$G$2774,5,0))/365+(VLOOKUP(IF(C286="Нет",VLOOKUP(A286,Оп27_BYN→EUR!$A$2:$C$33,3,0),VLOOKUP((A286-1),Оп27_BYN→EUR!$A$2:$C$33,3,0)),$B$2:$G$2774,6,0)-VLOOKUP(B286,$B$2:$G$2774,6,0))/366)</f>
        <v>1.3584266297912777</v>
      </c>
      <c r="F286" s="54">
        <f>COUNTIF(D287:$D$2774,365)</f>
        <v>2122</v>
      </c>
      <c r="G286" s="54">
        <f>COUNTIF(D287:$D$2774,366)</f>
        <v>366</v>
      </c>
      <c r="H286" s="50"/>
    </row>
    <row r="287" spans="1:8" x14ac:dyDescent="0.25">
      <c r="A287" s="54">
        <f>COUNTIF($C$3:C287,"Да")</f>
        <v>3</v>
      </c>
      <c r="B287" s="53">
        <f t="shared" si="8"/>
        <v>45685</v>
      </c>
      <c r="C287" s="53" t="str">
        <f>IF(ISERROR(VLOOKUP(B287,Оп27_BYN→EUR!$C$3:$C$33,1,0)),"Нет","Да")</f>
        <v>Нет</v>
      </c>
      <c r="D287" s="54">
        <f t="shared" si="9"/>
        <v>365</v>
      </c>
      <c r="E287" s="55">
        <f>('Все выпуски'!$H$4*'Все выпуски'!$H$8)*((VLOOKUP(IF(C287="Нет",VLOOKUP(A287,Оп27_BYN→EUR!$A$2:$C$33,3,0),VLOOKUP((A287-1),Оп27_BYN→EUR!$A$2:$C$33,3,0)),$B$2:$G$2774,5,0)-VLOOKUP(B287,$B$2:$G$2774,5,0))/365+(VLOOKUP(IF(C287="Нет",VLOOKUP(A287,Оп27_BYN→EUR!$A$2:$C$33,3,0),VLOOKUP((A287-1),Оп27_BYN→EUR!$A$2:$C$33,3,0)),$B$2:$G$2774,6,0)-VLOOKUP(B287,$B$2:$G$2774,6,0))/366)</f>
        <v>1.3850967374247725</v>
      </c>
      <c r="F287" s="54">
        <f>COUNTIF(D288:$D$2774,365)</f>
        <v>2121</v>
      </c>
      <c r="G287" s="54">
        <f>COUNTIF(D288:$D$2774,366)</f>
        <v>366</v>
      </c>
      <c r="H287" s="50"/>
    </row>
    <row r="288" spans="1:8" x14ac:dyDescent="0.25">
      <c r="A288" s="54">
        <f>COUNTIF($C$3:C288,"Да")</f>
        <v>3</v>
      </c>
      <c r="B288" s="53">
        <f t="shared" si="8"/>
        <v>45686</v>
      </c>
      <c r="C288" s="53" t="str">
        <f>IF(ISERROR(VLOOKUP(B288,Оп27_BYN→EUR!$C$3:$C$33,1,0)),"Нет","Да")</f>
        <v>Нет</v>
      </c>
      <c r="D288" s="54">
        <f t="shared" si="9"/>
        <v>365</v>
      </c>
      <c r="E288" s="55">
        <f>('Все выпуски'!$H$4*'Все выпуски'!$H$8)*((VLOOKUP(IF(C288="Нет",VLOOKUP(A288,Оп27_BYN→EUR!$A$2:$C$33,3,0),VLOOKUP((A288-1),Оп27_BYN→EUR!$A$2:$C$33,3,0)),$B$2:$G$2774,5,0)-VLOOKUP(B288,$B$2:$G$2774,5,0))/365+(VLOOKUP(IF(C288="Нет",VLOOKUP(A288,Оп27_BYN→EUR!$A$2:$C$33,3,0),VLOOKUP((A288-1),Оп27_BYN→EUR!$A$2:$C$33,3,0)),$B$2:$G$2774,6,0)-VLOOKUP(B288,$B$2:$G$2774,6,0))/366)</f>
        <v>1.4117668450582674</v>
      </c>
      <c r="F288" s="54">
        <f>COUNTIF(D289:$D$2774,365)</f>
        <v>2120</v>
      </c>
      <c r="G288" s="54">
        <f>COUNTIF(D289:$D$2774,366)</f>
        <v>366</v>
      </c>
      <c r="H288" s="50"/>
    </row>
    <row r="289" spans="1:8" x14ac:dyDescent="0.25">
      <c r="A289" s="54">
        <f>COUNTIF($C$3:C289,"Да")</f>
        <v>3</v>
      </c>
      <c r="B289" s="53">
        <f t="shared" si="8"/>
        <v>45687</v>
      </c>
      <c r="C289" s="53" t="str">
        <f>IF(ISERROR(VLOOKUP(B289,Оп27_BYN→EUR!$C$3:$C$33,1,0)),"Нет","Да")</f>
        <v>Нет</v>
      </c>
      <c r="D289" s="54">
        <f t="shared" si="9"/>
        <v>365</v>
      </c>
      <c r="E289" s="55">
        <f>('Все выпуски'!$H$4*'Все выпуски'!$H$8)*((VLOOKUP(IF(C289="Нет",VLOOKUP(A289,Оп27_BYN→EUR!$A$2:$C$33,3,0),VLOOKUP((A289-1),Оп27_BYN→EUR!$A$2:$C$33,3,0)),$B$2:$G$2774,5,0)-VLOOKUP(B289,$B$2:$G$2774,5,0))/365+(VLOOKUP(IF(C289="Нет",VLOOKUP(A289,Оп27_BYN→EUR!$A$2:$C$33,3,0),VLOOKUP((A289-1),Оп27_BYN→EUR!$A$2:$C$33,3,0)),$B$2:$G$2774,6,0)-VLOOKUP(B289,$B$2:$G$2774,6,0))/366)</f>
        <v>1.438436952691762</v>
      </c>
      <c r="F289" s="54">
        <f>COUNTIF(D290:$D$2774,365)</f>
        <v>2119</v>
      </c>
      <c r="G289" s="54">
        <f>COUNTIF(D290:$D$2774,366)</f>
        <v>366</v>
      </c>
      <c r="H289" s="50"/>
    </row>
    <row r="290" spans="1:8" x14ac:dyDescent="0.25">
      <c r="A290" s="54">
        <f>COUNTIF($C$3:C290,"Да")</f>
        <v>3</v>
      </c>
      <c r="B290" s="53">
        <f t="shared" si="8"/>
        <v>45688</v>
      </c>
      <c r="C290" s="53" t="str">
        <f>IF(ISERROR(VLOOKUP(B290,Оп27_BYN→EUR!$C$3:$C$33,1,0)),"Нет","Да")</f>
        <v>Нет</v>
      </c>
      <c r="D290" s="54">
        <f t="shared" si="9"/>
        <v>365</v>
      </c>
      <c r="E290" s="55">
        <f>('Все выпуски'!$H$4*'Все выпуски'!$H$8)*((VLOOKUP(IF(C290="Нет",VLOOKUP(A290,Оп27_BYN→EUR!$A$2:$C$33,3,0),VLOOKUP((A290-1),Оп27_BYN→EUR!$A$2:$C$33,3,0)),$B$2:$G$2774,5,0)-VLOOKUP(B290,$B$2:$G$2774,5,0))/365+(VLOOKUP(IF(C290="Нет",VLOOKUP(A290,Оп27_BYN→EUR!$A$2:$C$33,3,0),VLOOKUP((A290-1),Оп27_BYN→EUR!$A$2:$C$33,3,0)),$B$2:$G$2774,6,0)-VLOOKUP(B290,$B$2:$G$2774,6,0))/366)</f>
        <v>1.4651070603252565</v>
      </c>
      <c r="F290" s="54">
        <f>COUNTIF(D291:$D$2774,365)</f>
        <v>2118</v>
      </c>
      <c r="G290" s="54">
        <f>COUNTIF(D291:$D$2774,366)</f>
        <v>366</v>
      </c>
      <c r="H290" s="50"/>
    </row>
    <row r="291" spans="1:8" x14ac:dyDescent="0.25">
      <c r="A291" s="54">
        <f>COUNTIF($C$3:C291,"Да")</f>
        <v>3</v>
      </c>
      <c r="B291" s="53">
        <f t="shared" si="8"/>
        <v>45689</v>
      </c>
      <c r="C291" s="53" t="str">
        <f>IF(ISERROR(VLOOKUP(B291,Оп27_BYN→EUR!$C$3:$C$33,1,0)),"Нет","Да")</f>
        <v>Нет</v>
      </c>
      <c r="D291" s="54">
        <f t="shared" si="9"/>
        <v>365</v>
      </c>
      <c r="E291" s="55">
        <f>('Все выпуски'!$H$4*'Все выпуски'!$H$8)*((VLOOKUP(IF(C291="Нет",VLOOKUP(A291,Оп27_BYN→EUR!$A$2:$C$33,3,0),VLOOKUP((A291-1),Оп27_BYN→EUR!$A$2:$C$33,3,0)),$B$2:$G$2774,5,0)-VLOOKUP(B291,$B$2:$G$2774,5,0))/365+(VLOOKUP(IF(C291="Нет",VLOOKUP(A291,Оп27_BYN→EUR!$A$2:$C$33,3,0),VLOOKUP((A291-1),Оп27_BYN→EUR!$A$2:$C$33,3,0)),$B$2:$G$2774,6,0)-VLOOKUP(B291,$B$2:$G$2774,6,0))/366)</f>
        <v>1.491777167958751</v>
      </c>
      <c r="F291" s="54">
        <f>COUNTIF(D292:$D$2774,365)</f>
        <v>2117</v>
      </c>
      <c r="G291" s="54">
        <f>COUNTIF(D292:$D$2774,366)</f>
        <v>366</v>
      </c>
      <c r="H291" s="50"/>
    </row>
    <row r="292" spans="1:8" x14ac:dyDescent="0.25">
      <c r="A292" s="54">
        <f>COUNTIF($C$3:C292,"Да")</f>
        <v>3</v>
      </c>
      <c r="B292" s="53">
        <f t="shared" si="8"/>
        <v>45690</v>
      </c>
      <c r="C292" s="53" t="str">
        <f>IF(ISERROR(VLOOKUP(B292,Оп27_BYN→EUR!$C$3:$C$33,1,0)),"Нет","Да")</f>
        <v>Нет</v>
      </c>
      <c r="D292" s="54">
        <f t="shared" si="9"/>
        <v>365</v>
      </c>
      <c r="E292" s="55">
        <f>('Все выпуски'!$H$4*'Все выпуски'!$H$8)*((VLOOKUP(IF(C292="Нет",VLOOKUP(A292,Оп27_BYN→EUR!$A$2:$C$33,3,0),VLOOKUP((A292-1),Оп27_BYN→EUR!$A$2:$C$33,3,0)),$B$2:$G$2774,5,0)-VLOOKUP(B292,$B$2:$G$2774,5,0))/365+(VLOOKUP(IF(C292="Нет",VLOOKUP(A292,Оп27_BYN→EUR!$A$2:$C$33,3,0),VLOOKUP((A292-1),Оп27_BYN→EUR!$A$2:$C$33,3,0)),$B$2:$G$2774,6,0)-VLOOKUP(B292,$B$2:$G$2774,6,0))/366)</f>
        <v>1.5184472755922458</v>
      </c>
      <c r="F292" s="54">
        <f>COUNTIF(D293:$D$2774,365)</f>
        <v>2116</v>
      </c>
      <c r="G292" s="54">
        <f>COUNTIF(D293:$D$2774,366)</f>
        <v>366</v>
      </c>
      <c r="H292" s="50"/>
    </row>
    <row r="293" spans="1:8" x14ac:dyDescent="0.25">
      <c r="A293" s="54">
        <f>COUNTIF($C$3:C293,"Да")</f>
        <v>3</v>
      </c>
      <c r="B293" s="53">
        <f t="shared" si="8"/>
        <v>45691</v>
      </c>
      <c r="C293" s="53" t="str">
        <f>IF(ISERROR(VLOOKUP(B293,Оп27_BYN→EUR!$C$3:$C$33,1,0)),"Нет","Да")</f>
        <v>Нет</v>
      </c>
      <c r="D293" s="54">
        <f t="shared" si="9"/>
        <v>365</v>
      </c>
      <c r="E293" s="55">
        <f>('Все выпуски'!$H$4*'Все выпуски'!$H$8)*((VLOOKUP(IF(C293="Нет",VLOOKUP(A293,Оп27_BYN→EUR!$A$2:$C$33,3,0),VLOOKUP((A293-1),Оп27_BYN→EUR!$A$2:$C$33,3,0)),$B$2:$G$2774,5,0)-VLOOKUP(B293,$B$2:$G$2774,5,0))/365+(VLOOKUP(IF(C293="Нет",VLOOKUP(A293,Оп27_BYN→EUR!$A$2:$C$33,3,0),VLOOKUP((A293-1),Оп27_BYN→EUR!$A$2:$C$33,3,0)),$B$2:$G$2774,6,0)-VLOOKUP(B293,$B$2:$G$2774,6,0))/366)</f>
        <v>1.5451173832257408</v>
      </c>
      <c r="F293" s="54">
        <f>COUNTIF(D294:$D$2774,365)</f>
        <v>2115</v>
      </c>
      <c r="G293" s="54">
        <f>COUNTIF(D294:$D$2774,366)</f>
        <v>366</v>
      </c>
      <c r="H293" s="50"/>
    </row>
    <row r="294" spans="1:8" x14ac:dyDescent="0.25">
      <c r="A294" s="54">
        <f>COUNTIF($C$3:C294,"Да")</f>
        <v>3</v>
      </c>
      <c r="B294" s="53">
        <f t="shared" si="8"/>
        <v>45692</v>
      </c>
      <c r="C294" s="53" t="str">
        <f>IF(ISERROR(VLOOKUP(B294,Оп27_BYN→EUR!$C$3:$C$33,1,0)),"Нет","Да")</f>
        <v>Нет</v>
      </c>
      <c r="D294" s="54">
        <f t="shared" si="9"/>
        <v>365</v>
      </c>
      <c r="E294" s="55">
        <f>('Все выпуски'!$H$4*'Все выпуски'!$H$8)*((VLOOKUP(IF(C294="Нет",VLOOKUP(A294,Оп27_BYN→EUR!$A$2:$C$33,3,0),VLOOKUP((A294-1),Оп27_BYN→EUR!$A$2:$C$33,3,0)),$B$2:$G$2774,5,0)-VLOOKUP(B294,$B$2:$G$2774,5,0))/365+(VLOOKUP(IF(C294="Нет",VLOOKUP(A294,Оп27_BYN→EUR!$A$2:$C$33,3,0),VLOOKUP((A294-1),Оп27_BYN→EUR!$A$2:$C$33,3,0)),$B$2:$G$2774,6,0)-VLOOKUP(B294,$B$2:$G$2774,6,0))/366)</f>
        <v>1.5717874908592353</v>
      </c>
      <c r="F294" s="54">
        <f>COUNTIF(D295:$D$2774,365)</f>
        <v>2114</v>
      </c>
      <c r="G294" s="54">
        <f>COUNTIF(D295:$D$2774,366)</f>
        <v>366</v>
      </c>
      <c r="H294" s="50"/>
    </row>
    <row r="295" spans="1:8" x14ac:dyDescent="0.25">
      <c r="A295" s="54">
        <f>COUNTIF($C$3:C295,"Да")</f>
        <v>3</v>
      </c>
      <c r="B295" s="53">
        <f t="shared" si="8"/>
        <v>45693</v>
      </c>
      <c r="C295" s="53" t="str">
        <f>IF(ISERROR(VLOOKUP(B295,Оп27_BYN→EUR!$C$3:$C$33,1,0)),"Нет","Да")</f>
        <v>Нет</v>
      </c>
      <c r="D295" s="54">
        <f t="shared" si="9"/>
        <v>365</v>
      </c>
      <c r="E295" s="55">
        <f>('Все выпуски'!$H$4*'Все выпуски'!$H$8)*((VLOOKUP(IF(C295="Нет",VLOOKUP(A295,Оп27_BYN→EUR!$A$2:$C$33,3,0),VLOOKUP((A295-1),Оп27_BYN→EUR!$A$2:$C$33,3,0)),$B$2:$G$2774,5,0)-VLOOKUP(B295,$B$2:$G$2774,5,0))/365+(VLOOKUP(IF(C295="Нет",VLOOKUP(A295,Оп27_BYN→EUR!$A$2:$C$33,3,0),VLOOKUP((A295-1),Оп27_BYN→EUR!$A$2:$C$33,3,0)),$B$2:$G$2774,6,0)-VLOOKUP(B295,$B$2:$G$2774,6,0))/366)</f>
        <v>1.5984575984927298</v>
      </c>
      <c r="F295" s="54">
        <f>COUNTIF(D296:$D$2774,365)</f>
        <v>2113</v>
      </c>
      <c r="G295" s="54">
        <f>COUNTIF(D296:$D$2774,366)</f>
        <v>366</v>
      </c>
      <c r="H295" s="50"/>
    </row>
    <row r="296" spans="1:8" x14ac:dyDescent="0.25">
      <c r="A296" s="54">
        <f>COUNTIF($C$3:C296,"Да")</f>
        <v>3</v>
      </c>
      <c r="B296" s="53">
        <f t="shared" si="8"/>
        <v>45694</v>
      </c>
      <c r="C296" s="53" t="str">
        <f>IF(ISERROR(VLOOKUP(B296,Оп27_BYN→EUR!$C$3:$C$33,1,0)),"Нет","Да")</f>
        <v>Нет</v>
      </c>
      <c r="D296" s="54">
        <f t="shared" si="9"/>
        <v>365</v>
      </c>
      <c r="E296" s="55">
        <f>('Все выпуски'!$H$4*'Все выпуски'!$H$8)*((VLOOKUP(IF(C296="Нет",VLOOKUP(A296,Оп27_BYN→EUR!$A$2:$C$33,3,0),VLOOKUP((A296-1),Оп27_BYN→EUR!$A$2:$C$33,3,0)),$B$2:$G$2774,5,0)-VLOOKUP(B296,$B$2:$G$2774,5,0))/365+(VLOOKUP(IF(C296="Нет",VLOOKUP(A296,Оп27_BYN→EUR!$A$2:$C$33,3,0),VLOOKUP((A296-1),Оп27_BYN→EUR!$A$2:$C$33,3,0)),$B$2:$G$2774,6,0)-VLOOKUP(B296,$B$2:$G$2774,6,0))/366)</f>
        <v>1.6251277061262244</v>
      </c>
      <c r="F296" s="54">
        <f>COUNTIF(D297:$D$2774,365)</f>
        <v>2112</v>
      </c>
      <c r="G296" s="54">
        <f>COUNTIF(D297:$D$2774,366)</f>
        <v>366</v>
      </c>
      <c r="H296" s="50"/>
    </row>
    <row r="297" spans="1:8" x14ac:dyDescent="0.25">
      <c r="A297" s="54">
        <f>COUNTIF($C$3:C297,"Да")</f>
        <v>3</v>
      </c>
      <c r="B297" s="53">
        <f t="shared" si="8"/>
        <v>45695</v>
      </c>
      <c r="C297" s="53" t="str">
        <f>IF(ISERROR(VLOOKUP(B297,Оп27_BYN→EUR!$C$3:$C$33,1,0)),"Нет","Да")</f>
        <v>Нет</v>
      </c>
      <c r="D297" s="54">
        <f t="shared" si="9"/>
        <v>365</v>
      </c>
      <c r="E297" s="55">
        <f>('Все выпуски'!$H$4*'Все выпуски'!$H$8)*((VLOOKUP(IF(C297="Нет",VLOOKUP(A297,Оп27_BYN→EUR!$A$2:$C$33,3,0),VLOOKUP((A297-1),Оп27_BYN→EUR!$A$2:$C$33,3,0)),$B$2:$G$2774,5,0)-VLOOKUP(B297,$B$2:$G$2774,5,0))/365+(VLOOKUP(IF(C297="Нет",VLOOKUP(A297,Оп27_BYN→EUR!$A$2:$C$33,3,0),VLOOKUP((A297-1),Оп27_BYN→EUR!$A$2:$C$33,3,0)),$B$2:$G$2774,6,0)-VLOOKUP(B297,$B$2:$G$2774,6,0))/366)</f>
        <v>1.6517978137597191</v>
      </c>
      <c r="F297" s="54">
        <f>COUNTIF(D298:$D$2774,365)</f>
        <v>2111</v>
      </c>
      <c r="G297" s="54">
        <f>COUNTIF(D298:$D$2774,366)</f>
        <v>366</v>
      </c>
      <c r="H297" s="50"/>
    </row>
    <row r="298" spans="1:8" x14ac:dyDescent="0.25">
      <c r="A298" s="54">
        <f>COUNTIF($C$3:C298,"Да")</f>
        <v>3</v>
      </c>
      <c r="B298" s="53">
        <f t="shared" si="8"/>
        <v>45696</v>
      </c>
      <c r="C298" s="53" t="str">
        <f>IF(ISERROR(VLOOKUP(B298,Оп27_BYN→EUR!$C$3:$C$33,1,0)),"Нет","Да")</f>
        <v>Нет</v>
      </c>
      <c r="D298" s="54">
        <f t="shared" si="9"/>
        <v>365</v>
      </c>
      <c r="E298" s="55">
        <f>('Все выпуски'!$H$4*'Все выпуски'!$H$8)*((VLOOKUP(IF(C298="Нет",VLOOKUP(A298,Оп27_BYN→EUR!$A$2:$C$33,3,0),VLOOKUP((A298-1),Оп27_BYN→EUR!$A$2:$C$33,3,0)),$B$2:$G$2774,5,0)-VLOOKUP(B298,$B$2:$G$2774,5,0))/365+(VLOOKUP(IF(C298="Нет",VLOOKUP(A298,Оп27_BYN→EUR!$A$2:$C$33,3,0),VLOOKUP((A298-1),Оп27_BYN→EUR!$A$2:$C$33,3,0)),$B$2:$G$2774,6,0)-VLOOKUP(B298,$B$2:$G$2774,6,0))/366)</f>
        <v>1.6784679213932141</v>
      </c>
      <c r="F298" s="54">
        <f>COUNTIF(D299:$D$2774,365)</f>
        <v>2110</v>
      </c>
      <c r="G298" s="54">
        <f>COUNTIF(D299:$D$2774,366)</f>
        <v>366</v>
      </c>
      <c r="H298" s="50"/>
    </row>
    <row r="299" spans="1:8" x14ac:dyDescent="0.25">
      <c r="A299" s="54">
        <f>COUNTIF($C$3:C299,"Да")</f>
        <v>3</v>
      </c>
      <c r="B299" s="53">
        <f t="shared" si="8"/>
        <v>45697</v>
      </c>
      <c r="C299" s="53" t="str">
        <f>IF(ISERROR(VLOOKUP(B299,Оп27_BYN→EUR!$C$3:$C$33,1,0)),"Нет","Да")</f>
        <v>Нет</v>
      </c>
      <c r="D299" s="54">
        <f t="shared" si="9"/>
        <v>365</v>
      </c>
      <c r="E299" s="55">
        <f>('Все выпуски'!$H$4*'Все выпуски'!$H$8)*((VLOOKUP(IF(C299="Нет",VLOOKUP(A299,Оп27_BYN→EUR!$A$2:$C$33,3,0),VLOOKUP((A299-1),Оп27_BYN→EUR!$A$2:$C$33,3,0)),$B$2:$G$2774,5,0)-VLOOKUP(B299,$B$2:$G$2774,5,0))/365+(VLOOKUP(IF(C299="Нет",VLOOKUP(A299,Оп27_BYN→EUR!$A$2:$C$33,3,0),VLOOKUP((A299-1),Оп27_BYN→EUR!$A$2:$C$33,3,0)),$B$2:$G$2774,6,0)-VLOOKUP(B299,$B$2:$G$2774,6,0))/366)</f>
        <v>1.7051380290267086</v>
      </c>
      <c r="F299" s="54">
        <f>COUNTIF(D300:$D$2774,365)</f>
        <v>2109</v>
      </c>
      <c r="G299" s="54">
        <f>COUNTIF(D300:$D$2774,366)</f>
        <v>366</v>
      </c>
      <c r="H299" s="50"/>
    </row>
    <row r="300" spans="1:8" x14ac:dyDescent="0.25">
      <c r="A300" s="54">
        <f>COUNTIF($C$3:C300,"Да")</f>
        <v>3</v>
      </c>
      <c r="B300" s="53">
        <f t="shared" si="8"/>
        <v>45698</v>
      </c>
      <c r="C300" s="53" t="str">
        <f>IF(ISERROR(VLOOKUP(B300,Оп27_BYN→EUR!$C$3:$C$33,1,0)),"Нет","Да")</f>
        <v>Нет</v>
      </c>
      <c r="D300" s="54">
        <f t="shared" si="9"/>
        <v>365</v>
      </c>
      <c r="E300" s="55">
        <f>('Все выпуски'!$H$4*'Все выпуски'!$H$8)*((VLOOKUP(IF(C300="Нет",VLOOKUP(A300,Оп27_BYN→EUR!$A$2:$C$33,3,0),VLOOKUP((A300-1),Оп27_BYN→EUR!$A$2:$C$33,3,0)),$B$2:$G$2774,5,0)-VLOOKUP(B300,$B$2:$G$2774,5,0))/365+(VLOOKUP(IF(C300="Нет",VLOOKUP(A300,Оп27_BYN→EUR!$A$2:$C$33,3,0),VLOOKUP((A300-1),Оп27_BYN→EUR!$A$2:$C$33,3,0)),$B$2:$G$2774,6,0)-VLOOKUP(B300,$B$2:$G$2774,6,0))/366)</f>
        <v>1.7318081366602032</v>
      </c>
      <c r="F300" s="54">
        <f>COUNTIF(D301:$D$2774,365)</f>
        <v>2108</v>
      </c>
      <c r="G300" s="54">
        <f>COUNTIF(D301:$D$2774,366)</f>
        <v>366</v>
      </c>
      <c r="H300" s="50"/>
    </row>
    <row r="301" spans="1:8" x14ac:dyDescent="0.25">
      <c r="A301" s="54">
        <f>COUNTIF($C$3:C301,"Да")</f>
        <v>3</v>
      </c>
      <c r="B301" s="53">
        <f t="shared" si="8"/>
        <v>45699</v>
      </c>
      <c r="C301" s="53" t="str">
        <f>IF(ISERROR(VLOOKUP(B301,Оп27_BYN→EUR!$C$3:$C$33,1,0)),"Нет","Да")</f>
        <v>Нет</v>
      </c>
      <c r="D301" s="54">
        <f t="shared" si="9"/>
        <v>365</v>
      </c>
      <c r="E301" s="55">
        <f>('Все выпуски'!$H$4*'Все выпуски'!$H$8)*((VLOOKUP(IF(C301="Нет",VLOOKUP(A301,Оп27_BYN→EUR!$A$2:$C$33,3,0),VLOOKUP((A301-1),Оп27_BYN→EUR!$A$2:$C$33,3,0)),$B$2:$G$2774,5,0)-VLOOKUP(B301,$B$2:$G$2774,5,0))/365+(VLOOKUP(IF(C301="Нет",VLOOKUP(A301,Оп27_BYN→EUR!$A$2:$C$33,3,0),VLOOKUP((A301-1),Оп27_BYN→EUR!$A$2:$C$33,3,0)),$B$2:$G$2774,6,0)-VLOOKUP(B301,$B$2:$G$2774,6,0))/366)</f>
        <v>1.7584782442936977</v>
      </c>
      <c r="F301" s="54">
        <f>COUNTIF(D302:$D$2774,365)</f>
        <v>2107</v>
      </c>
      <c r="G301" s="54">
        <f>COUNTIF(D302:$D$2774,366)</f>
        <v>366</v>
      </c>
      <c r="H301" s="50"/>
    </row>
    <row r="302" spans="1:8" x14ac:dyDescent="0.25">
      <c r="A302" s="54">
        <f>COUNTIF($C$3:C302,"Да")</f>
        <v>3</v>
      </c>
      <c r="B302" s="53">
        <f t="shared" si="8"/>
        <v>45700</v>
      </c>
      <c r="C302" s="53" t="str">
        <f>IF(ISERROR(VLOOKUP(B302,Оп27_BYN→EUR!$C$3:$C$33,1,0)),"Нет","Да")</f>
        <v>Нет</v>
      </c>
      <c r="D302" s="54">
        <f t="shared" si="9"/>
        <v>365</v>
      </c>
      <c r="E302" s="55">
        <f>('Все выпуски'!$H$4*'Все выпуски'!$H$8)*((VLOOKUP(IF(C302="Нет",VLOOKUP(A302,Оп27_BYN→EUR!$A$2:$C$33,3,0),VLOOKUP((A302-1),Оп27_BYN→EUR!$A$2:$C$33,3,0)),$B$2:$G$2774,5,0)-VLOOKUP(B302,$B$2:$G$2774,5,0))/365+(VLOOKUP(IF(C302="Нет",VLOOKUP(A302,Оп27_BYN→EUR!$A$2:$C$33,3,0),VLOOKUP((A302-1),Оп27_BYN→EUR!$A$2:$C$33,3,0)),$B$2:$G$2774,6,0)-VLOOKUP(B302,$B$2:$G$2774,6,0))/366)</f>
        <v>1.7851483519271925</v>
      </c>
      <c r="F302" s="54">
        <f>COUNTIF(D303:$D$2774,365)</f>
        <v>2106</v>
      </c>
      <c r="G302" s="54">
        <f>COUNTIF(D303:$D$2774,366)</f>
        <v>366</v>
      </c>
      <c r="H302" s="50"/>
    </row>
    <row r="303" spans="1:8" x14ac:dyDescent="0.25">
      <c r="A303" s="54">
        <f>COUNTIF($C$3:C303,"Да")</f>
        <v>3</v>
      </c>
      <c r="B303" s="53">
        <f t="shared" si="8"/>
        <v>45701</v>
      </c>
      <c r="C303" s="53" t="str">
        <f>IF(ISERROR(VLOOKUP(B303,Оп27_BYN→EUR!$C$3:$C$33,1,0)),"Нет","Да")</f>
        <v>Нет</v>
      </c>
      <c r="D303" s="54">
        <f t="shared" si="9"/>
        <v>365</v>
      </c>
      <c r="E303" s="55">
        <f>('Все выпуски'!$H$4*'Все выпуски'!$H$8)*((VLOOKUP(IF(C303="Нет",VLOOKUP(A303,Оп27_BYN→EUR!$A$2:$C$33,3,0),VLOOKUP((A303-1),Оп27_BYN→EUR!$A$2:$C$33,3,0)),$B$2:$G$2774,5,0)-VLOOKUP(B303,$B$2:$G$2774,5,0))/365+(VLOOKUP(IF(C303="Нет",VLOOKUP(A303,Оп27_BYN→EUR!$A$2:$C$33,3,0),VLOOKUP((A303-1),Оп27_BYN→EUR!$A$2:$C$33,3,0)),$B$2:$G$2774,6,0)-VLOOKUP(B303,$B$2:$G$2774,6,0))/366)</f>
        <v>1.8118184595606874</v>
      </c>
      <c r="F303" s="54">
        <f>COUNTIF(D304:$D$2774,365)</f>
        <v>2105</v>
      </c>
      <c r="G303" s="54">
        <f>COUNTIF(D304:$D$2774,366)</f>
        <v>366</v>
      </c>
      <c r="H303" s="50"/>
    </row>
    <row r="304" spans="1:8" x14ac:dyDescent="0.25">
      <c r="A304" s="54">
        <f>COUNTIF($C$3:C304,"Да")</f>
        <v>3</v>
      </c>
      <c r="B304" s="53">
        <f t="shared" si="8"/>
        <v>45702</v>
      </c>
      <c r="C304" s="53" t="str">
        <f>IF(ISERROR(VLOOKUP(B304,Оп27_BYN→EUR!$C$3:$C$33,1,0)),"Нет","Да")</f>
        <v>Нет</v>
      </c>
      <c r="D304" s="54">
        <f t="shared" si="9"/>
        <v>365</v>
      </c>
      <c r="E304" s="55">
        <f>('Все выпуски'!$H$4*'Все выпуски'!$H$8)*((VLOOKUP(IF(C304="Нет",VLOOKUP(A304,Оп27_BYN→EUR!$A$2:$C$33,3,0),VLOOKUP((A304-1),Оп27_BYN→EUR!$A$2:$C$33,3,0)),$B$2:$G$2774,5,0)-VLOOKUP(B304,$B$2:$G$2774,5,0))/365+(VLOOKUP(IF(C304="Нет",VLOOKUP(A304,Оп27_BYN→EUR!$A$2:$C$33,3,0),VLOOKUP((A304-1),Оп27_BYN→EUR!$A$2:$C$33,3,0)),$B$2:$G$2774,6,0)-VLOOKUP(B304,$B$2:$G$2774,6,0))/366)</f>
        <v>1.838488567194182</v>
      </c>
      <c r="F304" s="54">
        <f>COUNTIF(D305:$D$2774,365)</f>
        <v>2104</v>
      </c>
      <c r="G304" s="54">
        <f>COUNTIF(D305:$D$2774,366)</f>
        <v>366</v>
      </c>
      <c r="H304" s="50"/>
    </row>
    <row r="305" spans="1:8" x14ac:dyDescent="0.25">
      <c r="A305" s="54">
        <f>COUNTIF($C$3:C305,"Да")</f>
        <v>3</v>
      </c>
      <c r="B305" s="53">
        <f t="shared" si="8"/>
        <v>45703</v>
      </c>
      <c r="C305" s="53" t="str">
        <f>IF(ISERROR(VLOOKUP(B305,Оп27_BYN→EUR!$C$3:$C$33,1,0)),"Нет","Да")</f>
        <v>Нет</v>
      </c>
      <c r="D305" s="54">
        <f t="shared" si="9"/>
        <v>365</v>
      </c>
      <c r="E305" s="55">
        <f>('Все выпуски'!$H$4*'Все выпуски'!$H$8)*((VLOOKUP(IF(C305="Нет",VLOOKUP(A305,Оп27_BYN→EUR!$A$2:$C$33,3,0),VLOOKUP((A305-1),Оп27_BYN→EUR!$A$2:$C$33,3,0)),$B$2:$G$2774,5,0)-VLOOKUP(B305,$B$2:$G$2774,5,0))/365+(VLOOKUP(IF(C305="Нет",VLOOKUP(A305,Оп27_BYN→EUR!$A$2:$C$33,3,0),VLOOKUP((A305-1),Оп27_BYN→EUR!$A$2:$C$33,3,0)),$B$2:$G$2774,6,0)-VLOOKUP(B305,$B$2:$G$2774,6,0))/366)</f>
        <v>1.8651586748276765</v>
      </c>
      <c r="F305" s="54">
        <f>COUNTIF(D306:$D$2774,365)</f>
        <v>2103</v>
      </c>
      <c r="G305" s="54">
        <f>COUNTIF(D306:$D$2774,366)</f>
        <v>366</v>
      </c>
      <c r="H305" s="50"/>
    </row>
    <row r="306" spans="1:8" x14ac:dyDescent="0.25">
      <c r="A306" s="54">
        <f>COUNTIF($C$3:C306,"Да")</f>
        <v>3</v>
      </c>
      <c r="B306" s="53">
        <f t="shared" si="8"/>
        <v>45704</v>
      </c>
      <c r="C306" s="53" t="str">
        <f>IF(ISERROR(VLOOKUP(B306,Оп27_BYN→EUR!$C$3:$C$33,1,0)),"Нет","Да")</f>
        <v>Нет</v>
      </c>
      <c r="D306" s="54">
        <f t="shared" si="9"/>
        <v>365</v>
      </c>
      <c r="E306" s="55">
        <f>('Все выпуски'!$H$4*'Все выпуски'!$H$8)*((VLOOKUP(IF(C306="Нет",VLOOKUP(A306,Оп27_BYN→EUR!$A$2:$C$33,3,0),VLOOKUP((A306-1),Оп27_BYN→EUR!$A$2:$C$33,3,0)),$B$2:$G$2774,5,0)-VLOOKUP(B306,$B$2:$G$2774,5,0))/365+(VLOOKUP(IF(C306="Нет",VLOOKUP(A306,Оп27_BYN→EUR!$A$2:$C$33,3,0),VLOOKUP((A306-1),Оп27_BYN→EUR!$A$2:$C$33,3,0)),$B$2:$G$2774,6,0)-VLOOKUP(B306,$B$2:$G$2774,6,0))/366)</f>
        <v>1.891828782461171</v>
      </c>
      <c r="F306" s="54">
        <f>COUNTIF(D307:$D$2774,365)</f>
        <v>2102</v>
      </c>
      <c r="G306" s="54">
        <f>COUNTIF(D307:$D$2774,366)</f>
        <v>366</v>
      </c>
      <c r="H306" s="50"/>
    </row>
    <row r="307" spans="1:8" x14ac:dyDescent="0.25">
      <c r="A307" s="54">
        <f>COUNTIF($C$3:C307,"Да")</f>
        <v>3</v>
      </c>
      <c r="B307" s="53">
        <f t="shared" si="8"/>
        <v>45705</v>
      </c>
      <c r="C307" s="53" t="str">
        <f>IF(ISERROR(VLOOKUP(B307,Оп27_BYN→EUR!$C$3:$C$33,1,0)),"Нет","Да")</f>
        <v>Нет</v>
      </c>
      <c r="D307" s="54">
        <f t="shared" si="9"/>
        <v>365</v>
      </c>
      <c r="E307" s="55">
        <f>('Все выпуски'!$H$4*'Все выпуски'!$H$8)*((VLOOKUP(IF(C307="Нет",VLOOKUP(A307,Оп27_BYN→EUR!$A$2:$C$33,3,0),VLOOKUP((A307-1),Оп27_BYN→EUR!$A$2:$C$33,3,0)),$B$2:$G$2774,5,0)-VLOOKUP(B307,$B$2:$G$2774,5,0))/365+(VLOOKUP(IF(C307="Нет",VLOOKUP(A307,Оп27_BYN→EUR!$A$2:$C$33,3,0),VLOOKUP((A307-1),Оп27_BYN→EUR!$A$2:$C$33,3,0)),$B$2:$G$2774,6,0)-VLOOKUP(B307,$B$2:$G$2774,6,0))/366)</f>
        <v>1.9184988900946656</v>
      </c>
      <c r="F307" s="54">
        <f>COUNTIF(D308:$D$2774,365)</f>
        <v>2101</v>
      </c>
      <c r="G307" s="54">
        <f>COUNTIF(D308:$D$2774,366)</f>
        <v>366</v>
      </c>
      <c r="H307" s="50"/>
    </row>
    <row r="308" spans="1:8" x14ac:dyDescent="0.25">
      <c r="A308" s="54">
        <f>COUNTIF($C$3:C308,"Да")</f>
        <v>3</v>
      </c>
      <c r="B308" s="53">
        <f t="shared" si="8"/>
        <v>45706</v>
      </c>
      <c r="C308" s="53" t="str">
        <f>IF(ISERROR(VLOOKUP(B308,Оп27_BYN→EUR!$C$3:$C$33,1,0)),"Нет","Да")</f>
        <v>Нет</v>
      </c>
      <c r="D308" s="54">
        <f t="shared" si="9"/>
        <v>365</v>
      </c>
      <c r="E308" s="55">
        <f>('Все выпуски'!$H$4*'Все выпуски'!$H$8)*((VLOOKUP(IF(C308="Нет",VLOOKUP(A308,Оп27_BYN→EUR!$A$2:$C$33,3,0),VLOOKUP((A308-1),Оп27_BYN→EUR!$A$2:$C$33,3,0)),$B$2:$G$2774,5,0)-VLOOKUP(B308,$B$2:$G$2774,5,0))/365+(VLOOKUP(IF(C308="Нет",VLOOKUP(A308,Оп27_BYN→EUR!$A$2:$C$33,3,0),VLOOKUP((A308-1),Оп27_BYN→EUR!$A$2:$C$33,3,0)),$B$2:$G$2774,6,0)-VLOOKUP(B308,$B$2:$G$2774,6,0))/366)</f>
        <v>1.9451689977281608</v>
      </c>
      <c r="F308" s="54">
        <f>COUNTIF(D309:$D$2774,365)</f>
        <v>2100</v>
      </c>
      <c r="G308" s="54">
        <f>COUNTIF(D309:$D$2774,366)</f>
        <v>366</v>
      </c>
      <c r="H308" s="50"/>
    </row>
    <row r="309" spans="1:8" x14ac:dyDescent="0.25">
      <c r="A309" s="54">
        <f>COUNTIF($C$3:C309,"Да")</f>
        <v>3</v>
      </c>
      <c r="B309" s="53">
        <f t="shared" si="8"/>
        <v>45707</v>
      </c>
      <c r="C309" s="53" t="str">
        <f>IF(ISERROR(VLOOKUP(B309,Оп27_BYN→EUR!$C$3:$C$33,1,0)),"Нет","Да")</f>
        <v>Нет</v>
      </c>
      <c r="D309" s="54">
        <f t="shared" si="9"/>
        <v>365</v>
      </c>
      <c r="E309" s="55">
        <f>('Все выпуски'!$H$4*'Все выпуски'!$H$8)*((VLOOKUP(IF(C309="Нет",VLOOKUP(A309,Оп27_BYN→EUR!$A$2:$C$33,3,0),VLOOKUP((A309-1),Оп27_BYN→EUR!$A$2:$C$33,3,0)),$B$2:$G$2774,5,0)-VLOOKUP(B309,$B$2:$G$2774,5,0))/365+(VLOOKUP(IF(C309="Нет",VLOOKUP(A309,Оп27_BYN→EUR!$A$2:$C$33,3,0),VLOOKUP((A309-1),Оп27_BYN→EUR!$A$2:$C$33,3,0)),$B$2:$G$2774,6,0)-VLOOKUP(B309,$B$2:$G$2774,6,0))/366)</f>
        <v>1.9718391053616553</v>
      </c>
      <c r="F309" s="54">
        <f>COUNTIF(D310:$D$2774,365)</f>
        <v>2099</v>
      </c>
      <c r="G309" s="54">
        <f>COUNTIF(D310:$D$2774,366)</f>
        <v>366</v>
      </c>
      <c r="H309" s="50"/>
    </row>
    <row r="310" spans="1:8" x14ac:dyDescent="0.25">
      <c r="A310" s="54">
        <f>COUNTIF($C$3:C310,"Да")</f>
        <v>3</v>
      </c>
      <c r="B310" s="53">
        <f t="shared" si="8"/>
        <v>45708</v>
      </c>
      <c r="C310" s="53" t="str">
        <f>IF(ISERROR(VLOOKUP(B310,Оп27_BYN→EUR!$C$3:$C$33,1,0)),"Нет","Да")</f>
        <v>Нет</v>
      </c>
      <c r="D310" s="54">
        <f t="shared" si="9"/>
        <v>365</v>
      </c>
      <c r="E310" s="55">
        <f>('Все выпуски'!$H$4*'Все выпуски'!$H$8)*((VLOOKUP(IF(C310="Нет",VLOOKUP(A310,Оп27_BYN→EUR!$A$2:$C$33,3,0),VLOOKUP((A310-1),Оп27_BYN→EUR!$A$2:$C$33,3,0)),$B$2:$G$2774,5,0)-VLOOKUP(B310,$B$2:$G$2774,5,0))/365+(VLOOKUP(IF(C310="Нет",VLOOKUP(A310,Оп27_BYN→EUR!$A$2:$C$33,3,0),VLOOKUP((A310-1),Оп27_BYN→EUR!$A$2:$C$33,3,0)),$B$2:$G$2774,6,0)-VLOOKUP(B310,$B$2:$G$2774,6,0))/366)</f>
        <v>1.9985092129951498</v>
      </c>
      <c r="F310" s="54">
        <f>COUNTIF(D311:$D$2774,365)</f>
        <v>2098</v>
      </c>
      <c r="G310" s="54">
        <f>COUNTIF(D311:$D$2774,366)</f>
        <v>366</v>
      </c>
      <c r="H310" s="50"/>
    </row>
    <row r="311" spans="1:8" x14ac:dyDescent="0.25">
      <c r="A311" s="54">
        <f>COUNTIF($C$3:C311,"Да")</f>
        <v>3</v>
      </c>
      <c r="B311" s="53">
        <f t="shared" si="8"/>
        <v>45709</v>
      </c>
      <c r="C311" s="53" t="str">
        <f>IF(ISERROR(VLOOKUP(B311,Оп27_BYN→EUR!$C$3:$C$33,1,0)),"Нет","Да")</f>
        <v>Нет</v>
      </c>
      <c r="D311" s="54">
        <f t="shared" si="9"/>
        <v>365</v>
      </c>
      <c r="E311" s="55">
        <f>('Все выпуски'!$H$4*'Все выпуски'!$H$8)*((VLOOKUP(IF(C311="Нет",VLOOKUP(A311,Оп27_BYN→EUR!$A$2:$C$33,3,0),VLOOKUP((A311-1),Оп27_BYN→EUR!$A$2:$C$33,3,0)),$B$2:$G$2774,5,0)-VLOOKUP(B311,$B$2:$G$2774,5,0))/365+(VLOOKUP(IF(C311="Нет",VLOOKUP(A311,Оп27_BYN→EUR!$A$2:$C$33,3,0),VLOOKUP((A311-1),Оп27_BYN→EUR!$A$2:$C$33,3,0)),$B$2:$G$2774,6,0)-VLOOKUP(B311,$B$2:$G$2774,6,0))/366)</f>
        <v>2.0251793206286446</v>
      </c>
      <c r="F311" s="54">
        <f>COUNTIF(D312:$D$2774,365)</f>
        <v>2097</v>
      </c>
      <c r="G311" s="54">
        <f>COUNTIF(D312:$D$2774,366)</f>
        <v>366</v>
      </c>
      <c r="H311" s="50"/>
    </row>
    <row r="312" spans="1:8" x14ac:dyDescent="0.25">
      <c r="A312" s="54">
        <f>COUNTIF($C$3:C312,"Да")</f>
        <v>3</v>
      </c>
      <c r="B312" s="53">
        <f t="shared" si="8"/>
        <v>45710</v>
      </c>
      <c r="C312" s="53" t="str">
        <f>IF(ISERROR(VLOOKUP(B312,Оп27_BYN→EUR!$C$3:$C$33,1,0)),"Нет","Да")</f>
        <v>Нет</v>
      </c>
      <c r="D312" s="54">
        <f t="shared" si="9"/>
        <v>365</v>
      </c>
      <c r="E312" s="55">
        <f>('Все выпуски'!$H$4*'Все выпуски'!$H$8)*((VLOOKUP(IF(C312="Нет",VLOOKUP(A312,Оп27_BYN→EUR!$A$2:$C$33,3,0),VLOOKUP((A312-1),Оп27_BYN→EUR!$A$2:$C$33,3,0)),$B$2:$G$2774,5,0)-VLOOKUP(B312,$B$2:$G$2774,5,0))/365+(VLOOKUP(IF(C312="Нет",VLOOKUP(A312,Оп27_BYN→EUR!$A$2:$C$33,3,0),VLOOKUP((A312-1),Оп27_BYN→EUR!$A$2:$C$33,3,0)),$B$2:$G$2774,6,0)-VLOOKUP(B312,$B$2:$G$2774,6,0))/366)</f>
        <v>2.0518494282621389</v>
      </c>
      <c r="F312" s="54">
        <f>COUNTIF(D313:$D$2774,365)</f>
        <v>2096</v>
      </c>
      <c r="G312" s="54">
        <f>COUNTIF(D313:$D$2774,366)</f>
        <v>366</v>
      </c>
      <c r="H312" s="50"/>
    </row>
    <row r="313" spans="1:8" x14ac:dyDescent="0.25">
      <c r="A313" s="54">
        <f>COUNTIF($C$3:C313,"Да")</f>
        <v>3</v>
      </c>
      <c r="B313" s="53">
        <f t="shared" si="8"/>
        <v>45711</v>
      </c>
      <c r="C313" s="53" t="str">
        <f>IF(ISERROR(VLOOKUP(B313,Оп27_BYN→EUR!$C$3:$C$33,1,0)),"Нет","Да")</f>
        <v>Нет</v>
      </c>
      <c r="D313" s="54">
        <f t="shared" si="9"/>
        <v>365</v>
      </c>
      <c r="E313" s="55">
        <f>('Все выпуски'!$H$4*'Все выпуски'!$H$8)*((VLOOKUP(IF(C313="Нет",VLOOKUP(A313,Оп27_BYN→EUR!$A$2:$C$33,3,0),VLOOKUP((A313-1),Оп27_BYN→EUR!$A$2:$C$33,3,0)),$B$2:$G$2774,5,0)-VLOOKUP(B313,$B$2:$G$2774,5,0))/365+(VLOOKUP(IF(C313="Нет",VLOOKUP(A313,Оп27_BYN→EUR!$A$2:$C$33,3,0),VLOOKUP((A313-1),Оп27_BYN→EUR!$A$2:$C$33,3,0)),$B$2:$G$2774,6,0)-VLOOKUP(B313,$B$2:$G$2774,6,0))/366)</f>
        <v>2.0785195358956341</v>
      </c>
      <c r="F313" s="54">
        <f>COUNTIF(D314:$D$2774,365)</f>
        <v>2095</v>
      </c>
      <c r="G313" s="54">
        <f>COUNTIF(D314:$D$2774,366)</f>
        <v>366</v>
      </c>
      <c r="H313" s="50"/>
    </row>
    <row r="314" spans="1:8" x14ac:dyDescent="0.25">
      <c r="A314" s="54">
        <f>COUNTIF($C$3:C314,"Да")</f>
        <v>3</v>
      </c>
      <c r="B314" s="53">
        <f t="shared" si="8"/>
        <v>45712</v>
      </c>
      <c r="C314" s="53" t="str">
        <f>IF(ISERROR(VLOOKUP(B314,Оп27_BYN→EUR!$C$3:$C$33,1,0)),"Нет","Да")</f>
        <v>Нет</v>
      </c>
      <c r="D314" s="54">
        <f t="shared" si="9"/>
        <v>365</v>
      </c>
      <c r="E314" s="55">
        <f>('Все выпуски'!$H$4*'Все выпуски'!$H$8)*((VLOOKUP(IF(C314="Нет",VLOOKUP(A314,Оп27_BYN→EUR!$A$2:$C$33,3,0),VLOOKUP((A314-1),Оп27_BYN→EUR!$A$2:$C$33,3,0)),$B$2:$G$2774,5,0)-VLOOKUP(B314,$B$2:$G$2774,5,0))/365+(VLOOKUP(IF(C314="Нет",VLOOKUP(A314,Оп27_BYN→EUR!$A$2:$C$33,3,0),VLOOKUP((A314-1),Оп27_BYN→EUR!$A$2:$C$33,3,0)),$B$2:$G$2774,6,0)-VLOOKUP(B314,$B$2:$G$2774,6,0))/366)</f>
        <v>2.1051896435291289</v>
      </c>
      <c r="F314" s="54">
        <f>COUNTIF(D315:$D$2774,365)</f>
        <v>2094</v>
      </c>
      <c r="G314" s="54">
        <f>COUNTIF(D315:$D$2774,366)</f>
        <v>366</v>
      </c>
      <c r="H314" s="50"/>
    </row>
    <row r="315" spans="1:8" x14ac:dyDescent="0.25">
      <c r="A315" s="54">
        <f>COUNTIF($C$3:C315,"Да")</f>
        <v>3</v>
      </c>
      <c r="B315" s="53">
        <f t="shared" si="8"/>
        <v>45713</v>
      </c>
      <c r="C315" s="53" t="str">
        <f>IF(ISERROR(VLOOKUP(B315,Оп27_BYN→EUR!$C$3:$C$33,1,0)),"Нет","Да")</f>
        <v>Нет</v>
      </c>
      <c r="D315" s="54">
        <f t="shared" si="9"/>
        <v>365</v>
      </c>
      <c r="E315" s="55">
        <f>('Все выпуски'!$H$4*'Все выпуски'!$H$8)*((VLOOKUP(IF(C315="Нет",VLOOKUP(A315,Оп27_BYN→EUR!$A$2:$C$33,3,0),VLOOKUP((A315-1),Оп27_BYN→EUR!$A$2:$C$33,3,0)),$B$2:$G$2774,5,0)-VLOOKUP(B315,$B$2:$G$2774,5,0))/365+(VLOOKUP(IF(C315="Нет",VLOOKUP(A315,Оп27_BYN→EUR!$A$2:$C$33,3,0),VLOOKUP((A315-1),Оп27_BYN→EUR!$A$2:$C$33,3,0)),$B$2:$G$2774,6,0)-VLOOKUP(B315,$B$2:$G$2774,6,0))/366)</f>
        <v>2.1318597511626232</v>
      </c>
      <c r="F315" s="54">
        <f>COUNTIF(D316:$D$2774,365)</f>
        <v>2093</v>
      </c>
      <c r="G315" s="54">
        <f>COUNTIF(D316:$D$2774,366)</f>
        <v>366</v>
      </c>
      <c r="H315" s="50"/>
    </row>
    <row r="316" spans="1:8" x14ac:dyDescent="0.25">
      <c r="A316" s="54">
        <f>COUNTIF($C$3:C316,"Да")</f>
        <v>3</v>
      </c>
      <c r="B316" s="53">
        <f t="shared" si="8"/>
        <v>45714</v>
      </c>
      <c r="C316" s="53" t="str">
        <f>IF(ISERROR(VLOOKUP(B316,Оп27_BYN→EUR!$C$3:$C$33,1,0)),"Нет","Да")</f>
        <v>Нет</v>
      </c>
      <c r="D316" s="54">
        <f t="shared" si="9"/>
        <v>365</v>
      </c>
      <c r="E316" s="55">
        <f>('Все выпуски'!$H$4*'Все выпуски'!$H$8)*((VLOOKUP(IF(C316="Нет",VLOOKUP(A316,Оп27_BYN→EUR!$A$2:$C$33,3,0),VLOOKUP((A316-1),Оп27_BYN→EUR!$A$2:$C$33,3,0)),$B$2:$G$2774,5,0)-VLOOKUP(B316,$B$2:$G$2774,5,0))/365+(VLOOKUP(IF(C316="Нет",VLOOKUP(A316,Оп27_BYN→EUR!$A$2:$C$33,3,0),VLOOKUP((A316-1),Оп27_BYN→EUR!$A$2:$C$33,3,0)),$B$2:$G$2774,6,0)-VLOOKUP(B316,$B$2:$G$2774,6,0))/366)</f>
        <v>2.1585298587961179</v>
      </c>
      <c r="F316" s="54">
        <f>COUNTIF(D317:$D$2774,365)</f>
        <v>2092</v>
      </c>
      <c r="G316" s="54">
        <f>COUNTIF(D317:$D$2774,366)</f>
        <v>366</v>
      </c>
      <c r="H316" s="50"/>
    </row>
    <row r="317" spans="1:8" x14ac:dyDescent="0.25">
      <c r="A317" s="54">
        <f>COUNTIF($C$3:C317,"Да")</f>
        <v>3</v>
      </c>
      <c r="B317" s="53">
        <f t="shared" si="8"/>
        <v>45715</v>
      </c>
      <c r="C317" s="53" t="str">
        <f>IF(ISERROR(VLOOKUP(B317,Оп27_BYN→EUR!$C$3:$C$33,1,0)),"Нет","Да")</f>
        <v>Нет</v>
      </c>
      <c r="D317" s="54">
        <f t="shared" si="9"/>
        <v>365</v>
      </c>
      <c r="E317" s="55">
        <f>('Все выпуски'!$H$4*'Все выпуски'!$H$8)*((VLOOKUP(IF(C317="Нет",VLOOKUP(A317,Оп27_BYN→EUR!$A$2:$C$33,3,0),VLOOKUP((A317-1),Оп27_BYN→EUR!$A$2:$C$33,3,0)),$B$2:$G$2774,5,0)-VLOOKUP(B317,$B$2:$G$2774,5,0))/365+(VLOOKUP(IF(C317="Нет",VLOOKUP(A317,Оп27_BYN→EUR!$A$2:$C$33,3,0),VLOOKUP((A317-1),Оп27_BYN→EUR!$A$2:$C$33,3,0)),$B$2:$G$2774,6,0)-VLOOKUP(B317,$B$2:$G$2774,6,0))/366)</f>
        <v>2.1851999664296127</v>
      </c>
      <c r="F317" s="54">
        <f>COUNTIF(D318:$D$2774,365)</f>
        <v>2091</v>
      </c>
      <c r="G317" s="54">
        <f>COUNTIF(D318:$D$2774,366)</f>
        <v>366</v>
      </c>
      <c r="H317" s="50"/>
    </row>
    <row r="318" spans="1:8" x14ac:dyDescent="0.25">
      <c r="A318" s="54">
        <f>COUNTIF($C$3:C318,"Да")</f>
        <v>3</v>
      </c>
      <c r="B318" s="53">
        <f t="shared" si="8"/>
        <v>45716</v>
      </c>
      <c r="C318" s="53" t="str">
        <f>IF(ISERROR(VLOOKUP(B318,Оп27_BYN→EUR!$C$3:$C$33,1,0)),"Нет","Да")</f>
        <v>Нет</v>
      </c>
      <c r="D318" s="54">
        <f t="shared" si="9"/>
        <v>365</v>
      </c>
      <c r="E318" s="55">
        <f>('Все выпуски'!$H$4*'Все выпуски'!$H$8)*((VLOOKUP(IF(C318="Нет",VLOOKUP(A318,Оп27_BYN→EUR!$A$2:$C$33,3,0),VLOOKUP((A318-1),Оп27_BYN→EUR!$A$2:$C$33,3,0)),$B$2:$G$2774,5,0)-VLOOKUP(B318,$B$2:$G$2774,5,0))/365+(VLOOKUP(IF(C318="Нет",VLOOKUP(A318,Оп27_BYN→EUR!$A$2:$C$33,3,0),VLOOKUP((A318-1),Оп27_BYN→EUR!$A$2:$C$33,3,0)),$B$2:$G$2774,6,0)-VLOOKUP(B318,$B$2:$G$2774,6,0))/366)</f>
        <v>2.2118700740631074</v>
      </c>
      <c r="F318" s="54">
        <f>COUNTIF(D319:$D$2774,365)</f>
        <v>2090</v>
      </c>
      <c r="G318" s="54">
        <f>COUNTIF(D319:$D$2774,366)</f>
        <v>366</v>
      </c>
      <c r="H318" s="50"/>
    </row>
    <row r="319" spans="1:8" x14ac:dyDescent="0.25">
      <c r="A319" s="54">
        <f>COUNTIF($C$3:C319,"Да")</f>
        <v>3</v>
      </c>
      <c r="B319" s="53">
        <f t="shared" si="8"/>
        <v>45717</v>
      </c>
      <c r="C319" s="53" t="str">
        <f>IF(ISERROR(VLOOKUP(B319,Оп27_BYN→EUR!$C$3:$C$33,1,0)),"Нет","Да")</f>
        <v>Нет</v>
      </c>
      <c r="D319" s="54">
        <f t="shared" si="9"/>
        <v>365</v>
      </c>
      <c r="E319" s="55">
        <f>('Все выпуски'!$H$4*'Все выпуски'!$H$8)*((VLOOKUP(IF(C319="Нет",VLOOKUP(A319,Оп27_BYN→EUR!$A$2:$C$33,3,0),VLOOKUP((A319-1),Оп27_BYN→EUR!$A$2:$C$33,3,0)),$B$2:$G$2774,5,0)-VLOOKUP(B319,$B$2:$G$2774,5,0))/365+(VLOOKUP(IF(C319="Нет",VLOOKUP(A319,Оп27_BYN→EUR!$A$2:$C$33,3,0),VLOOKUP((A319-1),Оп27_BYN→EUR!$A$2:$C$33,3,0)),$B$2:$G$2774,6,0)-VLOOKUP(B319,$B$2:$G$2774,6,0))/366)</f>
        <v>2.2385401816966022</v>
      </c>
      <c r="F319" s="54">
        <f>COUNTIF(D320:$D$2774,365)</f>
        <v>2089</v>
      </c>
      <c r="G319" s="54">
        <f>COUNTIF(D320:$D$2774,366)</f>
        <v>366</v>
      </c>
      <c r="H319" s="50"/>
    </row>
    <row r="320" spans="1:8" x14ac:dyDescent="0.25">
      <c r="A320" s="54">
        <f>COUNTIF($C$3:C320,"Да")</f>
        <v>3</v>
      </c>
      <c r="B320" s="53">
        <f t="shared" si="8"/>
        <v>45718</v>
      </c>
      <c r="C320" s="53" t="str">
        <f>IF(ISERROR(VLOOKUP(B320,Оп27_BYN→EUR!$C$3:$C$33,1,0)),"Нет","Да")</f>
        <v>Нет</v>
      </c>
      <c r="D320" s="54">
        <f t="shared" si="9"/>
        <v>365</v>
      </c>
      <c r="E320" s="55">
        <f>('Все выпуски'!$H$4*'Все выпуски'!$H$8)*((VLOOKUP(IF(C320="Нет",VLOOKUP(A320,Оп27_BYN→EUR!$A$2:$C$33,3,0),VLOOKUP((A320-1),Оп27_BYN→EUR!$A$2:$C$33,3,0)),$B$2:$G$2774,5,0)-VLOOKUP(B320,$B$2:$G$2774,5,0))/365+(VLOOKUP(IF(C320="Нет",VLOOKUP(A320,Оп27_BYN→EUR!$A$2:$C$33,3,0),VLOOKUP((A320-1),Оп27_BYN→EUR!$A$2:$C$33,3,0)),$B$2:$G$2774,6,0)-VLOOKUP(B320,$B$2:$G$2774,6,0))/366)</f>
        <v>2.2652102893300965</v>
      </c>
      <c r="F320" s="54">
        <f>COUNTIF(D321:$D$2774,365)</f>
        <v>2088</v>
      </c>
      <c r="G320" s="54">
        <f>COUNTIF(D321:$D$2774,366)</f>
        <v>366</v>
      </c>
      <c r="H320" s="50"/>
    </row>
    <row r="321" spans="1:8" x14ac:dyDescent="0.25">
      <c r="A321" s="54">
        <f>COUNTIF($C$3:C321,"Да")</f>
        <v>3</v>
      </c>
      <c r="B321" s="53">
        <f t="shared" si="8"/>
        <v>45719</v>
      </c>
      <c r="C321" s="53" t="str">
        <f>IF(ISERROR(VLOOKUP(B321,Оп27_BYN→EUR!$C$3:$C$33,1,0)),"Нет","Да")</f>
        <v>Нет</v>
      </c>
      <c r="D321" s="54">
        <f t="shared" si="9"/>
        <v>365</v>
      </c>
      <c r="E321" s="55">
        <f>('Все выпуски'!$H$4*'Все выпуски'!$H$8)*((VLOOKUP(IF(C321="Нет",VLOOKUP(A321,Оп27_BYN→EUR!$A$2:$C$33,3,0),VLOOKUP((A321-1),Оп27_BYN→EUR!$A$2:$C$33,3,0)),$B$2:$G$2774,5,0)-VLOOKUP(B321,$B$2:$G$2774,5,0))/365+(VLOOKUP(IF(C321="Нет",VLOOKUP(A321,Оп27_BYN→EUR!$A$2:$C$33,3,0),VLOOKUP((A321-1),Оп27_BYN→EUR!$A$2:$C$33,3,0)),$B$2:$G$2774,6,0)-VLOOKUP(B321,$B$2:$G$2774,6,0))/366)</f>
        <v>2.2918803969635912</v>
      </c>
      <c r="F321" s="54">
        <f>COUNTIF(D322:$D$2774,365)</f>
        <v>2087</v>
      </c>
      <c r="G321" s="54">
        <f>COUNTIF(D322:$D$2774,366)</f>
        <v>366</v>
      </c>
      <c r="H321" s="50"/>
    </row>
    <row r="322" spans="1:8" x14ac:dyDescent="0.25">
      <c r="A322" s="54">
        <f>COUNTIF($C$3:C322,"Да")</f>
        <v>3</v>
      </c>
      <c r="B322" s="53">
        <f t="shared" si="8"/>
        <v>45720</v>
      </c>
      <c r="C322" s="53" t="str">
        <f>IF(ISERROR(VLOOKUP(B322,Оп27_BYN→EUR!$C$3:$C$33,1,0)),"Нет","Да")</f>
        <v>Нет</v>
      </c>
      <c r="D322" s="54">
        <f t="shared" si="9"/>
        <v>365</v>
      </c>
      <c r="E322" s="55">
        <f>('Все выпуски'!$H$4*'Все выпуски'!$H$8)*((VLOOKUP(IF(C322="Нет",VLOOKUP(A322,Оп27_BYN→EUR!$A$2:$C$33,3,0),VLOOKUP((A322-1),Оп27_BYN→EUR!$A$2:$C$33,3,0)),$B$2:$G$2774,5,0)-VLOOKUP(B322,$B$2:$G$2774,5,0))/365+(VLOOKUP(IF(C322="Нет",VLOOKUP(A322,Оп27_BYN→EUR!$A$2:$C$33,3,0),VLOOKUP((A322-1),Оп27_BYN→EUR!$A$2:$C$33,3,0)),$B$2:$G$2774,6,0)-VLOOKUP(B322,$B$2:$G$2774,6,0))/366)</f>
        <v>2.318550504597086</v>
      </c>
      <c r="F322" s="54">
        <f>COUNTIF(D323:$D$2774,365)</f>
        <v>2086</v>
      </c>
      <c r="G322" s="54">
        <f>COUNTIF(D323:$D$2774,366)</f>
        <v>366</v>
      </c>
      <c r="H322" s="50"/>
    </row>
    <row r="323" spans="1:8" x14ac:dyDescent="0.25">
      <c r="A323" s="54">
        <f>COUNTIF($C$3:C323,"Да")</f>
        <v>3</v>
      </c>
      <c r="B323" s="53">
        <f t="shared" si="8"/>
        <v>45721</v>
      </c>
      <c r="C323" s="53" t="str">
        <f>IF(ISERROR(VLOOKUP(B323,Оп27_BYN→EUR!$C$3:$C$33,1,0)),"Нет","Да")</f>
        <v>Нет</v>
      </c>
      <c r="D323" s="54">
        <f t="shared" si="9"/>
        <v>365</v>
      </c>
      <c r="E323" s="55">
        <f>('Все выпуски'!$H$4*'Все выпуски'!$H$8)*((VLOOKUP(IF(C323="Нет",VLOOKUP(A323,Оп27_BYN→EUR!$A$2:$C$33,3,0),VLOOKUP((A323-1),Оп27_BYN→EUR!$A$2:$C$33,3,0)),$B$2:$G$2774,5,0)-VLOOKUP(B323,$B$2:$G$2774,5,0))/365+(VLOOKUP(IF(C323="Нет",VLOOKUP(A323,Оп27_BYN→EUR!$A$2:$C$33,3,0),VLOOKUP((A323-1),Оп27_BYN→EUR!$A$2:$C$33,3,0)),$B$2:$G$2774,6,0)-VLOOKUP(B323,$B$2:$G$2774,6,0))/366)</f>
        <v>2.3452206122305808</v>
      </c>
      <c r="F323" s="54">
        <f>COUNTIF(D324:$D$2774,365)</f>
        <v>2085</v>
      </c>
      <c r="G323" s="54">
        <f>COUNTIF(D324:$D$2774,366)</f>
        <v>366</v>
      </c>
      <c r="H323" s="50"/>
    </row>
    <row r="324" spans="1:8" x14ac:dyDescent="0.25">
      <c r="A324" s="54">
        <f>COUNTIF($C$3:C324,"Да")</f>
        <v>3</v>
      </c>
      <c r="B324" s="53">
        <f t="shared" ref="B324:B387" si="10">B323+1</f>
        <v>45722</v>
      </c>
      <c r="C324" s="53" t="str">
        <f>IF(ISERROR(VLOOKUP(B324,Оп27_BYN→EUR!$C$3:$C$33,1,0)),"Нет","Да")</f>
        <v>Нет</v>
      </c>
      <c r="D324" s="54">
        <f t="shared" ref="D324:D387" si="11">IF(MOD(YEAR(B324),4)=0,366,365)</f>
        <v>365</v>
      </c>
      <c r="E324" s="55">
        <f>('Все выпуски'!$H$4*'Все выпуски'!$H$8)*((VLOOKUP(IF(C324="Нет",VLOOKUP(A324,Оп27_BYN→EUR!$A$2:$C$33,3,0),VLOOKUP((A324-1),Оп27_BYN→EUR!$A$2:$C$33,3,0)),$B$2:$G$2774,5,0)-VLOOKUP(B324,$B$2:$G$2774,5,0))/365+(VLOOKUP(IF(C324="Нет",VLOOKUP(A324,Оп27_BYN→EUR!$A$2:$C$33,3,0),VLOOKUP((A324-1),Оп27_BYN→EUR!$A$2:$C$33,3,0)),$B$2:$G$2774,6,0)-VLOOKUP(B324,$B$2:$G$2774,6,0))/366)</f>
        <v>2.3718907198640755</v>
      </c>
      <c r="F324" s="54">
        <f>COUNTIF(D325:$D$2774,365)</f>
        <v>2084</v>
      </c>
      <c r="G324" s="54">
        <f>COUNTIF(D325:$D$2774,366)</f>
        <v>366</v>
      </c>
      <c r="H324" s="50"/>
    </row>
    <row r="325" spans="1:8" x14ac:dyDescent="0.25">
      <c r="A325" s="54">
        <f>COUNTIF($C$3:C325,"Да")</f>
        <v>4</v>
      </c>
      <c r="B325" s="53">
        <f t="shared" si="10"/>
        <v>45723</v>
      </c>
      <c r="C325" s="53" t="str">
        <f>IF(ISERROR(VLOOKUP(B325,Оп27_BYN→EUR!$C$3:$C$33,1,0)),"Нет","Да")</f>
        <v>Да</v>
      </c>
      <c r="D325" s="54">
        <f t="shared" si="11"/>
        <v>365</v>
      </c>
      <c r="E325" s="55">
        <f>('Все выпуски'!$H$4*'Все выпуски'!$H$8)*((VLOOKUP(IF(C325="Нет",VLOOKUP(A325,Оп27_BYN→EUR!$A$2:$C$33,3,0),VLOOKUP((A325-1),Оп27_BYN→EUR!$A$2:$C$33,3,0)),$B$2:$G$2774,5,0)-VLOOKUP(B325,$B$2:$G$2774,5,0))/365+(VLOOKUP(IF(C325="Нет",VLOOKUP(A325,Оп27_BYN→EUR!$A$2:$C$33,3,0),VLOOKUP((A325-1),Оп27_BYN→EUR!$A$2:$C$33,3,0)),$B$2:$G$2774,6,0)-VLOOKUP(B325,$B$2:$G$2774,6,0))/366)</f>
        <v>2.3985608274975698</v>
      </c>
      <c r="F325" s="54">
        <f>COUNTIF(D326:$D$2774,365)</f>
        <v>2083</v>
      </c>
      <c r="G325" s="54">
        <f>COUNTIF(D326:$D$2774,366)</f>
        <v>366</v>
      </c>
      <c r="H325" s="50"/>
    </row>
    <row r="326" spans="1:8" x14ac:dyDescent="0.25">
      <c r="A326" s="54">
        <f>COUNTIF($C$3:C326,"Да")</f>
        <v>4</v>
      </c>
      <c r="B326" s="53">
        <f t="shared" si="10"/>
        <v>45724</v>
      </c>
      <c r="C326" s="53" t="str">
        <f>IF(ISERROR(VLOOKUP(B326,Оп27_BYN→EUR!$C$3:$C$33,1,0)),"Нет","Да")</f>
        <v>Нет</v>
      </c>
      <c r="D326" s="54">
        <f t="shared" si="11"/>
        <v>365</v>
      </c>
      <c r="E326" s="55">
        <f>('Все выпуски'!$H$4*'Все выпуски'!$H$8)*((VLOOKUP(IF(C326="Нет",VLOOKUP(A326,Оп27_BYN→EUR!$A$2:$C$33,3,0),VLOOKUP((A326-1),Оп27_BYN→EUR!$A$2:$C$33,3,0)),$B$2:$G$2774,5,0)-VLOOKUP(B326,$B$2:$G$2774,5,0))/365+(VLOOKUP(IF(C326="Нет",VLOOKUP(A326,Оп27_BYN→EUR!$A$2:$C$33,3,0),VLOOKUP((A326-1),Оп27_BYN→EUR!$A$2:$C$33,3,0)),$B$2:$G$2774,6,0)-VLOOKUP(B326,$B$2:$G$2774,6,0))/366)</f>
        <v>2.6670107633494672E-2</v>
      </c>
      <c r="F326" s="54">
        <f>COUNTIF(D327:$D$2774,365)</f>
        <v>2082</v>
      </c>
      <c r="G326" s="54">
        <f>COUNTIF(D327:$D$2774,366)</f>
        <v>366</v>
      </c>
      <c r="H326" s="50"/>
    </row>
    <row r="327" spans="1:8" x14ac:dyDescent="0.25">
      <c r="A327" s="54">
        <f>COUNTIF($C$3:C327,"Да")</f>
        <v>4</v>
      </c>
      <c r="B327" s="53">
        <f t="shared" si="10"/>
        <v>45725</v>
      </c>
      <c r="C327" s="53" t="str">
        <f>IF(ISERROR(VLOOKUP(B327,Оп27_BYN→EUR!$C$3:$C$33,1,0)),"Нет","Да")</f>
        <v>Нет</v>
      </c>
      <c r="D327" s="54">
        <f t="shared" si="11"/>
        <v>365</v>
      </c>
      <c r="E327" s="55">
        <f>('Все выпуски'!$H$4*'Все выпуски'!$H$8)*((VLOOKUP(IF(C327="Нет",VLOOKUP(A327,Оп27_BYN→EUR!$A$2:$C$33,3,0),VLOOKUP((A327-1),Оп27_BYN→EUR!$A$2:$C$33,3,0)),$B$2:$G$2774,5,0)-VLOOKUP(B327,$B$2:$G$2774,5,0))/365+(VLOOKUP(IF(C327="Нет",VLOOKUP(A327,Оп27_BYN→EUR!$A$2:$C$33,3,0),VLOOKUP((A327-1),Оп27_BYN→EUR!$A$2:$C$33,3,0)),$B$2:$G$2774,6,0)-VLOOKUP(B327,$B$2:$G$2774,6,0))/366)</f>
        <v>5.3340215266989344E-2</v>
      </c>
      <c r="F327" s="54">
        <f>COUNTIF(D328:$D$2774,365)</f>
        <v>2081</v>
      </c>
      <c r="G327" s="54">
        <f>COUNTIF(D328:$D$2774,366)</f>
        <v>366</v>
      </c>
      <c r="H327" s="50"/>
    </row>
    <row r="328" spans="1:8" x14ac:dyDescent="0.25">
      <c r="A328" s="54">
        <f>COUNTIF($C$3:C328,"Да")</f>
        <v>4</v>
      </c>
      <c r="B328" s="53">
        <f t="shared" si="10"/>
        <v>45726</v>
      </c>
      <c r="C328" s="53" t="str">
        <f>IF(ISERROR(VLOOKUP(B328,Оп27_BYN→EUR!$C$3:$C$33,1,0)),"Нет","Да")</f>
        <v>Нет</v>
      </c>
      <c r="D328" s="54">
        <f t="shared" si="11"/>
        <v>365</v>
      </c>
      <c r="E328" s="55">
        <f>('Все выпуски'!$H$4*'Все выпуски'!$H$8)*((VLOOKUP(IF(C328="Нет",VLOOKUP(A328,Оп27_BYN→EUR!$A$2:$C$33,3,0),VLOOKUP((A328-1),Оп27_BYN→EUR!$A$2:$C$33,3,0)),$B$2:$G$2774,5,0)-VLOOKUP(B328,$B$2:$G$2774,5,0))/365+(VLOOKUP(IF(C328="Нет",VLOOKUP(A328,Оп27_BYN→EUR!$A$2:$C$33,3,0),VLOOKUP((A328-1),Оп27_BYN→EUR!$A$2:$C$33,3,0)),$B$2:$G$2774,6,0)-VLOOKUP(B328,$B$2:$G$2774,6,0))/366)</f>
        <v>8.0010322900484002E-2</v>
      </c>
      <c r="F328" s="54">
        <f>COUNTIF(D329:$D$2774,365)</f>
        <v>2080</v>
      </c>
      <c r="G328" s="54">
        <f>COUNTIF(D329:$D$2774,366)</f>
        <v>366</v>
      </c>
      <c r="H328" s="50"/>
    </row>
    <row r="329" spans="1:8" x14ac:dyDescent="0.25">
      <c r="A329" s="54">
        <f>COUNTIF($C$3:C329,"Да")</f>
        <v>4</v>
      </c>
      <c r="B329" s="53">
        <f t="shared" si="10"/>
        <v>45727</v>
      </c>
      <c r="C329" s="53" t="str">
        <f>IF(ISERROR(VLOOKUP(B329,Оп27_BYN→EUR!$C$3:$C$33,1,0)),"Нет","Да")</f>
        <v>Нет</v>
      </c>
      <c r="D329" s="54">
        <f t="shared" si="11"/>
        <v>365</v>
      </c>
      <c r="E329" s="55">
        <f>('Все выпуски'!$H$4*'Все выпуски'!$H$8)*((VLOOKUP(IF(C329="Нет",VLOOKUP(A329,Оп27_BYN→EUR!$A$2:$C$33,3,0),VLOOKUP((A329-1),Оп27_BYN→EUR!$A$2:$C$33,3,0)),$B$2:$G$2774,5,0)-VLOOKUP(B329,$B$2:$G$2774,5,0))/365+(VLOOKUP(IF(C329="Нет",VLOOKUP(A329,Оп27_BYN→EUR!$A$2:$C$33,3,0),VLOOKUP((A329-1),Оп27_BYN→EUR!$A$2:$C$33,3,0)),$B$2:$G$2774,6,0)-VLOOKUP(B329,$B$2:$G$2774,6,0))/366)</f>
        <v>0.10668043053397869</v>
      </c>
      <c r="F329" s="54">
        <f>COUNTIF(D330:$D$2774,365)</f>
        <v>2079</v>
      </c>
      <c r="G329" s="54">
        <f>COUNTIF(D330:$D$2774,366)</f>
        <v>366</v>
      </c>
      <c r="H329" s="50"/>
    </row>
    <row r="330" spans="1:8" x14ac:dyDescent="0.25">
      <c r="A330" s="54">
        <f>COUNTIF($C$3:C330,"Да")</f>
        <v>4</v>
      </c>
      <c r="B330" s="53">
        <f t="shared" si="10"/>
        <v>45728</v>
      </c>
      <c r="C330" s="53" t="str">
        <f>IF(ISERROR(VLOOKUP(B330,Оп27_BYN→EUR!$C$3:$C$33,1,0)),"Нет","Да")</f>
        <v>Нет</v>
      </c>
      <c r="D330" s="54">
        <f t="shared" si="11"/>
        <v>365</v>
      </c>
      <c r="E330" s="55">
        <f>('Все выпуски'!$H$4*'Все выпуски'!$H$8)*((VLOOKUP(IF(C330="Нет",VLOOKUP(A330,Оп27_BYN→EUR!$A$2:$C$33,3,0),VLOOKUP((A330-1),Оп27_BYN→EUR!$A$2:$C$33,3,0)),$B$2:$G$2774,5,0)-VLOOKUP(B330,$B$2:$G$2774,5,0))/365+(VLOOKUP(IF(C330="Нет",VLOOKUP(A330,Оп27_BYN→EUR!$A$2:$C$33,3,0),VLOOKUP((A330-1),Оп27_BYN→EUR!$A$2:$C$33,3,0)),$B$2:$G$2774,6,0)-VLOOKUP(B330,$B$2:$G$2774,6,0))/366)</f>
        <v>0.13335053816747336</v>
      </c>
      <c r="F330" s="54">
        <f>COUNTIF(D331:$D$2774,365)</f>
        <v>2078</v>
      </c>
      <c r="G330" s="54">
        <f>COUNTIF(D331:$D$2774,366)</f>
        <v>366</v>
      </c>
      <c r="H330" s="50"/>
    </row>
    <row r="331" spans="1:8" x14ac:dyDescent="0.25">
      <c r="A331" s="54">
        <f>COUNTIF($C$3:C331,"Да")</f>
        <v>4</v>
      </c>
      <c r="B331" s="53">
        <f t="shared" si="10"/>
        <v>45729</v>
      </c>
      <c r="C331" s="53" t="str">
        <f>IF(ISERROR(VLOOKUP(B331,Оп27_BYN→EUR!$C$3:$C$33,1,0)),"Нет","Да")</f>
        <v>Нет</v>
      </c>
      <c r="D331" s="54">
        <f t="shared" si="11"/>
        <v>365</v>
      </c>
      <c r="E331" s="55">
        <f>('Все выпуски'!$H$4*'Все выпуски'!$H$8)*((VLOOKUP(IF(C331="Нет",VLOOKUP(A331,Оп27_BYN→EUR!$A$2:$C$33,3,0),VLOOKUP((A331-1),Оп27_BYN→EUR!$A$2:$C$33,3,0)),$B$2:$G$2774,5,0)-VLOOKUP(B331,$B$2:$G$2774,5,0))/365+(VLOOKUP(IF(C331="Нет",VLOOKUP(A331,Оп27_BYN→EUR!$A$2:$C$33,3,0),VLOOKUP((A331-1),Оп27_BYN→EUR!$A$2:$C$33,3,0)),$B$2:$G$2774,6,0)-VLOOKUP(B331,$B$2:$G$2774,6,0))/366)</f>
        <v>0.160020645800968</v>
      </c>
      <c r="F331" s="54">
        <f>COUNTIF(D332:$D$2774,365)</f>
        <v>2077</v>
      </c>
      <c r="G331" s="54">
        <f>COUNTIF(D332:$D$2774,366)</f>
        <v>366</v>
      </c>
      <c r="H331" s="50"/>
    </row>
    <row r="332" spans="1:8" x14ac:dyDescent="0.25">
      <c r="A332" s="54">
        <f>COUNTIF($C$3:C332,"Да")</f>
        <v>4</v>
      </c>
      <c r="B332" s="53">
        <f t="shared" si="10"/>
        <v>45730</v>
      </c>
      <c r="C332" s="53" t="str">
        <f>IF(ISERROR(VLOOKUP(B332,Оп27_BYN→EUR!$C$3:$C$33,1,0)),"Нет","Да")</f>
        <v>Нет</v>
      </c>
      <c r="D332" s="54">
        <f t="shared" si="11"/>
        <v>365</v>
      </c>
      <c r="E332" s="55">
        <f>('Все выпуски'!$H$4*'Все выпуски'!$H$8)*((VLOOKUP(IF(C332="Нет",VLOOKUP(A332,Оп27_BYN→EUR!$A$2:$C$33,3,0),VLOOKUP((A332-1),Оп27_BYN→EUR!$A$2:$C$33,3,0)),$B$2:$G$2774,5,0)-VLOOKUP(B332,$B$2:$G$2774,5,0))/365+(VLOOKUP(IF(C332="Нет",VLOOKUP(A332,Оп27_BYN→EUR!$A$2:$C$33,3,0),VLOOKUP((A332-1),Оп27_BYN→EUR!$A$2:$C$33,3,0)),$B$2:$G$2774,6,0)-VLOOKUP(B332,$B$2:$G$2774,6,0))/366)</f>
        <v>0.1866907534344627</v>
      </c>
      <c r="F332" s="54">
        <f>COUNTIF(D333:$D$2774,365)</f>
        <v>2076</v>
      </c>
      <c r="G332" s="54">
        <f>COUNTIF(D333:$D$2774,366)</f>
        <v>366</v>
      </c>
      <c r="H332" s="50"/>
    </row>
    <row r="333" spans="1:8" x14ac:dyDescent="0.25">
      <c r="A333" s="54">
        <f>COUNTIF($C$3:C333,"Да")</f>
        <v>4</v>
      </c>
      <c r="B333" s="53">
        <f t="shared" si="10"/>
        <v>45731</v>
      </c>
      <c r="C333" s="53" t="str">
        <f>IF(ISERROR(VLOOKUP(B333,Оп27_BYN→EUR!$C$3:$C$33,1,0)),"Нет","Да")</f>
        <v>Нет</v>
      </c>
      <c r="D333" s="54">
        <f t="shared" si="11"/>
        <v>365</v>
      </c>
      <c r="E333" s="55">
        <f>('Все выпуски'!$H$4*'Все выпуски'!$H$8)*((VLOOKUP(IF(C333="Нет",VLOOKUP(A333,Оп27_BYN→EUR!$A$2:$C$33,3,0),VLOOKUP((A333-1),Оп27_BYN→EUR!$A$2:$C$33,3,0)),$B$2:$G$2774,5,0)-VLOOKUP(B333,$B$2:$G$2774,5,0))/365+(VLOOKUP(IF(C333="Нет",VLOOKUP(A333,Оп27_BYN→EUR!$A$2:$C$33,3,0),VLOOKUP((A333-1),Оп27_BYN→EUR!$A$2:$C$33,3,0)),$B$2:$G$2774,6,0)-VLOOKUP(B333,$B$2:$G$2774,6,0))/366)</f>
        <v>0.21336086106795737</v>
      </c>
      <c r="F333" s="54">
        <f>COUNTIF(D334:$D$2774,365)</f>
        <v>2075</v>
      </c>
      <c r="G333" s="54">
        <f>COUNTIF(D334:$D$2774,366)</f>
        <v>366</v>
      </c>
      <c r="H333" s="50"/>
    </row>
    <row r="334" spans="1:8" x14ac:dyDescent="0.25">
      <c r="A334" s="54">
        <f>COUNTIF($C$3:C334,"Да")</f>
        <v>4</v>
      </c>
      <c r="B334" s="53">
        <f t="shared" si="10"/>
        <v>45732</v>
      </c>
      <c r="C334" s="53" t="str">
        <f>IF(ISERROR(VLOOKUP(B334,Оп27_BYN→EUR!$C$3:$C$33,1,0)),"Нет","Да")</f>
        <v>Нет</v>
      </c>
      <c r="D334" s="54">
        <f t="shared" si="11"/>
        <v>365</v>
      </c>
      <c r="E334" s="55">
        <f>('Все выпуски'!$H$4*'Все выпуски'!$H$8)*((VLOOKUP(IF(C334="Нет",VLOOKUP(A334,Оп27_BYN→EUR!$A$2:$C$33,3,0),VLOOKUP((A334-1),Оп27_BYN→EUR!$A$2:$C$33,3,0)),$B$2:$G$2774,5,0)-VLOOKUP(B334,$B$2:$G$2774,5,0))/365+(VLOOKUP(IF(C334="Нет",VLOOKUP(A334,Оп27_BYN→EUR!$A$2:$C$33,3,0),VLOOKUP((A334-1),Оп27_BYN→EUR!$A$2:$C$33,3,0)),$B$2:$G$2774,6,0)-VLOOKUP(B334,$B$2:$G$2774,6,0))/366)</f>
        <v>0.24003096870145205</v>
      </c>
      <c r="F334" s="54">
        <f>COUNTIF(D335:$D$2774,365)</f>
        <v>2074</v>
      </c>
      <c r="G334" s="54">
        <f>COUNTIF(D335:$D$2774,366)</f>
        <v>366</v>
      </c>
      <c r="H334" s="50"/>
    </row>
    <row r="335" spans="1:8" x14ac:dyDescent="0.25">
      <c r="A335" s="54">
        <f>COUNTIF($C$3:C335,"Да")</f>
        <v>4</v>
      </c>
      <c r="B335" s="53">
        <f t="shared" si="10"/>
        <v>45733</v>
      </c>
      <c r="C335" s="53" t="str">
        <f>IF(ISERROR(VLOOKUP(B335,Оп27_BYN→EUR!$C$3:$C$33,1,0)),"Нет","Да")</f>
        <v>Нет</v>
      </c>
      <c r="D335" s="54">
        <f t="shared" si="11"/>
        <v>365</v>
      </c>
      <c r="E335" s="55">
        <f>('Все выпуски'!$H$4*'Все выпуски'!$H$8)*((VLOOKUP(IF(C335="Нет",VLOOKUP(A335,Оп27_BYN→EUR!$A$2:$C$33,3,0),VLOOKUP((A335-1),Оп27_BYN→EUR!$A$2:$C$33,3,0)),$B$2:$G$2774,5,0)-VLOOKUP(B335,$B$2:$G$2774,5,0))/365+(VLOOKUP(IF(C335="Нет",VLOOKUP(A335,Оп27_BYN→EUR!$A$2:$C$33,3,0),VLOOKUP((A335-1),Оп27_BYN→EUR!$A$2:$C$33,3,0)),$B$2:$G$2774,6,0)-VLOOKUP(B335,$B$2:$G$2774,6,0))/366)</f>
        <v>0.26670107633494672</v>
      </c>
      <c r="F335" s="54">
        <f>COUNTIF(D336:$D$2774,365)</f>
        <v>2073</v>
      </c>
      <c r="G335" s="54">
        <f>COUNTIF(D336:$D$2774,366)</f>
        <v>366</v>
      </c>
      <c r="H335" s="50"/>
    </row>
    <row r="336" spans="1:8" x14ac:dyDescent="0.25">
      <c r="A336" s="54">
        <f>COUNTIF($C$3:C336,"Да")</f>
        <v>4</v>
      </c>
      <c r="B336" s="53">
        <f t="shared" si="10"/>
        <v>45734</v>
      </c>
      <c r="C336" s="53" t="str">
        <f>IF(ISERROR(VLOOKUP(B336,Оп27_BYN→EUR!$C$3:$C$33,1,0)),"Нет","Да")</f>
        <v>Нет</v>
      </c>
      <c r="D336" s="54">
        <f t="shared" si="11"/>
        <v>365</v>
      </c>
      <c r="E336" s="55">
        <f>('Все выпуски'!$H$4*'Все выпуски'!$H$8)*((VLOOKUP(IF(C336="Нет",VLOOKUP(A336,Оп27_BYN→EUR!$A$2:$C$33,3,0),VLOOKUP((A336-1),Оп27_BYN→EUR!$A$2:$C$33,3,0)),$B$2:$G$2774,5,0)-VLOOKUP(B336,$B$2:$G$2774,5,0))/365+(VLOOKUP(IF(C336="Нет",VLOOKUP(A336,Оп27_BYN→EUR!$A$2:$C$33,3,0),VLOOKUP((A336-1),Оп27_BYN→EUR!$A$2:$C$33,3,0)),$B$2:$G$2774,6,0)-VLOOKUP(B336,$B$2:$G$2774,6,0))/366)</f>
        <v>0.29337118396844142</v>
      </c>
      <c r="F336" s="54">
        <f>COUNTIF(D337:$D$2774,365)</f>
        <v>2072</v>
      </c>
      <c r="G336" s="54">
        <f>COUNTIF(D337:$D$2774,366)</f>
        <v>366</v>
      </c>
      <c r="H336" s="50"/>
    </row>
    <row r="337" spans="1:8" x14ac:dyDescent="0.25">
      <c r="A337" s="54">
        <f>COUNTIF($C$3:C337,"Да")</f>
        <v>4</v>
      </c>
      <c r="B337" s="53">
        <f t="shared" si="10"/>
        <v>45735</v>
      </c>
      <c r="C337" s="53" t="str">
        <f>IF(ISERROR(VLOOKUP(B337,Оп27_BYN→EUR!$C$3:$C$33,1,0)),"Нет","Да")</f>
        <v>Нет</v>
      </c>
      <c r="D337" s="54">
        <f t="shared" si="11"/>
        <v>365</v>
      </c>
      <c r="E337" s="55">
        <f>('Все выпуски'!$H$4*'Все выпуски'!$H$8)*((VLOOKUP(IF(C337="Нет",VLOOKUP(A337,Оп27_BYN→EUR!$A$2:$C$33,3,0),VLOOKUP((A337-1),Оп27_BYN→EUR!$A$2:$C$33,3,0)),$B$2:$G$2774,5,0)-VLOOKUP(B337,$B$2:$G$2774,5,0))/365+(VLOOKUP(IF(C337="Нет",VLOOKUP(A337,Оп27_BYN→EUR!$A$2:$C$33,3,0),VLOOKUP((A337-1),Оп27_BYN→EUR!$A$2:$C$33,3,0)),$B$2:$G$2774,6,0)-VLOOKUP(B337,$B$2:$G$2774,6,0))/366)</f>
        <v>0.32004129160193601</v>
      </c>
      <c r="F337" s="54">
        <f>COUNTIF(D338:$D$2774,365)</f>
        <v>2071</v>
      </c>
      <c r="G337" s="54">
        <f>COUNTIF(D338:$D$2774,366)</f>
        <v>366</v>
      </c>
      <c r="H337" s="50"/>
    </row>
    <row r="338" spans="1:8" x14ac:dyDescent="0.25">
      <c r="A338" s="54">
        <f>COUNTIF($C$3:C338,"Да")</f>
        <v>4</v>
      </c>
      <c r="B338" s="53">
        <f t="shared" si="10"/>
        <v>45736</v>
      </c>
      <c r="C338" s="53" t="str">
        <f>IF(ISERROR(VLOOKUP(B338,Оп27_BYN→EUR!$C$3:$C$33,1,0)),"Нет","Да")</f>
        <v>Нет</v>
      </c>
      <c r="D338" s="54">
        <f t="shared" si="11"/>
        <v>365</v>
      </c>
      <c r="E338" s="55">
        <f>('Все выпуски'!$H$4*'Все выпуски'!$H$8)*((VLOOKUP(IF(C338="Нет",VLOOKUP(A338,Оп27_BYN→EUR!$A$2:$C$33,3,0),VLOOKUP((A338-1),Оп27_BYN→EUR!$A$2:$C$33,3,0)),$B$2:$G$2774,5,0)-VLOOKUP(B338,$B$2:$G$2774,5,0))/365+(VLOOKUP(IF(C338="Нет",VLOOKUP(A338,Оп27_BYN→EUR!$A$2:$C$33,3,0),VLOOKUP((A338-1),Оп27_BYN→EUR!$A$2:$C$33,3,0)),$B$2:$G$2774,6,0)-VLOOKUP(B338,$B$2:$G$2774,6,0))/366)</f>
        <v>0.34671139923543071</v>
      </c>
      <c r="F338" s="54">
        <f>COUNTIF(D339:$D$2774,365)</f>
        <v>2070</v>
      </c>
      <c r="G338" s="54">
        <f>COUNTIF(D339:$D$2774,366)</f>
        <v>366</v>
      </c>
      <c r="H338" s="50"/>
    </row>
    <row r="339" spans="1:8" x14ac:dyDescent="0.25">
      <c r="A339" s="54">
        <f>COUNTIF($C$3:C339,"Да")</f>
        <v>4</v>
      </c>
      <c r="B339" s="53">
        <f t="shared" si="10"/>
        <v>45737</v>
      </c>
      <c r="C339" s="53" t="str">
        <f>IF(ISERROR(VLOOKUP(B339,Оп27_BYN→EUR!$C$3:$C$33,1,0)),"Нет","Да")</f>
        <v>Нет</v>
      </c>
      <c r="D339" s="54">
        <f t="shared" si="11"/>
        <v>365</v>
      </c>
      <c r="E339" s="55">
        <f>('Все выпуски'!$H$4*'Все выпуски'!$H$8)*((VLOOKUP(IF(C339="Нет",VLOOKUP(A339,Оп27_BYN→EUR!$A$2:$C$33,3,0),VLOOKUP((A339-1),Оп27_BYN→EUR!$A$2:$C$33,3,0)),$B$2:$G$2774,5,0)-VLOOKUP(B339,$B$2:$G$2774,5,0))/365+(VLOOKUP(IF(C339="Нет",VLOOKUP(A339,Оп27_BYN→EUR!$A$2:$C$33,3,0),VLOOKUP((A339-1),Оп27_BYN→EUR!$A$2:$C$33,3,0)),$B$2:$G$2774,6,0)-VLOOKUP(B339,$B$2:$G$2774,6,0))/366)</f>
        <v>0.37338150686892541</v>
      </c>
      <c r="F339" s="54">
        <f>COUNTIF(D340:$D$2774,365)</f>
        <v>2069</v>
      </c>
      <c r="G339" s="54">
        <f>COUNTIF(D340:$D$2774,366)</f>
        <v>366</v>
      </c>
      <c r="H339" s="50"/>
    </row>
    <row r="340" spans="1:8" x14ac:dyDescent="0.25">
      <c r="A340" s="54">
        <f>COUNTIF($C$3:C340,"Да")</f>
        <v>4</v>
      </c>
      <c r="B340" s="53">
        <f t="shared" si="10"/>
        <v>45738</v>
      </c>
      <c r="C340" s="53" t="str">
        <f>IF(ISERROR(VLOOKUP(B340,Оп27_BYN→EUR!$C$3:$C$33,1,0)),"Нет","Да")</f>
        <v>Нет</v>
      </c>
      <c r="D340" s="54">
        <f t="shared" si="11"/>
        <v>365</v>
      </c>
      <c r="E340" s="55">
        <f>('Все выпуски'!$H$4*'Все выпуски'!$H$8)*((VLOOKUP(IF(C340="Нет",VLOOKUP(A340,Оп27_BYN→EUR!$A$2:$C$33,3,0),VLOOKUP((A340-1),Оп27_BYN→EUR!$A$2:$C$33,3,0)),$B$2:$G$2774,5,0)-VLOOKUP(B340,$B$2:$G$2774,5,0))/365+(VLOOKUP(IF(C340="Нет",VLOOKUP(A340,Оп27_BYN→EUR!$A$2:$C$33,3,0),VLOOKUP((A340-1),Оп27_BYN→EUR!$A$2:$C$33,3,0)),$B$2:$G$2774,6,0)-VLOOKUP(B340,$B$2:$G$2774,6,0))/366)</f>
        <v>0.40005161450242005</v>
      </c>
      <c r="F340" s="54">
        <f>COUNTIF(D341:$D$2774,365)</f>
        <v>2068</v>
      </c>
      <c r="G340" s="54">
        <f>COUNTIF(D341:$D$2774,366)</f>
        <v>366</v>
      </c>
      <c r="H340" s="50"/>
    </row>
    <row r="341" spans="1:8" x14ac:dyDescent="0.25">
      <c r="A341" s="54">
        <f>COUNTIF($C$3:C341,"Да")</f>
        <v>4</v>
      </c>
      <c r="B341" s="53">
        <f t="shared" si="10"/>
        <v>45739</v>
      </c>
      <c r="C341" s="53" t="str">
        <f>IF(ISERROR(VLOOKUP(B341,Оп27_BYN→EUR!$C$3:$C$33,1,0)),"Нет","Да")</f>
        <v>Нет</v>
      </c>
      <c r="D341" s="54">
        <f t="shared" si="11"/>
        <v>365</v>
      </c>
      <c r="E341" s="55">
        <f>('Все выпуски'!$H$4*'Все выпуски'!$H$8)*((VLOOKUP(IF(C341="Нет",VLOOKUP(A341,Оп27_BYN→EUR!$A$2:$C$33,3,0),VLOOKUP((A341-1),Оп27_BYN→EUR!$A$2:$C$33,3,0)),$B$2:$G$2774,5,0)-VLOOKUP(B341,$B$2:$G$2774,5,0))/365+(VLOOKUP(IF(C341="Нет",VLOOKUP(A341,Оп27_BYN→EUR!$A$2:$C$33,3,0),VLOOKUP((A341-1),Оп27_BYN→EUR!$A$2:$C$33,3,0)),$B$2:$G$2774,6,0)-VLOOKUP(B341,$B$2:$G$2774,6,0))/366)</f>
        <v>0.42672172213591475</v>
      </c>
      <c r="F341" s="54">
        <f>COUNTIF(D342:$D$2774,365)</f>
        <v>2067</v>
      </c>
      <c r="G341" s="54">
        <f>COUNTIF(D342:$D$2774,366)</f>
        <v>366</v>
      </c>
      <c r="H341" s="50"/>
    </row>
    <row r="342" spans="1:8" x14ac:dyDescent="0.25">
      <c r="A342" s="54">
        <f>COUNTIF($C$3:C342,"Да")</f>
        <v>4</v>
      </c>
      <c r="B342" s="53">
        <f t="shared" si="10"/>
        <v>45740</v>
      </c>
      <c r="C342" s="53" t="str">
        <f>IF(ISERROR(VLOOKUP(B342,Оп27_BYN→EUR!$C$3:$C$33,1,0)),"Нет","Да")</f>
        <v>Нет</v>
      </c>
      <c r="D342" s="54">
        <f t="shared" si="11"/>
        <v>365</v>
      </c>
      <c r="E342" s="55">
        <f>('Все выпуски'!$H$4*'Все выпуски'!$H$8)*((VLOOKUP(IF(C342="Нет",VLOOKUP(A342,Оп27_BYN→EUR!$A$2:$C$33,3,0),VLOOKUP((A342-1),Оп27_BYN→EUR!$A$2:$C$33,3,0)),$B$2:$G$2774,5,0)-VLOOKUP(B342,$B$2:$G$2774,5,0))/365+(VLOOKUP(IF(C342="Нет",VLOOKUP(A342,Оп27_BYN→EUR!$A$2:$C$33,3,0),VLOOKUP((A342-1),Оп27_BYN→EUR!$A$2:$C$33,3,0)),$B$2:$G$2774,6,0)-VLOOKUP(B342,$B$2:$G$2774,6,0))/366)</f>
        <v>0.45339182976940945</v>
      </c>
      <c r="F342" s="54">
        <f>COUNTIF(D343:$D$2774,365)</f>
        <v>2066</v>
      </c>
      <c r="G342" s="54">
        <f>COUNTIF(D343:$D$2774,366)</f>
        <v>366</v>
      </c>
      <c r="H342" s="50"/>
    </row>
    <row r="343" spans="1:8" x14ac:dyDescent="0.25">
      <c r="A343" s="54">
        <f>COUNTIF($C$3:C343,"Да")</f>
        <v>4</v>
      </c>
      <c r="B343" s="53">
        <f t="shared" si="10"/>
        <v>45741</v>
      </c>
      <c r="C343" s="53" t="str">
        <f>IF(ISERROR(VLOOKUP(B343,Оп27_BYN→EUR!$C$3:$C$33,1,0)),"Нет","Да")</f>
        <v>Нет</v>
      </c>
      <c r="D343" s="54">
        <f t="shared" si="11"/>
        <v>365</v>
      </c>
      <c r="E343" s="55">
        <f>('Все выпуски'!$H$4*'Все выпуски'!$H$8)*((VLOOKUP(IF(C343="Нет",VLOOKUP(A343,Оп27_BYN→EUR!$A$2:$C$33,3,0),VLOOKUP((A343-1),Оп27_BYN→EUR!$A$2:$C$33,3,0)),$B$2:$G$2774,5,0)-VLOOKUP(B343,$B$2:$G$2774,5,0))/365+(VLOOKUP(IF(C343="Нет",VLOOKUP(A343,Оп27_BYN→EUR!$A$2:$C$33,3,0),VLOOKUP((A343-1),Оп27_BYN→EUR!$A$2:$C$33,3,0)),$B$2:$G$2774,6,0)-VLOOKUP(B343,$B$2:$G$2774,6,0))/366)</f>
        <v>0.48006193740290409</v>
      </c>
      <c r="F343" s="54">
        <f>COUNTIF(D344:$D$2774,365)</f>
        <v>2065</v>
      </c>
      <c r="G343" s="54">
        <f>COUNTIF(D344:$D$2774,366)</f>
        <v>366</v>
      </c>
      <c r="H343" s="50"/>
    </row>
    <row r="344" spans="1:8" x14ac:dyDescent="0.25">
      <c r="A344" s="54">
        <f>COUNTIF($C$3:C344,"Да")</f>
        <v>4</v>
      </c>
      <c r="B344" s="53">
        <f t="shared" si="10"/>
        <v>45742</v>
      </c>
      <c r="C344" s="53" t="str">
        <f>IF(ISERROR(VLOOKUP(B344,Оп27_BYN→EUR!$C$3:$C$33,1,0)),"Нет","Да")</f>
        <v>Нет</v>
      </c>
      <c r="D344" s="54">
        <f t="shared" si="11"/>
        <v>365</v>
      </c>
      <c r="E344" s="55">
        <f>('Все выпуски'!$H$4*'Все выпуски'!$H$8)*((VLOOKUP(IF(C344="Нет",VLOOKUP(A344,Оп27_BYN→EUR!$A$2:$C$33,3,0),VLOOKUP((A344-1),Оп27_BYN→EUR!$A$2:$C$33,3,0)),$B$2:$G$2774,5,0)-VLOOKUP(B344,$B$2:$G$2774,5,0))/365+(VLOOKUP(IF(C344="Нет",VLOOKUP(A344,Оп27_BYN→EUR!$A$2:$C$33,3,0),VLOOKUP((A344-1),Оп27_BYN→EUR!$A$2:$C$33,3,0)),$B$2:$G$2774,6,0)-VLOOKUP(B344,$B$2:$G$2774,6,0))/366)</f>
        <v>0.50673204503639879</v>
      </c>
      <c r="F344" s="54">
        <f>COUNTIF(D345:$D$2774,365)</f>
        <v>2064</v>
      </c>
      <c r="G344" s="54">
        <f>COUNTIF(D345:$D$2774,366)</f>
        <v>366</v>
      </c>
      <c r="H344" s="50"/>
    </row>
    <row r="345" spans="1:8" x14ac:dyDescent="0.25">
      <c r="A345" s="54">
        <f>COUNTIF($C$3:C345,"Да")</f>
        <v>4</v>
      </c>
      <c r="B345" s="53">
        <f t="shared" si="10"/>
        <v>45743</v>
      </c>
      <c r="C345" s="53" t="str">
        <f>IF(ISERROR(VLOOKUP(B345,Оп27_BYN→EUR!$C$3:$C$33,1,0)),"Нет","Да")</f>
        <v>Нет</v>
      </c>
      <c r="D345" s="54">
        <f t="shared" si="11"/>
        <v>365</v>
      </c>
      <c r="E345" s="55">
        <f>('Все выпуски'!$H$4*'Все выпуски'!$H$8)*((VLOOKUP(IF(C345="Нет",VLOOKUP(A345,Оп27_BYN→EUR!$A$2:$C$33,3,0),VLOOKUP((A345-1),Оп27_BYN→EUR!$A$2:$C$33,3,0)),$B$2:$G$2774,5,0)-VLOOKUP(B345,$B$2:$G$2774,5,0))/365+(VLOOKUP(IF(C345="Нет",VLOOKUP(A345,Оп27_BYN→EUR!$A$2:$C$33,3,0),VLOOKUP((A345-1),Оп27_BYN→EUR!$A$2:$C$33,3,0)),$B$2:$G$2774,6,0)-VLOOKUP(B345,$B$2:$G$2774,6,0))/366)</f>
        <v>0.53340215266989344</v>
      </c>
      <c r="F345" s="54">
        <f>COUNTIF(D346:$D$2774,365)</f>
        <v>2063</v>
      </c>
      <c r="G345" s="54">
        <f>COUNTIF(D346:$D$2774,366)</f>
        <v>366</v>
      </c>
      <c r="H345" s="50"/>
    </row>
    <row r="346" spans="1:8" x14ac:dyDescent="0.25">
      <c r="A346" s="54">
        <f>COUNTIF($C$3:C346,"Да")</f>
        <v>4</v>
      </c>
      <c r="B346" s="53">
        <f t="shared" si="10"/>
        <v>45744</v>
      </c>
      <c r="C346" s="53" t="str">
        <f>IF(ISERROR(VLOOKUP(B346,Оп27_BYN→EUR!$C$3:$C$33,1,0)),"Нет","Да")</f>
        <v>Нет</v>
      </c>
      <c r="D346" s="54">
        <f t="shared" si="11"/>
        <v>365</v>
      </c>
      <c r="E346" s="55">
        <f>('Все выпуски'!$H$4*'Все выпуски'!$H$8)*((VLOOKUP(IF(C346="Нет",VLOOKUP(A346,Оп27_BYN→EUR!$A$2:$C$33,3,0),VLOOKUP((A346-1),Оп27_BYN→EUR!$A$2:$C$33,3,0)),$B$2:$G$2774,5,0)-VLOOKUP(B346,$B$2:$G$2774,5,0))/365+(VLOOKUP(IF(C346="Нет",VLOOKUP(A346,Оп27_BYN→EUR!$A$2:$C$33,3,0),VLOOKUP((A346-1),Оп27_BYN→EUR!$A$2:$C$33,3,0)),$B$2:$G$2774,6,0)-VLOOKUP(B346,$B$2:$G$2774,6,0))/366)</f>
        <v>0.56007226030338808</v>
      </c>
      <c r="F346" s="54">
        <f>COUNTIF(D347:$D$2774,365)</f>
        <v>2062</v>
      </c>
      <c r="G346" s="54">
        <f>COUNTIF(D347:$D$2774,366)</f>
        <v>366</v>
      </c>
      <c r="H346" s="50"/>
    </row>
    <row r="347" spans="1:8" x14ac:dyDescent="0.25">
      <c r="A347" s="54">
        <f>COUNTIF($C$3:C347,"Да")</f>
        <v>4</v>
      </c>
      <c r="B347" s="53">
        <f t="shared" si="10"/>
        <v>45745</v>
      </c>
      <c r="C347" s="53" t="str">
        <f>IF(ISERROR(VLOOKUP(B347,Оп27_BYN→EUR!$C$3:$C$33,1,0)),"Нет","Да")</f>
        <v>Нет</v>
      </c>
      <c r="D347" s="54">
        <f t="shared" si="11"/>
        <v>365</v>
      </c>
      <c r="E347" s="55">
        <f>('Все выпуски'!$H$4*'Все выпуски'!$H$8)*((VLOOKUP(IF(C347="Нет",VLOOKUP(A347,Оп27_BYN→EUR!$A$2:$C$33,3,0),VLOOKUP((A347-1),Оп27_BYN→EUR!$A$2:$C$33,3,0)),$B$2:$G$2774,5,0)-VLOOKUP(B347,$B$2:$G$2774,5,0))/365+(VLOOKUP(IF(C347="Нет",VLOOKUP(A347,Оп27_BYN→EUR!$A$2:$C$33,3,0),VLOOKUP((A347-1),Оп27_BYN→EUR!$A$2:$C$33,3,0)),$B$2:$G$2774,6,0)-VLOOKUP(B347,$B$2:$G$2774,6,0))/366)</f>
        <v>0.58674236793688284</v>
      </c>
      <c r="F347" s="54">
        <f>COUNTIF(D348:$D$2774,365)</f>
        <v>2061</v>
      </c>
      <c r="G347" s="54">
        <f>COUNTIF(D348:$D$2774,366)</f>
        <v>366</v>
      </c>
      <c r="H347" s="50"/>
    </row>
    <row r="348" spans="1:8" x14ac:dyDescent="0.25">
      <c r="A348" s="54">
        <f>COUNTIF($C$3:C348,"Да")</f>
        <v>4</v>
      </c>
      <c r="B348" s="53">
        <f t="shared" si="10"/>
        <v>45746</v>
      </c>
      <c r="C348" s="53" t="str">
        <f>IF(ISERROR(VLOOKUP(B348,Оп27_BYN→EUR!$C$3:$C$33,1,0)),"Нет","Да")</f>
        <v>Нет</v>
      </c>
      <c r="D348" s="54">
        <f t="shared" si="11"/>
        <v>365</v>
      </c>
      <c r="E348" s="55">
        <f>('Все выпуски'!$H$4*'Все выпуски'!$H$8)*((VLOOKUP(IF(C348="Нет",VLOOKUP(A348,Оп27_BYN→EUR!$A$2:$C$33,3,0),VLOOKUP((A348-1),Оп27_BYN→EUR!$A$2:$C$33,3,0)),$B$2:$G$2774,5,0)-VLOOKUP(B348,$B$2:$G$2774,5,0))/365+(VLOOKUP(IF(C348="Нет",VLOOKUP(A348,Оп27_BYN→EUR!$A$2:$C$33,3,0),VLOOKUP((A348-1),Оп27_BYN→EUR!$A$2:$C$33,3,0)),$B$2:$G$2774,6,0)-VLOOKUP(B348,$B$2:$G$2774,6,0))/366)</f>
        <v>0.61341247557037748</v>
      </c>
      <c r="F348" s="54">
        <f>COUNTIF(D349:$D$2774,365)</f>
        <v>2060</v>
      </c>
      <c r="G348" s="54">
        <f>COUNTIF(D349:$D$2774,366)</f>
        <v>366</v>
      </c>
      <c r="H348" s="50"/>
    </row>
    <row r="349" spans="1:8" x14ac:dyDescent="0.25">
      <c r="A349" s="54">
        <f>COUNTIF($C$3:C349,"Да")</f>
        <v>4</v>
      </c>
      <c r="B349" s="53">
        <f t="shared" si="10"/>
        <v>45747</v>
      </c>
      <c r="C349" s="53" t="str">
        <f>IF(ISERROR(VLOOKUP(B349,Оп27_BYN→EUR!$C$3:$C$33,1,0)),"Нет","Да")</f>
        <v>Нет</v>
      </c>
      <c r="D349" s="54">
        <f t="shared" si="11"/>
        <v>365</v>
      </c>
      <c r="E349" s="55">
        <f>('Все выпуски'!$H$4*'Все выпуски'!$H$8)*((VLOOKUP(IF(C349="Нет",VLOOKUP(A349,Оп27_BYN→EUR!$A$2:$C$33,3,0),VLOOKUP((A349-1),Оп27_BYN→EUR!$A$2:$C$33,3,0)),$B$2:$G$2774,5,0)-VLOOKUP(B349,$B$2:$G$2774,5,0))/365+(VLOOKUP(IF(C349="Нет",VLOOKUP(A349,Оп27_BYN→EUR!$A$2:$C$33,3,0),VLOOKUP((A349-1),Оп27_BYN→EUR!$A$2:$C$33,3,0)),$B$2:$G$2774,6,0)-VLOOKUP(B349,$B$2:$G$2774,6,0))/366)</f>
        <v>0.64008258320387201</v>
      </c>
      <c r="F349" s="54">
        <f>COUNTIF(D350:$D$2774,365)</f>
        <v>2059</v>
      </c>
      <c r="G349" s="54">
        <f>COUNTIF(D350:$D$2774,366)</f>
        <v>366</v>
      </c>
      <c r="H349" s="50"/>
    </row>
    <row r="350" spans="1:8" x14ac:dyDescent="0.25">
      <c r="A350" s="54">
        <f>COUNTIF($C$3:C350,"Да")</f>
        <v>4</v>
      </c>
      <c r="B350" s="53">
        <f t="shared" si="10"/>
        <v>45748</v>
      </c>
      <c r="C350" s="53" t="str">
        <f>IF(ISERROR(VLOOKUP(B350,Оп27_BYN→EUR!$C$3:$C$33,1,0)),"Нет","Да")</f>
        <v>Нет</v>
      </c>
      <c r="D350" s="54">
        <f t="shared" si="11"/>
        <v>365</v>
      </c>
      <c r="E350" s="55">
        <f>('Все выпуски'!$H$4*'Все выпуски'!$H$8)*((VLOOKUP(IF(C350="Нет",VLOOKUP(A350,Оп27_BYN→EUR!$A$2:$C$33,3,0),VLOOKUP((A350-1),Оп27_BYN→EUR!$A$2:$C$33,3,0)),$B$2:$G$2774,5,0)-VLOOKUP(B350,$B$2:$G$2774,5,0))/365+(VLOOKUP(IF(C350="Нет",VLOOKUP(A350,Оп27_BYN→EUR!$A$2:$C$33,3,0),VLOOKUP((A350-1),Оп27_BYN→EUR!$A$2:$C$33,3,0)),$B$2:$G$2774,6,0)-VLOOKUP(B350,$B$2:$G$2774,6,0))/366)</f>
        <v>0.66675269083736677</v>
      </c>
      <c r="F350" s="54">
        <f>COUNTIF(D351:$D$2774,365)</f>
        <v>2058</v>
      </c>
      <c r="G350" s="54">
        <f>COUNTIF(D351:$D$2774,366)</f>
        <v>366</v>
      </c>
      <c r="H350" s="50"/>
    </row>
    <row r="351" spans="1:8" x14ac:dyDescent="0.25">
      <c r="A351" s="54">
        <f>COUNTIF($C$3:C351,"Да")</f>
        <v>4</v>
      </c>
      <c r="B351" s="53">
        <f t="shared" si="10"/>
        <v>45749</v>
      </c>
      <c r="C351" s="53" t="str">
        <f>IF(ISERROR(VLOOKUP(B351,Оп27_BYN→EUR!$C$3:$C$33,1,0)),"Нет","Да")</f>
        <v>Нет</v>
      </c>
      <c r="D351" s="54">
        <f t="shared" si="11"/>
        <v>365</v>
      </c>
      <c r="E351" s="55">
        <f>('Все выпуски'!$H$4*'Все выпуски'!$H$8)*((VLOOKUP(IF(C351="Нет",VLOOKUP(A351,Оп27_BYN→EUR!$A$2:$C$33,3,0),VLOOKUP((A351-1),Оп27_BYN→EUR!$A$2:$C$33,3,0)),$B$2:$G$2774,5,0)-VLOOKUP(B351,$B$2:$G$2774,5,0))/365+(VLOOKUP(IF(C351="Нет",VLOOKUP(A351,Оп27_BYN→EUR!$A$2:$C$33,3,0),VLOOKUP((A351-1),Оп27_BYN→EUR!$A$2:$C$33,3,0)),$B$2:$G$2774,6,0)-VLOOKUP(B351,$B$2:$G$2774,6,0))/366)</f>
        <v>0.69342279847086141</v>
      </c>
      <c r="F351" s="54">
        <f>COUNTIF(D352:$D$2774,365)</f>
        <v>2057</v>
      </c>
      <c r="G351" s="54">
        <f>COUNTIF(D352:$D$2774,366)</f>
        <v>366</v>
      </c>
      <c r="H351" s="50"/>
    </row>
    <row r="352" spans="1:8" x14ac:dyDescent="0.25">
      <c r="A352" s="54">
        <f>COUNTIF($C$3:C352,"Да")</f>
        <v>4</v>
      </c>
      <c r="B352" s="53">
        <f t="shared" si="10"/>
        <v>45750</v>
      </c>
      <c r="C352" s="53" t="str">
        <f>IF(ISERROR(VLOOKUP(B352,Оп27_BYN→EUR!$C$3:$C$33,1,0)),"Нет","Да")</f>
        <v>Нет</v>
      </c>
      <c r="D352" s="54">
        <f t="shared" si="11"/>
        <v>365</v>
      </c>
      <c r="E352" s="55">
        <f>('Все выпуски'!$H$4*'Все выпуски'!$H$8)*((VLOOKUP(IF(C352="Нет",VLOOKUP(A352,Оп27_BYN→EUR!$A$2:$C$33,3,0),VLOOKUP((A352-1),Оп27_BYN→EUR!$A$2:$C$33,3,0)),$B$2:$G$2774,5,0)-VLOOKUP(B352,$B$2:$G$2774,5,0))/365+(VLOOKUP(IF(C352="Нет",VLOOKUP(A352,Оп27_BYN→EUR!$A$2:$C$33,3,0),VLOOKUP((A352-1),Оп27_BYN→EUR!$A$2:$C$33,3,0)),$B$2:$G$2774,6,0)-VLOOKUP(B352,$B$2:$G$2774,6,0))/366)</f>
        <v>0.72009290610435617</v>
      </c>
      <c r="F352" s="54">
        <f>COUNTIF(D353:$D$2774,365)</f>
        <v>2056</v>
      </c>
      <c r="G352" s="54">
        <f>COUNTIF(D353:$D$2774,366)</f>
        <v>366</v>
      </c>
      <c r="H352" s="50"/>
    </row>
    <row r="353" spans="1:8" x14ac:dyDescent="0.25">
      <c r="A353" s="54">
        <f>COUNTIF($C$3:C353,"Да")</f>
        <v>4</v>
      </c>
      <c r="B353" s="53">
        <f t="shared" si="10"/>
        <v>45751</v>
      </c>
      <c r="C353" s="53" t="str">
        <f>IF(ISERROR(VLOOKUP(B353,Оп27_BYN→EUR!$C$3:$C$33,1,0)),"Нет","Да")</f>
        <v>Нет</v>
      </c>
      <c r="D353" s="54">
        <f t="shared" si="11"/>
        <v>365</v>
      </c>
      <c r="E353" s="55">
        <f>('Все выпуски'!$H$4*'Все выпуски'!$H$8)*((VLOOKUP(IF(C353="Нет",VLOOKUP(A353,Оп27_BYN→EUR!$A$2:$C$33,3,0),VLOOKUP((A353-1),Оп27_BYN→EUR!$A$2:$C$33,3,0)),$B$2:$G$2774,5,0)-VLOOKUP(B353,$B$2:$G$2774,5,0))/365+(VLOOKUP(IF(C353="Нет",VLOOKUP(A353,Оп27_BYN→EUR!$A$2:$C$33,3,0),VLOOKUP((A353-1),Оп27_BYN→EUR!$A$2:$C$33,3,0)),$B$2:$G$2774,6,0)-VLOOKUP(B353,$B$2:$G$2774,6,0))/366)</f>
        <v>0.74676301373785081</v>
      </c>
      <c r="F353" s="54">
        <f>COUNTIF(D354:$D$2774,365)</f>
        <v>2055</v>
      </c>
      <c r="G353" s="54">
        <f>COUNTIF(D354:$D$2774,366)</f>
        <v>366</v>
      </c>
      <c r="H353" s="50"/>
    </row>
    <row r="354" spans="1:8" x14ac:dyDescent="0.25">
      <c r="A354" s="54">
        <f>COUNTIF($C$3:C354,"Да")</f>
        <v>4</v>
      </c>
      <c r="B354" s="53">
        <f t="shared" si="10"/>
        <v>45752</v>
      </c>
      <c r="C354" s="53" t="str">
        <f>IF(ISERROR(VLOOKUP(B354,Оп27_BYN→EUR!$C$3:$C$33,1,0)),"Нет","Да")</f>
        <v>Нет</v>
      </c>
      <c r="D354" s="54">
        <f t="shared" si="11"/>
        <v>365</v>
      </c>
      <c r="E354" s="55">
        <f>('Все выпуски'!$H$4*'Все выпуски'!$H$8)*((VLOOKUP(IF(C354="Нет",VLOOKUP(A354,Оп27_BYN→EUR!$A$2:$C$33,3,0),VLOOKUP((A354-1),Оп27_BYN→EUR!$A$2:$C$33,3,0)),$B$2:$G$2774,5,0)-VLOOKUP(B354,$B$2:$G$2774,5,0))/365+(VLOOKUP(IF(C354="Нет",VLOOKUP(A354,Оп27_BYN→EUR!$A$2:$C$33,3,0),VLOOKUP((A354-1),Оп27_BYN→EUR!$A$2:$C$33,3,0)),$B$2:$G$2774,6,0)-VLOOKUP(B354,$B$2:$G$2774,6,0))/366)</f>
        <v>0.77343312137134557</v>
      </c>
      <c r="F354" s="54">
        <f>COUNTIF(D355:$D$2774,365)</f>
        <v>2054</v>
      </c>
      <c r="G354" s="54">
        <f>COUNTIF(D355:$D$2774,366)</f>
        <v>366</v>
      </c>
      <c r="H354" s="50"/>
    </row>
    <row r="355" spans="1:8" x14ac:dyDescent="0.25">
      <c r="A355" s="54">
        <f>COUNTIF($C$3:C355,"Да")</f>
        <v>4</v>
      </c>
      <c r="B355" s="53">
        <f t="shared" si="10"/>
        <v>45753</v>
      </c>
      <c r="C355" s="53" t="str">
        <f>IF(ISERROR(VLOOKUP(B355,Оп27_BYN→EUR!$C$3:$C$33,1,0)),"Нет","Да")</f>
        <v>Нет</v>
      </c>
      <c r="D355" s="54">
        <f t="shared" si="11"/>
        <v>365</v>
      </c>
      <c r="E355" s="55">
        <f>('Все выпуски'!$H$4*'Все выпуски'!$H$8)*((VLOOKUP(IF(C355="Нет",VLOOKUP(A355,Оп27_BYN→EUR!$A$2:$C$33,3,0),VLOOKUP((A355-1),Оп27_BYN→EUR!$A$2:$C$33,3,0)),$B$2:$G$2774,5,0)-VLOOKUP(B355,$B$2:$G$2774,5,0))/365+(VLOOKUP(IF(C355="Нет",VLOOKUP(A355,Оп27_BYN→EUR!$A$2:$C$33,3,0),VLOOKUP((A355-1),Оп27_BYN→EUR!$A$2:$C$33,3,0)),$B$2:$G$2774,6,0)-VLOOKUP(B355,$B$2:$G$2774,6,0))/366)</f>
        <v>0.8001032290048401</v>
      </c>
      <c r="F355" s="54">
        <f>COUNTIF(D356:$D$2774,365)</f>
        <v>2053</v>
      </c>
      <c r="G355" s="54">
        <f>COUNTIF(D356:$D$2774,366)</f>
        <v>366</v>
      </c>
      <c r="H355" s="50"/>
    </row>
    <row r="356" spans="1:8" x14ac:dyDescent="0.25">
      <c r="A356" s="54">
        <f>COUNTIF($C$3:C356,"Да")</f>
        <v>4</v>
      </c>
      <c r="B356" s="53">
        <f t="shared" si="10"/>
        <v>45754</v>
      </c>
      <c r="C356" s="53" t="str">
        <f>IF(ISERROR(VLOOKUP(B356,Оп27_BYN→EUR!$C$3:$C$33,1,0)),"Нет","Да")</f>
        <v>Нет</v>
      </c>
      <c r="D356" s="54">
        <f t="shared" si="11"/>
        <v>365</v>
      </c>
      <c r="E356" s="55">
        <f>('Все выпуски'!$H$4*'Все выпуски'!$H$8)*((VLOOKUP(IF(C356="Нет",VLOOKUP(A356,Оп27_BYN→EUR!$A$2:$C$33,3,0),VLOOKUP((A356-1),Оп27_BYN→EUR!$A$2:$C$33,3,0)),$B$2:$G$2774,5,0)-VLOOKUP(B356,$B$2:$G$2774,5,0))/365+(VLOOKUP(IF(C356="Нет",VLOOKUP(A356,Оп27_BYN→EUR!$A$2:$C$33,3,0),VLOOKUP((A356-1),Оп27_BYN→EUR!$A$2:$C$33,3,0)),$B$2:$G$2774,6,0)-VLOOKUP(B356,$B$2:$G$2774,6,0))/366)</f>
        <v>0.82677333663833474</v>
      </c>
      <c r="F356" s="54">
        <f>COUNTIF(D357:$D$2774,365)</f>
        <v>2052</v>
      </c>
      <c r="G356" s="54">
        <f>COUNTIF(D357:$D$2774,366)</f>
        <v>366</v>
      </c>
      <c r="H356" s="50"/>
    </row>
    <row r="357" spans="1:8" x14ac:dyDescent="0.25">
      <c r="A357" s="54">
        <f>COUNTIF($C$3:C357,"Да")</f>
        <v>4</v>
      </c>
      <c r="B357" s="53">
        <f t="shared" si="10"/>
        <v>45755</v>
      </c>
      <c r="C357" s="53" t="str">
        <f>IF(ISERROR(VLOOKUP(B357,Оп27_BYN→EUR!$C$3:$C$33,1,0)),"Нет","Да")</f>
        <v>Нет</v>
      </c>
      <c r="D357" s="54">
        <f t="shared" si="11"/>
        <v>365</v>
      </c>
      <c r="E357" s="55">
        <f>('Все выпуски'!$H$4*'Все выпуски'!$H$8)*((VLOOKUP(IF(C357="Нет",VLOOKUP(A357,Оп27_BYN→EUR!$A$2:$C$33,3,0),VLOOKUP((A357-1),Оп27_BYN→EUR!$A$2:$C$33,3,0)),$B$2:$G$2774,5,0)-VLOOKUP(B357,$B$2:$G$2774,5,0))/365+(VLOOKUP(IF(C357="Нет",VLOOKUP(A357,Оп27_BYN→EUR!$A$2:$C$33,3,0),VLOOKUP((A357-1),Оп27_BYN→EUR!$A$2:$C$33,3,0)),$B$2:$G$2774,6,0)-VLOOKUP(B357,$B$2:$G$2774,6,0))/366)</f>
        <v>0.8534434442718295</v>
      </c>
      <c r="F357" s="54">
        <f>COUNTIF(D358:$D$2774,365)</f>
        <v>2051</v>
      </c>
      <c r="G357" s="54">
        <f>COUNTIF(D358:$D$2774,366)</f>
        <v>366</v>
      </c>
      <c r="H357" s="50"/>
    </row>
    <row r="358" spans="1:8" x14ac:dyDescent="0.25">
      <c r="A358" s="54">
        <f>COUNTIF($C$3:C358,"Да")</f>
        <v>4</v>
      </c>
      <c r="B358" s="53">
        <f t="shared" si="10"/>
        <v>45756</v>
      </c>
      <c r="C358" s="53" t="str">
        <f>IF(ISERROR(VLOOKUP(B358,Оп27_BYN→EUR!$C$3:$C$33,1,0)),"Нет","Да")</f>
        <v>Нет</v>
      </c>
      <c r="D358" s="54">
        <f t="shared" si="11"/>
        <v>365</v>
      </c>
      <c r="E358" s="55">
        <f>('Все выпуски'!$H$4*'Все выпуски'!$H$8)*((VLOOKUP(IF(C358="Нет",VLOOKUP(A358,Оп27_BYN→EUR!$A$2:$C$33,3,0),VLOOKUP((A358-1),Оп27_BYN→EUR!$A$2:$C$33,3,0)),$B$2:$G$2774,5,0)-VLOOKUP(B358,$B$2:$G$2774,5,0))/365+(VLOOKUP(IF(C358="Нет",VLOOKUP(A358,Оп27_BYN→EUR!$A$2:$C$33,3,0),VLOOKUP((A358-1),Оп27_BYN→EUR!$A$2:$C$33,3,0)),$B$2:$G$2774,6,0)-VLOOKUP(B358,$B$2:$G$2774,6,0))/366)</f>
        <v>0.88011355190532414</v>
      </c>
      <c r="F358" s="54">
        <f>COUNTIF(D359:$D$2774,365)</f>
        <v>2050</v>
      </c>
      <c r="G358" s="54">
        <f>COUNTIF(D359:$D$2774,366)</f>
        <v>366</v>
      </c>
      <c r="H358" s="50"/>
    </row>
    <row r="359" spans="1:8" x14ac:dyDescent="0.25">
      <c r="A359" s="54">
        <f>COUNTIF($C$3:C359,"Да")</f>
        <v>4</v>
      </c>
      <c r="B359" s="53">
        <f t="shared" si="10"/>
        <v>45757</v>
      </c>
      <c r="C359" s="53" t="str">
        <f>IF(ISERROR(VLOOKUP(B359,Оп27_BYN→EUR!$C$3:$C$33,1,0)),"Нет","Да")</f>
        <v>Нет</v>
      </c>
      <c r="D359" s="54">
        <f t="shared" si="11"/>
        <v>365</v>
      </c>
      <c r="E359" s="55">
        <f>('Все выпуски'!$H$4*'Все выпуски'!$H$8)*((VLOOKUP(IF(C359="Нет",VLOOKUP(A359,Оп27_BYN→EUR!$A$2:$C$33,3,0),VLOOKUP((A359-1),Оп27_BYN→EUR!$A$2:$C$33,3,0)),$B$2:$G$2774,5,0)-VLOOKUP(B359,$B$2:$G$2774,5,0))/365+(VLOOKUP(IF(C359="Нет",VLOOKUP(A359,Оп27_BYN→EUR!$A$2:$C$33,3,0),VLOOKUP((A359-1),Оп27_BYN→EUR!$A$2:$C$33,3,0)),$B$2:$G$2774,6,0)-VLOOKUP(B359,$B$2:$G$2774,6,0))/366)</f>
        <v>0.9067836595388189</v>
      </c>
      <c r="F359" s="54">
        <f>COUNTIF(D360:$D$2774,365)</f>
        <v>2049</v>
      </c>
      <c r="G359" s="54">
        <f>COUNTIF(D360:$D$2774,366)</f>
        <v>366</v>
      </c>
      <c r="H359" s="50"/>
    </row>
    <row r="360" spans="1:8" x14ac:dyDescent="0.25">
      <c r="A360" s="54">
        <f>COUNTIF($C$3:C360,"Да")</f>
        <v>4</v>
      </c>
      <c r="B360" s="53">
        <f t="shared" si="10"/>
        <v>45758</v>
      </c>
      <c r="C360" s="53" t="str">
        <f>IF(ISERROR(VLOOKUP(B360,Оп27_BYN→EUR!$C$3:$C$33,1,0)),"Нет","Да")</f>
        <v>Нет</v>
      </c>
      <c r="D360" s="54">
        <f t="shared" si="11"/>
        <v>365</v>
      </c>
      <c r="E360" s="55">
        <f>('Все выпуски'!$H$4*'Все выпуски'!$H$8)*((VLOOKUP(IF(C360="Нет",VLOOKUP(A360,Оп27_BYN→EUR!$A$2:$C$33,3,0),VLOOKUP((A360-1),Оп27_BYN→EUR!$A$2:$C$33,3,0)),$B$2:$G$2774,5,0)-VLOOKUP(B360,$B$2:$G$2774,5,0))/365+(VLOOKUP(IF(C360="Нет",VLOOKUP(A360,Оп27_BYN→EUR!$A$2:$C$33,3,0),VLOOKUP((A360-1),Оп27_BYN→EUR!$A$2:$C$33,3,0)),$B$2:$G$2774,6,0)-VLOOKUP(B360,$B$2:$G$2774,6,0))/366)</f>
        <v>0.93345376717231343</v>
      </c>
      <c r="F360" s="54">
        <f>COUNTIF(D361:$D$2774,365)</f>
        <v>2048</v>
      </c>
      <c r="G360" s="54">
        <f>COUNTIF(D361:$D$2774,366)</f>
        <v>366</v>
      </c>
      <c r="H360" s="50"/>
    </row>
    <row r="361" spans="1:8" x14ac:dyDescent="0.25">
      <c r="A361" s="54">
        <f>COUNTIF($C$3:C361,"Да")</f>
        <v>4</v>
      </c>
      <c r="B361" s="53">
        <f t="shared" si="10"/>
        <v>45759</v>
      </c>
      <c r="C361" s="53" t="str">
        <f>IF(ISERROR(VLOOKUP(B361,Оп27_BYN→EUR!$C$3:$C$33,1,0)),"Нет","Да")</f>
        <v>Нет</v>
      </c>
      <c r="D361" s="54">
        <f t="shared" si="11"/>
        <v>365</v>
      </c>
      <c r="E361" s="55">
        <f>('Все выпуски'!$H$4*'Все выпуски'!$H$8)*((VLOOKUP(IF(C361="Нет",VLOOKUP(A361,Оп27_BYN→EUR!$A$2:$C$33,3,0),VLOOKUP((A361-1),Оп27_BYN→EUR!$A$2:$C$33,3,0)),$B$2:$G$2774,5,0)-VLOOKUP(B361,$B$2:$G$2774,5,0))/365+(VLOOKUP(IF(C361="Нет",VLOOKUP(A361,Оп27_BYN→EUR!$A$2:$C$33,3,0),VLOOKUP((A361-1),Оп27_BYN→EUR!$A$2:$C$33,3,0)),$B$2:$G$2774,6,0)-VLOOKUP(B361,$B$2:$G$2774,6,0))/366)</f>
        <v>0.96012387480580819</v>
      </c>
      <c r="F361" s="54">
        <f>COUNTIF(D362:$D$2774,365)</f>
        <v>2047</v>
      </c>
      <c r="G361" s="54">
        <f>COUNTIF(D362:$D$2774,366)</f>
        <v>366</v>
      </c>
      <c r="H361" s="50"/>
    </row>
    <row r="362" spans="1:8" x14ac:dyDescent="0.25">
      <c r="A362" s="54">
        <f>COUNTIF($C$3:C362,"Да")</f>
        <v>4</v>
      </c>
      <c r="B362" s="53">
        <f t="shared" si="10"/>
        <v>45760</v>
      </c>
      <c r="C362" s="53" t="str">
        <f>IF(ISERROR(VLOOKUP(B362,Оп27_BYN→EUR!$C$3:$C$33,1,0)),"Нет","Да")</f>
        <v>Нет</v>
      </c>
      <c r="D362" s="54">
        <f t="shared" si="11"/>
        <v>365</v>
      </c>
      <c r="E362" s="55">
        <f>('Все выпуски'!$H$4*'Все выпуски'!$H$8)*((VLOOKUP(IF(C362="Нет",VLOOKUP(A362,Оп27_BYN→EUR!$A$2:$C$33,3,0),VLOOKUP((A362-1),Оп27_BYN→EUR!$A$2:$C$33,3,0)),$B$2:$G$2774,5,0)-VLOOKUP(B362,$B$2:$G$2774,5,0))/365+(VLOOKUP(IF(C362="Нет",VLOOKUP(A362,Оп27_BYN→EUR!$A$2:$C$33,3,0),VLOOKUP((A362-1),Оп27_BYN→EUR!$A$2:$C$33,3,0)),$B$2:$G$2774,6,0)-VLOOKUP(B362,$B$2:$G$2774,6,0))/366)</f>
        <v>0.98679398243930283</v>
      </c>
      <c r="F362" s="54">
        <f>COUNTIF(D363:$D$2774,365)</f>
        <v>2046</v>
      </c>
      <c r="G362" s="54">
        <f>COUNTIF(D363:$D$2774,366)</f>
        <v>366</v>
      </c>
      <c r="H362" s="50"/>
    </row>
    <row r="363" spans="1:8" x14ac:dyDescent="0.25">
      <c r="A363" s="54">
        <f>COUNTIF($C$3:C363,"Да")</f>
        <v>4</v>
      </c>
      <c r="B363" s="53">
        <f t="shared" si="10"/>
        <v>45761</v>
      </c>
      <c r="C363" s="53" t="str">
        <f>IF(ISERROR(VLOOKUP(B363,Оп27_BYN→EUR!$C$3:$C$33,1,0)),"Нет","Да")</f>
        <v>Нет</v>
      </c>
      <c r="D363" s="54">
        <f t="shared" si="11"/>
        <v>365</v>
      </c>
      <c r="E363" s="55">
        <f>('Все выпуски'!$H$4*'Все выпуски'!$H$8)*((VLOOKUP(IF(C363="Нет",VLOOKUP(A363,Оп27_BYN→EUR!$A$2:$C$33,3,0),VLOOKUP((A363-1),Оп27_BYN→EUR!$A$2:$C$33,3,0)),$B$2:$G$2774,5,0)-VLOOKUP(B363,$B$2:$G$2774,5,0))/365+(VLOOKUP(IF(C363="Нет",VLOOKUP(A363,Оп27_BYN→EUR!$A$2:$C$33,3,0),VLOOKUP((A363-1),Оп27_BYN→EUR!$A$2:$C$33,3,0)),$B$2:$G$2774,6,0)-VLOOKUP(B363,$B$2:$G$2774,6,0))/366)</f>
        <v>1.0134640900727976</v>
      </c>
      <c r="F363" s="54">
        <f>COUNTIF(D364:$D$2774,365)</f>
        <v>2045</v>
      </c>
      <c r="G363" s="54">
        <f>COUNTIF(D364:$D$2774,366)</f>
        <v>366</v>
      </c>
      <c r="H363" s="50"/>
    </row>
    <row r="364" spans="1:8" x14ac:dyDescent="0.25">
      <c r="A364" s="54">
        <f>COUNTIF($C$3:C364,"Да")</f>
        <v>4</v>
      </c>
      <c r="B364" s="53">
        <f t="shared" si="10"/>
        <v>45762</v>
      </c>
      <c r="C364" s="53" t="str">
        <f>IF(ISERROR(VLOOKUP(B364,Оп27_BYN→EUR!$C$3:$C$33,1,0)),"Нет","Да")</f>
        <v>Нет</v>
      </c>
      <c r="D364" s="54">
        <f t="shared" si="11"/>
        <v>365</v>
      </c>
      <c r="E364" s="55">
        <f>('Все выпуски'!$H$4*'Все выпуски'!$H$8)*((VLOOKUP(IF(C364="Нет",VLOOKUP(A364,Оп27_BYN→EUR!$A$2:$C$33,3,0),VLOOKUP((A364-1),Оп27_BYN→EUR!$A$2:$C$33,3,0)),$B$2:$G$2774,5,0)-VLOOKUP(B364,$B$2:$G$2774,5,0))/365+(VLOOKUP(IF(C364="Нет",VLOOKUP(A364,Оп27_BYN→EUR!$A$2:$C$33,3,0),VLOOKUP((A364-1),Оп27_BYN→EUR!$A$2:$C$33,3,0)),$B$2:$G$2774,6,0)-VLOOKUP(B364,$B$2:$G$2774,6,0))/366)</f>
        <v>1.0401341977062921</v>
      </c>
      <c r="F364" s="54">
        <f>COUNTIF(D365:$D$2774,365)</f>
        <v>2044</v>
      </c>
      <c r="G364" s="54">
        <f>COUNTIF(D365:$D$2774,366)</f>
        <v>366</v>
      </c>
      <c r="H364" s="50"/>
    </row>
    <row r="365" spans="1:8" x14ac:dyDescent="0.25">
      <c r="A365" s="54">
        <f>COUNTIF($C$3:C365,"Да")</f>
        <v>4</v>
      </c>
      <c r="B365" s="53">
        <f t="shared" si="10"/>
        <v>45763</v>
      </c>
      <c r="C365" s="53" t="str">
        <f>IF(ISERROR(VLOOKUP(B365,Оп27_BYN→EUR!$C$3:$C$33,1,0)),"Нет","Да")</f>
        <v>Нет</v>
      </c>
      <c r="D365" s="54">
        <f t="shared" si="11"/>
        <v>365</v>
      </c>
      <c r="E365" s="55">
        <f>('Все выпуски'!$H$4*'Все выпуски'!$H$8)*((VLOOKUP(IF(C365="Нет",VLOOKUP(A365,Оп27_BYN→EUR!$A$2:$C$33,3,0),VLOOKUP((A365-1),Оп27_BYN→EUR!$A$2:$C$33,3,0)),$B$2:$G$2774,5,0)-VLOOKUP(B365,$B$2:$G$2774,5,0))/365+(VLOOKUP(IF(C365="Нет",VLOOKUP(A365,Оп27_BYN→EUR!$A$2:$C$33,3,0),VLOOKUP((A365-1),Оп27_BYN→EUR!$A$2:$C$33,3,0)),$B$2:$G$2774,6,0)-VLOOKUP(B365,$B$2:$G$2774,6,0))/366)</f>
        <v>1.0668043053397869</v>
      </c>
      <c r="F365" s="54">
        <f>COUNTIF(D366:$D$2774,365)</f>
        <v>2043</v>
      </c>
      <c r="G365" s="54">
        <f>COUNTIF(D366:$D$2774,366)</f>
        <v>366</v>
      </c>
      <c r="H365" s="50"/>
    </row>
    <row r="366" spans="1:8" x14ac:dyDescent="0.25">
      <c r="A366" s="54">
        <f>COUNTIF($C$3:C366,"Да")</f>
        <v>4</v>
      </c>
      <c r="B366" s="53">
        <f t="shared" si="10"/>
        <v>45764</v>
      </c>
      <c r="C366" s="53" t="str">
        <f>IF(ISERROR(VLOOKUP(B366,Оп27_BYN→EUR!$C$3:$C$33,1,0)),"Нет","Да")</f>
        <v>Нет</v>
      </c>
      <c r="D366" s="54">
        <f t="shared" si="11"/>
        <v>365</v>
      </c>
      <c r="E366" s="55">
        <f>('Все выпуски'!$H$4*'Все выпуски'!$H$8)*((VLOOKUP(IF(C366="Нет",VLOOKUP(A366,Оп27_BYN→EUR!$A$2:$C$33,3,0),VLOOKUP((A366-1),Оп27_BYN→EUR!$A$2:$C$33,3,0)),$B$2:$G$2774,5,0)-VLOOKUP(B366,$B$2:$G$2774,5,0))/365+(VLOOKUP(IF(C366="Нет",VLOOKUP(A366,Оп27_BYN→EUR!$A$2:$C$33,3,0),VLOOKUP((A366-1),Оп27_BYN→EUR!$A$2:$C$33,3,0)),$B$2:$G$2774,6,0)-VLOOKUP(B366,$B$2:$G$2774,6,0))/366)</f>
        <v>1.0934744129732814</v>
      </c>
      <c r="F366" s="54">
        <f>COUNTIF(D367:$D$2774,365)</f>
        <v>2042</v>
      </c>
      <c r="G366" s="54">
        <f>COUNTIF(D367:$D$2774,366)</f>
        <v>366</v>
      </c>
      <c r="H366" s="50"/>
    </row>
    <row r="367" spans="1:8" x14ac:dyDescent="0.25">
      <c r="A367" s="54">
        <f>COUNTIF($C$3:C367,"Да")</f>
        <v>4</v>
      </c>
      <c r="B367" s="53">
        <f t="shared" si="10"/>
        <v>45765</v>
      </c>
      <c r="C367" s="53" t="str">
        <f>IF(ISERROR(VLOOKUP(B367,Оп27_BYN→EUR!$C$3:$C$33,1,0)),"Нет","Да")</f>
        <v>Нет</v>
      </c>
      <c r="D367" s="54">
        <f t="shared" si="11"/>
        <v>365</v>
      </c>
      <c r="E367" s="55">
        <f>('Все выпуски'!$H$4*'Все выпуски'!$H$8)*((VLOOKUP(IF(C367="Нет",VLOOKUP(A367,Оп27_BYN→EUR!$A$2:$C$33,3,0),VLOOKUP((A367-1),Оп27_BYN→EUR!$A$2:$C$33,3,0)),$B$2:$G$2774,5,0)-VLOOKUP(B367,$B$2:$G$2774,5,0))/365+(VLOOKUP(IF(C367="Нет",VLOOKUP(A367,Оп27_BYN→EUR!$A$2:$C$33,3,0),VLOOKUP((A367-1),Оп27_BYN→EUR!$A$2:$C$33,3,0)),$B$2:$G$2774,6,0)-VLOOKUP(B367,$B$2:$G$2774,6,0))/366)</f>
        <v>1.1201445206067762</v>
      </c>
      <c r="F367" s="54">
        <f>COUNTIF(D368:$D$2774,365)</f>
        <v>2041</v>
      </c>
      <c r="G367" s="54">
        <f>COUNTIF(D368:$D$2774,366)</f>
        <v>366</v>
      </c>
      <c r="H367" s="50"/>
    </row>
    <row r="368" spans="1:8" x14ac:dyDescent="0.25">
      <c r="A368" s="54">
        <f>COUNTIF($C$3:C368,"Да")</f>
        <v>4</v>
      </c>
      <c r="B368" s="53">
        <f t="shared" si="10"/>
        <v>45766</v>
      </c>
      <c r="C368" s="53" t="str">
        <f>IF(ISERROR(VLOOKUP(B368,Оп27_BYN→EUR!$C$3:$C$33,1,0)),"Нет","Да")</f>
        <v>Нет</v>
      </c>
      <c r="D368" s="54">
        <f t="shared" si="11"/>
        <v>365</v>
      </c>
      <c r="E368" s="55">
        <f>('Все выпуски'!$H$4*'Все выпуски'!$H$8)*((VLOOKUP(IF(C368="Нет",VLOOKUP(A368,Оп27_BYN→EUR!$A$2:$C$33,3,0),VLOOKUP((A368-1),Оп27_BYN→EUR!$A$2:$C$33,3,0)),$B$2:$G$2774,5,0)-VLOOKUP(B368,$B$2:$G$2774,5,0))/365+(VLOOKUP(IF(C368="Нет",VLOOKUP(A368,Оп27_BYN→EUR!$A$2:$C$33,3,0),VLOOKUP((A368-1),Оп27_BYN→EUR!$A$2:$C$33,3,0)),$B$2:$G$2774,6,0)-VLOOKUP(B368,$B$2:$G$2774,6,0))/366)</f>
        <v>1.1468146282402709</v>
      </c>
      <c r="F368" s="54">
        <f>COUNTIF(D369:$D$2774,365)</f>
        <v>2040</v>
      </c>
      <c r="G368" s="54">
        <f>COUNTIF(D369:$D$2774,366)</f>
        <v>366</v>
      </c>
      <c r="H368" s="50"/>
    </row>
    <row r="369" spans="1:8" x14ac:dyDescent="0.25">
      <c r="A369" s="54">
        <f>COUNTIF($C$3:C369,"Да")</f>
        <v>4</v>
      </c>
      <c r="B369" s="53">
        <f t="shared" si="10"/>
        <v>45767</v>
      </c>
      <c r="C369" s="53" t="str">
        <f>IF(ISERROR(VLOOKUP(B369,Оп27_BYN→EUR!$C$3:$C$33,1,0)),"Нет","Да")</f>
        <v>Нет</v>
      </c>
      <c r="D369" s="54">
        <f t="shared" si="11"/>
        <v>365</v>
      </c>
      <c r="E369" s="55">
        <f>('Все выпуски'!$H$4*'Все выпуски'!$H$8)*((VLOOKUP(IF(C369="Нет",VLOOKUP(A369,Оп27_BYN→EUR!$A$2:$C$33,3,0),VLOOKUP((A369-1),Оп27_BYN→EUR!$A$2:$C$33,3,0)),$B$2:$G$2774,5,0)-VLOOKUP(B369,$B$2:$G$2774,5,0))/365+(VLOOKUP(IF(C369="Нет",VLOOKUP(A369,Оп27_BYN→EUR!$A$2:$C$33,3,0),VLOOKUP((A369-1),Оп27_BYN→EUR!$A$2:$C$33,3,0)),$B$2:$G$2774,6,0)-VLOOKUP(B369,$B$2:$G$2774,6,0))/366)</f>
        <v>1.1734847358737657</v>
      </c>
      <c r="F369" s="54">
        <f>COUNTIF(D370:$D$2774,365)</f>
        <v>2039</v>
      </c>
      <c r="G369" s="54">
        <f>COUNTIF(D370:$D$2774,366)</f>
        <v>366</v>
      </c>
      <c r="H369" s="50"/>
    </row>
    <row r="370" spans="1:8" x14ac:dyDescent="0.25">
      <c r="A370" s="54">
        <f>COUNTIF($C$3:C370,"Да")</f>
        <v>4</v>
      </c>
      <c r="B370" s="53">
        <f t="shared" si="10"/>
        <v>45768</v>
      </c>
      <c r="C370" s="53" t="str">
        <f>IF(ISERROR(VLOOKUP(B370,Оп27_BYN→EUR!$C$3:$C$33,1,0)),"Нет","Да")</f>
        <v>Нет</v>
      </c>
      <c r="D370" s="54">
        <f t="shared" si="11"/>
        <v>365</v>
      </c>
      <c r="E370" s="55">
        <f>('Все выпуски'!$H$4*'Все выпуски'!$H$8)*((VLOOKUP(IF(C370="Нет",VLOOKUP(A370,Оп27_BYN→EUR!$A$2:$C$33,3,0),VLOOKUP((A370-1),Оп27_BYN→EUR!$A$2:$C$33,3,0)),$B$2:$G$2774,5,0)-VLOOKUP(B370,$B$2:$G$2774,5,0))/365+(VLOOKUP(IF(C370="Нет",VLOOKUP(A370,Оп27_BYN→EUR!$A$2:$C$33,3,0),VLOOKUP((A370-1),Оп27_BYN→EUR!$A$2:$C$33,3,0)),$B$2:$G$2774,6,0)-VLOOKUP(B370,$B$2:$G$2774,6,0))/366)</f>
        <v>1.2001548435072602</v>
      </c>
      <c r="F370" s="54">
        <f>COUNTIF(D371:$D$2774,365)</f>
        <v>2038</v>
      </c>
      <c r="G370" s="54">
        <f>COUNTIF(D371:$D$2774,366)</f>
        <v>366</v>
      </c>
      <c r="H370" s="50"/>
    </row>
    <row r="371" spans="1:8" x14ac:dyDescent="0.25">
      <c r="A371" s="54">
        <f>COUNTIF($C$3:C371,"Да")</f>
        <v>4</v>
      </c>
      <c r="B371" s="53">
        <f t="shared" si="10"/>
        <v>45769</v>
      </c>
      <c r="C371" s="53" t="str">
        <f>IF(ISERROR(VLOOKUP(B371,Оп27_BYN→EUR!$C$3:$C$33,1,0)),"Нет","Да")</f>
        <v>Нет</v>
      </c>
      <c r="D371" s="54">
        <f t="shared" si="11"/>
        <v>365</v>
      </c>
      <c r="E371" s="55">
        <f>('Все выпуски'!$H$4*'Все выпуски'!$H$8)*((VLOOKUP(IF(C371="Нет",VLOOKUP(A371,Оп27_BYN→EUR!$A$2:$C$33,3,0),VLOOKUP((A371-1),Оп27_BYN→EUR!$A$2:$C$33,3,0)),$B$2:$G$2774,5,0)-VLOOKUP(B371,$B$2:$G$2774,5,0))/365+(VLOOKUP(IF(C371="Нет",VLOOKUP(A371,Оп27_BYN→EUR!$A$2:$C$33,3,0),VLOOKUP((A371-1),Оп27_BYN→EUR!$A$2:$C$33,3,0)),$B$2:$G$2774,6,0)-VLOOKUP(B371,$B$2:$G$2774,6,0))/366)</f>
        <v>1.226824951140755</v>
      </c>
      <c r="F371" s="54">
        <f>COUNTIF(D372:$D$2774,365)</f>
        <v>2037</v>
      </c>
      <c r="G371" s="54">
        <f>COUNTIF(D372:$D$2774,366)</f>
        <v>366</v>
      </c>
      <c r="H371" s="50"/>
    </row>
    <row r="372" spans="1:8" x14ac:dyDescent="0.25">
      <c r="A372" s="54">
        <f>COUNTIF($C$3:C372,"Да")</f>
        <v>4</v>
      </c>
      <c r="B372" s="53">
        <f t="shared" si="10"/>
        <v>45770</v>
      </c>
      <c r="C372" s="53" t="str">
        <f>IF(ISERROR(VLOOKUP(B372,Оп27_BYN→EUR!$C$3:$C$33,1,0)),"Нет","Да")</f>
        <v>Нет</v>
      </c>
      <c r="D372" s="54">
        <f t="shared" si="11"/>
        <v>365</v>
      </c>
      <c r="E372" s="55">
        <f>('Все выпуски'!$H$4*'Все выпуски'!$H$8)*((VLOOKUP(IF(C372="Нет",VLOOKUP(A372,Оп27_BYN→EUR!$A$2:$C$33,3,0),VLOOKUP((A372-1),Оп27_BYN→EUR!$A$2:$C$33,3,0)),$B$2:$G$2774,5,0)-VLOOKUP(B372,$B$2:$G$2774,5,0))/365+(VLOOKUP(IF(C372="Нет",VLOOKUP(A372,Оп27_BYN→EUR!$A$2:$C$33,3,0),VLOOKUP((A372-1),Оп27_BYN→EUR!$A$2:$C$33,3,0)),$B$2:$G$2774,6,0)-VLOOKUP(B372,$B$2:$G$2774,6,0))/366)</f>
        <v>1.2534950587742495</v>
      </c>
      <c r="F372" s="54">
        <f>COUNTIF(D373:$D$2774,365)</f>
        <v>2036</v>
      </c>
      <c r="G372" s="54">
        <f>COUNTIF(D373:$D$2774,366)</f>
        <v>366</v>
      </c>
      <c r="H372" s="50"/>
    </row>
    <row r="373" spans="1:8" x14ac:dyDescent="0.25">
      <c r="A373" s="54">
        <f>COUNTIF($C$3:C373,"Да")</f>
        <v>4</v>
      </c>
      <c r="B373" s="53">
        <f t="shared" si="10"/>
        <v>45771</v>
      </c>
      <c r="C373" s="53" t="str">
        <f>IF(ISERROR(VLOOKUP(B373,Оп27_BYN→EUR!$C$3:$C$33,1,0)),"Нет","Да")</f>
        <v>Нет</v>
      </c>
      <c r="D373" s="54">
        <f t="shared" si="11"/>
        <v>365</v>
      </c>
      <c r="E373" s="55">
        <f>('Все выпуски'!$H$4*'Все выпуски'!$H$8)*((VLOOKUP(IF(C373="Нет",VLOOKUP(A373,Оп27_BYN→EUR!$A$2:$C$33,3,0),VLOOKUP((A373-1),Оп27_BYN→EUR!$A$2:$C$33,3,0)),$B$2:$G$2774,5,0)-VLOOKUP(B373,$B$2:$G$2774,5,0))/365+(VLOOKUP(IF(C373="Нет",VLOOKUP(A373,Оп27_BYN→EUR!$A$2:$C$33,3,0),VLOOKUP((A373-1),Оп27_BYN→EUR!$A$2:$C$33,3,0)),$B$2:$G$2774,6,0)-VLOOKUP(B373,$B$2:$G$2774,6,0))/366)</f>
        <v>1.280165166407744</v>
      </c>
      <c r="F373" s="54">
        <f>COUNTIF(D374:$D$2774,365)</f>
        <v>2035</v>
      </c>
      <c r="G373" s="54">
        <f>COUNTIF(D374:$D$2774,366)</f>
        <v>366</v>
      </c>
      <c r="H373" s="50"/>
    </row>
    <row r="374" spans="1:8" x14ac:dyDescent="0.25">
      <c r="A374" s="54">
        <f>COUNTIF($C$3:C374,"Да")</f>
        <v>4</v>
      </c>
      <c r="B374" s="53">
        <f t="shared" si="10"/>
        <v>45772</v>
      </c>
      <c r="C374" s="53" t="str">
        <f>IF(ISERROR(VLOOKUP(B374,Оп27_BYN→EUR!$C$3:$C$33,1,0)),"Нет","Да")</f>
        <v>Нет</v>
      </c>
      <c r="D374" s="54">
        <f t="shared" si="11"/>
        <v>365</v>
      </c>
      <c r="E374" s="55">
        <f>('Все выпуски'!$H$4*'Все выпуски'!$H$8)*((VLOOKUP(IF(C374="Нет",VLOOKUP(A374,Оп27_BYN→EUR!$A$2:$C$33,3,0),VLOOKUP((A374-1),Оп27_BYN→EUR!$A$2:$C$33,3,0)),$B$2:$G$2774,5,0)-VLOOKUP(B374,$B$2:$G$2774,5,0))/365+(VLOOKUP(IF(C374="Нет",VLOOKUP(A374,Оп27_BYN→EUR!$A$2:$C$33,3,0),VLOOKUP((A374-1),Оп27_BYN→EUR!$A$2:$C$33,3,0)),$B$2:$G$2774,6,0)-VLOOKUP(B374,$B$2:$G$2774,6,0))/366)</f>
        <v>1.306835274041239</v>
      </c>
      <c r="F374" s="54">
        <f>COUNTIF(D375:$D$2774,365)</f>
        <v>2034</v>
      </c>
      <c r="G374" s="54">
        <f>COUNTIF(D375:$D$2774,366)</f>
        <v>366</v>
      </c>
      <c r="H374" s="50"/>
    </row>
    <row r="375" spans="1:8" x14ac:dyDescent="0.25">
      <c r="A375" s="54">
        <f>COUNTIF($C$3:C375,"Да")</f>
        <v>4</v>
      </c>
      <c r="B375" s="53">
        <f t="shared" si="10"/>
        <v>45773</v>
      </c>
      <c r="C375" s="53" t="str">
        <f>IF(ISERROR(VLOOKUP(B375,Оп27_BYN→EUR!$C$3:$C$33,1,0)),"Нет","Да")</f>
        <v>Нет</v>
      </c>
      <c r="D375" s="54">
        <f t="shared" si="11"/>
        <v>365</v>
      </c>
      <c r="E375" s="55">
        <f>('Все выпуски'!$H$4*'Все выпуски'!$H$8)*((VLOOKUP(IF(C375="Нет",VLOOKUP(A375,Оп27_BYN→EUR!$A$2:$C$33,3,0),VLOOKUP((A375-1),Оп27_BYN→EUR!$A$2:$C$33,3,0)),$B$2:$G$2774,5,0)-VLOOKUP(B375,$B$2:$G$2774,5,0))/365+(VLOOKUP(IF(C375="Нет",VLOOKUP(A375,Оп27_BYN→EUR!$A$2:$C$33,3,0),VLOOKUP((A375-1),Оп27_BYN→EUR!$A$2:$C$33,3,0)),$B$2:$G$2774,6,0)-VLOOKUP(B375,$B$2:$G$2774,6,0))/366)</f>
        <v>1.3335053816747335</v>
      </c>
      <c r="F375" s="54">
        <f>COUNTIF(D376:$D$2774,365)</f>
        <v>2033</v>
      </c>
      <c r="G375" s="54">
        <f>COUNTIF(D376:$D$2774,366)</f>
        <v>366</v>
      </c>
      <c r="H375" s="50"/>
    </row>
    <row r="376" spans="1:8" x14ac:dyDescent="0.25">
      <c r="A376" s="54">
        <f>COUNTIF($C$3:C376,"Да")</f>
        <v>4</v>
      </c>
      <c r="B376" s="53">
        <f t="shared" si="10"/>
        <v>45774</v>
      </c>
      <c r="C376" s="53" t="str">
        <f>IF(ISERROR(VLOOKUP(B376,Оп27_BYN→EUR!$C$3:$C$33,1,0)),"Нет","Да")</f>
        <v>Нет</v>
      </c>
      <c r="D376" s="54">
        <f t="shared" si="11"/>
        <v>365</v>
      </c>
      <c r="E376" s="55">
        <f>('Все выпуски'!$H$4*'Все выпуски'!$H$8)*((VLOOKUP(IF(C376="Нет",VLOOKUP(A376,Оп27_BYN→EUR!$A$2:$C$33,3,0),VLOOKUP((A376-1),Оп27_BYN→EUR!$A$2:$C$33,3,0)),$B$2:$G$2774,5,0)-VLOOKUP(B376,$B$2:$G$2774,5,0))/365+(VLOOKUP(IF(C376="Нет",VLOOKUP(A376,Оп27_BYN→EUR!$A$2:$C$33,3,0),VLOOKUP((A376-1),Оп27_BYN→EUR!$A$2:$C$33,3,0)),$B$2:$G$2774,6,0)-VLOOKUP(B376,$B$2:$G$2774,6,0))/366)</f>
        <v>1.3601754893082283</v>
      </c>
      <c r="F376" s="54">
        <f>COUNTIF(D377:$D$2774,365)</f>
        <v>2032</v>
      </c>
      <c r="G376" s="54">
        <f>COUNTIF(D377:$D$2774,366)</f>
        <v>366</v>
      </c>
      <c r="H376" s="50"/>
    </row>
    <row r="377" spans="1:8" x14ac:dyDescent="0.25">
      <c r="A377" s="54">
        <f>COUNTIF($C$3:C377,"Да")</f>
        <v>4</v>
      </c>
      <c r="B377" s="53">
        <f t="shared" si="10"/>
        <v>45775</v>
      </c>
      <c r="C377" s="53" t="str">
        <f>IF(ISERROR(VLOOKUP(B377,Оп27_BYN→EUR!$C$3:$C$33,1,0)),"Нет","Да")</f>
        <v>Нет</v>
      </c>
      <c r="D377" s="54">
        <f t="shared" si="11"/>
        <v>365</v>
      </c>
      <c r="E377" s="55">
        <f>('Все выпуски'!$H$4*'Все выпуски'!$H$8)*((VLOOKUP(IF(C377="Нет",VLOOKUP(A377,Оп27_BYN→EUR!$A$2:$C$33,3,0),VLOOKUP((A377-1),Оп27_BYN→EUR!$A$2:$C$33,3,0)),$B$2:$G$2774,5,0)-VLOOKUP(B377,$B$2:$G$2774,5,0))/365+(VLOOKUP(IF(C377="Нет",VLOOKUP(A377,Оп27_BYN→EUR!$A$2:$C$33,3,0),VLOOKUP((A377-1),Оп27_BYN→EUR!$A$2:$C$33,3,0)),$B$2:$G$2774,6,0)-VLOOKUP(B377,$B$2:$G$2774,6,0))/366)</f>
        <v>1.3868455969417228</v>
      </c>
      <c r="F377" s="54">
        <f>COUNTIF(D378:$D$2774,365)</f>
        <v>2031</v>
      </c>
      <c r="G377" s="54">
        <f>COUNTIF(D378:$D$2774,366)</f>
        <v>366</v>
      </c>
      <c r="H377" s="50"/>
    </row>
    <row r="378" spans="1:8" x14ac:dyDescent="0.25">
      <c r="A378" s="54">
        <f>COUNTIF($C$3:C378,"Да")</f>
        <v>4</v>
      </c>
      <c r="B378" s="53">
        <f t="shared" si="10"/>
        <v>45776</v>
      </c>
      <c r="C378" s="53" t="str">
        <f>IF(ISERROR(VLOOKUP(B378,Оп27_BYN→EUR!$C$3:$C$33,1,0)),"Нет","Да")</f>
        <v>Нет</v>
      </c>
      <c r="D378" s="54">
        <f t="shared" si="11"/>
        <v>365</v>
      </c>
      <c r="E378" s="55">
        <f>('Все выпуски'!$H$4*'Все выпуски'!$H$8)*((VLOOKUP(IF(C378="Нет",VLOOKUP(A378,Оп27_BYN→EUR!$A$2:$C$33,3,0),VLOOKUP((A378-1),Оп27_BYN→EUR!$A$2:$C$33,3,0)),$B$2:$G$2774,5,0)-VLOOKUP(B378,$B$2:$G$2774,5,0))/365+(VLOOKUP(IF(C378="Нет",VLOOKUP(A378,Оп27_BYN→EUR!$A$2:$C$33,3,0),VLOOKUP((A378-1),Оп27_BYN→EUR!$A$2:$C$33,3,0)),$B$2:$G$2774,6,0)-VLOOKUP(B378,$B$2:$G$2774,6,0))/366)</f>
        <v>1.4135157045752174</v>
      </c>
      <c r="F378" s="54">
        <f>COUNTIF(D379:$D$2774,365)</f>
        <v>2030</v>
      </c>
      <c r="G378" s="54">
        <f>COUNTIF(D379:$D$2774,366)</f>
        <v>366</v>
      </c>
      <c r="H378" s="50"/>
    </row>
    <row r="379" spans="1:8" x14ac:dyDescent="0.25">
      <c r="A379" s="54">
        <f>COUNTIF($C$3:C379,"Да")</f>
        <v>4</v>
      </c>
      <c r="B379" s="53">
        <f t="shared" si="10"/>
        <v>45777</v>
      </c>
      <c r="C379" s="53" t="str">
        <f>IF(ISERROR(VLOOKUP(B379,Оп27_BYN→EUR!$C$3:$C$33,1,0)),"Нет","Да")</f>
        <v>Нет</v>
      </c>
      <c r="D379" s="54">
        <f t="shared" si="11"/>
        <v>365</v>
      </c>
      <c r="E379" s="55">
        <f>('Все выпуски'!$H$4*'Все выпуски'!$H$8)*((VLOOKUP(IF(C379="Нет",VLOOKUP(A379,Оп27_BYN→EUR!$A$2:$C$33,3,0),VLOOKUP((A379-1),Оп27_BYN→EUR!$A$2:$C$33,3,0)),$B$2:$G$2774,5,0)-VLOOKUP(B379,$B$2:$G$2774,5,0))/365+(VLOOKUP(IF(C379="Нет",VLOOKUP(A379,Оп27_BYN→EUR!$A$2:$C$33,3,0),VLOOKUP((A379-1),Оп27_BYN→EUR!$A$2:$C$33,3,0)),$B$2:$G$2774,6,0)-VLOOKUP(B379,$B$2:$G$2774,6,0))/366)</f>
        <v>1.4401858122087123</v>
      </c>
      <c r="F379" s="54">
        <f>COUNTIF(D380:$D$2774,365)</f>
        <v>2029</v>
      </c>
      <c r="G379" s="54">
        <f>COUNTIF(D380:$D$2774,366)</f>
        <v>366</v>
      </c>
      <c r="H379" s="50"/>
    </row>
    <row r="380" spans="1:8" x14ac:dyDescent="0.25">
      <c r="A380" s="54">
        <f>COUNTIF($C$3:C380,"Да")</f>
        <v>4</v>
      </c>
      <c r="B380" s="53">
        <f t="shared" si="10"/>
        <v>45778</v>
      </c>
      <c r="C380" s="53" t="str">
        <f>IF(ISERROR(VLOOKUP(B380,Оп27_BYN→EUR!$C$3:$C$33,1,0)),"Нет","Да")</f>
        <v>Нет</v>
      </c>
      <c r="D380" s="54">
        <f t="shared" si="11"/>
        <v>365</v>
      </c>
      <c r="E380" s="55">
        <f>('Все выпуски'!$H$4*'Все выпуски'!$H$8)*((VLOOKUP(IF(C380="Нет",VLOOKUP(A380,Оп27_BYN→EUR!$A$2:$C$33,3,0),VLOOKUP((A380-1),Оп27_BYN→EUR!$A$2:$C$33,3,0)),$B$2:$G$2774,5,0)-VLOOKUP(B380,$B$2:$G$2774,5,0))/365+(VLOOKUP(IF(C380="Нет",VLOOKUP(A380,Оп27_BYN→EUR!$A$2:$C$33,3,0),VLOOKUP((A380-1),Оп27_BYN→EUR!$A$2:$C$33,3,0)),$B$2:$G$2774,6,0)-VLOOKUP(B380,$B$2:$G$2774,6,0))/366)</f>
        <v>1.4668559198422069</v>
      </c>
      <c r="F380" s="54">
        <f>COUNTIF(D381:$D$2774,365)</f>
        <v>2028</v>
      </c>
      <c r="G380" s="54">
        <f>COUNTIF(D381:$D$2774,366)</f>
        <v>366</v>
      </c>
      <c r="H380" s="50"/>
    </row>
    <row r="381" spans="1:8" x14ac:dyDescent="0.25">
      <c r="A381" s="54">
        <f>COUNTIF($C$3:C381,"Да")</f>
        <v>4</v>
      </c>
      <c r="B381" s="53">
        <f t="shared" si="10"/>
        <v>45779</v>
      </c>
      <c r="C381" s="53" t="str">
        <f>IF(ISERROR(VLOOKUP(B381,Оп27_BYN→EUR!$C$3:$C$33,1,0)),"Нет","Да")</f>
        <v>Нет</v>
      </c>
      <c r="D381" s="54">
        <f t="shared" si="11"/>
        <v>365</v>
      </c>
      <c r="E381" s="55">
        <f>('Все выпуски'!$H$4*'Все выпуски'!$H$8)*((VLOOKUP(IF(C381="Нет",VLOOKUP(A381,Оп27_BYN→EUR!$A$2:$C$33,3,0),VLOOKUP((A381-1),Оп27_BYN→EUR!$A$2:$C$33,3,0)),$B$2:$G$2774,5,0)-VLOOKUP(B381,$B$2:$G$2774,5,0))/365+(VLOOKUP(IF(C381="Нет",VLOOKUP(A381,Оп27_BYN→EUR!$A$2:$C$33,3,0),VLOOKUP((A381-1),Оп27_BYN→EUR!$A$2:$C$33,3,0)),$B$2:$G$2774,6,0)-VLOOKUP(B381,$B$2:$G$2774,6,0))/366)</f>
        <v>1.4935260274757016</v>
      </c>
      <c r="F381" s="54">
        <f>COUNTIF(D382:$D$2774,365)</f>
        <v>2027</v>
      </c>
      <c r="G381" s="54">
        <f>COUNTIF(D382:$D$2774,366)</f>
        <v>366</v>
      </c>
      <c r="H381" s="50"/>
    </row>
    <row r="382" spans="1:8" x14ac:dyDescent="0.25">
      <c r="A382" s="54">
        <f>COUNTIF($C$3:C382,"Да")</f>
        <v>4</v>
      </c>
      <c r="B382" s="53">
        <f t="shared" si="10"/>
        <v>45780</v>
      </c>
      <c r="C382" s="53" t="str">
        <f>IF(ISERROR(VLOOKUP(B382,Оп27_BYN→EUR!$C$3:$C$33,1,0)),"Нет","Да")</f>
        <v>Нет</v>
      </c>
      <c r="D382" s="54">
        <f t="shared" si="11"/>
        <v>365</v>
      </c>
      <c r="E382" s="55">
        <f>('Все выпуски'!$H$4*'Все выпуски'!$H$8)*((VLOOKUP(IF(C382="Нет",VLOOKUP(A382,Оп27_BYN→EUR!$A$2:$C$33,3,0),VLOOKUP((A382-1),Оп27_BYN→EUR!$A$2:$C$33,3,0)),$B$2:$G$2774,5,0)-VLOOKUP(B382,$B$2:$G$2774,5,0))/365+(VLOOKUP(IF(C382="Нет",VLOOKUP(A382,Оп27_BYN→EUR!$A$2:$C$33,3,0),VLOOKUP((A382-1),Оп27_BYN→EUR!$A$2:$C$33,3,0)),$B$2:$G$2774,6,0)-VLOOKUP(B382,$B$2:$G$2774,6,0))/366)</f>
        <v>1.5201961351091962</v>
      </c>
      <c r="F382" s="54">
        <f>COUNTIF(D383:$D$2774,365)</f>
        <v>2026</v>
      </c>
      <c r="G382" s="54">
        <f>COUNTIF(D383:$D$2774,366)</f>
        <v>366</v>
      </c>
      <c r="H382" s="50"/>
    </row>
    <row r="383" spans="1:8" x14ac:dyDescent="0.25">
      <c r="A383" s="54">
        <f>COUNTIF($C$3:C383,"Да")</f>
        <v>4</v>
      </c>
      <c r="B383" s="53">
        <f t="shared" si="10"/>
        <v>45781</v>
      </c>
      <c r="C383" s="53" t="str">
        <f>IF(ISERROR(VLOOKUP(B383,Оп27_BYN→EUR!$C$3:$C$33,1,0)),"Нет","Да")</f>
        <v>Нет</v>
      </c>
      <c r="D383" s="54">
        <f t="shared" si="11"/>
        <v>365</v>
      </c>
      <c r="E383" s="55">
        <f>('Все выпуски'!$H$4*'Все выпуски'!$H$8)*((VLOOKUP(IF(C383="Нет",VLOOKUP(A383,Оп27_BYN→EUR!$A$2:$C$33,3,0),VLOOKUP((A383-1),Оп27_BYN→EUR!$A$2:$C$33,3,0)),$B$2:$G$2774,5,0)-VLOOKUP(B383,$B$2:$G$2774,5,0))/365+(VLOOKUP(IF(C383="Нет",VLOOKUP(A383,Оп27_BYN→EUR!$A$2:$C$33,3,0),VLOOKUP((A383-1),Оп27_BYN→EUR!$A$2:$C$33,3,0)),$B$2:$G$2774,6,0)-VLOOKUP(B383,$B$2:$G$2774,6,0))/366)</f>
        <v>1.5468662427426911</v>
      </c>
      <c r="F383" s="54">
        <f>COUNTIF(D384:$D$2774,365)</f>
        <v>2025</v>
      </c>
      <c r="G383" s="54">
        <f>COUNTIF(D384:$D$2774,366)</f>
        <v>366</v>
      </c>
      <c r="H383" s="50"/>
    </row>
    <row r="384" spans="1:8" x14ac:dyDescent="0.25">
      <c r="A384" s="54">
        <f>COUNTIF($C$3:C384,"Да")</f>
        <v>4</v>
      </c>
      <c r="B384" s="53">
        <f t="shared" si="10"/>
        <v>45782</v>
      </c>
      <c r="C384" s="53" t="str">
        <f>IF(ISERROR(VLOOKUP(B384,Оп27_BYN→EUR!$C$3:$C$33,1,0)),"Нет","Да")</f>
        <v>Нет</v>
      </c>
      <c r="D384" s="54">
        <f t="shared" si="11"/>
        <v>365</v>
      </c>
      <c r="E384" s="55">
        <f>('Все выпуски'!$H$4*'Все выпуски'!$H$8)*((VLOOKUP(IF(C384="Нет",VLOOKUP(A384,Оп27_BYN→EUR!$A$2:$C$33,3,0),VLOOKUP((A384-1),Оп27_BYN→EUR!$A$2:$C$33,3,0)),$B$2:$G$2774,5,0)-VLOOKUP(B384,$B$2:$G$2774,5,0))/365+(VLOOKUP(IF(C384="Нет",VLOOKUP(A384,Оп27_BYN→EUR!$A$2:$C$33,3,0),VLOOKUP((A384-1),Оп27_BYN→EUR!$A$2:$C$33,3,0)),$B$2:$G$2774,6,0)-VLOOKUP(B384,$B$2:$G$2774,6,0))/366)</f>
        <v>1.5735363503761857</v>
      </c>
      <c r="F384" s="54">
        <f>COUNTIF(D385:$D$2774,365)</f>
        <v>2024</v>
      </c>
      <c r="G384" s="54">
        <f>COUNTIF(D385:$D$2774,366)</f>
        <v>366</v>
      </c>
      <c r="H384" s="50"/>
    </row>
    <row r="385" spans="1:8" x14ac:dyDescent="0.25">
      <c r="A385" s="54">
        <f>COUNTIF($C$3:C385,"Да")</f>
        <v>4</v>
      </c>
      <c r="B385" s="53">
        <f t="shared" si="10"/>
        <v>45783</v>
      </c>
      <c r="C385" s="53" t="str">
        <f>IF(ISERROR(VLOOKUP(B385,Оп27_BYN→EUR!$C$3:$C$33,1,0)),"Нет","Да")</f>
        <v>Нет</v>
      </c>
      <c r="D385" s="54">
        <f t="shared" si="11"/>
        <v>365</v>
      </c>
      <c r="E385" s="55">
        <f>('Все выпуски'!$H$4*'Все выпуски'!$H$8)*((VLOOKUP(IF(C385="Нет",VLOOKUP(A385,Оп27_BYN→EUR!$A$2:$C$33,3,0),VLOOKUP((A385-1),Оп27_BYN→EUR!$A$2:$C$33,3,0)),$B$2:$G$2774,5,0)-VLOOKUP(B385,$B$2:$G$2774,5,0))/365+(VLOOKUP(IF(C385="Нет",VLOOKUP(A385,Оп27_BYN→EUR!$A$2:$C$33,3,0),VLOOKUP((A385-1),Оп27_BYN→EUR!$A$2:$C$33,3,0)),$B$2:$G$2774,6,0)-VLOOKUP(B385,$B$2:$G$2774,6,0))/366)</f>
        <v>1.6002064580096802</v>
      </c>
      <c r="F385" s="54">
        <f>COUNTIF(D386:$D$2774,365)</f>
        <v>2023</v>
      </c>
      <c r="G385" s="54">
        <f>COUNTIF(D386:$D$2774,366)</f>
        <v>366</v>
      </c>
      <c r="H385" s="50"/>
    </row>
    <row r="386" spans="1:8" x14ac:dyDescent="0.25">
      <c r="A386" s="54">
        <f>COUNTIF($C$3:C386,"Да")</f>
        <v>4</v>
      </c>
      <c r="B386" s="53">
        <f t="shared" si="10"/>
        <v>45784</v>
      </c>
      <c r="C386" s="53" t="str">
        <f>IF(ISERROR(VLOOKUP(B386,Оп27_BYN→EUR!$C$3:$C$33,1,0)),"Нет","Да")</f>
        <v>Нет</v>
      </c>
      <c r="D386" s="54">
        <f t="shared" si="11"/>
        <v>365</v>
      </c>
      <c r="E386" s="55">
        <f>('Все выпуски'!$H$4*'Все выпуски'!$H$8)*((VLOOKUP(IF(C386="Нет",VLOOKUP(A386,Оп27_BYN→EUR!$A$2:$C$33,3,0),VLOOKUP((A386-1),Оп27_BYN→EUR!$A$2:$C$33,3,0)),$B$2:$G$2774,5,0)-VLOOKUP(B386,$B$2:$G$2774,5,0))/365+(VLOOKUP(IF(C386="Нет",VLOOKUP(A386,Оп27_BYN→EUR!$A$2:$C$33,3,0),VLOOKUP((A386-1),Оп27_BYN→EUR!$A$2:$C$33,3,0)),$B$2:$G$2774,6,0)-VLOOKUP(B386,$B$2:$G$2774,6,0))/366)</f>
        <v>1.626876565643175</v>
      </c>
      <c r="F386" s="54">
        <f>COUNTIF(D387:$D$2774,365)</f>
        <v>2022</v>
      </c>
      <c r="G386" s="54">
        <f>COUNTIF(D387:$D$2774,366)</f>
        <v>366</v>
      </c>
      <c r="H386" s="50"/>
    </row>
    <row r="387" spans="1:8" x14ac:dyDescent="0.25">
      <c r="A387" s="54">
        <f>COUNTIF($C$3:C387,"Да")</f>
        <v>4</v>
      </c>
      <c r="B387" s="53">
        <f t="shared" si="10"/>
        <v>45785</v>
      </c>
      <c r="C387" s="53" t="str">
        <f>IF(ISERROR(VLOOKUP(B387,Оп27_BYN→EUR!$C$3:$C$33,1,0)),"Нет","Да")</f>
        <v>Нет</v>
      </c>
      <c r="D387" s="54">
        <f t="shared" si="11"/>
        <v>365</v>
      </c>
      <c r="E387" s="55">
        <f>('Все выпуски'!$H$4*'Все выпуски'!$H$8)*((VLOOKUP(IF(C387="Нет",VLOOKUP(A387,Оп27_BYN→EUR!$A$2:$C$33,3,0),VLOOKUP((A387-1),Оп27_BYN→EUR!$A$2:$C$33,3,0)),$B$2:$G$2774,5,0)-VLOOKUP(B387,$B$2:$G$2774,5,0))/365+(VLOOKUP(IF(C387="Нет",VLOOKUP(A387,Оп27_BYN→EUR!$A$2:$C$33,3,0),VLOOKUP((A387-1),Оп27_BYN→EUR!$A$2:$C$33,3,0)),$B$2:$G$2774,6,0)-VLOOKUP(B387,$B$2:$G$2774,6,0))/366)</f>
        <v>1.6535466732766695</v>
      </c>
      <c r="F387" s="54">
        <f>COUNTIF(D388:$D$2774,365)</f>
        <v>2021</v>
      </c>
      <c r="G387" s="54">
        <f>COUNTIF(D388:$D$2774,366)</f>
        <v>366</v>
      </c>
      <c r="H387" s="50"/>
    </row>
    <row r="388" spans="1:8" x14ac:dyDescent="0.25">
      <c r="A388" s="54">
        <f>COUNTIF($C$3:C388,"Да")</f>
        <v>4</v>
      </c>
      <c r="B388" s="53">
        <f t="shared" ref="B388:B451" si="12">B387+1</f>
        <v>45786</v>
      </c>
      <c r="C388" s="53" t="str">
        <f>IF(ISERROR(VLOOKUP(B388,Оп27_BYN→EUR!$C$3:$C$33,1,0)),"Нет","Да")</f>
        <v>Нет</v>
      </c>
      <c r="D388" s="54">
        <f t="shared" ref="D388:D451" si="13">IF(MOD(YEAR(B388),4)=0,366,365)</f>
        <v>365</v>
      </c>
      <c r="E388" s="55">
        <f>('Все выпуски'!$H$4*'Все выпуски'!$H$8)*((VLOOKUP(IF(C388="Нет",VLOOKUP(A388,Оп27_BYN→EUR!$A$2:$C$33,3,0),VLOOKUP((A388-1),Оп27_BYN→EUR!$A$2:$C$33,3,0)),$B$2:$G$2774,5,0)-VLOOKUP(B388,$B$2:$G$2774,5,0))/365+(VLOOKUP(IF(C388="Нет",VLOOKUP(A388,Оп27_BYN→EUR!$A$2:$C$33,3,0),VLOOKUP((A388-1),Оп27_BYN→EUR!$A$2:$C$33,3,0)),$B$2:$G$2774,6,0)-VLOOKUP(B388,$B$2:$G$2774,6,0))/366)</f>
        <v>1.6802167809101645</v>
      </c>
      <c r="F388" s="54">
        <f>COUNTIF(D389:$D$2774,365)</f>
        <v>2020</v>
      </c>
      <c r="G388" s="54">
        <f>COUNTIF(D389:$D$2774,366)</f>
        <v>366</v>
      </c>
      <c r="H388" s="50"/>
    </row>
    <row r="389" spans="1:8" x14ac:dyDescent="0.25">
      <c r="A389" s="54">
        <f>COUNTIF($C$3:C389,"Да")</f>
        <v>4</v>
      </c>
      <c r="B389" s="53">
        <f t="shared" si="12"/>
        <v>45787</v>
      </c>
      <c r="C389" s="53" t="str">
        <f>IF(ISERROR(VLOOKUP(B389,Оп27_BYN→EUR!$C$3:$C$33,1,0)),"Нет","Да")</f>
        <v>Нет</v>
      </c>
      <c r="D389" s="54">
        <f t="shared" si="13"/>
        <v>365</v>
      </c>
      <c r="E389" s="55">
        <f>('Все выпуски'!$H$4*'Все выпуски'!$H$8)*((VLOOKUP(IF(C389="Нет",VLOOKUP(A389,Оп27_BYN→EUR!$A$2:$C$33,3,0),VLOOKUP((A389-1),Оп27_BYN→EUR!$A$2:$C$33,3,0)),$B$2:$G$2774,5,0)-VLOOKUP(B389,$B$2:$G$2774,5,0))/365+(VLOOKUP(IF(C389="Нет",VLOOKUP(A389,Оп27_BYN→EUR!$A$2:$C$33,3,0),VLOOKUP((A389-1),Оп27_BYN→EUR!$A$2:$C$33,3,0)),$B$2:$G$2774,6,0)-VLOOKUP(B389,$B$2:$G$2774,6,0))/366)</f>
        <v>1.706886888543659</v>
      </c>
      <c r="F389" s="54">
        <f>COUNTIF(D390:$D$2774,365)</f>
        <v>2019</v>
      </c>
      <c r="G389" s="54">
        <f>COUNTIF(D390:$D$2774,366)</f>
        <v>366</v>
      </c>
      <c r="H389" s="50"/>
    </row>
    <row r="390" spans="1:8" x14ac:dyDescent="0.25">
      <c r="A390" s="54">
        <f>COUNTIF($C$3:C390,"Да")</f>
        <v>4</v>
      </c>
      <c r="B390" s="53">
        <f t="shared" si="12"/>
        <v>45788</v>
      </c>
      <c r="C390" s="53" t="str">
        <f>IF(ISERROR(VLOOKUP(B390,Оп27_BYN→EUR!$C$3:$C$33,1,0)),"Нет","Да")</f>
        <v>Нет</v>
      </c>
      <c r="D390" s="54">
        <f t="shared" si="13"/>
        <v>365</v>
      </c>
      <c r="E390" s="55">
        <f>('Все выпуски'!$H$4*'Все выпуски'!$H$8)*((VLOOKUP(IF(C390="Нет",VLOOKUP(A390,Оп27_BYN→EUR!$A$2:$C$33,3,0),VLOOKUP((A390-1),Оп27_BYN→EUR!$A$2:$C$33,3,0)),$B$2:$G$2774,5,0)-VLOOKUP(B390,$B$2:$G$2774,5,0))/365+(VLOOKUP(IF(C390="Нет",VLOOKUP(A390,Оп27_BYN→EUR!$A$2:$C$33,3,0),VLOOKUP((A390-1),Оп27_BYN→EUR!$A$2:$C$33,3,0)),$B$2:$G$2774,6,0)-VLOOKUP(B390,$B$2:$G$2774,6,0))/366)</f>
        <v>1.7335569961771535</v>
      </c>
      <c r="F390" s="54">
        <f>COUNTIF(D391:$D$2774,365)</f>
        <v>2018</v>
      </c>
      <c r="G390" s="54">
        <f>COUNTIF(D391:$D$2774,366)</f>
        <v>366</v>
      </c>
      <c r="H390" s="50"/>
    </row>
    <row r="391" spans="1:8" x14ac:dyDescent="0.25">
      <c r="A391" s="54">
        <f>COUNTIF($C$3:C391,"Да")</f>
        <v>4</v>
      </c>
      <c r="B391" s="53">
        <f t="shared" si="12"/>
        <v>45789</v>
      </c>
      <c r="C391" s="53" t="str">
        <f>IF(ISERROR(VLOOKUP(B391,Оп27_BYN→EUR!$C$3:$C$33,1,0)),"Нет","Да")</f>
        <v>Нет</v>
      </c>
      <c r="D391" s="54">
        <f t="shared" si="13"/>
        <v>365</v>
      </c>
      <c r="E391" s="55">
        <f>('Все выпуски'!$H$4*'Все выпуски'!$H$8)*((VLOOKUP(IF(C391="Нет",VLOOKUP(A391,Оп27_BYN→EUR!$A$2:$C$33,3,0),VLOOKUP((A391-1),Оп27_BYN→EUR!$A$2:$C$33,3,0)),$B$2:$G$2774,5,0)-VLOOKUP(B391,$B$2:$G$2774,5,0))/365+(VLOOKUP(IF(C391="Нет",VLOOKUP(A391,Оп27_BYN→EUR!$A$2:$C$33,3,0),VLOOKUP((A391-1),Оп27_BYN→EUR!$A$2:$C$33,3,0)),$B$2:$G$2774,6,0)-VLOOKUP(B391,$B$2:$G$2774,6,0))/366)</f>
        <v>1.7602271038106483</v>
      </c>
      <c r="F391" s="54">
        <f>COUNTIF(D392:$D$2774,365)</f>
        <v>2017</v>
      </c>
      <c r="G391" s="54">
        <f>COUNTIF(D392:$D$2774,366)</f>
        <v>366</v>
      </c>
      <c r="H391" s="50"/>
    </row>
    <row r="392" spans="1:8" x14ac:dyDescent="0.25">
      <c r="A392" s="54">
        <f>COUNTIF($C$3:C392,"Да")</f>
        <v>4</v>
      </c>
      <c r="B392" s="53">
        <f t="shared" si="12"/>
        <v>45790</v>
      </c>
      <c r="C392" s="53" t="str">
        <f>IF(ISERROR(VLOOKUP(B392,Оп27_BYN→EUR!$C$3:$C$33,1,0)),"Нет","Да")</f>
        <v>Нет</v>
      </c>
      <c r="D392" s="54">
        <f t="shared" si="13"/>
        <v>365</v>
      </c>
      <c r="E392" s="55">
        <f>('Все выпуски'!$H$4*'Все выпуски'!$H$8)*((VLOOKUP(IF(C392="Нет",VLOOKUP(A392,Оп27_BYN→EUR!$A$2:$C$33,3,0),VLOOKUP((A392-1),Оп27_BYN→EUR!$A$2:$C$33,3,0)),$B$2:$G$2774,5,0)-VLOOKUP(B392,$B$2:$G$2774,5,0))/365+(VLOOKUP(IF(C392="Нет",VLOOKUP(A392,Оп27_BYN→EUR!$A$2:$C$33,3,0),VLOOKUP((A392-1),Оп27_BYN→EUR!$A$2:$C$33,3,0)),$B$2:$G$2774,6,0)-VLOOKUP(B392,$B$2:$G$2774,6,0))/366)</f>
        <v>1.7868972114441428</v>
      </c>
      <c r="F392" s="54">
        <f>COUNTIF(D393:$D$2774,365)</f>
        <v>2016</v>
      </c>
      <c r="G392" s="54">
        <f>COUNTIF(D393:$D$2774,366)</f>
        <v>366</v>
      </c>
      <c r="H392" s="50"/>
    </row>
    <row r="393" spans="1:8" x14ac:dyDescent="0.25">
      <c r="A393" s="54">
        <f>COUNTIF($C$3:C393,"Да")</f>
        <v>4</v>
      </c>
      <c r="B393" s="53">
        <f t="shared" si="12"/>
        <v>45791</v>
      </c>
      <c r="C393" s="53" t="str">
        <f>IF(ISERROR(VLOOKUP(B393,Оп27_BYN→EUR!$C$3:$C$33,1,0)),"Нет","Да")</f>
        <v>Нет</v>
      </c>
      <c r="D393" s="54">
        <f t="shared" si="13"/>
        <v>365</v>
      </c>
      <c r="E393" s="55">
        <f>('Все выпуски'!$H$4*'Все выпуски'!$H$8)*((VLOOKUP(IF(C393="Нет",VLOOKUP(A393,Оп27_BYN→EUR!$A$2:$C$33,3,0),VLOOKUP((A393-1),Оп27_BYN→EUR!$A$2:$C$33,3,0)),$B$2:$G$2774,5,0)-VLOOKUP(B393,$B$2:$G$2774,5,0))/365+(VLOOKUP(IF(C393="Нет",VLOOKUP(A393,Оп27_BYN→EUR!$A$2:$C$33,3,0),VLOOKUP((A393-1),Оп27_BYN→EUR!$A$2:$C$33,3,0)),$B$2:$G$2774,6,0)-VLOOKUP(B393,$B$2:$G$2774,6,0))/366)</f>
        <v>1.8135673190776378</v>
      </c>
      <c r="F393" s="54">
        <f>COUNTIF(D394:$D$2774,365)</f>
        <v>2015</v>
      </c>
      <c r="G393" s="54">
        <f>COUNTIF(D394:$D$2774,366)</f>
        <v>366</v>
      </c>
      <c r="H393" s="50"/>
    </row>
    <row r="394" spans="1:8" x14ac:dyDescent="0.25">
      <c r="A394" s="54">
        <f>COUNTIF($C$3:C394,"Да")</f>
        <v>4</v>
      </c>
      <c r="B394" s="53">
        <f t="shared" si="12"/>
        <v>45792</v>
      </c>
      <c r="C394" s="53" t="str">
        <f>IF(ISERROR(VLOOKUP(B394,Оп27_BYN→EUR!$C$3:$C$33,1,0)),"Нет","Да")</f>
        <v>Нет</v>
      </c>
      <c r="D394" s="54">
        <f t="shared" si="13"/>
        <v>365</v>
      </c>
      <c r="E394" s="55">
        <f>('Все выпуски'!$H$4*'Все выпуски'!$H$8)*((VLOOKUP(IF(C394="Нет",VLOOKUP(A394,Оп27_BYN→EUR!$A$2:$C$33,3,0),VLOOKUP((A394-1),Оп27_BYN→EUR!$A$2:$C$33,3,0)),$B$2:$G$2774,5,0)-VLOOKUP(B394,$B$2:$G$2774,5,0))/365+(VLOOKUP(IF(C394="Нет",VLOOKUP(A394,Оп27_BYN→EUR!$A$2:$C$33,3,0),VLOOKUP((A394-1),Оп27_BYN→EUR!$A$2:$C$33,3,0)),$B$2:$G$2774,6,0)-VLOOKUP(B394,$B$2:$G$2774,6,0))/366)</f>
        <v>1.8402374267111323</v>
      </c>
      <c r="F394" s="54">
        <f>COUNTIF(D395:$D$2774,365)</f>
        <v>2014</v>
      </c>
      <c r="G394" s="54">
        <f>COUNTIF(D395:$D$2774,366)</f>
        <v>366</v>
      </c>
      <c r="H394" s="50"/>
    </row>
    <row r="395" spans="1:8" x14ac:dyDescent="0.25">
      <c r="A395" s="54">
        <f>COUNTIF($C$3:C395,"Да")</f>
        <v>4</v>
      </c>
      <c r="B395" s="53">
        <f t="shared" si="12"/>
        <v>45793</v>
      </c>
      <c r="C395" s="53" t="str">
        <f>IF(ISERROR(VLOOKUP(B395,Оп27_BYN→EUR!$C$3:$C$33,1,0)),"Нет","Да")</f>
        <v>Нет</v>
      </c>
      <c r="D395" s="54">
        <f t="shared" si="13"/>
        <v>365</v>
      </c>
      <c r="E395" s="55">
        <f>('Все выпуски'!$H$4*'Все выпуски'!$H$8)*((VLOOKUP(IF(C395="Нет",VLOOKUP(A395,Оп27_BYN→EUR!$A$2:$C$33,3,0),VLOOKUP((A395-1),Оп27_BYN→EUR!$A$2:$C$33,3,0)),$B$2:$G$2774,5,0)-VLOOKUP(B395,$B$2:$G$2774,5,0))/365+(VLOOKUP(IF(C395="Нет",VLOOKUP(A395,Оп27_BYN→EUR!$A$2:$C$33,3,0),VLOOKUP((A395-1),Оп27_BYN→EUR!$A$2:$C$33,3,0)),$B$2:$G$2774,6,0)-VLOOKUP(B395,$B$2:$G$2774,6,0))/366)</f>
        <v>1.8669075343446269</v>
      </c>
      <c r="F395" s="54">
        <f>COUNTIF(D396:$D$2774,365)</f>
        <v>2013</v>
      </c>
      <c r="G395" s="54">
        <f>COUNTIF(D396:$D$2774,366)</f>
        <v>366</v>
      </c>
      <c r="H395" s="50"/>
    </row>
    <row r="396" spans="1:8" x14ac:dyDescent="0.25">
      <c r="A396" s="54">
        <f>COUNTIF($C$3:C396,"Да")</f>
        <v>4</v>
      </c>
      <c r="B396" s="53">
        <f t="shared" si="12"/>
        <v>45794</v>
      </c>
      <c r="C396" s="53" t="str">
        <f>IF(ISERROR(VLOOKUP(B396,Оп27_BYN→EUR!$C$3:$C$33,1,0)),"Нет","Да")</f>
        <v>Нет</v>
      </c>
      <c r="D396" s="54">
        <f t="shared" si="13"/>
        <v>365</v>
      </c>
      <c r="E396" s="55">
        <f>('Все выпуски'!$H$4*'Все выпуски'!$H$8)*((VLOOKUP(IF(C396="Нет",VLOOKUP(A396,Оп27_BYN→EUR!$A$2:$C$33,3,0),VLOOKUP((A396-1),Оп27_BYN→EUR!$A$2:$C$33,3,0)),$B$2:$G$2774,5,0)-VLOOKUP(B396,$B$2:$G$2774,5,0))/365+(VLOOKUP(IF(C396="Нет",VLOOKUP(A396,Оп27_BYN→EUR!$A$2:$C$33,3,0),VLOOKUP((A396-1),Оп27_BYN→EUR!$A$2:$C$33,3,0)),$B$2:$G$2774,6,0)-VLOOKUP(B396,$B$2:$G$2774,6,0))/366)</f>
        <v>1.8935776419781216</v>
      </c>
      <c r="F396" s="54">
        <f>COUNTIF(D397:$D$2774,365)</f>
        <v>2012</v>
      </c>
      <c r="G396" s="54">
        <f>COUNTIF(D397:$D$2774,366)</f>
        <v>366</v>
      </c>
      <c r="H396" s="50"/>
    </row>
    <row r="397" spans="1:8" x14ac:dyDescent="0.25">
      <c r="A397" s="54">
        <f>COUNTIF($C$3:C397,"Да")</f>
        <v>4</v>
      </c>
      <c r="B397" s="53">
        <f t="shared" si="12"/>
        <v>45795</v>
      </c>
      <c r="C397" s="53" t="str">
        <f>IF(ISERROR(VLOOKUP(B397,Оп27_BYN→EUR!$C$3:$C$33,1,0)),"Нет","Да")</f>
        <v>Нет</v>
      </c>
      <c r="D397" s="54">
        <f t="shared" si="13"/>
        <v>365</v>
      </c>
      <c r="E397" s="55">
        <f>('Все выпуски'!$H$4*'Все выпуски'!$H$8)*((VLOOKUP(IF(C397="Нет",VLOOKUP(A397,Оп27_BYN→EUR!$A$2:$C$33,3,0),VLOOKUP((A397-1),Оп27_BYN→EUR!$A$2:$C$33,3,0)),$B$2:$G$2774,5,0)-VLOOKUP(B397,$B$2:$G$2774,5,0))/365+(VLOOKUP(IF(C397="Нет",VLOOKUP(A397,Оп27_BYN→EUR!$A$2:$C$33,3,0),VLOOKUP((A397-1),Оп27_BYN→EUR!$A$2:$C$33,3,0)),$B$2:$G$2774,6,0)-VLOOKUP(B397,$B$2:$G$2774,6,0))/366)</f>
        <v>1.9202477496116164</v>
      </c>
      <c r="F397" s="54">
        <f>COUNTIF(D398:$D$2774,365)</f>
        <v>2011</v>
      </c>
      <c r="G397" s="54">
        <f>COUNTIF(D398:$D$2774,366)</f>
        <v>366</v>
      </c>
      <c r="H397" s="50"/>
    </row>
    <row r="398" spans="1:8" x14ac:dyDescent="0.25">
      <c r="A398" s="54">
        <f>COUNTIF($C$3:C398,"Да")</f>
        <v>4</v>
      </c>
      <c r="B398" s="53">
        <f t="shared" si="12"/>
        <v>45796</v>
      </c>
      <c r="C398" s="53" t="str">
        <f>IF(ISERROR(VLOOKUP(B398,Оп27_BYN→EUR!$C$3:$C$33,1,0)),"Нет","Да")</f>
        <v>Нет</v>
      </c>
      <c r="D398" s="54">
        <f t="shared" si="13"/>
        <v>365</v>
      </c>
      <c r="E398" s="55">
        <f>('Все выпуски'!$H$4*'Все выпуски'!$H$8)*((VLOOKUP(IF(C398="Нет",VLOOKUP(A398,Оп27_BYN→EUR!$A$2:$C$33,3,0),VLOOKUP((A398-1),Оп27_BYN→EUR!$A$2:$C$33,3,0)),$B$2:$G$2774,5,0)-VLOOKUP(B398,$B$2:$G$2774,5,0))/365+(VLOOKUP(IF(C398="Нет",VLOOKUP(A398,Оп27_BYN→EUR!$A$2:$C$33,3,0),VLOOKUP((A398-1),Оп27_BYN→EUR!$A$2:$C$33,3,0)),$B$2:$G$2774,6,0)-VLOOKUP(B398,$B$2:$G$2774,6,0))/366)</f>
        <v>1.9469178572451111</v>
      </c>
      <c r="F398" s="54">
        <f>COUNTIF(D399:$D$2774,365)</f>
        <v>2010</v>
      </c>
      <c r="G398" s="54">
        <f>COUNTIF(D399:$D$2774,366)</f>
        <v>366</v>
      </c>
      <c r="H398" s="50"/>
    </row>
    <row r="399" spans="1:8" x14ac:dyDescent="0.25">
      <c r="A399" s="54">
        <f>COUNTIF($C$3:C399,"Да")</f>
        <v>4</v>
      </c>
      <c r="B399" s="53">
        <f t="shared" si="12"/>
        <v>45797</v>
      </c>
      <c r="C399" s="53" t="str">
        <f>IF(ISERROR(VLOOKUP(B399,Оп27_BYN→EUR!$C$3:$C$33,1,0)),"Нет","Да")</f>
        <v>Нет</v>
      </c>
      <c r="D399" s="54">
        <f t="shared" si="13"/>
        <v>365</v>
      </c>
      <c r="E399" s="55">
        <f>('Все выпуски'!$H$4*'Все выпуски'!$H$8)*((VLOOKUP(IF(C399="Нет",VLOOKUP(A399,Оп27_BYN→EUR!$A$2:$C$33,3,0),VLOOKUP((A399-1),Оп27_BYN→EUR!$A$2:$C$33,3,0)),$B$2:$G$2774,5,0)-VLOOKUP(B399,$B$2:$G$2774,5,0))/365+(VLOOKUP(IF(C399="Нет",VLOOKUP(A399,Оп27_BYN→EUR!$A$2:$C$33,3,0),VLOOKUP((A399-1),Оп27_BYN→EUR!$A$2:$C$33,3,0)),$B$2:$G$2774,6,0)-VLOOKUP(B399,$B$2:$G$2774,6,0))/366)</f>
        <v>1.9735879648786057</v>
      </c>
      <c r="F399" s="54">
        <f>COUNTIF(D400:$D$2774,365)</f>
        <v>2009</v>
      </c>
      <c r="G399" s="54">
        <f>COUNTIF(D400:$D$2774,366)</f>
        <v>366</v>
      </c>
      <c r="H399" s="50"/>
    </row>
    <row r="400" spans="1:8" x14ac:dyDescent="0.25">
      <c r="A400" s="54">
        <f>COUNTIF($C$3:C400,"Да")</f>
        <v>4</v>
      </c>
      <c r="B400" s="53">
        <f t="shared" si="12"/>
        <v>45798</v>
      </c>
      <c r="C400" s="53" t="str">
        <f>IF(ISERROR(VLOOKUP(B400,Оп27_BYN→EUR!$C$3:$C$33,1,0)),"Нет","Да")</f>
        <v>Нет</v>
      </c>
      <c r="D400" s="54">
        <f t="shared" si="13"/>
        <v>365</v>
      </c>
      <c r="E400" s="55">
        <f>('Все выпуски'!$H$4*'Все выпуски'!$H$8)*((VLOOKUP(IF(C400="Нет",VLOOKUP(A400,Оп27_BYN→EUR!$A$2:$C$33,3,0),VLOOKUP((A400-1),Оп27_BYN→EUR!$A$2:$C$33,3,0)),$B$2:$G$2774,5,0)-VLOOKUP(B400,$B$2:$G$2774,5,0))/365+(VLOOKUP(IF(C400="Нет",VLOOKUP(A400,Оп27_BYN→EUR!$A$2:$C$33,3,0),VLOOKUP((A400-1),Оп27_BYN→EUR!$A$2:$C$33,3,0)),$B$2:$G$2774,6,0)-VLOOKUP(B400,$B$2:$G$2774,6,0))/366)</f>
        <v>2.0002580725121004</v>
      </c>
      <c r="F400" s="54">
        <f>COUNTIF(D401:$D$2774,365)</f>
        <v>2008</v>
      </c>
      <c r="G400" s="54">
        <f>COUNTIF(D401:$D$2774,366)</f>
        <v>366</v>
      </c>
      <c r="H400" s="50"/>
    </row>
    <row r="401" spans="1:8" x14ac:dyDescent="0.25">
      <c r="A401" s="54">
        <f>COUNTIF($C$3:C401,"Да")</f>
        <v>4</v>
      </c>
      <c r="B401" s="53">
        <f t="shared" si="12"/>
        <v>45799</v>
      </c>
      <c r="C401" s="53" t="str">
        <f>IF(ISERROR(VLOOKUP(B401,Оп27_BYN→EUR!$C$3:$C$33,1,0)),"Нет","Да")</f>
        <v>Нет</v>
      </c>
      <c r="D401" s="54">
        <f t="shared" si="13"/>
        <v>365</v>
      </c>
      <c r="E401" s="55">
        <f>('Все выпуски'!$H$4*'Все выпуски'!$H$8)*((VLOOKUP(IF(C401="Нет",VLOOKUP(A401,Оп27_BYN→EUR!$A$2:$C$33,3,0),VLOOKUP((A401-1),Оп27_BYN→EUR!$A$2:$C$33,3,0)),$B$2:$G$2774,5,0)-VLOOKUP(B401,$B$2:$G$2774,5,0))/365+(VLOOKUP(IF(C401="Нет",VLOOKUP(A401,Оп27_BYN→EUR!$A$2:$C$33,3,0),VLOOKUP((A401-1),Оп27_BYN→EUR!$A$2:$C$33,3,0)),$B$2:$G$2774,6,0)-VLOOKUP(B401,$B$2:$G$2774,6,0))/366)</f>
        <v>2.0269281801455952</v>
      </c>
      <c r="F401" s="54">
        <f>COUNTIF(D402:$D$2774,365)</f>
        <v>2007</v>
      </c>
      <c r="G401" s="54">
        <f>COUNTIF(D402:$D$2774,366)</f>
        <v>366</v>
      </c>
      <c r="H401" s="50"/>
    </row>
    <row r="402" spans="1:8" x14ac:dyDescent="0.25">
      <c r="A402" s="54">
        <f>COUNTIF($C$3:C402,"Да")</f>
        <v>4</v>
      </c>
      <c r="B402" s="53">
        <f t="shared" si="12"/>
        <v>45800</v>
      </c>
      <c r="C402" s="53" t="str">
        <f>IF(ISERROR(VLOOKUP(B402,Оп27_BYN→EUR!$C$3:$C$33,1,0)),"Нет","Да")</f>
        <v>Нет</v>
      </c>
      <c r="D402" s="54">
        <f t="shared" si="13"/>
        <v>365</v>
      </c>
      <c r="E402" s="55">
        <f>('Все выпуски'!$H$4*'Все выпуски'!$H$8)*((VLOOKUP(IF(C402="Нет",VLOOKUP(A402,Оп27_BYN→EUR!$A$2:$C$33,3,0),VLOOKUP((A402-1),Оп27_BYN→EUR!$A$2:$C$33,3,0)),$B$2:$G$2774,5,0)-VLOOKUP(B402,$B$2:$G$2774,5,0))/365+(VLOOKUP(IF(C402="Нет",VLOOKUP(A402,Оп27_BYN→EUR!$A$2:$C$33,3,0),VLOOKUP((A402-1),Оп27_BYN→EUR!$A$2:$C$33,3,0)),$B$2:$G$2774,6,0)-VLOOKUP(B402,$B$2:$G$2774,6,0))/366)</f>
        <v>2.0535982877790895</v>
      </c>
      <c r="F402" s="54">
        <f>COUNTIF(D403:$D$2774,365)</f>
        <v>2006</v>
      </c>
      <c r="G402" s="54">
        <f>COUNTIF(D403:$D$2774,366)</f>
        <v>366</v>
      </c>
      <c r="H402" s="50"/>
    </row>
    <row r="403" spans="1:8" x14ac:dyDescent="0.25">
      <c r="A403" s="54">
        <f>COUNTIF($C$3:C403,"Да")</f>
        <v>4</v>
      </c>
      <c r="B403" s="53">
        <f t="shared" si="12"/>
        <v>45801</v>
      </c>
      <c r="C403" s="53" t="str">
        <f>IF(ISERROR(VLOOKUP(B403,Оп27_BYN→EUR!$C$3:$C$33,1,0)),"Нет","Да")</f>
        <v>Нет</v>
      </c>
      <c r="D403" s="54">
        <f t="shared" si="13"/>
        <v>365</v>
      </c>
      <c r="E403" s="55">
        <f>('Все выпуски'!$H$4*'Все выпуски'!$H$8)*((VLOOKUP(IF(C403="Нет",VLOOKUP(A403,Оп27_BYN→EUR!$A$2:$C$33,3,0),VLOOKUP((A403-1),Оп27_BYN→EUR!$A$2:$C$33,3,0)),$B$2:$G$2774,5,0)-VLOOKUP(B403,$B$2:$G$2774,5,0))/365+(VLOOKUP(IF(C403="Нет",VLOOKUP(A403,Оп27_BYN→EUR!$A$2:$C$33,3,0),VLOOKUP((A403-1),Оп27_BYN→EUR!$A$2:$C$33,3,0)),$B$2:$G$2774,6,0)-VLOOKUP(B403,$B$2:$G$2774,6,0))/366)</f>
        <v>2.0802683954125842</v>
      </c>
      <c r="F403" s="54">
        <f>COUNTIF(D404:$D$2774,365)</f>
        <v>2005</v>
      </c>
      <c r="G403" s="54">
        <f>COUNTIF(D404:$D$2774,366)</f>
        <v>366</v>
      </c>
      <c r="H403" s="50"/>
    </row>
    <row r="404" spans="1:8" x14ac:dyDescent="0.25">
      <c r="A404" s="54">
        <f>COUNTIF($C$3:C404,"Да")</f>
        <v>4</v>
      </c>
      <c r="B404" s="53">
        <f t="shared" si="12"/>
        <v>45802</v>
      </c>
      <c r="C404" s="53" t="str">
        <f>IF(ISERROR(VLOOKUP(B404,Оп27_BYN→EUR!$C$3:$C$33,1,0)),"Нет","Да")</f>
        <v>Нет</v>
      </c>
      <c r="D404" s="54">
        <f t="shared" si="13"/>
        <v>365</v>
      </c>
      <c r="E404" s="55">
        <f>('Все выпуски'!$H$4*'Все выпуски'!$H$8)*((VLOOKUP(IF(C404="Нет",VLOOKUP(A404,Оп27_BYN→EUR!$A$2:$C$33,3,0),VLOOKUP((A404-1),Оп27_BYN→EUR!$A$2:$C$33,3,0)),$B$2:$G$2774,5,0)-VLOOKUP(B404,$B$2:$G$2774,5,0))/365+(VLOOKUP(IF(C404="Нет",VLOOKUP(A404,Оп27_BYN→EUR!$A$2:$C$33,3,0),VLOOKUP((A404-1),Оп27_BYN→EUR!$A$2:$C$33,3,0)),$B$2:$G$2774,6,0)-VLOOKUP(B404,$B$2:$G$2774,6,0))/366)</f>
        <v>2.106938503046079</v>
      </c>
      <c r="F404" s="54">
        <f>COUNTIF(D405:$D$2774,365)</f>
        <v>2004</v>
      </c>
      <c r="G404" s="54">
        <f>COUNTIF(D405:$D$2774,366)</f>
        <v>366</v>
      </c>
      <c r="H404" s="50"/>
    </row>
    <row r="405" spans="1:8" x14ac:dyDescent="0.25">
      <c r="A405" s="54">
        <f>COUNTIF($C$3:C405,"Да")</f>
        <v>4</v>
      </c>
      <c r="B405" s="53">
        <f t="shared" si="12"/>
        <v>45803</v>
      </c>
      <c r="C405" s="53" t="str">
        <f>IF(ISERROR(VLOOKUP(B405,Оп27_BYN→EUR!$C$3:$C$33,1,0)),"Нет","Да")</f>
        <v>Нет</v>
      </c>
      <c r="D405" s="54">
        <f t="shared" si="13"/>
        <v>365</v>
      </c>
      <c r="E405" s="55">
        <f>('Все выпуски'!$H$4*'Все выпуски'!$H$8)*((VLOOKUP(IF(C405="Нет",VLOOKUP(A405,Оп27_BYN→EUR!$A$2:$C$33,3,0),VLOOKUP((A405-1),Оп27_BYN→EUR!$A$2:$C$33,3,0)),$B$2:$G$2774,5,0)-VLOOKUP(B405,$B$2:$G$2774,5,0))/365+(VLOOKUP(IF(C405="Нет",VLOOKUP(A405,Оп27_BYN→EUR!$A$2:$C$33,3,0),VLOOKUP((A405-1),Оп27_BYN→EUR!$A$2:$C$33,3,0)),$B$2:$G$2774,6,0)-VLOOKUP(B405,$B$2:$G$2774,6,0))/366)</f>
        <v>2.1336086106795737</v>
      </c>
      <c r="F405" s="54">
        <f>COUNTIF(D406:$D$2774,365)</f>
        <v>2003</v>
      </c>
      <c r="G405" s="54">
        <f>COUNTIF(D406:$D$2774,366)</f>
        <v>366</v>
      </c>
      <c r="H405" s="50"/>
    </row>
    <row r="406" spans="1:8" x14ac:dyDescent="0.25">
      <c r="A406" s="54">
        <f>COUNTIF($C$3:C406,"Да")</f>
        <v>4</v>
      </c>
      <c r="B406" s="53">
        <f t="shared" si="12"/>
        <v>45804</v>
      </c>
      <c r="C406" s="53" t="str">
        <f>IF(ISERROR(VLOOKUP(B406,Оп27_BYN→EUR!$C$3:$C$33,1,0)),"Нет","Да")</f>
        <v>Нет</v>
      </c>
      <c r="D406" s="54">
        <f t="shared" si="13"/>
        <v>365</v>
      </c>
      <c r="E406" s="55">
        <f>('Все выпуски'!$H$4*'Все выпуски'!$H$8)*((VLOOKUP(IF(C406="Нет",VLOOKUP(A406,Оп27_BYN→EUR!$A$2:$C$33,3,0),VLOOKUP((A406-1),Оп27_BYN→EUR!$A$2:$C$33,3,0)),$B$2:$G$2774,5,0)-VLOOKUP(B406,$B$2:$G$2774,5,0))/365+(VLOOKUP(IF(C406="Нет",VLOOKUP(A406,Оп27_BYN→EUR!$A$2:$C$33,3,0),VLOOKUP((A406-1),Оп27_BYN→EUR!$A$2:$C$33,3,0)),$B$2:$G$2774,6,0)-VLOOKUP(B406,$B$2:$G$2774,6,0))/366)</f>
        <v>2.1602787183130685</v>
      </c>
      <c r="F406" s="54">
        <f>COUNTIF(D407:$D$2774,365)</f>
        <v>2002</v>
      </c>
      <c r="G406" s="54">
        <f>COUNTIF(D407:$D$2774,366)</f>
        <v>366</v>
      </c>
      <c r="H406" s="50"/>
    </row>
    <row r="407" spans="1:8" x14ac:dyDescent="0.25">
      <c r="A407" s="54">
        <f>COUNTIF($C$3:C407,"Да")</f>
        <v>4</v>
      </c>
      <c r="B407" s="53">
        <f t="shared" si="12"/>
        <v>45805</v>
      </c>
      <c r="C407" s="53" t="str">
        <f>IF(ISERROR(VLOOKUP(B407,Оп27_BYN→EUR!$C$3:$C$33,1,0)),"Нет","Да")</f>
        <v>Нет</v>
      </c>
      <c r="D407" s="54">
        <f t="shared" si="13"/>
        <v>365</v>
      </c>
      <c r="E407" s="55">
        <f>('Все выпуски'!$H$4*'Все выпуски'!$H$8)*((VLOOKUP(IF(C407="Нет",VLOOKUP(A407,Оп27_BYN→EUR!$A$2:$C$33,3,0),VLOOKUP((A407-1),Оп27_BYN→EUR!$A$2:$C$33,3,0)),$B$2:$G$2774,5,0)-VLOOKUP(B407,$B$2:$G$2774,5,0))/365+(VLOOKUP(IF(C407="Нет",VLOOKUP(A407,Оп27_BYN→EUR!$A$2:$C$33,3,0),VLOOKUP((A407-1),Оп27_BYN→EUR!$A$2:$C$33,3,0)),$B$2:$G$2774,6,0)-VLOOKUP(B407,$B$2:$G$2774,6,0))/366)</f>
        <v>2.1869488259465628</v>
      </c>
      <c r="F407" s="54">
        <f>COUNTIF(D408:$D$2774,365)</f>
        <v>2001</v>
      </c>
      <c r="G407" s="54">
        <f>COUNTIF(D408:$D$2774,366)</f>
        <v>366</v>
      </c>
      <c r="H407" s="50"/>
    </row>
    <row r="408" spans="1:8" x14ac:dyDescent="0.25">
      <c r="A408" s="54">
        <f>COUNTIF($C$3:C408,"Да")</f>
        <v>4</v>
      </c>
      <c r="B408" s="53">
        <f t="shared" si="12"/>
        <v>45806</v>
      </c>
      <c r="C408" s="53" t="str">
        <f>IF(ISERROR(VLOOKUP(B408,Оп27_BYN→EUR!$C$3:$C$33,1,0)),"Нет","Да")</f>
        <v>Нет</v>
      </c>
      <c r="D408" s="54">
        <f t="shared" si="13"/>
        <v>365</v>
      </c>
      <c r="E408" s="55">
        <f>('Все выпуски'!$H$4*'Все выпуски'!$H$8)*((VLOOKUP(IF(C408="Нет",VLOOKUP(A408,Оп27_BYN→EUR!$A$2:$C$33,3,0),VLOOKUP((A408-1),Оп27_BYN→EUR!$A$2:$C$33,3,0)),$B$2:$G$2774,5,0)-VLOOKUP(B408,$B$2:$G$2774,5,0))/365+(VLOOKUP(IF(C408="Нет",VLOOKUP(A408,Оп27_BYN→EUR!$A$2:$C$33,3,0),VLOOKUP((A408-1),Оп27_BYN→EUR!$A$2:$C$33,3,0)),$B$2:$G$2774,6,0)-VLOOKUP(B408,$B$2:$G$2774,6,0))/366)</f>
        <v>2.213618933580058</v>
      </c>
      <c r="F408" s="54">
        <f>COUNTIF(D409:$D$2774,365)</f>
        <v>2000</v>
      </c>
      <c r="G408" s="54">
        <f>COUNTIF(D409:$D$2774,366)</f>
        <v>366</v>
      </c>
      <c r="H408" s="50"/>
    </row>
    <row r="409" spans="1:8" x14ac:dyDescent="0.25">
      <c r="A409" s="54">
        <f>COUNTIF($C$3:C409,"Да")</f>
        <v>4</v>
      </c>
      <c r="B409" s="53">
        <f t="shared" si="12"/>
        <v>45807</v>
      </c>
      <c r="C409" s="53" t="str">
        <f>IF(ISERROR(VLOOKUP(B409,Оп27_BYN→EUR!$C$3:$C$33,1,0)),"Нет","Да")</f>
        <v>Нет</v>
      </c>
      <c r="D409" s="54">
        <f t="shared" si="13"/>
        <v>365</v>
      </c>
      <c r="E409" s="55">
        <f>('Все выпуски'!$H$4*'Все выпуски'!$H$8)*((VLOOKUP(IF(C409="Нет",VLOOKUP(A409,Оп27_BYN→EUR!$A$2:$C$33,3,0),VLOOKUP((A409-1),Оп27_BYN→EUR!$A$2:$C$33,3,0)),$B$2:$G$2774,5,0)-VLOOKUP(B409,$B$2:$G$2774,5,0))/365+(VLOOKUP(IF(C409="Нет",VLOOKUP(A409,Оп27_BYN→EUR!$A$2:$C$33,3,0),VLOOKUP((A409-1),Оп27_BYN→EUR!$A$2:$C$33,3,0)),$B$2:$G$2774,6,0)-VLOOKUP(B409,$B$2:$G$2774,6,0))/366)</f>
        <v>2.2402890412135523</v>
      </c>
      <c r="F409" s="54">
        <f>COUNTIF(D410:$D$2774,365)</f>
        <v>1999</v>
      </c>
      <c r="G409" s="54">
        <f>COUNTIF(D410:$D$2774,366)</f>
        <v>366</v>
      </c>
      <c r="H409" s="50"/>
    </row>
    <row r="410" spans="1:8" x14ac:dyDescent="0.25">
      <c r="A410" s="54">
        <f>COUNTIF($C$3:C410,"Да")</f>
        <v>4</v>
      </c>
      <c r="B410" s="53">
        <f t="shared" si="12"/>
        <v>45808</v>
      </c>
      <c r="C410" s="53" t="str">
        <f>IF(ISERROR(VLOOKUP(B410,Оп27_BYN→EUR!$C$3:$C$33,1,0)),"Нет","Да")</f>
        <v>Нет</v>
      </c>
      <c r="D410" s="54">
        <f t="shared" si="13"/>
        <v>365</v>
      </c>
      <c r="E410" s="55">
        <f>('Все выпуски'!$H$4*'Все выпуски'!$H$8)*((VLOOKUP(IF(C410="Нет",VLOOKUP(A410,Оп27_BYN→EUR!$A$2:$C$33,3,0),VLOOKUP((A410-1),Оп27_BYN→EUR!$A$2:$C$33,3,0)),$B$2:$G$2774,5,0)-VLOOKUP(B410,$B$2:$G$2774,5,0))/365+(VLOOKUP(IF(C410="Нет",VLOOKUP(A410,Оп27_BYN→EUR!$A$2:$C$33,3,0),VLOOKUP((A410-1),Оп27_BYN→EUR!$A$2:$C$33,3,0)),$B$2:$G$2774,6,0)-VLOOKUP(B410,$B$2:$G$2774,6,0))/366)</f>
        <v>2.2669591488470471</v>
      </c>
      <c r="F410" s="54">
        <f>COUNTIF(D411:$D$2774,365)</f>
        <v>1998</v>
      </c>
      <c r="G410" s="54">
        <f>COUNTIF(D411:$D$2774,366)</f>
        <v>366</v>
      </c>
      <c r="H410" s="50"/>
    </row>
    <row r="411" spans="1:8" x14ac:dyDescent="0.25">
      <c r="A411" s="54">
        <f>COUNTIF($C$3:C411,"Да")</f>
        <v>4</v>
      </c>
      <c r="B411" s="53">
        <f t="shared" si="12"/>
        <v>45809</v>
      </c>
      <c r="C411" s="53" t="str">
        <f>IF(ISERROR(VLOOKUP(B411,Оп27_BYN→EUR!$C$3:$C$33,1,0)),"Нет","Да")</f>
        <v>Нет</v>
      </c>
      <c r="D411" s="54">
        <f t="shared" si="13"/>
        <v>365</v>
      </c>
      <c r="E411" s="55">
        <f>('Все выпуски'!$H$4*'Все выпуски'!$H$8)*((VLOOKUP(IF(C411="Нет",VLOOKUP(A411,Оп27_BYN→EUR!$A$2:$C$33,3,0),VLOOKUP((A411-1),Оп27_BYN→EUR!$A$2:$C$33,3,0)),$B$2:$G$2774,5,0)-VLOOKUP(B411,$B$2:$G$2774,5,0))/365+(VLOOKUP(IF(C411="Нет",VLOOKUP(A411,Оп27_BYN→EUR!$A$2:$C$33,3,0),VLOOKUP((A411-1),Оп27_BYN→EUR!$A$2:$C$33,3,0)),$B$2:$G$2774,6,0)-VLOOKUP(B411,$B$2:$G$2774,6,0))/366)</f>
        <v>2.2936292564805418</v>
      </c>
      <c r="F411" s="54">
        <f>COUNTIF(D412:$D$2774,365)</f>
        <v>1997</v>
      </c>
      <c r="G411" s="54">
        <f>COUNTIF(D412:$D$2774,366)</f>
        <v>366</v>
      </c>
      <c r="H411" s="50"/>
    </row>
    <row r="412" spans="1:8" x14ac:dyDescent="0.25">
      <c r="A412" s="54">
        <f>COUNTIF($C$3:C412,"Да")</f>
        <v>4</v>
      </c>
      <c r="B412" s="53">
        <f t="shared" si="12"/>
        <v>45810</v>
      </c>
      <c r="C412" s="53" t="str">
        <f>IF(ISERROR(VLOOKUP(B412,Оп27_BYN→EUR!$C$3:$C$33,1,0)),"Нет","Да")</f>
        <v>Нет</v>
      </c>
      <c r="D412" s="54">
        <f t="shared" si="13"/>
        <v>365</v>
      </c>
      <c r="E412" s="55">
        <f>('Все выпуски'!$H$4*'Все выпуски'!$H$8)*((VLOOKUP(IF(C412="Нет",VLOOKUP(A412,Оп27_BYN→EUR!$A$2:$C$33,3,0),VLOOKUP((A412-1),Оп27_BYN→EUR!$A$2:$C$33,3,0)),$B$2:$G$2774,5,0)-VLOOKUP(B412,$B$2:$G$2774,5,0))/365+(VLOOKUP(IF(C412="Нет",VLOOKUP(A412,Оп27_BYN→EUR!$A$2:$C$33,3,0),VLOOKUP((A412-1),Оп27_BYN→EUR!$A$2:$C$33,3,0)),$B$2:$G$2774,6,0)-VLOOKUP(B412,$B$2:$G$2774,6,0))/366)</f>
        <v>2.3202993641140361</v>
      </c>
      <c r="F412" s="54">
        <f>COUNTIF(D413:$D$2774,365)</f>
        <v>1996</v>
      </c>
      <c r="G412" s="54">
        <f>COUNTIF(D413:$D$2774,366)</f>
        <v>366</v>
      </c>
      <c r="H412" s="50"/>
    </row>
    <row r="413" spans="1:8" x14ac:dyDescent="0.25">
      <c r="A413" s="54">
        <f>COUNTIF($C$3:C413,"Да")</f>
        <v>4</v>
      </c>
      <c r="B413" s="53">
        <f t="shared" si="12"/>
        <v>45811</v>
      </c>
      <c r="C413" s="53" t="str">
        <f>IF(ISERROR(VLOOKUP(B413,Оп27_BYN→EUR!$C$3:$C$33,1,0)),"Нет","Да")</f>
        <v>Нет</v>
      </c>
      <c r="D413" s="54">
        <f t="shared" si="13"/>
        <v>365</v>
      </c>
      <c r="E413" s="55">
        <f>('Все выпуски'!$H$4*'Все выпуски'!$H$8)*((VLOOKUP(IF(C413="Нет",VLOOKUP(A413,Оп27_BYN→EUR!$A$2:$C$33,3,0),VLOOKUP((A413-1),Оп27_BYN→EUR!$A$2:$C$33,3,0)),$B$2:$G$2774,5,0)-VLOOKUP(B413,$B$2:$G$2774,5,0))/365+(VLOOKUP(IF(C413="Нет",VLOOKUP(A413,Оп27_BYN→EUR!$A$2:$C$33,3,0),VLOOKUP((A413-1),Оп27_BYN→EUR!$A$2:$C$33,3,0)),$B$2:$G$2774,6,0)-VLOOKUP(B413,$B$2:$G$2774,6,0))/366)</f>
        <v>2.3469694717475313</v>
      </c>
      <c r="F413" s="54">
        <f>COUNTIF(D414:$D$2774,365)</f>
        <v>1995</v>
      </c>
      <c r="G413" s="54">
        <f>COUNTIF(D414:$D$2774,366)</f>
        <v>366</v>
      </c>
      <c r="H413" s="50"/>
    </row>
    <row r="414" spans="1:8" x14ac:dyDescent="0.25">
      <c r="A414" s="54">
        <f>COUNTIF($C$3:C414,"Да")</f>
        <v>4</v>
      </c>
      <c r="B414" s="53">
        <f t="shared" si="12"/>
        <v>45812</v>
      </c>
      <c r="C414" s="53" t="str">
        <f>IF(ISERROR(VLOOKUP(B414,Оп27_BYN→EUR!$C$3:$C$33,1,0)),"Нет","Да")</f>
        <v>Нет</v>
      </c>
      <c r="D414" s="54">
        <f t="shared" si="13"/>
        <v>365</v>
      </c>
      <c r="E414" s="55">
        <f>('Все выпуски'!$H$4*'Все выпуски'!$H$8)*((VLOOKUP(IF(C414="Нет",VLOOKUP(A414,Оп27_BYN→EUR!$A$2:$C$33,3,0),VLOOKUP((A414-1),Оп27_BYN→EUR!$A$2:$C$33,3,0)),$B$2:$G$2774,5,0)-VLOOKUP(B414,$B$2:$G$2774,5,0))/365+(VLOOKUP(IF(C414="Нет",VLOOKUP(A414,Оп27_BYN→EUR!$A$2:$C$33,3,0),VLOOKUP((A414-1),Оп27_BYN→EUR!$A$2:$C$33,3,0)),$B$2:$G$2774,6,0)-VLOOKUP(B414,$B$2:$G$2774,6,0))/366)</f>
        <v>2.3736395793810257</v>
      </c>
      <c r="F414" s="54">
        <f>COUNTIF(D415:$D$2774,365)</f>
        <v>1994</v>
      </c>
      <c r="G414" s="54">
        <f>COUNTIF(D415:$D$2774,366)</f>
        <v>366</v>
      </c>
      <c r="H414" s="50"/>
    </row>
    <row r="415" spans="1:8" x14ac:dyDescent="0.25">
      <c r="A415" s="54">
        <f>COUNTIF($C$3:C415,"Да")</f>
        <v>4</v>
      </c>
      <c r="B415" s="53">
        <f t="shared" si="12"/>
        <v>45813</v>
      </c>
      <c r="C415" s="53" t="str">
        <f>IF(ISERROR(VLOOKUP(B415,Оп27_BYN→EUR!$C$3:$C$33,1,0)),"Нет","Да")</f>
        <v>Нет</v>
      </c>
      <c r="D415" s="54">
        <f t="shared" si="13"/>
        <v>365</v>
      </c>
      <c r="E415" s="55">
        <f>('Все выпуски'!$H$4*'Все выпуски'!$H$8)*((VLOOKUP(IF(C415="Нет",VLOOKUP(A415,Оп27_BYN→EUR!$A$2:$C$33,3,0),VLOOKUP((A415-1),Оп27_BYN→EUR!$A$2:$C$33,3,0)),$B$2:$G$2774,5,0)-VLOOKUP(B415,$B$2:$G$2774,5,0))/365+(VLOOKUP(IF(C415="Нет",VLOOKUP(A415,Оп27_BYN→EUR!$A$2:$C$33,3,0),VLOOKUP((A415-1),Оп27_BYN→EUR!$A$2:$C$33,3,0)),$B$2:$G$2774,6,0)-VLOOKUP(B415,$B$2:$G$2774,6,0))/366)</f>
        <v>2.4003096870145204</v>
      </c>
      <c r="F415" s="54">
        <f>COUNTIF(D416:$D$2774,365)</f>
        <v>1993</v>
      </c>
      <c r="G415" s="54">
        <f>COUNTIF(D416:$D$2774,366)</f>
        <v>366</v>
      </c>
      <c r="H415" s="50"/>
    </row>
    <row r="416" spans="1:8" x14ac:dyDescent="0.25">
      <c r="A416" s="54">
        <f>COUNTIF($C$3:C416,"Да")</f>
        <v>4</v>
      </c>
      <c r="B416" s="53">
        <f t="shared" si="12"/>
        <v>45814</v>
      </c>
      <c r="C416" s="53" t="str">
        <f>IF(ISERROR(VLOOKUP(B416,Оп27_BYN→EUR!$C$3:$C$33,1,0)),"Нет","Да")</f>
        <v>Нет</v>
      </c>
      <c r="D416" s="54">
        <f t="shared" si="13"/>
        <v>365</v>
      </c>
      <c r="E416" s="55">
        <f>('Все выпуски'!$H$4*'Все выпуски'!$H$8)*((VLOOKUP(IF(C416="Нет",VLOOKUP(A416,Оп27_BYN→EUR!$A$2:$C$33,3,0),VLOOKUP((A416-1),Оп27_BYN→EUR!$A$2:$C$33,3,0)),$B$2:$G$2774,5,0)-VLOOKUP(B416,$B$2:$G$2774,5,0))/365+(VLOOKUP(IF(C416="Нет",VLOOKUP(A416,Оп27_BYN→EUR!$A$2:$C$33,3,0),VLOOKUP((A416-1),Оп27_BYN→EUR!$A$2:$C$33,3,0)),$B$2:$G$2774,6,0)-VLOOKUP(B416,$B$2:$G$2774,6,0))/366)</f>
        <v>2.4269797946480152</v>
      </c>
      <c r="F416" s="54">
        <f>COUNTIF(D417:$D$2774,365)</f>
        <v>1992</v>
      </c>
      <c r="G416" s="54">
        <f>COUNTIF(D417:$D$2774,366)</f>
        <v>366</v>
      </c>
      <c r="H416" s="50"/>
    </row>
    <row r="417" spans="1:8" x14ac:dyDescent="0.25">
      <c r="A417" s="54">
        <f>COUNTIF($C$3:C417,"Да")</f>
        <v>5</v>
      </c>
      <c r="B417" s="53">
        <f t="shared" si="12"/>
        <v>45815</v>
      </c>
      <c r="C417" s="53" t="str">
        <f>IF(ISERROR(VLOOKUP(B417,Оп27_BYN→EUR!$C$3:$C$33,1,0)),"Нет","Да")</f>
        <v>Да</v>
      </c>
      <c r="D417" s="54">
        <f t="shared" si="13"/>
        <v>365</v>
      </c>
      <c r="E417" s="55">
        <f>('Все выпуски'!$H$4*'Все выпуски'!$H$8)*((VLOOKUP(IF(C417="Нет",VLOOKUP(A417,Оп27_BYN→EUR!$A$2:$C$33,3,0),VLOOKUP((A417-1),Оп27_BYN→EUR!$A$2:$C$33,3,0)),$B$2:$G$2774,5,0)-VLOOKUP(B417,$B$2:$G$2774,5,0))/365+(VLOOKUP(IF(C417="Нет",VLOOKUP(A417,Оп27_BYN→EUR!$A$2:$C$33,3,0),VLOOKUP((A417-1),Оп27_BYN→EUR!$A$2:$C$33,3,0)),$B$2:$G$2774,6,0)-VLOOKUP(B417,$B$2:$G$2774,6,0))/366)</f>
        <v>2.4536499022815099</v>
      </c>
      <c r="F417" s="54">
        <f>COUNTIF(D418:$D$2774,365)</f>
        <v>1991</v>
      </c>
      <c r="G417" s="54">
        <f>COUNTIF(D418:$D$2774,366)</f>
        <v>366</v>
      </c>
      <c r="H417" s="50"/>
    </row>
    <row r="418" spans="1:8" x14ac:dyDescent="0.25">
      <c r="A418" s="54">
        <f>COUNTIF($C$3:C418,"Да")</f>
        <v>5</v>
      </c>
      <c r="B418" s="53">
        <f t="shared" si="12"/>
        <v>45816</v>
      </c>
      <c r="C418" s="53" t="str">
        <f>IF(ISERROR(VLOOKUP(B418,Оп27_BYN→EUR!$C$3:$C$33,1,0)),"Нет","Да")</f>
        <v>Нет</v>
      </c>
      <c r="D418" s="54">
        <f t="shared" si="13"/>
        <v>365</v>
      </c>
      <c r="E418" s="55">
        <f>('Все выпуски'!$H$4*'Все выпуски'!$H$8)*((VLOOKUP(IF(C418="Нет",VLOOKUP(A418,Оп27_BYN→EUR!$A$2:$C$33,3,0),VLOOKUP((A418-1),Оп27_BYN→EUR!$A$2:$C$33,3,0)),$B$2:$G$2774,5,0)-VLOOKUP(B418,$B$2:$G$2774,5,0))/365+(VLOOKUP(IF(C418="Нет",VLOOKUP(A418,Оп27_BYN→EUR!$A$2:$C$33,3,0),VLOOKUP((A418-1),Оп27_BYN→EUR!$A$2:$C$33,3,0)),$B$2:$G$2774,6,0)-VLOOKUP(B418,$B$2:$G$2774,6,0))/366)</f>
        <v>2.6670107633494672E-2</v>
      </c>
      <c r="F418" s="54">
        <f>COUNTIF(D419:$D$2774,365)</f>
        <v>1990</v>
      </c>
      <c r="G418" s="54">
        <f>COUNTIF(D419:$D$2774,366)</f>
        <v>366</v>
      </c>
      <c r="H418" s="50"/>
    </row>
    <row r="419" spans="1:8" x14ac:dyDescent="0.25">
      <c r="A419" s="54">
        <f>COUNTIF($C$3:C419,"Да")</f>
        <v>5</v>
      </c>
      <c r="B419" s="53">
        <f t="shared" si="12"/>
        <v>45817</v>
      </c>
      <c r="C419" s="53" t="str">
        <f>IF(ISERROR(VLOOKUP(B419,Оп27_BYN→EUR!$C$3:$C$33,1,0)),"Нет","Да")</f>
        <v>Нет</v>
      </c>
      <c r="D419" s="54">
        <f t="shared" si="13"/>
        <v>365</v>
      </c>
      <c r="E419" s="55">
        <f>('Все выпуски'!$H$4*'Все выпуски'!$H$8)*((VLOOKUP(IF(C419="Нет",VLOOKUP(A419,Оп27_BYN→EUR!$A$2:$C$33,3,0),VLOOKUP((A419-1),Оп27_BYN→EUR!$A$2:$C$33,3,0)),$B$2:$G$2774,5,0)-VLOOKUP(B419,$B$2:$G$2774,5,0))/365+(VLOOKUP(IF(C419="Нет",VLOOKUP(A419,Оп27_BYN→EUR!$A$2:$C$33,3,0),VLOOKUP((A419-1),Оп27_BYN→EUR!$A$2:$C$33,3,0)),$B$2:$G$2774,6,0)-VLOOKUP(B419,$B$2:$G$2774,6,0))/366)</f>
        <v>5.3340215266989344E-2</v>
      </c>
      <c r="F419" s="54">
        <f>COUNTIF(D420:$D$2774,365)</f>
        <v>1989</v>
      </c>
      <c r="G419" s="54">
        <f>COUNTIF(D420:$D$2774,366)</f>
        <v>366</v>
      </c>
      <c r="H419" s="50"/>
    </row>
    <row r="420" spans="1:8" x14ac:dyDescent="0.25">
      <c r="A420" s="54">
        <f>COUNTIF($C$3:C420,"Да")</f>
        <v>5</v>
      </c>
      <c r="B420" s="53">
        <f t="shared" si="12"/>
        <v>45818</v>
      </c>
      <c r="C420" s="53" t="str">
        <f>IF(ISERROR(VLOOKUP(B420,Оп27_BYN→EUR!$C$3:$C$33,1,0)),"Нет","Да")</f>
        <v>Нет</v>
      </c>
      <c r="D420" s="54">
        <f t="shared" si="13"/>
        <v>365</v>
      </c>
      <c r="E420" s="55">
        <f>('Все выпуски'!$H$4*'Все выпуски'!$H$8)*((VLOOKUP(IF(C420="Нет",VLOOKUP(A420,Оп27_BYN→EUR!$A$2:$C$33,3,0),VLOOKUP((A420-1),Оп27_BYN→EUR!$A$2:$C$33,3,0)),$B$2:$G$2774,5,0)-VLOOKUP(B420,$B$2:$G$2774,5,0))/365+(VLOOKUP(IF(C420="Нет",VLOOKUP(A420,Оп27_BYN→EUR!$A$2:$C$33,3,0),VLOOKUP((A420-1),Оп27_BYN→EUR!$A$2:$C$33,3,0)),$B$2:$G$2774,6,0)-VLOOKUP(B420,$B$2:$G$2774,6,0))/366)</f>
        <v>8.0010322900484002E-2</v>
      </c>
      <c r="F420" s="54">
        <f>COUNTIF(D421:$D$2774,365)</f>
        <v>1988</v>
      </c>
      <c r="G420" s="54">
        <f>COUNTIF(D421:$D$2774,366)</f>
        <v>366</v>
      </c>
      <c r="H420" s="50"/>
    </row>
    <row r="421" spans="1:8" x14ac:dyDescent="0.25">
      <c r="A421" s="54">
        <f>COUNTIF($C$3:C421,"Да")</f>
        <v>5</v>
      </c>
      <c r="B421" s="53">
        <f t="shared" si="12"/>
        <v>45819</v>
      </c>
      <c r="C421" s="53" t="str">
        <f>IF(ISERROR(VLOOKUP(B421,Оп27_BYN→EUR!$C$3:$C$33,1,0)),"Нет","Да")</f>
        <v>Нет</v>
      </c>
      <c r="D421" s="54">
        <f t="shared" si="13"/>
        <v>365</v>
      </c>
      <c r="E421" s="55">
        <f>('Все выпуски'!$H$4*'Все выпуски'!$H$8)*((VLOOKUP(IF(C421="Нет",VLOOKUP(A421,Оп27_BYN→EUR!$A$2:$C$33,3,0),VLOOKUP((A421-1),Оп27_BYN→EUR!$A$2:$C$33,3,0)),$B$2:$G$2774,5,0)-VLOOKUP(B421,$B$2:$G$2774,5,0))/365+(VLOOKUP(IF(C421="Нет",VLOOKUP(A421,Оп27_BYN→EUR!$A$2:$C$33,3,0),VLOOKUP((A421-1),Оп27_BYN→EUR!$A$2:$C$33,3,0)),$B$2:$G$2774,6,0)-VLOOKUP(B421,$B$2:$G$2774,6,0))/366)</f>
        <v>0.10668043053397869</v>
      </c>
      <c r="F421" s="54">
        <f>COUNTIF(D422:$D$2774,365)</f>
        <v>1987</v>
      </c>
      <c r="G421" s="54">
        <f>COUNTIF(D422:$D$2774,366)</f>
        <v>366</v>
      </c>
      <c r="H421" s="50"/>
    </row>
    <row r="422" spans="1:8" x14ac:dyDescent="0.25">
      <c r="A422" s="54">
        <f>COUNTIF($C$3:C422,"Да")</f>
        <v>5</v>
      </c>
      <c r="B422" s="53">
        <f t="shared" si="12"/>
        <v>45820</v>
      </c>
      <c r="C422" s="53" t="str">
        <f>IF(ISERROR(VLOOKUP(B422,Оп27_BYN→EUR!$C$3:$C$33,1,0)),"Нет","Да")</f>
        <v>Нет</v>
      </c>
      <c r="D422" s="54">
        <f t="shared" si="13"/>
        <v>365</v>
      </c>
      <c r="E422" s="55">
        <f>('Все выпуски'!$H$4*'Все выпуски'!$H$8)*((VLOOKUP(IF(C422="Нет",VLOOKUP(A422,Оп27_BYN→EUR!$A$2:$C$33,3,0),VLOOKUP((A422-1),Оп27_BYN→EUR!$A$2:$C$33,3,0)),$B$2:$G$2774,5,0)-VLOOKUP(B422,$B$2:$G$2774,5,0))/365+(VLOOKUP(IF(C422="Нет",VLOOKUP(A422,Оп27_BYN→EUR!$A$2:$C$33,3,0),VLOOKUP((A422-1),Оп27_BYN→EUR!$A$2:$C$33,3,0)),$B$2:$G$2774,6,0)-VLOOKUP(B422,$B$2:$G$2774,6,0))/366)</f>
        <v>0.13335053816747336</v>
      </c>
      <c r="F422" s="54">
        <f>COUNTIF(D423:$D$2774,365)</f>
        <v>1986</v>
      </c>
      <c r="G422" s="54">
        <f>COUNTIF(D423:$D$2774,366)</f>
        <v>366</v>
      </c>
      <c r="H422" s="50"/>
    </row>
    <row r="423" spans="1:8" x14ac:dyDescent="0.25">
      <c r="A423" s="54">
        <f>COUNTIF($C$3:C423,"Да")</f>
        <v>5</v>
      </c>
      <c r="B423" s="53">
        <f t="shared" si="12"/>
        <v>45821</v>
      </c>
      <c r="C423" s="53" t="str">
        <f>IF(ISERROR(VLOOKUP(B423,Оп27_BYN→EUR!$C$3:$C$33,1,0)),"Нет","Да")</f>
        <v>Нет</v>
      </c>
      <c r="D423" s="54">
        <f t="shared" si="13"/>
        <v>365</v>
      </c>
      <c r="E423" s="55">
        <f>('Все выпуски'!$H$4*'Все выпуски'!$H$8)*((VLOOKUP(IF(C423="Нет",VLOOKUP(A423,Оп27_BYN→EUR!$A$2:$C$33,3,0),VLOOKUP((A423-1),Оп27_BYN→EUR!$A$2:$C$33,3,0)),$B$2:$G$2774,5,0)-VLOOKUP(B423,$B$2:$G$2774,5,0))/365+(VLOOKUP(IF(C423="Нет",VLOOKUP(A423,Оп27_BYN→EUR!$A$2:$C$33,3,0),VLOOKUP((A423-1),Оп27_BYN→EUR!$A$2:$C$33,3,0)),$B$2:$G$2774,6,0)-VLOOKUP(B423,$B$2:$G$2774,6,0))/366)</f>
        <v>0.160020645800968</v>
      </c>
      <c r="F423" s="54">
        <f>COUNTIF(D424:$D$2774,365)</f>
        <v>1985</v>
      </c>
      <c r="G423" s="54">
        <f>COUNTIF(D424:$D$2774,366)</f>
        <v>366</v>
      </c>
      <c r="H423" s="50"/>
    </row>
    <row r="424" spans="1:8" x14ac:dyDescent="0.25">
      <c r="A424" s="54">
        <f>COUNTIF($C$3:C424,"Да")</f>
        <v>5</v>
      </c>
      <c r="B424" s="53">
        <f t="shared" si="12"/>
        <v>45822</v>
      </c>
      <c r="C424" s="53" t="str">
        <f>IF(ISERROR(VLOOKUP(B424,Оп27_BYN→EUR!$C$3:$C$33,1,0)),"Нет","Да")</f>
        <v>Нет</v>
      </c>
      <c r="D424" s="54">
        <f t="shared" si="13"/>
        <v>365</v>
      </c>
      <c r="E424" s="55">
        <f>('Все выпуски'!$H$4*'Все выпуски'!$H$8)*((VLOOKUP(IF(C424="Нет",VLOOKUP(A424,Оп27_BYN→EUR!$A$2:$C$33,3,0),VLOOKUP((A424-1),Оп27_BYN→EUR!$A$2:$C$33,3,0)),$B$2:$G$2774,5,0)-VLOOKUP(B424,$B$2:$G$2774,5,0))/365+(VLOOKUP(IF(C424="Нет",VLOOKUP(A424,Оп27_BYN→EUR!$A$2:$C$33,3,0),VLOOKUP((A424-1),Оп27_BYN→EUR!$A$2:$C$33,3,0)),$B$2:$G$2774,6,0)-VLOOKUP(B424,$B$2:$G$2774,6,0))/366)</f>
        <v>0.1866907534344627</v>
      </c>
      <c r="F424" s="54">
        <f>COUNTIF(D425:$D$2774,365)</f>
        <v>1984</v>
      </c>
      <c r="G424" s="54">
        <f>COUNTIF(D425:$D$2774,366)</f>
        <v>366</v>
      </c>
      <c r="H424" s="50"/>
    </row>
    <row r="425" spans="1:8" x14ac:dyDescent="0.25">
      <c r="A425" s="54">
        <f>COUNTIF($C$3:C425,"Да")</f>
        <v>5</v>
      </c>
      <c r="B425" s="53">
        <f t="shared" si="12"/>
        <v>45823</v>
      </c>
      <c r="C425" s="53" t="str">
        <f>IF(ISERROR(VLOOKUP(B425,Оп27_BYN→EUR!$C$3:$C$33,1,0)),"Нет","Да")</f>
        <v>Нет</v>
      </c>
      <c r="D425" s="54">
        <f t="shared" si="13"/>
        <v>365</v>
      </c>
      <c r="E425" s="55">
        <f>('Все выпуски'!$H$4*'Все выпуски'!$H$8)*((VLOOKUP(IF(C425="Нет",VLOOKUP(A425,Оп27_BYN→EUR!$A$2:$C$33,3,0),VLOOKUP((A425-1),Оп27_BYN→EUR!$A$2:$C$33,3,0)),$B$2:$G$2774,5,0)-VLOOKUP(B425,$B$2:$G$2774,5,0))/365+(VLOOKUP(IF(C425="Нет",VLOOKUP(A425,Оп27_BYN→EUR!$A$2:$C$33,3,0),VLOOKUP((A425-1),Оп27_BYN→EUR!$A$2:$C$33,3,0)),$B$2:$G$2774,6,0)-VLOOKUP(B425,$B$2:$G$2774,6,0))/366)</f>
        <v>0.21336086106795737</v>
      </c>
      <c r="F425" s="54">
        <f>COUNTIF(D426:$D$2774,365)</f>
        <v>1983</v>
      </c>
      <c r="G425" s="54">
        <f>COUNTIF(D426:$D$2774,366)</f>
        <v>366</v>
      </c>
      <c r="H425" s="50"/>
    </row>
    <row r="426" spans="1:8" x14ac:dyDescent="0.25">
      <c r="A426" s="54">
        <f>COUNTIF($C$3:C426,"Да")</f>
        <v>5</v>
      </c>
      <c r="B426" s="53">
        <f t="shared" si="12"/>
        <v>45824</v>
      </c>
      <c r="C426" s="53" t="str">
        <f>IF(ISERROR(VLOOKUP(B426,Оп27_BYN→EUR!$C$3:$C$33,1,0)),"Нет","Да")</f>
        <v>Нет</v>
      </c>
      <c r="D426" s="54">
        <f t="shared" si="13"/>
        <v>365</v>
      </c>
      <c r="E426" s="55">
        <f>('Все выпуски'!$H$4*'Все выпуски'!$H$8)*((VLOOKUP(IF(C426="Нет",VLOOKUP(A426,Оп27_BYN→EUR!$A$2:$C$33,3,0),VLOOKUP((A426-1),Оп27_BYN→EUR!$A$2:$C$33,3,0)),$B$2:$G$2774,5,0)-VLOOKUP(B426,$B$2:$G$2774,5,0))/365+(VLOOKUP(IF(C426="Нет",VLOOKUP(A426,Оп27_BYN→EUR!$A$2:$C$33,3,0),VLOOKUP((A426-1),Оп27_BYN→EUR!$A$2:$C$33,3,0)),$B$2:$G$2774,6,0)-VLOOKUP(B426,$B$2:$G$2774,6,0))/366)</f>
        <v>0.24003096870145205</v>
      </c>
      <c r="F426" s="54">
        <f>COUNTIF(D427:$D$2774,365)</f>
        <v>1982</v>
      </c>
      <c r="G426" s="54">
        <f>COUNTIF(D427:$D$2774,366)</f>
        <v>366</v>
      </c>
      <c r="H426" s="50"/>
    </row>
    <row r="427" spans="1:8" x14ac:dyDescent="0.25">
      <c r="A427" s="54">
        <f>COUNTIF($C$3:C427,"Да")</f>
        <v>5</v>
      </c>
      <c r="B427" s="53">
        <f t="shared" si="12"/>
        <v>45825</v>
      </c>
      <c r="C427" s="53" t="str">
        <f>IF(ISERROR(VLOOKUP(B427,Оп27_BYN→EUR!$C$3:$C$33,1,0)),"Нет","Да")</f>
        <v>Нет</v>
      </c>
      <c r="D427" s="54">
        <f t="shared" si="13"/>
        <v>365</v>
      </c>
      <c r="E427" s="55">
        <f>('Все выпуски'!$H$4*'Все выпуски'!$H$8)*((VLOOKUP(IF(C427="Нет",VLOOKUP(A427,Оп27_BYN→EUR!$A$2:$C$33,3,0),VLOOKUP((A427-1),Оп27_BYN→EUR!$A$2:$C$33,3,0)),$B$2:$G$2774,5,0)-VLOOKUP(B427,$B$2:$G$2774,5,0))/365+(VLOOKUP(IF(C427="Нет",VLOOKUP(A427,Оп27_BYN→EUR!$A$2:$C$33,3,0),VLOOKUP((A427-1),Оп27_BYN→EUR!$A$2:$C$33,3,0)),$B$2:$G$2774,6,0)-VLOOKUP(B427,$B$2:$G$2774,6,0))/366)</f>
        <v>0.26670107633494672</v>
      </c>
      <c r="F427" s="54">
        <f>COUNTIF(D428:$D$2774,365)</f>
        <v>1981</v>
      </c>
      <c r="G427" s="54">
        <f>COUNTIF(D428:$D$2774,366)</f>
        <v>366</v>
      </c>
      <c r="H427" s="50"/>
    </row>
    <row r="428" spans="1:8" x14ac:dyDescent="0.25">
      <c r="A428" s="54">
        <f>COUNTIF($C$3:C428,"Да")</f>
        <v>5</v>
      </c>
      <c r="B428" s="53">
        <f t="shared" si="12"/>
        <v>45826</v>
      </c>
      <c r="C428" s="53" t="str">
        <f>IF(ISERROR(VLOOKUP(B428,Оп27_BYN→EUR!$C$3:$C$33,1,0)),"Нет","Да")</f>
        <v>Нет</v>
      </c>
      <c r="D428" s="54">
        <f t="shared" si="13"/>
        <v>365</v>
      </c>
      <c r="E428" s="55">
        <f>('Все выпуски'!$H$4*'Все выпуски'!$H$8)*((VLOOKUP(IF(C428="Нет",VLOOKUP(A428,Оп27_BYN→EUR!$A$2:$C$33,3,0),VLOOKUP((A428-1),Оп27_BYN→EUR!$A$2:$C$33,3,0)),$B$2:$G$2774,5,0)-VLOOKUP(B428,$B$2:$G$2774,5,0))/365+(VLOOKUP(IF(C428="Нет",VLOOKUP(A428,Оп27_BYN→EUR!$A$2:$C$33,3,0),VLOOKUP((A428-1),Оп27_BYN→EUR!$A$2:$C$33,3,0)),$B$2:$G$2774,6,0)-VLOOKUP(B428,$B$2:$G$2774,6,0))/366)</f>
        <v>0.29337118396844142</v>
      </c>
      <c r="F428" s="54">
        <f>COUNTIF(D429:$D$2774,365)</f>
        <v>1980</v>
      </c>
      <c r="G428" s="54">
        <f>COUNTIF(D429:$D$2774,366)</f>
        <v>366</v>
      </c>
      <c r="H428" s="50"/>
    </row>
    <row r="429" spans="1:8" x14ac:dyDescent="0.25">
      <c r="A429" s="54">
        <f>COUNTIF($C$3:C429,"Да")</f>
        <v>5</v>
      </c>
      <c r="B429" s="53">
        <f t="shared" si="12"/>
        <v>45827</v>
      </c>
      <c r="C429" s="53" t="str">
        <f>IF(ISERROR(VLOOKUP(B429,Оп27_BYN→EUR!$C$3:$C$33,1,0)),"Нет","Да")</f>
        <v>Нет</v>
      </c>
      <c r="D429" s="54">
        <f t="shared" si="13"/>
        <v>365</v>
      </c>
      <c r="E429" s="55">
        <f>('Все выпуски'!$H$4*'Все выпуски'!$H$8)*((VLOOKUP(IF(C429="Нет",VLOOKUP(A429,Оп27_BYN→EUR!$A$2:$C$33,3,0),VLOOKUP((A429-1),Оп27_BYN→EUR!$A$2:$C$33,3,0)),$B$2:$G$2774,5,0)-VLOOKUP(B429,$B$2:$G$2774,5,0))/365+(VLOOKUP(IF(C429="Нет",VLOOKUP(A429,Оп27_BYN→EUR!$A$2:$C$33,3,0),VLOOKUP((A429-1),Оп27_BYN→EUR!$A$2:$C$33,3,0)),$B$2:$G$2774,6,0)-VLOOKUP(B429,$B$2:$G$2774,6,0))/366)</f>
        <v>0.32004129160193601</v>
      </c>
      <c r="F429" s="54">
        <f>COUNTIF(D430:$D$2774,365)</f>
        <v>1979</v>
      </c>
      <c r="G429" s="54">
        <f>COUNTIF(D430:$D$2774,366)</f>
        <v>366</v>
      </c>
      <c r="H429" s="50"/>
    </row>
    <row r="430" spans="1:8" x14ac:dyDescent="0.25">
      <c r="A430" s="54">
        <f>COUNTIF($C$3:C430,"Да")</f>
        <v>5</v>
      </c>
      <c r="B430" s="53">
        <f t="shared" si="12"/>
        <v>45828</v>
      </c>
      <c r="C430" s="53" t="str">
        <f>IF(ISERROR(VLOOKUP(B430,Оп27_BYN→EUR!$C$3:$C$33,1,0)),"Нет","Да")</f>
        <v>Нет</v>
      </c>
      <c r="D430" s="54">
        <f t="shared" si="13"/>
        <v>365</v>
      </c>
      <c r="E430" s="55">
        <f>('Все выпуски'!$H$4*'Все выпуски'!$H$8)*((VLOOKUP(IF(C430="Нет",VLOOKUP(A430,Оп27_BYN→EUR!$A$2:$C$33,3,0),VLOOKUP((A430-1),Оп27_BYN→EUR!$A$2:$C$33,3,0)),$B$2:$G$2774,5,0)-VLOOKUP(B430,$B$2:$G$2774,5,0))/365+(VLOOKUP(IF(C430="Нет",VLOOKUP(A430,Оп27_BYN→EUR!$A$2:$C$33,3,0),VLOOKUP((A430-1),Оп27_BYN→EUR!$A$2:$C$33,3,0)),$B$2:$G$2774,6,0)-VLOOKUP(B430,$B$2:$G$2774,6,0))/366)</f>
        <v>0.34671139923543071</v>
      </c>
      <c r="F430" s="54">
        <f>COUNTIF(D431:$D$2774,365)</f>
        <v>1978</v>
      </c>
      <c r="G430" s="54">
        <f>COUNTIF(D431:$D$2774,366)</f>
        <v>366</v>
      </c>
      <c r="H430" s="50"/>
    </row>
    <row r="431" spans="1:8" x14ac:dyDescent="0.25">
      <c r="A431" s="54">
        <f>COUNTIF($C$3:C431,"Да")</f>
        <v>5</v>
      </c>
      <c r="B431" s="53">
        <f t="shared" si="12"/>
        <v>45829</v>
      </c>
      <c r="C431" s="53" t="str">
        <f>IF(ISERROR(VLOOKUP(B431,Оп27_BYN→EUR!$C$3:$C$33,1,0)),"Нет","Да")</f>
        <v>Нет</v>
      </c>
      <c r="D431" s="54">
        <f t="shared" si="13"/>
        <v>365</v>
      </c>
      <c r="E431" s="55">
        <f>('Все выпуски'!$H$4*'Все выпуски'!$H$8)*((VLOOKUP(IF(C431="Нет",VLOOKUP(A431,Оп27_BYN→EUR!$A$2:$C$33,3,0),VLOOKUP((A431-1),Оп27_BYN→EUR!$A$2:$C$33,3,0)),$B$2:$G$2774,5,0)-VLOOKUP(B431,$B$2:$G$2774,5,0))/365+(VLOOKUP(IF(C431="Нет",VLOOKUP(A431,Оп27_BYN→EUR!$A$2:$C$33,3,0),VLOOKUP((A431-1),Оп27_BYN→EUR!$A$2:$C$33,3,0)),$B$2:$G$2774,6,0)-VLOOKUP(B431,$B$2:$G$2774,6,0))/366)</f>
        <v>0.37338150686892541</v>
      </c>
      <c r="F431" s="54">
        <f>COUNTIF(D432:$D$2774,365)</f>
        <v>1977</v>
      </c>
      <c r="G431" s="54">
        <f>COUNTIF(D432:$D$2774,366)</f>
        <v>366</v>
      </c>
      <c r="H431" s="50"/>
    </row>
    <row r="432" spans="1:8" x14ac:dyDescent="0.25">
      <c r="A432" s="54">
        <f>COUNTIF($C$3:C432,"Да")</f>
        <v>5</v>
      </c>
      <c r="B432" s="53">
        <f t="shared" si="12"/>
        <v>45830</v>
      </c>
      <c r="C432" s="53" t="str">
        <f>IF(ISERROR(VLOOKUP(B432,Оп27_BYN→EUR!$C$3:$C$33,1,0)),"Нет","Да")</f>
        <v>Нет</v>
      </c>
      <c r="D432" s="54">
        <f t="shared" si="13"/>
        <v>365</v>
      </c>
      <c r="E432" s="55">
        <f>('Все выпуски'!$H$4*'Все выпуски'!$H$8)*((VLOOKUP(IF(C432="Нет",VLOOKUP(A432,Оп27_BYN→EUR!$A$2:$C$33,3,0),VLOOKUP((A432-1),Оп27_BYN→EUR!$A$2:$C$33,3,0)),$B$2:$G$2774,5,0)-VLOOKUP(B432,$B$2:$G$2774,5,0))/365+(VLOOKUP(IF(C432="Нет",VLOOKUP(A432,Оп27_BYN→EUR!$A$2:$C$33,3,0),VLOOKUP((A432-1),Оп27_BYN→EUR!$A$2:$C$33,3,0)),$B$2:$G$2774,6,0)-VLOOKUP(B432,$B$2:$G$2774,6,0))/366)</f>
        <v>0.40005161450242005</v>
      </c>
      <c r="F432" s="54">
        <f>COUNTIF(D433:$D$2774,365)</f>
        <v>1976</v>
      </c>
      <c r="G432" s="54">
        <f>COUNTIF(D433:$D$2774,366)</f>
        <v>366</v>
      </c>
      <c r="H432" s="50"/>
    </row>
    <row r="433" spans="1:8" x14ac:dyDescent="0.25">
      <c r="A433" s="54">
        <f>COUNTIF($C$3:C433,"Да")</f>
        <v>5</v>
      </c>
      <c r="B433" s="53">
        <f t="shared" si="12"/>
        <v>45831</v>
      </c>
      <c r="C433" s="53" t="str">
        <f>IF(ISERROR(VLOOKUP(B433,Оп27_BYN→EUR!$C$3:$C$33,1,0)),"Нет","Да")</f>
        <v>Нет</v>
      </c>
      <c r="D433" s="54">
        <f t="shared" si="13"/>
        <v>365</v>
      </c>
      <c r="E433" s="55">
        <f>('Все выпуски'!$H$4*'Все выпуски'!$H$8)*((VLOOKUP(IF(C433="Нет",VLOOKUP(A433,Оп27_BYN→EUR!$A$2:$C$33,3,0),VLOOKUP((A433-1),Оп27_BYN→EUR!$A$2:$C$33,3,0)),$B$2:$G$2774,5,0)-VLOOKUP(B433,$B$2:$G$2774,5,0))/365+(VLOOKUP(IF(C433="Нет",VLOOKUP(A433,Оп27_BYN→EUR!$A$2:$C$33,3,0),VLOOKUP((A433-1),Оп27_BYN→EUR!$A$2:$C$33,3,0)),$B$2:$G$2774,6,0)-VLOOKUP(B433,$B$2:$G$2774,6,0))/366)</f>
        <v>0.42672172213591475</v>
      </c>
      <c r="F433" s="54">
        <f>COUNTIF(D434:$D$2774,365)</f>
        <v>1975</v>
      </c>
      <c r="G433" s="54">
        <f>COUNTIF(D434:$D$2774,366)</f>
        <v>366</v>
      </c>
      <c r="H433" s="50"/>
    </row>
    <row r="434" spans="1:8" x14ac:dyDescent="0.25">
      <c r="A434" s="54">
        <f>COUNTIF($C$3:C434,"Да")</f>
        <v>5</v>
      </c>
      <c r="B434" s="53">
        <f t="shared" si="12"/>
        <v>45832</v>
      </c>
      <c r="C434" s="53" t="str">
        <f>IF(ISERROR(VLOOKUP(B434,Оп27_BYN→EUR!$C$3:$C$33,1,0)),"Нет","Да")</f>
        <v>Нет</v>
      </c>
      <c r="D434" s="54">
        <f t="shared" si="13"/>
        <v>365</v>
      </c>
      <c r="E434" s="55">
        <f>('Все выпуски'!$H$4*'Все выпуски'!$H$8)*((VLOOKUP(IF(C434="Нет",VLOOKUP(A434,Оп27_BYN→EUR!$A$2:$C$33,3,0),VLOOKUP((A434-1),Оп27_BYN→EUR!$A$2:$C$33,3,0)),$B$2:$G$2774,5,0)-VLOOKUP(B434,$B$2:$G$2774,5,0))/365+(VLOOKUP(IF(C434="Нет",VLOOKUP(A434,Оп27_BYN→EUR!$A$2:$C$33,3,0),VLOOKUP((A434-1),Оп27_BYN→EUR!$A$2:$C$33,3,0)),$B$2:$G$2774,6,0)-VLOOKUP(B434,$B$2:$G$2774,6,0))/366)</f>
        <v>0.45339182976940945</v>
      </c>
      <c r="F434" s="54">
        <f>COUNTIF(D435:$D$2774,365)</f>
        <v>1974</v>
      </c>
      <c r="G434" s="54">
        <f>COUNTIF(D435:$D$2774,366)</f>
        <v>366</v>
      </c>
      <c r="H434" s="50"/>
    </row>
    <row r="435" spans="1:8" x14ac:dyDescent="0.25">
      <c r="A435" s="54">
        <f>COUNTIF($C$3:C435,"Да")</f>
        <v>5</v>
      </c>
      <c r="B435" s="53">
        <f t="shared" si="12"/>
        <v>45833</v>
      </c>
      <c r="C435" s="53" t="str">
        <f>IF(ISERROR(VLOOKUP(B435,Оп27_BYN→EUR!$C$3:$C$33,1,0)),"Нет","Да")</f>
        <v>Нет</v>
      </c>
      <c r="D435" s="54">
        <f t="shared" si="13"/>
        <v>365</v>
      </c>
      <c r="E435" s="55">
        <f>('Все выпуски'!$H$4*'Все выпуски'!$H$8)*((VLOOKUP(IF(C435="Нет",VLOOKUP(A435,Оп27_BYN→EUR!$A$2:$C$33,3,0),VLOOKUP((A435-1),Оп27_BYN→EUR!$A$2:$C$33,3,0)),$B$2:$G$2774,5,0)-VLOOKUP(B435,$B$2:$G$2774,5,0))/365+(VLOOKUP(IF(C435="Нет",VLOOKUP(A435,Оп27_BYN→EUR!$A$2:$C$33,3,0),VLOOKUP((A435-1),Оп27_BYN→EUR!$A$2:$C$33,3,0)),$B$2:$G$2774,6,0)-VLOOKUP(B435,$B$2:$G$2774,6,0))/366)</f>
        <v>0.48006193740290409</v>
      </c>
      <c r="F435" s="54">
        <f>COUNTIF(D436:$D$2774,365)</f>
        <v>1973</v>
      </c>
      <c r="G435" s="54">
        <f>COUNTIF(D436:$D$2774,366)</f>
        <v>366</v>
      </c>
      <c r="H435" s="50"/>
    </row>
    <row r="436" spans="1:8" x14ac:dyDescent="0.25">
      <c r="A436" s="54">
        <f>COUNTIF($C$3:C436,"Да")</f>
        <v>5</v>
      </c>
      <c r="B436" s="53">
        <f t="shared" si="12"/>
        <v>45834</v>
      </c>
      <c r="C436" s="53" t="str">
        <f>IF(ISERROR(VLOOKUP(B436,Оп27_BYN→EUR!$C$3:$C$33,1,0)),"Нет","Да")</f>
        <v>Нет</v>
      </c>
      <c r="D436" s="54">
        <f t="shared" si="13"/>
        <v>365</v>
      </c>
      <c r="E436" s="55">
        <f>('Все выпуски'!$H$4*'Все выпуски'!$H$8)*((VLOOKUP(IF(C436="Нет",VLOOKUP(A436,Оп27_BYN→EUR!$A$2:$C$33,3,0),VLOOKUP((A436-1),Оп27_BYN→EUR!$A$2:$C$33,3,0)),$B$2:$G$2774,5,0)-VLOOKUP(B436,$B$2:$G$2774,5,0))/365+(VLOOKUP(IF(C436="Нет",VLOOKUP(A436,Оп27_BYN→EUR!$A$2:$C$33,3,0),VLOOKUP((A436-1),Оп27_BYN→EUR!$A$2:$C$33,3,0)),$B$2:$G$2774,6,0)-VLOOKUP(B436,$B$2:$G$2774,6,0))/366)</f>
        <v>0.50673204503639879</v>
      </c>
      <c r="F436" s="54">
        <f>COUNTIF(D437:$D$2774,365)</f>
        <v>1972</v>
      </c>
      <c r="G436" s="54">
        <f>COUNTIF(D437:$D$2774,366)</f>
        <v>366</v>
      </c>
      <c r="H436" s="50"/>
    </row>
    <row r="437" spans="1:8" x14ac:dyDescent="0.25">
      <c r="A437" s="54">
        <f>COUNTIF($C$3:C437,"Да")</f>
        <v>5</v>
      </c>
      <c r="B437" s="53">
        <f t="shared" si="12"/>
        <v>45835</v>
      </c>
      <c r="C437" s="53" t="str">
        <f>IF(ISERROR(VLOOKUP(B437,Оп27_BYN→EUR!$C$3:$C$33,1,0)),"Нет","Да")</f>
        <v>Нет</v>
      </c>
      <c r="D437" s="54">
        <f t="shared" si="13"/>
        <v>365</v>
      </c>
      <c r="E437" s="55">
        <f>('Все выпуски'!$H$4*'Все выпуски'!$H$8)*((VLOOKUP(IF(C437="Нет",VLOOKUP(A437,Оп27_BYN→EUR!$A$2:$C$33,3,0),VLOOKUP((A437-1),Оп27_BYN→EUR!$A$2:$C$33,3,0)),$B$2:$G$2774,5,0)-VLOOKUP(B437,$B$2:$G$2774,5,0))/365+(VLOOKUP(IF(C437="Нет",VLOOKUP(A437,Оп27_BYN→EUR!$A$2:$C$33,3,0),VLOOKUP((A437-1),Оп27_BYN→EUR!$A$2:$C$33,3,0)),$B$2:$G$2774,6,0)-VLOOKUP(B437,$B$2:$G$2774,6,0))/366)</f>
        <v>0.53340215266989344</v>
      </c>
      <c r="F437" s="54">
        <f>COUNTIF(D438:$D$2774,365)</f>
        <v>1971</v>
      </c>
      <c r="G437" s="54">
        <f>COUNTIF(D438:$D$2774,366)</f>
        <v>366</v>
      </c>
      <c r="H437" s="50"/>
    </row>
    <row r="438" spans="1:8" x14ac:dyDescent="0.25">
      <c r="A438" s="54">
        <f>COUNTIF($C$3:C438,"Да")</f>
        <v>5</v>
      </c>
      <c r="B438" s="53">
        <f t="shared" si="12"/>
        <v>45836</v>
      </c>
      <c r="C438" s="53" t="str">
        <f>IF(ISERROR(VLOOKUP(B438,Оп27_BYN→EUR!$C$3:$C$33,1,0)),"Нет","Да")</f>
        <v>Нет</v>
      </c>
      <c r="D438" s="54">
        <f t="shared" si="13"/>
        <v>365</v>
      </c>
      <c r="E438" s="55">
        <f>('Все выпуски'!$H$4*'Все выпуски'!$H$8)*((VLOOKUP(IF(C438="Нет",VLOOKUP(A438,Оп27_BYN→EUR!$A$2:$C$33,3,0),VLOOKUP((A438-1),Оп27_BYN→EUR!$A$2:$C$33,3,0)),$B$2:$G$2774,5,0)-VLOOKUP(B438,$B$2:$G$2774,5,0))/365+(VLOOKUP(IF(C438="Нет",VLOOKUP(A438,Оп27_BYN→EUR!$A$2:$C$33,3,0),VLOOKUP((A438-1),Оп27_BYN→EUR!$A$2:$C$33,3,0)),$B$2:$G$2774,6,0)-VLOOKUP(B438,$B$2:$G$2774,6,0))/366)</f>
        <v>0.56007226030338808</v>
      </c>
      <c r="F438" s="54">
        <f>COUNTIF(D439:$D$2774,365)</f>
        <v>1970</v>
      </c>
      <c r="G438" s="54">
        <f>COUNTIF(D439:$D$2774,366)</f>
        <v>366</v>
      </c>
      <c r="H438" s="50"/>
    </row>
    <row r="439" spans="1:8" x14ac:dyDescent="0.25">
      <c r="A439" s="54">
        <f>COUNTIF($C$3:C439,"Да")</f>
        <v>5</v>
      </c>
      <c r="B439" s="53">
        <f t="shared" si="12"/>
        <v>45837</v>
      </c>
      <c r="C439" s="53" t="str">
        <f>IF(ISERROR(VLOOKUP(B439,Оп27_BYN→EUR!$C$3:$C$33,1,0)),"Нет","Да")</f>
        <v>Нет</v>
      </c>
      <c r="D439" s="54">
        <f t="shared" si="13"/>
        <v>365</v>
      </c>
      <c r="E439" s="55">
        <f>('Все выпуски'!$H$4*'Все выпуски'!$H$8)*((VLOOKUP(IF(C439="Нет",VLOOKUP(A439,Оп27_BYN→EUR!$A$2:$C$33,3,0),VLOOKUP((A439-1),Оп27_BYN→EUR!$A$2:$C$33,3,0)),$B$2:$G$2774,5,0)-VLOOKUP(B439,$B$2:$G$2774,5,0))/365+(VLOOKUP(IF(C439="Нет",VLOOKUP(A439,Оп27_BYN→EUR!$A$2:$C$33,3,0),VLOOKUP((A439-1),Оп27_BYN→EUR!$A$2:$C$33,3,0)),$B$2:$G$2774,6,0)-VLOOKUP(B439,$B$2:$G$2774,6,0))/366)</f>
        <v>0.58674236793688284</v>
      </c>
      <c r="F439" s="54">
        <f>COUNTIF(D440:$D$2774,365)</f>
        <v>1969</v>
      </c>
      <c r="G439" s="54">
        <f>COUNTIF(D440:$D$2774,366)</f>
        <v>366</v>
      </c>
      <c r="H439" s="50"/>
    </row>
    <row r="440" spans="1:8" x14ac:dyDescent="0.25">
      <c r="A440" s="54">
        <f>COUNTIF($C$3:C440,"Да")</f>
        <v>5</v>
      </c>
      <c r="B440" s="53">
        <f t="shared" si="12"/>
        <v>45838</v>
      </c>
      <c r="C440" s="53" t="str">
        <f>IF(ISERROR(VLOOKUP(B440,Оп27_BYN→EUR!$C$3:$C$33,1,0)),"Нет","Да")</f>
        <v>Нет</v>
      </c>
      <c r="D440" s="54">
        <f t="shared" si="13"/>
        <v>365</v>
      </c>
      <c r="E440" s="55">
        <f>('Все выпуски'!$H$4*'Все выпуски'!$H$8)*((VLOOKUP(IF(C440="Нет",VLOOKUP(A440,Оп27_BYN→EUR!$A$2:$C$33,3,0),VLOOKUP((A440-1),Оп27_BYN→EUR!$A$2:$C$33,3,0)),$B$2:$G$2774,5,0)-VLOOKUP(B440,$B$2:$G$2774,5,0))/365+(VLOOKUP(IF(C440="Нет",VLOOKUP(A440,Оп27_BYN→EUR!$A$2:$C$33,3,0),VLOOKUP((A440-1),Оп27_BYN→EUR!$A$2:$C$33,3,0)),$B$2:$G$2774,6,0)-VLOOKUP(B440,$B$2:$G$2774,6,0))/366)</f>
        <v>0.61341247557037748</v>
      </c>
      <c r="F440" s="54">
        <f>COUNTIF(D441:$D$2774,365)</f>
        <v>1968</v>
      </c>
      <c r="G440" s="54">
        <f>COUNTIF(D441:$D$2774,366)</f>
        <v>366</v>
      </c>
      <c r="H440" s="50"/>
    </row>
    <row r="441" spans="1:8" x14ac:dyDescent="0.25">
      <c r="A441" s="54">
        <f>COUNTIF($C$3:C441,"Да")</f>
        <v>5</v>
      </c>
      <c r="B441" s="53">
        <f t="shared" si="12"/>
        <v>45839</v>
      </c>
      <c r="C441" s="53" t="str">
        <f>IF(ISERROR(VLOOKUP(B441,Оп27_BYN→EUR!$C$3:$C$33,1,0)),"Нет","Да")</f>
        <v>Нет</v>
      </c>
      <c r="D441" s="54">
        <f t="shared" si="13"/>
        <v>365</v>
      </c>
      <c r="E441" s="55">
        <f>('Все выпуски'!$H$4*'Все выпуски'!$H$8)*((VLOOKUP(IF(C441="Нет",VLOOKUP(A441,Оп27_BYN→EUR!$A$2:$C$33,3,0),VLOOKUP((A441-1),Оп27_BYN→EUR!$A$2:$C$33,3,0)),$B$2:$G$2774,5,0)-VLOOKUP(B441,$B$2:$G$2774,5,0))/365+(VLOOKUP(IF(C441="Нет",VLOOKUP(A441,Оп27_BYN→EUR!$A$2:$C$33,3,0),VLOOKUP((A441-1),Оп27_BYN→EUR!$A$2:$C$33,3,0)),$B$2:$G$2774,6,0)-VLOOKUP(B441,$B$2:$G$2774,6,0))/366)</f>
        <v>0.64008258320387201</v>
      </c>
      <c r="F441" s="54">
        <f>COUNTIF(D442:$D$2774,365)</f>
        <v>1967</v>
      </c>
      <c r="G441" s="54">
        <f>COUNTIF(D442:$D$2774,366)</f>
        <v>366</v>
      </c>
      <c r="H441" s="50"/>
    </row>
    <row r="442" spans="1:8" x14ac:dyDescent="0.25">
      <c r="A442" s="54">
        <f>COUNTIF($C$3:C442,"Да")</f>
        <v>5</v>
      </c>
      <c r="B442" s="53">
        <f t="shared" si="12"/>
        <v>45840</v>
      </c>
      <c r="C442" s="53" t="str">
        <f>IF(ISERROR(VLOOKUP(B442,Оп27_BYN→EUR!$C$3:$C$33,1,0)),"Нет","Да")</f>
        <v>Нет</v>
      </c>
      <c r="D442" s="54">
        <f t="shared" si="13"/>
        <v>365</v>
      </c>
      <c r="E442" s="55">
        <f>('Все выпуски'!$H$4*'Все выпуски'!$H$8)*((VLOOKUP(IF(C442="Нет",VLOOKUP(A442,Оп27_BYN→EUR!$A$2:$C$33,3,0),VLOOKUP((A442-1),Оп27_BYN→EUR!$A$2:$C$33,3,0)),$B$2:$G$2774,5,0)-VLOOKUP(B442,$B$2:$G$2774,5,0))/365+(VLOOKUP(IF(C442="Нет",VLOOKUP(A442,Оп27_BYN→EUR!$A$2:$C$33,3,0),VLOOKUP((A442-1),Оп27_BYN→EUR!$A$2:$C$33,3,0)),$B$2:$G$2774,6,0)-VLOOKUP(B442,$B$2:$G$2774,6,0))/366)</f>
        <v>0.66675269083736677</v>
      </c>
      <c r="F442" s="54">
        <f>COUNTIF(D443:$D$2774,365)</f>
        <v>1966</v>
      </c>
      <c r="G442" s="54">
        <f>COUNTIF(D443:$D$2774,366)</f>
        <v>366</v>
      </c>
      <c r="H442" s="50"/>
    </row>
    <row r="443" spans="1:8" x14ac:dyDescent="0.25">
      <c r="A443" s="54">
        <f>COUNTIF($C$3:C443,"Да")</f>
        <v>5</v>
      </c>
      <c r="B443" s="53">
        <f t="shared" si="12"/>
        <v>45841</v>
      </c>
      <c r="C443" s="53" t="str">
        <f>IF(ISERROR(VLOOKUP(B443,Оп27_BYN→EUR!$C$3:$C$33,1,0)),"Нет","Да")</f>
        <v>Нет</v>
      </c>
      <c r="D443" s="54">
        <f t="shared" si="13"/>
        <v>365</v>
      </c>
      <c r="E443" s="55">
        <f>('Все выпуски'!$H$4*'Все выпуски'!$H$8)*((VLOOKUP(IF(C443="Нет",VLOOKUP(A443,Оп27_BYN→EUR!$A$2:$C$33,3,0),VLOOKUP((A443-1),Оп27_BYN→EUR!$A$2:$C$33,3,0)),$B$2:$G$2774,5,0)-VLOOKUP(B443,$B$2:$G$2774,5,0))/365+(VLOOKUP(IF(C443="Нет",VLOOKUP(A443,Оп27_BYN→EUR!$A$2:$C$33,3,0),VLOOKUP((A443-1),Оп27_BYN→EUR!$A$2:$C$33,3,0)),$B$2:$G$2774,6,0)-VLOOKUP(B443,$B$2:$G$2774,6,0))/366)</f>
        <v>0.69342279847086141</v>
      </c>
      <c r="F443" s="54">
        <f>COUNTIF(D444:$D$2774,365)</f>
        <v>1965</v>
      </c>
      <c r="G443" s="54">
        <f>COUNTIF(D444:$D$2774,366)</f>
        <v>366</v>
      </c>
      <c r="H443" s="50"/>
    </row>
    <row r="444" spans="1:8" x14ac:dyDescent="0.25">
      <c r="A444" s="54">
        <f>COUNTIF($C$3:C444,"Да")</f>
        <v>5</v>
      </c>
      <c r="B444" s="53">
        <f t="shared" si="12"/>
        <v>45842</v>
      </c>
      <c r="C444" s="53" t="str">
        <f>IF(ISERROR(VLOOKUP(B444,Оп27_BYN→EUR!$C$3:$C$33,1,0)),"Нет","Да")</f>
        <v>Нет</v>
      </c>
      <c r="D444" s="54">
        <f t="shared" si="13"/>
        <v>365</v>
      </c>
      <c r="E444" s="55">
        <f>('Все выпуски'!$H$4*'Все выпуски'!$H$8)*((VLOOKUP(IF(C444="Нет",VLOOKUP(A444,Оп27_BYN→EUR!$A$2:$C$33,3,0),VLOOKUP((A444-1),Оп27_BYN→EUR!$A$2:$C$33,3,0)),$B$2:$G$2774,5,0)-VLOOKUP(B444,$B$2:$G$2774,5,0))/365+(VLOOKUP(IF(C444="Нет",VLOOKUP(A444,Оп27_BYN→EUR!$A$2:$C$33,3,0),VLOOKUP((A444-1),Оп27_BYN→EUR!$A$2:$C$33,3,0)),$B$2:$G$2774,6,0)-VLOOKUP(B444,$B$2:$G$2774,6,0))/366)</f>
        <v>0.72009290610435617</v>
      </c>
      <c r="F444" s="54">
        <f>COUNTIF(D445:$D$2774,365)</f>
        <v>1964</v>
      </c>
      <c r="G444" s="54">
        <f>COUNTIF(D445:$D$2774,366)</f>
        <v>366</v>
      </c>
      <c r="H444" s="50"/>
    </row>
    <row r="445" spans="1:8" x14ac:dyDescent="0.25">
      <c r="A445" s="54">
        <f>COUNTIF($C$3:C445,"Да")</f>
        <v>5</v>
      </c>
      <c r="B445" s="53">
        <f t="shared" si="12"/>
        <v>45843</v>
      </c>
      <c r="C445" s="53" t="str">
        <f>IF(ISERROR(VLOOKUP(B445,Оп27_BYN→EUR!$C$3:$C$33,1,0)),"Нет","Да")</f>
        <v>Нет</v>
      </c>
      <c r="D445" s="54">
        <f t="shared" si="13"/>
        <v>365</v>
      </c>
      <c r="E445" s="55">
        <f>('Все выпуски'!$H$4*'Все выпуски'!$H$8)*((VLOOKUP(IF(C445="Нет",VLOOKUP(A445,Оп27_BYN→EUR!$A$2:$C$33,3,0),VLOOKUP((A445-1),Оп27_BYN→EUR!$A$2:$C$33,3,0)),$B$2:$G$2774,5,0)-VLOOKUP(B445,$B$2:$G$2774,5,0))/365+(VLOOKUP(IF(C445="Нет",VLOOKUP(A445,Оп27_BYN→EUR!$A$2:$C$33,3,0),VLOOKUP((A445-1),Оп27_BYN→EUR!$A$2:$C$33,3,0)),$B$2:$G$2774,6,0)-VLOOKUP(B445,$B$2:$G$2774,6,0))/366)</f>
        <v>0.74676301373785081</v>
      </c>
      <c r="F445" s="54">
        <f>COUNTIF(D446:$D$2774,365)</f>
        <v>1963</v>
      </c>
      <c r="G445" s="54">
        <f>COUNTIF(D446:$D$2774,366)</f>
        <v>366</v>
      </c>
      <c r="H445" s="50"/>
    </row>
    <row r="446" spans="1:8" x14ac:dyDescent="0.25">
      <c r="A446" s="54">
        <f>COUNTIF($C$3:C446,"Да")</f>
        <v>5</v>
      </c>
      <c r="B446" s="53">
        <f t="shared" si="12"/>
        <v>45844</v>
      </c>
      <c r="C446" s="53" t="str">
        <f>IF(ISERROR(VLOOKUP(B446,Оп27_BYN→EUR!$C$3:$C$33,1,0)),"Нет","Да")</f>
        <v>Нет</v>
      </c>
      <c r="D446" s="54">
        <f t="shared" si="13"/>
        <v>365</v>
      </c>
      <c r="E446" s="55">
        <f>('Все выпуски'!$H$4*'Все выпуски'!$H$8)*((VLOOKUP(IF(C446="Нет",VLOOKUP(A446,Оп27_BYN→EUR!$A$2:$C$33,3,0),VLOOKUP((A446-1),Оп27_BYN→EUR!$A$2:$C$33,3,0)),$B$2:$G$2774,5,0)-VLOOKUP(B446,$B$2:$G$2774,5,0))/365+(VLOOKUP(IF(C446="Нет",VLOOKUP(A446,Оп27_BYN→EUR!$A$2:$C$33,3,0),VLOOKUP((A446-1),Оп27_BYN→EUR!$A$2:$C$33,3,0)),$B$2:$G$2774,6,0)-VLOOKUP(B446,$B$2:$G$2774,6,0))/366)</f>
        <v>0.77343312137134557</v>
      </c>
      <c r="F446" s="54">
        <f>COUNTIF(D447:$D$2774,365)</f>
        <v>1962</v>
      </c>
      <c r="G446" s="54">
        <f>COUNTIF(D447:$D$2774,366)</f>
        <v>366</v>
      </c>
      <c r="H446" s="50"/>
    </row>
    <row r="447" spans="1:8" x14ac:dyDescent="0.25">
      <c r="A447" s="54">
        <f>COUNTIF($C$3:C447,"Да")</f>
        <v>5</v>
      </c>
      <c r="B447" s="53">
        <f t="shared" si="12"/>
        <v>45845</v>
      </c>
      <c r="C447" s="53" t="str">
        <f>IF(ISERROR(VLOOKUP(B447,Оп27_BYN→EUR!$C$3:$C$33,1,0)),"Нет","Да")</f>
        <v>Нет</v>
      </c>
      <c r="D447" s="54">
        <f t="shared" si="13"/>
        <v>365</v>
      </c>
      <c r="E447" s="55">
        <f>('Все выпуски'!$H$4*'Все выпуски'!$H$8)*((VLOOKUP(IF(C447="Нет",VLOOKUP(A447,Оп27_BYN→EUR!$A$2:$C$33,3,0),VLOOKUP((A447-1),Оп27_BYN→EUR!$A$2:$C$33,3,0)),$B$2:$G$2774,5,0)-VLOOKUP(B447,$B$2:$G$2774,5,0))/365+(VLOOKUP(IF(C447="Нет",VLOOKUP(A447,Оп27_BYN→EUR!$A$2:$C$33,3,0),VLOOKUP((A447-1),Оп27_BYN→EUR!$A$2:$C$33,3,0)),$B$2:$G$2774,6,0)-VLOOKUP(B447,$B$2:$G$2774,6,0))/366)</f>
        <v>0.8001032290048401</v>
      </c>
      <c r="F447" s="54">
        <f>COUNTIF(D448:$D$2774,365)</f>
        <v>1961</v>
      </c>
      <c r="G447" s="54">
        <f>COUNTIF(D448:$D$2774,366)</f>
        <v>366</v>
      </c>
      <c r="H447" s="50"/>
    </row>
    <row r="448" spans="1:8" x14ac:dyDescent="0.25">
      <c r="A448" s="54">
        <f>COUNTIF($C$3:C448,"Да")</f>
        <v>5</v>
      </c>
      <c r="B448" s="53">
        <f t="shared" si="12"/>
        <v>45846</v>
      </c>
      <c r="C448" s="53" t="str">
        <f>IF(ISERROR(VLOOKUP(B448,Оп27_BYN→EUR!$C$3:$C$33,1,0)),"Нет","Да")</f>
        <v>Нет</v>
      </c>
      <c r="D448" s="54">
        <f t="shared" si="13"/>
        <v>365</v>
      </c>
      <c r="E448" s="55">
        <f>('Все выпуски'!$H$4*'Все выпуски'!$H$8)*((VLOOKUP(IF(C448="Нет",VLOOKUP(A448,Оп27_BYN→EUR!$A$2:$C$33,3,0),VLOOKUP((A448-1),Оп27_BYN→EUR!$A$2:$C$33,3,0)),$B$2:$G$2774,5,0)-VLOOKUP(B448,$B$2:$G$2774,5,0))/365+(VLOOKUP(IF(C448="Нет",VLOOKUP(A448,Оп27_BYN→EUR!$A$2:$C$33,3,0),VLOOKUP((A448-1),Оп27_BYN→EUR!$A$2:$C$33,3,0)),$B$2:$G$2774,6,0)-VLOOKUP(B448,$B$2:$G$2774,6,0))/366)</f>
        <v>0.82677333663833474</v>
      </c>
      <c r="F448" s="54">
        <f>COUNTIF(D449:$D$2774,365)</f>
        <v>1960</v>
      </c>
      <c r="G448" s="54">
        <f>COUNTIF(D449:$D$2774,366)</f>
        <v>366</v>
      </c>
      <c r="H448" s="50"/>
    </row>
    <row r="449" spans="1:8" x14ac:dyDescent="0.25">
      <c r="A449" s="54">
        <f>COUNTIF($C$3:C449,"Да")</f>
        <v>5</v>
      </c>
      <c r="B449" s="53">
        <f t="shared" si="12"/>
        <v>45847</v>
      </c>
      <c r="C449" s="53" t="str">
        <f>IF(ISERROR(VLOOKUP(B449,Оп27_BYN→EUR!$C$3:$C$33,1,0)),"Нет","Да")</f>
        <v>Нет</v>
      </c>
      <c r="D449" s="54">
        <f t="shared" si="13"/>
        <v>365</v>
      </c>
      <c r="E449" s="55">
        <f>('Все выпуски'!$H$4*'Все выпуски'!$H$8)*((VLOOKUP(IF(C449="Нет",VLOOKUP(A449,Оп27_BYN→EUR!$A$2:$C$33,3,0),VLOOKUP((A449-1),Оп27_BYN→EUR!$A$2:$C$33,3,0)),$B$2:$G$2774,5,0)-VLOOKUP(B449,$B$2:$G$2774,5,0))/365+(VLOOKUP(IF(C449="Нет",VLOOKUP(A449,Оп27_BYN→EUR!$A$2:$C$33,3,0),VLOOKUP((A449-1),Оп27_BYN→EUR!$A$2:$C$33,3,0)),$B$2:$G$2774,6,0)-VLOOKUP(B449,$B$2:$G$2774,6,0))/366)</f>
        <v>0.8534434442718295</v>
      </c>
      <c r="F449" s="54">
        <f>COUNTIF(D450:$D$2774,365)</f>
        <v>1959</v>
      </c>
      <c r="G449" s="54">
        <f>COUNTIF(D450:$D$2774,366)</f>
        <v>366</v>
      </c>
      <c r="H449" s="50"/>
    </row>
    <row r="450" spans="1:8" x14ac:dyDescent="0.25">
      <c r="A450" s="54">
        <f>COUNTIF($C$3:C450,"Да")</f>
        <v>5</v>
      </c>
      <c r="B450" s="53">
        <f t="shared" si="12"/>
        <v>45848</v>
      </c>
      <c r="C450" s="53" t="str">
        <f>IF(ISERROR(VLOOKUP(B450,Оп27_BYN→EUR!$C$3:$C$33,1,0)),"Нет","Да")</f>
        <v>Нет</v>
      </c>
      <c r="D450" s="54">
        <f t="shared" si="13"/>
        <v>365</v>
      </c>
      <c r="E450" s="55">
        <f>('Все выпуски'!$H$4*'Все выпуски'!$H$8)*((VLOOKUP(IF(C450="Нет",VLOOKUP(A450,Оп27_BYN→EUR!$A$2:$C$33,3,0),VLOOKUP((A450-1),Оп27_BYN→EUR!$A$2:$C$33,3,0)),$B$2:$G$2774,5,0)-VLOOKUP(B450,$B$2:$G$2774,5,0))/365+(VLOOKUP(IF(C450="Нет",VLOOKUP(A450,Оп27_BYN→EUR!$A$2:$C$33,3,0),VLOOKUP((A450-1),Оп27_BYN→EUR!$A$2:$C$33,3,0)),$B$2:$G$2774,6,0)-VLOOKUP(B450,$B$2:$G$2774,6,0))/366)</f>
        <v>0.88011355190532414</v>
      </c>
      <c r="F450" s="54">
        <f>COUNTIF(D451:$D$2774,365)</f>
        <v>1958</v>
      </c>
      <c r="G450" s="54">
        <f>COUNTIF(D451:$D$2774,366)</f>
        <v>366</v>
      </c>
      <c r="H450" s="50"/>
    </row>
    <row r="451" spans="1:8" x14ac:dyDescent="0.25">
      <c r="A451" s="54">
        <f>COUNTIF($C$3:C451,"Да")</f>
        <v>5</v>
      </c>
      <c r="B451" s="53">
        <f t="shared" si="12"/>
        <v>45849</v>
      </c>
      <c r="C451" s="53" t="str">
        <f>IF(ISERROR(VLOOKUP(B451,Оп27_BYN→EUR!$C$3:$C$33,1,0)),"Нет","Да")</f>
        <v>Нет</v>
      </c>
      <c r="D451" s="54">
        <f t="shared" si="13"/>
        <v>365</v>
      </c>
      <c r="E451" s="55">
        <f>('Все выпуски'!$H$4*'Все выпуски'!$H$8)*((VLOOKUP(IF(C451="Нет",VLOOKUP(A451,Оп27_BYN→EUR!$A$2:$C$33,3,0),VLOOKUP((A451-1),Оп27_BYN→EUR!$A$2:$C$33,3,0)),$B$2:$G$2774,5,0)-VLOOKUP(B451,$B$2:$G$2774,5,0))/365+(VLOOKUP(IF(C451="Нет",VLOOKUP(A451,Оп27_BYN→EUR!$A$2:$C$33,3,0),VLOOKUP((A451-1),Оп27_BYN→EUR!$A$2:$C$33,3,0)),$B$2:$G$2774,6,0)-VLOOKUP(B451,$B$2:$G$2774,6,0))/366)</f>
        <v>0.9067836595388189</v>
      </c>
      <c r="F451" s="54">
        <f>COUNTIF(D452:$D$2774,365)</f>
        <v>1957</v>
      </c>
      <c r="G451" s="54">
        <f>COUNTIF(D452:$D$2774,366)</f>
        <v>366</v>
      </c>
      <c r="H451" s="50"/>
    </row>
    <row r="452" spans="1:8" x14ac:dyDescent="0.25">
      <c r="A452" s="54">
        <f>COUNTIF($C$3:C452,"Да")</f>
        <v>5</v>
      </c>
      <c r="B452" s="53">
        <f t="shared" ref="B452:B515" si="14">B451+1</f>
        <v>45850</v>
      </c>
      <c r="C452" s="53" t="str">
        <f>IF(ISERROR(VLOOKUP(B452,Оп27_BYN→EUR!$C$3:$C$33,1,0)),"Нет","Да")</f>
        <v>Нет</v>
      </c>
      <c r="D452" s="54">
        <f t="shared" ref="D452:D515" si="15">IF(MOD(YEAR(B452),4)=0,366,365)</f>
        <v>365</v>
      </c>
      <c r="E452" s="55">
        <f>('Все выпуски'!$H$4*'Все выпуски'!$H$8)*((VLOOKUP(IF(C452="Нет",VLOOKUP(A452,Оп27_BYN→EUR!$A$2:$C$33,3,0),VLOOKUP((A452-1),Оп27_BYN→EUR!$A$2:$C$33,3,0)),$B$2:$G$2774,5,0)-VLOOKUP(B452,$B$2:$G$2774,5,0))/365+(VLOOKUP(IF(C452="Нет",VLOOKUP(A452,Оп27_BYN→EUR!$A$2:$C$33,3,0),VLOOKUP((A452-1),Оп27_BYN→EUR!$A$2:$C$33,3,0)),$B$2:$G$2774,6,0)-VLOOKUP(B452,$B$2:$G$2774,6,0))/366)</f>
        <v>0.93345376717231343</v>
      </c>
      <c r="F452" s="54">
        <f>COUNTIF(D453:$D$2774,365)</f>
        <v>1956</v>
      </c>
      <c r="G452" s="54">
        <f>COUNTIF(D453:$D$2774,366)</f>
        <v>366</v>
      </c>
      <c r="H452" s="50"/>
    </row>
    <row r="453" spans="1:8" x14ac:dyDescent="0.25">
      <c r="A453" s="54">
        <f>COUNTIF($C$3:C453,"Да")</f>
        <v>5</v>
      </c>
      <c r="B453" s="53">
        <f t="shared" si="14"/>
        <v>45851</v>
      </c>
      <c r="C453" s="53" t="str">
        <f>IF(ISERROR(VLOOKUP(B453,Оп27_BYN→EUR!$C$3:$C$33,1,0)),"Нет","Да")</f>
        <v>Нет</v>
      </c>
      <c r="D453" s="54">
        <f t="shared" si="15"/>
        <v>365</v>
      </c>
      <c r="E453" s="55">
        <f>('Все выпуски'!$H$4*'Все выпуски'!$H$8)*((VLOOKUP(IF(C453="Нет",VLOOKUP(A453,Оп27_BYN→EUR!$A$2:$C$33,3,0),VLOOKUP((A453-1),Оп27_BYN→EUR!$A$2:$C$33,3,0)),$B$2:$G$2774,5,0)-VLOOKUP(B453,$B$2:$G$2774,5,0))/365+(VLOOKUP(IF(C453="Нет",VLOOKUP(A453,Оп27_BYN→EUR!$A$2:$C$33,3,0),VLOOKUP((A453-1),Оп27_BYN→EUR!$A$2:$C$33,3,0)),$B$2:$G$2774,6,0)-VLOOKUP(B453,$B$2:$G$2774,6,0))/366)</f>
        <v>0.96012387480580819</v>
      </c>
      <c r="F453" s="54">
        <f>COUNTIF(D454:$D$2774,365)</f>
        <v>1955</v>
      </c>
      <c r="G453" s="54">
        <f>COUNTIF(D454:$D$2774,366)</f>
        <v>366</v>
      </c>
      <c r="H453" s="50"/>
    </row>
    <row r="454" spans="1:8" x14ac:dyDescent="0.25">
      <c r="A454" s="54">
        <f>COUNTIF($C$3:C454,"Да")</f>
        <v>5</v>
      </c>
      <c r="B454" s="53">
        <f t="shared" si="14"/>
        <v>45852</v>
      </c>
      <c r="C454" s="53" t="str">
        <f>IF(ISERROR(VLOOKUP(B454,Оп27_BYN→EUR!$C$3:$C$33,1,0)),"Нет","Да")</f>
        <v>Нет</v>
      </c>
      <c r="D454" s="54">
        <f t="shared" si="15"/>
        <v>365</v>
      </c>
      <c r="E454" s="55">
        <f>('Все выпуски'!$H$4*'Все выпуски'!$H$8)*((VLOOKUP(IF(C454="Нет",VLOOKUP(A454,Оп27_BYN→EUR!$A$2:$C$33,3,0),VLOOKUP((A454-1),Оп27_BYN→EUR!$A$2:$C$33,3,0)),$B$2:$G$2774,5,0)-VLOOKUP(B454,$B$2:$G$2774,5,0))/365+(VLOOKUP(IF(C454="Нет",VLOOKUP(A454,Оп27_BYN→EUR!$A$2:$C$33,3,0),VLOOKUP((A454-1),Оп27_BYN→EUR!$A$2:$C$33,3,0)),$B$2:$G$2774,6,0)-VLOOKUP(B454,$B$2:$G$2774,6,0))/366)</f>
        <v>0.98679398243930283</v>
      </c>
      <c r="F454" s="54">
        <f>COUNTIF(D455:$D$2774,365)</f>
        <v>1954</v>
      </c>
      <c r="G454" s="54">
        <f>COUNTIF(D455:$D$2774,366)</f>
        <v>366</v>
      </c>
      <c r="H454" s="50"/>
    </row>
    <row r="455" spans="1:8" x14ac:dyDescent="0.25">
      <c r="A455" s="54">
        <f>COUNTIF($C$3:C455,"Да")</f>
        <v>5</v>
      </c>
      <c r="B455" s="53">
        <f t="shared" si="14"/>
        <v>45853</v>
      </c>
      <c r="C455" s="53" t="str">
        <f>IF(ISERROR(VLOOKUP(B455,Оп27_BYN→EUR!$C$3:$C$33,1,0)),"Нет","Да")</f>
        <v>Нет</v>
      </c>
      <c r="D455" s="54">
        <f t="shared" si="15"/>
        <v>365</v>
      </c>
      <c r="E455" s="55">
        <f>('Все выпуски'!$H$4*'Все выпуски'!$H$8)*((VLOOKUP(IF(C455="Нет",VLOOKUP(A455,Оп27_BYN→EUR!$A$2:$C$33,3,0),VLOOKUP((A455-1),Оп27_BYN→EUR!$A$2:$C$33,3,0)),$B$2:$G$2774,5,0)-VLOOKUP(B455,$B$2:$G$2774,5,0))/365+(VLOOKUP(IF(C455="Нет",VLOOKUP(A455,Оп27_BYN→EUR!$A$2:$C$33,3,0),VLOOKUP((A455-1),Оп27_BYN→EUR!$A$2:$C$33,3,0)),$B$2:$G$2774,6,0)-VLOOKUP(B455,$B$2:$G$2774,6,0))/366)</f>
        <v>1.0134640900727976</v>
      </c>
      <c r="F455" s="54">
        <f>COUNTIF(D456:$D$2774,365)</f>
        <v>1953</v>
      </c>
      <c r="G455" s="54">
        <f>COUNTIF(D456:$D$2774,366)</f>
        <v>366</v>
      </c>
      <c r="H455" s="50"/>
    </row>
    <row r="456" spans="1:8" x14ac:dyDescent="0.25">
      <c r="A456" s="54">
        <f>COUNTIF($C$3:C456,"Да")</f>
        <v>5</v>
      </c>
      <c r="B456" s="53">
        <f t="shared" si="14"/>
        <v>45854</v>
      </c>
      <c r="C456" s="53" t="str">
        <f>IF(ISERROR(VLOOKUP(B456,Оп27_BYN→EUR!$C$3:$C$33,1,0)),"Нет","Да")</f>
        <v>Нет</v>
      </c>
      <c r="D456" s="54">
        <f t="shared" si="15"/>
        <v>365</v>
      </c>
      <c r="E456" s="55">
        <f>('Все выпуски'!$H$4*'Все выпуски'!$H$8)*((VLOOKUP(IF(C456="Нет",VLOOKUP(A456,Оп27_BYN→EUR!$A$2:$C$33,3,0),VLOOKUP((A456-1),Оп27_BYN→EUR!$A$2:$C$33,3,0)),$B$2:$G$2774,5,0)-VLOOKUP(B456,$B$2:$G$2774,5,0))/365+(VLOOKUP(IF(C456="Нет",VLOOKUP(A456,Оп27_BYN→EUR!$A$2:$C$33,3,0),VLOOKUP((A456-1),Оп27_BYN→EUR!$A$2:$C$33,3,0)),$B$2:$G$2774,6,0)-VLOOKUP(B456,$B$2:$G$2774,6,0))/366)</f>
        <v>1.0401341977062921</v>
      </c>
      <c r="F456" s="54">
        <f>COUNTIF(D457:$D$2774,365)</f>
        <v>1952</v>
      </c>
      <c r="G456" s="54">
        <f>COUNTIF(D457:$D$2774,366)</f>
        <v>366</v>
      </c>
      <c r="H456" s="50"/>
    </row>
    <row r="457" spans="1:8" x14ac:dyDescent="0.25">
      <c r="A457" s="54">
        <f>COUNTIF($C$3:C457,"Да")</f>
        <v>5</v>
      </c>
      <c r="B457" s="53">
        <f t="shared" si="14"/>
        <v>45855</v>
      </c>
      <c r="C457" s="53" t="str">
        <f>IF(ISERROR(VLOOKUP(B457,Оп27_BYN→EUR!$C$3:$C$33,1,0)),"Нет","Да")</f>
        <v>Нет</v>
      </c>
      <c r="D457" s="54">
        <f t="shared" si="15"/>
        <v>365</v>
      </c>
      <c r="E457" s="55">
        <f>('Все выпуски'!$H$4*'Все выпуски'!$H$8)*((VLOOKUP(IF(C457="Нет",VLOOKUP(A457,Оп27_BYN→EUR!$A$2:$C$33,3,0),VLOOKUP((A457-1),Оп27_BYN→EUR!$A$2:$C$33,3,0)),$B$2:$G$2774,5,0)-VLOOKUP(B457,$B$2:$G$2774,5,0))/365+(VLOOKUP(IF(C457="Нет",VLOOKUP(A457,Оп27_BYN→EUR!$A$2:$C$33,3,0),VLOOKUP((A457-1),Оп27_BYN→EUR!$A$2:$C$33,3,0)),$B$2:$G$2774,6,0)-VLOOKUP(B457,$B$2:$G$2774,6,0))/366)</f>
        <v>1.0668043053397869</v>
      </c>
      <c r="F457" s="54">
        <f>COUNTIF(D458:$D$2774,365)</f>
        <v>1951</v>
      </c>
      <c r="G457" s="54">
        <f>COUNTIF(D458:$D$2774,366)</f>
        <v>366</v>
      </c>
      <c r="H457" s="50"/>
    </row>
    <row r="458" spans="1:8" x14ac:dyDescent="0.25">
      <c r="A458" s="54">
        <f>COUNTIF($C$3:C458,"Да")</f>
        <v>5</v>
      </c>
      <c r="B458" s="53">
        <f t="shared" si="14"/>
        <v>45856</v>
      </c>
      <c r="C458" s="53" t="str">
        <f>IF(ISERROR(VLOOKUP(B458,Оп27_BYN→EUR!$C$3:$C$33,1,0)),"Нет","Да")</f>
        <v>Нет</v>
      </c>
      <c r="D458" s="54">
        <f t="shared" si="15"/>
        <v>365</v>
      </c>
      <c r="E458" s="55">
        <f>('Все выпуски'!$H$4*'Все выпуски'!$H$8)*((VLOOKUP(IF(C458="Нет",VLOOKUP(A458,Оп27_BYN→EUR!$A$2:$C$33,3,0),VLOOKUP((A458-1),Оп27_BYN→EUR!$A$2:$C$33,3,0)),$B$2:$G$2774,5,0)-VLOOKUP(B458,$B$2:$G$2774,5,0))/365+(VLOOKUP(IF(C458="Нет",VLOOKUP(A458,Оп27_BYN→EUR!$A$2:$C$33,3,0),VLOOKUP((A458-1),Оп27_BYN→EUR!$A$2:$C$33,3,0)),$B$2:$G$2774,6,0)-VLOOKUP(B458,$B$2:$G$2774,6,0))/366)</f>
        <v>1.0934744129732814</v>
      </c>
      <c r="F458" s="54">
        <f>COUNTIF(D459:$D$2774,365)</f>
        <v>1950</v>
      </c>
      <c r="G458" s="54">
        <f>COUNTIF(D459:$D$2774,366)</f>
        <v>366</v>
      </c>
      <c r="H458" s="50"/>
    </row>
    <row r="459" spans="1:8" x14ac:dyDescent="0.25">
      <c r="A459" s="54">
        <f>COUNTIF($C$3:C459,"Да")</f>
        <v>5</v>
      </c>
      <c r="B459" s="53">
        <f t="shared" si="14"/>
        <v>45857</v>
      </c>
      <c r="C459" s="53" t="str">
        <f>IF(ISERROR(VLOOKUP(B459,Оп27_BYN→EUR!$C$3:$C$33,1,0)),"Нет","Да")</f>
        <v>Нет</v>
      </c>
      <c r="D459" s="54">
        <f t="shared" si="15"/>
        <v>365</v>
      </c>
      <c r="E459" s="55">
        <f>('Все выпуски'!$H$4*'Все выпуски'!$H$8)*((VLOOKUP(IF(C459="Нет",VLOOKUP(A459,Оп27_BYN→EUR!$A$2:$C$33,3,0),VLOOKUP((A459-1),Оп27_BYN→EUR!$A$2:$C$33,3,0)),$B$2:$G$2774,5,0)-VLOOKUP(B459,$B$2:$G$2774,5,0))/365+(VLOOKUP(IF(C459="Нет",VLOOKUP(A459,Оп27_BYN→EUR!$A$2:$C$33,3,0),VLOOKUP((A459-1),Оп27_BYN→EUR!$A$2:$C$33,3,0)),$B$2:$G$2774,6,0)-VLOOKUP(B459,$B$2:$G$2774,6,0))/366)</f>
        <v>1.1201445206067762</v>
      </c>
      <c r="F459" s="54">
        <f>COUNTIF(D460:$D$2774,365)</f>
        <v>1949</v>
      </c>
      <c r="G459" s="54">
        <f>COUNTIF(D460:$D$2774,366)</f>
        <v>366</v>
      </c>
      <c r="H459" s="50"/>
    </row>
    <row r="460" spans="1:8" x14ac:dyDescent="0.25">
      <c r="A460" s="54">
        <f>COUNTIF($C$3:C460,"Да")</f>
        <v>5</v>
      </c>
      <c r="B460" s="53">
        <f t="shared" si="14"/>
        <v>45858</v>
      </c>
      <c r="C460" s="53" t="str">
        <f>IF(ISERROR(VLOOKUP(B460,Оп27_BYN→EUR!$C$3:$C$33,1,0)),"Нет","Да")</f>
        <v>Нет</v>
      </c>
      <c r="D460" s="54">
        <f t="shared" si="15"/>
        <v>365</v>
      </c>
      <c r="E460" s="55">
        <f>('Все выпуски'!$H$4*'Все выпуски'!$H$8)*((VLOOKUP(IF(C460="Нет",VLOOKUP(A460,Оп27_BYN→EUR!$A$2:$C$33,3,0),VLOOKUP((A460-1),Оп27_BYN→EUR!$A$2:$C$33,3,0)),$B$2:$G$2774,5,0)-VLOOKUP(B460,$B$2:$G$2774,5,0))/365+(VLOOKUP(IF(C460="Нет",VLOOKUP(A460,Оп27_BYN→EUR!$A$2:$C$33,3,0),VLOOKUP((A460-1),Оп27_BYN→EUR!$A$2:$C$33,3,0)),$B$2:$G$2774,6,0)-VLOOKUP(B460,$B$2:$G$2774,6,0))/366)</f>
        <v>1.1468146282402709</v>
      </c>
      <c r="F460" s="54">
        <f>COUNTIF(D461:$D$2774,365)</f>
        <v>1948</v>
      </c>
      <c r="G460" s="54">
        <f>COUNTIF(D461:$D$2774,366)</f>
        <v>366</v>
      </c>
      <c r="H460" s="50"/>
    </row>
    <row r="461" spans="1:8" x14ac:dyDescent="0.25">
      <c r="A461" s="54">
        <f>COUNTIF($C$3:C461,"Да")</f>
        <v>5</v>
      </c>
      <c r="B461" s="53">
        <f t="shared" si="14"/>
        <v>45859</v>
      </c>
      <c r="C461" s="53" t="str">
        <f>IF(ISERROR(VLOOKUP(B461,Оп27_BYN→EUR!$C$3:$C$33,1,0)),"Нет","Да")</f>
        <v>Нет</v>
      </c>
      <c r="D461" s="54">
        <f t="shared" si="15"/>
        <v>365</v>
      </c>
      <c r="E461" s="55">
        <f>('Все выпуски'!$H$4*'Все выпуски'!$H$8)*((VLOOKUP(IF(C461="Нет",VLOOKUP(A461,Оп27_BYN→EUR!$A$2:$C$33,3,0),VLOOKUP((A461-1),Оп27_BYN→EUR!$A$2:$C$33,3,0)),$B$2:$G$2774,5,0)-VLOOKUP(B461,$B$2:$G$2774,5,0))/365+(VLOOKUP(IF(C461="Нет",VLOOKUP(A461,Оп27_BYN→EUR!$A$2:$C$33,3,0),VLOOKUP((A461-1),Оп27_BYN→EUR!$A$2:$C$33,3,0)),$B$2:$G$2774,6,0)-VLOOKUP(B461,$B$2:$G$2774,6,0))/366)</f>
        <v>1.1734847358737657</v>
      </c>
      <c r="F461" s="54">
        <f>COUNTIF(D462:$D$2774,365)</f>
        <v>1947</v>
      </c>
      <c r="G461" s="54">
        <f>COUNTIF(D462:$D$2774,366)</f>
        <v>366</v>
      </c>
      <c r="H461" s="50"/>
    </row>
    <row r="462" spans="1:8" x14ac:dyDescent="0.25">
      <c r="A462" s="54">
        <f>COUNTIF($C$3:C462,"Да")</f>
        <v>5</v>
      </c>
      <c r="B462" s="53">
        <f t="shared" si="14"/>
        <v>45860</v>
      </c>
      <c r="C462" s="53" t="str">
        <f>IF(ISERROR(VLOOKUP(B462,Оп27_BYN→EUR!$C$3:$C$33,1,0)),"Нет","Да")</f>
        <v>Нет</v>
      </c>
      <c r="D462" s="54">
        <f t="shared" si="15"/>
        <v>365</v>
      </c>
      <c r="E462" s="55">
        <f>('Все выпуски'!$H$4*'Все выпуски'!$H$8)*((VLOOKUP(IF(C462="Нет",VLOOKUP(A462,Оп27_BYN→EUR!$A$2:$C$33,3,0),VLOOKUP((A462-1),Оп27_BYN→EUR!$A$2:$C$33,3,0)),$B$2:$G$2774,5,0)-VLOOKUP(B462,$B$2:$G$2774,5,0))/365+(VLOOKUP(IF(C462="Нет",VLOOKUP(A462,Оп27_BYN→EUR!$A$2:$C$33,3,0),VLOOKUP((A462-1),Оп27_BYN→EUR!$A$2:$C$33,3,0)),$B$2:$G$2774,6,0)-VLOOKUP(B462,$B$2:$G$2774,6,0))/366)</f>
        <v>1.2001548435072602</v>
      </c>
      <c r="F462" s="54">
        <f>COUNTIF(D463:$D$2774,365)</f>
        <v>1946</v>
      </c>
      <c r="G462" s="54">
        <f>COUNTIF(D463:$D$2774,366)</f>
        <v>366</v>
      </c>
      <c r="H462" s="50"/>
    </row>
    <row r="463" spans="1:8" x14ac:dyDescent="0.25">
      <c r="A463" s="54">
        <f>COUNTIF($C$3:C463,"Да")</f>
        <v>5</v>
      </c>
      <c r="B463" s="53">
        <f t="shared" si="14"/>
        <v>45861</v>
      </c>
      <c r="C463" s="53" t="str">
        <f>IF(ISERROR(VLOOKUP(B463,Оп27_BYN→EUR!$C$3:$C$33,1,0)),"Нет","Да")</f>
        <v>Нет</v>
      </c>
      <c r="D463" s="54">
        <f t="shared" si="15"/>
        <v>365</v>
      </c>
      <c r="E463" s="55">
        <f>('Все выпуски'!$H$4*'Все выпуски'!$H$8)*((VLOOKUP(IF(C463="Нет",VLOOKUP(A463,Оп27_BYN→EUR!$A$2:$C$33,3,0),VLOOKUP((A463-1),Оп27_BYN→EUR!$A$2:$C$33,3,0)),$B$2:$G$2774,5,0)-VLOOKUP(B463,$B$2:$G$2774,5,0))/365+(VLOOKUP(IF(C463="Нет",VLOOKUP(A463,Оп27_BYN→EUR!$A$2:$C$33,3,0),VLOOKUP((A463-1),Оп27_BYN→EUR!$A$2:$C$33,3,0)),$B$2:$G$2774,6,0)-VLOOKUP(B463,$B$2:$G$2774,6,0))/366)</f>
        <v>1.226824951140755</v>
      </c>
      <c r="F463" s="54">
        <f>COUNTIF(D464:$D$2774,365)</f>
        <v>1945</v>
      </c>
      <c r="G463" s="54">
        <f>COUNTIF(D464:$D$2774,366)</f>
        <v>366</v>
      </c>
      <c r="H463" s="50"/>
    </row>
    <row r="464" spans="1:8" x14ac:dyDescent="0.25">
      <c r="A464" s="54">
        <f>COUNTIF($C$3:C464,"Да")</f>
        <v>5</v>
      </c>
      <c r="B464" s="53">
        <f t="shared" si="14"/>
        <v>45862</v>
      </c>
      <c r="C464" s="53" t="str">
        <f>IF(ISERROR(VLOOKUP(B464,Оп27_BYN→EUR!$C$3:$C$33,1,0)),"Нет","Да")</f>
        <v>Нет</v>
      </c>
      <c r="D464" s="54">
        <f t="shared" si="15"/>
        <v>365</v>
      </c>
      <c r="E464" s="55">
        <f>('Все выпуски'!$H$4*'Все выпуски'!$H$8)*((VLOOKUP(IF(C464="Нет",VLOOKUP(A464,Оп27_BYN→EUR!$A$2:$C$33,3,0),VLOOKUP((A464-1),Оп27_BYN→EUR!$A$2:$C$33,3,0)),$B$2:$G$2774,5,0)-VLOOKUP(B464,$B$2:$G$2774,5,0))/365+(VLOOKUP(IF(C464="Нет",VLOOKUP(A464,Оп27_BYN→EUR!$A$2:$C$33,3,0),VLOOKUP((A464-1),Оп27_BYN→EUR!$A$2:$C$33,3,0)),$B$2:$G$2774,6,0)-VLOOKUP(B464,$B$2:$G$2774,6,0))/366)</f>
        <v>1.2534950587742495</v>
      </c>
      <c r="F464" s="54">
        <f>COUNTIF(D465:$D$2774,365)</f>
        <v>1944</v>
      </c>
      <c r="G464" s="54">
        <f>COUNTIF(D465:$D$2774,366)</f>
        <v>366</v>
      </c>
      <c r="H464" s="50"/>
    </row>
    <row r="465" spans="1:8" x14ac:dyDescent="0.25">
      <c r="A465" s="54">
        <f>COUNTIF($C$3:C465,"Да")</f>
        <v>5</v>
      </c>
      <c r="B465" s="53">
        <f t="shared" si="14"/>
        <v>45863</v>
      </c>
      <c r="C465" s="53" t="str">
        <f>IF(ISERROR(VLOOKUP(B465,Оп27_BYN→EUR!$C$3:$C$33,1,0)),"Нет","Да")</f>
        <v>Нет</v>
      </c>
      <c r="D465" s="54">
        <f t="shared" si="15"/>
        <v>365</v>
      </c>
      <c r="E465" s="55">
        <f>('Все выпуски'!$H$4*'Все выпуски'!$H$8)*((VLOOKUP(IF(C465="Нет",VLOOKUP(A465,Оп27_BYN→EUR!$A$2:$C$33,3,0),VLOOKUP((A465-1),Оп27_BYN→EUR!$A$2:$C$33,3,0)),$B$2:$G$2774,5,0)-VLOOKUP(B465,$B$2:$G$2774,5,0))/365+(VLOOKUP(IF(C465="Нет",VLOOKUP(A465,Оп27_BYN→EUR!$A$2:$C$33,3,0),VLOOKUP((A465-1),Оп27_BYN→EUR!$A$2:$C$33,3,0)),$B$2:$G$2774,6,0)-VLOOKUP(B465,$B$2:$G$2774,6,0))/366)</f>
        <v>1.280165166407744</v>
      </c>
      <c r="F465" s="54">
        <f>COUNTIF(D466:$D$2774,365)</f>
        <v>1943</v>
      </c>
      <c r="G465" s="54">
        <f>COUNTIF(D466:$D$2774,366)</f>
        <v>366</v>
      </c>
      <c r="H465" s="50"/>
    </row>
    <row r="466" spans="1:8" x14ac:dyDescent="0.25">
      <c r="A466" s="54">
        <f>COUNTIF($C$3:C466,"Да")</f>
        <v>5</v>
      </c>
      <c r="B466" s="53">
        <f t="shared" si="14"/>
        <v>45864</v>
      </c>
      <c r="C466" s="53" t="str">
        <f>IF(ISERROR(VLOOKUP(B466,Оп27_BYN→EUR!$C$3:$C$33,1,0)),"Нет","Да")</f>
        <v>Нет</v>
      </c>
      <c r="D466" s="54">
        <f t="shared" si="15"/>
        <v>365</v>
      </c>
      <c r="E466" s="55">
        <f>('Все выпуски'!$H$4*'Все выпуски'!$H$8)*((VLOOKUP(IF(C466="Нет",VLOOKUP(A466,Оп27_BYN→EUR!$A$2:$C$33,3,0),VLOOKUP((A466-1),Оп27_BYN→EUR!$A$2:$C$33,3,0)),$B$2:$G$2774,5,0)-VLOOKUP(B466,$B$2:$G$2774,5,0))/365+(VLOOKUP(IF(C466="Нет",VLOOKUP(A466,Оп27_BYN→EUR!$A$2:$C$33,3,0),VLOOKUP((A466-1),Оп27_BYN→EUR!$A$2:$C$33,3,0)),$B$2:$G$2774,6,0)-VLOOKUP(B466,$B$2:$G$2774,6,0))/366)</f>
        <v>1.306835274041239</v>
      </c>
      <c r="F466" s="54">
        <f>COUNTIF(D467:$D$2774,365)</f>
        <v>1942</v>
      </c>
      <c r="G466" s="54">
        <f>COUNTIF(D467:$D$2774,366)</f>
        <v>366</v>
      </c>
      <c r="H466" s="50"/>
    </row>
    <row r="467" spans="1:8" x14ac:dyDescent="0.25">
      <c r="A467" s="54">
        <f>COUNTIF($C$3:C467,"Да")</f>
        <v>5</v>
      </c>
      <c r="B467" s="53">
        <f t="shared" si="14"/>
        <v>45865</v>
      </c>
      <c r="C467" s="53" t="str">
        <f>IF(ISERROR(VLOOKUP(B467,Оп27_BYN→EUR!$C$3:$C$33,1,0)),"Нет","Да")</f>
        <v>Нет</v>
      </c>
      <c r="D467" s="54">
        <f t="shared" si="15"/>
        <v>365</v>
      </c>
      <c r="E467" s="55">
        <f>('Все выпуски'!$H$4*'Все выпуски'!$H$8)*((VLOOKUP(IF(C467="Нет",VLOOKUP(A467,Оп27_BYN→EUR!$A$2:$C$33,3,0),VLOOKUP((A467-1),Оп27_BYN→EUR!$A$2:$C$33,3,0)),$B$2:$G$2774,5,0)-VLOOKUP(B467,$B$2:$G$2774,5,0))/365+(VLOOKUP(IF(C467="Нет",VLOOKUP(A467,Оп27_BYN→EUR!$A$2:$C$33,3,0),VLOOKUP((A467-1),Оп27_BYN→EUR!$A$2:$C$33,3,0)),$B$2:$G$2774,6,0)-VLOOKUP(B467,$B$2:$G$2774,6,0))/366)</f>
        <v>1.3335053816747335</v>
      </c>
      <c r="F467" s="54">
        <f>COUNTIF(D468:$D$2774,365)</f>
        <v>1941</v>
      </c>
      <c r="G467" s="54">
        <f>COUNTIF(D468:$D$2774,366)</f>
        <v>366</v>
      </c>
      <c r="H467" s="50"/>
    </row>
    <row r="468" spans="1:8" x14ac:dyDescent="0.25">
      <c r="A468" s="54">
        <f>COUNTIF($C$3:C468,"Да")</f>
        <v>5</v>
      </c>
      <c r="B468" s="53">
        <f t="shared" si="14"/>
        <v>45866</v>
      </c>
      <c r="C468" s="53" t="str">
        <f>IF(ISERROR(VLOOKUP(B468,Оп27_BYN→EUR!$C$3:$C$33,1,0)),"Нет","Да")</f>
        <v>Нет</v>
      </c>
      <c r="D468" s="54">
        <f t="shared" si="15"/>
        <v>365</v>
      </c>
      <c r="E468" s="55">
        <f>('Все выпуски'!$H$4*'Все выпуски'!$H$8)*((VLOOKUP(IF(C468="Нет",VLOOKUP(A468,Оп27_BYN→EUR!$A$2:$C$33,3,0),VLOOKUP((A468-1),Оп27_BYN→EUR!$A$2:$C$33,3,0)),$B$2:$G$2774,5,0)-VLOOKUP(B468,$B$2:$G$2774,5,0))/365+(VLOOKUP(IF(C468="Нет",VLOOKUP(A468,Оп27_BYN→EUR!$A$2:$C$33,3,0),VLOOKUP((A468-1),Оп27_BYN→EUR!$A$2:$C$33,3,0)),$B$2:$G$2774,6,0)-VLOOKUP(B468,$B$2:$G$2774,6,0))/366)</f>
        <v>1.3601754893082283</v>
      </c>
      <c r="F468" s="54">
        <f>COUNTIF(D469:$D$2774,365)</f>
        <v>1940</v>
      </c>
      <c r="G468" s="54">
        <f>COUNTIF(D469:$D$2774,366)</f>
        <v>366</v>
      </c>
      <c r="H468" s="50"/>
    </row>
    <row r="469" spans="1:8" x14ac:dyDescent="0.25">
      <c r="A469" s="54">
        <f>COUNTIF($C$3:C469,"Да")</f>
        <v>5</v>
      </c>
      <c r="B469" s="53">
        <f t="shared" si="14"/>
        <v>45867</v>
      </c>
      <c r="C469" s="53" t="str">
        <f>IF(ISERROR(VLOOKUP(B469,Оп27_BYN→EUR!$C$3:$C$33,1,0)),"Нет","Да")</f>
        <v>Нет</v>
      </c>
      <c r="D469" s="54">
        <f t="shared" si="15"/>
        <v>365</v>
      </c>
      <c r="E469" s="55">
        <f>('Все выпуски'!$H$4*'Все выпуски'!$H$8)*((VLOOKUP(IF(C469="Нет",VLOOKUP(A469,Оп27_BYN→EUR!$A$2:$C$33,3,0),VLOOKUP((A469-1),Оп27_BYN→EUR!$A$2:$C$33,3,0)),$B$2:$G$2774,5,0)-VLOOKUP(B469,$B$2:$G$2774,5,0))/365+(VLOOKUP(IF(C469="Нет",VLOOKUP(A469,Оп27_BYN→EUR!$A$2:$C$33,3,0),VLOOKUP((A469-1),Оп27_BYN→EUR!$A$2:$C$33,3,0)),$B$2:$G$2774,6,0)-VLOOKUP(B469,$B$2:$G$2774,6,0))/366)</f>
        <v>1.3868455969417228</v>
      </c>
      <c r="F469" s="54">
        <f>COUNTIF(D470:$D$2774,365)</f>
        <v>1939</v>
      </c>
      <c r="G469" s="54">
        <f>COUNTIF(D470:$D$2774,366)</f>
        <v>366</v>
      </c>
      <c r="H469" s="50"/>
    </row>
    <row r="470" spans="1:8" x14ac:dyDescent="0.25">
      <c r="A470" s="54">
        <f>COUNTIF($C$3:C470,"Да")</f>
        <v>5</v>
      </c>
      <c r="B470" s="53">
        <f t="shared" si="14"/>
        <v>45868</v>
      </c>
      <c r="C470" s="53" t="str">
        <f>IF(ISERROR(VLOOKUP(B470,Оп27_BYN→EUR!$C$3:$C$33,1,0)),"Нет","Да")</f>
        <v>Нет</v>
      </c>
      <c r="D470" s="54">
        <f t="shared" si="15"/>
        <v>365</v>
      </c>
      <c r="E470" s="55">
        <f>('Все выпуски'!$H$4*'Все выпуски'!$H$8)*((VLOOKUP(IF(C470="Нет",VLOOKUP(A470,Оп27_BYN→EUR!$A$2:$C$33,3,0),VLOOKUP((A470-1),Оп27_BYN→EUR!$A$2:$C$33,3,0)),$B$2:$G$2774,5,0)-VLOOKUP(B470,$B$2:$G$2774,5,0))/365+(VLOOKUP(IF(C470="Нет",VLOOKUP(A470,Оп27_BYN→EUR!$A$2:$C$33,3,0),VLOOKUP((A470-1),Оп27_BYN→EUR!$A$2:$C$33,3,0)),$B$2:$G$2774,6,0)-VLOOKUP(B470,$B$2:$G$2774,6,0))/366)</f>
        <v>1.4135157045752174</v>
      </c>
      <c r="F470" s="54">
        <f>COUNTIF(D471:$D$2774,365)</f>
        <v>1938</v>
      </c>
      <c r="G470" s="54">
        <f>COUNTIF(D471:$D$2774,366)</f>
        <v>366</v>
      </c>
      <c r="H470" s="50"/>
    </row>
    <row r="471" spans="1:8" x14ac:dyDescent="0.25">
      <c r="A471" s="54">
        <f>COUNTIF($C$3:C471,"Да")</f>
        <v>5</v>
      </c>
      <c r="B471" s="53">
        <f t="shared" si="14"/>
        <v>45869</v>
      </c>
      <c r="C471" s="53" t="str">
        <f>IF(ISERROR(VLOOKUP(B471,Оп27_BYN→EUR!$C$3:$C$33,1,0)),"Нет","Да")</f>
        <v>Нет</v>
      </c>
      <c r="D471" s="54">
        <f t="shared" si="15"/>
        <v>365</v>
      </c>
      <c r="E471" s="55">
        <f>('Все выпуски'!$H$4*'Все выпуски'!$H$8)*((VLOOKUP(IF(C471="Нет",VLOOKUP(A471,Оп27_BYN→EUR!$A$2:$C$33,3,0),VLOOKUP((A471-1),Оп27_BYN→EUR!$A$2:$C$33,3,0)),$B$2:$G$2774,5,0)-VLOOKUP(B471,$B$2:$G$2774,5,0))/365+(VLOOKUP(IF(C471="Нет",VLOOKUP(A471,Оп27_BYN→EUR!$A$2:$C$33,3,0),VLOOKUP((A471-1),Оп27_BYN→EUR!$A$2:$C$33,3,0)),$B$2:$G$2774,6,0)-VLOOKUP(B471,$B$2:$G$2774,6,0))/366)</f>
        <v>1.4401858122087123</v>
      </c>
      <c r="F471" s="54">
        <f>COUNTIF(D472:$D$2774,365)</f>
        <v>1937</v>
      </c>
      <c r="G471" s="54">
        <f>COUNTIF(D472:$D$2774,366)</f>
        <v>366</v>
      </c>
      <c r="H471" s="50"/>
    </row>
    <row r="472" spans="1:8" x14ac:dyDescent="0.25">
      <c r="A472" s="54">
        <f>COUNTIF($C$3:C472,"Да")</f>
        <v>5</v>
      </c>
      <c r="B472" s="53">
        <f t="shared" si="14"/>
        <v>45870</v>
      </c>
      <c r="C472" s="53" t="str">
        <f>IF(ISERROR(VLOOKUP(B472,Оп27_BYN→EUR!$C$3:$C$33,1,0)),"Нет","Да")</f>
        <v>Нет</v>
      </c>
      <c r="D472" s="54">
        <f t="shared" si="15"/>
        <v>365</v>
      </c>
      <c r="E472" s="55">
        <f>('Все выпуски'!$H$4*'Все выпуски'!$H$8)*((VLOOKUP(IF(C472="Нет",VLOOKUP(A472,Оп27_BYN→EUR!$A$2:$C$33,3,0),VLOOKUP((A472-1),Оп27_BYN→EUR!$A$2:$C$33,3,0)),$B$2:$G$2774,5,0)-VLOOKUP(B472,$B$2:$G$2774,5,0))/365+(VLOOKUP(IF(C472="Нет",VLOOKUP(A472,Оп27_BYN→EUR!$A$2:$C$33,3,0),VLOOKUP((A472-1),Оп27_BYN→EUR!$A$2:$C$33,3,0)),$B$2:$G$2774,6,0)-VLOOKUP(B472,$B$2:$G$2774,6,0))/366)</f>
        <v>1.4668559198422069</v>
      </c>
      <c r="F472" s="54">
        <f>COUNTIF(D473:$D$2774,365)</f>
        <v>1936</v>
      </c>
      <c r="G472" s="54">
        <f>COUNTIF(D473:$D$2774,366)</f>
        <v>366</v>
      </c>
      <c r="H472" s="50"/>
    </row>
    <row r="473" spans="1:8" x14ac:dyDescent="0.25">
      <c r="A473" s="54">
        <f>COUNTIF($C$3:C473,"Да")</f>
        <v>5</v>
      </c>
      <c r="B473" s="53">
        <f t="shared" si="14"/>
        <v>45871</v>
      </c>
      <c r="C473" s="53" t="str">
        <f>IF(ISERROR(VLOOKUP(B473,Оп27_BYN→EUR!$C$3:$C$33,1,0)),"Нет","Да")</f>
        <v>Нет</v>
      </c>
      <c r="D473" s="54">
        <f t="shared" si="15"/>
        <v>365</v>
      </c>
      <c r="E473" s="55">
        <f>('Все выпуски'!$H$4*'Все выпуски'!$H$8)*((VLOOKUP(IF(C473="Нет",VLOOKUP(A473,Оп27_BYN→EUR!$A$2:$C$33,3,0),VLOOKUP((A473-1),Оп27_BYN→EUR!$A$2:$C$33,3,0)),$B$2:$G$2774,5,0)-VLOOKUP(B473,$B$2:$G$2774,5,0))/365+(VLOOKUP(IF(C473="Нет",VLOOKUP(A473,Оп27_BYN→EUR!$A$2:$C$33,3,0),VLOOKUP((A473-1),Оп27_BYN→EUR!$A$2:$C$33,3,0)),$B$2:$G$2774,6,0)-VLOOKUP(B473,$B$2:$G$2774,6,0))/366)</f>
        <v>1.4935260274757016</v>
      </c>
      <c r="F473" s="54">
        <f>COUNTIF(D474:$D$2774,365)</f>
        <v>1935</v>
      </c>
      <c r="G473" s="54">
        <f>COUNTIF(D474:$D$2774,366)</f>
        <v>366</v>
      </c>
      <c r="H473" s="50"/>
    </row>
    <row r="474" spans="1:8" x14ac:dyDescent="0.25">
      <c r="A474" s="54">
        <f>COUNTIF($C$3:C474,"Да")</f>
        <v>5</v>
      </c>
      <c r="B474" s="53">
        <f t="shared" si="14"/>
        <v>45872</v>
      </c>
      <c r="C474" s="53" t="str">
        <f>IF(ISERROR(VLOOKUP(B474,Оп27_BYN→EUR!$C$3:$C$33,1,0)),"Нет","Да")</f>
        <v>Нет</v>
      </c>
      <c r="D474" s="54">
        <f t="shared" si="15"/>
        <v>365</v>
      </c>
      <c r="E474" s="55">
        <f>('Все выпуски'!$H$4*'Все выпуски'!$H$8)*((VLOOKUP(IF(C474="Нет",VLOOKUP(A474,Оп27_BYN→EUR!$A$2:$C$33,3,0),VLOOKUP((A474-1),Оп27_BYN→EUR!$A$2:$C$33,3,0)),$B$2:$G$2774,5,0)-VLOOKUP(B474,$B$2:$G$2774,5,0))/365+(VLOOKUP(IF(C474="Нет",VLOOKUP(A474,Оп27_BYN→EUR!$A$2:$C$33,3,0),VLOOKUP((A474-1),Оп27_BYN→EUR!$A$2:$C$33,3,0)),$B$2:$G$2774,6,0)-VLOOKUP(B474,$B$2:$G$2774,6,0))/366)</f>
        <v>1.5201961351091962</v>
      </c>
      <c r="F474" s="54">
        <f>COUNTIF(D475:$D$2774,365)</f>
        <v>1934</v>
      </c>
      <c r="G474" s="54">
        <f>COUNTIF(D475:$D$2774,366)</f>
        <v>366</v>
      </c>
      <c r="H474" s="50"/>
    </row>
    <row r="475" spans="1:8" x14ac:dyDescent="0.25">
      <c r="A475" s="54">
        <f>COUNTIF($C$3:C475,"Да")</f>
        <v>5</v>
      </c>
      <c r="B475" s="53">
        <f t="shared" si="14"/>
        <v>45873</v>
      </c>
      <c r="C475" s="53" t="str">
        <f>IF(ISERROR(VLOOKUP(B475,Оп27_BYN→EUR!$C$3:$C$33,1,0)),"Нет","Да")</f>
        <v>Нет</v>
      </c>
      <c r="D475" s="54">
        <f t="shared" si="15"/>
        <v>365</v>
      </c>
      <c r="E475" s="55">
        <f>('Все выпуски'!$H$4*'Все выпуски'!$H$8)*((VLOOKUP(IF(C475="Нет",VLOOKUP(A475,Оп27_BYN→EUR!$A$2:$C$33,3,0),VLOOKUP((A475-1),Оп27_BYN→EUR!$A$2:$C$33,3,0)),$B$2:$G$2774,5,0)-VLOOKUP(B475,$B$2:$G$2774,5,0))/365+(VLOOKUP(IF(C475="Нет",VLOOKUP(A475,Оп27_BYN→EUR!$A$2:$C$33,3,0),VLOOKUP((A475-1),Оп27_BYN→EUR!$A$2:$C$33,3,0)),$B$2:$G$2774,6,0)-VLOOKUP(B475,$B$2:$G$2774,6,0))/366)</f>
        <v>1.5468662427426911</v>
      </c>
      <c r="F475" s="54">
        <f>COUNTIF(D476:$D$2774,365)</f>
        <v>1933</v>
      </c>
      <c r="G475" s="54">
        <f>COUNTIF(D476:$D$2774,366)</f>
        <v>366</v>
      </c>
      <c r="H475" s="50"/>
    </row>
    <row r="476" spans="1:8" x14ac:dyDescent="0.25">
      <c r="A476" s="54">
        <f>COUNTIF($C$3:C476,"Да")</f>
        <v>5</v>
      </c>
      <c r="B476" s="53">
        <f t="shared" si="14"/>
        <v>45874</v>
      </c>
      <c r="C476" s="53" t="str">
        <f>IF(ISERROR(VLOOKUP(B476,Оп27_BYN→EUR!$C$3:$C$33,1,0)),"Нет","Да")</f>
        <v>Нет</v>
      </c>
      <c r="D476" s="54">
        <f t="shared" si="15"/>
        <v>365</v>
      </c>
      <c r="E476" s="55">
        <f>('Все выпуски'!$H$4*'Все выпуски'!$H$8)*((VLOOKUP(IF(C476="Нет",VLOOKUP(A476,Оп27_BYN→EUR!$A$2:$C$33,3,0),VLOOKUP((A476-1),Оп27_BYN→EUR!$A$2:$C$33,3,0)),$B$2:$G$2774,5,0)-VLOOKUP(B476,$B$2:$G$2774,5,0))/365+(VLOOKUP(IF(C476="Нет",VLOOKUP(A476,Оп27_BYN→EUR!$A$2:$C$33,3,0),VLOOKUP((A476-1),Оп27_BYN→EUR!$A$2:$C$33,3,0)),$B$2:$G$2774,6,0)-VLOOKUP(B476,$B$2:$G$2774,6,0))/366)</f>
        <v>1.5735363503761857</v>
      </c>
      <c r="F476" s="54">
        <f>COUNTIF(D477:$D$2774,365)</f>
        <v>1932</v>
      </c>
      <c r="G476" s="54">
        <f>COUNTIF(D477:$D$2774,366)</f>
        <v>366</v>
      </c>
      <c r="H476" s="50"/>
    </row>
    <row r="477" spans="1:8" x14ac:dyDescent="0.25">
      <c r="A477" s="54">
        <f>COUNTIF($C$3:C477,"Да")</f>
        <v>5</v>
      </c>
      <c r="B477" s="53">
        <f t="shared" si="14"/>
        <v>45875</v>
      </c>
      <c r="C477" s="53" t="str">
        <f>IF(ISERROR(VLOOKUP(B477,Оп27_BYN→EUR!$C$3:$C$33,1,0)),"Нет","Да")</f>
        <v>Нет</v>
      </c>
      <c r="D477" s="54">
        <f t="shared" si="15"/>
        <v>365</v>
      </c>
      <c r="E477" s="55">
        <f>('Все выпуски'!$H$4*'Все выпуски'!$H$8)*((VLOOKUP(IF(C477="Нет",VLOOKUP(A477,Оп27_BYN→EUR!$A$2:$C$33,3,0),VLOOKUP((A477-1),Оп27_BYN→EUR!$A$2:$C$33,3,0)),$B$2:$G$2774,5,0)-VLOOKUP(B477,$B$2:$G$2774,5,0))/365+(VLOOKUP(IF(C477="Нет",VLOOKUP(A477,Оп27_BYN→EUR!$A$2:$C$33,3,0),VLOOKUP((A477-1),Оп27_BYN→EUR!$A$2:$C$33,3,0)),$B$2:$G$2774,6,0)-VLOOKUP(B477,$B$2:$G$2774,6,0))/366)</f>
        <v>1.6002064580096802</v>
      </c>
      <c r="F477" s="54">
        <f>COUNTIF(D478:$D$2774,365)</f>
        <v>1931</v>
      </c>
      <c r="G477" s="54">
        <f>COUNTIF(D478:$D$2774,366)</f>
        <v>366</v>
      </c>
      <c r="H477" s="50"/>
    </row>
    <row r="478" spans="1:8" x14ac:dyDescent="0.25">
      <c r="A478" s="54">
        <f>COUNTIF($C$3:C478,"Да")</f>
        <v>5</v>
      </c>
      <c r="B478" s="53">
        <f t="shared" si="14"/>
        <v>45876</v>
      </c>
      <c r="C478" s="53" t="str">
        <f>IF(ISERROR(VLOOKUP(B478,Оп27_BYN→EUR!$C$3:$C$33,1,0)),"Нет","Да")</f>
        <v>Нет</v>
      </c>
      <c r="D478" s="54">
        <f t="shared" si="15"/>
        <v>365</v>
      </c>
      <c r="E478" s="55">
        <f>('Все выпуски'!$H$4*'Все выпуски'!$H$8)*((VLOOKUP(IF(C478="Нет",VLOOKUP(A478,Оп27_BYN→EUR!$A$2:$C$33,3,0),VLOOKUP((A478-1),Оп27_BYN→EUR!$A$2:$C$33,3,0)),$B$2:$G$2774,5,0)-VLOOKUP(B478,$B$2:$G$2774,5,0))/365+(VLOOKUP(IF(C478="Нет",VLOOKUP(A478,Оп27_BYN→EUR!$A$2:$C$33,3,0),VLOOKUP((A478-1),Оп27_BYN→EUR!$A$2:$C$33,3,0)),$B$2:$G$2774,6,0)-VLOOKUP(B478,$B$2:$G$2774,6,0))/366)</f>
        <v>1.626876565643175</v>
      </c>
      <c r="F478" s="54">
        <f>COUNTIF(D479:$D$2774,365)</f>
        <v>1930</v>
      </c>
      <c r="G478" s="54">
        <f>COUNTIF(D479:$D$2774,366)</f>
        <v>366</v>
      </c>
      <c r="H478" s="50"/>
    </row>
    <row r="479" spans="1:8" x14ac:dyDescent="0.25">
      <c r="A479" s="54">
        <f>COUNTIF($C$3:C479,"Да")</f>
        <v>5</v>
      </c>
      <c r="B479" s="53">
        <f t="shared" si="14"/>
        <v>45877</v>
      </c>
      <c r="C479" s="53" t="str">
        <f>IF(ISERROR(VLOOKUP(B479,Оп27_BYN→EUR!$C$3:$C$33,1,0)),"Нет","Да")</f>
        <v>Нет</v>
      </c>
      <c r="D479" s="54">
        <f t="shared" si="15"/>
        <v>365</v>
      </c>
      <c r="E479" s="55">
        <f>('Все выпуски'!$H$4*'Все выпуски'!$H$8)*((VLOOKUP(IF(C479="Нет",VLOOKUP(A479,Оп27_BYN→EUR!$A$2:$C$33,3,0),VLOOKUP((A479-1),Оп27_BYN→EUR!$A$2:$C$33,3,0)),$B$2:$G$2774,5,0)-VLOOKUP(B479,$B$2:$G$2774,5,0))/365+(VLOOKUP(IF(C479="Нет",VLOOKUP(A479,Оп27_BYN→EUR!$A$2:$C$33,3,0),VLOOKUP((A479-1),Оп27_BYN→EUR!$A$2:$C$33,3,0)),$B$2:$G$2774,6,0)-VLOOKUP(B479,$B$2:$G$2774,6,0))/366)</f>
        <v>1.6535466732766695</v>
      </c>
      <c r="F479" s="54">
        <f>COUNTIF(D480:$D$2774,365)</f>
        <v>1929</v>
      </c>
      <c r="G479" s="54">
        <f>COUNTIF(D480:$D$2774,366)</f>
        <v>366</v>
      </c>
      <c r="H479" s="50"/>
    </row>
    <row r="480" spans="1:8" x14ac:dyDescent="0.25">
      <c r="A480" s="54">
        <f>COUNTIF($C$3:C480,"Да")</f>
        <v>5</v>
      </c>
      <c r="B480" s="53">
        <f t="shared" si="14"/>
        <v>45878</v>
      </c>
      <c r="C480" s="53" t="str">
        <f>IF(ISERROR(VLOOKUP(B480,Оп27_BYN→EUR!$C$3:$C$33,1,0)),"Нет","Да")</f>
        <v>Нет</v>
      </c>
      <c r="D480" s="54">
        <f t="shared" si="15"/>
        <v>365</v>
      </c>
      <c r="E480" s="55">
        <f>('Все выпуски'!$H$4*'Все выпуски'!$H$8)*((VLOOKUP(IF(C480="Нет",VLOOKUP(A480,Оп27_BYN→EUR!$A$2:$C$33,3,0),VLOOKUP((A480-1),Оп27_BYN→EUR!$A$2:$C$33,3,0)),$B$2:$G$2774,5,0)-VLOOKUP(B480,$B$2:$G$2774,5,0))/365+(VLOOKUP(IF(C480="Нет",VLOOKUP(A480,Оп27_BYN→EUR!$A$2:$C$33,3,0),VLOOKUP((A480-1),Оп27_BYN→EUR!$A$2:$C$33,3,0)),$B$2:$G$2774,6,0)-VLOOKUP(B480,$B$2:$G$2774,6,0))/366)</f>
        <v>1.6802167809101645</v>
      </c>
      <c r="F480" s="54">
        <f>COUNTIF(D481:$D$2774,365)</f>
        <v>1928</v>
      </c>
      <c r="G480" s="54">
        <f>COUNTIF(D481:$D$2774,366)</f>
        <v>366</v>
      </c>
      <c r="H480" s="50"/>
    </row>
    <row r="481" spans="1:8" x14ac:dyDescent="0.25">
      <c r="A481" s="54">
        <f>COUNTIF($C$3:C481,"Да")</f>
        <v>5</v>
      </c>
      <c r="B481" s="53">
        <f t="shared" si="14"/>
        <v>45879</v>
      </c>
      <c r="C481" s="53" t="str">
        <f>IF(ISERROR(VLOOKUP(B481,Оп27_BYN→EUR!$C$3:$C$33,1,0)),"Нет","Да")</f>
        <v>Нет</v>
      </c>
      <c r="D481" s="54">
        <f t="shared" si="15"/>
        <v>365</v>
      </c>
      <c r="E481" s="55">
        <f>('Все выпуски'!$H$4*'Все выпуски'!$H$8)*((VLOOKUP(IF(C481="Нет",VLOOKUP(A481,Оп27_BYN→EUR!$A$2:$C$33,3,0),VLOOKUP((A481-1),Оп27_BYN→EUR!$A$2:$C$33,3,0)),$B$2:$G$2774,5,0)-VLOOKUP(B481,$B$2:$G$2774,5,0))/365+(VLOOKUP(IF(C481="Нет",VLOOKUP(A481,Оп27_BYN→EUR!$A$2:$C$33,3,0),VLOOKUP((A481-1),Оп27_BYN→EUR!$A$2:$C$33,3,0)),$B$2:$G$2774,6,0)-VLOOKUP(B481,$B$2:$G$2774,6,0))/366)</f>
        <v>1.706886888543659</v>
      </c>
      <c r="F481" s="54">
        <f>COUNTIF(D482:$D$2774,365)</f>
        <v>1927</v>
      </c>
      <c r="G481" s="54">
        <f>COUNTIF(D482:$D$2774,366)</f>
        <v>366</v>
      </c>
      <c r="H481" s="50"/>
    </row>
    <row r="482" spans="1:8" x14ac:dyDescent="0.25">
      <c r="A482" s="54">
        <f>COUNTIF($C$3:C482,"Да")</f>
        <v>5</v>
      </c>
      <c r="B482" s="53">
        <f t="shared" si="14"/>
        <v>45880</v>
      </c>
      <c r="C482" s="53" t="str">
        <f>IF(ISERROR(VLOOKUP(B482,Оп27_BYN→EUR!$C$3:$C$33,1,0)),"Нет","Да")</f>
        <v>Нет</v>
      </c>
      <c r="D482" s="54">
        <f t="shared" si="15"/>
        <v>365</v>
      </c>
      <c r="E482" s="55">
        <f>('Все выпуски'!$H$4*'Все выпуски'!$H$8)*((VLOOKUP(IF(C482="Нет",VLOOKUP(A482,Оп27_BYN→EUR!$A$2:$C$33,3,0),VLOOKUP((A482-1),Оп27_BYN→EUR!$A$2:$C$33,3,0)),$B$2:$G$2774,5,0)-VLOOKUP(B482,$B$2:$G$2774,5,0))/365+(VLOOKUP(IF(C482="Нет",VLOOKUP(A482,Оп27_BYN→EUR!$A$2:$C$33,3,0),VLOOKUP((A482-1),Оп27_BYN→EUR!$A$2:$C$33,3,0)),$B$2:$G$2774,6,0)-VLOOKUP(B482,$B$2:$G$2774,6,0))/366)</f>
        <v>1.7335569961771535</v>
      </c>
      <c r="F482" s="54">
        <f>COUNTIF(D483:$D$2774,365)</f>
        <v>1926</v>
      </c>
      <c r="G482" s="54">
        <f>COUNTIF(D483:$D$2774,366)</f>
        <v>366</v>
      </c>
      <c r="H482" s="50"/>
    </row>
    <row r="483" spans="1:8" x14ac:dyDescent="0.25">
      <c r="A483" s="54">
        <f>COUNTIF($C$3:C483,"Да")</f>
        <v>5</v>
      </c>
      <c r="B483" s="53">
        <f t="shared" si="14"/>
        <v>45881</v>
      </c>
      <c r="C483" s="53" t="str">
        <f>IF(ISERROR(VLOOKUP(B483,Оп27_BYN→EUR!$C$3:$C$33,1,0)),"Нет","Да")</f>
        <v>Нет</v>
      </c>
      <c r="D483" s="54">
        <f t="shared" si="15"/>
        <v>365</v>
      </c>
      <c r="E483" s="55">
        <f>('Все выпуски'!$H$4*'Все выпуски'!$H$8)*((VLOOKUP(IF(C483="Нет",VLOOKUP(A483,Оп27_BYN→EUR!$A$2:$C$33,3,0),VLOOKUP((A483-1),Оп27_BYN→EUR!$A$2:$C$33,3,0)),$B$2:$G$2774,5,0)-VLOOKUP(B483,$B$2:$G$2774,5,0))/365+(VLOOKUP(IF(C483="Нет",VLOOKUP(A483,Оп27_BYN→EUR!$A$2:$C$33,3,0),VLOOKUP((A483-1),Оп27_BYN→EUR!$A$2:$C$33,3,0)),$B$2:$G$2774,6,0)-VLOOKUP(B483,$B$2:$G$2774,6,0))/366)</f>
        <v>1.7602271038106483</v>
      </c>
      <c r="F483" s="54">
        <f>COUNTIF(D484:$D$2774,365)</f>
        <v>1925</v>
      </c>
      <c r="G483" s="54">
        <f>COUNTIF(D484:$D$2774,366)</f>
        <v>366</v>
      </c>
      <c r="H483" s="50"/>
    </row>
    <row r="484" spans="1:8" x14ac:dyDescent="0.25">
      <c r="A484" s="54">
        <f>COUNTIF($C$3:C484,"Да")</f>
        <v>5</v>
      </c>
      <c r="B484" s="53">
        <f t="shared" si="14"/>
        <v>45882</v>
      </c>
      <c r="C484" s="53" t="str">
        <f>IF(ISERROR(VLOOKUP(B484,Оп27_BYN→EUR!$C$3:$C$33,1,0)),"Нет","Да")</f>
        <v>Нет</v>
      </c>
      <c r="D484" s="54">
        <f t="shared" si="15"/>
        <v>365</v>
      </c>
      <c r="E484" s="55">
        <f>('Все выпуски'!$H$4*'Все выпуски'!$H$8)*((VLOOKUP(IF(C484="Нет",VLOOKUP(A484,Оп27_BYN→EUR!$A$2:$C$33,3,0),VLOOKUP((A484-1),Оп27_BYN→EUR!$A$2:$C$33,3,0)),$B$2:$G$2774,5,0)-VLOOKUP(B484,$B$2:$G$2774,5,0))/365+(VLOOKUP(IF(C484="Нет",VLOOKUP(A484,Оп27_BYN→EUR!$A$2:$C$33,3,0),VLOOKUP((A484-1),Оп27_BYN→EUR!$A$2:$C$33,3,0)),$B$2:$G$2774,6,0)-VLOOKUP(B484,$B$2:$G$2774,6,0))/366)</f>
        <v>1.7868972114441428</v>
      </c>
      <c r="F484" s="54">
        <f>COUNTIF(D485:$D$2774,365)</f>
        <v>1924</v>
      </c>
      <c r="G484" s="54">
        <f>COUNTIF(D485:$D$2774,366)</f>
        <v>366</v>
      </c>
      <c r="H484" s="50"/>
    </row>
    <row r="485" spans="1:8" x14ac:dyDescent="0.25">
      <c r="A485" s="54">
        <f>COUNTIF($C$3:C485,"Да")</f>
        <v>5</v>
      </c>
      <c r="B485" s="53">
        <f t="shared" si="14"/>
        <v>45883</v>
      </c>
      <c r="C485" s="53" t="str">
        <f>IF(ISERROR(VLOOKUP(B485,Оп27_BYN→EUR!$C$3:$C$33,1,0)),"Нет","Да")</f>
        <v>Нет</v>
      </c>
      <c r="D485" s="54">
        <f t="shared" si="15"/>
        <v>365</v>
      </c>
      <c r="E485" s="55">
        <f>('Все выпуски'!$H$4*'Все выпуски'!$H$8)*((VLOOKUP(IF(C485="Нет",VLOOKUP(A485,Оп27_BYN→EUR!$A$2:$C$33,3,0),VLOOKUP((A485-1),Оп27_BYN→EUR!$A$2:$C$33,3,0)),$B$2:$G$2774,5,0)-VLOOKUP(B485,$B$2:$G$2774,5,0))/365+(VLOOKUP(IF(C485="Нет",VLOOKUP(A485,Оп27_BYN→EUR!$A$2:$C$33,3,0),VLOOKUP((A485-1),Оп27_BYN→EUR!$A$2:$C$33,3,0)),$B$2:$G$2774,6,0)-VLOOKUP(B485,$B$2:$G$2774,6,0))/366)</f>
        <v>1.8135673190776378</v>
      </c>
      <c r="F485" s="54">
        <f>COUNTIF(D486:$D$2774,365)</f>
        <v>1923</v>
      </c>
      <c r="G485" s="54">
        <f>COUNTIF(D486:$D$2774,366)</f>
        <v>366</v>
      </c>
      <c r="H485" s="50"/>
    </row>
    <row r="486" spans="1:8" x14ac:dyDescent="0.25">
      <c r="A486" s="54">
        <f>COUNTIF($C$3:C486,"Да")</f>
        <v>5</v>
      </c>
      <c r="B486" s="53">
        <f t="shared" si="14"/>
        <v>45884</v>
      </c>
      <c r="C486" s="53" t="str">
        <f>IF(ISERROR(VLOOKUP(B486,Оп27_BYN→EUR!$C$3:$C$33,1,0)),"Нет","Да")</f>
        <v>Нет</v>
      </c>
      <c r="D486" s="54">
        <f t="shared" si="15"/>
        <v>365</v>
      </c>
      <c r="E486" s="55">
        <f>('Все выпуски'!$H$4*'Все выпуски'!$H$8)*((VLOOKUP(IF(C486="Нет",VLOOKUP(A486,Оп27_BYN→EUR!$A$2:$C$33,3,0),VLOOKUP((A486-1),Оп27_BYN→EUR!$A$2:$C$33,3,0)),$B$2:$G$2774,5,0)-VLOOKUP(B486,$B$2:$G$2774,5,0))/365+(VLOOKUP(IF(C486="Нет",VLOOKUP(A486,Оп27_BYN→EUR!$A$2:$C$33,3,0),VLOOKUP((A486-1),Оп27_BYN→EUR!$A$2:$C$33,3,0)),$B$2:$G$2774,6,0)-VLOOKUP(B486,$B$2:$G$2774,6,0))/366)</f>
        <v>1.8402374267111323</v>
      </c>
      <c r="F486" s="54">
        <f>COUNTIF(D487:$D$2774,365)</f>
        <v>1922</v>
      </c>
      <c r="G486" s="54">
        <f>COUNTIF(D487:$D$2774,366)</f>
        <v>366</v>
      </c>
      <c r="H486" s="50"/>
    </row>
    <row r="487" spans="1:8" x14ac:dyDescent="0.25">
      <c r="A487" s="54">
        <f>COUNTIF($C$3:C487,"Да")</f>
        <v>5</v>
      </c>
      <c r="B487" s="53">
        <f t="shared" si="14"/>
        <v>45885</v>
      </c>
      <c r="C487" s="53" t="str">
        <f>IF(ISERROR(VLOOKUP(B487,Оп27_BYN→EUR!$C$3:$C$33,1,0)),"Нет","Да")</f>
        <v>Нет</v>
      </c>
      <c r="D487" s="54">
        <f t="shared" si="15"/>
        <v>365</v>
      </c>
      <c r="E487" s="55">
        <f>('Все выпуски'!$H$4*'Все выпуски'!$H$8)*((VLOOKUP(IF(C487="Нет",VLOOKUP(A487,Оп27_BYN→EUR!$A$2:$C$33,3,0),VLOOKUP((A487-1),Оп27_BYN→EUR!$A$2:$C$33,3,0)),$B$2:$G$2774,5,0)-VLOOKUP(B487,$B$2:$G$2774,5,0))/365+(VLOOKUP(IF(C487="Нет",VLOOKUP(A487,Оп27_BYN→EUR!$A$2:$C$33,3,0),VLOOKUP((A487-1),Оп27_BYN→EUR!$A$2:$C$33,3,0)),$B$2:$G$2774,6,0)-VLOOKUP(B487,$B$2:$G$2774,6,0))/366)</f>
        <v>1.8669075343446269</v>
      </c>
      <c r="F487" s="54">
        <f>COUNTIF(D488:$D$2774,365)</f>
        <v>1921</v>
      </c>
      <c r="G487" s="54">
        <f>COUNTIF(D488:$D$2774,366)</f>
        <v>366</v>
      </c>
      <c r="H487" s="50"/>
    </row>
    <row r="488" spans="1:8" x14ac:dyDescent="0.25">
      <c r="A488" s="54">
        <f>COUNTIF($C$3:C488,"Да")</f>
        <v>5</v>
      </c>
      <c r="B488" s="53">
        <f t="shared" si="14"/>
        <v>45886</v>
      </c>
      <c r="C488" s="53" t="str">
        <f>IF(ISERROR(VLOOKUP(B488,Оп27_BYN→EUR!$C$3:$C$33,1,0)),"Нет","Да")</f>
        <v>Нет</v>
      </c>
      <c r="D488" s="54">
        <f t="shared" si="15"/>
        <v>365</v>
      </c>
      <c r="E488" s="55">
        <f>('Все выпуски'!$H$4*'Все выпуски'!$H$8)*((VLOOKUP(IF(C488="Нет",VLOOKUP(A488,Оп27_BYN→EUR!$A$2:$C$33,3,0),VLOOKUP((A488-1),Оп27_BYN→EUR!$A$2:$C$33,3,0)),$B$2:$G$2774,5,0)-VLOOKUP(B488,$B$2:$G$2774,5,0))/365+(VLOOKUP(IF(C488="Нет",VLOOKUP(A488,Оп27_BYN→EUR!$A$2:$C$33,3,0),VLOOKUP((A488-1),Оп27_BYN→EUR!$A$2:$C$33,3,0)),$B$2:$G$2774,6,0)-VLOOKUP(B488,$B$2:$G$2774,6,0))/366)</f>
        <v>1.8935776419781216</v>
      </c>
      <c r="F488" s="54">
        <f>COUNTIF(D489:$D$2774,365)</f>
        <v>1920</v>
      </c>
      <c r="G488" s="54">
        <f>COUNTIF(D489:$D$2774,366)</f>
        <v>366</v>
      </c>
      <c r="H488" s="50"/>
    </row>
    <row r="489" spans="1:8" x14ac:dyDescent="0.25">
      <c r="A489" s="54">
        <f>COUNTIF($C$3:C489,"Да")</f>
        <v>5</v>
      </c>
      <c r="B489" s="53">
        <f t="shared" si="14"/>
        <v>45887</v>
      </c>
      <c r="C489" s="53" t="str">
        <f>IF(ISERROR(VLOOKUP(B489,Оп27_BYN→EUR!$C$3:$C$33,1,0)),"Нет","Да")</f>
        <v>Нет</v>
      </c>
      <c r="D489" s="54">
        <f t="shared" si="15"/>
        <v>365</v>
      </c>
      <c r="E489" s="55">
        <f>('Все выпуски'!$H$4*'Все выпуски'!$H$8)*((VLOOKUP(IF(C489="Нет",VLOOKUP(A489,Оп27_BYN→EUR!$A$2:$C$33,3,0),VLOOKUP((A489-1),Оп27_BYN→EUR!$A$2:$C$33,3,0)),$B$2:$G$2774,5,0)-VLOOKUP(B489,$B$2:$G$2774,5,0))/365+(VLOOKUP(IF(C489="Нет",VLOOKUP(A489,Оп27_BYN→EUR!$A$2:$C$33,3,0),VLOOKUP((A489-1),Оп27_BYN→EUR!$A$2:$C$33,3,0)),$B$2:$G$2774,6,0)-VLOOKUP(B489,$B$2:$G$2774,6,0))/366)</f>
        <v>1.9202477496116164</v>
      </c>
      <c r="F489" s="54">
        <f>COUNTIF(D490:$D$2774,365)</f>
        <v>1919</v>
      </c>
      <c r="G489" s="54">
        <f>COUNTIF(D490:$D$2774,366)</f>
        <v>366</v>
      </c>
      <c r="H489" s="50"/>
    </row>
    <row r="490" spans="1:8" x14ac:dyDescent="0.25">
      <c r="A490" s="54">
        <f>COUNTIF($C$3:C490,"Да")</f>
        <v>5</v>
      </c>
      <c r="B490" s="53">
        <f t="shared" si="14"/>
        <v>45888</v>
      </c>
      <c r="C490" s="53" t="str">
        <f>IF(ISERROR(VLOOKUP(B490,Оп27_BYN→EUR!$C$3:$C$33,1,0)),"Нет","Да")</f>
        <v>Нет</v>
      </c>
      <c r="D490" s="54">
        <f t="shared" si="15"/>
        <v>365</v>
      </c>
      <c r="E490" s="55">
        <f>('Все выпуски'!$H$4*'Все выпуски'!$H$8)*((VLOOKUP(IF(C490="Нет",VLOOKUP(A490,Оп27_BYN→EUR!$A$2:$C$33,3,0),VLOOKUP((A490-1),Оп27_BYN→EUR!$A$2:$C$33,3,0)),$B$2:$G$2774,5,0)-VLOOKUP(B490,$B$2:$G$2774,5,0))/365+(VLOOKUP(IF(C490="Нет",VLOOKUP(A490,Оп27_BYN→EUR!$A$2:$C$33,3,0),VLOOKUP((A490-1),Оп27_BYN→EUR!$A$2:$C$33,3,0)),$B$2:$G$2774,6,0)-VLOOKUP(B490,$B$2:$G$2774,6,0))/366)</f>
        <v>1.9469178572451111</v>
      </c>
      <c r="F490" s="54">
        <f>COUNTIF(D491:$D$2774,365)</f>
        <v>1918</v>
      </c>
      <c r="G490" s="54">
        <f>COUNTIF(D491:$D$2774,366)</f>
        <v>366</v>
      </c>
      <c r="H490" s="50"/>
    </row>
    <row r="491" spans="1:8" x14ac:dyDescent="0.25">
      <c r="A491" s="54">
        <f>COUNTIF($C$3:C491,"Да")</f>
        <v>5</v>
      </c>
      <c r="B491" s="53">
        <f t="shared" si="14"/>
        <v>45889</v>
      </c>
      <c r="C491" s="53" t="str">
        <f>IF(ISERROR(VLOOKUP(B491,Оп27_BYN→EUR!$C$3:$C$33,1,0)),"Нет","Да")</f>
        <v>Нет</v>
      </c>
      <c r="D491" s="54">
        <f t="shared" si="15"/>
        <v>365</v>
      </c>
      <c r="E491" s="55">
        <f>('Все выпуски'!$H$4*'Все выпуски'!$H$8)*((VLOOKUP(IF(C491="Нет",VLOOKUP(A491,Оп27_BYN→EUR!$A$2:$C$33,3,0),VLOOKUP((A491-1),Оп27_BYN→EUR!$A$2:$C$33,3,0)),$B$2:$G$2774,5,0)-VLOOKUP(B491,$B$2:$G$2774,5,0))/365+(VLOOKUP(IF(C491="Нет",VLOOKUP(A491,Оп27_BYN→EUR!$A$2:$C$33,3,0),VLOOKUP((A491-1),Оп27_BYN→EUR!$A$2:$C$33,3,0)),$B$2:$G$2774,6,0)-VLOOKUP(B491,$B$2:$G$2774,6,0))/366)</f>
        <v>1.9735879648786057</v>
      </c>
      <c r="F491" s="54">
        <f>COUNTIF(D492:$D$2774,365)</f>
        <v>1917</v>
      </c>
      <c r="G491" s="54">
        <f>COUNTIF(D492:$D$2774,366)</f>
        <v>366</v>
      </c>
      <c r="H491" s="50"/>
    </row>
    <row r="492" spans="1:8" x14ac:dyDescent="0.25">
      <c r="A492" s="54">
        <f>COUNTIF($C$3:C492,"Да")</f>
        <v>5</v>
      </c>
      <c r="B492" s="53">
        <f t="shared" si="14"/>
        <v>45890</v>
      </c>
      <c r="C492" s="53" t="str">
        <f>IF(ISERROR(VLOOKUP(B492,Оп27_BYN→EUR!$C$3:$C$33,1,0)),"Нет","Да")</f>
        <v>Нет</v>
      </c>
      <c r="D492" s="54">
        <f t="shared" si="15"/>
        <v>365</v>
      </c>
      <c r="E492" s="55">
        <f>('Все выпуски'!$H$4*'Все выпуски'!$H$8)*((VLOOKUP(IF(C492="Нет",VLOOKUP(A492,Оп27_BYN→EUR!$A$2:$C$33,3,0),VLOOKUP((A492-1),Оп27_BYN→EUR!$A$2:$C$33,3,0)),$B$2:$G$2774,5,0)-VLOOKUP(B492,$B$2:$G$2774,5,0))/365+(VLOOKUP(IF(C492="Нет",VLOOKUP(A492,Оп27_BYN→EUR!$A$2:$C$33,3,0),VLOOKUP((A492-1),Оп27_BYN→EUR!$A$2:$C$33,3,0)),$B$2:$G$2774,6,0)-VLOOKUP(B492,$B$2:$G$2774,6,0))/366)</f>
        <v>2.0002580725121004</v>
      </c>
      <c r="F492" s="54">
        <f>COUNTIF(D493:$D$2774,365)</f>
        <v>1916</v>
      </c>
      <c r="G492" s="54">
        <f>COUNTIF(D493:$D$2774,366)</f>
        <v>366</v>
      </c>
      <c r="H492" s="50"/>
    </row>
    <row r="493" spans="1:8" x14ac:dyDescent="0.25">
      <c r="A493" s="54">
        <f>COUNTIF($C$3:C493,"Да")</f>
        <v>5</v>
      </c>
      <c r="B493" s="53">
        <f t="shared" si="14"/>
        <v>45891</v>
      </c>
      <c r="C493" s="53" t="str">
        <f>IF(ISERROR(VLOOKUP(B493,Оп27_BYN→EUR!$C$3:$C$33,1,0)),"Нет","Да")</f>
        <v>Нет</v>
      </c>
      <c r="D493" s="54">
        <f t="shared" si="15"/>
        <v>365</v>
      </c>
      <c r="E493" s="55">
        <f>('Все выпуски'!$H$4*'Все выпуски'!$H$8)*((VLOOKUP(IF(C493="Нет",VLOOKUP(A493,Оп27_BYN→EUR!$A$2:$C$33,3,0),VLOOKUP((A493-1),Оп27_BYN→EUR!$A$2:$C$33,3,0)),$B$2:$G$2774,5,0)-VLOOKUP(B493,$B$2:$G$2774,5,0))/365+(VLOOKUP(IF(C493="Нет",VLOOKUP(A493,Оп27_BYN→EUR!$A$2:$C$33,3,0),VLOOKUP((A493-1),Оп27_BYN→EUR!$A$2:$C$33,3,0)),$B$2:$G$2774,6,0)-VLOOKUP(B493,$B$2:$G$2774,6,0))/366)</f>
        <v>2.0269281801455952</v>
      </c>
      <c r="F493" s="54">
        <f>COUNTIF(D494:$D$2774,365)</f>
        <v>1915</v>
      </c>
      <c r="G493" s="54">
        <f>COUNTIF(D494:$D$2774,366)</f>
        <v>366</v>
      </c>
      <c r="H493" s="50"/>
    </row>
    <row r="494" spans="1:8" x14ac:dyDescent="0.25">
      <c r="A494" s="54">
        <f>COUNTIF($C$3:C494,"Да")</f>
        <v>5</v>
      </c>
      <c r="B494" s="53">
        <f t="shared" si="14"/>
        <v>45892</v>
      </c>
      <c r="C494" s="53" t="str">
        <f>IF(ISERROR(VLOOKUP(B494,Оп27_BYN→EUR!$C$3:$C$33,1,0)),"Нет","Да")</f>
        <v>Нет</v>
      </c>
      <c r="D494" s="54">
        <f t="shared" si="15"/>
        <v>365</v>
      </c>
      <c r="E494" s="55">
        <f>('Все выпуски'!$H$4*'Все выпуски'!$H$8)*((VLOOKUP(IF(C494="Нет",VLOOKUP(A494,Оп27_BYN→EUR!$A$2:$C$33,3,0),VLOOKUP((A494-1),Оп27_BYN→EUR!$A$2:$C$33,3,0)),$B$2:$G$2774,5,0)-VLOOKUP(B494,$B$2:$G$2774,5,0))/365+(VLOOKUP(IF(C494="Нет",VLOOKUP(A494,Оп27_BYN→EUR!$A$2:$C$33,3,0),VLOOKUP((A494-1),Оп27_BYN→EUR!$A$2:$C$33,3,0)),$B$2:$G$2774,6,0)-VLOOKUP(B494,$B$2:$G$2774,6,0))/366)</f>
        <v>2.0535982877790895</v>
      </c>
      <c r="F494" s="54">
        <f>COUNTIF(D495:$D$2774,365)</f>
        <v>1914</v>
      </c>
      <c r="G494" s="54">
        <f>COUNTIF(D495:$D$2774,366)</f>
        <v>366</v>
      </c>
      <c r="H494" s="50"/>
    </row>
    <row r="495" spans="1:8" x14ac:dyDescent="0.25">
      <c r="A495" s="54">
        <f>COUNTIF($C$3:C495,"Да")</f>
        <v>5</v>
      </c>
      <c r="B495" s="53">
        <f t="shared" si="14"/>
        <v>45893</v>
      </c>
      <c r="C495" s="53" t="str">
        <f>IF(ISERROR(VLOOKUP(B495,Оп27_BYN→EUR!$C$3:$C$33,1,0)),"Нет","Да")</f>
        <v>Нет</v>
      </c>
      <c r="D495" s="54">
        <f t="shared" si="15"/>
        <v>365</v>
      </c>
      <c r="E495" s="55">
        <f>('Все выпуски'!$H$4*'Все выпуски'!$H$8)*((VLOOKUP(IF(C495="Нет",VLOOKUP(A495,Оп27_BYN→EUR!$A$2:$C$33,3,0),VLOOKUP((A495-1),Оп27_BYN→EUR!$A$2:$C$33,3,0)),$B$2:$G$2774,5,0)-VLOOKUP(B495,$B$2:$G$2774,5,0))/365+(VLOOKUP(IF(C495="Нет",VLOOKUP(A495,Оп27_BYN→EUR!$A$2:$C$33,3,0),VLOOKUP((A495-1),Оп27_BYN→EUR!$A$2:$C$33,3,0)),$B$2:$G$2774,6,0)-VLOOKUP(B495,$B$2:$G$2774,6,0))/366)</f>
        <v>2.0802683954125842</v>
      </c>
      <c r="F495" s="54">
        <f>COUNTIF(D496:$D$2774,365)</f>
        <v>1913</v>
      </c>
      <c r="G495" s="54">
        <f>COUNTIF(D496:$D$2774,366)</f>
        <v>366</v>
      </c>
      <c r="H495" s="50"/>
    </row>
    <row r="496" spans="1:8" x14ac:dyDescent="0.25">
      <c r="A496" s="54">
        <f>COUNTIF($C$3:C496,"Да")</f>
        <v>5</v>
      </c>
      <c r="B496" s="53">
        <f t="shared" si="14"/>
        <v>45894</v>
      </c>
      <c r="C496" s="53" t="str">
        <f>IF(ISERROR(VLOOKUP(B496,Оп27_BYN→EUR!$C$3:$C$33,1,0)),"Нет","Да")</f>
        <v>Нет</v>
      </c>
      <c r="D496" s="54">
        <f t="shared" si="15"/>
        <v>365</v>
      </c>
      <c r="E496" s="55">
        <f>('Все выпуски'!$H$4*'Все выпуски'!$H$8)*((VLOOKUP(IF(C496="Нет",VLOOKUP(A496,Оп27_BYN→EUR!$A$2:$C$33,3,0),VLOOKUP((A496-1),Оп27_BYN→EUR!$A$2:$C$33,3,0)),$B$2:$G$2774,5,0)-VLOOKUP(B496,$B$2:$G$2774,5,0))/365+(VLOOKUP(IF(C496="Нет",VLOOKUP(A496,Оп27_BYN→EUR!$A$2:$C$33,3,0),VLOOKUP((A496-1),Оп27_BYN→EUR!$A$2:$C$33,3,0)),$B$2:$G$2774,6,0)-VLOOKUP(B496,$B$2:$G$2774,6,0))/366)</f>
        <v>2.106938503046079</v>
      </c>
      <c r="F496" s="54">
        <f>COUNTIF(D497:$D$2774,365)</f>
        <v>1912</v>
      </c>
      <c r="G496" s="54">
        <f>COUNTIF(D497:$D$2774,366)</f>
        <v>366</v>
      </c>
      <c r="H496" s="50"/>
    </row>
    <row r="497" spans="1:8" x14ac:dyDescent="0.25">
      <c r="A497" s="54">
        <f>COUNTIF($C$3:C497,"Да")</f>
        <v>5</v>
      </c>
      <c r="B497" s="53">
        <f t="shared" si="14"/>
        <v>45895</v>
      </c>
      <c r="C497" s="53" t="str">
        <f>IF(ISERROR(VLOOKUP(B497,Оп27_BYN→EUR!$C$3:$C$33,1,0)),"Нет","Да")</f>
        <v>Нет</v>
      </c>
      <c r="D497" s="54">
        <f t="shared" si="15"/>
        <v>365</v>
      </c>
      <c r="E497" s="55">
        <f>('Все выпуски'!$H$4*'Все выпуски'!$H$8)*((VLOOKUP(IF(C497="Нет",VLOOKUP(A497,Оп27_BYN→EUR!$A$2:$C$33,3,0),VLOOKUP((A497-1),Оп27_BYN→EUR!$A$2:$C$33,3,0)),$B$2:$G$2774,5,0)-VLOOKUP(B497,$B$2:$G$2774,5,0))/365+(VLOOKUP(IF(C497="Нет",VLOOKUP(A497,Оп27_BYN→EUR!$A$2:$C$33,3,0),VLOOKUP((A497-1),Оп27_BYN→EUR!$A$2:$C$33,3,0)),$B$2:$G$2774,6,0)-VLOOKUP(B497,$B$2:$G$2774,6,0))/366)</f>
        <v>2.1336086106795737</v>
      </c>
      <c r="F497" s="54">
        <f>COUNTIF(D498:$D$2774,365)</f>
        <v>1911</v>
      </c>
      <c r="G497" s="54">
        <f>COUNTIF(D498:$D$2774,366)</f>
        <v>366</v>
      </c>
      <c r="H497" s="50"/>
    </row>
    <row r="498" spans="1:8" x14ac:dyDescent="0.25">
      <c r="A498" s="54">
        <f>COUNTIF($C$3:C498,"Да")</f>
        <v>5</v>
      </c>
      <c r="B498" s="53">
        <f t="shared" si="14"/>
        <v>45896</v>
      </c>
      <c r="C498" s="53" t="str">
        <f>IF(ISERROR(VLOOKUP(B498,Оп27_BYN→EUR!$C$3:$C$33,1,0)),"Нет","Да")</f>
        <v>Нет</v>
      </c>
      <c r="D498" s="54">
        <f t="shared" si="15"/>
        <v>365</v>
      </c>
      <c r="E498" s="55">
        <f>('Все выпуски'!$H$4*'Все выпуски'!$H$8)*((VLOOKUP(IF(C498="Нет",VLOOKUP(A498,Оп27_BYN→EUR!$A$2:$C$33,3,0),VLOOKUP((A498-1),Оп27_BYN→EUR!$A$2:$C$33,3,0)),$B$2:$G$2774,5,0)-VLOOKUP(B498,$B$2:$G$2774,5,0))/365+(VLOOKUP(IF(C498="Нет",VLOOKUP(A498,Оп27_BYN→EUR!$A$2:$C$33,3,0),VLOOKUP((A498-1),Оп27_BYN→EUR!$A$2:$C$33,3,0)),$B$2:$G$2774,6,0)-VLOOKUP(B498,$B$2:$G$2774,6,0))/366)</f>
        <v>2.1602787183130685</v>
      </c>
      <c r="F498" s="54">
        <f>COUNTIF(D499:$D$2774,365)</f>
        <v>1910</v>
      </c>
      <c r="G498" s="54">
        <f>COUNTIF(D499:$D$2774,366)</f>
        <v>366</v>
      </c>
      <c r="H498" s="50"/>
    </row>
    <row r="499" spans="1:8" x14ac:dyDescent="0.25">
      <c r="A499" s="54">
        <f>COUNTIF($C$3:C499,"Да")</f>
        <v>5</v>
      </c>
      <c r="B499" s="53">
        <f t="shared" si="14"/>
        <v>45897</v>
      </c>
      <c r="C499" s="53" t="str">
        <f>IF(ISERROR(VLOOKUP(B499,Оп27_BYN→EUR!$C$3:$C$33,1,0)),"Нет","Да")</f>
        <v>Нет</v>
      </c>
      <c r="D499" s="54">
        <f t="shared" si="15"/>
        <v>365</v>
      </c>
      <c r="E499" s="55">
        <f>('Все выпуски'!$H$4*'Все выпуски'!$H$8)*((VLOOKUP(IF(C499="Нет",VLOOKUP(A499,Оп27_BYN→EUR!$A$2:$C$33,3,0),VLOOKUP((A499-1),Оп27_BYN→EUR!$A$2:$C$33,3,0)),$B$2:$G$2774,5,0)-VLOOKUP(B499,$B$2:$G$2774,5,0))/365+(VLOOKUP(IF(C499="Нет",VLOOKUP(A499,Оп27_BYN→EUR!$A$2:$C$33,3,0),VLOOKUP((A499-1),Оп27_BYN→EUR!$A$2:$C$33,3,0)),$B$2:$G$2774,6,0)-VLOOKUP(B499,$B$2:$G$2774,6,0))/366)</f>
        <v>2.1869488259465628</v>
      </c>
      <c r="F499" s="54">
        <f>COUNTIF(D500:$D$2774,365)</f>
        <v>1909</v>
      </c>
      <c r="G499" s="54">
        <f>COUNTIF(D500:$D$2774,366)</f>
        <v>366</v>
      </c>
      <c r="H499" s="50"/>
    </row>
    <row r="500" spans="1:8" x14ac:dyDescent="0.25">
      <c r="A500" s="54">
        <f>COUNTIF($C$3:C500,"Да")</f>
        <v>5</v>
      </c>
      <c r="B500" s="53">
        <f t="shared" si="14"/>
        <v>45898</v>
      </c>
      <c r="C500" s="53" t="str">
        <f>IF(ISERROR(VLOOKUP(B500,Оп27_BYN→EUR!$C$3:$C$33,1,0)),"Нет","Да")</f>
        <v>Нет</v>
      </c>
      <c r="D500" s="54">
        <f t="shared" si="15"/>
        <v>365</v>
      </c>
      <c r="E500" s="55">
        <f>('Все выпуски'!$H$4*'Все выпуски'!$H$8)*((VLOOKUP(IF(C500="Нет",VLOOKUP(A500,Оп27_BYN→EUR!$A$2:$C$33,3,0),VLOOKUP((A500-1),Оп27_BYN→EUR!$A$2:$C$33,3,0)),$B$2:$G$2774,5,0)-VLOOKUP(B500,$B$2:$G$2774,5,0))/365+(VLOOKUP(IF(C500="Нет",VLOOKUP(A500,Оп27_BYN→EUR!$A$2:$C$33,3,0),VLOOKUP((A500-1),Оп27_BYN→EUR!$A$2:$C$33,3,0)),$B$2:$G$2774,6,0)-VLOOKUP(B500,$B$2:$G$2774,6,0))/366)</f>
        <v>2.213618933580058</v>
      </c>
      <c r="F500" s="54">
        <f>COUNTIF(D501:$D$2774,365)</f>
        <v>1908</v>
      </c>
      <c r="G500" s="54">
        <f>COUNTIF(D501:$D$2774,366)</f>
        <v>366</v>
      </c>
      <c r="H500" s="50"/>
    </row>
    <row r="501" spans="1:8" x14ac:dyDescent="0.25">
      <c r="A501" s="54">
        <f>COUNTIF($C$3:C501,"Да")</f>
        <v>5</v>
      </c>
      <c r="B501" s="53">
        <f t="shared" si="14"/>
        <v>45899</v>
      </c>
      <c r="C501" s="53" t="str">
        <f>IF(ISERROR(VLOOKUP(B501,Оп27_BYN→EUR!$C$3:$C$33,1,0)),"Нет","Да")</f>
        <v>Нет</v>
      </c>
      <c r="D501" s="54">
        <f t="shared" si="15"/>
        <v>365</v>
      </c>
      <c r="E501" s="55">
        <f>('Все выпуски'!$H$4*'Все выпуски'!$H$8)*((VLOOKUP(IF(C501="Нет",VLOOKUP(A501,Оп27_BYN→EUR!$A$2:$C$33,3,0),VLOOKUP((A501-1),Оп27_BYN→EUR!$A$2:$C$33,3,0)),$B$2:$G$2774,5,0)-VLOOKUP(B501,$B$2:$G$2774,5,0))/365+(VLOOKUP(IF(C501="Нет",VLOOKUP(A501,Оп27_BYN→EUR!$A$2:$C$33,3,0),VLOOKUP((A501-1),Оп27_BYN→EUR!$A$2:$C$33,3,0)),$B$2:$G$2774,6,0)-VLOOKUP(B501,$B$2:$G$2774,6,0))/366)</f>
        <v>2.2402890412135523</v>
      </c>
      <c r="F501" s="54">
        <f>COUNTIF(D502:$D$2774,365)</f>
        <v>1907</v>
      </c>
      <c r="G501" s="54">
        <f>COUNTIF(D502:$D$2774,366)</f>
        <v>366</v>
      </c>
      <c r="H501" s="50"/>
    </row>
    <row r="502" spans="1:8" x14ac:dyDescent="0.25">
      <c r="A502" s="54">
        <f>COUNTIF($C$3:C502,"Да")</f>
        <v>5</v>
      </c>
      <c r="B502" s="53">
        <f t="shared" si="14"/>
        <v>45900</v>
      </c>
      <c r="C502" s="53" t="str">
        <f>IF(ISERROR(VLOOKUP(B502,Оп27_BYN→EUR!$C$3:$C$33,1,0)),"Нет","Да")</f>
        <v>Нет</v>
      </c>
      <c r="D502" s="54">
        <f t="shared" si="15"/>
        <v>365</v>
      </c>
      <c r="E502" s="55">
        <f>('Все выпуски'!$H$4*'Все выпуски'!$H$8)*((VLOOKUP(IF(C502="Нет",VLOOKUP(A502,Оп27_BYN→EUR!$A$2:$C$33,3,0),VLOOKUP((A502-1),Оп27_BYN→EUR!$A$2:$C$33,3,0)),$B$2:$G$2774,5,0)-VLOOKUP(B502,$B$2:$G$2774,5,0))/365+(VLOOKUP(IF(C502="Нет",VLOOKUP(A502,Оп27_BYN→EUR!$A$2:$C$33,3,0),VLOOKUP((A502-1),Оп27_BYN→EUR!$A$2:$C$33,3,0)),$B$2:$G$2774,6,0)-VLOOKUP(B502,$B$2:$G$2774,6,0))/366)</f>
        <v>2.2669591488470471</v>
      </c>
      <c r="F502" s="54">
        <f>COUNTIF(D503:$D$2774,365)</f>
        <v>1906</v>
      </c>
      <c r="G502" s="54">
        <f>COUNTIF(D503:$D$2774,366)</f>
        <v>366</v>
      </c>
      <c r="H502" s="50"/>
    </row>
    <row r="503" spans="1:8" x14ac:dyDescent="0.25">
      <c r="A503" s="54">
        <f>COUNTIF($C$3:C503,"Да")</f>
        <v>5</v>
      </c>
      <c r="B503" s="53">
        <f t="shared" si="14"/>
        <v>45901</v>
      </c>
      <c r="C503" s="53" t="str">
        <f>IF(ISERROR(VLOOKUP(B503,Оп27_BYN→EUR!$C$3:$C$33,1,0)),"Нет","Да")</f>
        <v>Нет</v>
      </c>
      <c r="D503" s="54">
        <f t="shared" si="15"/>
        <v>365</v>
      </c>
      <c r="E503" s="55">
        <f>('Все выпуски'!$H$4*'Все выпуски'!$H$8)*((VLOOKUP(IF(C503="Нет",VLOOKUP(A503,Оп27_BYN→EUR!$A$2:$C$33,3,0),VLOOKUP((A503-1),Оп27_BYN→EUR!$A$2:$C$33,3,0)),$B$2:$G$2774,5,0)-VLOOKUP(B503,$B$2:$G$2774,5,0))/365+(VLOOKUP(IF(C503="Нет",VLOOKUP(A503,Оп27_BYN→EUR!$A$2:$C$33,3,0),VLOOKUP((A503-1),Оп27_BYN→EUR!$A$2:$C$33,3,0)),$B$2:$G$2774,6,0)-VLOOKUP(B503,$B$2:$G$2774,6,0))/366)</f>
        <v>2.2936292564805418</v>
      </c>
      <c r="F503" s="54">
        <f>COUNTIF(D504:$D$2774,365)</f>
        <v>1905</v>
      </c>
      <c r="G503" s="54">
        <f>COUNTIF(D504:$D$2774,366)</f>
        <v>366</v>
      </c>
      <c r="H503" s="50"/>
    </row>
    <row r="504" spans="1:8" x14ac:dyDescent="0.25">
      <c r="A504" s="54">
        <f>COUNTIF($C$3:C504,"Да")</f>
        <v>5</v>
      </c>
      <c r="B504" s="53">
        <f t="shared" si="14"/>
        <v>45902</v>
      </c>
      <c r="C504" s="53" t="str">
        <f>IF(ISERROR(VLOOKUP(B504,Оп27_BYN→EUR!$C$3:$C$33,1,0)),"Нет","Да")</f>
        <v>Нет</v>
      </c>
      <c r="D504" s="54">
        <f t="shared" si="15"/>
        <v>365</v>
      </c>
      <c r="E504" s="55">
        <f>('Все выпуски'!$H$4*'Все выпуски'!$H$8)*((VLOOKUP(IF(C504="Нет",VLOOKUP(A504,Оп27_BYN→EUR!$A$2:$C$33,3,0),VLOOKUP((A504-1),Оп27_BYN→EUR!$A$2:$C$33,3,0)),$B$2:$G$2774,5,0)-VLOOKUP(B504,$B$2:$G$2774,5,0))/365+(VLOOKUP(IF(C504="Нет",VLOOKUP(A504,Оп27_BYN→EUR!$A$2:$C$33,3,0),VLOOKUP((A504-1),Оп27_BYN→EUR!$A$2:$C$33,3,0)),$B$2:$G$2774,6,0)-VLOOKUP(B504,$B$2:$G$2774,6,0))/366)</f>
        <v>2.3202993641140361</v>
      </c>
      <c r="F504" s="54">
        <f>COUNTIF(D505:$D$2774,365)</f>
        <v>1904</v>
      </c>
      <c r="G504" s="54">
        <f>COUNTIF(D505:$D$2774,366)</f>
        <v>366</v>
      </c>
      <c r="H504" s="50"/>
    </row>
    <row r="505" spans="1:8" x14ac:dyDescent="0.25">
      <c r="A505" s="54">
        <f>COUNTIF($C$3:C505,"Да")</f>
        <v>5</v>
      </c>
      <c r="B505" s="53">
        <f t="shared" si="14"/>
        <v>45903</v>
      </c>
      <c r="C505" s="53" t="str">
        <f>IF(ISERROR(VLOOKUP(B505,Оп27_BYN→EUR!$C$3:$C$33,1,0)),"Нет","Да")</f>
        <v>Нет</v>
      </c>
      <c r="D505" s="54">
        <f t="shared" si="15"/>
        <v>365</v>
      </c>
      <c r="E505" s="55">
        <f>('Все выпуски'!$H$4*'Все выпуски'!$H$8)*((VLOOKUP(IF(C505="Нет",VLOOKUP(A505,Оп27_BYN→EUR!$A$2:$C$33,3,0),VLOOKUP((A505-1),Оп27_BYN→EUR!$A$2:$C$33,3,0)),$B$2:$G$2774,5,0)-VLOOKUP(B505,$B$2:$G$2774,5,0))/365+(VLOOKUP(IF(C505="Нет",VLOOKUP(A505,Оп27_BYN→EUR!$A$2:$C$33,3,0),VLOOKUP((A505-1),Оп27_BYN→EUR!$A$2:$C$33,3,0)),$B$2:$G$2774,6,0)-VLOOKUP(B505,$B$2:$G$2774,6,0))/366)</f>
        <v>2.3469694717475313</v>
      </c>
      <c r="F505" s="54">
        <f>COUNTIF(D506:$D$2774,365)</f>
        <v>1903</v>
      </c>
      <c r="G505" s="54">
        <f>COUNTIF(D506:$D$2774,366)</f>
        <v>366</v>
      </c>
      <c r="H505" s="50"/>
    </row>
    <row r="506" spans="1:8" x14ac:dyDescent="0.25">
      <c r="A506" s="54">
        <f>COUNTIF($C$3:C506,"Да")</f>
        <v>5</v>
      </c>
      <c r="B506" s="53">
        <f t="shared" si="14"/>
        <v>45904</v>
      </c>
      <c r="C506" s="53" t="str">
        <f>IF(ISERROR(VLOOKUP(B506,Оп27_BYN→EUR!$C$3:$C$33,1,0)),"Нет","Да")</f>
        <v>Нет</v>
      </c>
      <c r="D506" s="54">
        <f t="shared" si="15"/>
        <v>365</v>
      </c>
      <c r="E506" s="55">
        <f>('Все выпуски'!$H$4*'Все выпуски'!$H$8)*((VLOOKUP(IF(C506="Нет",VLOOKUP(A506,Оп27_BYN→EUR!$A$2:$C$33,3,0),VLOOKUP((A506-1),Оп27_BYN→EUR!$A$2:$C$33,3,0)),$B$2:$G$2774,5,0)-VLOOKUP(B506,$B$2:$G$2774,5,0))/365+(VLOOKUP(IF(C506="Нет",VLOOKUP(A506,Оп27_BYN→EUR!$A$2:$C$33,3,0),VLOOKUP((A506-1),Оп27_BYN→EUR!$A$2:$C$33,3,0)),$B$2:$G$2774,6,0)-VLOOKUP(B506,$B$2:$G$2774,6,0))/366)</f>
        <v>2.3736395793810257</v>
      </c>
      <c r="F506" s="54">
        <f>COUNTIF(D507:$D$2774,365)</f>
        <v>1902</v>
      </c>
      <c r="G506" s="54">
        <f>COUNTIF(D507:$D$2774,366)</f>
        <v>366</v>
      </c>
      <c r="H506" s="50"/>
    </row>
    <row r="507" spans="1:8" x14ac:dyDescent="0.25">
      <c r="A507" s="54">
        <f>COUNTIF($C$3:C507,"Да")</f>
        <v>5</v>
      </c>
      <c r="B507" s="53">
        <f t="shared" si="14"/>
        <v>45905</v>
      </c>
      <c r="C507" s="53" t="str">
        <f>IF(ISERROR(VLOOKUP(B507,Оп27_BYN→EUR!$C$3:$C$33,1,0)),"Нет","Да")</f>
        <v>Нет</v>
      </c>
      <c r="D507" s="54">
        <f t="shared" si="15"/>
        <v>365</v>
      </c>
      <c r="E507" s="55">
        <f>('Все выпуски'!$H$4*'Все выпуски'!$H$8)*((VLOOKUP(IF(C507="Нет",VLOOKUP(A507,Оп27_BYN→EUR!$A$2:$C$33,3,0),VLOOKUP((A507-1),Оп27_BYN→EUR!$A$2:$C$33,3,0)),$B$2:$G$2774,5,0)-VLOOKUP(B507,$B$2:$G$2774,5,0))/365+(VLOOKUP(IF(C507="Нет",VLOOKUP(A507,Оп27_BYN→EUR!$A$2:$C$33,3,0),VLOOKUP((A507-1),Оп27_BYN→EUR!$A$2:$C$33,3,0)),$B$2:$G$2774,6,0)-VLOOKUP(B507,$B$2:$G$2774,6,0))/366)</f>
        <v>2.4003096870145204</v>
      </c>
      <c r="F507" s="54">
        <f>COUNTIF(D508:$D$2774,365)</f>
        <v>1901</v>
      </c>
      <c r="G507" s="54">
        <f>COUNTIF(D508:$D$2774,366)</f>
        <v>366</v>
      </c>
      <c r="H507" s="50"/>
    </row>
    <row r="508" spans="1:8" x14ac:dyDescent="0.25">
      <c r="A508" s="54">
        <f>COUNTIF($C$3:C508,"Да")</f>
        <v>5</v>
      </c>
      <c r="B508" s="53">
        <f t="shared" si="14"/>
        <v>45906</v>
      </c>
      <c r="C508" s="53" t="str">
        <f>IF(ISERROR(VLOOKUP(B508,Оп27_BYN→EUR!$C$3:$C$33,1,0)),"Нет","Да")</f>
        <v>Нет</v>
      </c>
      <c r="D508" s="54">
        <f t="shared" si="15"/>
        <v>365</v>
      </c>
      <c r="E508" s="55">
        <f>('Все выпуски'!$H$4*'Все выпуски'!$H$8)*((VLOOKUP(IF(C508="Нет",VLOOKUP(A508,Оп27_BYN→EUR!$A$2:$C$33,3,0),VLOOKUP((A508-1),Оп27_BYN→EUR!$A$2:$C$33,3,0)),$B$2:$G$2774,5,0)-VLOOKUP(B508,$B$2:$G$2774,5,0))/365+(VLOOKUP(IF(C508="Нет",VLOOKUP(A508,Оп27_BYN→EUR!$A$2:$C$33,3,0),VLOOKUP((A508-1),Оп27_BYN→EUR!$A$2:$C$33,3,0)),$B$2:$G$2774,6,0)-VLOOKUP(B508,$B$2:$G$2774,6,0))/366)</f>
        <v>2.4269797946480152</v>
      </c>
      <c r="F508" s="54">
        <f>COUNTIF(D509:$D$2774,365)</f>
        <v>1900</v>
      </c>
      <c r="G508" s="54">
        <f>COUNTIF(D509:$D$2774,366)</f>
        <v>366</v>
      </c>
      <c r="H508" s="50"/>
    </row>
    <row r="509" spans="1:8" x14ac:dyDescent="0.25">
      <c r="A509" s="54">
        <f>COUNTIF($C$3:C509,"Да")</f>
        <v>6</v>
      </c>
      <c r="B509" s="53">
        <f t="shared" si="14"/>
        <v>45907</v>
      </c>
      <c r="C509" s="53" t="str">
        <f>IF(ISERROR(VLOOKUP(B509,Оп27_BYN→EUR!$C$3:$C$33,1,0)),"Нет","Да")</f>
        <v>Да</v>
      </c>
      <c r="D509" s="54">
        <f t="shared" si="15"/>
        <v>365</v>
      </c>
      <c r="E509" s="55">
        <f>('Все выпуски'!$H$4*'Все выпуски'!$H$8)*((VLOOKUP(IF(C509="Нет",VLOOKUP(A509,Оп27_BYN→EUR!$A$2:$C$33,3,0),VLOOKUP((A509-1),Оп27_BYN→EUR!$A$2:$C$33,3,0)),$B$2:$G$2774,5,0)-VLOOKUP(B509,$B$2:$G$2774,5,0))/365+(VLOOKUP(IF(C509="Нет",VLOOKUP(A509,Оп27_BYN→EUR!$A$2:$C$33,3,0),VLOOKUP((A509-1),Оп27_BYN→EUR!$A$2:$C$33,3,0)),$B$2:$G$2774,6,0)-VLOOKUP(B509,$B$2:$G$2774,6,0))/366)</f>
        <v>2.4536499022815099</v>
      </c>
      <c r="F509" s="54">
        <f>COUNTIF(D510:$D$2774,365)</f>
        <v>1899</v>
      </c>
      <c r="G509" s="54">
        <f>COUNTIF(D510:$D$2774,366)</f>
        <v>366</v>
      </c>
      <c r="H509" s="50"/>
    </row>
    <row r="510" spans="1:8" x14ac:dyDescent="0.25">
      <c r="A510" s="54">
        <f>COUNTIF($C$3:C510,"Да")</f>
        <v>6</v>
      </c>
      <c r="B510" s="53">
        <f t="shared" si="14"/>
        <v>45908</v>
      </c>
      <c r="C510" s="53" t="str">
        <f>IF(ISERROR(VLOOKUP(B510,Оп27_BYN→EUR!$C$3:$C$33,1,0)),"Нет","Да")</f>
        <v>Нет</v>
      </c>
      <c r="D510" s="54">
        <f t="shared" si="15"/>
        <v>365</v>
      </c>
      <c r="E510" s="55">
        <f>('Все выпуски'!$H$4*'Все выпуски'!$H$8)*((VLOOKUP(IF(C510="Нет",VLOOKUP(A510,Оп27_BYN→EUR!$A$2:$C$33,3,0),VLOOKUP((A510-1),Оп27_BYN→EUR!$A$2:$C$33,3,0)),$B$2:$G$2774,5,0)-VLOOKUP(B510,$B$2:$G$2774,5,0))/365+(VLOOKUP(IF(C510="Нет",VLOOKUP(A510,Оп27_BYN→EUR!$A$2:$C$33,3,0),VLOOKUP((A510-1),Оп27_BYN→EUR!$A$2:$C$33,3,0)),$B$2:$G$2774,6,0)-VLOOKUP(B510,$B$2:$G$2774,6,0))/366)</f>
        <v>2.6670107633494672E-2</v>
      </c>
      <c r="F510" s="54">
        <f>COUNTIF(D511:$D$2774,365)</f>
        <v>1898</v>
      </c>
      <c r="G510" s="54">
        <f>COUNTIF(D511:$D$2774,366)</f>
        <v>366</v>
      </c>
      <c r="H510" s="50"/>
    </row>
    <row r="511" spans="1:8" x14ac:dyDescent="0.25">
      <c r="A511" s="54">
        <f>COUNTIF($C$3:C511,"Да")</f>
        <v>6</v>
      </c>
      <c r="B511" s="53">
        <f t="shared" si="14"/>
        <v>45909</v>
      </c>
      <c r="C511" s="53" t="str">
        <f>IF(ISERROR(VLOOKUP(B511,Оп27_BYN→EUR!$C$3:$C$33,1,0)),"Нет","Да")</f>
        <v>Нет</v>
      </c>
      <c r="D511" s="54">
        <f t="shared" si="15"/>
        <v>365</v>
      </c>
      <c r="E511" s="55">
        <f>('Все выпуски'!$H$4*'Все выпуски'!$H$8)*((VLOOKUP(IF(C511="Нет",VLOOKUP(A511,Оп27_BYN→EUR!$A$2:$C$33,3,0),VLOOKUP((A511-1),Оп27_BYN→EUR!$A$2:$C$33,3,0)),$B$2:$G$2774,5,0)-VLOOKUP(B511,$B$2:$G$2774,5,0))/365+(VLOOKUP(IF(C511="Нет",VLOOKUP(A511,Оп27_BYN→EUR!$A$2:$C$33,3,0),VLOOKUP((A511-1),Оп27_BYN→EUR!$A$2:$C$33,3,0)),$B$2:$G$2774,6,0)-VLOOKUP(B511,$B$2:$G$2774,6,0))/366)</f>
        <v>5.3340215266989344E-2</v>
      </c>
      <c r="F511" s="54">
        <f>COUNTIF(D512:$D$2774,365)</f>
        <v>1897</v>
      </c>
      <c r="G511" s="54">
        <f>COUNTIF(D512:$D$2774,366)</f>
        <v>366</v>
      </c>
      <c r="H511" s="50"/>
    </row>
    <row r="512" spans="1:8" x14ac:dyDescent="0.25">
      <c r="A512" s="54">
        <f>COUNTIF($C$3:C512,"Да")</f>
        <v>6</v>
      </c>
      <c r="B512" s="53">
        <f t="shared" si="14"/>
        <v>45910</v>
      </c>
      <c r="C512" s="53" t="str">
        <f>IF(ISERROR(VLOOKUP(B512,Оп27_BYN→EUR!$C$3:$C$33,1,0)),"Нет","Да")</f>
        <v>Нет</v>
      </c>
      <c r="D512" s="54">
        <f t="shared" si="15"/>
        <v>365</v>
      </c>
      <c r="E512" s="55">
        <f>('Все выпуски'!$H$4*'Все выпуски'!$H$8)*((VLOOKUP(IF(C512="Нет",VLOOKUP(A512,Оп27_BYN→EUR!$A$2:$C$33,3,0),VLOOKUP((A512-1),Оп27_BYN→EUR!$A$2:$C$33,3,0)),$B$2:$G$2774,5,0)-VLOOKUP(B512,$B$2:$G$2774,5,0))/365+(VLOOKUP(IF(C512="Нет",VLOOKUP(A512,Оп27_BYN→EUR!$A$2:$C$33,3,0),VLOOKUP((A512-1),Оп27_BYN→EUR!$A$2:$C$33,3,0)),$B$2:$G$2774,6,0)-VLOOKUP(B512,$B$2:$G$2774,6,0))/366)</f>
        <v>8.0010322900484002E-2</v>
      </c>
      <c r="F512" s="54">
        <f>COUNTIF(D513:$D$2774,365)</f>
        <v>1896</v>
      </c>
      <c r="G512" s="54">
        <f>COUNTIF(D513:$D$2774,366)</f>
        <v>366</v>
      </c>
      <c r="H512" s="50"/>
    </row>
    <row r="513" spans="1:8" x14ac:dyDescent="0.25">
      <c r="A513" s="54">
        <f>COUNTIF($C$3:C513,"Да")</f>
        <v>6</v>
      </c>
      <c r="B513" s="53">
        <f t="shared" si="14"/>
        <v>45911</v>
      </c>
      <c r="C513" s="53" t="str">
        <f>IF(ISERROR(VLOOKUP(B513,Оп27_BYN→EUR!$C$3:$C$33,1,0)),"Нет","Да")</f>
        <v>Нет</v>
      </c>
      <c r="D513" s="54">
        <f t="shared" si="15"/>
        <v>365</v>
      </c>
      <c r="E513" s="55">
        <f>('Все выпуски'!$H$4*'Все выпуски'!$H$8)*((VLOOKUP(IF(C513="Нет",VLOOKUP(A513,Оп27_BYN→EUR!$A$2:$C$33,3,0),VLOOKUP((A513-1),Оп27_BYN→EUR!$A$2:$C$33,3,0)),$B$2:$G$2774,5,0)-VLOOKUP(B513,$B$2:$G$2774,5,0))/365+(VLOOKUP(IF(C513="Нет",VLOOKUP(A513,Оп27_BYN→EUR!$A$2:$C$33,3,0),VLOOKUP((A513-1),Оп27_BYN→EUR!$A$2:$C$33,3,0)),$B$2:$G$2774,6,0)-VLOOKUP(B513,$B$2:$G$2774,6,0))/366)</f>
        <v>0.10668043053397869</v>
      </c>
      <c r="F513" s="54">
        <f>COUNTIF(D514:$D$2774,365)</f>
        <v>1895</v>
      </c>
      <c r="G513" s="54">
        <f>COUNTIF(D514:$D$2774,366)</f>
        <v>366</v>
      </c>
      <c r="H513" s="50"/>
    </row>
    <row r="514" spans="1:8" x14ac:dyDescent="0.25">
      <c r="A514" s="54">
        <f>COUNTIF($C$3:C514,"Да")</f>
        <v>6</v>
      </c>
      <c r="B514" s="53">
        <f t="shared" si="14"/>
        <v>45912</v>
      </c>
      <c r="C514" s="53" t="str">
        <f>IF(ISERROR(VLOOKUP(B514,Оп27_BYN→EUR!$C$3:$C$33,1,0)),"Нет","Да")</f>
        <v>Нет</v>
      </c>
      <c r="D514" s="54">
        <f t="shared" si="15"/>
        <v>365</v>
      </c>
      <c r="E514" s="55">
        <f>('Все выпуски'!$H$4*'Все выпуски'!$H$8)*((VLOOKUP(IF(C514="Нет",VLOOKUP(A514,Оп27_BYN→EUR!$A$2:$C$33,3,0),VLOOKUP((A514-1),Оп27_BYN→EUR!$A$2:$C$33,3,0)),$B$2:$G$2774,5,0)-VLOOKUP(B514,$B$2:$G$2774,5,0))/365+(VLOOKUP(IF(C514="Нет",VLOOKUP(A514,Оп27_BYN→EUR!$A$2:$C$33,3,0),VLOOKUP((A514-1),Оп27_BYN→EUR!$A$2:$C$33,3,0)),$B$2:$G$2774,6,0)-VLOOKUP(B514,$B$2:$G$2774,6,0))/366)</f>
        <v>0.13335053816747336</v>
      </c>
      <c r="F514" s="54">
        <f>COUNTIF(D515:$D$2774,365)</f>
        <v>1894</v>
      </c>
      <c r="G514" s="54">
        <f>COUNTIF(D515:$D$2774,366)</f>
        <v>366</v>
      </c>
      <c r="H514" s="50"/>
    </row>
    <row r="515" spans="1:8" x14ac:dyDescent="0.25">
      <c r="A515" s="54">
        <f>COUNTIF($C$3:C515,"Да")</f>
        <v>6</v>
      </c>
      <c r="B515" s="53">
        <f t="shared" si="14"/>
        <v>45913</v>
      </c>
      <c r="C515" s="53" t="str">
        <f>IF(ISERROR(VLOOKUP(B515,Оп27_BYN→EUR!$C$3:$C$33,1,0)),"Нет","Да")</f>
        <v>Нет</v>
      </c>
      <c r="D515" s="54">
        <f t="shared" si="15"/>
        <v>365</v>
      </c>
      <c r="E515" s="55">
        <f>('Все выпуски'!$H$4*'Все выпуски'!$H$8)*((VLOOKUP(IF(C515="Нет",VLOOKUP(A515,Оп27_BYN→EUR!$A$2:$C$33,3,0),VLOOKUP((A515-1),Оп27_BYN→EUR!$A$2:$C$33,3,0)),$B$2:$G$2774,5,0)-VLOOKUP(B515,$B$2:$G$2774,5,0))/365+(VLOOKUP(IF(C515="Нет",VLOOKUP(A515,Оп27_BYN→EUR!$A$2:$C$33,3,0),VLOOKUP((A515-1),Оп27_BYN→EUR!$A$2:$C$33,3,0)),$B$2:$G$2774,6,0)-VLOOKUP(B515,$B$2:$G$2774,6,0))/366)</f>
        <v>0.160020645800968</v>
      </c>
      <c r="F515" s="54">
        <f>COUNTIF(D516:$D$2774,365)</f>
        <v>1893</v>
      </c>
      <c r="G515" s="54">
        <f>COUNTIF(D516:$D$2774,366)</f>
        <v>366</v>
      </c>
      <c r="H515" s="50"/>
    </row>
    <row r="516" spans="1:8" x14ac:dyDescent="0.25">
      <c r="A516" s="54">
        <f>COUNTIF($C$3:C516,"Да")</f>
        <v>6</v>
      </c>
      <c r="B516" s="53">
        <f t="shared" ref="B516:B579" si="16">B515+1</f>
        <v>45914</v>
      </c>
      <c r="C516" s="53" t="str">
        <f>IF(ISERROR(VLOOKUP(B516,Оп27_BYN→EUR!$C$3:$C$33,1,0)),"Нет","Да")</f>
        <v>Нет</v>
      </c>
      <c r="D516" s="54">
        <f t="shared" ref="D516:D579" si="17">IF(MOD(YEAR(B516),4)=0,366,365)</f>
        <v>365</v>
      </c>
      <c r="E516" s="55">
        <f>('Все выпуски'!$H$4*'Все выпуски'!$H$8)*((VLOOKUP(IF(C516="Нет",VLOOKUP(A516,Оп27_BYN→EUR!$A$2:$C$33,3,0),VLOOKUP((A516-1),Оп27_BYN→EUR!$A$2:$C$33,3,0)),$B$2:$G$2774,5,0)-VLOOKUP(B516,$B$2:$G$2774,5,0))/365+(VLOOKUP(IF(C516="Нет",VLOOKUP(A516,Оп27_BYN→EUR!$A$2:$C$33,3,0),VLOOKUP((A516-1),Оп27_BYN→EUR!$A$2:$C$33,3,0)),$B$2:$G$2774,6,0)-VLOOKUP(B516,$B$2:$G$2774,6,0))/366)</f>
        <v>0.1866907534344627</v>
      </c>
      <c r="F516" s="54">
        <f>COUNTIF(D517:$D$2774,365)</f>
        <v>1892</v>
      </c>
      <c r="G516" s="54">
        <f>COUNTIF(D517:$D$2774,366)</f>
        <v>366</v>
      </c>
      <c r="H516" s="50"/>
    </row>
    <row r="517" spans="1:8" x14ac:dyDescent="0.25">
      <c r="A517" s="54">
        <f>COUNTIF($C$3:C517,"Да")</f>
        <v>6</v>
      </c>
      <c r="B517" s="53">
        <f t="shared" si="16"/>
        <v>45915</v>
      </c>
      <c r="C517" s="53" t="str">
        <f>IF(ISERROR(VLOOKUP(B517,Оп27_BYN→EUR!$C$3:$C$33,1,0)),"Нет","Да")</f>
        <v>Нет</v>
      </c>
      <c r="D517" s="54">
        <f t="shared" si="17"/>
        <v>365</v>
      </c>
      <c r="E517" s="55">
        <f>('Все выпуски'!$H$4*'Все выпуски'!$H$8)*((VLOOKUP(IF(C517="Нет",VLOOKUP(A517,Оп27_BYN→EUR!$A$2:$C$33,3,0),VLOOKUP((A517-1),Оп27_BYN→EUR!$A$2:$C$33,3,0)),$B$2:$G$2774,5,0)-VLOOKUP(B517,$B$2:$G$2774,5,0))/365+(VLOOKUP(IF(C517="Нет",VLOOKUP(A517,Оп27_BYN→EUR!$A$2:$C$33,3,0),VLOOKUP((A517-1),Оп27_BYN→EUR!$A$2:$C$33,3,0)),$B$2:$G$2774,6,0)-VLOOKUP(B517,$B$2:$G$2774,6,0))/366)</f>
        <v>0.21336086106795737</v>
      </c>
      <c r="F517" s="54">
        <f>COUNTIF(D518:$D$2774,365)</f>
        <v>1891</v>
      </c>
      <c r="G517" s="54">
        <f>COUNTIF(D518:$D$2774,366)</f>
        <v>366</v>
      </c>
      <c r="H517" s="50"/>
    </row>
    <row r="518" spans="1:8" x14ac:dyDescent="0.25">
      <c r="A518" s="54">
        <f>COUNTIF($C$3:C518,"Да")</f>
        <v>6</v>
      </c>
      <c r="B518" s="53">
        <f t="shared" si="16"/>
        <v>45916</v>
      </c>
      <c r="C518" s="53" t="str">
        <f>IF(ISERROR(VLOOKUP(B518,Оп27_BYN→EUR!$C$3:$C$33,1,0)),"Нет","Да")</f>
        <v>Нет</v>
      </c>
      <c r="D518" s="54">
        <f t="shared" si="17"/>
        <v>365</v>
      </c>
      <c r="E518" s="55">
        <f>('Все выпуски'!$H$4*'Все выпуски'!$H$8)*((VLOOKUP(IF(C518="Нет",VLOOKUP(A518,Оп27_BYN→EUR!$A$2:$C$33,3,0),VLOOKUP((A518-1),Оп27_BYN→EUR!$A$2:$C$33,3,0)),$B$2:$G$2774,5,0)-VLOOKUP(B518,$B$2:$G$2774,5,0))/365+(VLOOKUP(IF(C518="Нет",VLOOKUP(A518,Оп27_BYN→EUR!$A$2:$C$33,3,0),VLOOKUP((A518-1),Оп27_BYN→EUR!$A$2:$C$33,3,0)),$B$2:$G$2774,6,0)-VLOOKUP(B518,$B$2:$G$2774,6,0))/366)</f>
        <v>0.24003096870145205</v>
      </c>
      <c r="F518" s="54">
        <f>COUNTIF(D519:$D$2774,365)</f>
        <v>1890</v>
      </c>
      <c r="G518" s="54">
        <f>COUNTIF(D519:$D$2774,366)</f>
        <v>366</v>
      </c>
      <c r="H518" s="50"/>
    </row>
    <row r="519" spans="1:8" x14ac:dyDescent="0.25">
      <c r="A519" s="54">
        <f>COUNTIF($C$3:C519,"Да")</f>
        <v>6</v>
      </c>
      <c r="B519" s="53">
        <f t="shared" si="16"/>
        <v>45917</v>
      </c>
      <c r="C519" s="53" t="str">
        <f>IF(ISERROR(VLOOKUP(B519,Оп27_BYN→EUR!$C$3:$C$33,1,0)),"Нет","Да")</f>
        <v>Нет</v>
      </c>
      <c r="D519" s="54">
        <f t="shared" si="17"/>
        <v>365</v>
      </c>
      <c r="E519" s="55">
        <f>('Все выпуски'!$H$4*'Все выпуски'!$H$8)*((VLOOKUP(IF(C519="Нет",VLOOKUP(A519,Оп27_BYN→EUR!$A$2:$C$33,3,0),VLOOKUP((A519-1),Оп27_BYN→EUR!$A$2:$C$33,3,0)),$B$2:$G$2774,5,0)-VLOOKUP(B519,$B$2:$G$2774,5,0))/365+(VLOOKUP(IF(C519="Нет",VLOOKUP(A519,Оп27_BYN→EUR!$A$2:$C$33,3,0),VLOOKUP((A519-1),Оп27_BYN→EUR!$A$2:$C$33,3,0)),$B$2:$G$2774,6,0)-VLOOKUP(B519,$B$2:$G$2774,6,0))/366)</f>
        <v>0.26670107633494672</v>
      </c>
      <c r="F519" s="54">
        <f>COUNTIF(D520:$D$2774,365)</f>
        <v>1889</v>
      </c>
      <c r="G519" s="54">
        <f>COUNTIF(D520:$D$2774,366)</f>
        <v>366</v>
      </c>
      <c r="H519" s="50"/>
    </row>
    <row r="520" spans="1:8" x14ac:dyDescent="0.25">
      <c r="A520" s="54">
        <f>COUNTIF($C$3:C520,"Да")</f>
        <v>6</v>
      </c>
      <c r="B520" s="53">
        <f t="shared" si="16"/>
        <v>45918</v>
      </c>
      <c r="C520" s="53" t="str">
        <f>IF(ISERROR(VLOOKUP(B520,Оп27_BYN→EUR!$C$3:$C$33,1,0)),"Нет","Да")</f>
        <v>Нет</v>
      </c>
      <c r="D520" s="54">
        <f t="shared" si="17"/>
        <v>365</v>
      </c>
      <c r="E520" s="55">
        <f>('Все выпуски'!$H$4*'Все выпуски'!$H$8)*((VLOOKUP(IF(C520="Нет",VLOOKUP(A520,Оп27_BYN→EUR!$A$2:$C$33,3,0),VLOOKUP((A520-1),Оп27_BYN→EUR!$A$2:$C$33,3,0)),$B$2:$G$2774,5,0)-VLOOKUP(B520,$B$2:$G$2774,5,0))/365+(VLOOKUP(IF(C520="Нет",VLOOKUP(A520,Оп27_BYN→EUR!$A$2:$C$33,3,0),VLOOKUP((A520-1),Оп27_BYN→EUR!$A$2:$C$33,3,0)),$B$2:$G$2774,6,0)-VLOOKUP(B520,$B$2:$G$2774,6,0))/366)</f>
        <v>0.29337118396844142</v>
      </c>
      <c r="F520" s="54">
        <f>COUNTIF(D521:$D$2774,365)</f>
        <v>1888</v>
      </c>
      <c r="G520" s="54">
        <f>COUNTIF(D521:$D$2774,366)</f>
        <v>366</v>
      </c>
      <c r="H520" s="50"/>
    </row>
    <row r="521" spans="1:8" x14ac:dyDescent="0.25">
      <c r="A521" s="54">
        <f>COUNTIF($C$3:C521,"Да")</f>
        <v>6</v>
      </c>
      <c r="B521" s="53">
        <f t="shared" si="16"/>
        <v>45919</v>
      </c>
      <c r="C521" s="53" t="str">
        <f>IF(ISERROR(VLOOKUP(B521,Оп27_BYN→EUR!$C$3:$C$33,1,0)),"Нет","Да")</f>
        <v>Нет</v>
      </c>
      <c r="D521" s="54">
        <f t="shared" si="17"/>
        <v>365</v>
      </c>
      <c r="E521" s="55">
        <f>('Все выпуски'!$H$4*'Все выпуски'!$H$8)*((VLOOKUP(IF(C521="Нет",VLOOKUP(A521,Оп27_BYN→EUR!$A$2:$C$33,3,0),VLOOKUP((A521-1),Оп27_BYN→EUR!$A$2:$C$33,3,0)),$B$2:$G$2774,5,0)-VLOOKUP(B521,$B$2:$G$2774,5,0))/365+(VLOOKUP(IF(C521="Нет",VLOOKUP(A521,Оп27_BYN→EUR!$A$2:$C$33,3,0),VLOOKUP((A521-1),Оп27_BYN→EUR!$A$2:$C$33,3,0)),$B$2:$G$2774,6,0)-VLOOKUP(B521,$B$2:$G$2774,6,0))/366)</f>
        <v>0.32004129160193601</v>
      </c>
      <c r="F521" s="54">
        <f>COUNTIF(D522:$D$2774,365)</f>
        <v>1887</v>
      </c>
      <c r="G521" s="54">
        <f>COUNTIF(D522:$D$2774,366)</f>
        <v>366</v>
      </c>
      <c r="H521" s="50"/>
    </row>
    <row r="522" spans="1:8" x14ac:dyDescent="0.25">
      <c r="A522" s="54">
        <f>COUNTIF($C$3:C522,"Да")</f>
        <v>6</v>
      </c>
      <c r="B522" s="53">
        <f t="shared" si="16"/>
        <v>45920</v>
      </c>
      <c r="C522" s="53" t="str">
        <f>IF(ISERROR(VLOOKUP(B522,Оп27_BYN→EUR!$C$3:$C$33,1,0)),"Нет","Да")</f>
        <v>Нет</v>
      </c>
      <c r="D522" s="54">
        <f t="shared" si="17"/>
        <v>365</v>
      </c>
      <c r="E522" s="55">
        <f>('Все выпуски'!$H$4*'Все выпуски'!$H$8)*((VLOOKUP(IF(C522="Нет",VLOOKUP(A522,Оп27_BYN→EUR!$A$2:$C$33,3,0),VLOOKUP((A522-1),Оп27_BYN→EUR!$A$2:$C$33,3,0)),$B$2:$G$2774,5,0)-VLOOKUP(B522,$B$2:$G$2774,5,0))/365+(VLOOKUP(IF(C522="Нет",VLOOKUP(A522,Оп27_BYN→EUR!$A$2:$C$33,3,0),VLOOKUP((A522-1),Оп27_BYN→EUR!$A$2:$C$33,3,0)),$B$2:$G$2774,6,0)-VLOOKUP(B522,$B$2:$G$2774,6,0))/366)</f>
        <v>0.34671139923543071</v>
      </c>
      <c r="F522" s="54">
        <f>COUNTIF(D523:$D$2774,365)</f>
        <v>1886</v>
      </c>
      <c r="G522" s="54">
        <f>COUNTIF(D523:$D$2774,366)</f>
        <v>366</v>
      </c>
      <c r="H522" s="50"/>
    </row>
    <row r="523" spans="1:8" x14ac:dyDescent="0.25">
      <c r="A523" s="54">
        <f>COUNTIF($C$3:C523,"Да")</f>
        <v>6</v>
      </c>
      <c r="B523" s="53">
        <f t="shared" si="16"/>
        <v>45921</v>
      </c>
      <c r="C523" s="53" t="str">
        <f>IF(ISERROR(VLOOKUP(B523,Оп27_BYN→EUR!$C$3:$C$33,1,0)),"Нет","Да")</f>
        <v>Нет</v>
      </c>
      <c r="D523" s="54">
        <f t="shared" si="17"/>
        <v>365</v>
      </c>
      <c r="E523" s="55">
        <f>('Все выпуски'!$H$4*'Все выпуски'!$H$8)*((VLOOKUP(IF(C523="Нет",VLOOKUP(A523,Оп27_BYN→EUR!$A$2:$C$33,3,0),VLOOKUP((A523-1),Оп27_BYN→EUR!$A$2:$C$33,3,0)),$B$2:$G$2774,5,0)-VLOOKUP(B523,$B$2:$G$2774,5,0))/365+(VLOOKUP(IF(C523="Нет",VLOOKUP(A523,Оп27_BYN→EUR!$A$2:$C$33,3,0),VLOOKUP((A523-1),Оп27_BYN→EUR!$A$2:$C$33,3,0)),$B$2:$G$2774,6,0)-VLOOKUP(B523,$B$2:$G$2774,6,0))/366)</f>
        <v>0.37338150686892541</v>
      </c>
      <c r="F523" s="54">
        <f>COUNTIF(D524:$D$2774,365)</f>
        <v>1885</v>
      </c>
      <c r="G523" s="54">
        <f>COUNTIF(D524:$D$2774,366)</f>
        <v>366</v>
      </c>
      <c r="H523" s="50"/>
    </row>
    <row r="524" spans="1:8" x14ac:dyDescent="0.25">
      <c r="A524" s="54">
        <f>COUNTIF($C$3:C524,"Да")</f>
        <v>6</v>
      </c>
      <c r="B524" s="53">
        <f t="shared" si="16"/>
        <v>45922</v>
      </c>
      <c r="C524" s="53" t="str">
        <f>IF(ISERROR(VLOOKUP(B524,Оп27_BYN→EUR!$C$3:$C$33,1,0)),"Нет","Да")</f>
        <v>Нет</v>
      </c>
      <c r="D524" s="54">
        <f t="shared" si="17"/>
        <v>365</v>
      </c>
      <c r="E524" s="55">
        <f>('Все выпуски'!$H$4*'Все выпуски'!$H$8)*((VLOOKUP(IF(C524="Нет",VLOOKUP(A524,Оп27_BYN→EUR!$A$2:$C$33,3,0),VLOOKUP((A524-1),Оп27_BYN→EUR!$A$2:$C$33,3,0)),$B$2:$G$2774,5,0)-VLOOKUP(B524,$B$2:$G$2774,5,0))/365+(VLOOKUP(IF(C524="Нет",VLOOKUP(A524,Оп27_BYN→EUR!$A$2:$C$33,3,0),VLOOKUP((A524-1),Оп27_BYN→EUR!$A$2:$C$33,3,0)),$B$2:$G$2774,6,0)-VLOOKUP(B524,$B$2:$G$2774,6,0))/366)</f>
        <v>0.40005161450242005</v>
      </c>
      <c r="F524" s="54">
        <f>COUNTIF(D525:$D$2774,365)</f>
        <v>1884</v>
      </c>
      <c r="G524" s="54">
        <f>COUNTIF(D525:$D$2774,366)</f>
        <v>366</v>
      </c>
      <c r="H524" s="50"/>
    </row>
    <row r="525" spans="1:8" x14ac:dyDescent="0.25">
      <c r="A525" s="54">
        <f>COUNTIF($C$3:C525,"Да")</f>
        <v>6</v>
      </c>
      <c r="B525" s="53">
        <f t="shared" si="16"/>
        <v>45923</v>
      </c>
      <c r="C525" s="53" t="str">
        <f>IF(ISERROR(VLOOKUP(B525,Оп27_BYN→EUR!$C$3:$C$33,1,0)),"Нет","Да")</f>
        <v>Нет</v>
      </c>
      <c r="D525" s="54">
        <f t="shared" si="17"/>
        <v>365</v>
      </c>
      <c r="E525" s="55">
        <f>('Все выпуски'!$H$4*'Все выпуски'!$H$8)*((VLOOKUP(IF(C525="Нет",VLOOKUP(A525,Оп27_BYN→EUR!$A$2:$C$33,3,0),VLOOKUP((A525-1),Оп27_BYN→EUR!$A$2:$C$33,3,0)),$B$2:$G$2774,5,0)-VLOOKUP(B525,$B$2:$G$2774,5,0))/365+(VLOOKUP(IF(C525="Нет",VLOOKUP(A525,Оп27_BYN→EUR!$A$2:$C$33,3,0),VLOOKUP((A525-1),Оп27_BYN→EUR!$A$2:$C$33,3,0)),$B$2:$G$2774,6,0)-VLOOKUP(B525,$B$2:$G$2774,6,0))/366)</f>
        <v>0.42672172213591475</v>
      </c>
      <c r="F525" s="54">
        <f>COUNTIF(D526:$D$2774,365)</f>
        <v>1883</v>
      </c>
      <c r="G525" s="54">
        <f>COUNTIF(D526:$D$2774,366)</f>
        <v>366</v>
      </c>
      <c r="H525" s="50"/>
    </row>
    <row r="526" spans="1:8" x14ac:dyDescent="0.25">
      <c r="A526" s="54">
        <f>COUNTIF($C$3:C526,"Да")</f>
        <v>6</v>
      </c>
      <c r="B526" s="53">
        <f t="shared" si="16"/>
        <v>45924</v>
      </c>
      <c r="C526" s="53" t="str">
        <f>IF(ISERROR(VLOOKUP(B526,Оп27_BYN→EUR!$C$3:$C$33,1,0)),"Нет","Да")</f>
        <v>Нет</v>
      </c>
      <c r="D526" s="54">
        <f t="shared" si="17"/>
        <v>365</v>
      </c>
      <c r="E526" s="55">
        <f>('Все выпуски'!$H$4*'Все выпуски'!$H$8)*((VLOOKUP(IF(C526="Нет",VLOOKUP(A526,Оп27_BYN→EUR!$A$2:$C$33,3,0),VLOOKUP((A526-1),Оп27_BYN→EUR!$A$2:$C$33,3,0)),$B$2:$G$2774,5,0)-VLOOKUP(B526,$B$2:$G$2774,5,0))/365+(VLOOKUP(IF(C526="Нет",VLOOKUP(A526,Оп27_BYN→EUR!$A$2:$C$33,3,0),VLOOKUP((A526-1),Оп27_BYN→EUR!$A$2:$C$33,3,0)),$B$2:$G$2774,6,0)-VLOOKUP(B526,$B$2:$G$2774,6,0))/366)</f>
        <v>0.45339182976940945</v>
      </c>
      <c r="F526" s="54">
        <f>COUNTIF(D527:$D$2774,365)</f>
        <v>1882</v>
      </c>
      <c r="G526" s="54">
        <f>COUNTIF(D527:$D$2774,366)</f>
        <v>366</v>
      </c>
      <c r="H526" s="50"/>
    </row>
    <row r="527" spans="1:8" x14ac:dyDescent="0.25">
      <c r="A527" s="54">
        <f>COUNTIF($C$3:C527,"Да")</f>
        <v>6</v>
      </c>
      <c r="B527" s="53">
        <f t="shared" si="16"/>
        <v>45925</v>
      </c>
      <c r="C527" s="53" t="str">
        <f>IF(ISERROR(VLOOKUP(B527,Оп27_BYN→EUR!$C$3:$C$33,1,0)),"Нет","Да")</f>
        <v>Нет</v>
      </c>
      <c r="D527" s="54">
        <f t="shared" si="17"/>
        <v>365</v>
      </c>
      <c r="E527" s="55">
        <f>('Все выпуски'!$H$4*'Все выпуски'!$H$8)*((VLOOKUP(IF(C527="Нет",VLOOKUP(A527,Оп27_BYN→EUR!$A$2:$C$33,3,0),VLOOKUP((A527-1),Оп27_BYN→EUR!$A$2:$C$33,3,0)),$B$2:$G$2774,5,0)-VLOOKUP(B527,$B$2:$G$2774,5,0))/365+(VLOOKUP(IF(C527="Нет",VLOOKUP(A527,Оп27_BYN→EUR!$A$2:$C$33,3,0),VLOOKUP((A527-1),Оп27_BYN→EUR!$A$2:$C$33,3,0)),$B$2:$G$2774,6,0)-VLOOKUP(B527,$B$2:$G$2774,6,0))/366)</f>
        <v>0.48006193740290409</v>
      </c>
      <c r="F527" s="54">
        <f>COUNTIF(D528:$D$2774,365)</f>
        <v>1881</v>
      </c>
      <c r="G527" s="54">
        <f>COUNTIF(D528:$D$2774,366)</f>
        <v>366</v>
      </c>
      <c r="H527" s="50"/>
    </row>
    <row r="528" spans="1:8" x14ac:dyDescent="0.25">
      <c r="A528" s="54">
        <f>COUNTIF($C$3:C528,"Да")</f>
        <v>6</v>
      </c>
      <c r="B528" s="53">
        <f t="shared" si="16"/>
        <v>45926</v>
      </c>
      <c r="C528" s="53" t="str">
        <f>IF(ISERROR(VLOOKUP(B528,Оп27_BYN→EUR!$C$3:$C$33,1,0)),"Нет","Да")</f>
        <v>Нет</v>
      </c>
      <c r="D528" s="54">
        <f t="shared" si="17"/>
        <v>365</v>
      </c>
      <c r="E528" s="55">
        <f>('Все выпуски'!$H$4*'Все выпуски'!$H$8)*((VLOOKUP(IF(C528="Нет",VLOOKUP(A528,Оп27_BYN→EUR!$A$2:$C$33,3,0),VLOOKUP((A528-1),Оп27_BYN→EUR!$A$2:$C$33,3,0)),$B$2:$G$2774,5,0)-VLOOKUP(B528,$B$2:$G$2774,5,0))/365+(VLOOKUP(IF(C528="Нет",VLOOKUP(A528,Оп27_BYN→EUR!$A$2:$C$33,3,0),VLOOKUP((A528-1),Оп27_BYN→EUR!$A$2:$C$33,3,0)),$B$2:$G$2774,6,0)-VLOOKUP(B528,$B$2:$G$2774,6,0))/366)</f>
        <v>0.50673204503639879</v>
      </c>
      <c r="F528" s="54">
        <f>COUNTIF(D529:$D$2774,365)</f>
        <v>1880</v>
      </c>
      <c r="G528" s="54">
        <f>COUNTIF(D529:$D$2774,366)</f>
        <v>366</v>
      </c>
      <c r="H528" s="50"/>
    </row>
    <row r="529" spans="1:8" x14ac:dyDescent="0.25">
      <c r="A529" s="54">
        <f>COUNTIF($C$3:C529,"Да")</f>
        <v>6</v>
      </c>
      <c r="B529" s="53">
        <f t="shared" si="16"/>
        <v>45927</v>
      </c>
      <c r="C529" s="53" t="str">
        <f>IF(ISERROR(VLOOKUP(B529,Оп27_BYN→EUR!$C$3:$C$33,1,0)),"Нет","Да")</f>
        <v>Нет</v>
      </c>
      <c r="D529" s="54">
        <f t="shared" si="17"/>
        <v>365</v>
      </c>
      <c r="E529" s="55">
        <f>('Все выпуски'!$H$4*'Все выпуски'!$H$8)*((VLOOKUP(IF(C529="Нет",VLOOKUP(A529,Оп27_BYN→EUR!$A$2:$C$33,3,0),VLOOKUP((A529-1),Оп27_BYN→EUR!$A$2:$C$33,3,0)),$B$2:$G$2774,5,0)-VLOOKUP(B529,$B$2:$G$2774,5,0))/365+(VLOOKUP(IF(C529="Нет",VLOOKUP(A529,Оп27_BYN→EUR!$A$2:$C$33,3,0),VLOOKUP((A529-1),Оп27_BYN→EUR!$A$2:$C$33,3,0)),$B$2:$G$2774,6,0)-VLOOKUP(B529,$B$2:$G$2774,6,0))/366)</f>
        <v>0.53340215266989344</v>
      </c>
      <c r="F529" s="54">
        <f>COUNTIF(D530:$D$2774,365)</f>
        <v>1879</v>
      </c>
      <c r="G529" s="54">
        <f>COUNTIF(D530:$D$2774,366)</f>
        <v>366</v>
      </c>
      <c r="H529" s="50"/>
    </row>
    <row r="530" spans="1:8" x14ac:dyDescent="0.25">
      <c r="A530" s="54">
        <f>COUNTIF($C$3:C530,"Да")</f>
        <v>6</v>
      </c>
      <c r="B530" s="53">
        <f t="shared" si="16"/>
        <v>45928</v>
      </c>
      <c r="C530" s="53" t="str">
        <f>IF(ISERROR(VLOOKUP(B530,Оп27_BYN→EUR!$C$3:$C$33,1,0)),"Нет","Да")</f>
        <v>Нет</v>
      </c>
      <c r="D530" s="54">
        <f t="shared" si="17"/>
        <v>365</v>
      </c>
      <c r="E530" s="55">
        <f>('Все выпуски'!$H$4*'Все выпуски'!$H$8)*((VLOOKUP(IF(C530="Нет",VLOOKUP(A530,Оп27_BYN→EUR!$A$2:$C$33,3,0),VLOOKUP((A530-1),Оп27_BYN→EUR!$A$2:$C$33,3,0)),$B$2:$G$2774,5,0)-VLOOKUP(B530,$B$2:$G$2774,5,0))/365+(VLOOKUP(IF(C530="Нет",VLOOKUP(A530,Оп27_BYN→EUR!$A$2:$C$33,3,0),VLOOKUP((A530-1),Оп27_BYN→EUR!$A$2:$C$33,3,0)),$B$2:$G$2774,6,0)-VLOOKUP(B530,$B$2:$G$2774,6,0))/366)</f>
        <v>0.56007226030338808</v>
      </c>
      <c r="F530" s="54">
        <f>COUNTIF(D531:$D$2774,365)</f>
        <v>1878</v>
      </c>
      <c r="G530" s="54">
        <f>COUNTIF(D531:$D$2774,366)</f>
        <v>366</v>
      </c>
      <c r="H530" s="50"/>
    </row>
    <row r="531" spans="1:8" x14ac:dyDescent="0.25">
      <c r="A531" s="54">
        <f>COUNTIF($C$3:C531,"Да")</f>
        <v>6</v>
      </c>
      <c r="B531" s="53">
        <f t="shared" si="16"/>
        <v>45929</v>
      </c>
      <c r="C531" s="53" t="str">
        <f>IF(ISERROR(VLOOKUP(B531,Оп27_BYN→EUR!$C$3:$C$33,1,0)),"Нет","Да")</f>
        <v>Нет</v>
      </c>
      <c r="D531" s="54">
        <f t="shared" si="17"/>
        <v>365</v>
      </c>
      <c r="E531" s="55">
        <f>('Все выпуски'!$H$4*'Все выпуски'!$H$8)*((VLOOKUP(IF(C531="Нет",VLOOKUP(A531,Оп27_BYN→EUR!$A$2:$C$33,3,0),VLOOKUP((A531-1),Оп27_BYN→EUR!$A$2:$C$33,3,0)),$B$2:$G$2774,5,0)-VLOOKUP(B531,$B$2:$G$2774,5,0))/365+(VLOOKUP(IF(C531="Нет",VLOOKUP(A531,Оп27_BYN→EUR!$A$2:$C$33,3,0),VLOOKUP((A531-1),Оп27_BYN→EUR!$A$2:$C$33,3,0)),$B$2:$G$2774,6,0)-VLOOKUP(B531,$B$2:$G$2774,6,0))/366)</f>
        <v>0.58674236793688284</v>
      </c>
      <c r="F531" s="54">
        <f>COUNTIF(D532:$D$2774,365)</f>
        <v>1877</v>
      </c>
      <c r="G531" s="54">
        <f>COUNTIF(D532:$D$2774,366)</f>
        <v>366</v>
      </c>
      <c r="H531" s="50"/>
    </row>
    <row r="532" spans="1:8" x14ac:dyDescent="0.25">
      <c r="A532" s="54">
        <f>COUNTIF($C$3:C532,"Да")</f>
        <v>6</v>
      </c>
      <c r="B532" s="53">
        <f t="shared" si="16"/>
        <v>45930</v>
      </c>
      <c r="C532" s="53" t="str">
        <f>IF(ISERROR(VLOOKUP(B532,Оп27_BYN→EUR!$C$3:$C$33,1,0)),"Нет","Да")</f>
        <v>Нет</v>
      </c>
      <c r="D532" s="54">
        <f t="shared" si="17"/>
        <v>365</v>
      </c>
      <c r="E532" s="55">
        <f>('Все выпуски'!$H$4*'Все выпуски'!$H$8)*((VLOOKUP(IF(C532="Нет",VLOOKUP(A532,Оп27_BYN→EUR!$A$2:$C$33,3,0),VLOOKUP((A532-1),Оп27_BYN→EUR!$A$2:$C$33,3,0)),$B$2:$G$2774,5,0)-VLOOKUP(B532,$B$2:$G$2774,5,0))/365+(VLOOKUP(IF(C532="Нет",VLOOKUP(A532,Оп27_BYN→EUR!$A$2:$C$33,3,0),VLOOKUP((A532-1),Оп27_BYN→EUR!$A$2:$C$33,3,0)),$B$2:$G$2774,6,0)-VLOOKUP(B532,$B$2:$G$2774,6,0))/366)</f>
        <v>0.61341247557037748</v>
      </c>
      <c r="F532" s="54">
        <f>COUNTIF(D533:$D$2774,365)</f>
        <v>1876</v>
      </c>
      <c r="G532" s="54">
        <f>COUNTIF(D533:$D$2774,366)</f>
        <v>366</v>
      </c>
      <c r="H532" s="50"/>
    </row>
    <row r="533" spans="1:8" x14ac:dyDescent="0.25">
      <c r="A533" s="54">
        <f>COUNTIF($C$3:C533,"Да")</f>
        <v>6</v>
      </c>
      <c r="B533" s="53">
        <f t="shared" si="16"/>
        <v>45931</v>
      </c>
      <c r="C533" s="53" t="str">
        <f>IF(ISERROR(VLOOKUP(B533,Оп27_BYN→EUR!$C$3:$C$33,1,0)),"Нет","Да")</f>
        <v>Нет</v>
      </c>
      <c r="D533" s="54">
        <f t="shared" si="17"/>
        <v>365</v>
      </c>
      <c r="E533" s="55">
        <f>('Все выпуски'!$H$4*'Все выпуски'!$H$8)*((VLOOKUP(IF(C533="Нет",VLOOKUP(A533,Оп27_BYN→EUR!$A$2:$C$33,3,0),VLOOKUP((A533-1),Оп27_BYN→EUR!$A$2:$C$33,3,0)),$B$2:$G$2774,5,0)-VLOOKUP(B533,$B$2:$G$2774,5,0))/365+(VLOOKUP(IF(C533="Нет",VLOOKUP(A533,Оп27_BYN→EUR!$A$2:$C$33,3,0),VLOOKUP((A533-1),Оп27_BYN→EUR!$A$2:$C$33,3,0)),$B$2:$G$2774,6,0)-VLOOKUP(B533,$B$2:$G$2774,6,0))/366)</f>
        <v>0.64008258320387201</v>
      </c>
      <c r="F533" s="54">
        <f>COUNTIF(D534:$D$2774,365)</f>
        <v>1875</v>
      </c>
      <c r="G533" s="54">
        <f>COUNTIF(D534:$D$2774,366)</f>
        <v>366</v>
      </c>
      <c r="H533" s="50"/>
    </row>
    <row r="534" spans="1:8" x14ac:dyDescent="0.25">
      <c r="A534" s="54">
        <f>COUNTIF($C$3:C534,"Да")</f>
        <v>6</v>
      </c>
      <c r="B534" s="53">
        <f t="shared" si="16"/>
        <v>45932</v>
      </c>
      <c r="C534" s="53" t="str">
        <f>IF(ISERROR(VLOOKUP(B534,Оп27_BYN→EUR!$C$3:$C$33,1,0)),"Нет","Да")</f>
        <v>Нет</v>
      </c>
      <c r="D534" s="54">
        <f t="shared" si="17"/>
        <v>365</v>
      </c>
      <c r="E534" s="55">
        <f>('Все выпуски'!$H$4*'Все выпуски'!$H$8)*((VLOOKUP(IF(C534="Нет",VLOOKUP(A534,Оп27_BYN→EUR!$A$2:$C$33,3,0),VLOOKUP((A534-1),Оп27_BYN→EUR!$A$2:$C$33,3,0)),$B$2:$G$2774,5,0)-VLOOKUP(B534,$B$2:$G$2774,5,0))/365+(VLOOKUP(IF(C534="Нет",VLOOKUP(A534,Оп27_BYN→EUR!$A$2:$C$33,3,0),VLOOKUP((A534-1),Оп27_BYN→EUR!$A$2:$C$33,3,0)),$B$2:$G$2774,6,0)-VLOOKUP(B534,$B$2:$G$2774,6,0))/366)</f>
        <v>0.66675269083736677</v>
      </c>
      <c r="F534" s="54">
        <f>COUNTIF(D535:$D$2774,365)</f>
        <v>1874</v>
      </c>
      <c r="G534" s="54">
        <f>COUNTIF(D535:$D$2774,366)</f>
        <v>366</v>
      </c>
      <c r="H534" s="50"/>
    </row>
    <row r="535" spans="1:8" x14ac:dyDescent="0.25">
      <c r="A535" s="54">
        <f>COUNTIF($C$3:C535,"Да")</f>
        <v>6</v>
      </c>
      <c r="B535" s="53">
        <f t="shared" si="16"/>
        <v>45933</v>
      </c>
      <c r="C535" s="53" t="str">
        <f>IF(ISERROR(VLOOKUP(B535,Оп27_BYN→EUR!$C$3:$C$33,1,0)),"Нет","Да")</f>
        <v>Нет</v>
      </c>
      <c r="D535" s="54">
        <f t="shared" si="17"/>
        <v>365</v>
      </c>
      <c r="E535" s="55">
        <f>('Все выпуски'!$H$4*'Все выпуски'!$H$8)*((VLOOKUP(IF(C535="Нет",VLOOKUP(A535,Оп27_BYN→EUR!$A$2:$C$33,3,0),VLOOKUP((A535-1),Оп27_BYN→EUR!$A$2:$C$33,3,0)),$B$2:$G$2774,5,0)-VLOOKUP(B535,$B$2:$G$2774,5,0))/365+(VLOOKUP(IF(C535="Нет",VLOOKUP(A535,Оп27_BYN→EUR!$A$2:$C$33,3,0),VLOOKUP((A535-1),Оп27_BYN→EUR!$A$2:$C$33,3,0)),$B$2:$G$2774,6,0)-VLOOKUP(B535,$B$2:$G$2774,6,0))/366)</f>
        <v>0.69342279847086141</v>
      </c>
      <c r="F535" s="54">
        <f>COUNTIF(D536:$D$2774,365)</f>
        <v>1873</v>
      </c>
      <c r="G535" s="54">
        <f>COUNTIF(D536:$D$2774,366)</f>
        <v>366</v>
      </c>
      <c r="H535" s="50"/>
    </row>
    <row r="536" spans="1:8" x14ac:dyDescent="0.25">
      <c r="A536" s="54">
        <f>COUNTIF($C$3:C536,"Да")</f>
        <v>6</v>
      </c>
      <c r="B536" s="53">
        <f t="shared" si="16"/>
        <v>45934</v>
      </c>
      <c r="C536" s="53" t="str">
        <f>IF(ISERROR(VLOOKUP(B536,Оп27_BYN→EUR!$C$3:$C$33,1,0)),"Нет","Да")</f>
        <v>Нет</v>
      </c>
      <c r="D536" s="54">
        <f t="shared" si="17"/>
        <v>365</v>
      </c>
      <c r="E536" s="55">
        <f>('Все выпуски'!$H$4*'Все выпуски'!$H$8)*((VLOOKUP(IF(C536="Нет",VLOOKUP(A536,Оп27_BYN→EUR!$A$2:$C$33,3,0),VLOOKUP((A536-1),Оп27_BYN→EUR!$A$2:$C$33,3,0)),$B$2:$G$2774,5,0)-VLOOKUP(B536,$B$2:$G$2774,5,0))/365+(VLOOKUP(IF(C536="Нет",VLOOKUP(A536,Оп27_BYN→EUR!$A$2:$C$33,3,0),VLOOKUP((A536-1),Оп27_BYN→EUR!$A$2:$C$33,3,0)),$B$2:$G$2774,6,0)-VLOOKUP(B536,$B$2:$G$2774,6,0))/366)</f>
        <v>0.72009290610435617</v>
      </c>
      <c r="F536" s="54">
        <f>COUNTIF(D537:$D$2774,365)</f>
        <v>1872</v>
      </c>
      <c r="G536" s="54">
        <f>COUNTIF(D537:$D$2774,366)</f>
        <v>366</v>
      </c>
      <c r="H536" s="50"/>
    </row>
    <row r="537" spans="1:8" x14ac:dyDescent="0.25">
      <c r="A537" s="54">
        <f>COUNTIF($C$3:C537,"Да")</f>
        <v>6</v>
      </c>
      <c r="B537" s="53">
        <f t="shared" si="16"/>
        <v>45935</v>
      </c>
      <c r="C537" s="53" t="str">
        <f>IF(ISERROR(VLOOKUP(B537,Оп27_BYN→EUR!$C$3:$C$33,1,0)),"Нет","Да")</f>
        <v>Нет</v>
      </c>
      <c r="D537" s="54">
        <f t="shared" si="17"/>
        <v>365</v>
      </c>
      <c r="E537" s="55">
        <f>('Все выпуски'!$H$4*'Все выпуски'!$H$8)*((VLOOKUP(IF(C537="Нет",VLOOKUP(A537,Оп27_BYN→EUR!$A$2:$C$33,3,0),VLOOKUP((A537-1),Оп27_BYN→EUR!$A$2:$C$33,3,0)),$B$2:$G$2774,5,0)-VLOOKUP(B537,$B$2:$G$2774,5,0))/365+(VLOOKUP(IF(C537="Нет",VLOOKUP(A537,Оп27_BYN→EUR!$A$2:$C$33,3,0),VLOOKUP((A537-1),Оп27_BYN→EUR!$A$2:$C$33,3,0)),$B$2:$G$2774,6,0)-VLOOKUP(B537,$B$2:$G$2774,6,0))/366)</f>
        <v>0.74676301373785081</v>
      </c>
      <c r="F537" s="54">
        <f>COUNTIF(D538:$D$2774,365)</f>
        <v>1871</v>
      </c>
      <c r="G537" s="54">
        <f>COUNTIF(D538:$D$2774,366)</f>
        <v>366</v>
      </c>
      <c r="H537" s="50"/>
    </row>
    <row r="538" spans="1:8" x14ac:dyDescent="0.25">
      <c r="A538" s="54">
        <f>COUNTIF($C$3:C538,"Да")</f>
        <v>6</v>
      </c>
      <c r="B538" s="53">
        <f t="shared" si="16"/>
        <v>45936</v>
      </c>
      <c r="C538" s="53" t="str">
        <f>IF(ISERROR(VLOOKUP(B538,Оп27_BYN→EUR!$C$3:$C$33,1,0)),"Нет","Да")</f>
        <v>Нет</v>
      </c>
      <c r="D538" s="54">
        <f t="shared" si="17"/>
        <v>365</v>
      </c>
      <c r="E538" s="55">
        <f>('Все выпуски'!$H$4*'Все выпуски'!$H$8)*((VLOOKUP(IF(C538="Нет",VLOOKUP(A538,Оп27_BYN→EUR!$A$2:$C$33,3,0),VLOOKUP((A538-1),Оп27_BYN→EUR!$A$2:$C$33,3,0)),$B$2:$G$2774,5,0)-VLOOKUP(B538,$B$2:$G$2774,5,0))/365+(VLOOKUP(IF(C538="Нет",VLOOKUP(A538,Оп27_BYN→EUR!$A$2:$C$33,3,0),VLOOKUP((A538-1),Оп27_BYN→EUR!$A$2:$C$33,3,0)),$B$2:$G$2774,6,0)-VLOOKUP(B538,$B$2:$G$2774,6,0))/366)</f>
        <v>0.77343312137134557</v>
      </c>
      <c r="F538" s="54">
        <f>COUNTIF(D539:$D$2774,365)</f>
        <v>1870</v>
      </c>
      <c r="G538" s="54">
        <f>COUNTIF(D539:$D$2774,366)</f>
        <v>366</v>
      </c>
      <c r="H538" s="50"/>
    </row>
    <row r="539" spans="1:8" x14ac:dyDescent="0.25">
      <c r="A539" s="54">
        <f>COUNTIF($C$3:C539,"Да")</f>
        <v>6</v>
      </c>
      <c r="B539" s="53">
        <f t="shared" si="16"/>
        <v>45937</v>
      </c>
      <c r="C539" s="53" t="str">
        <f>IF(ISERROR(VLOOKUP(B539,Оп27_BYN→EUR!$C$3:$C$33,1,0)),"Нет","Да")</f>
        <v>Нет</v>
      </c>
      <c r="D539" s="54">
        <f t="shared" si="17"/>
        <v>365</v>
      </c>
      <c r="E539" s="55">
        <f>('Все выпуски'!$H$4*'Все выпуски'!$H$8)*((VLOOKUP(IF(C539="Нет",VLOOKUP(A539,Оп27_BYN→EUR!$A$2:$C$33,3,0),VLOOKUP((A539-1),Оп27_BYN→EUR!$A$2:$C$33,3,0)),$B$2:$G$2774,5,0)-VLOOKUP(B539,$B$2:$G$2774,5,0))/365+(VLOOKUP(IF(C539="Нет",VLOOKUP(A539,Оп27_BYN→EUR!$A$2:$C$33,3,0),VLOOKUP((A539-1),Оп27_BYN→EUR!$A$2:$C$33,3,0)),$B$2:$G$2774,6,0)-VLOOKUP(B539,$B$2:$G$2774,6,0))/366)</f>
        <v>0.8001032290048401</v>
      </c>
      <c r="F539" s="54">
        <f>COUNTIF(D540:$D$2774,365)</f>
        <v>1869</v>
      </c>
      <c r="G539" s="54">
        <f>COUNTIF(D540:$D$2774,366)</f>
        <v>366</v>
      </c>
      <c r="H539" s="50"/>
    </row>
    <row r="540" spans="1:8" x14ac:dyDescent="0.25">
      <c r="A540" s="54">
        <f>COUNTIF($C$3:C540,"Да")</f>
        <v>6</v>
      </c>
      <c r="B540" s="53">
        <f t="shared" si="16"/>
        <v>45938</v>
      </c>
      <c r="C540" s="53" t="str">
        <f>IF(ISERROR(VLOOKUP(B540,Оп27_BYN→EUR!$C$3:$C$33,1,0)),"Нет","Да")</f>
        <v>Нет</v>
      </c>
      <c r="D540" s="54">
        <f t="shared" si="17"/>
        <v>365</v>
      </c>
      <c r="E540" s="55">
        <f>('Все выпуски'!$H$4*'Все выпуски'!$H$8)*((VLOOKUP(IF(C540="Нет",VLOOKUP(A540,Оп27_BYN→EUR!$A$2:$C$33,3,0),VLOOKUP((A540-1),Оп27_BYN→EUR!$A$2:$C$33,3,0)),$B$2:$G$2774,5,0)-VLOOKUP(B540,$B$2:$G$2774,5,0))/365+(VLOOKUP(IF(C540="Нет",VLOOKUP(A540,Оп27_BYN→EUR!$A$2:$C$33,3,0),VLOOKUP((A540-1),Оп27_BYN→EUR!$A$2:$C$33,3,0)),$B$2:$G$2774,6,0)-VLOOKUP(B540,$B$2:$G$2774,6,0))/366)</f>
        <v>0.82677333663833474</v>
      </c>
      <c r="F540" s="54">
        <f>COUNTIF(D541:$D$2774,365)</f>
        <v>1868</v>
      </c>
      <c r="G540" s="54">
        <f>COUNTIF(D541:$D$2774,366)</f>
        <v>366</v>
      </c>
      <c r="H540" s="50"/>
    </row>
    <row r="541" spans="1:8" x14ac:dyDescent="0.25">
      <c r="A541" s="54">
        <f>COUNTIF($C$3:C541,"Да")</f>
        <v>6</v>
      </c>
      <c r="B541" s="53">
        <f t="shared" si="16"/>
        <v>45939</v>
      </c>
      <c r="C541" s="53" t="str">
        <f>IF(ISERROR(VLOOKUP(B541,Оп27_BYN→EUR!$C$3:$C$33,1,0)),"Нет","Да")</f>
        <v>Нет</v>
      </c>
      <c r="D541" s="54">
        <f t="shared" si="17"/>
        <v>365</v>
      </c>
      <c r="E541" s="55">
        <f>('Все выпуски'!$H$4*'Все выпуски'!$H$8)*((VLOOKUP(IF(C541="Нет",VLOOKUP(A541,Оп27_BYN→EUR!$A$2:$C$33,3,0),VLOOKUP((A541-1),Оп27_BYN→EUR!$A$2:$C$33,3,0)),$B$2:$G$2774,5,0)-VLOOKUP(B541,$B$2:$G$2774,5,0))/365+(VLOOKUP(IF(C541="Нет",VLOOKUP(A541,Оп27_BYN→EUR!$A$2:$C$33,3,0),VLOOKUP((A541-1),Оп27_BYN→EUR!$A$2:$C$33,3,0)),$B$2:$G$2774,6,0)-VLOOKUP(B541,$B$2:$G$2774,6,0))/366)</f>
        <v>0.8534434442718295</v>
      </c>
      <c r="F541" s="54">
        <f>COUNTIF(D542:$D$2774,365)</f>
        <v>1867</v>
      </c>
      <c r="G541" s="54">
        <f>COUNTIF(D542:$D$2774,366)</f>
        <v>366</v>
      </c>
      <c r="H541" s="50"/>
    </row>
    <row r="542" spans="1:8" x14ac:dyDescent="0.25">
      <c r="A542" s="54">
        <f>COUNTIF($C$3:C542,"Да")</f>
        <v>6</v>
      </c>
      <c r="B542" s="53">
        <f t="shared" si="16"/>
        <v>45940</v>
      </c>
      <c r="C542" s="53" t="str">
        <f>IF(ISERROR(VLOOKUP(B542,Оп27_BYN→EUR!$C$3:$C$33,1,0)),"Нет","Да")</f>
        <v>Нет</v>
      </c>
      <c r="D542" s="54">
        <f t="shared" si="17"/>
        <v>365</v>
      </c>
      <c r="E542" s="55">
        <f>('Все выпуски'!$H$4*'Все выпуски'!$H$8)*((VLOOKUP(IF(C542="Нет",VLOOKUP(A542,Оп27_BYN→EUR!$A$2:$C$33,3,0),VLOOKUP((A542-1),Оп27_BYN→EUR!$A$2:$C$33,3,0)),$B$2:$G$2774,5,0)-VLOOKUP(B542,$B$2:$G$2774,5,0))/365+(VLOOKUP(IF(C542="Нет",VLOOKUP(A542,Оп27_BYN→EUR!$A$2:$C$33,3,0),VLOOKUP((A542-1),Оп27_BYN→EUR!$A$2:$C$33,3,0)),$B$2:$G$2774,6,0)-VLOOKUP(B542,$B$2:$G$2774,6,0))/366)</f>
        <v>0.88011355190532414</v>
      </c>
      <c r="F542" s="54">
        <f>COUNTIF(D543:$D$2774,365)</f>
        <v>1866</v>
      </c>
      <c r="G542" s="54">
        <f>COUNTIF(D543:$D$2774,366)</f>
        <v>366</v>
      </c>
      <c r="H542" s="50"/>
    </row>
    <row r="543" spans="1:8" x14ac:dyDescent="0.25">
      <c r="A543" s="54">
        <f>COUNTIF($C$3:C543,"Да")</f>
        <v>6</v>
      </c>
      <c r="B543" s="53">
        <f t="shared" si="16"/>
        <v>45941</v>
      </c>
      <c r="C543" s="53" t="str">
        <f>IF(ISERROR(VLOOKUP(B543,Оп27_BYN→EUR!$C$3:$C$33,1,0)),"Нет","Да")</f>
        <v>Нет</v>
      </c>
      <c r="D543" s="54">
        <f t="shared" si="17"/>
        <v>365</v>
      </c>
      <c r="E543" s="55">
        <f>('Все выпуски'!$H$4*'Все выпуски'!$H$8)*((VLOOKUP(IF(C543="Нет",VLOOKUP(A543,Оп27_BYN→EUR!$A$2:$C$33,3,0),VLOOKUP((A543-1),Оп27_BYN→EUR!$A$2:$C$33,3,0)),$B$2:$G$2774,5,0)-VLOOKUP(B543,$B$2:$G$2774,5,0))/365+(VLOOKUP(IF(C543="Нет",VLOOKUP(A543,Оп27_BYN→EUR!$A$2:$C$33,3,0),VLOOKUP((A543-1),Оп27_BYN→EUR!$A$2:$C$33,3,0)),$B$2:$G$2774,6,0)-VLOOKUP(B543,$B$2:$G$2774,6,0))/366)</f>
        <v>0.9067836595388189</v>
      </c>
      <c r="F543" s="54">
        <f>COUNTIF(D544:$D$2774,365)</f>
        <v>1865</v>
      </c>
      <c r="G543" s="54">
        <f>COUNTIF(D544:$D$2774,366)</f>
        <v>366</v>
      </c>
      <c r="H543" s="50"/>
    </row>
    <row r="544" spans="1:8" x14ac:dyDescent="0.25">
      <c r="A544" s="54">
        <f>COUNTIF($C$3:C544,"Да")</f>
        <v>6</v>
      </c>
      <c r="B544" s="53">
        <f t="shared" si="16"/>
        <v>45942</v>
      </c>
      <c r="C544" s="53" t="str">
        <f>IF(ISERROR(VLOOKUP(B544,Оп27_BYN→EUR!$C$3:$C$33,1,0)),"Нет","Да")</f>
        <v>Нет</v>
      </c>
      <c r="D544" s="54">
        <f t="shared" si="17"/>
        <v>365</v>
      </c>
      <c r="E544" s="55">
        <f>('Все выпуски'!$H$4*'Все выпуски'!$H$8)*((VLOOKUP(IF(C544="Нет",VLOOKUP(A544,Оп27_BYN→EUR!$A$2:$C$33,3,0),VLOOKUP((A544-1),Оп27_BYN→EUR!$A$2:$C$33,3,0)),$B$2:$G$2774,5,0)-VLOOKUP(B544,$B$2:$G$2774,5,0))/365+(VLOOKUP(IF(C544="Нет",VLOOKUP(A544,Оп27_BYN→EUR!$A$2:$C$33,3,0),VLOOKUP((A544-1),Оп27_BYN→EUR!$A$2:$C$33,3,0)),$B$2:$G$2774,6,0)-VLOOKUP(B544,$B$2:$G$2774,6,0))/366)</f>
        <v>0.93345376717231343</v>
      </c>
      <c r="F544" s="54">
        <f>COUNTIF(D545:$D$2774,365)</f>
        <v>1864</v>
      </c>
      <c r="G544" s="54">
        <f>COUNTIF(D545:$D$2774,366)</f>
        <v>366</v>
      </c>
      <c r="H544" s="50"/>
    </row>
    <row r="545" spans="1:8" x14ac:dyDescent="0.25">
      <c r="A545" s="54">
        <f>COUNTIF($C$3:C545,"Да")</f>
        <v>6</v>
      </c>
      <c r="B545" s="53">
        <f t="shared" si="16"/>
        <v>45943</v>
      </c>
      <c r="C545" s="53" t="str">
        <f>IF(ISERROR(VLOOKUP(B545,Оп27_BYN→EUR!$C$3:$C$33,1,0)),"Нет","Да")</f>
        <v>Нет</v>
      </c>
      <c r="D545" s="54">
        <f t="shared" si="17"/>
        <v>365</v>
      </c>
      <c r="E545" s="55">
        <f>('Все выпуски'!$H$4*'Все выпуски'!$H$8)*((VLOOKUP(IF(C545="Нет",VLOOKUP(A545,Оп27_BYN→EUR!$A$2:$C$33,3,0),VLOOKUP((A545-1),Оп27_BYN→EUR!$A$2:$C$33,3,0)),$B$2:$G$2774,5,0)-VLOOKUP(B545,$B$2:$G$2774,5,0))/365+(VLOOKUP(IF(C545="Нет",VLOOKUP(A545,Оп27_BYN→EUR!$A$2:$C$33,3,0),VLOOKUP((A545-1),Оп27_BYN→EUR!$A$2:$C$33,3,0)),$B$2:$G$2774,6,0)-VLOOKUP(B545,$B$2:$G$2774,6,0))/366)</f>
        <v>0.96012387480580819</v>
      </c>
      <c r="F545" s="54">
        <f>COUNTIF(D546:$D$2774,365)</f>
        <v>1863</v>
      </c>
      <c r="G545" s="54">
        <f>COUNTIF(D546:$D$2774,366)</f>
        <v>366</v>
      </c>
      <c r="H545" s="50"/>
    </row>
    <row r="546" spans="1:8" x14ac:dyDescent="0.25">
      <c r="A546" s="54">
        <f>COUNTIF($C$3:C546,"Да")</f>
        <v>6</v>
      </c>
      <c r="B546" s="53">
        <f t="shared" si="16"/>
        <v>45944</v>
      </c>
      <c r="C546" s="53" t="str">
        <f>IF(ISERROR(VLOOKUP(B546,Оп27_BYN→EUR!$C$3:$C$33,1,0)),"Нет","Да")</f>
        <v>Нет</v>
      </c>
      <c r="D546" s="54">
        <f t="shared" si="17"/>
        <v>365</v>
      </c>
      <c r="E546" s="55">
        <f>('Все выпуски'!$H$4*'Все выпуски'!$H$8)*((VLOOKUP(IF(C546="Нет",VLOOKUP(A546,Оп27_BYN→EUR!$A$2:$C$33,3,0),VLOOKUP((A546-1),Оп27_BYN→EUR!$A$2:$C$33,3,0)),$B$2:$G$2774,5,0)-VLOOKUP(B546,$B$2:$G$2774,5,0))/365+(VLOOKUP(IF(C546="Нет",VLOOKUP(A546,Оп27_BYN→EUR!$A$2:$C$33,3,0),VLOOKUP((A546-1),Оп27_BYN→EUR!$A$2:$C$33,3,0)),$B$2:$G$2774,6,0)-VLOOKUP(B546,$B$2:$G$2774,6,0))/366)</f>
        <v>0.98679398243930283</v>
      </c>
      <c r="F546" s="54">
        <f>COUNTIF(D547:$D$2774,365)</f>
        <v>1862</v>
      </c>
      <c r="G546" s="54">
        <f>COUNTIF(D547:$D$2774,366)</f>
        <v>366</v>
      </c>
      <c r="H546" s="50"/>
    </row>
    <row r="547" spans="1:8" x14ac:dyDescent="0.25">
      <c r="A547" s="54">
        <f>COUNTIF($C$3:C547,"Да")</f>
        <v>6</v>
      </c>
      <c r="B547" s="53">
        <f t="shared" si="16"/>
        <v>45945</v>
      </c>
      <c r="C547" s="53" t="str">
        <f>IF(ISERROR(VLOOKUP(B547,Оп27_BYN→EUR!$C$3:$C$33,1,0)),"Нет","Да")</f>
        <v>Нет</v>
      </c>
      <c r="D547" s="54">
        <f t="shared" si="17"/>
        <v>365</v>
      </c>
      <c r="E547" s="55">
        <f>('Все выпуски'!$H$4*'Все выпуски'!$H$8)*((VLOOKUP(IF(C547="Нет",VLOOKUP(A547,Оп27_BYN→EUR!$A$2:$C$33,3,0),VLOOKUP((A547-1),Оп27_BYN→EUR!$A$2:$C$33,3,0)),$B$2:$G$2774,5,0)-VLOOKUP(B547,$B$2:$G$2774,5,0))/365+(VLOOKUP(IF(C547="Нет",VLOOKUP(A547,Оп27_BYN→EUR!$A$2:$C$33,3,0),VLOOKUP((A547-1),Оп27_BYN→EUR!$A$2:$C$33,3,0)),$B$2:$G$2774,6,0)-VLOOKUP(B547,$B$2:$G$2774,6,0))/366)</f>
        <v>1.0134640900727976</v>
      </c>
      <c r="F547" s="54">
        <f>COUNTIF(D548:$D$2774,365)</f>
        <v>1861</v>
      </c>
      <c r="G547" s="54">
        <f>COUNTIF(D548:$D$2774,366)</f>
        <v>366</v>
      </c>
      <c r="H547" s="50"/>
    </row>
    <row r="548" spans="1:8" x14ac:dyDescent="0.25">
      <c r="A548" s="54">
        <f>COUNTIF($C$3:C548,"Да")</f>
        <v>6</v>
      </c>
      <c r="B548" s="53">
        <f t="shared" si="16"/>
        <v>45946</v>
      </c>
      <c r="C548" s="53" t="str">
        <f>IF(ISERROR(VLOOKUP(B548,Оп27_BYN→EUR!$C$3:$C$33,1,0)),"Нет","Да")</f>
        <v>Нет</v>
      </c>
      <c r="D548" s="54">
        <f t="shared" si="17"/>
        <v>365</v>
      </c>
      <c r="E548" s="55">
        <f>('Все выпуски'!$H$4*'Все выпуски'!$H$8)*((VLOOKUP(IF(C548="Нет",VLOOKUP(A548,Оп27_BYN→EUR!$A$2:$C$33,3,0),VLOOKUP((A548-1),Оп27_BYN→EUR!$A$2:$C$33,3,0)),$B$2:$G$2774,5,0)-VLOOKUP(B548,$B$2:$G$2774,5,0))/365+(VLOOKUP(IF(C548="Нет",VLOOKUP(A548,Оп27_BYN→EUR!$A$2:$C$33,3,0),VLOOKUP((A548-1),Оп27_BYN→EUR!$A$2:$C$33,3,0)),$B$2:$G$2774,6,0)-VLOOKUP(B548,$B$2:$G$2774,6,0))/366)</f>
        <v>1.0401341977062921</v>
      </c>
      <c r="F548" s="54">
        <f>COUNTIF(D549:$D$2774,365)</f>
        <v>1860</v>
      </c>
      <c r="G548" s="54">
        <f>COUNTIF(D549:$D$2774,366)</f>
        <v>366</v>
      </c>
      <c r="H548" s="50"/>
    </row>
    <row r="549" spans="1:8" x14ac:dyDescent="0.25">
      <c r="A549" s="54">
        <f>COUNTIF($C$3:C549,"Да")</f>
        <v>6</v>
      </c>
      <c r="B549" s="53">
        <f t="shared" si="16"/>
        <v>45947</v>
      </c>
      <c r="C549" s="53" t="str">
        <f>IF(ISERROR(VLOOKUP(B549,Оп27_BYN→EUR!$C$3:$C$33,1,0)),"Нет","Да")</f>
        <v>Нет</v>
      </c>
      <c r="D549" s="54">
        <f t="shared" si="17"/>
        <v>365</v>
      </c>
      <c r="E549" s="55">
        <f>('Все выпуски'!$H$4*'Все выпуски'!$H$8)*((VLOOKUP(IF(C549="Нет",VLOOKUP(A549,Оп27_BYN→EUR!$A$2:$C$33,3,0),VLOOKUP((A549-1),Оп27_BYN→EUR!$A$2:$C$33,3,0)),$B$2:$G$2774,5,0)-VLOOKUP(B549,$B$2:$G$2774,5,0))/365+(VLOOKUP(IF(C549="Нет",VLOOKUP(A549,Оп27_BYN→EUR!$A$2:$C$33,3,0),VLOOKUP((A549-1),Оп27_BYN→EUR!$A$2:$C$33,3,0)),$B$2:$G$2774,6,0)-VLOOKUP(B549,$B$2:$G$2774,6,0))/366)</f>
        <v>1.0668043053397869</v>
      </c>
      <c r="F549" s="54">
        <f>COUNTIF(D550:$D$2774,365)</f>
        <v>1859</v>
      </c>
      <c r="G549" s="54">
        <f>COUNTIF(D550:$D$2774,366)</f>
        <v>366</v>
      </c>
      <c r="H549" s="50"/>
    </row>
    <row r="550" spans="1:8" x14ac:dyDescent="0.25">
      <c r="A550" s="54">
        <f>COUNTIF($C$3:C550,"Да")</f>
        <v>6</v>
      </c>
      <c r="B550" s="53">
        <f t="shared" si="16"/>
        <v>45948</v>
      </c>
      <c r="C550" s="53" t="str">
        <f>IF(ISERROR(VLOOKUP(B550,Оп27_BYN→EUR!$C$3:$C$33,1,0)),"Нет","Да")</f>
        <v>Нет</v>
      </c>
      <c r="D550" s="54">
        <f t="shared" si="17"/>
        <v>365</v>
      </c>
      <c r="E550" s="55">
        <f>('Все выпуски'!$H$4*'Все выпуски'!$H$8)*((VLOOKUP(IF(C550="Нет",VLOOKUP(A550,Оп27_BYN→EUR!$A$2:$C$33,3,0),VLOOKUP((A550-1),Оп27_BYN→EUR!$A$2:$C$33,3,0)),$B$2:$G$2774,5,0)-VLOOKUP(B550,$B$2:$G$2774,5,0))/365+(VLOOKUP(IF(C550="Нет",VLOOKUP(A550,Оп27_BYN→EUR!$A$2:$C$33,3,0),VLOOKUP((A550-1),Оп27_BYN→EUR!$A$2:$C$33,3,0)),$B$2:$G$2774,6,0)-VLOOKUP(B550,$B$2:$G$2774,6,0))/366)</f>
        <v>1.0934744129732814</v>
      </c>
      <c r="F550" s="54">
        <f>COUNTIF(D551:$D$2774,365)</f>
        <v>1858</v>
      </c>
      <c r="G550" s="54">
        <f>COUNTIF(D551:$D$2774,366)</f>
        <v>366</v>
      </c>
      <c r="H550" s="50"/>
    </row>
    <row r="551" spans="1:8" x14ac:dyDescent="0.25">
      <c r="A551" s="54">
        <f>COUNTIF($C$3:C551,"Да")</f>
        <v>6</v>
      </c>
      <c r="B551" s="53">
        <f t="shared" si="16"/>
        <v>45949</v>
      </c>
      <c r="C551" s="53" t="str">
        <f>IF(ISERROR(VLOOKUP(B551,Оп27_BYN→EUR!$C$3:$C$33,1,0)),"Нет","Да")</f>
        <v>Нет</v>
      </c>
      <c r="D551" s="54">
        <f t="shared" si="17"/>
        <v>365</v>
      </c>
      <c r="E551" s="55">
        <f>('Все выпуски'!$H$4*'Все выпуски'!$H$8)*((VLOOKUP(IF(C551="Нет",VLOOKUP(A551,Оп27_BYN→EUR!$A$2:$C$33,3,0),VLOOKUP((A551-1),Оп27_BYN→EUR!$A$2:$C$33,3,0)),$B$2:$G$2774,5,0)-VLOOKUP(B551,$B$2:$G$2774,5,0))/365+(VLOOKUP(IF(C551="Нет",VLOOKUP(A551,Оп27_BYN→EUR!$A$2:$C$33,3,0),VLOOKUP((A551-1),Оп27_BYN→EUR!$A$2:$C$33,3,0)),$B$2:$G$2774,6,0)-VLOOKUP(B551,$B$2:$G$2774,6,0))/366)</f>
        <v>1.1201445206067762</v>
      </c>
      <c r="F551" s="54">
        <f>COUNTIF(D552:$D$2774,365)</f>
        <v>1857</v>
      </c>
      <c r="G551" s="54">
        <f>COUNTIF(D552:$D$2774,366)</f>
        <v>366</v>
      </c>
      <c r="H551" s="50"/>
    </row>
    <row r="552" spans="1:8" x14ac:dyDescent="0.25">
      <c r="A552" s="54">
        <f>COUNTIF($C$3:C552,"Да")</f>
        <v>6</v>
      </c>
      <c r="B552" s="53">
        <f t="shared" si="16"/>
        <v>45950</v>
      </c>
      <c r="C552" s="53" t="str">
        <f>IF(ISERROR(VLOOKUP(B552,Оп27_BYN→EUR!$C$3:$C$33,1,0)),"Нет","Да")</f>
        <v>Нет</v>
      </c>
      <c r="D552" s="54">
        <f t="shared" si="17"/>
        <v>365</v>
      </c>
      <c r="E552" s="55">
        <f>('Все выпуски'!$H$4*'Все выпуски'!$H$8)*((VLOOKUP(IF(C552="Нет",VLOOKUP(A552,Оп27_BYN→EUR!$A$2:$C$33,3,0),VLOOKUP((A552-1),Оп27_BYN→EUR!$A$2:$C$33,3,0)),$B$2:$G$2774,5,0)-VLOOKUP(B552,$B$2:$G$2774,5,0))/365+(VLOOKUP(IF(C552="Нет",VLOOKUP(A552,Оп27_BYN→EUR!$A$2:$C$33,3,0),VLOOKUP((A552-1),Оп27_BYN→EUR!$A$2:$C$33,3,0)),$B$2:$G$2774,6,0)-VLOOKUP(B552,$B$2:$G$2774,6,0))/366)</f>
        <v>1.1468146282402709</v>
      </c>
      <c r="F552" s="54">
        <f>COUNTIF(D553:$D$2774,365)</f>
        <v>1856</v>
      </c>
      <c r="G552" s="54">
        <f>COUNTIF(D553:$D$2774,366)</f>
        <v>366</v>
      </c>
      <c r="H552" s="50"/>
    </row>
    <row r="553" spans="1:8" x14ac:dyDescent="0.25">
      <c r="A553" s="54">
        <f>COUNTIF($C$3:C553,"Да")</f>
        <v>6</v>
      </c>
      <c r="B553" s="53">
        <f t="shared" si="16"/>
        <v>45951</v>
      </c>
      <c r="C553" s="53" t="str">
        <f>IF(ISERROR(VLOOKUP(B553,Оп27_BYN→EUR!$C$3:$C$33,1,0)),"Нет","Да")</f>
        <v>Нет</v>
      </c>
      <c r="D553" s="54">
        <f t="shared" si="17"/>
        <v>365</v>
      </c>
      <c r="E553" s="55">
        <f>('Все выпуски'!$H$4*'Все выпуски'!$H$8)*((VLOOKUP(IF(C553="Нет",VLOOKUP(A553,Оп27_BYN→EUR!$A$2:$C$33,3,0),VLOOKUP((A553-1),Оп27_BYN→EUR!$A$2:$C$33,3,0)),$B$2:$G$2774,5,0)-VLOOKUP(B553,$B$2:$G$2774,5,0))/365+(VLOOKUP(IF(C553="Нет",VLOOKUP(A553,Оп27_BYN→EUR!$A$2:$C$33,3,0),VLOOKUP((A553-1),Оп27_BYN→EUR!$A$2:$C$33,3,0)),$B$2:$G$2774,6,0)-VLOOKUP(B553,$B$2:$G$2774,6,0))/366)</f>
        <v>1.1734847358737657</v>
      </c>
      <c r="F553" s="54">
        <f>COUNTIF(D554:$D$2774,365)</f>
        <v>1855</v>
      </c>
      <c r="G553" s="54">
        <f>COUNTIF(D554:$D$2774,366)</f>
        <v>366</v>
      </c>
      <c r="H553" s="50"/>
    </row>
    <row r="554" spans="1:8" x14ac:dyDescent="0.25">
      <c r="A554" s="54">
        <f>COUNTIF($C$3:C554,"Да")</f>
        <v>6</v>
      </c>
      <c r="B554" s="53">
        <f t="shared" si="16"/>
        <v>45952</v>
      </c>
      <c r="C554" s="53" t="str">
        <f>IF(ISERROR(VLOOKUP(B554,Оп27_BYN→EUR!$C$3:$C$33,1,0)),"Нет","Да")</f>
        <v>Нет</v>
      </c>
      <c r="D554" s="54">
        <f t="shared" si="17"/>
        <v>365</v>
      </c>
      <c r="E554" s="55">
        <f>('Все выпуски'!$H$4*'Все выпуски'!$H$8)*((VLOOKUP(IF(C554="Нет",VLOOKUP(A554,Оп27_BYN→EUR!$A$2:$C$33,3,0),VLOOKUP((A554-1),Оп27_BYN→EUR!$A$2:$C$33,3,0)),$B$2:$G$2774,5,0)-VLOOKUP(B554,$B$2:$G$2774,5,0))/365+(VLOOKUP(IF(C554="Нет",VLOOKUP(A554,Оп27_BYN→EUR!$A$2:$C$33,3,0),VLOOKUP((A554-1),Оп27_BYN→EUR!$A$2:$C$33,3,0)),$B$2:$G$2774,6,0)-VLOOKUP(B554,$B$2:$G$2774,6,0))/366)</f>
        <v>1.2001548435072602</v>
      </c>
      <c r="F554" s="54">
        <f>COUNTIF(D555:$D$2774,365)</f>
        <v>1854</v>
      </c>
      <c r="G554" s="54">
        <f>COUNTIF(D555:$D$2774,366)</f>
        <v>366</v>
      </c>
      <c r="H554" s="50"/>
    </row>
    <row r="555" spans="1:8" x14ac:dyDescent="0.25">
      <c r="A555" s="54">
        <f>COUNTIF($C$3:C555,"Да")</f>
        <v>6</v>
      </c>
      <c r="B555" s="53">
        <f t="shared" si="16"/>
        <v>45953</v>
      </c>
      <c r="C555" s="53" t="str">
        <f>IF(ISERROR(VLOOKUP(B555,Оп27_BYN→EUR!$C$3:$C$33,1,0)),"Нет","Да")</f>
        <v>Нет</v>
      </c>
      <c r="D555" s="54">
        <f t="shared" si="17"/>
        <v>365</v>
      </c>
      <c r="E555" s="55">
        <f>('Все выпуски'!$H$4*'Все выпуски'!$H$8)*((VLOOKUP(IF(C555="Нет",VLOOKUP(A555,Оп27_BYN→EUR!$A$2:$C$33,3,0),VLOOKUP((A555-1),Оп27_BYN→EUR!$A$2:$C$33,3,0)),$B$2:$G$2774,5,0)-VLOOKUP(B555,$B$2:$G$2774,5,0))/365+(VLOOKUP(IF(C555="Нет",VLOOKUP(A555,Оп27_BYN→EUR!$A$2:$C$33,3,0),VLOOKUP((A555-1),Оп27_BYN→EUR!$A$2:$C$33,3,0)),$B$2:$G$2774,6,0)-VLOOKUP(B555,$B$2:$G$2774,6,0))/366)</f>
        <v>1.226824951140755</v>
      </c>
      <c r="F555" s="54">
        <f>COUNTIF(D556:$D$2774,365)</f>
        <v>1853</v>
      </c>
      <c r="G555" s="54">
        <f>COUNTIF(D556:$D$2774,366)</f>
        <v>366</v>
      </c>
      <c r="H555" s="50"/>
    </row>
    <row r="556" spans="1:8" x14ac:dyDescent="0.25">
      <c r="A556" s="54">
        <f>COUNTIF($C$3:C556,"Да")</f>
        <v>6</v>
      </c>
      <c r="B556" s="53">
        <f t="shared" si="16"/>
        <v>45954</v>
      </c>
      <c r="C556" s="53" t="str">
        <f>IF(ISERROR(VLOOKUP(B556,Оп27_BYN→EUR!$C$3:$C$33,1,0)),"Нет","Да")</f>
        <v>Нет</v>
      </c>
      <c r="D556" s="54">
        <f t="shared" si="17"/>
        <v>365</v>
      </c>
      <c r="E556" s="55">
        <f>('Все выпуски'!$H$4*'Все выпуски'!$H$8)*((VLOOKUP(IF(C556="Нет",VLOOKUP(A556,Оп27_BYN→EUR!$A$2:$C$33,3,0),VLOOKUP((A556-1),Оп27_BYN→EUR!$A$2:$C$33,3,0)),$B$2:$G$2774,5,0)-VLOOKUP(B556,$B$2:$G$2774,5,0))/365+(VLOOKUP(IF(C556="Нет",VLOOKUP(A556,Оп27_BYN→EUR!$A$2:$C$33,3,0),VLOOKUP((A556-1),Оп27_BYN→EUR!$A$2:$C$33,3,0)),$B$2:$G$2774,6,0)-VLOOKUP(B556,$B$2:$G$2774,6,0))/366)</f>
        <v>1.2534950587742495</v>
      </c>
      <c r="F556" s="54">
        <f>COUNTIF(D557:$D$2774,365)</f>
        <v>1852</v>
      </c>
      <c r="G556" s="54">
        <f>COUNTIF(D557:$D$2774,366)</f>
        <v>366</v>
      </c>
      <c r="H556" s="50"/>
    </row>
    <row r="557" spans="1:8" x14ac:dyDescent="0.25">
      <c r="A557" s="54">
        <f>COUNTIF($C$3:C557,"Да")</f>
        <v>6</v>
      </c>
      <c r="B557" s="53">
        <f t="shared" si="16"/>
        <v>45955</v>
      </c>
      <c r="C557" s="53" t="str">
        <f>IF(ISERROR(VLOOKUP(B557,Оп27_BYN→EUR!$C$3:$C$33,1,0)),"Нет","Да")</f>
        <v>Нет</v>
      </c>
      <c r="D557" s="54">
        <f t="shared" si="17"/>
        <v>365</v>
      </c>
      <c r="E557" s="55">
        <f>('Все выпуски'!$H$4*'Все выпуски'!$H$8)*((VLOOKUP(IF(C557="Нет",VLOOKUP(A557,Оп27_BYN→EUR!$A$2:$C$33,3,0),VLOOKUP((A557-1),Оп27_BYN→EUR!$A$2:$C$33,3,0)),$B$2:$G$2774,5,0)-VLOOKUP(B557,$B$2:$G$2774,5,0))/365+(VLOOKUP(IF(C557="Нет",VLOOKUP(A557,Оп27_BYN→EUR!$A$2:$C$33,3,0),VLOOKUP((A557-1),Оп27_BYN→EUR!$A$2:$C$33,3,0)),$B$2:$G$2774,6,0)-VLOOKUP(B557,$B$2:$G$2774,6,0))/366)</f>
        <v>1.280165166407744</v>
      </c>
      <c r="F557" s="54">
        <f>COUNTIF(D558:$D$2774,365)</f>
        <v>1851</v>
      </c>
      <c r="G557" s="54">
        <f>COUNTIF(D558:$D$2774,366)</f>
        <v>366</v>
      </c>
      <c r="H557" s="50"/>
    </row>
    <row r="558" spans="1:8" x14ac:dyDescent="0.25">
      <c r="A558" s="54">
        <f>COUNTIF($C$3:C558,"Да")</f>
        <v>6</v>
      </c>
      <c r="B558" s="53">
        <f t="shared" si="16"/>
        <v>45956</v>
      </c>
      <c r="C558" s="53" t="str">
        <f>IF(ISERROR(VLOOKUP(B558,Оп27_BYN→EUR!$C$3:$C$33,1,0)),"Нет","Да")</f>
        <v>Нет</v>
      </c>
      <c r="D558" s="54">
        <f t="shared" si="17"/>
        <v>365</v>
      </c>
      <c r="E558" s="55">
        <f>('Все выпуски'!$H$4*'Все выпуски'!$H$8)*((VLOOKUP(IF(C558="Нет",VLOOKUP(A558,Оп27_BYN→EUR!$A$2:$C$33,3,0),VLOOKUP((A558-1),Оп27_BYN→EUR!$A$2:$C$33,3,0)),$B$2:$G$2774,5,0)-VLOOKUP(B558,$B$2:$G$2774,5,0))/365+(VLOOKUP(IF(C558="Нет",VLOOKUP(A558,Оп27_BYN→EUR!$A$2:$C$33,3,0),VLOOKUP((A558-1),Оп27_BYN→EUR!$A$2:$C$33,3,0)),$B$2:$G$2774,6,0)-VLOOKUP(B558,$B$2:$G$2774,6,0))/366)</f>
        <v>1.306835274041239</v>
      </c>
      <c r="F558" s="54">
        <f>COUNTIF(D559:$D$2774,365)</f>
        <v>1850</v>
      </c>
      <c r="G558" s="54">
        <f>COUNTIF(D559:$D$2774,366)</f>
        <v>366</v>
      </c>
      <c r="H558" s="50"/>
    </row>
    <row r="559" spans="1:8" x14ac:dyDescent="0.25">
      <c r="A559" s="54">
        <f>COUNTIF($C$3:C559,"Да")</f>
        <v>6</v>
      </c>
      <c r="B559" s="53">
        <f t="shared" si="16"/>
        <v>45957</v>
      </c>
      <c r="C559" s="53" t="str">
        <f>IF(ISERROR(VLOOKUP(B559,Оп27_BYN→EUR!$C$3:$C$33,1,0)),"Нет","Да")</f>
        <v>Нет</v>
      </c>
      <c r="D559" s="54">
        <f t="shared" si="17"/>
        <v>365</v>
      </c>
      <c r="E559" s="55">
        <f>('Все выпуски'!$H$4*'Все выпуски'!$H$8)*((VLOOKUP(IF(C559="Нет",VLOOKUP(A559,Оп27_BYN→EUR!$A$2:$C$33,3,0),VLOOKUP((A559-1),Оп27_BYN→EUR!$A$2:$C$33,3,0)),$B$2:$G$2774,5,0)-VLOOKUP(B559,$B$2:$G$2774,5,0))/365+(VLOOKUP(IF(C559="Нет",VLOOKUP(A559,Оп27_BYN→EUR!$A$2:$C$33,3,0),VLOOKUP((A559-1),Оп27_BYN→EUR!$A$2:$C$33,3,0)),$B$2:$G$2774,6,0)-VLOOKUP(B559,$B$2:$G$2774,6,0))/366)</f>
        <v>1.3335053816747335</v>
      </c>
      <c r="F559" s="54">
        <f>COUNTIF(D560:$D$2774,365)</f>
        <v>1849</v>
      </c>
      <c r="G559" s="54">
        <f>COUNTIF(D560:$D$2774,366)</f>
        <v>366</v>
      </c>
      <c r="H559" s="50"/>
    </row>
    <row r="560" spans="1:8" x14ac:dyDescent="0.25">
      <c r="A560" s="54">
        <f>COUNTIF($C$3:C560,"Да")</f>
        <v>6</v>
      </c>
      <c r="B560" s="53">
        <f t="shared" si="16"/>
        <v>45958</v>
      </c>
      <c r="C560" s="53" t="str">
        <f>IF(ISERROR(VLOOKUP(B560,Оп27_BYN→EUR!$C$3:$C$33,1,0)),"Нет","Да")</f>
        <v>Нет</v>
      </c>
      <c r="D560" s="54">
        <f t="shared" si="17"/>
        <v>365</v>
      </c>
      <c r="E560" s="55">
        <f>('Все выпуски'!$H$4*'Все выпуски'!$H$8)*((VLOOKUP(IF(C560="Нет",VLOOKUP(A560,Оп27_BYN→EUR!$A$2:$C$33,3,0),VLOOKUP((A560-1),Оп27_BYN→EUR!$A$2:$C$33,3,0)),$B$2:$G$2774,5,0)-VLOOKUP(B560,$B$2:$G$2774,5,0))/365+(VLOOKUP(IF(C560="Нет",VLOOKUP(A560,Оп27_BYN→EUR!$A$2:$C$33,3,0),VLOOKUP((A560-1),Оп27_BYN→EUR!$A$2:$C$33,3,0)),$B$2:$G$2774,6,0)-VLOOKUP(B560,$B$2:$G$2774,6,0))/366)</f>
        <v>1.3601754893082283</v>
      </c>
      <c r="F560" s="54">
        <f>COUNTIF(D561:$D$2774,365)</f>
        <v>1848</v>
      </c>
      <c r="G560" s="54">
        <f>COUNTIF(D561:$D$2774,366)</f>
        <v>366</v>
      </c>
      <c r="H560" s="50"/>
    </row>
    <row r="561" spans="1:8" x14ac:dyDescent="0.25">
      <c r="A561" s="54">
        <f>COUNTIF($C$3:C561,"Да")</f>
        <v>6</v>
      </c>
      <c r="B561" s="53">
        <f t="shared" si="16"/>
        <v>45959</v>
      </c>
      <c r="C561" s="53" t="str">
        <f>IF(ISERROR(VLOOKUP(B561,Оп27_BYN→EUR!$C$3:$C$33,1,0)),"Нет","Да")</f>
        <v>Нет</v>
      </c>
      <c r="D561" s="54">
        <f t="shared" si="17"/>
        <v>365</v>
      </c>
      <c r="E561" s="55">
        <f>('Все выпуски'!$H$4*'Все выпуски'!$H$8)*((VLOOKUP(IF(C561="Нет",VLOOKUP(A561,Оп27_BYN→EUR!$A$2:$C$33,3,0),VLOOKUP((A561-1),Оп27_BYN→EUR!$A$2:$C$33,3,0)),$B$2:$G$2774,5,0)-VLOOKUP(B561,$B$2:$G$2774,5,0))/365+(VLOOKUP(IF(C561="Нет",VLOOKUP(A561,Оп27_BYN→EUR!$A$2:$C$33,3,0),VLOOKUP((A561-1),Оп27_BYN→EUR!$A$2:$C$33,3,0)),$B$2:$G$2774,6,0)-VLOOKUP(B561,$B$2:$G$2774,6,0))/366)</f>
        <v>1.3868455969417228</v>
      </c>
      <c r="F561" s="54">
        <f>COUNTIF(D562:$D$2774,365)</f>
        <v>1847</v>
      </c>
      <c r="G561" s="54">
        <f>COUNTIF(D562:$D$2774,366)</f>
        <v>366</v>
      </c>
      <c r="H561" s="50"/>
    </row>
    <row r="562" spans="1:8" x14ac:dyDescent="0.25">
      <c r="A562" s="54">
        <f>COUNTIF($C$3:C562,"Да")</f>
        <v>6</v>
      </c>
      <c r="B562" s="53">
        <f t="shared" si="16"/>
        <v>45960</v>
      </c>
      <c r="C562" s="53" t="str">
        <f>IF(ISERROR(VLOOKUP(B562,Оп27_BYN→EUR!$C$3:$C$33,1,0)),"Нет","Да")</f>
        <v>Нет</v>
      </c>
      <c r="D562" s="54">
        <f t="shared" si="17"/>
        <v>365</v>
      </c>
      <c r="E562" s="55">
        <f>('Все выпуски'!$H$4*'Все выпуски'!$H$8)*((VLOOKUP(IF(C562="Нет",VLOOKUP(A562,Оп27_BYN→EUR!$A$2:$C$33,3,0),VLOOKUP((A562-1),Оп27_BYN→EUR!$A$2:$C$33,3,0)),$B$2:$G$2774,5,0)-VLOOKUP(B562,$B$2:$G$2774,5,0))/365+(VLOOKUP(IF(C562="Нет",VLOOKUP(A562,Оп27_BYN→EUR!$A$2:$C$33,3,0),VLOOKUP((A562-1),Оп27_BYN→EUR!$A$2:$C$33,3,0)),$B$2:$G$2774,6,0)-VLOOKUP(B562,$B$2:$G$2774,6,0))/366)</f>
        <v>1.4135157045752174</v>
      </c>
      <c r="F562" s="54">
        <f>COUNTIF(D563:$D$2774,365)</f>
        <v>1846</v>
      </c>
      <c r="G562" s="54">
        <f>COUNTIF(D563:$D$2774,366)</f>
        <v>366</v>
      </c>
      <c r="H562" s="50"/>
    </row>
    <row r="563" spans="1:8" x14ac:dyDescent="0.25">
      <c r="A563" s="54">
        <f>COUNTIF($C$3:C563,"Да")</f>
        <v>6</v>
      </c>
      <c r="B563" s="53">
        <f t="shared" si="16"/>
        <v>45961</v>
      </c>
      <c r="C563" s="53" t="str">
        <f>IF(ISERROR(VLOOKUP(B563,Оп27_BYN→EUR!$C$3:$C$33,1,0)),"Нет","Да")</f>
        <v>Нет</v>
      </c>
      <c r="D563" s="54">
        <f t="shared" si="17"/>
        <v>365</v>
      </c>
      <c r="E563" s="55">
        <f>('Все выпуски'!$H$4*'Все выпуски'!$H$8)*((VLOOKUP(IF(C563="Нет",VLOOKUP(A563,Оп27_BYN→EUR!$A$2:$C$33,3,0),VLOOKUP((A563-1),Оп27_BYN→EUR!$A$2:$C$33,3,0)),$B$2:$G$2774,5,0)-VLOOKUP(B563,$B$2:$G$2774,5,0))/365+(VLOOKUP(IF(C563="Нет",VLOOKUP(A563,Оп27_BYN→EUR!$A$2:$C$33,3,0),VLOOKUP((A563-1),Оп27_BYN→EUR!$A$2:$C$33,3,0)),$B$2:$G$2774,6,0)-VLOOKUP(B563,$B$2:$G$2774,6,0))/366)</f>
        <v>1.4401858122087123</v>
      </c>
      <c r="F563" s="54">
        <f>COUNTIF(D564:$D$2774,365)</f>
        <v>1845</v>
      </c>
      <c r="G563" s="54">
        <f>COUNTIF(D564:$D$2774,366)</f>
        <v>366</v>
      </c>
      <c r="H563" s="50"/>
    </row>
    <row r="564" spans="1:8" x14ac:dyDescent="0.25">
      <c r="A564" s="54">
        <f>COUNTIF($C$3:C564,"Да")</f>
        <v>6</v>
      </c>
      <c r="B564" s="53">
        <f t="shared" si="16"/>
        <v>45962</v>
      </c>
      <c r="C564" s="53" t="str">
        <f>IF(ISERROR(VLOOKUP(B564,Оп27_BYN→EUR!$C$3:$C$33,1,0)),"Нет","Да")</f>
        <v>Нет</v>
      </c>
      <c r="D564" s="54">
        <f t="shared" si="17"/>
        <v>365</v>
      </c>
      <c r="E564" s="55">
        <f>('Все выпуски'!$H$4*'Все выпуски'!$H$8)*((VLOOKUP(IF(C564="Нет",VLOOKUP(A564,Оп27_BYN→EUR!$A$2:$C$33,3,0),VLOOKUP((A564-1),Оп27_BYN→EUR!$A$2:$C$33,3,0)),$B$2:$G$2774,5,0)-VLOOKUP(B564,$B$2:$G$2774,5,0))/365+(VLOOKUP(IF(C564="Нет",VLOOKUP(A564,Оп27_BYN→EUR!$A$2:$C$33,3,0),VLOOKUP((A564-1),Оп27_BYN→EUR!$A$2:$C$33,3,0)),$B$2:$G$2774,6,0)-VLOOKUP(B564,$B$2:$G$2774,6,0))/366)</f>
        <v>1.4668559198422069</v>
      </c>
      <c r="F564" s="54">
        <f>COUNTIF(D565:$D$2774,365)</f>
        <v>1844</v>
      </c>
      <c r="G564" s="54">
        <f>COUNTIF(D565:$D$2774,366)</f>
        <v>366</v>
      </c>
      <c r="H564" s="50"/>
    </row>
    <row r="565" spans="1:8" x14ac:dyDescent="0.25">
      <c r="A565" s="54">
        <f>COUNTIF($C$3:C565,"Да")</f>
        <v>6</v>
      </c>
      <c r="B565" s="53">
        <f t="shared" si="16"/>
        <v>45963</v>
      </c>
      <c r="C565" s="53" t="str">
        <f>IF(ISERROR(VLOOKUP(B565,Оп27_BYN→EUR!$C$3:$C$33,1,0)),"Нет","Да")</f>
        <v>Нет</v>
      </c>
      <c r="D565" s="54">
        <f t="shared" si="17"/>
        <v>365</v>
      </c>
      <c r="E565" s="55">
        <f>('Все выпуски'!$H$4*'Все выпуски'!$H$8)*((VLOOKUP(IF(C565="Нет",VLOOKUP(A565,Оп27_BYN→EUR!$A$2:$C$33,3,0),VLOOKUP((A565-1),Оп27_BYN→EUR!$A$2:$C$33,3,0)),$B$2:$G$2774,5,0)-VLOOKUP(B565,$B$2:$G$2774,5,0))/365+(VLOOKUP(IF(C565="Нет",VLOOKUP(A565,Оп27_BYN→EUR!$A$2:$C$33,3,0),VLOOKUP((A565-1),Оп27_BYN→EUR!$A$2:$C$33,3,0)),$B$2:$G$2774,6,0)-VLOOKUP(B565,$B$2:$G$2774,6,0))/366)</f>
        <v>1.4935260274757016</v>
      </c>
      <c r="F565" s="54">
        <f>COUNTIF(D566:$D$2774,365)</f>
        <v>1843</v>
      </c>
      <c r="G565" s="54">
        <f>COUNTIF(D566:$D$2774,366)</f>
        <v>366</v>
      </c>
      <c r="H565" s="50"/>
    </row>
    <row r="566" spans="1:8" x14ac:dyDescent="0.25">
      <c r="A566" s="54">
        <f>COUNTIF($C$3:C566,"Да")</f>
        <v>6</v>
      </c>
      <c r="B566" s="53">
        <f t="shared" si="16"/>
        <v>45964</v>
      </c>
      <c r="C566" s="53" t="str">
        <f>IF(ISERROR(VLOOKUP(B566,Оп27_BYN→EUR!$C$3:$C$33,1,0)),"Нет","Да")</f>
        <v>Нет</v>
      </c>
      <c r="D566" s="54">
        <f t="shared" si="17"/>
        <v>365</v>
      </c>
      <c r="E566" s="55">
        <f>('Все выпуски'!$H$4*'Все выпуски'!$H$8)*((VLOOKUP(IF(C566="Нет",VLOOKUP(A566,Оп27_BYN→EUR!$A$2:$C$33,3,0),VLOOKUP((A566-1),Оп27_BYN→EUR!$A$2:$C$33,3,0)),$B$2:$G$2774,5,0)-VLOOKUP(B566,$B$2:$G$2774,5,0))/365+(VLOOKUP(IF(C566="Нет",VLOOKUP(A566,Оп27_BYN→EUR!$A$2:$C$33,3,0),VLOOKUP((A566-1),Оп27_BYN→EUR!$A$2:$C$33,3,0)),$B$2:$G$2774,6,0)-VLOOKUP(B566,$B$2:$G$2774,6,0))/366)</f>
        <v>1.5201961351091962</v>
      </c>
      <c r="F566" s="54">
        <f>COUNTIF(D567:$D$2774,365)</f>
        <v>1842</v>
      </c>
      <c r="G566" s="54">
        <f>COUNTIF(D567:$D$2774,366)</f>
        <v>366</v>
      </c>
      <c r="H566" s="50"/>
    </row>
    <row r="567" spans="1:8" x14ac:dyDescent="0.25">
      <c r="A567" s="54">
        <f>COUNTIF($C$3:C567,"Да")</f>
        <v>6</v>
      </c>
      <c r="B567" s="53">
        <f t="shared" si="16"/>
        <v>45965</v>
      </c>
      <c r="C567" s="53" t="str">
        <f>IF(ISERROR(VLOOKUP(B567,Оп27_BYN→EUR!$C$3:$C$33,1,0)),"Нет","Да")</f>
        <v>Нет</v>
      </c>
      <c r="D567" s="54">
        <f t="shared" si="17"/>
        <v>365</v>
      </c>
      <c r="E567" s="55">
        <f>('Все выпуски'!$H$4*'Все выпуски'!$H$8)*((VLOOKUP(IF(C567="Нет",VLOOKUP(A567,Оп27_BYN→EUR!$A$2:$C$33,3,0),VLOOKUP((A567-1),Оп27_BYN→EUR!$A$2:$C$33,3,0)),$B$2:$G$2774,5,0)-VLOOKUP(B567,$B$2:$G$2774,5,0))/365+(VLOOKUP(IF(C567="Нет",VLOOKUP(A567,Оп27_BYN→EUR!$A$2:$C$33,3,0),VLOOKUP((A567-1),Оп27_BYN→EUR!$A$2:$C$33,3,0)),$B$2:$G$2774,6,0)-VLOOKUP(B567,$B$2:$G$2774,6,0))/366)</f>
        <v>1.5468662427426911</v>
      </c>
      <c r="F567" s="54">
        <f>COUNTIF(D568:$D$2774,365)</f>
        <v>1841</v>
      </c>
      <c r="G567" s="54">
        <f>COUNTIF(D568:$D$2774,366)</f>
        <v>366</v>
      </c>
      <c r="H567" s="50"/>
    </row>
    <row r="568" spans="1:8" x14ac:dyDescent="0.25">
      <c r="A568" s="54">
        <f>COUNTIF($C$3:C568,"Да")</f>
        <v>6</v>
      </c>
      <c r="B568" s="53">
        <f t="shared" si="16"/>
        <v>45966</v>
      </c>
      <c r="C568" s="53" t="str">
        <f>IF(ISERROR(VLOOKUP(B568,Оп27_BYN→EUR!$C$3:$C$33,1,0)),"Нет","Да")</f>
        <v>Нет</v>
      </c>
      <c r="D568" s="54">
        <f t="shared" si="17"/>
        <v>365</v>
      </c>
      <c r="E568" s="55">
        <f>('Все выпуски'!$H$4*'Все выпуски'!$H$8)*((VLOOKUP(IF(C568="Нет",VLOOKUP(A568,Оп27_BYN→EUR!$A$2:$C$33,3,0),VLOOKUP((A568-1),Оп27_BYN→EUR!$A$2:$C$33,3,0)),$B$2:$G$2774,5,0)-VLOOKUP(B568,$B$2:$G$2774,5,0))/365+(VLOOKUP(IF(C568="Нет",VLOOKUP(A568,Оп27_BYN→EUR!$A$2:$C$33,3,0),VLOOKUP((A568-1),Оп27_BYN→EUR!$A$2:$C$33,3,0)),$B$2:$G$2774,6,0)-VLOOKUP(B568,$B$2:$G$2774,6,0))/366)</f>
        <v>1.5735363503761857</v>
      </c>
      <c r="F568" s="54">
        <f>COUNTIF(D569:$D$2774,365)</f>
        <v>1840</v>
      </c>
      <c r="G568" s="54">
        <f>COUNTIF(D569:$D$2774,366)</f>
        <v>366</v>
      </c>
      <c r="H568" s="50"/>
    </row>
    <row r="569" spans="1:8" x14ac:dyDescent="0.25">
      <c r="A569" s="54">
        <f>COUNTIF($C$3:C569,"Да")</f>
        <v>6</v>
      </c>
      <c r="B569" s="53">
        <f t="shared" si="16"/>
        <v>45967</v>
      </c>
      <c r="C569" s="53" t="str">
        <f>IF(ISERROR(VLOOKUP(B569,Оп27_BYN→EUR!$C$3:$C$33,1,0)),"Нет","Да")</f>
        <v>Нет</v>
      </c>
      <c r="D569" s="54">
        <f t="shared" si="17"/>
        <v>365</v>
      </c>
      <c r="E569" s="55">
        <f>('Все выпуски'!$H$4*'Все выпуски'!$H$8)*((VLOOKUP(IF(C569="Нет",VLOOKUP(A569,Оп27_BYN→EUR!$A$2:$C$33,3,0),VLOOKUP((A569-1),Оп27_BYN→EUR!$A$2:$C$33,3,0)),$B$2:$G$2774,5,0)-VLOOKUP(B569,$B$2:$G$2774,5,0))/365+(VLOOKUP(IF(C569="Нет",VLOOKUP(A569,Оп27_BYN→EUR!$A$2:$C$33,3,0),VLOOKUP((A569-1),Оп27_BYN→EUR!$A$2:$C$33,3,0)),$B$2:$G$2774,6,0)-VLOOKUP(B569,$B$2:$G$2774,6,0))/366)</f>
        <v>1.6002064580096802</v>
      </c>
      <c r="F569" s="54">
        <f>COUNTIF(D570:$D$2774,365)</f>
        <v>1839</v>
      </c>
      <c r="G569" s="54">
        <f>COUNTIF(D570:$D$2774,366)</f>
        <v>366</v>
      </c>
      <c r="H569" s="50"/>
    </row>
    <row r="570" spans="1:8" x14ac:dyDescent="0.25">
      <c r="A570" s="54">
        <f>COUNTIF($C$3:C570,"Да")</f>
        <v>6</v>
      </c>
      <c r="B570" s="53">
        <f t="shared" si="16"/>
        <v>45968</v>
      </c>
      <c r="C570" s="53" t="str">
        <f>IF(ISERROR(VLOOKUP(B570,Оп27_BYN→EUR!$C$3:$C$33,1,0)),"Нет","Да")</f>
        <v>Нет</v>
      </c>
      <c r="D570" s="54">
        <f t="shared" si="17"/>
        <v>365</v>
      </c>
      <c r="E570" s="55">
        <f>('Все выпуски'!$H$4*'Все выпуски'!$H$8)*((VLOOKUP(IF(C570="Нет",VLOOKUP(A570,Оп27_BYN→EUR!$A$2:$C$33,3,0),VLOOKUP((A570-1),Оп27_BYN→EUR!$A$2:$C$33,3,0)),$B$2:$G$2774,5,0)-VLOOKUP(B570,$B$2:$G$2774,5,0))/365+(VLOOKUP(IF(C570="Нет",VLOOKUP(A570,Оп27_BYN→EUR!$A$2:$C$33,3,0),VLOOKUP((A570-1),Оп27_BYN→EUR!$A$2:$C$33,3,0)),$B$2:$G$2774,6,0)-VLOOKUP(B570,$B$2:$G$2774,6,0))/366)</f>
        <v>1.626876565643175</v>
      </c>
      <c r="F570" s="54">
        <f>COUNTIF(D571:$D$2774,365)</f>
        <v>1838</v>
      </c>
      <c r="G570" s="54">
        <f>COUNTIF(D571:$D$2774,366)</f>
        <v>366</v>
      </c>
      <c r="H570" s="50"/>
    </row>
    <row r="571" spans="1:8" x14ac:dyDescent="0.25">
      <c r="A571" s="54">
        <f>COUNTIF($C$3:C571,"Да")</f>
        <v>6</v>
      </c>
      <c r="B571" s="53">
        <f t="shared" si="16"/>
        <v>45969</v>
      </c>
      <c r="C571" s="53" t="str">
        <f>IF(ISERROR(VLOOKUP(B571,Оп27_BYN→EUR!$C$3:$C$33,1,0)),"Нет","Да")</f>
        <v>Нет</v>
      </c>
      <c r="D571" s="54">
        <f t="shared" si="17"/>
        <v>365</v>
      </c>
      <c r="E571" s="55">
        <f>('Все выпуски'!$H$4*'Все выпуски'!$H$8)*((VLOOKUP(IF(C571="Нет",VLOOKUP(A571,Оп27_BYN→EUR!$A$2:$C$33,3,0),VLOOKUP((A571-1),Оп27_BYN→EUR!$A$2:$C$33,3,0)),$B$2:$G$2774,5,0)-VLOOKUP(B571,$B$2:$G$2774,5,0))/365+(VLOOKUP(IF(C571="Нет",VLOOKUP(A571,Оп27_BYN→EUR!$A$2:$C$33,3,0),VLOOKUP((A571-1),Оп27_BYN→EUR!$A$2:$C$33,3,0)),$B$2:$G$2774,6,0)-VLOOKUP(B571,$B$2:$G$2774,6,0))/366)</f>
        <v>1.6535466732766695</v>
      </c>
      <c r="F571" s="54">
        <f>COUNTIF(D572:$D$2774,365)</f>
        <v>1837</v>
      </c>
      <c r="G571" s="54">
        <f>COUNTIF(D572:$D$2774,366)</f>
        <v>366</v>
      </c>
      <c r="H571" s="50"/>
    </row>
    <row r="572" spans="1:8" x14ac:dyDescent="0.25">
      <c r="A572" s="54">
        <f>COUNTIF($C$3:C572,"Да")</f>
        <v>6</v>
      </c>
      <c r="B572" s="53">
        <f t="shared" si="16"/>
        <v>45970</v>
      </c>
      <c r="C572" s="53" t="str">
        <f>IF(ISERROR(VLOOKUP(B572,Оп27_BYN→EUR!$C$3:$C$33,1,0)),"Нет","Да")</f>
        <v>Нет</v>
      </c>
      <c r="D572" s="54">
        <f t="shared" si="17"/>
        <v>365</v>
      </c>
      <c r="E572" s="55">
        <f>('Все выпуски'!$H$4*'Все выпуски'!$H$8)*((VLOOKUP(IF(C572="Нет",VLOOKUP(A572,Оп27_BYN→EUR!$A$2:$C$33,3,0),VLOOKUP((A572-1),Оп27_BYN→EUR!$A$2:$C$33,3,0)),$B$2:$G$2774,5,0)-VLOOKUP(B572,$B$2:$G$2774,5,0))/365+(VLOOKUP(IF(C572="Нет",VLOOKUP(A572,Оп27_BYN→EUR!$A$2:$C$33,3,0),VLOOKUP((A572-1),Оп27_BYN→EUR!$A$2:$C$33,3,0)),$B$2:$G$2774,6,0)-VLOOKUP(B572,$B$2:$G$2774,6,0))/366)</f>
        <v>1.6802167809101645</v>
      </c>
      <c r="F572" s="54">
        <f>COUNTIF(D573:$D$2774,365)</f>
        <v>1836</v>
      </c>
      <c r="G572" s="54">
        <f>COUNTIF(D573:$D$2774,366)</f>
        <v>366</v>
      </c>
      <c r="H572" s="50"/>
    </row>
    <row r="573" spans="1:8" x14ac:dyDescent="0.25">
      <c r="A573" s="54">
        <f>COUNTIF($C$3:C573,"Да")</f>
        <v>6</v>
      </c>
      <c r="B573" s="53">
        <f t="shared" si="16"/>
        <v>45971</v>
      </c>
      <c r="C573" s="53" t="str">
        <f>IF(ISERROR(VLOOKUP(B573,Оп27_BYN→EUR!$C$3:$C$33,1,0)),"Нет","Да")</f>
        <v>Нет</v>
      </c>
      <c r="D573" s="54">
        <f t="shared" si="17"/>
        <v>365</v>
      </c>
      <c r="E573" s="55">
        <f>('Все выпуски'!$H$4*'Все выпуски'!$H$8)*((VLOOKUP(IF(C573="Нет",VLOOKUP(A573,Оп27_BYN→EUR!$A$2:$C$33,3,0),VLOOKUP((A573-1),Оп27_BYN→EUR!$A$2:$C$33,3,0)),$B$2:$G$2774,5,0)-VLOOKUP(B573,$B$2:$G$2774,5,0))/365+(VLOOKUP(IF(C573="Нет",VLOOKUP(A573,Оп27_BYN→EUR!$A$2:$C$33,3,0),VLOOKUP((A573-1),Оп27_BYN→EUR!$A$2:$C$33,3,0)),$B$2:$G$2774,6,0)-VLOOKUP(B573,$B$2:$G$2774,6,0))/366)</f>
        <v>1.706886888543659</v>
      </c>
      <c r="F573" s="54">
        <f>COUNTIF(D574:$D$2774,365)</f>
        <v>1835</v>
      </c>
      <c r="G573" s="54">
        <f>COUNTIF(D574:$D$2774,366)</f>
        <v>366</v>
      </c>
      <c r="H573" s="50"/>
    </row>
    <row r="574" spans="1:8" x14ac:dyDescent="0.25">
      <c r="A574" s="54">
        <f>COUNTIF($C$3:C574,"Да")</f>
        <v>6</v>
      </c>
      <c r="B574" s="53">
        <f t="shared" si="16"/>
        <v>45972</v>
      </c>
      <c r="C574" s="53" t="str">
        <f>IF(ISERROR(VLOOKUP(B574,Оп27_BYN→EUR!$C$3:$C$33,1,0)),"Нет","Да")</f>
        <v>Нет</v>
      </c>
      <c r="D574" s="54">
        <f t="shared" si="17"/>
        <v>365</v>
      </c>
      <c r="E574" s="55">
        <f>('Все выпуски'!$H$4*'Все выпуски'!$H$8)*((VLOOKUP(IF(C574="Нет",VLOOKUP(A574,Оп27_BYN→EUR!$A$2:$C$33,3,0),VLOOKUP((A574-1),Оп27_BYN→EUR!$A$2:$C$33,3,0)),$B$2:$G$2774,5,0)-VLOOKUP(B574,$B$2:$G$2774,5,0))/365+(VLOOKUP(IF(C574="Нет",VLOOKUP(A574,Оп27_BYN→EUR!$A$2:$C$33,3,0),VLOOKUP((A574-1),Оп27_BYN→EUR!$A$2:$C$33,3,0)),$B$2:$G$2774,6,0)-VLOOKUP(B574,$B$2:$G$2774,6,0))/366)</f>
        <v>1.7335569961771535</v>
      </c>
      <c r="F574" s="54">
        <f>COUNTIF(D575:$D$2774,365)</f>
        <v>1834</v>
      </c>
      <c r="G574" s="54">
        <f>COUNTIF(D575:$D$2774,366)</f>
        <v>366</v>
      </c>
      <c r="H574" s="50"/>
    </row>
    <row r="575" spans="1:8" x14ac:dyDescent="0.25">
      <c r="A575" s="54">
        <f>COUNTIF($C$3:C575,"Да")</f>
        <v>6</v>
      </c>
      <c r="B575" s="53">
        <f t="shared" si="16"/>
        <v>45973</v>
      </c>
      <c r="C575" s="53" t="str">
        <f>IF(ISERROR(VLOOKUP(B575,Оп27_BYN→EUR!$C$3:$C$33,1,0)),"Нет","Да")</f>
        <v>Нет</v>
      </c>
      <c r="D575" s="54">
        <f t="shared" si="17"/>
        <v>365</v>
      </c>
      <c r="E575" s="55">
        <f>('Все выпуски'!$H$4*'Все выпуски'!$H$8)*((VLOOKUP(IF(C575="Нет",VLOOKUP(A575,Оп27_BYN→EUR!$A$2:$C$33,3,0),VLOOKUP((A575-1),Оп27_BYN→EUR!$A$2:$C$33,3,0)),$B$2:$G$2774,5,0)-VLOOKUP(B575,$B$2:$G$2774,5,0))/365+(VLOOKUP(IF(C575="Нет",VLOOKUP(A575,Оп27_BYN→EUR!$A$2:$C$33,3,0),VLOOKUP((A575-1),Оп27_BYN→EUR!$A$2:$C$33,3,0)),$B$2:$G$2774,6,0)-VLOOKUP(B575,$B$2:$G$2774,6,0))/366)</f>
        <v>1.7602271038106483</v>
      </c>
      <c r="F575" s="54">
        <f>COUNTIF(D576:$D$2774,365)</f>
        <v>1833</v>
      </c>
      <c r="G575" s="54">
        <f>COUNTIF(D576:$D$2774,366)</f>
        <v>366</v>
      </c>
      <c r="H575" s="50"/>
    </row>
    <row r="576" spans="1:8" x14ac:dyDescent="0.25">
      <c r="A576" s="54">
        <f>COUNTIF($C$3:C576,"Да")</f>
        <v>6</v>
      </c>
      <c r="B576" s="53">
        <f t="shared" si="16"/>
        <v>45974</v>
      </c>
      <c r="C576" s="53" t="str">
        <f>IF(ISERROR(VLOOKUP(B576,Оп27_BYN→EUR!$C$3:$C$33,1,0)),"Нет","Да")</f>
        <v>Нет</v>
      </c>
      <c r="D576" s="54">
        <f t="shared" si="17"/>
        <v>365</v>
      </c>
      <c r="E576" s="55">
        <f>('Все выпуски'!$H$4*'Все выпуски'!$H$8)*((VLOOKUP(IF(C576="Нет",VLOOKUP(A576,Оп27_BYN→EUR!$A$2:$C$33,3,0),VLOOKUP((A576-1),Оп27_BYN→EUR!$A$2:$C$33,3,0)),$B$2:$G$2774,5,0)-VLOOKUP(B576,$B$2:$G$2774,5,0))/365+(VLOOKUP(IF(C576="Нет",VLOOKUP(A576,Оп27_BYN→EUR!$A$2:$C$33,3,0),VLOOKUP((A576-1),Оп27_BYN→EUR!$A$2:$C$33,3,0)),$B$2:$G$2774,6,0)-VLOOKUP(B576,$B$2:$G$2774,6,0))/366)</f>
        <v>1.7868972114441428</v>
      </c>
      <c r="F576" s="54">
        <f>COUNTIF(D577:$D$2774,365)</f>
        <v>1832</v>
      </c>
      <c r="G576" s="54">
        <f>COUNTIF(D577:$D$2774,366)</f>
        <v>366</v>
      </c>
      <c r="H576" s="50"/>
    </row>
    <row r="577" spans="1:8" x14ac:dyDescent="0.25">
      <c r="A577" s="54">
        <f>COUNTIF($C$3:C577,"Да")</f>
        <v>6</v>
      </c>
      <c r="B577" s="53">
        <f t="shared" si="16"/>
        <v>45975</v>
      </c>
      <c r="C577" s="53" t="str">
        <f>IF(ISERROR(VLOOKUP(B577,Оп27_BYN→EUR!$C$3:$C$33,1,0)),"Нет","Да")</f>
        <v>Нет</v>
      </c>
      <c r="D577" s="54">
        <f t="shared" si="17"/>
        <v>365</v>
      </c>
      <c r="E577" s="55">
        <f>('Все выпуски'!$H$4*'Все выпуски'!$H$8)*((VLOOKUP(IF(C577="Нет",VLOOKUP(A577,Оп27_BYN→EUR!$A$2:$C$33,3,0),VLOOKUP((A577-1),Оп27_BYN→EUR!$A$2:$C$33,3,0)),$B$2:$G$2774,5,0)-VLOOKUP(B577,$B$2:$G$2774,5,0))/365+(VLOOKUP(IF(C577="Нет",VLOOKUP(A577,Оп27_BYN→EUR!$A$2:$C$33,3,0),VLOOKUP((A577-1),Оп27_BYN→EUR!$A$2:$C$33,3,0)),$B$2:$G$2774,6,0)-VLOOKUP(B577,$B$2:$G$2774,6,0))/366)</f>
        <v>1.8135673190776378</v>
      </c>
      <c r="F577" s="54">
        <f>COUNTIF(D578:$D$2774,365)</f>
        <v>1831</v>
      </c>
      <c r="G577" s="54">
        <f>COUNTIF(D578:$D$2774,366)</f>
        <v>366</v>
      </c>
      <c r="H577" s="50"/>
    </row>
    <row r="578" spans="1:8" x14ac:dyDescent="0.25">
      <c r="A578" s="54">
        <f>COUNTIF($C$3:C578,"Да")</f>
        <v>6</v>
      </c>
      <c r="B578" s="53">
        <f t="shared" si="16"/>
        <v>45976</v>
      </c>
      <c r="C578" s="53" t="str">
        <f>IF(ISERROR(VLOOKUP(B578,Оп27_BYN→EUR!$C$3:$C$33,1,0)),"Нет","Да")</f>
        <v>Нет</v>
      </c>
      <c r="D578" s="54">
        <f t="shared" si="17"/>
        <v>365</v>
      </c>
      <c r="E578" s="55">
        <f>('Все выпуски'!$H$4*'Все выпуски'!$H$8)*((VLOOKUP(IF(C578="Нет",VLOOKUP(A578,Оп27_BYN→EUR!$A$2:$C$33,3,0),VLOOKUP((A578-1),Оп27_BYN→EUR!$A$2:$C$33,3,0)),$B$2:$G$2774,5,0)-VLOOKUP(B578,$B$2:$G$2774,5,0))/365+(VLOOKUP(IF(C578="Нет",VLOOKUP(A578,Оп27_BYN→EUR!$A$2:$C$33,3,0),VLOOKUP((A578-1),Оп27_BYN→EUR!$A$2:$C$33,3,0)),$B$2:$G$2774,6,0)-VLOOKUP(B578,$B$2:$G$2774,6,0))/366)</f>
        <v>1.8402374267111323</v>
      </c>
      <c r="F578" s="54">
        <f>COUNTIF(D579:$D$2774,365)</f>
        <v>1830</v>
      </c>
      <c r="G578" s="54">
        <f>COUNTIF(D579:$D$2774,366)</f>
        <v>366</v>
      </c>
      <c r="H578" s="50"/>
    </row>
    <row r="579" spans="1:8" x14ac:dyDescent="0.25">
      <c r="A579" s="54">
        <f>COUNTIF($C$3:C579,"Да")</f>
        <v>6</v>
      </c>
      <c r="B579" s="53">
        <f t="shared" si="16"/>
        <v>45977</v>
      </c>
      <c r="C579" s="53" t="str">
        <f>IF(ISERROR(VLOOKUP(B579,Оп27_BYN→EUR!$C$3:$C$33,1,0)),"Нет","Да")</f>
        <v>Нет</v>
      </c>
      <c r="D579" s="54">
        <f t="shared" si="17"/>
        <v>365</v>
      </c>
      <c r="E579" s="55">
        <f>('Все выпуски'!$H$4*'Все выпуски'!$H$8)*((VLOOKUP(IF(C579="Нет",VLOOKUP(A579,Оп27_BYN→EUR!$A$2:$C$33,3,0),VLOOKUP((A579-1),Оп27_BYN→EUR!$A$2:$C$33,3,0)),$B$2:$G$2774,5,0)-VLOOKUP(B579,$B$2:$G$2774,5,0))/365+(VLOOKUP(IF(C579="Нет",VLOOKUP(A579,Оп27_BYN→EUR!$A$2:$C$33,3,0),VLOOKUP((A579-1),Оп27_BYN→EUR!$A$2:$C$33,3,0)),$B$2:$G$2774,6,0)-VLOOKUP(B579,$B$2:$G$2774,6,0))/366)</f>
        <v>1.8669075343446269</v>
      </c>
      <c r="F579" s="54">
        <f>COUNTIF(D580:$D$2774,365)</f>
        <v>1829</v>
      </c>
      <c r="G579" s="54">
        <f>COUNTIF(D580:$D$2774,366)</f>
        <v>366</v>
      </c>
      <c r="H579" s="50"/>
    </row>
    <row r="580" spans="1:8" x14ac:dyDescent="0.25">
      <c r="A580" s="54">
        <f>COUNTIF($C$3:C580,"Да")</f>
        <v>6</v>
      </c>
      <c r="B580" s="53">
        <f t="shared" ref="B580:B643" si="18">B579+1</f>
        <v>45978</v>
      </c>
      <c r="C580" s="53" t="str">
        <f>IF(ISERROR(VLOOKUP(B580,Оп27_BYN→EUR!$C$3:$C$33,1,0)),"Нет","Да")</f>
        <v>Нет</v>
      </c>
      <c r="D580" s="54">
        <f t="shared" ref="D580:D643" si="19">IF(MOD(YEAR(B580),4)=0,366,365)</f>
        <v>365</v>
      </c>
      <c r="E580" s="55">
        <f>('Все выпуски'!$H$4*'Все выпуски'!$H$8)*((VLOOKUP(IF(C580="Нет",VLOOKUP(A580,Оп27_BYN→EUR!$A$2:$C$33,3,0),VLOOKUP((A580-1),Оп27_BYN→EUR!$A$2:$C$33,3,0)),$B$2:$G$2774,5,0)-VLOOKUP(B580,$B$2:$G$2774,5,0))/365+(VLOOKUP(IF(C580="Нет",VLOOKUP(A580,Оп27_BYN→EUR!$A$2:$C$33,3,0),VLOOKUP((A580-1),Оп27_BYN→EUR!$A$2:$C$33,3,0)),$B$2:$G$2774,6,0)-VLOOKUP(B580,$B$2:$G$2774,6,0))/366)</f>
        <v>1.8935776419781216</v>
      </c>
      <c r="F580" s="54">
        <f>COUNTIF(D581:$D$2774,365)</f>
        <v>1828</v>
      </c>
      <c r="G580" s="54">
        <f>COUNTIF(D581:$D$2774,366)</f>
        <v>366</v>
      </c>
      <c r="H580" s="50"/>
    </row>
    <row r="581" spans="1:8" x14ac:dyDescent="0.25">
      <c r="A581" s="54">
        <f>COUNTIF($C$3:C581,"Да")</f>
        <v>6</v>
      </c>
      <c r="B581" s="53">
        <f t="shared" si="18"/>
        <v>45979</v>
      </c>
      <c r="C581" s="53" t="str">
        <f>IF(ISERROR(VLOOKUP(B581,Оп27_BYN→EUR!$C$3:$C$33,1,0)),"Нет","Да")</f>
        <v>Нет</v>
      </c>
      <c r="D581" s="54">
        <f t="shared" si="19"/>
        <v>365</v>
      </c>
      <c r="E581" s="55">
        <f>('Все выпуски'!$H$4*'Все выпуски'!$H$8)*((VLOOKUP(IF(C581="Нет",VLOOKUP(A581,Оп27_BYN→EUR!$A$2:$C$33,3,0),VLOOKUP((A581-1),Оп27_BYN→EUR!$A$2:$C$33,3,0)),$B$2:$G$2774,5,0)-VLOOKUP(B581,$B$2:$G$2774,5,0))/365+(VLOOKUP(IF(C581="Нет",VLOOKUP(A581,Оп27_BYN→EUR!$A$2:$C$33,3,0),VLOOKUP((A581-1),Оп27_BYN→EUR!$A$2:$C$33,3,0)),$B$2:$G$2774,6,0)-VLOOKUP(B581,$B$2:$G$2774,6,0))/366)</f>
        <v>1.9202477496116164</v>
      </c>
      <c r="F581" s="54">
        <f>COUNTIF(D582:$D$2774,365)</f>
        <v>1827</v>
      </c>
      <c r="G581" s="54">
        <f>COUNTIF(D582:$D$2774,366)</f>
        <v>366</v>
      </c>
      <c r="H581" s="50"/>
    </row>
    <row r="582" spans="1:8" x14ac:dyDescent="0.25">
      <c r="A582" s="54">
        <f>COUNTIF($C$3:C582,"Да")</f>
        <v>6</v>
      </c>
      <c r="B582" s="53">
        <f t="shared" si="18"/>
        <v>45980</v>
      </c>
      <c r="C582" s="53" t="str">
        <f>IF(ISERROR(VLOOKUP(B582,Оп27_BYN→EUR!$C$3:$C$33,1,0)),"Нет","Да")</f>
        <v>Нет</v>
      </c>
      <c r="D582" s="54">
        <f t="shared" si="19"/>
        <v>365</v>
      </c>
      <c r="E582" s="55">
        <f>('Все выпуски'!$H$4*'Все выпуски'!$H$8)*((VLOOKUP(IF(C582="Нет",VLOOKUP(A582,Оп27_BYN→EUR!$A$2:$C$33,3,0),VLOOKUP((A582-1),Оп27_BYN→EUR!$A$2:$C$33,3,0)),$B$2:$G$2774,5,0)-VLOOKUP(B582,$B$2:$G$2774,5,0))/365+(VLOOKUP(IF(C582="Нет",VLOOKUP(A582,Оп27_BYN→EUR!$A$2:$C$33,3,0),VLOOKUP((A582-1),Оп27_BYN→EUR!$A$2:$C$33,3,0)),$B$2:$G$2774,6,0)-VLOOKUP(B582,$B$2:$G$2774,6,0))/366)</f>
        <v>1.9469178572451111</v>
      </c>
      <c r="F582" s="54">
        <f>COUNTIF(D583:$D$2774,365)</f>
        <v>1826</v>
      </c>
      <c r="G582" s="54">
        <f>COUNTIF(D583:$D$2774,366)</f>
        <v>366</v>
      </c>
      <c r="H582" s="50"/>
    </row>
    <row r="583" spans="1:8" x14ac:dyDescent="0.25">
      <c r="A583" s="54">
        <f>COUNTIF($C$3:C583,"Да")</f>
        <v>6</v>
      </c>
      <c r="B583" s="53">
        <f t="shared" si="18"/>
        <v>45981</v>
      </c>
      <c r="C583" s="53" t="str">
        <f>IF(ISERROR(VLOOKUP(B583,Оп27_BYN→EUR!$C$3:$C$33,1,0)),"Нет","Да")</f>
        <v>Нет</v>
      </c>
      <c r="D583" s="54">
        <f t="shared" si="19"/>
        <v>365</v>
      </c>
      <c r="E583" s="55">
        <f>('Все выпуски'!$H$4*'Все выпуски'!$H$8)*((VLOOKUP(IF(C583="Нет",VLOOKUP(A583,Оп27_BYN→EUR!$A$2:$C$33,3,0),VLOOKUP((A583-1),Оп27_BYN→EUR!$A$2:$C$33,3,0)),$B$2:$G$2774,5,0)-VLOOKUP(B583,$B$2:$G$2774,5,0))/365+(VLOOKUP(IF(C583="Нет",VLOOKUP(A583,Оп27_BYN→EUR!$A$2:$C$33,3,0),VLOOKUP((A583-1),Оп27_BYN→EUR!$A$2:$C$33,3,0)),$B$2:$G$2774,6,0)-VLOOKUP(B583,$B$2:$G$2774,6,0))/366)</f>
        <v>1.9735879648786057</v>
      </c>
      <c r="F583" s="54">
        <f>COUNTIF(D584:$D$2774,365)</f>
        <v>1825</v>
      </c>
      <c r="G583" s="54">
        <f>COUNTIF(D584:$D$2774,366)</f>
        <v>366</v>
      </c>
      <c r="H583" s="50"/>
    </row>
    <row r="584" spans="1:8" x14ac:dyDescent="0.25">
      <c r="A584" s="54">
        <f>COUNTIF($C$3:C584,"Да")</f>
        <v>6</v>
      </c>
      <c r="B584" s="53">
        <f t="shared" si="18"/>
        <v>45982</v>
      </c>
      <c r="C584" s="53" t="str">
        <f>IF(ISERROR(VLOOKUP(B584,Оп27_BYN→EUR!$C$3:$C$33,1,0)),"Нет","Да")</f>
        <v>Нет</v>
      </c>
      <c r="D584" s="54">
        <f t="shared" si="19"/>
        <v>365</v>
      </c>
      <c r="E584" s="55">
        <f>('Все выпуски'!$H$4*'Все выпуски'!$H$8)*((VLOOKUP(IF(C584="Нет",VLOOKUP(A584,Оп27_BYN→EUR!$A$2:$C$33,3,0),VLOOKUP((A584-1),Оп27_BYN→EUR!$A$2:$C$33,3,0)),$B$2:$G$2774,5,0)-VLOOKUP(B584,$B$2:$G$2774,5,0))/365+(VLOOKUP(IF(C584="Нет",VLOOKUP(A584,Оп27_BYN→EUR!$A$2:$C$33,3,0),VLOOKUP((A584-1),Оп27_BYN→EUR!$A$2:$C$33,3,0)),$B$2:$G$2774,6,0)-VLOOKUP(B584,$B$2:$G$2774,6,0))/366)</f>
        <v>2.0002580725121004</v>
      </c>
      <c r="F584" s="54">
        <f>COUNTIF(D585:$D$2774,365)</f>
        <v>1824</v>
      </c>
      <c r="G584" s="54">
        <f>COUNTIF(D585:$D$2774,366)</f>
        <v>366</v>
      </c>
      <c r="H584" s="50"/>
    </row>
    <row r="585" spans="1:8" x14ac:dyDescent="0.25">
      <c r="A585" s="54">
        <f>COUNTIF($C$3:C585,"Да")</f>
        <v>6</v>
      </c>
      <c r="B585" s="53">
        <f t="shared" si="18"/>
        <v>45983</v>
      </c>
      <c r="C585" s="53" t="str">
        <f>IF(ISERROR(VLOOKUP(B585,Оп27_BYN→EUR!$C$3:$C$33,1,0)),"Нет","Да")</f>
        <v>Нет</v>
      </c>
      <c r="D585" s="54">
        <f t="shared" si="19"/>
        <v>365</v>
      </c>
      <c r="E585" s="55">
        <f>('Все выпуски'!$H$4*'Все выпуски'!$H$8)*((VLOOKUP(IF(C585="Нет",VLOOKUP(A585,Оп27_BYN→EUR!$A$2:$C$33,3,0),VLOOKUP((A585-1),Оп27_BYN→EUR!$A$2:$C$33,3,0)),$B$2:$G$2774,5,0)-VLOOKUP(B585,$B$2:$G$2774,5,0))/365+(VLOOKUP(IF(C585="Нет",VLOOKUP(A585,Оп27_BYN→EUR!$A$2:$C$33,3,0),VLOOKUP((A585-1),Оп27_BYN→EUR!$A$2:$C$33,3,0)),$B$2:$G$2774,6,0)-VLOOKUP(B585,$B$2:$G$2774,6,0))/366)</f>
        <v>2.0269281801455952</v>
      </c>
      <c r="F585" s="54">
        <f>COUNTIF(D586:$D$2774,365)</f>
        <v>1823</v>
      </c>
      <c r="G585" s="54">
        <f>COUNTIF(D586:$D$2774,366)</f>
        <v>366</v>
      </c>
      <c r="H585" s="50"/>
    </row>
    <row r="586" spans="1:8" x14ac:dyDescent="0.25">
      <c r="A586" s="54">
        <f>COUNTIF($C$3:C586,"Да")</f>
        <v>6</v>
      </c>
      <c r="B586" s="53">
        <f t="shared" si="18"/>
        <v>45984</v>
      </c>
      <c r="C586" s="53" t="str">
        <f>IF(ISERROR(VLOOKUP(B586,Оп27_BYN→EUR!$C$3:$C$33,1,0)),"Нет","Да")</f>
        <v>Нет</v>
      </c>
      <c r="D586" s="54">
        <f t="shared" si="19"/>
        <v>365</v>
      </c>
      <c r="E586" s="55">
        <f>('Все выпуски'!$H$4*'Все выпуски'!$H$8)*((VLOOKUP(IF(C586="Нет",VLOOKUP(A586,Оп27_BYN→EUR!$A$2:$C$33,3,0),VLOOKUP((A586-1),Оп27_BYN→EUR!$A$2:$C$33,3,0)),$B$2:$G$2774,5,0)-VLOOKUP(B586,$B$2:$G$2774,5,0))/365+(VLOOKUP(IF(C586="Нет",VLOOKUP(A586,Оп27_BYN→EUR!$A$2:$C$33,3,0),VLOOKUP((A586-1),Оп27_BYN→EUR!$A$2:$C$33,3,0)),$B$2:$G$2774,6,0)-VLOOKUP(B586,$B$2:$G$2774,6,0))/366)</f>
        <v>2.0535982877790895</v>
      </c>
      <c r="F586" s="54">
        <f>COUNTIF(D587:$D$2774,365)</f>
        <v>1822</v>
      </c>
      <c r="G586" s="54">
        <f>COUNTIF(D587:$D$2774,366)</f>
        <v>366</v>
      </c>
      <c r="H586" s="50"/>
    </row>
    <row r="587" spans="1:8" x14ac:dyDescent="0.25">
      <c r="A587" s="54">
        <f>COUNTIF($C$3:C587,"Да")</f>
        <v>6</v>
      </c>
      <c r="B587" s="53">
        <f t="shared" si="18"/>
        <v>45985</v>
      </c>
      <c r="C587" s="53" t="str">
        <f>IF(ISERROR(VLOOKUP(B587,Оп27_BYN→EUR!$C$3:$C$33,1,0)),"Нет","Да")</f>
        <v>Нет</v>
      </c>
      <c r="D587" s="54">
        <f t="shared" si="19"/>
        <v>365</v>
      </c>
      <c r="E587" s="55">
        <f>('Все выпуски'!$H$4*'Все выпуски'!$H$8)*((VLOOKUP(IF(C587="Нет",VLOOKUP(A587,Оп27_BYN→EUR!$A$2:$C$33,3,0),VLOOKUP((A587-1),Оп27_BYN→EUR!$A$2:$C$33,3,0)),$B$2:$G$2774,5,0)-VLOOKUP(B587,$B$2:$G$2774,5,0))/365+(VLOOKUP(IF(C587="Нет",VLOOKUP(A587,Оп27_BYN→EUR!$A$2:$C$33,3,0),VLOOKUP((A587-1),Оп27_BYN→EUR!$A$2:$C$33,3,0)),$B$2:$G$2774,6,0)-VLOOKUP(B587,$B$2:$G$2774,6,0))/366)</f>
        <v>2.0802683954125842</v>
      </c>
      <c r="F587" s="54">
        <f>COUNTIF(D588:$D$2774,365)</f>
        <v>1821</v>
      </c>
      <c r="G587" s="54">
        <f>COUNTIF(D588:$D$2774,366)</f>
        <v>366</v>
      </c>
      <c r="H587" s="50"/>
    </row>
    <row r="588" spans="1:8" x14ac:dyDescent="0.25">
      <c r="A588" s="54">
        <f>COUNTIF($C$3:C588,"Да")</f>
        <v>6</v>
      </c>
      <c r="B588" s="53">
        <f t="shared" si="18"/>
        <v>45986</v>
      </c>
      <c r="C588" s="53" t="str">
        <f>IF(ISERROR(VLOOKUP(B588,Оп27_BYN→EUR!$C$3:$C$33,1,0)),"Нет","Да")</f>
        <v>Нет</v>
      </c>
      <c r="D588" s="54">
        <f t="shared" si="19"/>
        <v>365</v>
      </c>
      <c r="E588" s="55">
        <f>('Все выпуски'!$H$4*'Все выпуски'!$H$8)*((VLOOKUP(IF(C588="Нет",VLOOKUP(A588,Оп27_BYN→EUR!$A$2:$C$33,3,0),VLOOKUP((A588-1),Оп27_BYN→EUR!$A$2:$C$33,3,0)),$B$2:$G$2774,5,0)-VLOOKUP(B588,$B$2:$G$2774,5,0))/365+(VLOOKUP(IF(C588="Нет",VLOOKUP(A588,Оп27_BYN→EUR!$A$2:$C$33,3,0),VLOOKUP((A588-1),Оп27_BYN→EUR!$A$2:$C$33,3,0)),$B$2:$G$2774,6,0)-VLOOKUP(B588,$B$2:$G$2774,6,0))/366)</f>
        <v>2.106938503046079</v>
      </c>
      <c r="F588" s="54">
        <f>COUNTIF(D589:$D$2774,365)</f>
        <v>1820</v>
      </c>
      <c r="G588" s="54">
        <f>COUNTIF(D589:$D$2774,366)</f>
        <v>366</v>
      </c>
      <c r="H588" s="50"/>
    </row>
    <row r="589" spans="1:8" x14ac:dyDescent="0.25">
      <c r="A589" s="54">
        <f>COUNTIF($C$3:C589,"Да")</f>
        <v>6</v>
      </c>
      <c r="B589" s="53">
        <f t="shared" si="18"/>
        <v>45987</v>
      </c>
      <c r="C589" s="53" t="str">
        <f>IF(ISERROR(VLOOKUP(B589,Оп27_BYN→EUR!$C$3:$C$33,1,0)),"Нет","Да")</f>
        <v>Нет</v>
      </c>
      <c r="D589" s="54">
        <f t="shared" si="19"/>
        <v>365</v>
      </c>
      <c r="E589" s="55">
        <f>('Все выпуски'!$H$4*'Все выпуски'!$H$8)*((VLOOKUP(IF(C589="Нет",VLOOKUP(A589,Оп27_BYN→EUR!$A$2:$C$33,3,0),VLOOKUP((A589-1),Оп27_BYN→EUR!$A$2:$C$33,3,0)),$B$2:$G$2774,5,0)-VLOOKUP(B589,$B$2:$G$2774,5,0))/365+(VLOOKUP(IF(C589="Нет",VLOOKUP(A589,Оп27_BYN→EUR!$A$2:$C$33,3,0),VLOOKUP((A589-1),Оп27_BYN→EUR!$A$2:$C$33,3,0)),$B$2:$G$2774,6,0)-VLOOKUP(B589,$B$2:$G$2774,6,0))/366)</f>
        <v>2.1336086106795737</v>
      </c>
      <c r="F589" s="54">
        <f>COUNTIF(D590:$D$2774,365)</f>
        <v>1819</v>
      </c>
      <c r="G589" s="54">
        <f>COUNTIF(D590:$D$2774,366)</f>
        <v>366</v>
      </c>
      <c r="H589" s="50"/>
    </row>
    <row r="590" spans="1:8" x14ac:dyDescent="0.25">
      <c r="A590" s="54">
        <f>COUNTIF($C$3:C590,"Да")</f>
        <v>6</v>
      </c>
      <c r="B590" s="53">
        <f t="shared" si="18"/>
        <v>45988</v>
      </c>
      <c r="C590" s="53" t="str">
        <f>IF(ISERROR(VLOOKUP(B590,Оп27_BYN→EUR!$C$3:$C$33,1,0)),"Нет","Да")</f>
        <v>Нет</v>
      </c>
      <c r="D590" s="54">
        <f t="shared" si="19"/>
        <v>365</v>
      </c>
      <c r="E590" s="55">
        <f>('Все выпуски'!$H$4*'Все выпуски'!$H$8)*((VLOOKUP(IF(C590="Нет",VLOOKUP(A590,Оп27_BYN→EUR!$A$2:$C$33,3,0),VLOOKUP((A590-1),Оп27_BYN→EUR!$A$2:$C$33,3,0)),$B$2:$G$2774,5,0)-VLOOKUP(B590,$B$2:$G$2774,5,0))/365+(VLOOKUP(IF(C590="Нет",VLOOKUP(A590,Оп27_BYN→EUR!$A$2:$C$33,3,0),VLOOKUP((A590-1),Оп27_BYN→EUR!$A$2:$C$33,3,0)),$B$2:$G$2774,6,0)-VLOOKUP(B590,$B$2:$G$2774,6,0))/366)</f>
        <v>2.1602787183130685</v>
      </c>
      <c r="F590" s="54">
        <f>COUNTIF(D591:$D$2774,365)</f>
        <v>1818</v>
      </c>
      <c r="G590" s="54">
        <f>COUNTIF(D591:$D$2774,366)</f>
        <v>366</v>
      </c>
      <c r="H590" s="50"/>
    </row>
    <row r="591" spans="1:8" x14ac:dyDescent="0.25">
      <c r="A591" s="54">
        <f>COUNTIF($C$3:C591,"Да")</f>
        <v>6</v>
      </c>
      <c r="B591" s="53">
        <f t="shared" si="18"/>
        <v>45989</v>
      </c>
      <c r="C591" s="53" t="str">
        <f>IF(ISERROR(VLOOKUP(B591,Оп27_BYN→EUR!$C$3:$C$33,1,0)),"Нет","Да")</f>
        <v>Нет</v>
      </c>
      <c r="D591" s="54">
        <f t="shared" si="19"/>
        <v>365</v>
      </c>
      <c r="E591" s="55">
        <f>('Все выпуски'!$H$4*'Все выпуски'!$H$8)*((VLOOKUP(IF(C591="Нет",VLOOKUP(A591,Оп27_BYN→EUR!$A$2:$C$33,3,0),VLOOKUP((A591-1),Оп27_BYN→EUR!$A$2:$C$33,3,0)),$B$2:$G$2774,5,0)-VLOOKUP(B591,$B$2:$G$2774,5,0))/365+(VLOOKUP(IF(C591="Нет",VLOOKUP(A591,Оп27_BYN→EUR!$A$2:$C$33,3,0),VLOOKUP((A591-1),Оп27_BYN→EUR!$A$2:$C$33,3,0)),$B$2:$G$2774,6,0)-VLOOKUP(B591,$B$2:$G$2774,6,0))/366)</f>
        <v>2.1869488259465628</v>
      </c>
      <c r="F591" s="54">
        <f>COUNTIF(D592:$D$2774,365)</f>
        <v>1817</v>
      </c>
      <c r="G591" s="54">
        <f>COUNTIF(D592:$D$2774,366)</f>
        <v>366</v>
      </c>
      <c r="H591" s="50"/>
    </row>
    <row r="592" spans="1:8" x14ac:dyDescent="0.25">
      <c r="A592" s="54">
        <f>COUNTIF($C$3:C592,"Да")</f>
        <v>6</v>
      </c>
      <c r="B592" s="53">
        <f t="shared" si="18"/>
        <v>45990</v>
      </c>
      <c r="C592" s="53" t="str">
        <f>IF(ISERROR(VLOOKUP(B592,Оп27_BYN→EUR!$C$3:$C$33,1,0)),"Нет","Да")</f>
        <v>Нет</v>
      </c>
      <c r="D592" s="54">
        <f t="shared" si="19"/>
        <v>365</v>
      </c>
      <c r="E592" s="55">
        <f>('Все выпуски'!$H$4*'Все выпуски'!$H$8)*((VLOOKUP(IF(C592="Нет",VLOOKUP(A592,Оп27_BYN→EUR!$A$2:$C$33,3,0),VLOOKUP((A592-1),Оп27_BYN→EUR!$A$2:$C$33,3,0)),$B$2:$G$2774,5,0)-VLOOKUP(B592,$B$2:$G$2774,5,0))/365+(VLOOKUP(IF(C592="Нет",VLOOKUP(A592,Оп27_BYN→EUR!$A$2:$C$33,3,0),VLOOKUP((A592-1),Оп27_BYN→EUR!$A$2:$C$33,3,0)),$B$2:$G$2774,6,0)-VLOOKUP(B592,$B$2:$G$2774,6,0))/366)</f>
        <v>2.213618933580058</v>
      </c>
      <c r="F592" s="54">
        <f>COUNTIF(D593:$D$2774,365)</f>
        <v>1816</v>
      </c>
      <c r="G592" s="54">
        <f>COUNTIF(D593:$D$2774,366)</f>
        <v>366</v>
      </c>
      <c r="H592" s="50"/>
    </row>
    <row r="593" spans="1:8" x14ac:dyDescent="0.25">
      <c r="A593" s="54">
        <f>COUNTIF($C$3:C593,"Да")</f>
        <v>6</v>
      </c>
      <c r="B593" s="53">
        <f t="shared" si="18"/>
        <v>45991</v>
      </c>
      <c r="C593" s="53" t="str">
        <f>IF(ISERROR(VLOOKUP(B593,Оп27_BYN→EUR!$C$3:$C$33,1,0)),"Нет","Да")</f>
        <v>Нет</v>
      </c>
      <c r="D593" s="54">
        <f t="shared" si="19"/>
        <v>365</v>
      </c>
      <c r="E593" s="55">
        <f>('Все выпуски'!$H$4*'Все выпуски'!$H$8)*((VLOOKUP(IF(C593="Нет",VLOOKUP(A593,Оп27_BYN→EUR!$A$2:$C$33,3,0),VLOOKUP((A593-1),Оп27_BYN→EUR!$A$2:$C$33,3,0)),$B$2:$G$2774,5,0)-VLOOKUP(B593,$B$2:$G$2774,5,0))/365+(VLOOKUP(IF(C593="Нет",VLOOKUP(A593,Оп27_BYN→EUR!$A$2:$C$33,3,0),VLOOKUP((A593-1),Оп27_BYN→EUR!$A$2:$C$33,3,0)),$B$2:$G$2774,6,0)-VLOOKUP(B593,$B$2:$G$2774,6,0))/366)</f>
        <v>2.2402890412135523</v>
      </c>
      <c r="F593" s="54">
        <f>COUNTIF(D594:$D$2774,365)</f>
        <v>1815</v>
      </c>
      <c r="G593" s="54">
        <f>COUNTIF(D594:$D$2774,366)</f>
        <v>366</v>
      </c>
      <c r="H593" s="50"/>
    </row>
    <row r="594" spans="1:8" x14ac:dyDescent="0.25">
      <c r="A594" s="54">
        <f>COUNTIF($C$3:C594,"Да")</f>
        <v>6</v>
      </c>
      <c r="B594" s="53">
        <f t="shared" si="18"/>
        <v>45992</v>
      </c>
      <c r="C594" s="53" t="str">
        <f>IF(ISERROR(VLOOKUP(B594,Оп27_BYN→EUR!$C$3:$C$33,1,0)),"Нет","Да")</f>
        <v>Нет</v>
      </c>
      <c r="D594" s="54">
        <f t="shared" si="19"/>
        <v>365</v>
      </c>
      <c r="E594" s="55">
        <f>('Все выпуски'!$H$4*'Все выпуски'!$H$8)*((VLOOKUP(IF(C594="Нет",VLOOKUP(A594,Оп27_BYN→EUR!$A$2:$C$33,3,0),VLOOKUP((A594-1),Оп27_BYN→EUR!$A$2:$C$33,3,0)),$B$2:$G$2774,5,0)-VLOOKUP(B594,$B$2:$G$2774,5,0))/365+(VLOOKUP(IF(C594="Нет",VLOOKUP(A594,Оп27_BYN→EUR!$A$2:$C$33,3,0),VLOOKUP((A594-1),Оп27_BYN→EUR!$A$2:$C$33,3,0)),$B$2:$G$2774,6,0)-VLOOKUP(B594,$B$2:$G$2774,6,0))/366)</f>
        <v>2.2669591488470471</v>
      </c>
      <c r="F594" s="54">
        <f>COUNTIF(D595:$D$2774,365)</f>
        <v>1814</v>
      </c>
      <c r="G594" s="54">
        <f>COUNTIF(D595:$D$2774,366)</f>
        <v>366</v>
      </c>
      <c r="H594" s="50"/>
    </row>
    <row r="595" spans="1:8" x14ac:dyDescent="0.25">
      <c r="A595" s="54">
        <f>COUNTIF($C$3:C595,"Да")</f>
        <v>6</v>
      </c>
      <c r="B595" s="53">
        <f t="shared" si="18"/>
        <v>45993</v>
      </c>
      <c r="C595" s="53" t="str">
        <f>IF(ISERROR(VLOOKUP(B595,Оп27_BYN→EUR!$C$3:$C$33,1,0)),"Нет","Да")</f>
        <v>Нет</v>
      </c>
      <c r="D595" s="54">
        <f t="shared" si="19"/>
        <v>365</v>
      </c>
      <c r="E595" s="55">
        <f>('Все выпуски'!$H$4*'Все выпуски'!$H$8)*((VLOOKUP(IF(C595="Нет",VLOOKUP(A595,Оп27_BYN→EUR!$A$2:$C$33,3,0),VLOOKUP((A595-1),Оп27_BYN→EUR!$A$2:$C$33,3,0)),$B$2:$G$2774,5,0)-VLOOKUP(B595,$B$2:$G$2774,5,0))/365+(VLOOKUP(IF(C595="Нет",VLOOKUP(A595,Оп27_BYN→EUR!$A$2:$C$33,3,0),VLOOKUP((A595-1),Оп27_BYN→EUR!$A$2:$C$33,3,0)),$B$2:$G$2774,6,0)-VLOOKUP(B595,$B$2:$G$2774,6,0))/366)</f>
        <v>2.2936292564805418</v>
      </c>
      <c r="F595" s="54">
        <f>COUNTIF(D596:$D$2774,365)</f>
        <v>1813</v>
      </c>
      <c r="G595" s="54">
        <f>COUNTIF(D596:$D$2774,366)</f>
        <v>366</v>
      </c>
      <c r="H595" s="50"/>
    </row>
    <row r="596" spans="1:8" x14ac:dyDescent="0.25">
      <c r="A596" s="54">
        <f>COUNTIF($C$3:C596,"Да")</f>
        <v>6</v>
      </c>
      <c r="B596" s="53">
        <f t="shared" si="18"/>
        <v>45994</v>
      </c>
      <c r="C596" s="53" t="str">
        <f>IF(ISERROR(VLOOKUP(B596,Оп27_BYN→EUR!$C$3:$C$33,1,0)),"Нет","Да")</f>
        <v>Нет</v>
      </c>
      <c r="D596" s="54">
        <f t="shared" si="19"/>
        <v>365</v>
      </c>
      <c r="E596" s="55">
        <f>('Все выпуски'!$H$4*'Все выпуски'!$H$8)*((VLOOKUP(IF(C596="Нет",VLOOKUP(A596,Оп27_BYN→EUR!$A$2:$C$33,3,0),VLOOKUP((A596-1),Оп27_BYN→EUR!$A$2:$C$33,3,0)),$B$2:$G$2774,5,0)-VLOOKUP(B596,$B$2:$G$2774,5,0))/365+(VLOOKUP(IF(C596="Нет",VLOOKUP(A596,Оп27_BYN→EUR!$A$2:$C$33,3,0),VLOOKUP((A596-1),Оп27_BYN→EUR!$A$2:$C$33,3,0)),$B$2:$G$2774,6,0)-VLOOKUP(B596,$B$2:$G$2774,6,0))/366)</f>
        <v>2.3202993641140361</v>
      </c>
      <c r="F596" s="54">
        <f>COUNTIF(D597:$D$2774,365)</f>
        <v>1812</v>
      </c>
      <c r="G596" s="54">
        <f>COUNTIF(D597:$D$2774,366)</f>
        <v>366</v>
      </c>
      <c r="H596" s="50"/>
    </row>
    <row r="597" spans="1:8" x14ac:dyDescent="0.25">
      <c r="A597" s="54">
        <f>COUNTIF($C$3:C597,"Да")</f>
        <v>6</v>
      </c>
      <c r="B597" s="53">
        <f t="shared" si="18"/>
        <v>45995</v>
      </c>
      <c r="C597" s="53" t="str">
        <f>IF(ISERROR(VLOOKUP(B597,Оп27_BYN→EUR!$C$3:$C$33,1,0)),"Нет","Да")</f>
        <v>Нет</v>
      </c>
      <c r="D597" s="54">
        <f t="shared" si="19"/>
        <v>365</v>
      </c>
      <c r="E597" s="55">
        <f>('Все выпуски'!$H$4*'Все выпуски'!$H$8)*((VLOOKUP(IF(C597="Нет",VLOOKUP(A597,Оп27_BYN→EUR!$A$2:$C$33,3,0),VLOOKUP((A597-1),Оп27_BYN→EUR!$A$2:$C$33,3,0)),$B$2:$G$2774,5,0)-VLOOKUP(B597,$B$2:$G$2774,5,0))/365+(VLOOKUP(IF(C597="Нет",VLOOKUP(A597,Оп27_BYN→EUR!$A$2:$C$33,3,0),VLOOKUP((A597-1),Оп27_BYN→EUR!$A$2:$C$33,3,0)),$B$2:$G$2774,6,0)-VLOOKUP(B597,$B$2:$G$2774,6,0))/366)</f>
        <v>2.3469694717475313</v>
      </c>
      <c r="F597" s="54">
        <f>COUNTIF(D598:$D$2774,365)</f>
        <v>1811</v>
      </c>
      <c r="G597" s="54">
        <f>COUNTIF(D598:$D$2774,366)</f>
        <v>366</v>
      </c>
      <c r="H597" s="50"/>
    </row>
    <row r="598" spans="1:8" x14ac:dyDescent="0.25">
      <c r="A598" s="54">
        <f>COUNTIF($C$3:C598,"Да")</f>
        <v>6</v>
      </c>
      <c r="B598" s="53">
        <f t="shared" si="18"/>
        <v>45996</v>
      </c>
      <c r="C598" s="53" t="str">
        <f>IF(ISERROR(VLOOKUP(B598,Оп27_BYN→EUR!$C$3:$C$33,1,0)),"Нет","Да")</f>
        <v>Нет</v>
      </c>
      <c r="D598" s="54">
        <f t="shared" si="19"/>
        <v>365</v>
      </c>
      <c r="E598" s="55">
        <f>('Все выпуски'!$H$4*'Все выпуски'!$H$8)*((VLOOKUP(IF(C598="Нет",VLOOKUP(A598,Оп27_BYN→EUR!$A$2:$C$33,3,0),VLOOKUP((A598-1),Оп27_BYN→EUR!$A$2:$C$33,3,0)),$B$2:$G$2774,5,0)-VLOOKUP(B598,$B$2:$G$2774,5,0))/365+(VLOOKUP(IF(C598="Нет",VLOOKUP(A598,Оп27_BYN→EUR!$A$2:$C$33,3,0),VLOOKUP((A598-1),Оп27_BYN→EUR!$A$2:$C$33,3,0)),$B$2:$G$2774,6,0)-VLOOKUP(B598,$B$2:$G$2774,6,0))/366)</f>
        <v>2.3736395793810257</v>
      </c>
      <c r="F598" s="54">
        <f>COUNTIF(D599:$D$2774,365)</f>
        <v>1810</v>
      </c>
      <c r="G598" s="54">
        <f>COUNTIF(D599:$D$2774,366)</f>
        <v>366</v>
      </c>
      <c r="H598" s="50"/>
    </row>
    <row r="599" spans="1:8" x14ac:dyDescent="0.25">
      <c r="A599" s="54">
        <f>COUNTIF($C$3:C599,"Да")</f>
        <v>6</v>
      </c>
      <c r="B599" s="53">
        <f t="shared" si="18"/>
        <v>45997</v>
      </c>
      <c r="C599" s="53" t="str">
        <f>IF(ISERROR(VLOOKUP(B599,Оп27_BYN→EUR!$C$3:$C$33,1,0)),"Нет","Да")</f>
        <v>Нет</v>
      </c>
      <c r="D599" s="54">
        <f t="shared" si="19"/>
        <v>365</v>
      </c>
      <c r="E599" s="55">
        <f>('Все выпуски'!$H$4*'Все выпуски'!$H$8)*((VLOOKUP(IF(C599="Нет",VLOOKUP(A599,Оп27_BYN→EUR!$A$2:$C$33,3,0),VLOOKUP((A599-1),Оп27_BYN→EUR!$A$2:$C$33,3,0)),$B$2:$G$2774,5,0)-VLOOKUP(B599,$B$2:$G$2774,5,0))/365+(VLOOKUP(IF(C599="Нет",VLOOKUP(A599,Оп27_BYN→EUR!$A$2:$C$33,3,0),VLOOKUP((A599-1),Оп27_BYN→EUR!$A$2:$C$33,3,0)),$B$2:$G$2774,6,0)-VLOOKUP(B599,$B$2:$G$2774,6,0))/366)</f>
        <v>2.4003096870145204</v>
      </c>
      <c r="F599" s="54">
        <f>COUNTIF(D600:$D$2774,365)</f>
        <v>1809</v>
      </c>
      <c r="G599" s="54">
        <f>COUNTIF(D600:$D$2774,366)</f>
        <v>366</v>
      </c>
      <c r="H599" s="50"/>
    </row>
    <row r="600" spans="1:8" x14ac:dyDescent="0.25">
      <c r="A600" s="54">
        <f>COUNTIF($C$3:C600,"Да")</f>
        <v>7</v>
      </c>
      <c r="B600" s="53">
        <f t="shared" si="18"/>
        <v>45998</v>
      </c>
      <c r="C600" s="53" t="str">
        <f>IF(ISERROR(VLOOKUP(B600,Оп27_BYN→EUR!$C$3:$C$33,1,0)),"Нет","Да")</f>
        <v>Да</v>
      </c>
      <c r="D600" s="54">
        <f t="shared" si="19"/>
        <v>365</v>
      </c>
      <c r="E600" s="55">
        <f>('Все выпуски'!$H$4*'Все выпуски'!$H$8)*((VLOOKUP(IF(C600="Нет",VLOOKUP(A600,Оп27_BYN→EUR!$A$2:$C$33,3,0),VLOOKUP((A600-1),Оп27_BYN→EUR!$A$2:$C$33,3,0)),$B$2:$G$2774,5,0)-VLOOKUP(B600,$B$2:$G$2774,5,0))/365+(VLOOKUP(IF(C600="Нет",VLOOKUP(A600,Оп27_BYN→EUR!$A$2:$C$33,3,0),VLOOKUP((A600-1),Оп27_BYN→EUR!$A$2:$C$33,3,0)),$B$2:$G$2774,6,0)-VLOOKUP(B600,$B$2:$G$2774,6,0))/366)</f>
        <v>2.4269797946480152</v>
      </c>
      <c r="F600" s="54">
        <f>COUNTIF(D601:$D$2774,365)</f>
        <v>1808</v>
      </c>
      <c r="G600" s="54">
        <f>COUNTIF(D601:$D$2774,366)</f>
        <v>366</v>
      </c>
      <c r="H600" s="50"/>
    </row>
    <row r="601" spans="1:8" x14ac:dyDescent="0.25">
      <c r="A601" s="54">
        <f>COUNTIF($C$3:C601,"Да")</f>
        <v>7</v>
      </c>
      <c r="B601" s="53">
        <f t="shared" si="18"/>
        <v>45999</v>
      </c>
      <c r="C601" s="53" t="str">
        <f>IF(ISERROR(VLOOKUP(B601,Оп27_BYN→EUR!$C$3:$C$33,1,0)),"Нет","Да")</f>
        <v>Нет</v>
      </c>
      <c r="D601" s="54">
        <f t="shared" si="19"/>
        <v>365</v>
      </c>
      <c r="E601" s="55">
        <f>('Все выпуски'!$H$4*'Все выпуски'!$H$8)*((VLOOKUP(IF(C601="Нет",VLOOKUP(A601,Оп27_BYN→EUR!$A$2:$C$33,3,0),VLOOKUP((A601-1),Оп27_BYN→EUR!$A$2:$C$33,3,0)),$B$2:$G$2774,5,0)-VLOOKUP(B601,$B$2:$G$2774,5,0))/365+(VLOOKUP(IF(C601="Нет",VLOOKUP(A601,Оп27_BYN→EUR!$A$2:$C$33,3,0),VLOOKUP((A601-1),Оп27_BYN→EUR!$A$2:$C$33,3,0)),$B$2:$G$2774,6,0)-VLOOKUP(B601,$B$2:$G$2774,6,0))/366)</f>
        <v>2.6670107633494672E-2</v>
      </c>
      <c r="F601" s="54">
        <f>COUNTIF(D602:$D$2774,365)</f>
        <v>1807</v>
      </c>
      <c r="G601" s="54">
        <f>COUNTIF(D602:$D$2774,366)</f>
        <v>366</v>
      </c>
      <c r="H601" s="50"/>
    </row>
    <row r="602" spans="1:8" x14ac:dyDescent="0.25">
      <c r="A602" s="54">
        <f>COUNTIF($C$3:C602,"Да")</f>
        <v>7</v>
      </c>
      <c r="B602" s="53">
        <f t="shared" si="18"/>
        <v>46000</v>
      </c>
      <c r="C602" s="53" t="str">
        <f>IF(ISERROR(VLOOKUP(B602,Оп27_BYN→EUR!$C$3:$C$33,1,0)),"Нет","Да")</f>
        <v>Нет</v>
      </c>
      <c r="D602" s="54">
        <f t="shared" si="19"/>
        <v>365</v>
      </c>
      <c r="E602" s="55">
        <f>('Все выпуски'!$H$4*'Все выпуски'!$H$8)*((VLOOKUP(IF(C602="Нет",VLOOKUP(A602,Оп27_BYN→EUR!$A$2:$C$33,3,0),VLOOKUP((A602-1),Оп27_BYN→EUR!$A$2:$C$33,3,0)),$B$2:$G$2774,5,0)-VLOOKUP(B602,$B$2:$G$2774,5,0))/365+(VLOOKUP(IF(C602="Нет",VLOOKUP(A602,Оп27_BYN→EUR!$A$2:$C$33,3,0),VLOOKUP((A602-1),Оп27_BYN→EUR!$A$2:$C$33,3,0)),$B$2:$G$2774,6,0)-VLOOKUP(B602,$B$2:$G$2774,6,0))/366)</f>
        <v>5.3340215266989344E-2</v>
      </c>
      <c r="F602" s="54">
        <f>COUNTIF(D603:$D$2774,365)</f>
        <v>1806</v>
      </c>
      <c r="G602" s="54">
        <f>COUNTIF(D603:$D$2774,366)</f>
        <v>366</v>
      </c>
      <c r="H602" s="50"/>
    </row>
    <row r="603" spans="1:8" x14ac:dyDescent="0.25">
      <c r="A603" s="54">
        <f>COUNTIF($C$3:C603,"Да")</f>
        <v>7</v>
      </c>
      <c r="B603" s="53">
        <f t="shared" si="18"/>
        <v>46001</v>
      </c>
      <c r="C603" s="53" t="str">
        <f>IF(ISERROR(VLOOKUP(B603,Оп27_BYN→EUR!$C$3:$C$33,1,0)),"Нет","Да")</f>
        <v>Нет</v>
      </c>
      <c r="D603" s="54">
        <f t="shared" si="19"/>
        <v>365</v>
      </c>
      <c r="E603" s="55">
        <f>('Все выпуски'!$H$4*'Все выпуски'!$H$8)*((VLOOKUP(IF(C603="Нет",VLOOKUP(A603,Оп27_BYN→EUR!$A$2:$C$33,3,0),VLOOKUP((A603-1),Оп27_BYN→EUR!$A$2:$C$33,3,0)),$B$2:$G$2774,5,0)-VLOOKUP(B603,$B$2:$G$2774,5,0))/365+(VLOOKUP(IF(C603="Нет",VLOOKUP(A603,Оп27_BYN→EUR!$A$2:$C$33,3,0),VLOOKUP((A603-1),Оп27_BYN→EUR!$A$2:$C$33,3,0)),$B$2:$G$2774,6,0)-VLOOKUP(B603,$B$2:$G$2774,6,0))/366)</f>
        <v>8.0010322900484002E-2</v>
      </c>
      <c r="F603" s="54">
        <f>COUNTIF(D604:$D$2774,365)</f>
        <v>1805</v>
      </c>
      <c r="G603" s="54">
        <f>COUNTIF(D604:$D$2774,366)</f>
        <v>366</v>
      </c>
      <c r="H603" s="50"/>
    </row>
    <row r="604" spans="1:8" x14ac:dyDescent="0.25">
      <c r="A604" s="54">
        <f>COUNTIF($C$3:C604,"Да")</f>
        <v>7</v>
      </c>
      <c r="B604" s="53">
        <f t="shared" si="18"/>
        <v>46002</v>
      </c>
      <c r="C604" s="53" t="str">
        <f>IF(ISERROR(VLOOKUP(B604,Оп27_BYN→EUR!$C$3:$C$33,1,0)),"Нет","Да")</f>
        <v>Нет</v>
      </c>
      <c r="D604" s="54">
        <f t="shared" si="19"/>
        <v>365</v>
      </c>
      <c r="E604" s="55">
        <f>('Все выпуски'!$H$4*'Все выпуски'!$H$8)*((VLOOKUP(IF(C604="Нет",VLOOKUP(A604,Оп27_BYN→EUR!$A$2:$C$33,3,0),VLOOKUP((A604-1),Оп27_BYN→EUR!$A$2:$C$33,3,0)),$B$2:$G$2774,5,0)-VLOOKUP(B604,$B$2:$G$2774,5,0))/365+(VLOOKUP(IF(C604="Нет",VLOOKUP(A604,Оп27_BYN→EUR!$A$2:$C$33,3,0),VLOOKUP((A604-1),Оп27_BYN→EUR!$A$2:$C$33,3,0)),$B$2:$G$2774,6,0)-VLOOKUP(B604,$B$2:$G$2774,6,0))/366)</f>
        <v>0.10668043053397869</v>
      </c>
      <c r="F604" s="54">
        <f>COUNTIF(D605:$D$2774,365)</f>
        <v>1804</v>
      </c>
      <c r="G604" s="54">
        <f>COUNTIF(D605:$D$2774,366)</f>
        <v>366</v>
      </c>
      <c r="H604" s="50"/>
    </row>
    <row r="605" spans="1:8" x14ac:dyDescent="0.25">
      <c r="A605" s="54">
        <f>COUNTIF($C$3:C605,"Да")</f>
        <v>7</v>
      </c>
      <c r="B605" s="53">
        <f t="shared" si="18"/>
        <v>46003</v>
      </c>
      <c r="C605" s="53" t="str">
        <f>IF(ISERROR(VLOOKUP(B605,Оп27_BYN→EUR!$C$3:$C$33,1,0)),"Нет","Да")</f>
        <v>Нет</v>
      </c>
      <c r="D605" s="54">
        <f t="shared" si="19"/>
        <v>365</v>
      </c>
      <c r="E605" s="55">
        <f>('Все выпуски'!$H$4*'Все выпуски'!$H$8)*((VLOOKUP(IF(C605="Нет",VLOOKUP(A605,Оп27_BYN→EUR!$A$2:$C$33,3,0),VLOOKUP((A605-1),Оп27_BYN→EUR!$A$2:$C$33,3,0)),$B$2:$G$2774,5,0)-VLOOKUP(B605,$B$2:$G$2774,5,0))/365+(VLOOKUP(IF(C605="Нет",VLOOKUP(A605,Оп27_BYN→EUR!$A$2:$C$33,3,0),VLOOKUP((A605-1),Оп27_BYN→EUR!$A$2:$C$33,3,0)),$B$2:$G$2774,6,0)-VLOOKUP(B605,$B$2:$G$2774,6,0))/366)</f>
        <v>0.13335053816747336</v>
      </c>
      <c r="F605" s="54">
        <f>COUNTIF(D606:$D$2774,365)</f>
        <v>1803</v>
      </c>
      <c r="G605" s="54">
        <f>COUNTIF(D606:$D$2774,366)</f>
        <v>366</v>
      </c>
      <c r="H605" s="50"/>
    </row>
    <row r="606" spans="1:8" x14ac:dyDescent="0.25">
      <c r="A606" s="54">
        <f>COUNTIF($C$3:C606,"Да")</f>
        <v>7</v>
      </c>
      <c r="B606" s="53">
        <f t="shared" si="18"/>
        <v>46004</v>
      </c>
      <c r="C606" s="53" t="str">
        <f>IF(ISERROR(VLOOKUP(B606,Оп27_BYN→EUR!$C$3:$C$33,1,0)),"Нет","Да")</f>
        <v>Нет</v>
      </c>
      <c r="D606" s="54">
        <f t="shared" si="19"/>
        <v>365</v>
      </c>
      <c r="E606" s="55">
        <f>('Все выпуски'!$H$4*'Все выпуски'!$H$8)*((VLOOKUP(IF(C606="Нет",VLOOKUP(A606,Оп27_BYN→EUR!$A$2:$C$33,3,0),VLOOKUP((A606-1),Оп27_BYN→EUR!$A$2:$C$33,3,0)),$B$2:$G$2774,5,0)-VLOOKUP(B606,$B$2:$G$2774,5,0))/365+(VLOOKUP(IF(C606="Нет",VLOOKUP(A606,Оп27_BYN→EUR!$A$2:$C$33,3,0),VLOOKUP((A606-1),Оп27_BYN→EUR!$A$2:$C$33,3,0)),$B$2:$G$2774,6,0)-VLOOKUP(B606,$B$2:$G$2774,6,0))/366)</f>
        <v>0.160020645800968</v>
      </c>
      <c r="F606" s="54">
        <f>COUNTIF(D607:$D$2774,365)</f>
        <v>1802</v>
      </c>
      <c r="G606" s="54">
        <f>COUNTIF(D607:$D$2774,366)</f>
        <v>366</v>
      </c>
      <c r="H606" s="50"/>
    </row>
    <row r="607" spans="1:8" x14ac:dyDescent="0.25">
      <c r="A607" s="54">
        <f>COUNTIF($C$3:C607,"Да")</f>
        <v>7</v>
      </c>
      <c r="B607" s="53">
        <f t="shared" si="18"/>
        <v>46005</v>
      </c>
      <c r="C607" s="53" t="str">
        <f>IF(ISERROR(VLOOKUP(B607,Оп27_BYN→EUR!$C$3:$C$33,1,0)),"Нет","Да")</f>
        <v>Нет</v>
      </c>
      <c r="D607" s="54">
        <f t="shared" si="19"/>
        <v>365</v>
      </c>
      <c r="E607" s="55">
        <f>('Все выпуски'!$H$4*'Все выпуски'!$H$8)*((VLOOKUP(IF(C607="Нет",VLOOKUP(A607,Оп27_BYN→EUR!$A$2:$C$33,3,0),VLOOKUP((A607-1),Оп27_BYN→EUR!$A$2:$C$33,3,0)),$B$2:$G$2774,5,0)-VLOOKUP(B607,$B$2:$G$2774,5,0))/365+(VLOOKUP(IF(C607="Нет",VLOOKUP(A607,Оп27_BYN→EUR!$A$2:$C$33,3,0),VLOOKUP((A607-1),Оп27_BYN→EUR!$A$2:$C$33,3,0)),$B$2:$G$2774,6,0)-VLOOKUP(B607,$B$2:$G$2774,6,0))/366)</f>
        <v>0.1866907534344627</v>
      </c>
      <c r="F607" s="54">
        <f>COUNTIF(D608:$D$2774,365)</f>
        <v>1801</v>
      </c>
      <c r="G607" s="54">
        <f>COUNTIF(D608:$D$2774,366)</f>
        <v>366</v>
      </c>
      <c r="H607" s="50"/>
    </row>
    <row r="608" spans="1:8" x14ac:dyDescent="0.25">
      <c r="A608" s="54">
        <f>COUNTIF($C$3:C608,"Да")</f>
        <v>7</v>
      </c>
      <c r="B608" s="53">
        <f t="shared" si="18"/>
        <v>46006</v>
      </c>
      <c r="C608" s="53" t="str">
        <f>IF(ISERROR(VLOOKUP(B608,Оп27_BYN→EUR!$C$3:$C$33,1,0)),"Нет","Да")</f>
        <v>Нет</v>
      </c>
      <c r="D608" s="54">
        <f t="shared" si="19"/>
        <v>365</v>
      </c>
      <c r="E608" s="55">
        <f>('Все выпуски'!$H$4*'Все выпуски'!$H$8)*((VLOOKUP(IF(C608="Нет",VLOOKUP(A608,Оп27_BYN→EUR!$A$2:$C$33,3,0),VLOOKUP((A608-1),Оп27_BYN→EUR!$A$2:$C$33,3,0)),$B$2:$G$2774,5,0)-VLOOKUP(B608,$B$2:$G$2774,5,0))/365+(VLOOKUP(IF(C608="Нет",VLOOKUP(A608,Оп27_BYN→EUR!$A$2:$C$33,3,0),VLOOKUP((A608-1),Оп27_BYN→EUR!$A$2:$C$33,3,0)),$B$2:$G$2774,6,0)-VLOOKUP(B608,$B$2:$G$2774,6,0))/366)</f>
        <v>0.21336086106795737</v>
      </c>
      <c r="F608" s="54">
        <f>COUNTIF(D609:$D$2774,365)</f>
        <v>1800</v>
      </c>
      <c r="G608" s="54">
        <f>COUNTIF(D609:$D$2774,366)</f>
        <v>366</v>
      </c>
      <c r="H608" s="50"/>
    </row>
    <row r="609" spans="1:8" x14ac:dyDescent="0.25">
      <c r="A609" s="54">
        <f>COUNTIF($C$3:C609,"Да")</f>
        <v>7</v>
      </c>
      <c r="B609" s="53">
        <f t="shared" si="18"/>
        <v>46007</v>
      </c>
      <c r="C609" s="53" t="str">
        <f>IF(ISERROR(VLOOKUP(B609,Оп27_BYN→EUR!$C$3:$C$33,1,0)),"Нет","Да")</f>
        <v>Нет</v>
      </c>
      <c r="D609" s="54">
        <f t="shared" si="19"/>
        <v>365</v>
      </c>
      <c r="E609" s="55">
        <f>('Все выпуски'!$H$4*'Все выпуски'!$H$8)*((VLOOKUP(IF(C609="Нет",VLOOKUP(A609,Оп27_BYN→EUR!$A$2:$C$33,3,0),VLOOKUP((A609-1),Оп27_BYN→EUR!$A$2:$C$33,3,0)),$B$2:$G$2774,5,0)-VLOOKUP(B609,$B$2:$G$2774,5,0))/365+(VLOOKUP(IF(C609="Нет",VLOOKUP(A609,Оп27_BYN→EUR!$A$2:$C$33,3,0),VLOOKUP((A609-1),Оп27_BYN→EUR!$A$2:$C$33,3,0)),$B$2:$G$2774,6,0)-VLOOKUP(B609,$B$2:$G$2774,6,0))/366)</f>
        <v>0.24003096870145205</v>
      </c>
      <c r="F609" s="54">
        <f>COUNTIF(D610:$D$2774,365)</f>
        <v>1799</v>
      </c>
      <c r="G609" s="54">
        <f>COUNTIF(D610:$D$2774,366)</f>
        <v>366</v>
      </c>
      <c r="H609" s="50"/>
    </row>
    <row r="610" spans="1:8" x14ac:dyDescent="0.25">
      <c r="A610" s="54">
        <f>COUNTIF($C$3:C610,"Да")</f>
        <v>7</v>
      </c>
      <c r="B610" s="53">
        <f t="shared" si="18"/>
        <v>46008</v>
      </c>
      <c r="C610" s="53" t="str">
        <f>IF(ISERROR(VLOOKUP(B610,Оп27_BYN→EUR!$C$3:$C$33,1,0)),"Нет","Да")</f>
        <v>Нет</v>
      </c>
      <c r="D610" s="54">
        <f t="shared" si="19"/>
        <v>365</v>
      </c>
      <c r="E610" s="55">
        <f>('Все выпуски'!$H$4*'Все выпуски'!$H$8)*((VLOOKUP(IF(C610="Нет",VLOOKUP(A610,Оп27_BYN→EUR!$A$2:$C$33,3,0),VLOOKUP((A610-1),Оп27_BYN→EUR!$A$2:$C$33,3,0)),$B$2:$G$2774,5,0)-VLOOKUP(B610,$B$2:$G$2774,5,0))/365+(VLOOKUP(IF(C610="Нет",VLOOKUP(A610,Оп27_BYN→EUR!$A$2:$C$33,3,0),VLOOKUP((A610-1),Оп27_BYN→EUR!$A$2:$C$33,3,0)),$B$2:$G$2774,6,0)-VLOOKUP(B610,$B$2:$G$2774,6,0))/366)</f>
        <v>0.26670107633494672</v>
      </c>
      <c r="F610" s="54">
        <f>COUNTIF(D611:$D$2774,365)</f>
        <v>1798</v>
      </c>
      <c r="G610" s="54">
        <f>COUNTIF(D611:$D$2774,366)</f>
        <v>366</v>
      </c>
      <c r="H610" s="50"/>
    </row>
    <row r="611" spans="1:8" x14ac:dyDescent="0.25">
      <c r="A611" s="54">
        <f>COUNTIF($C$3:C611,"Да")</f>
        <v>7</v>
      </c>
      <c r="B611" s="53">
        <f t="shared" si="18"/>
        <v>46009</v>
      </c>
      <c r="C611" s="53" t="str">
        <f>IF(ISERROR(VLOOKUP(B611,Оп27_BYN→EUR!$C$3:$C$33,1,0)),"Нет","Да")</f>
        <v>Нет</v>
      </c>
      <c r="D611" s="54">
        <f t="shared" si="19"/>
        <v>365</v>
      </c>
      <c r="E611" s="55">
        <f>('Все выпуски'!$H$4*'Все выпуски'!$H$8)*((VLOOKUP(IF(C611="Нет",VLOOKUP(A611,Оп27_BYN→EUR!$A$2:$C$33,3,0),VLOOKUP((A611-1),Оп27_BYN→EUR!$A$2:$C$33,3,0)),$B$2:$G$2774,5,0)-VLOOKUP(B611,$B$2:$G$2774,5,0))/365+(VLOOKUP(IF(C611="Нет",VLOOKUP(A611,Оп27_BYN→EUR!$A$2:$C$33,3,0),VLOOKUP((A611-1),Оп27_BYN→EUR!$A$2:$C$33,3,0)),$B$2:$G$2774,6,0)-VLOOKUP(B611,$B$2:$G$2774,6,0))/366)</f>
        <v>0.29337118396844142</v>
      </c>
      <c r="F611" s="54">
        <f>COUNTIF(D612:$D$2774,365)</f>
        <v>1797</v>
      </c>
      <c r="G611" s="54">
        <f>COUNTIF(D612:$D$2774,366)</f>
        <v>366</v>
      </c>
      <c r="H611" s="50"/>
    </row>
    <row r="612" spans="1:8" x14ac:dyDescent="0.25">
      <c r="A612" s="54">
        <f>COUNTIF($C$3:C612,"Да")</f>
        <v>7</v>
      </c>
      <c r="B612" s="53">
        <f t="shared" si="18"/>
        <v>46010</v>
      </c>
      <c r="C612" s="53" t="str">
        <f>IF(ISERROR(VLOOKUP(B612,Оп27_BYN→EUR!$C$3:$C$33,1,0)),"Нет","Да")</f>
        <v>Нет</v>
      </c>
      <c r="D612" s="54">
        <f t="shared" si="19"/>
        <v>365</v>
      </c>
      <c r="E612" s="55">
        <f>('Все выпуски'!$H$4*'Все выпуски'!$H$8)*((VLOOKUP(IF(C612="Нет",VLOOKUP(A612,Оп27_BYN→EUR!$A$2:$C$33,3,0),VLOOKUP((A612-1),Оп27_BYN→EUR!$A$2:$C$33,3,0)),$B$2:$G$2774,5,0)-VLOOKUP(B612,$B$2:$G$2774,5,0))/365+(VLOOKUP(IF(C612="Нет",VLOOKUP(A612,Оп27_BYN→EUR!$A$2:$C$33,3,0),VLOOKUP((A612-1),Оп27_BYN→EUR!$A$2:$C$33,3,0)),$B$2:$G$2774,6,0)-VLOOKUP(B612,$B$2:$G$2774,6,0))/366)</f>
        <v>0.32004129160193601</v>
      </c>
      <c r="F612" s="54">
        <f>COUNTIF(D613:$D$2774,365)</f>
        <v>1796</v>
      </c>
      <c r="G612" s="54">
        <f>COUNTIF(D613:$D$2774,366)</f>
        <v>366</v>
      </c>
      <c r="H612" s="50"/>
    </row>
    <row r="613" spans="1:8" x14ac:dyDescent="0.25">
      <c r="A613" s="54">
        <f>COUNTIF($C$3:C613,"Да")</f>
        <v>7</v>
      </c>
      <c r="B613" s="53">
        <f t="shared" si="18"/>
        <v>46011</v>
      </c>
      <c r="C613" s="53" t="str">
        <f>IF(ISERROR(VLOOKUP(B613,Оп27_BYN→EUR!$C$3:$C$33,1,0)),"Нет","Да")</f>
        <v>Нет</v>
      </c>
      <c r="D613" s="54">
        <f t="shared" si="19"/>
        <v>365</v>
      </c>
      <c r="E613" s="55">
        <f>('Все выпуски'!$H$4*'Все выпуски'!$H$8)*((VLOOKUP(IF(C613="Нет",VLOOKUP(A613,Оп27_BYN→EUR!$A$2:$C$33,3,0),VLOOKUP((A613-1),Оп27_BYN→EUR!$A$2:$C$33,3,0)),$B$2:$G$2774,5,0)-VLOOKUP(B613,$B$2:$G$2774,5,0))/365+(VLOOKUP(IF(C613="Нет",VLOOKUP(A613,Оп27_BYN→EUR!$A$2:$C$33,3,0),VLOOKUP((A613-1),Оп27_BYN→EUR!$A$2:$C$33,3,0)),$B$2:$G$2774,6,0)-VLOOKUP(B613,$B$2:$G$2774,6,0))/366)</f>
        <v>0.34671139923543071</v>
      </c>
      <c r="F613" s="54">
        <f>COUNTIF(D614:$D$2774,365)</f>
        <v>1795</v>
      </c>
      <c r="G613" s="54">
        <f>COUNTIF(D614:$D$2774,366)</f>
        <v>366</v>
      </c>
      <c r="H613" s="50"/>
    </row>
    <row r="614" spans="1:8" x14ac:dyDescent="0.25">
      <c r="A614" s="54">
        <f>COUNTIF($C$3:C614,"Да")</f>
        <v>7</v>
      </c>
      <c r="B614" s="53">
        <f t="shared" si="18"/>
        <v>46012</v>
      </c>
      <c r="C614" s="53" t="str">
        <f>IF(ISERROR(VLOOKUP(B614,Оп27_BYN→EUR!$C$3:$C$33,1,0)),"Нет","Да")</f>
        <v>Нет</v>
      </c>
      <c r="D614" s="54">
        <f t="shared" si="19"/>
        <v>365</v>
      </c>
      <c r="E614" s="55">
        <f>('Все выпуски'!$H$4*'Все выпуски'!$H$8)*((VLOOKUP(IF(C614="Нет",VLOOKUP(A614,Оп27_BYN→EUR!$A$2:$C$33,3,0),VLOOKUP((A614-1),Оп27_BYN→EUR!$A$2:$C$33,3,0)),$B$2:$G$2774,5,0)-VLOOKUP(B614,$B$2:$G$2774,5,0))/365+(VLOOKUP(IF(C614="Нет",VLOOKUP(A614,Оп27_BYN→EUR!$A$2:$C$33,3,0),VLOOKUP((A614-1),Оп27_BYN→EUR!$A$2:$C$33,3,0)),$B$2:$G$2774,6,0)-VLOOKUP(B614,$B$2:$G$2774,6,0))/366)</f>
        <v>0.37338150686892541</v>
      </c>
      <c r="F614" s="54">
        <f>COUNTIF(D615:$D$2774,365)</f>
        <v>1794</v>
      </c>
      <c r="G614" s="54">
        <f>COUNTIF(D615:$D$2774,366)</f>
        <v>366</v>
      </c>
      <c r="H614" s="50"/>
    </row>
    <row r="615" spans="1:8" x14ac:dyDescent="0.25">
      <c r="A615" s="54">
        <f>COUNTIF($C$3:C615,"Да")</f>
        <v>7</v>
      </c>
      <c r="B615" s="53">
        <f t="shared" si="18"/>
        <v>46013</v>
      </c>
      <c r="C615" s="53" t="str">
        <f>IF(ISERROR(VLOOKUP(B615,Оп27_BYN→EUR!$C$3:$C$33,1,0)),"Нет","Да")</f>
        <v>Нет</v>
      </c>
      <c r="D615" s="54">
        <f t="shared" si="19"/>
        <v>365</v>
      </c>
      <c r="E615" s="55">
        <f>('Все выпуски'!$H$4*'Все выпуски'!$H$8)*((VLOOKUP(IF(C615="Нет",VLOOKUP(A615,Оп27_BYN→EUR!$A$2:$C$33,3,0),VLOOKUP((A615-1),Оп27_BYN→EUR!$A$2:$C$33,3,0)),$B$2:$G$2774,5,0)-VLOOKUP(B615,$B$2:$G$2774,5,0))/365+(VLOOKUP(IF(C615="Нет",VLOOKUP(A615,Оп27_BYN→EUR!$A$2:$C$33,3,0),VLOOKUP((A615-1),Оп27_BYN→EUR!$A$2:$C$33,3,0)),$B$2:$G$2774,6,0)-VLOOKUP(B615,$B$2:$G$2774,6,0))/366)</f>
        <v>0.40005161450242005</v>
      </c>
      <c r="F615" s="54">
        <f>COUNTIF(D616:$D$2774,365)</f>
        <v>1793</v>
      </c>
      <c r="G615" s="54">
        <f>COUNTIF(D616:$D$2774,366)</f>
        <v>366</v>
      </c>
      <c r="H615" s="50"/>
    </row>
    <row r="616" spans="1:8" x14ac:dyDescent="0.25">
      <c r="A616" s="54">
        <f>COUNTIF($C$3:C616,"Да")</f>
        <v>7</v>
      </c>
      <c r="B616" s="53">
        <f t="shared" si="18"/>
        <v>46014</v>
      </c>
      <c r="C616" s="53" t="str">
        <f>IF(ISERROR(VLOOKUP(B616,Оп27_BYN→EUR!$C$3:$C$33,1,0)),"Нет","Да")</f>
        <v>Нет</v>
      </c>
      <c r="D616" s="54">
        <f t="shared" si="19"/>
        <v>365</v>
      </c>
      <c r="E616" s="55">
        <f>('Все выпуски'!$H$4*'Все выпуски'!$H$8)*((VLOOKUP(IF(C616="Нет",VLOOKUP(A616,Оп27_BYN→EUR!$A$2:$C$33,3,0),VLOOKUP((A616-1),Оп27_BYN→EUR!$A$2:$C$33,3,0)),$B$2:$G$2774,5,0)-VLOOKUP(B616,$B$2:$G$2774,5,0))/365+(VLOOKUP(IF(C616="Нет",VLOOKUP(A616,Оп27_BYN→EUR!$A$2:$C$33,3,0),VLOOKUP((A616-1),Оп27_BYN→EUR!$A$2:$C$33,3,0)),$B$2:$G$2774,6,0)-VLOOKUP(B616,$B$2:$G$2774,6,0))/366)</f>
        <v>0.42672172213591475</v>
      </c>
      <c r="F616" s="54">
        <f>COUNTIF(D617:$D$2774,365)</f>
        <v>1792</v>
      </c>
      <c r="G616" s="54">
        <f>COUNTIF(D617:$D$2774,366)</f>
        <v>366</v>
      </c>
      <c r="H616" s="50"/>
    </row>
    <row r="617" spans="1:8" x14ac:dyDescent="0.25">
      <c r="A617" s="54">
        <f>COUNTIF($C$3:C617,"Да")</f>
        <v>7</v>
      </c>
      <c r="B617" s="53">
        <f t="shared" si="18"/>
        <v>46015</v>
      </c>
      <c r="C617" s="53" t="str">
        <f>IF(ISERROR(VLOOKUP(B617,Оп27_BYN→EUR!$C$3:$C$33,1,0)),"Нет","Да")</f>
        <v>Нет</v>
      </c>
      <c r="D617" s="54">
        <f t="shared" si="19"/>
        <v>365</v>
      </c>
      <c r="E617" s="55">
        <f>('Все выпуски'!$H$4*'Все выпуски'!$H$8)*((VLOOKUP(IF(C617="Нет",VLOOKUP(A617,Оп27_BYN→EUR!$A$2:$C$33,3,0),VLOOKUP((A617-1),Оп27_BYN→EUR!$A$2:$C$33,3,0)),$B$2:$G$2774,5,0)-VLOOKUP(B617,$B$2:$G$2774,5,0))/365+(VLOOKUP(IF(C617="Нет",VLOOKUP(A617,Оп27_BYN→EUR!$A$2:$C$33,3,0),VLOOKUP((A617-1),Оп27_BYN→EUR!$A$2:$C$33,3,0)),$B$2:$G$2774,6,0)-VLOOKUP(B617,$B$2:$G$2774,6,0))/366)</f>
        <v>0.45339182976940945</v>
      </c>
      <c r="F617" s="54">
        <f>COUNTIF(D618:$D$2774,365)</f>
        <v>1791</v>
      </c>
      <c r="G617" s="54">
        <f>COUNTIF(D618:$D$2774,366)</f>
        <v>366</v>
      </c>
      <c r="H617" s="50"/>
    </row>
    <row r="618" spans="1:8" x14ac:dyDescent="0.25">
      <c r="A618" s="54">
        <f>COUNTIF($C$3:C618,"Да")</f>
        <v>7</v>
      </c>
      <c r="B618" s="53">
        <f t="shared" si="18"/>
        <v>46016</v>
      </c>
      <c r="C618" s="53" t="str">
        <f>IF(ISERROR(VLOOKUP(B618,Оп27_BYN→EUR!$C$3:$C$33,1,0)),"Нет","Да")</f>
        <v>Нет</v>
      </c>
      <c r="D618" s="54">
        <f t="shared" si="19"/>
        <v>365</v>
      </c>
      <c r="E618" s="55">
        <f>('Все выпуски'!$H$4*'Все выпуски'!$H$8)*((VLOOKUP(IF(C618="Нет",VLOOKUP(A618,Оп27_BYN→EUR!$A$2:$C$33,3,0),VLOOKUP((A618-1),Оп27_BYN→EUR!$A$2:$C$33,3,0)),$B$2:$G$2774,5,0)-VLOOKUP(B618,$B$2:$G$2774,5,0))/365+(VLOOKUP(IF(C618="Нет",VLOOKUP(A618,Оп27_BYN→EUR!$A$2:$C$33,3,0),VLOOKUP((A618-1),Оп27_BYN→EUR!$A$2:$C$33,3,0)),$B$2:$G$2774,6,0)-VLOOKUP(B618,$B$2:$G$2774,6,0))/366)</f>
        <v>0.48006193740290409</v>
      </c>
      <c r="F618" s="54">
        <f>COUNTIF(D619:$D$2774,365)</f>
        <v>1790</v>
      </c>
      <c r="G618" s="54">
        <f>COUNTIF(D619:$D$2774,366)</f>
        <v>366</v>
      </c>
      <c r="H618" s="50"/>
    </row>
    <row r="619" spans="1:8" x14ac:dyDescent="0.25">
      <c r="A619" s="54">
        <f>COUNTIF($C$3:C619,"Да")</f>
        <v>7</v>
      </c>
      <c r="B619" s="53">
        <f t="shared" si="18"/>
        <v>46017</v>
      </c>
      <c r="C619" s="53" t="str">
        <f>IF(ISERROR(VLOOKUP(B619,Оп27_BYN→EUR!$C$3:$C$33,1,0)),"Нет","Да")</f>
        <v>Нет</v>
      </c>
      <c r="D619" s="54">
        <f t="shared" si="19"/>
        <v>365</v>
      </c>
      <c r="E619" s="55">
        <f>('Все выпуски'!$H$4*'Все выпуски'!$H$8)*((VLOOKUP(IF(C619="Нет",VLOOKUP(A619,Оп27_BYN→EUR!$A$2:$C$33,3,0),VLOOKUP((A619-1),Оп27_BYN→EUR!$A$2:$C$33,3,0)),$B$2:$G$2774,5,0)-VLOOKUP(B619,$B$2:$G$2774,5,0))/365+(VLOOKUP(IF(C619="Нет",VLOOKUP(A619,Оп27_BYN→EUR!$A$2:$C$33,3,0),VLOOKUP((A619-1),Оп27_BYN→EUR!$A$2:$C$33,3,0)),$B$2:$G$2774,6,0)-VLOOKUP(B619,$B$2:$G$2774,6,0))/366)</f>
        <v>0.50673204503639879</v>
      </c>
      <c r="F619" s="54">
        <f>COUNTIF(D620:$D$2774,365)</f>
        <v>1789</v>
      </c>
      <c r="G619" s="54">
        <f>COUNTIF(D620:$D$2774,366)</f>
        <v>366</v>
      </c>
      <c r="H619" s="50"/>
    </row>
    <row r="620" spans="1:8" x14ac:dyDescent="0.25">
      <c r="A620" s="54">
        <f>COUNTIF($C$3:C620,"Да")</f>
        <v>7</v>
      </c>
      <c r="B620" s="53">
        <f t="shared" si="18"/>
        <v>46018</v>
      </c>
      <c r="C620" s="53" t="str">
        <f>IF(ISERROR(VLOOKUP(B620,Оп27_BYN→EUR!$C$3:$C$33,1,0)),"Нет","Да")</f>
        <v>Нет</v>
      </c>
      <c r="D620" s="54">
        <f t="shared" si="19"/>
        <v>365</v>
      </c>
      <c r="E620" s="55">
        <f>('Все выпуски'!$H$4*'Все выпуски'!$H$8)*((VLOOKUP(IF(C620="Нет",VLOOKUP(A620,Оп27_BYN→EUR!$A$2:$C$33,3,0),VLOOKUP((A620-1),Оп27_BYN→EUR!$A$2:$C$33,3,0)),$B$2:$G$2774,5,0)-VLOOKUP(B620,$B$2:$G$2774,5,0))/365+(VLOOKUP(IF(C620="Нет",VLOOKUP(A620,Оп27_BYN→EUR!$A$2:$C$33,3,0),VLOOKUP((A620-1),Оп27_BYN→EUR!$A$2:$C$33,3,0)),$B$2:$G$2774,6,0)-VLOOKUP(B620,$B$2:$G$2774,6,0))/366)</f>
        <v>0.53340215266989344</v>
      </c>
      <c r="F620" s="54">
        <f>COUNTIF(D621:$D$2774,365)</f>
        <v>1788</v>
      </c>
      <c r="G620" s="54">
        <f>COUNTIF(D621:$D$2774,366)</f>
        <v>366</v>
      </c>
      <c r="H620" s="50"/>
    </row>
    <row r="621" spans="1:8" x14ac:dyDescent="0.25">
      <c r="A621" s="54">
        <f>COUNTIF($C$3:C621,"Да")</f>
        <v>7</v>
      </c>
      <c r="B621" s="53">
        <f t="shared" si="18"/>
        <v>46019</v>
      </c>
      <c r="C621" s="53" t="str">
        <f>IF(ISERROR(VLOOKUP(B621,Оп27_BYN→EUR!$C$3:$C$33,1,0)),"Нет","Да")</f>
        <v>Нет</v>
      </c>
      <c r="D621" s="54">
        <f t="shared" si="19"/>
        <v>365</v>
      </c>
      <c r="E621" s="55">
        <f>('Все выпуски'!$H$4*'Все выпуски'!$H$8)*((VLOOKUP(IF(C621="Нет",VLOOKUP(A621,Оп27_BYN→EUR!$A$2:$C$33,3,0),VLOOKUP((A621-1),Оп27_BYN→EUR!$A$2:$C$33,3,0)),$B$2:$G$2774,5,0)-VLOOKUP(B621,$B$2:$G$2774,5,0))/365+(VLOOKUP(IF(C621="Нет",VLOOKUP(A621,Оп27_BYN→EUR!$A$2:$C$33,3,0),VLOOKUP((A621-1),Оп27_BYN→EUR!$A$2:$C$33,3,0)),$B$2:$G$2774,6,0)-VLOOKUP(B621,$B$2:$G$2774,6,0))/366)</f>
        <v>0.56007226030338808</v>
      </c>
      <c r="F621" s="54">
        <f>COUNTIF(D622:$D$2774,365)</f>
        <v>1787</v>
      </c>
      <c r="G621" s="54">
        <f>COUNTIF(D622:$D$2774,366)</f>
        <v>366</v>
      </c>
      <c r="H621" s="50"/>
    </row>
    <row r="622" spans="1:8" x14ac:dyDescent="0.25">
      <c r="A622" s="54">
        <f>COUNTIF($C$3:C622,"Да")</f>
        <v>7</v>
      </c>
      <c r="B622" s="53">
        <f t="shared" si="18"/>
        <v>46020</v>
      </c>
      <c r="C622" s="53" t="str">
        <f>IF(ISERROR(VLOOKUP(B622,Оп27_BYN→EUR!$C$3:$C$33,1,0)),"Нет","Да")</f>
        <v>Нет</v>
      </c>
      <c r="D622" s="54">
        <f t="shared" si="19"/>
        <v>365</v>
      </c>
      <c r="E622" s="55">
        <f>('Все выпуски'!$H$4*'Все выпуски'!$H$8)*((VLOOKUP(IF(C622="Нет",VLOOKUP(A622,Оп27_BYN→EUR!$A$2:$C$33,3,0),VLOOKUP((A622-1),Оп27_BYN→EUR!$A$2:$C$33,3,0)),$B$2:$G$2774,5,0)-VLOOKUP(B622,$B$2:$G$2774,5,0))/365+(VLOOKUP(IF(C622="Нет",VLOOKUP(A622,Оп27_BYN→EUR!$A$2:$C$33,3,0),VLOOKUP((A622-1),Оп27_BYN→EUR!$A$2:$C$33,3,0)),$B$2:$G$2774,6,0)-VLOOKUP(B622,$B$2:$G$2774,6,0))/366)</f>
        <v>0.58674236793688284</v>
      </c>
      <c r="F622" s="54">
        <f>COUNTIF(D623:$D$2774,365)</f>
        <v>1786</v>
      </c>
      <c r="G622" s="54">
        <f>COUNTIF(D623:$D$2774,366)</f>
        <v>366</v>
      </c>
      <c r="H622" s="50"/>
    </row>
    <row r="623" spans="1:8" x14ac:dyDescent="0.25">
      <c r="A623" s="54">
        <f>COUNTIF($C$3:C623,"Да")</f>
        <v>7</v>
      </c>
      <c r="B623" s="53">
        <f t="shared" si="18"/>
        <v>46021</v>
      </c>
      <c r="C623" s="53" t="str">
        <f>IF(ISERROR(VLOOKUP(B623,Оп27_BYN→EUR!$C$3:$C$33,1,0)),"Нет","Да")</f>
        <v>Нет</v>
      </c>
      <c r="D623" s="54">
        <f t="shared" si="19"/>
        <v>365</v>
      </c>
      <c r="E623" s="55">
        <f>('Все выпуски'!$H$4*'Все выпуски'!$H$8)*((VLOOKUP(IF(C623="Нет",VLOOKUP(A623,Оп27_BYN→EUR!$A$2:$C$33,3,0),VLOOKUP((A623-1),Оп27_BYN→EUR!$A$2:$C$33,3,0)),$B$2:$G$2774,5,0)-VLOOKUP(B623,$B$2:$G$2774,5,0))/365+(VLOOKUP(IF(C623="Нет",VLOOKUP(A623,Оп27_BYN→EUR!$A$2:$C$33,3,0),VLOOKUP((A623-1),Оп27_BYN→EUR!$A$2:$C$33,3,0)),$B$2:$G$2774,6,0)-VLOOKUP(B623,$B$2:$G$2774,6,0))/366)</f>
        <v>0.61341247557037748</v>
      </c>
      <c r="F623" s="54">
        <f>COUNTIF(D624:$D$2774,365)</f>
        <v>1785</v>
      </c>
      <c r="G623" s="54">
        <f>COUNTIF(D624:$D$2774,366)</f>
        <v>366</v>
      </c>
      <c r="H623" s="50"/>
    </row>
    <row r="624" spans="1:8" x14ac:dyDescent="0.25">
      <c r="A624" s="54">
        <f>COUNTIF($C$3:C624,"Да")</f>
        <v>7</v>
      </c>
      <c r="B624" s="53">
        <f t="shared" si="18"/>
        <v>46022</v>
      </c>
      <c r="C624" s="53" t="str">
        <f>IF(ISERROR(VLOOKUP(B624,Оп27_BYN→EUR!$C$3:$C$33,1,0)),"Нет","Да")</f>
        <v>Нет</v>
      </c>
      <c r="D624" s="54">
        <f t="shared" si="19"/>
        <v>365</v>
      </c>
      <c r="E624" s="55">
        <f>('Все выпуски'!$H$4*'Все выпуски'!$H$8)*((VLOOKUP(IF(C624="Нет",VLOOKUP(A624,Оп27_BYN→EUR!$A$2:$C$33,3,0),VLOOKUP((A624-1),Оп27_BYN→EUR!$A$2:$C$33,3,0)),$B$2:$G$2774,5,0)-VLOOKUP(B624,$B$2:$G$2774,5,0))/365+(VLOOKUP(IF(C624="Нет",VLOOKUP(A624,Оп27_BYN→EUR!$A$2:$C$33,3,0),VLOOKUP((A624-1),Оп27_BYN→EUR!$A$2:$C$33,3,0)),$B$2:$G$2774,6,0)-VLOOKUP(B624,$B$2:$G$2774,6,0))/366)</f>
        <v>0.64008258320387201</v>
      </c>
      <c r="F624" s="54">
        <f>COUNTIF(D625:$D$2774,365)</f>
        <v>1784</v>
      </c>
      <c r="G624" s="54">
        <f>COUNTIF(D625:$D$2774,366)</f>
        <v>366</v>
      </c>
      <c r="H624" s="50"/>
    </row>
    <row r="625" spans="1:8" x14ac:dyDescent="0.25">
      <c r="A625" s="54">
        <f>COUNTIF($C$3:C625,"Да")</f>
        <v>7</v>
      </c>
      <c r="B625" s="53">
        <f t="shared" si="18"/>
        <v>46023</v>
      </c>
      <c r="C625" s="53" t="str">
        <f>IF(ISERROR(VLOOKUP(B625,Оп27_BYN→EUR!$C$3:$C$33,1,0)),"Нет","Да")</f>
        <v>Нет</v>
      </c>
      <c r="D625" s="54">
        <f t="shared" si="19"/>
        <v>365</v>
      </c>
      <c r="E625" s="55">
        <f>('Все выпуски'!$H$4*'Все выпуски'!$H$8)*((VLOOKUP(IF(C625="Нет",VLOOKUP(A625,Оп27_BYN→EUR!$A$2:$C$33,3,0),VLOOKUP((A625-1),Оп27_BYN→EUR!$A$2:$C$33,3,0)),$B$2:$G$2774,5,0)-VLOOKUP(B625,$B$2:$G$2774,5,0))/365+(VLOOKUP(IF(C625="Нет",VLOOKUP(A625,Оп27_BYN→EUR!$A$2:$C$33,3,0),VLOOKUP((A625-1),Оп27_BYN→EUR!$A$2:$C$33,3,0)),$B$2:$G$2774,6,0)-VLOOKUP(B625,$B$2:$G$2774,6,0))/366)</f>
        <v>0.66675269083736677</v>
      </c>
      <c r="F625" s="54">
        <f>COUNTIF(D626:$D$2774,365)</f>
        <v>1783</v>
      </c>
      <c r="G625" s="54">
        <f>COUNTIF(D626:$D$2774,366)</f>
        <v>366</v>
      </c>
      <c r="H625" s="50"/>
    </row>
    <row r="626" spans="1:8" x14ac:dyDescent="0.25">
      <c r="A626" s="54">
        <f>COUNTIF($C$3:C626,"Да")</f>
        <v>7</v>
      </c>
      <c r="B626" s="53">
        <f t="shared" si="18"/>
        <v>46024</v>
      </c>
      <c r="C626" s="53" t="str">
        <f>IF(ISERROR(VLOOKUP(B626,Оп27_BYN→EUR!$C$3:$C$33,1,0)),"Нет","Да")</f>
        <v>Нет</v>
      </c>
      <c r="D626" s="54">
        <f t="shared" si="19"/>
        <v>365</v>
      </c>
      <c r="E626" s="55">
        <f>('Все выпуски'!$H$4*'Все выпуски'!$H$8)*((VLOOKUP(IF(C626="Нет",VLOOKUP(A626,Оп27_BYN→EUR!$A$2:$C$33,3,0),VLOOKUP((A626-1),Оп27_BYN→EUR!$A$2:$C$33,3,0)),$B$2:$G$2774,5,0)-VLOOKUP(B626,$B$2:$G$2774,5,0))/365+(VLOOKUP(IF(C626="Нет",VLOOKUP(A626,Оп27_BYN→EUR!$A$2:$C$33,3,0),VLOOKUP((A626-1),Оп27_BYN→EUR!$A$2:$C$33,3,0)),$B$2:$G$2774,6,0)-VLOOKUP(B626,$B$2:$G$2774,6,0))/366)</f>
        <v>0.69342279847086141</v>
      </c>
      <c r="F626" s="54">
        <f>COUNTIF(D627:$D$2774,365)</f>
        <v>1782</v>
      </c>
      <c r="G626" s="54">
        <f>COUNTIF(D627:$D$2774,366)</f>
        <v>366</v>
      </c>
      <c r="H626" s="50"/>
    </row>
    <row r="627" spans="1:8" x14ac:dyDescent="0.25">
      <c r="A627" s="54">
        <f>COUNTIF($C$3:C627,"Да")</f>
        <v>7</v>
      </c>
      <c r="B627" s="53">
        <f t="shared" si="18"/>
        <v>46025</v>
      </c>
      <c r="C627" s="53" t="str">
        <f>IF(ISERROR(VLOOKUP(B627,Оп27_BYN→EUR!$C$3:$C$33,1,0)),"Нет","Да")</f>
        <v>Нет</v>
      </c>
      <c r="D627" s="54">
        <f t="shared" si="19"/>
        <v>365</v>
      </c>
      <c r="E627" s="55">
        <f>('Все выпуски'!$H$4*'Все выпуски'!$H$8)*((VLOOKUP(IF(C627="Нет",VLOOKUP(A627,Оп27_BYN→EUR!$A$2:$C$33,3,0),VLOOKUP((A627-1),Оп27_BYN→EUR!$A$2:$C$33,3,0)),$B$2:$G$2774,5,0)-VLOOKUP(B627,$B$2:$G$2774,5,0))/365+(VLOOKUP(IF(C627="Нет",VLOOKUP(A627,Оп27_BYN→EUR!$A$2:$C$33,3,0),VLOOKUP((A627-1),Оп27_BYN→EUR!$A$2:$C$33,3,0)),$B$2:$G$2774,6,0)-VLOOKUP(B627,$B$2:$G$2774,6,0))/366)</f>
        <v>0.72009290610435617</v>
      </c>
      <c r="F627" s="54">
        <f>COUNTIF(D628:$D$2774,365)</f>
        <v>1781</v>
      </c>
      <c r="G627" s="54">
        <f>COUNTIF(D628:$D$2774,366)</f>
        <v>366</v>
      </c>
      <c r="H627" s="50"/>
    </row>
    <row r="628" spans="1:8" x14ac:dyDescent="0.25">
      <c r="A628" s="54">
        <f>COUNTIF($C$3:C628,"Да")</f>
        <v>7</v>
      </c>
      <c r="B628" s="53">
        <f t="shared" si="18"/>
        <v>46026</v>
      </c>
      <c r="C628" s="53" t="str">
        <f>IF(ISERROR(VLOOKUP(B628,Оп27_BYN→EUR!$C$3:$C$33,1,0)),"Нет","Да")</f>
        <v>Нет</v>
      </c>
      <c r="D628" s="54">
        <f t="shared" si="19"/>
        <v>365</v>
      </c>
      <c r="E628" s="55">
        <f>('Все выпуски'!$H$4*'Все выпуски'!$H$8)*((VLOOKUP(IF(C628="Нет",VLOOKUP(A628,Оп27_BYN→EUR!$A$2:$C$33,3,0),VLOOKUP((A628-1),Оп27_BYN→EUR!$A$2:$C$33,3,0)),$B$2:$G$2774,5,0)-VLOOKUP(B628,$B$2:$G$2774,5,0))/365+(VLOOKUP(IF(C628="Нет",VLOOKUP(A628,Оп27_BYN→EUR!$A$2:$C$33,3,0),VLOOKUP((A628-1),Оп27_BYN→EUR!$A$2:$C$33,3,0)),$B$2:$G$2774,6,0)-VLOOKUP(B628,$B$2:$G$2774,6,0))/366)</f>
        <v>0.74676301373785081</v>
      </c>
      <c r="F628" s="54">
        <f>COUNTIF(D629:$D$2774,365)</f>
        <v>1780</v>
      </c>
      <c r="G628" s="54">
        <f>COUNTIF(D629:$D$2774,366)</f>
        <v>366</v>
      </c>
      <c r="H628" s="50"/>
    </row>
    <row r="629" spans="1:8" x14ac:dyDescent="0.25">
      <c r="A629" s="54">
        <f>COUNTIF($C$3:C629,"Да")</f>
        <v>7</v>
      </c>
      <c r="B629" s="53">
        <f t="shared" si="18"/>
        <v>46027</v>
      </c>
      <c r="C629" s="53" t="str">
        <f>IF(ISERROR(VLOOKUP(B629,Оп27_BYN→EUR!$C$3:$C$33,1,0)),"Нет","Да")</f>
        <v>Нет</v>
      </c>
      <c r="D629" s="54">
        <f t="shared" si="19"/>
        <v>365</v>
      </c>
      <c r="E629" s="55">
        <f>('Все выпуски'!$H$4*'Все выпуски'!$H$8)*((VLOOKUP(IF(C629="Нет",VLOOKUP(A629,Оп27_BYN→EUR!$A$2:$C$33,3,0),VLOOKUP((A629-1),Оп27_BYN→EUR!$A$2:$C$33,3,0)),$B$2:$G$2774,5,0)-VLOOKUP(B629,$B$2:$G$2774,5,0))/365+(VLOOKUP(IF(C629="Нет",VLOOKUP(A629,Оп27_BYN→EUR!$A$2:$C$33,3,0),VLOOKUP((A629-1),Оп27_BYN→EUR!$A$2:$C$33,3,0)),$B$2:$G$2774,6,0)-VLOOKUP(B629,$B$2:$G$2774,6,0))/366)</f>
        <v>0.77343312137134557</v>
      </c>
      <c r="F629" s="54">
        <f>COUNTIF(D630:$D$2774,365)</f>
        <v>1779</v>
      </c>
      <c r="G629" s="54">
        <f>COUNTIF(D630:$D$2774,366)</f>
        <v>366</v>
      </c>
      <c r="H629" s="50"/>
    </row>
    <row r="630" spans="1:8" x14ac:dyDescent="0.25">
      <c r="A630" s="54">
        <f>COUNTIF($C$3:C630,"Да")</f>
        <v>7</v>
      </c>
      <c r="B630" s="53">
        <f t="shared" si="18"/>
        <v>46028</v>
      </c>
      <c r="C630" s="53" t="str">
        <f>IF(ISERROR(VLOOKUP(B630,Оп27_BYN→EUR!$C$3:$C$33,1,0)),"Нет","Да")</f>
        <v>Нет</v>
      </c>
      <c r="D630" s="54">
        <f t="shared" si="19"/>
        <v>365</v>
      </c>
      <c r="E630" s="55">
        <f>('Все выпуски'!$H$4*'Все выпуски'!$H$8)*((VLOOKUP(IF(C630="Нет",VLOOKUP(A630,Оп27_BYN→EUR!$A$2:$C$33,3,0),VLOOKUP((A630-1),Оп27_BYN→EUR!$A$2:$C$33,3,0)),$B$2:$G$2774,5,0)-VLOOKUP(B630,$B$2:$G$2774,5,0))/365+(VLOOKUP(IF(C630="Нет",VLOOKUP(A630,Оп27_BYN→EUR!$A$2:$C$33,3,0),VLOOKUP((A630-1),Оп27_BYN→EUR!$A$2:$C$33,3,0)),$B$2:$G$2774,6,0)-VLOOKUP(B630,$B$2:$G$2774,6,0))/366)</f>
        <v>0.8001032290048401</v>
      </c>
      <c r="F630" s="54">
        <f>COUNTIF(D631:$D$2774,365)</f>
        <v>1778</v>
      </c>
      <c r="G630" s="54">
        <f>COUNTIF(D631:$D$2774,366)</f>
        <v>366</v>
      </c>
      <c r="H630" s="50"/>
    </row>
    <row r="631" spans="1:8" x14ac:dyDescent="0.25">
      <c r="A631" s="54">
        <f>COUNTIF($C$3:C631,"Да")</f>
        <v>7</v>
      </c>
      <c r="B631" s="53">
        <f t="shared" si="18"/>
        <v>46029</v>
      </c>
      <c r="C631" s="53" t="str">
        <f>IF(ISERROR(VLOOKUP(B631,Оп27_BYN→EUR!$C$3:$C$33,1,0)),"Нет","Да")</f>
        <v>Нет</v>
      </c>
      <c r="D631" s="54">
        <f t="shared" si="19"/>
        <v>365</v>
      </c>
      <c r="E631" s="55">
        <f>('Все выпуски'!$H$4*'Все выпуски'!$H$8)*((VLOOKUP(IF(C631="Нет",VLOOKUP(A631,Оп27_BYN→EUR!$A$2:$C$33,3,0),VLOOKUP((A631-1),Оп27_BYN→EUR!$A$2:$C$33,3,0)),$B$2:$G$2774,5,0)-VLOOKUP(B631,$B$2:$G$2774,5,0))/365+(VLOOKUP(IF(C631="Нет",VLOOKUP(A631,Оп27_BYN→EUR!$A$2:$C$33,3,0),VLOOKUP((A631-1),Оп27_BYN→EUR!$A$2:$C$33,3,0)),$B$2:$G$2774,6,0)-VLOOKUP(B631,$B$2:$G$2774,6,0))/366)</f>
        <v>0.82677333663833474</v>
      </c>
      <c r="F631" s="54">
        <f>COUNTIF(D632:$D$2774,365)</f>
        <v>1777</v>
      </c>
      <c r="G631" s="54">
        <f>COUNTIF(D632:$D$2774,366)</f>
        <v>366</v>
      </c>
      <c r="H631" s="50"/>
    </row>
    <row r="632" spans="1:8" x14ac:dyDescent="0.25">
      <c r="A632" s="54">
        <f>COUNTIF($C$3:C632,"Да")</f>
        <v>7</v>
      </c>
      <c r="B632" s="53">
        <f t="shared" si="18"/>
        <v>46030</v>
      </c>
      <c r="C632" s="53" t="str">
        <f>IF(ISERROR(VLOOKUP(B632,Оп27_BYN→EUR!$C$3:$C$33,1,0)),"Нет","Да")</f>
        <v>Нет</v>
      </c>
      <c r="D632" s="54">
        <f t="shared" si="19"/>
        <v>365</v>
      </c>
      <c r="E632" s="55">
        <f>('Все выпуски'!$H$4*'Все выпуски'!$H$8)*((VLOOKUP(IF(C632="Нет",VLOOKUP(A632,Оп27_BYN→EUR!$A$2:$C$33,3,0),VLOOKUP((A632-1),Оп27_BYN→EUR!$A$2:$C$33,3,0)),$B$2:$G$2774,5,0)-VLOOKUP(B632,$B$2:$G$2774,5,0))/365+(VLOOKUP(IF(C632="Нет",VLOOKUP(A632,Оп27_BYN→EUR!$A$2:$C$33,3,0),VLOOKUP((A632-1),Оп27_BYN→EUR!$A$2:$C$33,3,0)),$B$2:$G$2774,6,0)-VLOOKUP(B632,$B$2:$G$2774,6,0))/366)</f>
        <v>0.8534434442718295</v>
      </c>
      <c r="F632" s="54">
        <f>COUNTIF(D633:$D$2774,365)</f>
        <v>1776</v>
      </c>
      <c r="G632" s="54">
        <f>COUNTIF(D633:$D$2774,366)</f>
        <v>366</v>
      </c>
      <c r="H632" s="50"/>
    </row>
    <row r="633" spans="1:8" x14ac:dyDescent="0.25">
      <c r="A633" s="54">
        <f>COUNTIF($C$3:C633,"Да")</f>
        <v>7</v>
      </c>
      <c r="B633" s="53">
        <f t="shared" si="18"/>
        <v>46031</v>
      </c>
      <c r="C633" s="53" t="str">
        <f>IF(ISERROR(VLOOKUP(B633,Оп27_BYN→EUR!$C$3:$C$33,1,0)),"Нет","Да")</f>
        <v>Нет</v>
      </c>
      <c r="D633" s="54">
        <f t="shared" si="19"/>
        <v>365</v>
      </c>
      <c r="E633" s="55">
        <f>('Все выпуски'!$H$4*'Все выпуски'!$H$8)*((VLOOKUP(IF(C633="Нет",VLOOKUP(A633,Оп27_BYN→EUR!$A$2:$C$33,3,0),VLOOKUP((A633-1),Оп27_BYN→EUR!$A$2:$C$33,3,0)),$B$2:$G$2774,5,0)-VLOOKUP(B633,$B$2:$G$2774,5,0))/365+(VLOOKUP(IF(C633="Нет",VLOOKUP(A633,Оп27_BYN→EUR!$A$2:$C$33,3,0),VLOOKUP((A633-1),Оп27_BYN→EUR!$A$2:$C$33,3,0)),$B$2:$G$2774,6,0)-VLOOKUP(B633,$B$2:$G$2774,6,0))/366)</f>
        <v>0.88011355190532414</v>
      </c>
      <c r="F633" s="54">
        <f>COUNTIF(D634:$D$2774,365)</f>
        <v>1775</v>
      </c>
      <c r="G633" s="54">
        <f>COUNTIF(D634:$D$2774,366)</f>
        <v>366</v>
      </c>
      <c r="H633" s="50"/>
    </row>
    <row r="634" spans="1:8" x14ac:dyDescent="0.25">
      <c r="A634" s="54">
        <f>COUNTIF($C$3:C634,"Да")</f>
        <v>7</v>
      </c>
      <c r="B634" s="53">
        <f t="shared" si="18"/>
        <v>46032</v>
      </c>
      <c r="C634" s="53" t="str">
        <f>IF(ISERROR(VLOOKUP(B634,Оп27_BYN→EUR!$C$3:$C$33,1,0)),"Нет","Да")</f>
        <v>Нет</v>
      </c>
      <c r="D634" s="54">
        <f t="shared" si="19"/>
        <v>365</v>
      </c>
      <c r="E634" s="55">
        <f>('Все выпуски'!$H$4*'Все выпуски'!$H$8)*((VLOOKUP(IF(C634="Нет",VLOOKUP(A634,Оп27_BYN→EUR!$A$2:$C$33,3,0),VLOOKUP((A634-1),Оп27_BYN→EUR!$A$2:$C$33,3,0)),$B$2:$G$2774,5,0)-VLOOKUP(B634,$B$2:$G$2774,5,0))/365+(VLOOKUP(IF(C634="Нет",VLOOKUP(A634,Оп27_BYN→EUR!$A$2:$C$33,3,0),VLOOKUP((A634-1),Оп27_BYN→EUR!$A$2:$C$33,3,0)),$B$2:$G$2774,6,0)-VLOOKUP(B634,$B$2:$G$2774,6,0))/366)</f>
        <v>0.9067836595388189</v>
      </c>
      <c r="F634" s="54">
        <f>COUNTIF(D635:$D$2774,365)</f>
        <v>1774</v>
      </c>
      <c r="G634" s="54">
        <f>COUNTIF(D635:$D$2774,366)</f>
        <v>366</v>
      </c>
      <c r="H634" s="50"/>
    </row>
    <row r="635" spans="1:8" x14ac:dyDescent="0.25">
      <c r="A635" s="54">
        <f>COUNTIF($C$3:C635,"Да")</f>
        <v>7</v>
      </c>
      <c r="B635" s="53">
        <f t="shared" si="18"/>
        <v>46033</v>
      </c>
      <c r="C635" s="53" t="str">
        <f>IF(ISERROR(VLOOKUP(B635,Оп27_BYN→EUR!$C$3:$C$33,1,0)),"Нет","Да")</f>
        <v>Нет</v>
      </c>
      <c r="D635" s="54">
        <f t="shared" si="19"/>
        <v>365</v>
      </c>
      <c r="E635" s="55">
        <f>('Все выпуски'!$H$4*'Все выпуски'!$H$8)*((VLOOKUP(IF(C635="Нет",VLOOKUP(A635,Оп27_BYN→EUR!$A$2:$C$33,3,0),VLOOKUP((A635-1),Оп27_BYN→EUR!$A$2:$C$33,3,0)),$B$2:$G$2774,5,0)-VLOOKUP(B635,$B$2:$G$2774,5,0))/365+(VLOOKUP(IF(C635="Нет",VLOOKUP(A635,Оп27_BYN→EUR!$A$2:$C$33,3,0),VLOOKUP((A635-1),Оп27_BYN→EUR!$A$2:$C$33,3,0)),$B$2:$G$2774,6,0)-VLOOKUP(B635,$B$2:$G$2774,6,0))/366)</f>
        <v>0.93345376717231343</v>
      </c>
      <c r="F635" s="54">
        <f>COUNTIF(D636:$D$2774,365)</f>
        <v>1773</v>
      </c>
      <c r="G635" s="54">
        <f>COUNTIF(D636:$D$2774,366)</f>
        <v>366</v>
      </c>
      <c r="H635" s="50"/>
    </row>
    <row r="636" spans="1:8" x14ac:dyDescent="0.25">
      <c r="A636" s="54">
        <f>COUNTIF($C$3:C636,"Да")</f>
        <v>7</v>
      </c>
      <c r="B636" s="53">
        <f t="shared" si="18"/>
        <v>46034</v>
      </c>
      <c r="C636" s="53" t="str">
        <f>IF(ISERROR(VLOOKUP(B636,Оп27_BYN→EUR!$C$3:$C$33,1,0)),"Нет","Да")</f>
        <v>Нет</v>
      </c>
      <c r="D636" s="54">
        <f t="shared" si="19"/>
        <v>365</v>
      </c>
      <c r="E636" s="55">
        <f>('Все выпуски'!$H$4*'Все выпуски'!$H$8)*((VLOOKUP(IF(C636="Нет",VLOOKUP(A636,Оп27_BYN→EUR!$A$2:$C$33,3,0),VLOOKUP((A636-1),Оп27_BYN→EUR!$A$2:$C$33,3,0)),$B$2:$G$2774,5,0)-VLOOKUP(B636,$B$2:$G$2774,5,0))/365+(VLOOKUP(IF(C636="Нет",VLOOKUP(A636,Оп27_BYN→EUR!$A$2:$C$33,3,0),VLOOKUP((A636-1),Оп27_BYN→EUR!$A$2:$C$33,3,0)),$B$2:$G$2774,6,0)-VLOOKUP(B636,$B$2:$G$2774,6,0))/366)</f>
        <v>0.96012387480580819</v>
      </c>
      <c r="F636" s="54">
        <f>COUNTIF(D637:$D$2774,365)</f>
        <v>1772</v>
      </c>
      <c r="G636" s="54">
        <f>COUNTIF(D637:$D$2774,366)</f>
        <v>366</v>
      </c>
      <c r="H636" s="50"/>
    </row>
    <row r="637" spans="1:8" x14ac:dyDescent="0.25">
      <c r="A637" s="54">
        <f>COUNTIF($C$3:C637,"Да")</f>
        <v>7</v>
      </c>
      <c r="B637" s="53">
        <f t="shared" si="18"/>
        <v>46035</v>
      </c>
      <c r="C637" s="53" t="str">
        <f>IF(ISERROR(VLOOKUP(B637,Оп27_BYN→EUR!$C$3:$C$33,1,0)),"Нет","Да")</f>
        <v>Нет</v>
      </c>
      <c r="D637" s="54">
        <f t="shared" si="19"/>
        <v>365</v>
      </c>
      <c r="E637" s="55">
        <f>('Все выпуски'!$H$4*'Все выпуски'!$H$8)*((VLOOKUP(IF(C637="Нет",VLOOKUP(A637,Оп27_BYN→EUR!$A$2:$C$33,3,0),VLOOKUP((A637-1),Оп27_BYN→EUR!$A$2:$C$33,3,0)),$B$2:$G$2774,5,0)-VLOOKUP(B637,$B$2:$G$2774,5,0))/365+(VLOOKUP(IF(C637="Нет",VLOOKUP(A637,Оп27_BYN→EUR!$A$2:$C$33,3,0),VLOOKUP((A637-1),Оп27_BYN→EUR!$A$2:$C$33,3,0)),$B$2:$G$2774,6,0)-VLOOKUP(B637,$B$2:$G$2774,6,0))/366)</f>
        <v>0.98679398243930283</v>
      </c>
      <c r="F637" s="54">
        <f>COUNTIF(D638:$D$2774,365)</f>
        <v>1771</v>
      </c>
      <c r="G637" s="54">
        <f>COUNTIF(D638:$D$2774,366)</f>
        <v>366</v>
      </c>
      <c r="H637" s="50"/>
    </row>
    <row r="638" spans="1:8" x14ac:dyDescent="0.25">
      <c r="A638" s="54">
        <f>COUNTIF($C$3:C638,"Да")</f>
        <v>7</v>
      </c>
      <c r="B638" s="53">
        <f t="shared" si="18"/>
        <v>46036</v>
      </c>
      <c r="C638" s="53" t="str">
        <f>IF(ISERROR(VLOOKUP(B638,Оп27_BYN→EUR!$C$3:$C$33,1,0)),"Нет","Да")</f>
        <v>Нет</v>
      </c>
      <c r="D638" s="54">
        <f t="shared" si="19"/>
        <v>365</v>
      </c>
      <c r="E638" s="55">
        <f>('Все выпуски'!$H$4*'Все выпуски'!$H$8)*((VLOOKUP(IF(C638="Нет",VLOOKUP(A638,Оп27_BYN→EUR!$A$2:$C$33,3,0),VLOOKUP((A638-1),Оп27_BYN→EUR!$A$2:$C$33,3,0)),$B$2:$G$2774,5,0)-VLOOKUP(B638,$B$2:$G$2774,5,0))/365+(VLOOKUP(IF(C638="Нет",VLOOKUP(A638,Оп27_BYN→EUR!$A$2:$C$33,3,0),VLOOKUP((A638-1),Оп27_BYN→EUR!$A$2:$C$33,3,0)),$B$2:$G$2774,6,0)-VLOOKUP(B638,$B$2:$G$2774,6,0))/366)</f>
        <v>1.0134640900727976</v>
      </c>
      <c r="F638" s="54">
        <f>COUNTIF(D639:$D$2774,365)</f>
        <v>1770</v>
      </c>
      <c r="G638" s="54">
        <f>COUNTIF(D639:$D$2774,366)</f>
        <v>366</v>
      </c>
      <c r="H638" s="50"/>
    </row>
    <row r="639" spans="1:8" x14ac:dyDescent="0.25">
      <c r="A639" s="54">
        <f>COUNTIF($C$3:C639,"Да")</f>
        <v>7</v>
      </c>
      <c r="B639" s="53">
        <f t="shared" si="18"/>
        <v>46037</v>
      </c>
      <c r="C639" s="53" t="str">
        <f>IF(ISERROR(VLOOKUP(B639,Оп27_BYN→EUR!$C$3:$C$33,1,0)),"Нет","Да")</f>
        <v>Нет</v>
      </c>
      <c r="D639" s="54">
        <f t="shared" si="19"/>
        <v>365</v>
      </c>
      <c r="E639" s="55">
        <f>('Все выпуски'!$H$4*'Все выпуски'!$H$8)*((VLOOKUP(IF(C639="Нет",VLOOKUP(A639,Оп27_BYN→EUR!$A$2:$C$33,3,0),VLOOKUP((A639-1),Оп27_BYN→EUR!$A$2:$C$33,3,0)),$B$2:$G$2774,5,0)-VLOOKUP(B639,$B$2:$G$2774,5,0))/365+(VLOOKUP(IF(C639="Нет",VLOOKUP(A639,Оп27_BYN→EUR!$A$2:$C$33,3,0),VLOOKUP((A639-1),Оп27_BYN→EUR!$A$2:$C$33,3,0)),$B$2:$G$2774,6,0)-VLOOKUP(B639,$B$2:$G$2774,6,0))/366)</f>
        <v>1.0401341977062921</v>
      </c>
      <c r="F639" s="54">
        <f>COUNTIF(D640:$D$2774,365)</f>
        <v>1769</v>
      </c>
      <c r="G639" s="54">
        <f>COUNTIF(D640:$D$2774,366)</f>
        <v>366</v>
      </c>
      <c r="H639" s="50"/>
    </row>
    <row r="640" spans="1:8" x14ac:dyDescent="0.25">
      <c r="A640" s="54">
        <f>COUNTIF($C$3:C640,"Да")</f>
        <v>7</v>
      </c>
      <c r="B640" s="53">
        <f t="shared" si="18"/>
        <v>46038</v>
      </c>
      <c r="C640" s="53" t="str">
        <f>IF(ISERROR(VLOOKUP(B640,Оп27_BYN→EUR!$C$3:$C$33,1,0)),"Нет","Да")</f>
        <v>Нет</v>
      </c>
      <c r="D640" s="54">
        <f t="shared" si="19"/>
        <v>365</v>
      </c>
      <c r="E640" s="55">
        <f>('Все выпуски'!$H$4*'Все выпуски'!$H$8)*((VLOOKUP(IF(C640="Нет",VLOOKUP(A640,Оп27_BYN→EUR!$A$2:$C$33,3,0),VLOOKUP((A640-1),Оп27_BYN→EUR!$A$2:$C$33,3,0)),$B$2:$G$2774,5,0)-VLOOKUP(B640,$B$2:$G$2774,5,0))/365+(VLOOKUP(IF(C640="Нет",VLOOKUP(A640,Оп27_BYN→EUR!$A$2:$C$33,3,0),VLOOKUP((A640-1),Оп27_BYN→EUR!$A$2:$C$33,3,0)),$B$2:$G$2774,6,0)-VLOOKUP(B640,$B$2:$G$2774,6,0))/366)</f>
        <v>1.0668043053397869</v>
      </c>
      <c r="F640" s="54">
        <f>COUNTIF(D641:$D$2774,365)</f>
        <v>1768</v>
      </c>
      <c r="G640" s="54">
        <f>COUNTIF(D641:$D$2774,366)</f>
        <v>366</v>
      </c>
      <c r="H640" s="50"/>
    </row>
    <row r="641" spans="1:8" x14ac:dyDescent="0.25">
      <c r="A641" s="54">
        <f>COUNTIF($C$3:C641,"Да")</f>
        <v>7</v>
      </c>
      <c r="B641" s="53">
        <f t="shared" si="18"/>
        <v>46039</v>
      </c>
      <c r="C641" s="53" t="str">
        <f>IF(ISERROR(VLOOKUP(B641,Оп27_BYN→EUR!$C$3:$C$33,1,0)),"Нет","Да")</f>
        <v>Нет</v>
      </c>
      <c r="D641" s="54">
        <f t="shared" si="19"/>
        <v>365</v>
      </c>
      <c r="E641" s="55">
        <f>('Все выпуски'!$H$4*'Все выпуски'!$H$8)*((VLOOKUP(IF(C641="Нет",VLOOKUP(A641,Оп27_BYN→EUR!$A$2:$C$33,3,0),VLOOKUP((A641-1),Оп27_BYN→EUR!$A$2:$C$33,3,0)),$B$2:$G$2774,5,0)-VLOOKUP(B641,$B$2:$G$2774,5,0))/365+(VLOOKUP(IF(C641="Нет",VLOOKUP(A641,Оп27_BYN→EUR!$A$2:$C$33,3,0),VLOOKUP((A641-1),Оп27_BYN→EUR!$A$2:$C$33,3,0)),$B$2:$G$2774,6,0)-VLOOKUP(B641,$B$2:$G$2774,6,0))/366)</f>
        <v>1.0934744129732814</v>
      </c>
      <c r="F641" s="54">
        <f>COUNTIF(D642:$D$2774,365)</f>
        <v>1767</v>
      </c>
      <c r="G641" s="54">
        <f>COUNTIF(D642:$D$2774,366)</f>
        <v>366</v>
      </c>
      <c r="H641" s="50"/>
    </row>
    <row r="642" spans="1:8" x14ac:dyDescent="0.25">
      <c r="A642" s="54">
        <f>COUNTIF($C$3:C642,"Да")</f>
        <v>7</v>
      </c>
      <c r="B642" s="53">
        <f t="shared" si="18"/>
        <v>46040</v>
      </c>
      <c r="C642" s="53" t="str">
        <f>IF(ISERROR(VLOOKUP(B642,Оп27_BYN→EUR!$C$3:$C$33,1,0)),"Нет","Да")</f>
        <v>Нет</v>
      </c>
      <c r="D642" s="54">
        <f t="shared" si="19"/>
        <v>365</v>
      </c>
      <c r="E642" s="55">
        <f>('Все выпуски'!$H$4*'Все выпуски'!$H$8)*((VLOOKUP(IF(C642="Нет",VLOOKUP(A642,Оп27_BYN→EUR!$A$2:$C$33,3,0),VLOOKUP((A642-1),Оп27_BYN→EUR!$A$2:$C$33,3,0)),$B$2:$G$2774,5,0)-VLOOKUP(B642,$B$2:$G$2774,5,0))/365+(VLOOKUP(IF(C642="Нет",VLOOKUP(A642,Оп27_BYN→EUR!$A$2:$C$33,3,0),VLOOKUP((A642-1),Оп27_BYN→EUR!$A$2:$C$33,3,0)),$B$2:$G$2774,6,0)-VLOOKUP(B642,$B$2:$G$2774,6,0))/366)</f>
        <v>1.1201445206067762</v>
      </c>
      <c r="F642" s="54">
        <f>COUNTIF(D643:$D$2774,365)</f>
        <v>1766</v>
      </c>
      <c r="G642" s="54">
        <f>COUNTIF(D643:$D$2774,366)</f>
        <v>366</v>
      </c>
      <c r="H642" s="50"/>
    </row>
    <row r="643" spans="1:8" x14ac:dyDescent="0.25">
      <c r="A643" s="54">
        <f>COUNTIF($C$3:C643,"Да")</f>
        <v>7</v>
      </c>
      <c r="B643" s="53">
        <f t="shared" si="18"/>
        <v>46041</v>
      </c>
      <c r="C643" s="53" t="str">
        <f>IF(ISERROR(VLOOKUP(B643,Оп27_BYN→EUR!$C$3:$C$33,1,0)),"Нет","Да")</f>
        <v>Нет</v>
      </c>
      <c r="D643" s="54">
        <f t="shared" si="19"/>
        <v>365</v>
      </c>
      <c r="E643" s="55">
        <f>('Все выпуски'!$H$4*'Все выпуски'!$H$8)*((VLOOKUP(IF(C643="Нет",VLOOKUP(A643,Оп27_BYN→EUR!$A$2:$C$33,3,0),VLOOKUP((A643-1),Оп27_BYN→EUR!$A$2:$C$33,3,0)),$B$2:$G$2774,5,0)-VLOOKUP(B643,$B$2:$G$2774,5,0))/365+(VLOOKUP(IF(C643="Нет",VLOOKUP(A643,Оп27_BYN→EUR!$A$2:$C$33,3,0),VLOOKUP((A643-1),Оп27_BYN→EUR!$A$2:$C$33,3,0)),$B$2:$G$2774,6,0)-VLOOKUP(B643,$B$2:$G$2774,6,0))/366)</f>
        <v>1.1468146282402709</v>
      </c>
      <c r="F643" s="54">
        <f>COUNTIF(D644:$D$2774,365)</f>
        <v>1765</v>
      </c>
      <c r="G643" s="54">
        <f>COUNTIF(D644:$D$2774,366)</f>
        <v>366</v>
      </c>
      <c r="H643" s="50"/>
    </row>
    <row r="644" spans="1:8" x14ac:dyDescent="0.25">
      <c r="A644" s="54">
        <f>COUNTIF($C$3:C644,"Да")</f>
        <v>7</v>
      </c>
      <c r="B644" s="53">
        <f t="shared" ref="B644:B707" si="20">B643+1</f>
        <v>46042</v>
      </c>
      <c r="C644" s="53" t="str">
        <f>IF(ISERROR(VLOOKUP(B644,Оп27_BYN→EUR!$C$3:$C$33,1,0)),"Нет","Да")</f>
        <v>Нет</v>
      </c>
      <c r="D644" s="54">
        <f t="shared" ref="D644:D707" si="21">IF(MOD(YEAR(B644),4)=0,366,365)</f>
        <v>365</v>
      </c>
      <c r="E644" s="55">
        <f>('Все выпуски'!$H$4*'Все выпуски'!$H$8)*((VLOOKUP(IF(C644="Нет",VLOOKUP(A644,Оп27_BYN→EUR!$A$2:$C$33,3,0),VLOOKUP((A644-1),Оп27_BYN→EUR!$A$2:$C$33,3,0)),$B$2:$G$2774,5,0)-VLOOKUP(B644,$B$2:$G$2774,5,0))/365+(VLOOKUP(IF(C644="Нет",VLOOKUP(A644,Оп27_BYN→EUR!$A$2:$C$33,3,0),VLOOKUP((A644-1),Оп27_BYN→EUR!$A$2:$C$33,3,0)),$B$2:$G$2774,6,0)-VLOOKUP(B644,$B$2:$G$2774,6,0))/366)</f>
        <v>1.1734847358737657</v>
      </c>
      <c r="F644" s="54">
        <f>COUNTIF(D645:$D$2774,365)</f>
        <v>1764</v>
      </c>
      <c r="G644" s="54">
        <f>COUNTIF(D645:$D$2774,366)</f>
        <v>366</v>
      </c>
      <c r="H644" s="50"/>
    </row>
    <row r="645" spans="1:8" x14ac:dyDescent="0.25">
      <c r="A645" s="54">
        <f>COUNTIF($C$3:C645,"Да")</f>
        <v>7</v>
      </c>
      <c r="B645" s="53">
        <f t="shared" si="20"/>
        <v>46043</v>
      </c>
      <c r="C645" s="53" t="str">
        <f>IF(ISERROR(VLOOKUP(B645,Оп27_BYN→EUR!$C$3:$C$33,1,0)),"Нет","Да")</f>
        <v>Нет</v>
      </c>
      <c r="D645" s="54">
        <f t="shared" si="21"/>
        <v>365</v>
      </c>
      <c r="E645" s="55">
        <f>('Все выпуски'!$H$4*'Все выпуски'!$H$8)*((VLOOKUP(IF(C645="Нет",VLOOKUP(A645,Оп27_BYN→EUR!$A$2:$C$33,3,0),VLOOKUP((A645-1),Оп27_BYN→EUR!$A$2:$C$33,3,0)),$B$2:$G$2774,5,0)-VLOOKUP(B645,$B$2:$G$2774,5,0))/365+(VLOOKUP(IF(C645="Нет",VLOOKUP(A645,Оп27_BYN→EUR!$A$2:$C$33,3,0),VLOOKUP((A645-1),Оп27_BYN→EUR!$A$2:$C$33,3,0)),$B$2:$G$2774,6,0)-VLOOKUP(B645,$B$2:$G$2774,6,0))/366)</f>
        <v>1.2001548435072602</v>
      </c>
      <c r="F645" s="54">
        <f>COUNTIF(D646:$D$2774,365)</f>
        <v>1763</v>
      </c>
      <c r="G645" s="54">
        <f>COUNTIF(D646:$D$2774,366)</f>
        <v>366</v>
      </c>
      <c r="H645" s="50"/>
    </row>
    <row r="646" spans="1:8" x14ac:dyDescent="0.25">
      <c r="A646" s="54">
        <f>COUNTIF($C$3:C646,"Да")</f>
        <v>7</v>
      </c>
      <c r="B646" s="53">
        <f t="shared" si="20"/>
        <v>46044</v>
      </c>
      <c r="C646" s="53" t="str">
        <f>IF(ISERROR(VLOOKUP(B646,Оп27_BYN→EUR!$C$3:$C$33,1,0)),"Нет","Да")</f>
        <v>Нет</v>
      </c>
      <c r="D646" s="54">
        <f t="shared" si="21"/>
        <v>365</v>
      </c>
      <c r="E646" s="55">
        <f>('Все выпуски'!$H$4*'Все выпуски'!$H$8)*((VLOOKUP(IF(C646="Нет",VLOOKUP(A646,Оп27_BYN→EUR!$A$2:$C$33,3,0),VLOOKUP((A646-1),Оп27_BYN→EUR!$A$2:$C$33,3,0)),$B$2:$G$2774,5,0)-VLOOKUP(B646,$B$2:$G$2774,5,0))/365+(VLOOKUP(IF(C646="Нет",VLOOKUP(A646,Оп27_BYN→EUR!$A$2:$C$33,3,0),VLOOKUP((A646-1),Оп27_BYN→EUR!$A$2:$C$33,3,0)),$B$2:$G$2774,6,0)-VLOOKUP(B646,$B$2:$G$2774,6,0))/366)</f>
        <v>1.226824951140755</v>
      </c>
      <c r="F646" s="54">
        <f>COUNTIF(D647:$D$2774,365)</f>
        <v>1762</v>
      </c>
      <c r="G646" s="54">
        <f>COUNTIF(D647:$D$2774,366)</f>
        <v>366</v>
      </c>
      <c r="H646" s="50"/>
    </row>
    <row r="647" spans="1:8" x14ac:dyDescent="0.25">
      <c r="A647" s="54">
        <f>COUNTIF($C$3:C647,"Да")</f>
        <v>7</v>
      </c>
      <c r="B647" s="53">
        <f t="shared" si="20"/>
        <v>46045</v>
      </c>
      <c r="C647" s="53" t="str">
        <f>IF(ISERROR(VLOOKUP(B647,Оп27_BYN→EUR!$C$3:$C$33,1,0)),"Нет","Да")</f>
        <v>Нет</v>
      </c>
      <c r="D647" s="54">
        <f t="shared" si="21"/>
        <v>365</v>
      </c>
      <c r="E647" s="55">
        <f>('Все выпуски'!$H$4*'Все выпуски'!$H$8)*((VLOOKUP(IF(C647="Нет",VLOOKUP(A647,Оп27_BYN→EUR!$A$2:$C$33,3,0),VLOOKUP((A647-1),Оп27_BYN→EUR!$A$2:$C$33,3,0)),$B$2:$G$2774,5,0)-VLOOKUP(B647,$B$2:$G$2774,5,0))/365+(VLOOKUP(IF(C647="Нет",VLOOKUP(A647,Оп27_BYN→EUR!$A$2:$C$33,3,0),VLOOKUP((A647-1),Оп27_BYN→EUR!$A$2:$C$33,3,0)),$B$2:$G$2774,6,0)-VLOOKUP(B647,$B$2:$G$2774,6,0))/366)</f>
        <v>1.2534950587742495</v>
      </c>
      <c r="F647" s="54">
        <f>COUNTIF(D648:$D$2774,365)</f>
        <v>1761</v>
      </c>
      <c r="G647" s="54">
        <f>COUNTIF(D648:$D$2774,366)</f>
        <v>366</v>
      </c>
      <c r="H647" s="50"/>
    </row>
    <row r="648" spans="1:8" x14ac:dyDescent="0.25">
      <c r="A648" s="54">
        <f>COUNTIF($C$3:C648,"Да")</f>
        <v>7</v>
      </c>
      <c r="B648" s="53">
        <f t="shared" si="20"/>
        <v>46046</v>
      </c>
      <c r="C648" s="53" t="str">
        <f>IF(ISERROR(VLOOKUP(B648,Оп27_BYN→EUR!$C$3:$C$33,1,0)),"Нет","Да")</f>
        <v>Нет</v>
      </c>
      <c r="D648" s="54">
        <f t="shared" si="21"/>
        <v>365</v>
      </c>
      <c r="E648" s="55">
        <f>('Все выпуски'!$H$4*'Все выпуски'!$H$8)*((VLOOKUP(IF(C648="Нет",VLOOKUP(A648,Оп27_BYN→EUR!$A$2:$C$33,3,0),VLOOKUP((A648-1),Оп27_BYN→EUR!$A$2:$C$33,3,0)),$B$2:$G$2774,5,0)-VLOOKUP(B648,$B$2:$G$2774,5,0))/365+(VLOOKUP(IF(C648="Нет",VLOOKUP(A648,Оп27_BYN→EUR!$A$2:$C$33,3,0),VLOOKUP((A648-1),Оп27_BYN→EUR!$A$2:$C$33,3,0)),$B$2:$G$2774,6,0)-VLOOKUP(B648,$B$2:$G$2774,6,0))/366)</f>
        <v>1.280165166407744</v>
      </c>
      <c r="F648" s="54">
        <f>COUNTIF(D649:$D$2774,365)</f>
        <v>1760</v>
      </c>
      <c r="G648" s="54">
        <f>COUNTIF(D649:$D$2774,366)</f>
        <v>366</v>
      </c>
      <c r="H648" s="50"/>
    </row>
    <row r="649" spans="1:8" x14ac:dyDescent="0.25">
      <c r="A649" s="54">
        <f>COUNTIF($C$3:C649,"Да")</f>
        <v>7</v>
      </c>
      <c r="B649" s="53">
        <f t="shared" si="20"/>
        <v>46047</v>
      </c>
      <c r="C649" s="53" t="str">
        <f>IF(ISERROR(VLOOKUP(B649,Оп27_BYN→EUR!$C$3:$C$33,1,0)),"Нет","Да")</f>
        <v>Нет</v>
      </c>
      <c r="D649" s="54">
        <f t="shared" si="21"/>
        <v>365</v>
      </c>
      <c r="E649" s="55">
        <f>('Все выпуски'!$H$4*'Все выпуски'!$H$8)*((VLOOKUP(IF(C649="Нет",VLOOKUP(A649,Оп27_BYN→EUR!$A$2:$C$33,3,0),VLOOKUP((A649-1),Оп27_BYN→EUR!$A$2:$C$33,3,0)),$B$2:$G$2774,5,0)-VLOOKUP(B649,$B$2:$G$2774,5,0))/365+(VLOOKUP(IF(C649="Нет",VLOOKUP(A649,Оп27_BYN→EUR!$A$2:$C$33,3,0),VLOOKUP((A649-1),Оп27_BYN→EUR!$A$2:$C$33,3,0)),$B$2:$G$2774,6,0)-VLOOKUP(B649,$B$2:$G$2774,6,0))/366)</f>
        <v>1.306835274041239</v>
      </c>
      <c r="F649" s="54">
        <f>COUNTIF(D650:$D$2774,365)</f>
        <v>1759</v>
      </c>
      <c r="G649" s="54">
        <f>COUNTIF(D650:$D$2774,366)</f>
        <v>366</v>
      </c>
      <c r="H649" s="50"/>
    </row>
    <row r="650" spans="1:8" x14ac:dyDescent="0.25">
      <c r="A650" s="54">
        <f>COUNTIF($C$3:C650,"Да")</f>
        <v>7</v>
      </c>
      <c r="B650" s="53">
        <f t="shared" si="20"/>
        <v>46048</v>
      </c>
      <c r="C650" s="53" t="str">
        <f>IF(ISERROR(VLOOKUP(B650,Оп27_BYN→EUR!$C$3:$C$33,1,0)),"Нет","Да")</f>
        <v>Нет</v>
      </c>
      <c r="D650" s="54">
        <f t="shared" si="21"/>
        <v>365</v>
      </c>
      <c r="E650" s="55">
        <f>('Все выпуски'!$H$4*'Все выпуски'!$H$8)*((VLOOKUP(IF(C650="Нет",VLOOKUP(A650,Оп27_BYN→EUR!$A$2:$C$33,3,0),VLOOKUP((A650-1),Оп27_BYN→EUR!$A$2:$C$33,3,0)),$B$2:$G$2774,5,0)-VLOOKUP(B650,$B$2:$G$2774,5,0))/365+(VLOOKUP(IF(C650="Нет",VLOOKUP(A650,Оп27_BYN→EUR!$A$2:$C$33,3,0),VLOOKUP((A650-1),Оп27_BYN→EUR!$A$2:$C$33,3,0)),$B$2:$G$2774,6,0)-VLOOKUP(B650,$B$2:$G$2774,6,0))/366)</f>
        <v>1.3335053816747335</v>
      </c>
      <c r="F650" s="54">
        <f>COUNTIF(D651:$D$2774,365)</f>
        <v>1758</v>
      </c>
      <c r="G650" s="54">
        <f>COUNTIF(D651:$D$2774,366)</f>
        <v>366</v>
      </c>
      <c r="H650" s="50"/>
    </row>
    <row r="651" spans="1:8" x14ac:dyDescent="0.25">
      <c r="A651" s="54">
        <f>COUNTIF($C$3:C651,"Да")</f>
        <v>7</v>
      </c>
      <c r="B651" s="53">
        <f t="shared" si="20"/>
        <v>46049</v>
      </c>
      <c r="C651" s="53" t="str">
        <f>IF(ISERROR(VLOOKUP(B651,Оп27_BYN→EUR!$C$3:$C$33,1,0)),"Нет","Да")</f>
        <v>Нет</v>
      </c>
      <c r="D651" s="54">
        <f t="shared" si="21"/>
        <v>365</v>
      </c>
      <c r="E651" s="55">
        <f>('Все выпуски'!$H$4*'Все выпуски'!$H$8)*((VLOOKUP(IF(C651="Нет",VLOOKUP(A651,Оп27_BYN→EUR!$A$2:$C$33,3,0),VLOOKUP((A651-1),Оп27_BYN→EUR!$A$2:$C$33,3,0)),$B$2:$G$2774,5,0)-VLOOKUP(B651,$B$2:$G$2774,5,0))/365+(VLOOKUP(IF(C651="Нет",VLOOKUP(A651,Оп27_BYN→EUR!$A$2:$C$33,3,0),VLOOKUP((A651-1),Оп27_BYN→EUR!$A$2:$C$33,3,0)),$B$2:$G$2774,6,0)-VLOOKUP(B651,$B$2:$G$2774,6,0))/366)</f>
        <v>1.3601754893082283</v>
      </c>
      <c r="F651" s="54">
        <f>COUNTIF(D652:$D$2774,365)</f>
        <v>1757</v>
      </c>
      <c r="G651" s="54">
        <f>COUNTIF(D652:$D$2774,366)</f>
        <v>366</v>
      </c>
      <c r="H651" s="50"/>
    </row>
    <row r="652" spans="1:8" x14ac:dyDescent="0.25">
      <c r="A652" s="54">
        <f>COUNTIF($C$3:C652,"Да")</f>
        <v>7</v>
      </c>
      <c r="B652" s="53">
        <f t="shared" si="20"/>
        <v>46050</v>
      </c>
      <c r="C652" s="53" t="str">
        <f>IF(ISERROR(VLOOKUP(B652,Оп27_BYN→EUR!$C$3:$C$33,1,0)),"Нет","Да")</f>
        <v>Нет</v>
      </c>
      <c r="D652" s="54">
        <f t="shared" si="21"/>
        <v>365</v>
      </c>
      <c r="E652" s="55">
        <f>('Все выпуски'!$H$4*'Все выпуски'!$H$8)*((VLOOKUP(IF(C652="Нет",VLOOKUP(A652,Оп27_BYN→EUR!$A$2:$C$33,3,0),VLOOKUP((A652-1),Оп27_BYN→EUR!$A$2:$C$33,3,0)),$B$2:$G$2774,5,0)-VLOOKUP(B652,$B$2:$G$2774,5,0))/365+(VLOOKUP(IF(C652="Нет",VLOOKUP(A652,Оп27_BYN→EUR!$A$2:$C$33,3,0),VLOOKUP((A652-1),Оп27_BYN→EUR!$A$2:$C$33,3,0)),$B$2:$G$2774,6,0)-VLOOKUP(B652,$B$2:$G$2774,6,0))/366)</f>
        <v>1.3868455969417228</v>
      </c>
      <c r="F652" s="54">
        <f>COUNTIF(D653:$D$2774,365)</f>
        <v>1756</v>
      </c>
      <c r="G652" s="54">
        <f>COUNTIF(D653:$D$2774,366)</f>
        <v>366</v>
      </c>
      <c r="H652" s="50"/>
    </row>
    <row r="653" spans="1:8" x14ac:dyDescent="0.25">
      <c r="A653" s="54">
        <f>COUNTIF($C$3:C653,"Да")</f>
        <v>7</v>
      </c>
      <c r="B653" s="53">
        <f t="shared" si="20"/>
        <v>46051</v>
      </c>
      <c r="C653" s="53" t="str">
        <f>IF(ISERROR(VLOOKUP(B653,Оп27_BYN→EUR!$C$3:$C$33,1,0)),"Нет","Да")</f>
        <v>Нет</v>
      </c>
      <c r="D653" s="54">
        <f t="shared" si="21"/>
        <v>365</v>
      </c>
      <c r="E653" s="55">
        <f>('Все выпуски'!$H$4*'Все выпуски'!$H$8)*((VLOOKUP(IF(C653="Нет",VLOOKUP(A653,Оп27_BYN→EUR!$A$2:$C$33,3,0),VLOOKUP((A653-1),Оп27_BYN→EUR!$A$2:$C$33,3,0)),$B$2:$G$2774,5,0)-VLOOKUP(B653,$B$2:$G$2774,5,0))/365+(VLOOKUP(IF(C653="Нет",VLOOKUP(A653,Оп27_BYN→EUR!$A$2:$C$33,3,0),VLOOKUP((A653-1),Оп27_BYN→EUR!$A$2:$C$33,3,0)),$B$2:$G$2774,6,0)-VLOOKUP(B653,$B$2:$G$2774,6,0))/366)</f>
        <v>1.4135157045752174</v>
      </c>
      <c r="F653" s="54">
        <f>COUNTIF(D654:$D$2774,365)</f>
        <v>1755</v>
      </c>
      <c r="G653" s="54">
        <f>COUNTIF(D654:$D$2774,366)</f>
        <v>366</v>
      </c>
      <c r="H653" s="50"/>
    </row>
    <row r="654" spans="1:8" x14ac:dyDescent="0.25">
      <c r="A654" s="54">
        <f>COUNTIF($C$3:C654,"Да")</f>
        <v>7</v>
      </c>
      <c r="B654" s="53">
        <f t="shared" si="20"/>
        <v>46052</v>
      </c>
      <c r="C654" s="53" t="str">
        <f>IF(ISERROR(VLOOKUP(B654,Оп27_BYN→EUR!$C$3:$C$33,1,0)),"Нет","Да")</f>
        <v>Нет</v>
      </c>
      <c r="D654" s="54">
        <f t="shared" si="21"/>
        <v>365</v>
      </c>
      <c r="E654" s="55">
        <f>('Все выпуски'!$H$4*'Все выпуски'!$H$8)*((VLOOKUP(IF(C654="Нет",VLOOKUP(A654,Оп27_BYN→EUR!$A$2:$C$33,3,0),VLOOKUP((A654-1),Оп27_BYN→EUR!$A$2:$C$33,3,0)),$B$2:$G$2774,5,0)-VLOOKUP(B654,$B$2:$G$2774,5,0))/365+(VLOOKUP(IF(C654="Нет",VLOOKUP(A654,Оп27_BYN→EUR!$A$2:$C$33,3,0),VLOOKUP((A654-1),Оп27_BYN→EUR!$A$2:$C$33,3,0)),$B$2:$G$2774,6,0)-VLOOKUP(B654,$B$2:$G$2774,6,0))/366)</f>
        <v>1.4401858122087123</v>
      </c>
      <c r="F654" s="54">
        <f>COUNTIF(D655:$D$2774,365)</f>
        <v>1754</v>
      </c>
      <c r="G654" s="54">
        <f>COUNTIF(D655:$D$2774,366)</f>
        <v>366</v>
      </c>
      <c r="H654" s="50"/>
    </row>
    <row r="655" spans="1:8" x14ac:dyDescent="0.25">
      <c r="A655" s="54">
        <f>COUNTIF($C$3:C655,"Да")</f>
        <v>7</v>
      </c>
      <c r="B655" s="53">
        <f t="shared" si="20"/>
        <v>46053</v>
      </c>
      <c r="C655" s="53" t="str">
        <f>IF(ISERROR(VLOOKUP(B655,Оп27_BYN→EUR!$C$3:$C$33,1,0)),"Нет","Да")</f>
        <v>Нет</v>
      </c>
      <c r="D655" s="54">
        <f t="shared" si="21"/>
        <v>365</v>
      </c>
      <c r="E655" s="55">
        <f>('Все выпуски'!$H$4*'Все выпуски'!$H$8)*((VLOOKUP(IF(C655="Нет",VLOOKUP(A655,Оп27_BYN→EUR!$A$2:$C$33,3,0),VLOOKUP((A655-1),Оп27_BYN→EUR!$A$2:$C$33,3,0)),$B$2:$G$2774,5,0)-VLOOKUP(B655,$B$2:$G$2774,5,0))/365+(VLOOKUP(IF(C655="Нет",VLOOKUP(A655,Оп27_BYN→EUR!$A$2:$C$33,3,0),VLOOKUP((A655-1),Оп27_BYN→EUR!$A$2:$C$33,3,0)),$B$2:$G$2774,6,0)-VLOOKUP(B655,$B$2:$G$2774,6,0))/366)</f>
        <v>1.4668559198422069</v>
      </c>
      <c r="F655" s="54">
        <f>COUNTIF(D656:$D$2774,365)</f>
        <v>1753</v>
      </c>
      <c r="G655" s="54">
        <f>COUNTIF(D656:$D$2774,366)</f>
        <v>366</v>
      </c>
      <c r="H655" s="50"/>
    </row>
    <row r="656" spans="1:8" x14ac:dyDescent="0.25">
      <c r="A656" s="54">
        <f>COUNTIF($C$3:C656,"Да")</f>
        <v>7</v>
      </c>
      <c r="B656" s="53">
        <f t="shared" si="20"/>
        <v>46054</v>
      </c>
      <c r="C656" s="53" t="str">
        <f>IF(ISERROR(VLOOKUP(B656,Оп27_BYN→EUR!$C$3:$C$33,1,0)),"Нет","Да")</f>
        <v>Нет</v>
      </c>
      <c r="D656" s="54">
        <f t="shared" si="21"/>
        <v>365</v>
      </c>
      <c r="E656" s="55">
        <f>('Все выпуски'!$H$4*'Все выпуски'!$H$8)*((VLOOKUP(IF(C656="Нет",VLOOKUP(A656,Оп27_BYN→EUR!$A$2:$C$33,3,0),VLOOKUP((A656-1),Оп27_BYN→EUR!$A$2:$C$33,3,0)),$B$2:$G$2774,5,0)-VLOOKUP(B656,$B$2:$G$2774,5,0))/365+(VLOOKUP(IF(C656="Нет",VLOOKUP(A656,Оп27_BYN→EUR!$A$2:$C$33,3,0),VLOOKUP((A656-1),Оп27_BYN→EUR!$A$2:$C$33,3,0)),$B$2:$G$2774,6,0)-VLOOKUP(B656,$B$2:$G$2774,6,0))/366)</f>
        <v>1.4935260274757016</v>
      </c>
      <c r="F656" s="54">
        <f>COUNTIF(D657:$D$2774,365)</f>
        <v>1752</v>
      </c>
      <c r="G656" s="54">
        <f>COUNTIF(D657:$D$2774,366)</f>
        <v>366</v>
      </c>
      <c r="H656" s="50"/>
    </row>
    <row r="657" spans="1:8" x14ac:dyDescent="0.25">
      <c r="A657" s="54">
        <f>COUNTIF($C$3:C657,"Да")</f>
        <v>7</v>
      </c>
      <c r="B657" s="53">
        <f t="shared" si="20"/>
        <v>46055</v>
      </c>
      <c r="C657" s="53" t="str">
        <f>IF(ISERROR(VLOOKUP(B657,Оп27_BYN→EUR!$C$3:$C$33,1,0)),"Нет","Да")</f>
        <v>Нет</v>
      </c>
      <c r="D657" s="54">
        <f t="shared" si="21"/>
        <v>365</v>
      </c>
      <c r="E657" s="55">
        <f>('Все выпуски'!$H$4*'Все выпуски'!$H$8)*((VLOOKUP(IF(C657="Нет",VLOOKUP(A657,Оп27_BYN→EUR!$A$2:$C$33,3,0),VLOOKUP((A657-1),Оп27_BYN→EUR!$A$2:$C$33,3,0)),$B$2:$G$2774,5,0)-VLOOKUP(B657,$B$2:$G$2774,5,0))/365+(VLOOKUP(IF(C657="Нет",VLOOKUP(A657,Оп27_BYN→EUR!$A$2:$C$33,3,0),VLOOKUP((A657-1),Оп27_BYN→EUR!$A$2:$C$33,3,0)),$B$2:$G$2774,6,0)-VLOOKUP(B657,$B$2:$G$2774,6,0))/366)</f>
        <v>1.5201961351091962</v>
      </c>
      <c r="F657" s="54">
        <f>COUNTIF(D658:$D$2774,365)</f>
        <v>1751</v>
      </c>
      <c r="G657" s="54">
        <f>COUNTIF(D658:$D$2774,366)</f>
        <v>366</v>
      </c>
      <c r="H657" s="50"/>
    </row>
    <row r="658" spans="1:8" x14ac:dyDescent="0.25">
      <c r="A658" s="54">
        <f>COUNTIF($C$3:C658,"Да")</f>
        <v>7</v>
      </c>
      <c r="B658" s="53">
        <f t="shared" si="20"/>
        <v>46056</v>
      </c>
      <c r="C658" s="53" t="str">
        <f>IF(ISERROR(VLOOKUP(B658,Оп27_BYN→EUR!$C$3:$C$33,1,0)),"Нет","Да")</f>
        <v>Нет</v>
      </c>
      <c r="D658" s="54">
        <f t="shared" si="21"/>
        <v>365</v>
      </c>
      <c r="E658" s="55">
        <f>('Все выпуски'!$H$4*'Все выпуски'!$H$8)*((VLOOKUP(IF(C658="Нет",VLOOKUP(A658,Оп27_BYN→EUR!$A$2:$C$33,3,0),VLOOKUP((A658-1),Оп27_BYN→EUR!$A$2:$C$33,3,0)),$B$2:$G$2774,5,0)-VLOOKUP(B658,$B$2:$G$2774,5,0))/365+(VLOOKUP(IF(C658="Нет",VLOOKUP(A658,Оп27_BYN→EUR!$A$2:$C$33,3,0),VLOOKUP((A658-1),Оп27_BYN→EUR!$A$2:$C$33,3,0)),$B$2:$G$2774,6,0)-VLOOKUP(B658,$B$2:$G$2774,6,0))/366)</f>
        <v>1.5468662427426911</v>
      </c>
      <c r="F658" s="54">
        <f>COUNTIF(D659:$D$2774,365)</f>
        <v>1750</v>
      </c>
      <c r="G658" s="54">
        <f>COUNTIF(D659:$D$2774,366)</f>
        <v>366</v>
      </c>
      <c r="H658" s="50"/>
    </row>
    <row r="659" spans="1:8" x14ac:dyDescent="0.25">
      <c r="A659" s="54">
        <f>COUNTIF($C$3:C659,"Да")</f>
        <v>7</v>
      </c>
      <c r="B659" s="53">
        <f t="shared" si="20"/>
        <v>46057</v>
      </c>
      <c r="C659" s="53" t="str">
        <f>IF(ISERROR(VLOOKUP(B659,Оп27_BYN→EUR!$C$3:$C$33,1,0)),"Нет","Да")</f>
        <v>Нет</v>
      </c>
      <c r="D659" s="54">
        <f t="shared" si="21"/>
        <v>365</v>
      </c>
      <c r="E659" s="55">
        <f>('Все выпуски'!$H$4*'Все выпуски'!$H$8)*((VLOOKUP(IF(C659="Нет",VLOOKUP(A659,Оп27_BYN→EUR!$A$2:$C$33,3,0),VLOOKUP((A659-1),Оп27_BYN→EUR!$A$2:$C$33,3,0)),$B$2:$G$2774,5,0)-VLOOKUP(B659,$B$2:$G$2774,5,0))/365+(VLOOKUP(IF(C659="Нет",VLOOKUP(A659,Оп27_BYN→EUR!$A$2:$C$33,3,0),VLOOKUP((A659-1),Оп27_BYN→EUR!$A$2:$C$33,3,0)),$B$2:$G$2774,6,0)-VLOOKUP(B659,$B$2:$G$2774,6,0))/366)</f>
        <v>1.5735363503761857</v>
      </c>
      <c r="F659" s="54">
        <f>COUNTIF(D660:$D$2774,365)</f>
        <v>1749</v>
      </c>
      <c r="G659" s="54">
        <f>COUNTIF(D660:$D$2774,366)</f>
        <v>366</v>
      </c>
      <c r="H659" s="50"/>
    </row>
    <row r="660" spans="1:8" x14ac:dyDescent="0.25">
      <c r="A660" s="54">
        <f>COUNTIF($C$3:C660,"Да")</f>
        <v>7</v>
      </c>
      <c r="B660" s="53">
        <f t="shared" si="20"/>
        <v>46058</v>
      </c>
      <c r="C660" s="53" t="str">
        <f>IF(ISERROR(VLOOKUP(B660,Оп27_BYN→EUR!$C$3:$C$33,1,0)),"Нет","Да")</f>
        <v>Нет</v>
      </c>
      <c r="D660" s="54">
        <f t="shared" si="21"/>
        <v>365</v>
      </c>
      <c r="E660" s="55">
        <f>('Все выпуски'!$H$4*'Все выпуски'!$H$8)*((VLOOKUP(IF(C660="Нет",VLOOKUP(A660,Оп27_BYN→EUR!$A$2:$C$33,3,0),VLOOKUP((A660-1),Оп27_BYN→EUR!$A$2:$C$33,3,0)),$B$2:$G$2774,5,0)-VLOOKUP(B660,$B$2:$G$2774,5,0))/365+(VLOOKUP(IF(C660="Нет",VLOOKUP(A660,Оп27_BYN→EUR!$A$2:$C$33,3,0),VLOOKUP((A660-1),Оп27_BYN→EUR!$A$2:$C$33,3,0)),$B$2:$G$2774,6,0)-VLOOKUP(B660,$B$2:$G$2774,6,0))/366)</f>
        <v>1.6002064580096802</v>
      </c>
      <c r="F660" s="54">
        <f>COUNTIF(D661:$D$2774,365)</f>
        <v>1748</v>
      </c>
      <c r="G660" s="54">
        <f>COUNTIF(D661:$D$2774,366)</f>
        <v>366</v>
      </c>
      <c r="H660" s="50"/>
    </row>
    <row r="661" spans="1:8" x14ac:dyDescent="0.25">
      <c r="A661" s="54">
        <f>COUNTIF($C$3:C661,"Да")</f>
        <v>7</v>
      </c>
      <c r="B661" s="53">
        <f t="shared" si="20"/>
        <v>46059</v>
      </c>
      <c r="C661" s="53" t="str">
        <f>IF(ISERROR(VLOOKUP(B661,Оп27_BYN→EUR!$C$3:$C$33,1,0)),"Нет","Да")</f>
        <v>Нет</v>
      </c>
      <c r="D661" s="54">
        <f t="shared" si="21"/>
        <v>365</v>
      </c>
      <c r="E661" s="55">
        <f>('Все выпуски'!$H$4*'Все выпуски'!$H$8)*((VLOOKUP(IF(C661="Нет",VLOOKUP(A661,Оп27_BYN→EUR!$A$2:$C$33,3,0),VLOOKUP((A661-1),Оп27_BYN→EUR!$A$2:$C$33,3,0)),$B$2:$G$2774,5,0)-VLOOKUP(B661,$B$2:$G$2774,5,0))/365+(VLOOKUP(IF(C661="Нет",VLOOKUP(A661,Оп27_BYN→EUR!$A$2:$C$33,3,0),VLOOKUP((A661-1),Оп27_BYN→EUR!$A$2:$C$33,3,0)),$B$2:$G$2774,6,0)-VLOOKUP(B661,$B$2:$G$2774,6,0))/366)</f>
        <v>1.626876565643175</v>
      </c>
      <c r="F661" s="54">
        <f>COUNTIF(D662:$D$2774,365)</f>
        <v>1747</v>
      </c>
      <c r="G661" s="54">
        <f>COUNTIF(D662:$D$2774,366)</f>
        <v>366</v>
      </c>
      <c r="H661" s="50"/>
    </row>
    <row r="662" spans="1:8" x14ac:dyDescent="0.25">
      <c r="A662" s="54">
        <f>COUNTIF($C$3:C662,"Да")</f>
        <v>7</v>
      </c>
      <c r="B662" s="53">
        <f t="shared" si="20"/>
        <v>46060</v>
      </c>
      <c r="C662" s="53" t="str">
        <f>IF(ISERROR(VLOOKUP(B662,Оп27_BYN→EUR!$C$3:$C$33,1,0)),"Нет","Да")</f>
        <v>Нет</v>
      </c>
      <c r="D662" s="54">
        <f t="shared" si="21"/>
        <v>365</v>
      </c>
      <c r="E662" s="55">
        <f>('Все выпуски'!$H$4*'Все выпуски'!$H$8)*((VLOOKUP(IF(C662="Нет",VLOOKUP(A662,Оп27_BYN→EUR!$A$2:$C$33,3,0),VLOOKUP((A662-1),Оп27_BYN→EUR!$A$2:$C$33,3,0)),$B$2:$G$2774,5,0)-VLOOKUP(B662,$B$2:$G$2774,5,0))/365+(VLOOKUP(IF(C662="Нет",VLOOKUP(A662,Оп27_BYN→EUR!$A$2:$C$33,3,0),VLOOKUP((A662-1),Оп27_BYN→EUR!$A$2:$C$33,3,0)),$B$2:$G$2774,6,0)-VLOOKUP(B662,$B$2:$G$2774,6,0))/366)</f>
        <v>1.6535466732766695</v>
      </c>
      <c r="F662" s="54">
        <f>COUNTIF(D663:$D$2774,365)</f>
        <v>1746</v>
      </c>
      <c r="G662" s="54">
        <f>COUNTIF(D663:$D$2774,366)</f>
        <v>366</v>
      </c>
      <c r="H662" s="50"/>
    </row>
    <row r="663" spans="1:8" x14ac:dyDescent="0.25">
      <c r="A663" s="54">
        <f>COUNTIF($C$3:C663,"Да")</f>
        <v>7</v>
      </c>
      <c r="B663" s="53">
        <f t="shared" si="20"/>
        <v>46061</v>
      </c>
      <c r="C663" s="53" t="str">
        <f>IF(ISERROR(VLOOKUP(B663,Оп27_BYN→EUR!$C$3:$C$33,1,0)),"Нет","Да")</f>
        <v>Нет</v>
      </c>
      <c r="D663" s="54">
        <f t="shared" si="21"/>
        <v>365</v>
      </c>
      <c r="E663" s="55">
        <f>('Все выпуски'!$H$4*'Все выпуски'!$H$8)*((VLOOKUP(IF(C663="Нет",VLOOKUP(A663,Оп27_BYN→EUR!$A$2:$C$33,3,0),VLOOKUP((A663-1),Оп27_BYN→EUR!$A$2:$C$33,3,0)),$B$2:$G$2774,5,0)-VLOOKUP(B663,$B$2:$G$2774,5,0))/365+(VLOOKUP(IF(C663="Нет",VLOOKUP(A663,Оп27_BYN→EUR!$A$2:$C$33,3,0),VLOOKUP((A663-1),Оп27_BYN→EUR!$A$2:$C$33,3,0)),$B$2:$G$2774,6,0)-VLOOKUP(B663,$B$2:$G$2774,6,0))/366)</f>
        <v>1.6802167809101645</v>
      </c>
      <c r="F663" s="54">
        <f>COUNTIF(D664:$D$2774,365)</f>
        <v>1745</v>
      </c>
      <c r="G663" s="54">
        <f>COUNTIF(D664:$D$2774,366)</f>
        <v>366</v>
      </c>
      <c r="H663" s="50"/>
    </row>
    <row r="664" spans="1:8" x14ac:dyDescent="0.25">
      <c r="A664" s="54">
        <f>COUNTIF($C$3:C664,"Да")</f>
        <v>7</v>
      </c>
      <c r="B664" s="53">
        <f t="shared" si="20"/>
        <v>46062</v>
      </c>
      <c r="C664" s="53" t="str">
        <f>IF(ISERROR(VLOOKUP(B664,Оп27_BYN→EUR!$C$3:$C$33,1,0)),"Нет","Да")</f>
        <v>Нет</v>
      </c>
      <c r="D664" s="54">
        <f t="shared" si="21"/>
        <v>365</v>
      </c>
      <c r="E664" s="55">
        <f>('Все выпуски'!$H$4*'Все выпуски'!$H$8)*((VLOOKUP(IF(C664="Нет",VLOOKUP(A664,Оп27_BYN→EUR!$A$2:$C$33,3,0),VLOOKUP((A664-1),Оп27_BYN→EUR!$A$2:$C$33,3,0)),$B$2:$G$2774,5,0)-VLOOKUP(B664,$B$2:$G$2774,5,0))/365+(VLOOKUP(IF(C664="Нет",VLOOKUP(A664,Оп27_BYN→EUR!$A$2:$C$33,3,0),VLOOKUP((A664-1),Оп27_BYN→EUR!$A$2:$C$33,3,0)),$B$2:$G$2774,6,0)-VLOOKUP(B664,$B$2:$G$2774,6,0))/366)</f>
        <v>1.706886888543659</v>
      </c>
      <c r="F664" s="54">
        <f>COUNTIF(D665:$D$2774,365)</f>
        <v>1744</v>
      </c>
      <c r="G664" s="54">
        <f>COUNTIF(D665:$D$2774,366)</f>
        <v>366</v>
      </c>
      <c r="H664" s="50"/>
    </row>
    <row r="665" spans="1:8" x14ac:dyDescent="0.25">
      <c r="A665" s="54">
        <f>COUNTIF($C$3:C665,"Да")</f>
        <v>7</v>
      </c>
      <c r="B665" s="53">
        <f t="shared" si="20"/>
        <v>46063</v>
      </c>
      <c r="C665" s="53" t="str">
        <f>IF(ISERROR(VLOOKUP(B665,Оп27_BYN→EUR!$C$3:$C$33,1,0)),"Нет","Да")</f>
        <v>Нет</v>
      </c>
      <c r="D665" s="54">
        <f t="shared" si="21"/>
        <v>365</v>
      </c>
      <c r="E665" s="55">
        <f>('Все выпуски'!$H$4*'Все выпуски'!$H$8)*((VLOOKUP(IF(C665="Нет",VLOOKUP(A665,Оп27_BYN→EUR!$A$2:$C$33,3,0),VLOOKUP((A665-1),Оп27_BYN→EUR!$A$2:$C$33,3,0)),$B$2:$G$2774,5,0)-VLOOKUP(B665,$B$2:$G$2774,5,0))/365+(VLOOKUP(IF(C665="Нет",VLOOKUP(A665,Оп27_BYN→EUR!$A$2:$C$33,3,0),VLOOKUP((A665-1),Оп27_BYN→EUR!$A$2:$C$33,3,0)),$B$2:$G$2774,6,0)-VLOOKUP(B665,$B$2:$G$2774,6,0))/366)</f>
        <v>1.7335569961771535</v>
      </c>
      <c r="F665" s="54">
        <f>COUNTIF(D666:$D$2774,365)</f>
        <v>1743</v>
      </c>
      <c r="G665" s="54">
        <f>COUNTIF(D666:$D$2774,366)</f>
        <v>366</v>
      </c>
      <c r="H665" s="50"/>
    </row>
    <row r="666" spans="1:8" x14ac:dyDescent="0.25">
      <c r="A666" s="54">
        <f>COUNTIF($C$3:C666,"Да")</f>
        <v>7</v>
      </c>
      <c r="B666" s="53">
        <f t="shared" si="20"/>
        <v>46064</v>
      </c>
      <c r="C666" s="53" t="str">
        <f>IF(ISERROR(VLOOKUP(B666,Оп27_BYN→EUR!$C$3:$C$33,1,0)),"Нет","Да")</f>
        <v>Нет</v>
      </c>
      <c r="D666" s="54">
        <f t="shared" si="21"/>
        <v>365</v>
      </c>
      <c r="E666" s="55">
        <f>('Все выпуски'!$H$4*'Все выпуски'!$H$8)*((VLOOKUP(IF(C666="Нет",VLOOKUP(A666,Оп27_BYN→EUR!$A$2:$C$33,3,0),VLOOKUP((A666-1),Оп27_BYN→EUR!$A$2:$C$33,3,0)),$B$2:$G$2774,5,0)-VLOOKUP(B666,$B$2:$G$2774,5,0))/365+(VLOOKUP(IF(C666="Нет",VLOOKUP(A666,Оп27_BYN→EUR!$A$2:$C$33,3,0),VLOOKUP((A666-1),Оп27_BYN→EUR!$A$2:$C$33,3,0)),$B$2:$G$2774,6,0)-VLOOKUP(B666,$B$2:$G$2774,6,0))/366)</f>
        <v>1.7602271038106483</v>
      </c>
      <c r="F666" s="54">
        <f>COUNTIF(D667:$D$2774,365)</f>
        <v>1742</v>
      </c>
      <c r="G666" s="54">
        <f>COUNTIF(D667:$D$2774,366)</f>
        <v>366</v>
      </c>
      <c r="H666" s="50"/>
    </row>
    <row r="667" spans="1:8" x14ac:dyDescent="0.25">
      <c r="A667" s="54">
        <f>COUNTIF($C$3:C667,"Да")</f>
        <v>7</v>
      </c>
      <c r="B667" s="53">
        <f t="shared" si="20"/>
        <v>46065</v>
      </c>
      <c r="C667" s="53" t="str">
        <f>IF(ISERROR(VLOOKUP(B667,Оп27_BYN→EUR!$C$3:$C$33,1,0)),"Нет","Да")</f>
        <v>Нет</v>
      </c>
      <c r="D667" s="54">
        <f t="shared" si="21"/>
        <v>365</v>
      </c>
      <c r="E667" s="55">
        <f>('Все выпуски'!$H$4*'Все выпуски'!$H$8)*((VLOOKUP(IF(C667="Нет",VLOOKUP(A667,Оп27_BYN→EUR!$A$2:$C$33,3,0),VLOOKUP((A667-1),Оп27_BYN→EUR!$A$2:$C$33,3,0)),$B$2:$G$2774,5,0)-VLOOKUP(B667,$B$2:$G$2774,5,0))/365+(VLOOKUP(IF(C667="Нет",VLOOKUP(A667,Оп27_BYN→EUR!$A$2:$C$33,3,0),VLOOKUP((A667-1),Оп27_BYN→EUR!$A$2:$C$33,3,0)),$B$2:$G$2774,6,0)-VLOOKUP(B667,$B$2:$G$2774,6,0))/366)</f>
        <v>1.7868972114441428</v>
      </c>
      <c r="F667" s="54">
        <f>COUNTIF(D668:$D$2774,365)</f>
        <v>1741</v>
      </c>
      <c r="G667" s="54">
        <f>COUNTIF(D668:$D$2774,366)</f>
        <v>366</v>
      </c>
      <c r="H667" s="50"/>
    </row>
    <row r="668" spans="1:8" x14ac:dyDescent="0.25">
      <c r="A668" s="54">
        <f>COUNTIF($C$3:C668,"Да")</f>
        <v>7</v>
      </c>
      <c r="B668" s="53">
        <f t="shared" si="20"/>
        <v>46066</v>
      </c>
      <c r="C668" s="53" t="str">
        <f>IF(ISERROR(VLOOKUP(B668,Оп27_BYN→EUR!$C$3:$C$33,1,0)),"Нет","Да")</f>
        <v>Нет</v>
      </c>
      <c r="D668" s="54">
        <f t="shared" si="21"/>
        <v>365</v>
      </c>
      <c r="E668" s="55">
        <f>('Все выпуски'!$H$4*'Все выпуски'!$H$8)*((VLOOKUP(IF(C668="Нет",VLOOKUP(A668,Оп27_BYN→EUR!$A$2:$C$33,3,0),VLOOKUP((A668-1),Оп27_BYN→EUR!$A$2:$C$33,3,0)),$B$2:$G$2774,5,0)-VLOOKUP(B668,$B$2:$G$2774,5,0))/365+(VLOOKUP(IF(C668="Нет",VLOOKUP(A668,Оп27_BYN→EUR!$A$2:$C$33,3,0),VLOOKUP((A668-1),Оп27_BYN→EUR!$A$2:$C$33,3,0)),$B$2:$G$2774,6,0)-VLOOKUP(B668,$B$2:$G$2774,6,0))/366)</f>
        <v>1.8135673190776378</v>
      </c>
      <c r="F668" s="54">
        <f>COUNTIF(D669:$D$2774,365)</f>
        <v>1740</v>
      </c>
      <c r="G668" s="54">
        <f>COUNTIF(D669:$D$2774,366)</f>
        <v>366</v>
      </c>
      <c r="H668" s="50"/>
    </row>
    <row r="669" spans="1:8" x14ac:dyDescent="0.25">
      <c r="A669" s="54">
        <f>COUNTIF($C$3:C669,"Да")</f>
        <v>7</v>
      </c>
      <c r="B669" s="53">
        <f t="shared" si="20"/>
        <v>46067</v>
      </c>
      <c r="C669" s="53" t="str">
        <f>IF(ISERROR(VLOOKUP(B669,Оп27_BYN→EUR!$C$3:$C$33,1,0)),"Нет","Да")</f>
        <v>Нет</v>
      </c>
      <c r="D669" s="54">
        <f t="shared" si="21"/>
        <v>365</v>
      </c>
      <c r="E669" s="55">
        <f>('Все выпуски'!$H$4*'Все выпуски'!$H$8)*((VLOOKUP(IF(C669="Нет",VLOOKUP(A669,Оп27_BYN→EUR!$A$2:$C$33,3,0),VLOOKUP((A669-1),Оп27_BYN→EUR!$A$2:$C$33,3,0)),$B$2:$G$2774,5,0)-VLOOKUP(B669,$B$2:$G$2774,5,0))/365+(VLOOKUP(IF(C669="Нет",VLOOKUP(A669,Оп27_BYN→EUR!$A$2:$C$33,3,0),VLOOKUP((A669-1),Оп27_BYN→EUR!$A$2:$C$33,3,0)),$B$2:$G$2774,6,0)-VLOOKUP(B669,$B$2:$G$2774,6,0))/366)</f>
        <v>1.8402374267111323</v>
      </c>
      <c r="F669" s="54">
        <f>COUNTIF(D670:$D$2774,365)</f>
        <v>1739</v>
      </c>
      <c r="G669" s="54">
        <f>COUNTIF(D670:$D$2774,366)</f>
        <v>366</v>
      </c>
      <c r="H669" s="50"/>
    </row>
    <row r="670" spans="1:8" x14ac:dyDescent="0.25">
      <c r="A670" s="54">
        <f>COUNTIF($C$3:C670,"Да")</f>
        <v>7</v>
      </c>
      <c r="B670" s="53">
        <f t="shared" si="20"/>
        <v>46068</v>
      </c>
      <c r="C670" s="53" t="str">
        <f>IF(ISERROR(VLOOKUP(B670,Оп27_BYN→EUR!$C$3:$C$33,1,0)),"Нет","Да")</f>
        <v>Нет</v>
      </c>
      <c r="D670" s="54">
        <f t="shared" si="21"/>
        <v>365</v>
      </c>
      <c r="E670" s="55">
        <f>('Все выпуски'!$H$4*'Все выпуски'!$H$8)*((VLOOKUP(IF(C670="Нет",VLOOKUP(A670,Оп27_BYN→EUR!$A$2:$C$33,3,0),VLOOKUP((A670-1),Оп27_BYN→EUR!$A$2:$C$33,3,0)),$B$2:$G$2774,5,0)-VLOOKUP(B670,$B$2:$G$2774,5,0))/365+(VLOOKUP(IF(C670="Нет",VLOOKUP(A670,Оп27_BYN→EUR!$A$2:$C$33,3,0),VLOOKUP((A670-1),Оп27_BYN→EUR!$A$2:$C$33,3,0)),$B$2:$G$2774,6,0)-VLOOKUP(B670,$B$2:$G$2774,6,0))/366)</f>
        <v>1.8669075343446269</v>
      </c>
      <c r="F670" s="54">
        <f>COUNTIF(D671:$D$2774,365)</f>
        <v>1738</v>
      </c>
      <c r="G670" s="54">
        <f>COUNTIF(D671:$D$2774,366)</f>
        <v>366</v>
      </c>
      <c r="H670" s="50"/>
    </row>
    <row r="671" spans="1:8" x14ac:dyDescent="0.25">
      <c r="A671" s="54">
        <f>COUNTIF($C$3:C671,"Да")</f>
        <v>7</v>
      </c>
      <c r="B671" s="53">
        <f t="shared" si="20"/>
        <v>46069</v>
      </c>
      <c r="C671" s="53" t="str">
        <f>IF(ISERROR(VLOOKUP(B671,Оп27_BYN→EUR!$C$3:$C$33,1,0)),"Нет","Да")</f>
        <v>Нет</v>
      </c>
      <c r="D671" s="54">
        <f t="shared" si="21"/>
        <v>365</v>
      </c>
      <c r="E671" s="55">
        <f>('Все выпуски'!$H$4*'Все выпуски'!$H$8)*((VLOOKUP(IF(C671="Нет",VLOOKUP(A671,Оп27_BYN→EUR!$A$2:$C$33,3,0),VLOOKUP((A671-1),Оп27_BYN→EUR!$A$2:$C$33,3,0)),$B$2:$G$2774,5,0)-VLOOKUP(B671,$B$2:$G$2774,5,0))/365+(VLOOKUP(IF(C671="Нет",VLOOKUP(A671,Оп27_BYN→EUR!$A$2:$C$33,3,0),VLOOKUP((A671-1),Оп27_BYN→EUR!$A$2:$C$33,3,0)),$B$2:$G$2774,6,0)-VLOOKUP(B671,$B$2:$G$2774,6,0))/366)</f>
        <v>1.8935776419781216</v>
      </c>
      <c r="F671" s="54">
        <f>COUNTIF(D672:$D$2774,365)</f>
        <v>1737</v>
      </c>
      <c r="G671" s="54">
        <f>COUNTIF(D672:$D$2774,366)</f>
        <v>366</v>
      </c>
      <c r="H671" s="50"/>
    </row>
    <row r="672" spans="1:8" x14ac:dyDescent="0.25">
      <c r="A672" s="54">
        <f>COUNTIF($C$3:C672,"Да")</f>
        <v>7</v>
      </c>
      <c r="B672" s="53">
        <f t="shared" si="20"/>
        <v>46070</v>
      </c>
      <c r="C672" s="53" t="str">
        <f>IF(ISERROR(VLOOKUP(B672,Оп27_BYN→EUR!$C$3:$C$33,1,0)),"Нет","Да")</f>
        <v>Нет</v>
      </c>
      <c r="D672" s="54">
        <f t="shared" si="21"/>
        <v>365</v>
      </c>
      <c r="E672" s="55">
        <f>('Все выпуски'!$H$4*'Все выпуски'!$H$8)*((VLOOKUP(IF(C672="Нет",VLOOKUP(A672,Оп27_BYN→EUR!$A$2:$C$33,3,0),VLOOKUP((A672-1),Оп27_BYN→EUR!$A$2:$C$33,3,0)),$B$2:$G$2774,5,0)-VLOOKUP(B672,$B$2:$G$2774,5,0))/365+(VLOOKUP(IF(C672="Нет",VLOOKUP(A672,Оп27_BYN→EUR!$A$2:$C$33,3,0),VLOOKUP((A672-1),Оп27_BYN→EUR!$A$2:$C$33,3,0)),$B$2:$G$2774,6,0)-VLOOKUP(B672,$B$2:$G$2774,6,0))/366)</f>
        <v>1.9202477496116164</v>
      </c>
      <c r="F672" s="54">
        <f>COUNTIF(D673:$D$2774,365)</f>
        <v>1736</v>
      </c>
      <c r="G672" s="54">
        <f>COUNTIF(D673:$D$2774,366)</f>
        <v>366</v>
      </c>
      <c r="H672" s="50"/>
    </row>
    <row r="673" spans="1:8" x14ac:dyDescent="0.25">
      <c r="A673" s="54">
        <f>COUNTIF($C$3:C673,"Да")</f>
        <v>7</v>
      </c>
      <c r="B673" s="53">
        <f t="shared" si="20"/>
        <v>46071</v>
      </c>
      <c r="C673" s="53" t="str">
        <f>IF(ISERROR(VLOOKUP(B673,Оп27_BYN→EUR!$C$3:$C$33,1,0)),"Нет","Да")</f>
        <v>Нет</v>
      </c>
      <c r="D673" s="54">
        <f t="shared" si="21"/>
        <v>365</v>
      </c>
      <c r="E673" s="55">
        <f>('Все выпуски'!$H$4*'Все выпуски'!$H$8)*((VLOOKUP(IF(C673="Нет",VLOOKUP(A673,Оп27_BYN→EUR!$A$2:$C$33,3,0),VLOOKUP((A673-1),Оп27_BYN→EUR!$A$2:$C$33,3,0)),$B$2:$G$2774,5,0)-VLOOKUP(B673,$B$2:$G$2774,5,0))/365+(VLOOKUP(IF(C673="Нет",VLOOKUP(A673,Оп27_BYN→EUR!$A$2:$C$33,3,0),VLOOKUP((A673-1),Оп27_BYN→EUR!$A$2:$C$33,3,0)),$B$2:$G$2774,6,0)-VLOOKUP(B673,$B$2:$G$2774,6,0))/366)</f>
        <v>1.9469178572451111</v>
      </c>
      <c r="F673" s="54">
        <f>COUNTIF(D674:$D$2774,365)</f>
        <v>1735</v>
      </c>
      <c r="G673" s="54">
        <f>COUNTIF(D674:$D$2774,366)</f>
        <v>366</v>
      </c>
      <c r="H673" s="50"/>
    </row>
    <row r="674" spans="1:8" x14ac:dyDescent="0.25">
      <c r="A674" s="54">
        <f>COUNTIF($C$3:C674,"Да")</f>
        <v>7</v>
      </c>
      <c r="B674" s="53">
        <f t="shared" si="20"/>
        <v>46072</v>
      </c>
      <c r="C674" s="53" t="str">
        <f>IF(ISERROR(VLOOKUP(B674,Оп27_BYN→EUR!$C$3:$C$33,1,0)),"Нет","Да")</f>
        <v>Нет</v>
      </c>
      <c r="D674" s="54">
        <f t="shared" si="21"/>
        <v>365</v>
      </c>
      <c r="E674" s="55">
        <f>('Все выпуски'!$H$4*'Все выпуски'!$H$8)*((VLOOKUP(IF(C674="Нет",VLOOKUP(A674,Оп27_BYN→EUR!$A$2:$C$33,3,0),VLOOKUP((A674-1),Оп27_BYN→EUR!$A$2:$C$33,3,0)),$B$2:$G$2774,5,0)-VLOOKUP(B674,$B$2:$G$2774,5,0))/365+(VLOOKUP(IF(C674="Нет",VLOOKUP(A674,Оп27_BYN→EUR!$A$2:$C$33,3,0),VLOOKUP((A674-1),Оп27_BYN→EUR!$A$2:$C$33,3,0)),$B$2:$G$2774,6,0)-VLOOKUP(B674,$B$2:$G$2774,6,0))/366)</f>
        <v>1.9735879648786057</v>
      </c>
      <c r="F674" s="54">
        <f>COUNTIF(D675:$D$2774,365)</f>
        <v>1734</v>
      </c>
      <c r="G674" s="54">
        <f>COUNTIF(D675:$D$2774,366)</f>
        <v>366</v>
      </c>
      <c r="H674" s="50"/>
    </row>
    <row r="675" spans="1:8" x14ac:dyDescent="0.25">
      <c r="A675" s="54">
        <f>COUNTIF($C$3:C675,"Да")</f>
        <v>7</v>
      </c>
      <c r="B675" s="53">
        <f t="shared" si="20"/>
        <v>46073</v>
      </c>
      <c r="C675" s="53" t="str">
        <f>IF(ISERROR(VLOOKUP(B675,Оп27_BYN→EUR!$C$3:$C$33,1,0)),"Нет","Да")</f>
        <v>Нет</v>
      </c>
      <c r="D675" s="54">
        <f t="shared" si="21"/>
        <v>365</v>
      </c>
      <c r="E675" s="55">
        <f>('Все выпуски'!$H$4*'Все выпуски'!$H$8)*((VLOOKUP(IF(C675="Нет",VLOOKUP(A675,Оп27_BYN→EUR!$A$2:$C$33,3,0),VLOOKUP((A675-1),Оп27_BYN→EUR!$A$2:$C$33,3,0)),$B$2:$G$2774,5,0)-VLOOKUP(B675,$B$2:$G$2774,5,0))/365+(VLOOKUP(IF(C675="Нет",VLOOKUP(A675,Оп27_BYN→EUR!$A$2:$C$33,3,0),VLOOKUP((A675-1),Оп27_BYN→EUR!$A$2:$C$33,3,0)),$B$2:$G$2774,6,0)-VLOOKUP(B675,$B$2:$G$2774,6,0))/366)</f>
        <v>2.0002580725121004</v>
      </c>
      <c r="F675" s="54">
        <f>COUNTIF(D676:$D$2774,365)</f>
        <v>1733</v>
      </c>
      <c r="G675" s="54">
        <f>COUNTIF(D676:$D$2774,366)</f>
        <v>366</v>
      </c>
      <c r="H675" s="50"/>
    </row>
    <row r="676" spans="1:8" x14ac:dyDescent="0.25">
      <c r="A676" s="54">
        <f>COUNTIF($C$3:C676,"Да")</f>
        <v>7</v>
      </c>
      <c r="B676" s="53">
        <f t="shared" si="20"/>
        <v>46074</v>
      </c>
      <c r="C676" s="53" t="str">
        <f>IF(ISERROR(VLOOKUP(B676,Оп27_BYN→EUR!$C$3:$C$33,1,0)),"Нет","Да")</f>
        <v>Нет</v>
      </c>
      <c r="D676" s="54">
        <f t="shared" si="21"/>
        <v>365</v>
      </c>
      <c r="E676" s="55">
        <f>('Все выпуски'!$H$4*'Все выпуски'!$H$8)*((VLOOKUP(IF(C676="Нет",VLOOKUP(A676,Оп27_BYN→EUR!$A$2:$C$33,3,0),VLOOKUP((A676-1),Оп27_BYN→EUR!$A$2:$C$33,3,0)),$B$2:$G$2774,5,0)-VLOOKUP(B676,$B$2:$G$2774,5,0))/365+(VLOOKUP(IF(C676="Нет",VLOOKUP(A676,Оп27_BYN→EUR!$A$2:$C$33,3,0),VLOOKUP((A676-1),Оп27_BYN→EUR!$A$2:$C$33,3,0)),$B$2:$G$2774,6,0)-VLOOKUP(B676,$B$2:$G$2774,6,0))/366)</f>
        <v>2.0269281801455952</v>
      </c>
      <c r="F676" s="54">
        <f>COUNTIF(D677:$D$2774,365)</f>
        <v>1732</v>
      </c>
      <c r="G676" s="54">
        <f>COUNTIF(D677:$D$2774,366)</f>
        <v>366</v>
      </c>
      <c r="H676" s="50"/>
    </row>
    <row r="677" spans="1:8" x14ac:dyDescent="0.25">
      <c r="A677" s="54">
        <f>COUNTIF($C$3:C677,"Да")</f>
        <v>7</v>
      </c>
      <c r="B677" s="53">
        <f t="shared" si="20"/>
        <v>46075</v>
      </c>
      <c r="C677" s="53" t="str">
        <f>IF(ISERROR(VLOOKUP(B677,Оп27_BYN→EUR!$C$3:$C$33,1,0)),"Нет","Да")</f>
        <v>Нет</v>
      </c>
      <c r="D677" s="54">
        <f t="shared" si="21"/>
        <v>365</v>
      </c>
      <c r="E677" s="55">
        <f>('Все выпуски'!$H$4*'Все выпуски'!$H$8)*((VLOOKUP(IF(C677="Нет",VLOOKUP(A677,Оп27_BYN→EUR!$A$2:$C$33,3,0),VLOOKUP((A677-1),Оп27_BYN→EUR!$A$2:$C$33,3,0)),$B$2:$G$2774,5,0)-VLOOKUP(B677,$B$2:$G$2774,5,0))/365+(VLOOKUP(IF(C677="Нет",VLOOKUP(A677,Оп27_BYN→EUR!$A$2:$C$33,3,0),VLOOKUP((A677-1),Оп27_BYN→EUR!$A$2:$C$33,3,0)),$B$2:$G$2774,6,0)-VLOOKUP(B677,$B$2:$G$2774,6,0))/366)</f>
        <v>2.0535982877790895</v>
      </c>
      <c r="F677" s="54">
        <f>COUNTIF(D678:$D$2774,365)</f>
        <v>1731</v>
      </c>
      <c r="G677" s="54">
        <f>COUNTIF(D678:$D$2774,366)</f>
        <v>366</v>
      </c>
      <c r="H677" s="50"/>
    </row>
    <row r="678" spans="1:8" x14ac:dyDescent="0.25">
      <c r="A678" s="54">
        <f>COUNTIF($C$3:C678,"Да")</f>
        <v>7</v>
      </c>
      <c r="B678" s="53">
        <f t="shared" si="20"/>
        <v>46076</v>
      </c>
      <c r="C678" s="53" t="str">
        <f>IF(ISERROR(VLOOKUP(B678,Оп27_BYN→EUR!$C$3:$C$33,1,0)),"Нет","Да")</f>
        <v>Нет</v>
      </c>
      <c r="D678" s="54">
        <f t="shared" si="21"/>
        <v>365</v>
      </c>
      <c r="E678" s="55">
        <f>('Все выпуски'!$H$4*'Все выпуски'!$H$8)*((VLOOKUP(IF(C678="Нет",VLOOKUP(A678,Оп27_BYN→EUR!$A$2:$C$33,3,0),VLOOKUP((A678-1),Оп27_BYN→EUR!$A$2:$C$33,3,0)),$B$2:$G$2774,5,0)-VLOOKUP(B678,$B$2:$G$2774,5,0))/365+(VLOOKUP(IF(C678="Нет",VLOOKUP(A678,Оп27_BYN→EUR!$A$2:$C$33,3,0),VLOOKUP((A678-1),Оп27_BYN→EUR!$A$2:$C$33,3,0)),$B$2:$G$2774,6,0)-VLOOKUP(B678,$B$2:$G$2774,6,0))/366)</f>
        <v>2.0802683954125842</v>
      </c>
      <c r="F678" s="54">
        <f>COUNTIF(D679:$D$2774,365)</f>
        <v>1730</v>
      </c>
      <c r="G678" s="54">
        <f>COUNTIF(D679:$D$2774,366)</f>
        <v>366</v>
      </c>
      <c r="H678" s="50"/>
    </row>
    <row r="679" spans="1:8" x14ac:dyDescent="0.25">
      <c r="A679" s="54">
        <f>COUNTIF($C$3:C679,"Да")</f>
        <v>7</v>
      </c>
      <c r="B679" s="53">
        <f t="shared" si="20"/>
        <v>46077</v>
      </c>
      <c r="C679" s="53" t="str">
        <f>IF(ISERROR(VLOOKUP(B679,Оп27_BYN→EUR!$C$3:$C$33,1,0)),"Нет","Да")</f>
        <v>Нет</v>
      </c>
      <c r="D679" s="54">
        <f t="shared" si="21"/>
        <v>365</v>
      </c>
      <c r="E679" s="55">
        <f>('Все выпуски'!$H$4*'Все выпуски'!$H$8)*((VLOOKUP(IF(C679="Нет",VLOOKUP(A679,Оп27_BYN→EUR!$A$2:$C$33,3,0),VLOOKUP((A679-1),Оп27_BYN→EUR!$A$2:$C$33,3,0)),$B$2:$G$2774,5,0)-VLOOKUP(B679,$B$2:$G$2774,5,0))/365+(VLOOKUP(IF(C679="Нет",VLOOKUP(A679,Оп27_BYN→EUR!$A$2:$C$33,3,0),VLOOKUP((A679-1),Оп27_BYN→EUR!$A$2:$C$33,3,0)),$B$2:$G$2774,6,0)-VLOOKUP(B679,$B$2:$G$2774,6,0))/366)</f>
        <v>2.106938503046079</v>
      </c>
      <c r="F679" s="54">
        <f>COUNTIF(D680:$D$2774,365)</f>
        <v>1729</v>
      </c>
      <c r="G679" s="54">
        <f>COUNTIF(D680:$D$2774,366)</f>
        <v>366</v>
      </c>
      <c r="H679" s="50"/>
    </row>
    <row r="680" spans="1:8" x14ac:dyDescent="0.25">
      <c r="A680" s="54">
        <f>COUNTIF($C$3:C680,"Да")</f>
        <v>7</v>
      </c>
      <c r="B680" s="53">
        <f t="shared" si="20"/>
        <v>46078</v>
      </c>
      <c r="C680" s="53" t="str">
        <f>IF(ISERROR(VLOOKUP(B680,Оп27_BYN→EUR!$C$3:$C$33,1,0)),"Нет","Да")</f>
        <v>Нет</v>
      </c>
      <c r="D680" s="54">
        <f t="shared" si="21"/>
        <v>365</v>
      </c>
      <c r="E680" s="55">
        <f>('Все выпуски'!$H$4*'Все выпуски'!$H$8)*((VLOOKUP(IF(C680="Нет",VLOOKUP(A680,Оп27_BYN→EUR!$A$2:$C$33,3,0),VLOOKUP((A680-1),Оп27_BYN→EUR!$A$2:$C$33,3,0)),$B$2:$G$2774,5,0)-VLOOKUP(B680,$B$2:$G$2774,5,0))/365+(VLOOKUP(IF(C680="Нет",VLOOKUP(A680,Оп27_BYN→EUR!$A$2:$C$33,3,0),VLOOKUP((A680-1),Оп27_BYN→EUR!$A$2:$C$33,3,0)),$B$2:$G$2774,6,0)-VLOOKUP(B680,$B$2:$G$2774,6,0))/366)</f>
        <v>2.1336086106795737</v>
      </c>
      <c r="F680" s="54">
        <f>COUNTIF(D681:$D$2774,365)</f>
        <v>1728</v>
      </c>
      <c r="G680" s="54">
        <f>COUNTIF(D681:$D$2774,366)</f>
        <v>366</v>
      </c>
      <c r="H680" s="50"/>
    </row>
    <row r="681" spans="1:8" x14ac:dyDescent="0.25">
      <c r="A681" s="54">
        <f>COUNTIF($C$3:C681,"Да")</f>
        <v>7</v>
      </c>
      <c r="B681" s="53">
        <f t="shared" si="20"/>
        <v>46079</v>
      </c>
      <c r="C681" s="53" t="str">
        <f>IF(ISERROR(VLOOKUP(B681,Оп27_BYN→EUR!$C$3:$C$33,1,0)),"Нет","Да")</f>
        <v>Нет</v>
      </c>
      <c r="D681" s="54">
        <f t="shared" si="21"/>
        <v>365</v>
      </c>
      <c r="E681" s="55">
        <f>('Все выпуски'!$H$4*'Все выпуски'!$H$8)*((VLOOKUP(IF(C681="Нет",VLOOKUP(A681,Оп27_BYN→EUR!$A$2:$C$33,3,0),VLOOKUP((A681-1),Оп27_BYN→EUR!$A$2:$C$33,3,0)),$B$2:$G$2774,5,0)-VLOOKUP(B681,$B$2:$G$2774,5,0))/365+(VLOOKUP(IF(C681="Нет",VLOOKUP(A681,Оп27_BYN→EUR!$A$2:$C$33,3,0),VLOOKUP((A681-1),Оп27_BYN→EUR!$A$2:$C$33,3,0)),$B$2:$G$2774,6,0)-VLOOKUP(B681,$B$2:$G$2774,6,0))/366)</f>
        <v>2.1602787183130685</v>
      </c>
      <c r="F681" s="54">
        <f>COUNTIF(D682:$D$2774,365)</f>
        <v>1727</v>
      </c>
      <c r="G681" s="54">
        <f>COUNTIF(D682:$D$2774,366)</f>
        <v>366</v>
      </c>
      <c r="H681" s="50"/>
    </row>
    <row r="682" spans="1:8" x14ac:dyDescent="0.25">
      <c r="A682" s="54">
        <f>COUNTIF($C$3:C682,"Да")</f>
        <v>7</v>
      </c>
      <c r="B682" s="53">
        <f t="shared" si="20"/>
        <v>46080</v>
      </c>
      <c r="C682" s="53" t="str">
        <f>IF(ISERROR(VLOOKUP(B682,Оп27_BYN→EUR!$C$3:$C$33,1,0)),"Нет","Да")</f>
        <v>Нет</v>
      </c>
      <c r="D682" s="54">
        <f t="shared" si="21"/>
        <v>365</v>
      </c>
      <c r="E682" s="55">
        <f>('Все выпуски'!$H$4*'Все выпуски'!$H$8)*((VLOOKUP(IF(C682="Нет",VLOOKUP(A682,Оп27_BYN→EUR!$A$2:$C$33,3,0),VLOOKUP((A682-1),Оп27_BYN→EUR!$A$2:$C$33,3,0)),$B$2:$G$2774,5,0)-VLOOKUP(B682,$B$2:$G$2774,5,0))/365+(VLOOKUP(IF(C682="Нет",VLOOKUP(A682,Оп27_BYN→EUR!$A$2:$C$33,3,0),VLOOKUP((A682-1),Оп27_BYN→EUR!$A$2:$C$33,3,0)),$B$2:$G$2774,6,0)-VLOOKUP(B682,$B$2:$G$2774,6,0))/366)</f>
        <v>2.1869488259465628</v>
      </c>
      <c r="F682" s="54">
        <f>COUNTIF(D683:$D$2774,365)</f>
        <v>1726</v>
      </c>
      <c r="G682" s="54">
        <f>COUNTIF(D683:$D$2774,366)</f>
        <v>366</v>
      </c>
      <c r="H682" s="50"/>
    </row>
    <row r="683" spans="1:8" x14ac:dyDescent="0.25">
      <c r="A683" s="54">
        <f>COUNTIF($C$3:C683,"Да")</f>
        <v>7</v>
      </c>
      <c r="B683" s="53">
        <f t="shared" si="20"/>
        <v>46081</v>
      </c>
      <c r="C683" s="53" t="str">
        <f>IF(ISERROR(VLOOKUP(B683,Оп27_BYN→EUR!$C$3:$C$33,1,0)),"Нет","Да")</f>
        <v>Нет</v>
      </c>
      <c r="D683" s="54">
        <f t="shared" si="21"/>
        <v>365</v>
      </c>
      <c r="E683" s="55">
        <f>('Все выпуски'!$H$4*'Все выпуски'!$H$8)*((VLOOKUP(IF(C683="Нет",VLOOKUP(A683,Оп27_BYN→EUR!$A$2:$C$33,3,0),VLOOKUP((A683-1),Оп27_BYN→EUR!$A$2:$C$33,3,0)),$B$2:$G$2774,5,0)-VLOOKUP(B683,$B$2:$G$2774,5,0))/365+(VLOOKUP(IF(C683="Нет",VLOOKUP(A683,Оп27_BYN→EUR!$A$2:$C$33,3,0),VLOOKUP((A683-1),Оп27_BYN→EUR!$A$2:$C$33,3,0)),$B$2:$G$2774,6,0)-VLOOKUP(B683,$B$2:$G$2774,6,0))/366)</f>
        <v>2.213618933580058</v>
      </c>
      <c r="F683" s="54">
        <f>COUNTIF(D684:$D$2774,365)</f>
        <v>1725</v>
      </c>
      <c r="G683" s="54">
        <f>COUNTIF(D684:$D$2774,366)</f>
        <v>366</v>
      </c>
      <c r="H683" s="50"/>
    </row>
    <row r="684" spans="1:8" x14ac:dyDescent="0.25">
      <c r="A684" s="54">
        <f>COUNTIF($C$3:C684,"Да")</f>
        <v>7</v>
      </c>
      <c r="B684" s="53">
        <f t="shared" si="20"/>
        <v>46082</v>
      </c>
      <c r="C684" s="53" t="str">
        <f>IF(ISERROR(VLOOKUP(B684,Оп27_BYN→EUR!$C$3:$C$33,1,0)),"Нет","Да")</f>
        <v>Нет</v>
      </c>
      <c r="D684" s="54">
        <f t="shared" si="21"/>
        <v>365</v>
      </c>
      <c r="E684" s="55">
        <f>('Все выпуски'!$H$4*'Все выпуски'!$H$8)*((VLOOKUP(IF(C684="Нет",VLOOKUP(A684,Оп27_BYN→EUR!$A$2:$C$33,3,0),VLOOKUP((A684-1),Оп27_BYN→EUR!$A$2:$C$33,3,0)),$B$2:$G$2774,5,0)-VLOOKUP(B684,$B$2:$G$2774,5,0))/365+(VLOOKUP(IF(C684="Нет",VLOOKUP(A684,Оп27_BYN→EUR!$A$2:$C$33,3,0),VLOOKUP((A684-1),Оп27_BYN→EUR!$A$2:$C$33,3,0)),$B$2:$G$2774,6,0)-VLOOKUP(B684,$B$2:$G$2774,6,0))/366)</f>
        <v>2.2402890412135523</v>
      </c>
      <c r="F684" s="54">
        <f>COUNTIF(D685:$D$2774,365)</f>
        <v>1724</v>
      </c>
      <c r="G684" s="54">
        <f>COUNTIF(D685:$D$2774,366)</f>
        <v>366</v>
      </c>
      <c r="H684" s="50"/>
    </row>
    <row r="685" spans="1:8" x14ac:dyDescent="0.25">
      <c r="A685" s="54">
        <f>COUNTIF($C$3:C685,"Да")</f>
        <v>7</v>
      </c>
      <c r="B685" s="53">
        <f t="shared" si="20"/>
        <v>46083</v>
      </c>
      <c r="C685" s="53" t="str">
        <f>IF(ISERROR(VLOOKUP(B685,Оп27_BYN→EUR!$C$3:$C$33,1,0)),"Нет","Да")</f>
        <v>Нет</v>
      </c>
      <c r="D685" s="54">
        <f t="shared" si="21"/>
        <v>365</v>
      </c>
      <c r="E685" s="55">
        <f>('Все выпуски'!$H$4*'Все выпуски'!$H$8)*((VLOOKUP(IF(C685="Нет",VLOOKUP(A685,Оп27_BYN→EUR!$A$2:$C$33,3,0),VLOOKUP((A685-1),Оп27_BYN→EUR!$A$2:$C$33,3,0)),$B$2:$G$2774,5,0)-VLOOKUP(B685,$B$2:$G$2774,5,0))/365+(VLOOKUP(IF(C685="Нет",VLOOKUP(A685,Оп27_BYN→EUR!$A$2:$C$33,3,0),VLOOKUP((A685-1),Оп27_BYN→EUR!$A$2:$C$33,3,0)),$B$2:$G$2774,6,0)-VLOOKUP(B685,$B$2:$G$2774,6,0))/366)</f>
        <v>2.2669591488470471</v>
      </c>
      <c r="F685" s="54">
        <f>COUNTIF(D686:$D$2774,365)</f>
        <v>1723</v>
      </c>
      <c r="G685" s="54">
        <f>COUNTIF(D686:$D$2774,366)</f>
        <v>366</v>
      </c>
      <c r="H685" s="50"/>
    </row>
    <row r="686" spans="1:8" x14ac:dyDescent="0.25">
      <c r="A686" s="54">
        <f>COUNTIF($C$3:C686,"Да")</f>
        <v>7</v>
      </c>
      <c r="B686" s="53">
        <f t="shared" si="20"/>
        <v>46084</v>
      </c>
      <c r="C686" s="53" t="str">
        <f>IF(ISERROR(VLOOKUP(B686,Оп27_BYN→EUR!$C$3:$C$33,1,0)),"Нет","Да")</f>
        <v>Нет</v>
      </c>
      <c r="D686" s="54">
        <f t="shared" si="21"/>
        <v>365</v>
      </c>
      <c r="E686" s="55">
        <f>('Все выпуски'!$H$4*'Все выпуски'!$H$8)*((VLOOKUP(IF(C686="Нет",VLOOKUP(A686,Оп27_BYN→EUR!$A$2:$C$33,3,0),VLOOKUP((A686-1),Оп27_BYN→EUR!$A$2:$C$33,3,0)),$B$2:$G$2774,5,0)-VLOOKUP(B686,$B$2:$G$2774,5,0))/365+(VLOOKUP(IF(C686="Нет",VLOOKUP(A686,Оп27_BYN→EUR!$A$2:$C$33,3,0),VLOOKUP((A686-1),Оп27_BYN→EUR!$A$2:$C$33,3,0)),$B$2:$G$2774,6,0)-VLOOKUP(B686,$B$2:$G$2774,6,0))/366)</f>
        <v>2.2936292564805418</v>
      </c>
      <c r="F686" s="54">
        <f>COUNTIF(D687:$D$2774,365)</f>
        <v>1722</v>
      </c>
      <c r="G686" s="54">
        <f>COUNTIF(D687:$D$2774,366)</f>
        <v>366</v>
      </c>
      <c r="H686" s="50"/>
    </row>
    <row r="687" spans="1:8" x14ac:dyDescent="0.25">
      <c r="A687" s="54">
        <f>COUNTIF($C$3:C687,"Да")</f>
        <v>7</v>
      </c>
      <c r="B687" s="53">
        <f t="shared" si="20"/>
        <v>46085</v>
      </c>
      <c r="C687" s="53" t="str">
        <f>IF(ISERROR(VLOOKUP(B687,Оп27_BYN→EUR!$C$3:$C$33,1,0)),"Нет","Да")</f>
        <v>Нет</v>
      </c>
      <c r="D687" s="54">
        <f t="shared" si="21"/>
        <v>365</v>
      </c>
      <c r="E687" s="55">
        <f>('Все выпуски'!$H$4*'Все выпуски'!$H$8)*((VLOOKUP(IF(C687="Нет",VLOOKUP(A687,Оп27_BYN→EUR!$A$2:$C$33,3,0),VLOOKUP((A687-1),Оп27_BYN→EUR!$A$2:$C$33,3,0)),$B$2:$G$2774,5,0)-VLOOKUP(B687,$B$2:$G$2774,5,0))/365+(VLOOKUP(IF(C687="Нет",VLOOKUP(A687,Оп27_BYN→EUR!$A$2:$C$33,3,0),VLOOKUP((A687-1),Оп27_BYN→EUR!$A$2:$C$33,3,0)),$B$2:$G$2774,6,0)-VLOOKUP(B687,$B$2:$G$2774,6,0))/366)</f>
        <v>2.3202993641140361</v>
      </c>
      <c r="F687" s="54">
        <f>COUNTIF(D688:$D$2774,365)</f>
        <v>1721</v>
      </c>
      <c r="G687" s="54">
        <f>COUNTIF(D688:$D$2774,366)</f>
        <v>366</v>
      </c>
      <c r="H687" s="50"/>
    </row>
    <row r="688" spans="1:8" x14ac:dyDescent="0.25">
      <c r="A688" s="54">
        <f>COUNTIF($C$3:C688,"Да")</f>
        <v>7</v>
      </c>
      <c r="B688" s="53">
        <f t="shared" si="20"/>
        <v>46086</v>
      </c>
      <c r="C688" s="53" t="str">
        <f>IF(ISERROR(VLOOKUP(B688,Оп27_BYN→EUR!$C$3:$C$33,1,0)),"Нет","Да")</f>
        <v>Нет</v>
      </c>
      <c r="D688" s="54">
        <f t="shared" si="21"/>
        <v>365</v>
      </c>
      <c r="E688" s="55">
        <f>('Все выпуски'!$H$4*'Все выпуски'!$H$8)*((VLOOKUP(IF(C688="Нет",VLOOKUP(A688,Оп27_BYN→EUR!$A$2:$C$33,3,0),VLOOKUP((A688-1),Оп27_BYN→EUR!$A$2:$C$33,3,0)),$B$2:$G$2774,5,0)-VLOOKUP(B688,$B$2:$G$2774,5,0))/365+(VLOOKUP(IF(C688="Нет",VLOOKUP(A688,Оп27_BYN→EUR!$A$2:$C$33,3,0),VLOOKUP((A688-1),Оп27_BYN→EUR!$A$2:$C$33,3,0)),$B$2:$G$2774,6,0)-VLOOKUP(B688,$B$2:$G$2774,6,0))/366)</f>
        <v>2.3469694717475313</v>
      </c>
      <c r="F688" s="54">
        <f>COUNTIF(D689:$D$2774,365)</f>
        <v>1720</v>
      </c>
      <c r="G688" s="54">
        <f>COUNTIF(D689:$D$2774,366)</f>
        <v>366</v>
      </c>
      <c r="H688" s="50"/>
    </row>
    <row r="689" spans="1:8" x14ac:dyDescent="0.25">
      <c r="A689" s="54">
        <f>COUNTIF($C$3:C689,"Да")</f>
        <v>7</v>
      </c>
      <c r="B689" s="53">
        <f t="shared" si="20"/>
        <v>46087</v>
      </c>
      <c r="C689" s="53" t="str">
        <f>IF(ISERROR(VLOOKUP(B689,Оп27_BYN→EUR!$C$3:$C$33,1,0)),"Нет","Да")</f>
        <v>Нет</v>
      </c>
      <c r="D689" s="54">
        <f t="shared" si="21"/>
        <v>365</v>
      </c>
      <c r="E689" s="55">
        <f>('Все выпуски'!$H$4*'Все выпуски'!$H$8)*((VLOOKUP(IF(C689="Нет",VLOOKUP(A689,Оп27_BYN→EUR!$A$2:$C$33,3,0),VLOOKUP((A689-1),Оп27_BYN→EUR!$A$2:$C$33,3,0)),$B$2:$G$2774,5,0)-VLOOKUP(B689,$B$2:$G$2774,5,0))/365+(VLOOKUP(IF(C689="Нет",VLOOKUP(A689,Оп27_BYN→EUR!$A$2:$C$33,3,0),VLOOKUP((A689-1),Оп27_BYN→EUR!$A$2:$C$33,3,0)),$B$2:$G$2774,6,0)-VLOOKUP(B689,$B$2:$G$2774,6,0))/366)</f>
        <v>2.3736395793810257</v>
      </c>
      <c r="F689" s="54">
        <f>COUNTIF(D690:$D$2774,365)</f>
        <v>1719</v>
      </c>
      <c r="G689" s="54">
        <f>COUNTIF(D690:$D$2774,366)</f>
        <v>366</v>
      </c>
      <c r="H689" s="50"/>
    </row>
    <row r="690" spans="1:8" x14ac:dyDescent="0.25">
      <c r="A690" s="54">
        <f>COUNTIF($C$3:C690,"Да")</f>
        <v>8</v>
      </c>
      <c r="B690" s="53">
        <f t="shared" si="20"/>
        <v>46088</v>
      </c>
      <c r="C690" s="53" t="str">
        <f>IF(ISERROR(VLOOKUP(B690,Оп27_BYN→EUR!$C$3:$C$33,1,0)),"Нет","Да")</f>
        <v>Да</v>
      </c>
      <c r="D690" s="54">
        <f t="shared" si="21"/>
        <v>365</v>
      </c>
      <c r="E690" s="55">
        <f>('Все выпуски'!$H$4*'Все выпуски'!$H$8)*((VLOOKUP(IF(C690="Нет",VLOOKUP(A690,Оп27_BYN→EUR!$A$2:$C$33,3,0),VLOOKUP((A690-1),Оп27_BYN→EUR!$A$2:$C$33,3,0)),$B$2:$G$2774,5,0)-VLOOKUP(B690,$B$2:$G$2774,5,0))/365+(VLOOKUP(IF(C690="Нет",VLOOKUP(A690,Оп27_BYN→EUR!$A$2:$C$33,3,0),VLOOKUP((A690-1),Оп27_BYN→EUR!$A$2:$C$33,3,0)),$B$2:$G$2774,6,0)-VLOOKUP(B690,$B$2:$G$2774,6,0))/366)</f>
        <v>2.4003096870145204</v>
      </c>
      <c r="F690" s="54">
        <f>COUNTIF(D691:$D$2774,365)</f>
        <v>1718</v>
      </c>
      <c r="G690" s="54">
        <f>COUNTIF(D691:$D$2774,366)</f>
        <v>366</v>
      </c>
      <c r="H690" s="50"/>
    </row>
    <row r="691" spans="1:8" x14ac:dyDescent="0.25">
      <c r="A691" s="54">
        <f>COUNTIF($C$3:C691,"Да")</f>
        <v>8</v>
      </c>
      <c r="B691" s="53">
        <f t="shared" si="20"/>
        <v>46089</v>
      </c>
      <c r="C691" s="53" t="str">
        <f>IF(ISERROR(VLOOKUP(B691,Оп27_BYN→EUR!$C$3:$C$33,1,0)),"Нет","Да")</f>
        <v>Нет</v>
      </c>
      <c r="D691" s="54">
        <f t="shared" si="21"/>
        <v>365</v>
      </c>
      <c r="E691" s="55">
        <f>('Все выпуски'!$H$4*'Все выпуски'!$H$8)*((VLOOKUP(IF(C691="Нет",VLOOKUP(A691,Оп27_BYN→EUR!$A$2:$C$33,3,0),VLOOKUP((A691-1),Оп27_BYN→EUR!$A$2:$C$33,3,0)),$B$2:$G$2774,5,0)-VLOOKUP(B691,$B$2:$G$2774,5,0))/365+(VLOOKUP(IF(C691="Нет",VLOOKUP(A691,Оп27_BYN→EUR!$A$2:$C$33,3,0),VLOOKUP((A691-1),Оп27_BYN→EUR!$A$2:$C$33,3,0)),$B$2:$G$2774,6,0)-VLOOKUP(B691,$B$2:$G$2774,6,0))/366)</f>
        <v>2.6670107633494672E-2</v>
      </c>
      <c r="F691" s="54">
        <f>COUNTIF(D692:$D$2774,365)</f>
        <v>1717</v>
      </c>
      <c r="G691" s="54">
        <f>COUNTIF(D692:$D$2774,366)</f>
        <v>366</v>
      </c>
      <c r="H691" s="50"/>
    </row>
    <row r="692" spans="1:8" x14ac:dyDescent="0.25">
      <c r="A692" s="54">
        <f>COUNTIF($C$3:C692,"Да")</f>
        <v>8</v>
      </c>
      <c r="B692" s="53">
        <f t="shared" si="20"/>
        <v>46090</v>
      </c>
      <c r="C692" s="53" t="str">
        <f>IF(ISERROR(VLOOKUP(B692,Оп27_BYN→EUR!$C$3:$C$33,1,0)),"Нет","Да")</f>
        <v>Нет</v>
      </c>
      <c r="D692" s="54">
        <f t="shared" si="21"/>
        <v>365</v>
      </c>
      <c r="E692" s="55">
        <f>('Все выпуски'!$H$4*'Все выпуски'!$H$8)*((VLOOKUP(IF(C692="Нет",VLOOKUP(A692,Оп27_BYN→EUR!$A$2:$C$33,3,0),VLOOKUP((A692-1),Оп27_BYN→EUR!$A$2:$C$33,3,0)),$B$2:$G$2774,5,0)-VLOOKUP(B692,$B$2:$G$2774,5,0))/365+(VLOOKUP(IF(C692="Нет",VLOOKUP(A692,Оп27_BYN→EUR!$A$2:$C$33,3,0),VLOOKUP((A692-1),Оп27_BYN→EUR!$A$2:$C$33,3,0)),$B$2:$G$2774,6,0)-VLOOKUP(B692,$B$2:$G$2774,6,0))/366)</f>
        <v>5.3340215266989344E-2</v>
      </c>
      <c r="F692" s="54">
        <f>COUNTIF(D693:$D$2774,365)</f>
        <v>1716</v>
      </c>
      <c r="G692" s="54">
        <f>COUNTIF(D693:$D$2774,366)</f>
        <v>366</v>
      </c>
      <c r="H692" s="50"/>
    </row>
    <row r="693" spans="1:8" x14ac:dyDescent="0.25">
      <c r="A693" s="54">
        <f>COUNTIF($C$3:C693,"Да")</f>
        <v>8</v>
      </c>
      <c r="B693" s="53">
        <f t="shared" si="20"/>
        <v>46091</v>
      </c>
      <c r="C693" s="53" t="str">
        <f>IF(ISERROR(VLOOKUP(B693,Оп27_BYN→EUR!$C$3:$C$33,1,0)),"Нет","Да")</f>
        <v>Нет</v>
      </c>
      <c r="D693" s="54">
        <f t="shared" si="21"/>
        <v>365</v>
      </c>
      <c r="E693" s="55">
        <f>('Все выпуски'!$H$4*'Все выпуски'!$H$8)*((VLOOKUP(IF(C693="Нет",VLOOKUP(A693,Оп27_BYN→EUR!$A$2:$C$33,3,0),VLOOKUP((A693-1),Оп27_BYN→EUR!$A$2:$C$33,3,0)),$B$2:$G$2774,5,0)-VLOOKUP(B693,$B$2:$G$2774,5,0))/365+(VLOOKUP(IF(C693="Нет",VLOOKUP(A693,Оп27_BYN→EUR!$A$2:$C$33,3,0),VLOOKUP((A693-1),Оп27_BYN→EUR!$A$2:$C$33,3,0)),$B$2:$G$2774,6,0)-VLOOKUP(B693,$B$2:$G$2774,6,0))/366)</f>
        <v>8.0010322900484002E-2</v>
      </c>
      <c r="F693" s="54">
        <f>COUNTIF(D694:$D$2774,365)</f>
        <v>1715</v>
      </c>
      <c r="G693" s="54">
        <f>COUNTIF(D694:$D$2774,366)</f>
        <v>366</v>
      </c>
      <c r="H693" s="50"/>
    </row>
    <row r="694" spans="1:8" x14ac:dyDescent="0.25">
      <c r="A694" s="54">
        <f>COUNTIF($C$3:C694,"Да")</f>
        <v>8</v>
      </c>
      <c r="B694" s="53">
        <f t="shared" si="20"/>
        <v>46092</v>
      </c>
      <c r="C694" s="53" t="str">
        <f>IF(ISERROR(VLOOKUP(B694,Оп27_BYN→EUR!$C$3:$C$33,1,0)),"Нет","Да")</f>
        <v>Нет</v>
      </c>
      <c r="D694" s="54">
        <f t="shared" si="21"/>
        <v>365</v>
      </c>
      <c r="E694" s="55">
        <f>('Все выпуски'!$H$4*'Все выпуски'!$H$8)*((VLOOKUP(IF(C694="Нет",VLOOKUP(A694,Оп27_BYN→EUR!$A$2:$C$33,3,0),VLOOKUP((A694-1),Оп27_BYN→EUR!$A$2:$C$33,3,0)),$B$2:$G$2774,5,0)-VLOOKUP(B694,$B$2:$G$2774,5,0))/365+(VLOOKUP(IF(C694="Нет",VLOOKUP(A694,Оп27_BYN→EUR!$A$2:$C$33,3,0),VLOOKUP((A694-1),Оп27_BYN→EUR!$A$2:$C$33,3,0)),$B$2:$G$2774,6,0)-VLOOKUP(B694,$B$2:$G$2774,6,0))/366)</f>
        <v>0.10668043053397869</v>
      </c>
      <c r="F694" s="54">
        <f>COUNTIF(D695:$D$2774,365)</f>
        <v>1714</v>
      </c>
      <c r="G694" s="54">
        <f>COUNTIF(D695:$D$2774,366)</f>
        <v>366</v>
      </c>
      <c r="H694" s="50"/>
    </row>
    <row r="695" spans="1:8" x14ac:dyDescent="0.25">
      <c r="A695" s="54">
        <f>COUNTIF($C$3:C695,"Да")</f>
        <v>8</v>
      </c>
      <c r="B695" s="53">
        <f t="shared" si="20"/>
        <v>46093</v>
      </c>
      <c r="C695" s="53" t="str">
        <f>IF(ISERROR(VLOOKUP(B695,Оп27_BYN→EUR!$C$3:$C$33,1,0)),"Нет","Да")</f>
        <v>Нет</v>
      </c>
      <c r="D695" s="54">
        <f t="shared" si="21"/>
        <v>365</v>
      </c>
      <c r="E695" s="55">
        <f>('Все выпуски'!$H$4*'Все выпуски'!$H$8)*((VLOOKUP(IF(C695="Нет",VLOOKUP(A695,Оп27_BYN→EUR!$A$2:$C$33,3,0),VLOOKUP((A695-1),Оп27_BYN→EUR!$A$2:$C$33,3,0)),$B$2:$G$2774,5,0)-VLOOKUP(B695,$B$2:$G$2774,5,0))/365+(VLOOKUP(IF(C695="Нет",VLOOKUP(A695,Оп27_BYN→EUR!$A$2:$C$33,3,0),VLOOKUP((A695-1),Оп27_BYN→EUR!$A$2:$C$33,3,0)),$B$2:$G$2774,6,0)-VLOOKUP(B695,$B$2:$G$2774,6,0))/366)</f>
        <v>0.13335053816747336</v>
      </c>
      <c r="F695" s="54">
        <f>COUNTIF(D696:$D$2774,365)</f>
        <v>1713</v>
      </c>
      <c r="G695" s="54">
        <f>COUNTIF(D696:$D$2774,366)</f>
        <v>366</v>
      </c>
      <c r="H695" s="50"/>
    </row>
    <row r="696" spans="1:8" x14ac:dyDescent="0.25">
      <c r="A696" s="54">
        <f>COUNTIF($C$3:C696,"Да")</f>
        <v>8</v>
      </c>
      <c r="B696" s="53">
        <f t="shared" si="20"/>
        <v>46094</v>
      </c>
      <c r="C696" s="53" t="str">
        <f>IF(ISERROR(VLOOKUP(B696,Оп27_BYN→EUR!$C$3:$C$33,1,0)),"Нет","Да")</f>
        <v>Нет</v>
      </c>
      <c r="D696" s="54">
        <f t="shared" si="21"/>
        <v>365</v>
      </c>
      <c r="E696" s="55">
        <f>('Все выпуски'!$H$4*'Все выпуски'!$H$8)*((VLOOKUP(IF(C696="Нет",VLOOKUP(A696,Оп27_BYN→EUR!$A$2:$C$33,3,0),VLOOKUP((A696-1),Оп27_BYN→EUR!$A$2:$C$33,3,0)),$B$2:$G$2774,5,0)-VLOOKUP(B696,$B$2:$G$2774,5,0))/365+(VLOOKUP(IF(C696="Нет",VLOOKUP(A696,Оп27_BYN→EUR!$A$2:$C$33,3,0),VLOOKUP((A696-1),Оп27_BYN→EUR!$A$2:$C$33,3,0)),$B$2:$G$2774,6,0)-VLOOKUP(B696,$B$2:$G$2774,6,0))/366)</f>
        <v>0.160020645800968</v>
      </c>
      <c r="F696" s="54">
        <f>COUNTIF(D697:$D$2774,365)</f>
        <v>1712</v>
      </c>
      <c r="G696" s="54">
        <f>COUNTIF(D697:$D$2774,366)</f>
        <v>366</v>
      </c>
      <c r="H696" s="50"/>
    </row>
    <row r="697" spans="1:8" x14ac:dyDescent="0.25">
      <c r="A697" s="54">
        <f>COUNTIF($C$3:C697,"Да")</f>
        <v>8</v>
      </c>
      <c r="B697" s="53">
        <f t="shared" si="20"/>
        <v>46095</v>
      </c>
      <c r="C697" s="53" t="str">
        <f>IF(ISERROR(VLOOKUP(B697,Оп27_BYN→EUR!$C$3:$C$33,1,0)),"Нет","Да")</f>
        <v>Нет</v>
      </c>
      <c r="D697" s="54">
        <f t="shared" si="21"/>
        <v>365</v>
      </c>
      <c r="E697" s="55">
        <f>('Все выпуски'!$H$4*'Все выпуски'!$H$8)*((VLOOKUP(IF(C697="Нет",VLOOKUP(A697,Оп27_BYN→EUR!$A$2:$C$33,3,0),VLOOKUP((A697-1),Оп27_BYN→EUR!$A$2:$C$33,3,0)),$B$2:$G$2774,5,0)-VLOOKUP(B697,$B$2:$G$2774,5,0))/365+(VLOOKUP(IF(C697="Нет",VLOOKUP(A697,Оп27_BYN→EUR!$A$2:$C$33,3,0),VLOOKUP((A697-1),Оп27_BYN→EUR!$A$2:$C$33,3,0)),$B$2:$G$2774,6,0)-VLOOKUP(B697,$B$2:$G$2774,6,0))/366)</f>
        <v>0.1866907534344627</v>
      </c>
      <c r="F697" s="54">
        <f>COUNTIF(D698:$D$2774,365)</f>
        <v>1711</v>
      </c>
      <c r="G697" s="54">
        <f>COUNTIF(D698:$D$2774,366)</f>
        <v>366</v>
      </c>
      <c r="H697" s="50"/>
    </row>
    <row r="698" spans="1:8" x14ac:dyDescent="0.25">
      <c r="A698" s="54">
        <f>COUNTIF($C$3:C698,"Да")</f>
        <v>8</v>
      </c>
      <c r="B698" s="53">
        <f t="shared" si="20"/>
        <v>46096</v>
      </c>
      <c r="C698" s="53" t="str">
        <f>IF(ISERROR(VLOOKUP(B698,Оп27_BYN→EUR!$C$3:$C$33,1,0)),"Нет","Да")</f>
        <v>Нет</v>
      </c>
      <c r="D698" s="54">
        <f t="shared" si="21"/>
        <v>365</v>
      </c>
      <c r="E698" s="55">
        <f>('Все выпуски'!$H$4*'Все выпуски'!$H$8)*((VLOOKUP(IF(C698="Нет",VLOOKUP(A698,Оп27_BYN→EUR!$A$2:$C$33,3,0),VLOOKUP((A698-1),Оп27_BYN→EUR!$A$2:$C$33,3,0)),$B$2:$G$2774,5,0)-VLOOKUP(B698,$B$2:$G$2774,5,0))/365+(VLOOKUP(IF(C698="Нет",VLOOKUP(A698,Оп27_BYN→EUR!$A$2:$C$33,3,0),VLOOKUP((A698-1),Оп27_BYN→EUR!$A$2:$C$33,3,0)),$B$2:$G$2774,6,0)-VLOOKUP(B698,$B$2:$G$2774,6,0))/366)</f>
        <v>0.21336086106795737</v>
      </c>
      <c r="F698" s="54">
        <f>COUNTIF(D699:$D$2774,365)</f>
        <v>1710</v>
      </c>
      <c r="G698" s="54">
        <f>COUNTIF(D699:$D$2774,366)</f>
        <v>366</v>
      </c>
      <c r="H698" s="50"/>
    </row>
    <row r="699" spans="1:8" x14ac:dyDescent="0.25">
      <c r="A699" s="54">
        <f>COUNTIF($C$3:C699,"Да")</f>
        <v>8</v>
      </c>
      <c r="B699" s="53">
        <f t="shared" si="20"/>
        <v>46097</v>
      </c>
      <c r="C699" s="53" t="str">
        <f>IF(ISERROR(VLOOKUP(B699,Оп27_BYN→EUR!$C$3:$C$33,1,0)),"Нет","Да")</f>
        <v>Нет</v>
      </c>
      <c r="D699" s="54">
        <f t="shared" si="21"/>
        <v>365</v>
      </c>
      <c r="E699" s="55">
        <f>('Все выпуски'!$H$4*'Все выпуски'!$H$8)*((VLOOKUP(IF(C699="Нет",VLOOKUP(A699,Оп27_BYN→EUR!$A$2:$C$33,3,0),VLOOKUP((A699-1),Оп27_BYN→EUR!$A$2:$C$33,3,0)),$B$2:$G$2774,5,0)-VLOOKUP(B699,$B$2:$G$2774,5,0))/365+(VLOOKUP(IF(C699="Нет",VLOOKUP(A699,Оп27_BYN→EUR!$A$2:$C$33,3,0),VLOOKUP((A699-1),Оп27_BYN→EUR!$A$2:$C$33,3,0)),$B$2:$G$2774,6,0)-VLOOKUP(B699,$B$2:$G$2774,6,0))/366)</f>
        <v>0.24003096870145205</v>
      </c>
      <c r="F699" s="54">
        <f>COUNTIF(D700:$D$2774,365)</f>
        <v>1709</v>
      </c>
      <c r="G699" s="54">
        <f>COUNTIF(D700:$D$2774,366)</f>
        <v>366</v>
      </c>
      <c r="H699" s="50"/>
    </row>
    <row r="700" spans="1:8" x14ac:dyDescent="0.25">
      <c r="A700" s="54">
        <f>COUNTIF($C$3:C700,"Да")</f>
        <v>8</v>
      </c>
      <c r="B700" s="53">
        <f t="shared" si="20"/>
        <v>46098</v>
      </c>
      <c r="C700" s="53" t="str">
        <f>IF(ISERROR(VLOOKUP(B700,Оп27_BYN→EUR!$C$3:$C$33,1,0)),"Нет","Да")</f>
        <v>Нет</v>
      </c>
      <c r="D700" s="54">
        <f t="shared" si="21"/>
        <v>365</v>
      </c>
      <c r="E700" s="55">
        <f>('Все выпуски'!$H$4*'Все выпуски'!$H$8)*((VLOOKUP(IF(C700="Нет",VLOOKUP(A700,Оп27_BYN→EUR!$A$2:$C$33,3,0),VLOOKUP((A700-1),Оп27_BYN→EUR!$A$2:$C$33,3,0)),$B$2:$G$2774,5,0)-VLOOKUP(B700,$B$2:$G$2774,5,0))/365+(VLOOKUP(IF(C700="Нет",VLOOKUP(A700,Оп27_BYN→EUR!$A$2:$C$33,3,0),VLOOKUP((A700-1),Оп27_BYN→EUR!$A$2:$C$33,3,0)),$B$2:$G$2774,6,0)-VLOOKUP(B700,$B$2:$G$2774,6,0))/366)</f>
        <v>0.26670107633494672</v>
      </c>
      <c r="F700" s="54">
        <f>COUNTIF(D701:$D$2774,365)</f>
        <v>1708</v>
      </c>
      <c r="G700" s="54">
        <f>COUNTIF(D701:$D$2774,366)</f>
        <v>366</v>
      </c>
      <c r="H700" s="50"/>
    </row>
    <row r="701" spans="1:8" x14ac:dyDescent="0.25">
      <c r="A701" s="54">
        <f>COUNTIF($C$3:C701,"Да")</f>
        <v>8</v>
      </c>
      <c r="B701" s="53">
        <f t="shared" si="20"/>
        <v>46099</v>
      </c>
      <c r="C701" s="53" t="str">
        <f>IF(ISERROR(VLOOKUP(B701,Оп27_BYN→EUR!$C$3:$C$33,1,0)),"Нет","Да")</f>
        <v>Нет</v>
      </c>
      <c r="D701" s="54">
        <f t="shared" si="21"/>
        <v>365</v>
      </c>
      <c r="E701" s="55">
        <f>('Все выпуски'!$H$4*'Все выпуски'!$H$8)*((VLOOKUP(IF(C701="Нет",VLOOKUP(A701,Оп27_BYN→EUR!$A$2:$C$33,3,0),VLOOKUP((A701-1),Оп27_BYN→EUR!$A$2:$C$33,3,0)),$B$2:$G$2774,5,0)-VLOOKUP(B701,$B$2:$G$2774,5,0))/365+(VLOOKUP(IF(C701="Нет",VLOOKUP(A701,Оп27_BYN→EUR!$A$2:$C$33,3,0),VLOOKUP((A701-1),Оп27_BYN→EUR!$A$2:$C$33,3,0)),$B$2:$G$2774,6,0)-VLOOKUP(B701,$B$2:$G$2774,6,0))/366)</f>
        <v>0.29337118396844142</v>
      </c>
      <c r="F701" s="54">
        <f>COUNTIF(D702:$D$2774,365)</f>
        <v>1707</v>
      </c>
      <c r="G701" s="54">
        <f>COUNTIF(D702:$D$2774,366)</f>
        <v>366</v>
      </c>
      <c r="H701" s="50"/>
    </row>
    <row r="702" spans="1:8" x14ac:dyDescent="0.25">
      <c r="A702" s="54">
        <f>COUNTIF($C$3:C702,"Да")</f>
        <v>8</v>
      </c>
      <c r="B702" s="53">
        <f t="shared" si="20"/>
        <v>46100</v>
      </c>
      <c r="C702" s="53" t="str">
        <f>IF(ISERROR(VLOOKUP(B702,Оп27_BYN→EUR!$C$3:$C$33,1,0)),"Нет","Да")</f>
        <v>Нет</v>
      </c>
      <c r="D702" s="54">
        <f t="shared" si="21"/>
        <v>365</v>
      </c>
      <c r="E702" s="55">
        <f>('Все выпуски'!$H$4*'Все выпуски'!$H$8)*((VLOOKUP(IF(C702="Нет",VLOOKUP(A702,Оп27_BYN→EUR!$A$2:$C$33,3,0),VLOOKUP((A702-1),Оп27_BYN→EUR!$A$2:$C$33,3,0)),$B$2:$G$2774,5,0)-VLOOKUP(B702,$B$2:$G$2774,5,0))/365+(VLOOKUP(IF(C702="Нет",VLOOKUP(A702,Оп27_BYN→EUR!$A$2:$C$33,3,0),VLOOKUP((A702-1),Оп27_BYN→EUR!$A$2:$C$33,3,0)),$B$2:$G$2774,6,0)-VLOOKUP(B702,$B$2:$G$2774,6,0))/366)</f>
        <v>0.32004129160193601</v>
      </c>
      <c r="F702" s="54">
        <f>COUNTIF(D703:$D$2774,365)</f>
        <v>1706</v>
      </c>
      <c r="G702" s="54">
        <f>COUNTIF(D703:$D$2774,366)</f>
        <v>366</v>
      </c>
      <c r="H702" s="50"/>
    </row>
    <row r="703" spans="1:8" x14ac:dyDescent="0.25">
      <c r="A703" s="54">
        <f>COUNTIF($C$3:C703,"Да")</f>
        <v>8</v>
      </c>
      <c r="B703" s="53">
        <f t="shared" si="20"/>
        <v>46101</v>
      </c>
      <c r="C703" s="53" t="str">
        <f>IF(ISERROR(VLOOKUP(B703,Оп27_BYN→EUR!$C$3:$C$33,1,0)),"Нет","Да")</f>
        <v>Нет</v>
      </c>
      <c r="D703" s="54">
        <f t="shared" si="21"/>
        <v>365</v>
      </c>
      <c r="E703" s="55">
        <f>('Все выпуски'!$H$4*'Все выпуски'!$H$8)*((VLOOKUP(IF(C703="Нет",VLOOKUP(A703,Оп27_BYN→EUR!$A$2:$C$33,3,0),VLOOKUP((A703-1),Оп27_BYN→EUR!$A$2:$C$33,3,0)),$B$2:$G$2774,5,0)-VLOOKUP(B703,$B$2:$G$2774,5,0))/365+(VLOOKUP(IF(C703="Нет",VLOOKUP(A703,Оп27_BYN→EUR!$A$2:$C$33,3,0),VLOOKUP((A703-1),Оп27_BYN→EUR!$A$2:$C$33,3,0)),$B$2:$G$2774,6,0)-VLOOKUP(B703,$B$2:$G$2774,6,0))/366)</f>
        <v>0.34671139923543071</v>
      </c>
      <c r="F703" s="54">
        <f>COUNTIF(D704:$D$2774,365)</f>
        <v>1705</v>
      </c>
      <c r="G703" s="54">
        <f>COUNTIF(D704:$D$2774,366)</f>
        <v>366</v>
      </c>
      <c r="H703" s="50"/>
    </row>
    <row r="704" spans="1:8" x14ac:dyDescent="0.25">
      <c r="A704" s="54">
        <f>COUNTIF($C$3:C704,"Да")</f>
        <v>8</v>
      </c>
      <c r="B704" s="53">
        <f t="shared" si="20"/>
        <v>46102</v>
      </c>
      <c r="C704" s="53" t="str">
        <f>IF(ISERROR(VLOOKUP(B704,Оп27_BYN→EUR!$C$3:$C$33,1,0)),"Нет","Да")</f>
        <v>Нет</v>
      </c>
      <c r="D704" s="54">
        <f t="shared" si="21"/>
        <v>365</v>
      </c>
      <c r="E704" s="55">
        <f>('Все выпуски'!$H$4*'Все выпуски'!$H$8)*((VLOOKUP(IF(C704="Нет",VLOOKUP(A704,Оп27_BYN→EUR!$A$2:$C$33,3,0),VLOOKUP((A704-1),Оп27_BYN→EUR!$A$2:$C$33,3,0)),$B$2:$G$2774,5,0)-VLOOKUP(B704,$B$2:$G$2774,5,0))/365+(VLOOKUP(IF(C704="Нет",VLOOKUP(A704,Оп27_BYN→EUR!$A$2:$C$33,3,0),VLOOKUP((A704-1),Оп27_BYN→EUR!$A$2:$C$33,3,0)),$B$2:$G$2774,6,0)-VLOOKUP(B704,$B$2:$G$2774,6,0))/366)</f>
        <v>0.37338150686892541</v>
      </c>
      <c r="F704" s="54">
        <f>COUNTIF(D705:$D$2774,365)</f>
        <v>1704</v>
      </c>
      <c r="G704" s="54">
        <f>COUNTIF(D705:$D$2774,366)</f>
        <v>366</v>
      </c>
      <c r="H704" s="50"/>
    </row>
    <row r="705" spans="1:8" x14ac:dyDescent="0.25">
      <c r="A705" s="54">
        <f>COUNTIF($C$3:C705,"Да")</f>
        <v>8</v>
      </c>
      <c r="B705" s="53">
        <f t="shared" si="20"/>
        <v>46103</v>
      </c>
      <c r="C705" s="53" t="str">
        <f>IF(ISERROR(VLOOKUP(B705,Оп27_BYN→EUR!$C$3:$C$33,1,0)),"Нет","Да")</f>
        <v>Нет</v>
      </c>
      <c r="D705" s="54">
        <f t="shared" si="21"/>
        <v>365</v>
      </c>
      <c r="E705" s="55">
        <f>('Все выпуски'!$H$4*'Все выпуски'!$H$8)*((VLOOKUP(IF(C705="Нет",VLOOKUP(A705,Оп27_BYN→EUR!$A$2:$C$33,3,0),VLOOKUP((A705-1),Оп27_BYN→EUR!$A$2:$C$33,3,0)),$B$2:$G$2774,5,0)-VLOOKUP(B705,$B$2:$G$2774,5,0))/365+(VLOOKUP(IF(C705="Нет",VLOOKUP(A705,Оп27_BYN→EUR!$A$2:$C$33,3,0),VLOOKUP((A705-1),Оп27_BYN→EUR!$A$2:$C$33,3,0)),$B$2:$G$2774,6,0)-VLOOKUP(B705,$B$2:$G$2774,6,0))/366)</f>
        <v>0.40005161450242005</v>
      </c>
      <c r="F705" s="54">
        <f>COUNTIF(D706:$D$2774,365)</f>
        <v>1703</v>
      </c>
      <c r="G705" s="54">
        <f>COUNTIF(D706:$D$2774,366)</f>
        <v>366</v>
      </c>
      <c r="H705" s="50"/>
    </row>
    <row r="706" spans="1:8" x14ac:dyDescent="0.25">
      <c r="A706" s="54">
        <f>COUNTIF($C$3:C706,"Да")</f>
        <v>8</v>
      </c>
      <c r="B706" s="53">
        <f t="shared" si="20"/>
        <v>46104</v>
      </c>
      <c r="C706" s="53" t="str">
        <f>IF(ISERROR(VLOOKUP(B706,Оп27_BYN→EUR!$C$3:$C$33,1,0)),"Нет","Да")</f>
        <v>Нет</v>
      </c>
      <c r="D706" s="54">
        <f t="shared" si="21"/>
        <v>365</v>
      </c>
      <c r="E706" s="55">
        <f>('Все выпуски'!$H$4*'Все выпуски'!$H$8)*((VLOOKUP(IF(C706="Нет",VLOOKUP(A706,Оп27_BYN→EUR!$A$2:$C$33,3,0),VLOOKUP((A706-1),Оп27_BYN→EUR!$A$2:$C$33,3,0)),$B$2:$G$2774,5,0)-VLOOKUP(B706,$B$2:$G$2774,5,0))/365+(VLOOKUP(IF(C706="Нет",VLOOKUP(A706,Оп27_BYN→EUR!$A$2:$C$33,3,0),VLOOKUP((A706-1),Оп27_BYN→EUR!$A$2:$C$33,3,0)),$B$2:$G$2774,6,0)-VLOOKUP(B706,$B$2:$G$2774,6,0))/366)</f>
        <v>0.42672172213591475</v>
      </c>
      <c r="F706" s="54">
        <f>COUNTIF(D707:$D$2774,365)</f>
        <v>1702</v>
      </c>
      <c r="G706" s="54">
        <f>COUNTIF(D707:$D$2774,366)</f>
        <v>366</v>
      </c>
      <c r="H706" s="50"/>
    </row>
    <row r="707" spans="1:8" x14ac:dyDescent="0.25">
      <c r="A707" s="54">
        <f>COUNTIF($C$3:C707,"Да")</f>
        <v>8</v>
      </c>
      <c r="B707" s="53">
        <f t="shared" si="20"/>
        <v>46105</v>
      </c>
      <c r="C707" s="53" t="str">
        <f>IF(ISERROR(VLOOKUP(B707,Оп27_BYN→EUR!$C$3:$C$33,1,0)),"Нет","Да")</f>
        <v>Нет</v>
      </c>
      <c r="D707" s="54">
        <f t="shared" si="21"/>
        <v>365</v>
      </c>
      <c r="E707" s="55">
        <f>('Все выпуски'!$H$4*'Все выпуски'!$H$8)*((VLOOKUP(IF(C707="Нет",VLOOKUP(A707,Оп27_BYN→EUR!$A$2:$C$33,3,0),VLOOKUP((A707-1),Оп27_BYN→EUR!$A$2:$C$33,3,0)),$B$2:$G$2774,5,0)-VLOOKUP(B707,$B$2:$G$2774,5,0))/365+(VLOOKUP(IF(C707="Нет",VLOOKUP(A707,Оп27_BYN→EUR!$A$2:$C$33,3,0),VLOOKUP((A707-1),Оп27_BYN→EUR!$A$2:$C$33,3,0)),$B$2:$G$2774,6,0)-VLOOKUP(B707,$B$2:$G$2774,6,0))/366)</f>
        <v>0.45339182976940945</v>
      </c>
      <c r="F707" s="54">
        <f>COUNTIF(D708:$D$2774,365)</f>
        <v>1701</v>
      </c>
      <c r="G707" s="54">
        <f>COUNTIF(D708:$D$2774,366)</f>
        <v>366</v>
      </c>
      <c r="H707" s="50"/>
    </row>
    <row r="708" spans="1:8" x14ac:dyDescent="0.25">
      <c r="A708" s="54">
        <f>COUNTIF($C$3:C708,"Да")</f>
        <v>8</v>
      </c>
      <c r="B708" s="53">
        <f t="shared" ref="B708:B771" si="22">B707+1</f>
        <v>46106</v>
      </c>
      <c r="C708" s="53" t="str">
        <f>IF(ISERROR(VLOOKUP(B708,Оп27_BYN→EUR!$C$3:$C$33,1,0)),"Нет","Да")</f>
        <v>Нет</v>
      </c>
      <c r="D708" s="54">
        <f t="shared" ref="D708:D771" si="23">IF(MOD(YEAR(B708),4)=0,366,365)</f>
        <v>365</v>
      </c>
      <c r="E708" s="55">
        <f>('Все выпуски'!$H$4*'Все выпуски'!$H$8)*((VLOOKUP(IF(C708="Нет",VLOOKUP(A708,Оп27_BYN→EUR!$A$2:$C$33,3,0),VLOOKUP((A708-1),Оп27_BYN→EUR!$A$2:$C$33,3,0)),$B$2:$G$2774,5,0)-VLOOKUP(B708,$B$2:$G$2774,5,0))/365+(VLOOKUP(IF(C708="Нет",VLOOKUP(A708,Оп27_BYN→EUR!$A$2:$C$33,3,0),VLOOKUP((A708-1),Оп27_BYN→EUR!$A$2:$C$33,3,0)),$B$2:$G$2774,6,0)-VLOOKUP(B708,$B$2:$G$2774,6,0))/366)</f>
        <v>0.48006193740290409</v>
      </c>
      <c r="F708" s="54">
        <f>COUNTIF(D709:$D$2774,365)</f>
        <v>1700</v>
      </c>
      <c r="G708" s="54">
        <f>COUNTIF(D709:$D$2774,366)</f>
        <v>366</v>
      </c>
      <c r="H708" s="50"/>
    </row>
    <row r="709" spans="1:8" x14ac:dyDescent="0.25">
      <c r="A709" s="54">
        <f>COUNTIF($C$3:C709,"Да")</f>
        <v>8</v>
      </c>
      <c r="B709" s="53">
        <f t="shared" si="22"/>
        <v>46107</v>
      </c>
      <c r="C709" s="53" t="str">
        <f>IF(ISERROR(VLOOKUP(B709,Оп27_BYN→EUR!$C$3:$C$33,1,0)),"Нет","Да")</f>
        <v>Нет</v>
      </c>
      <c r="D709" s="54">
        <f t="shared" si="23"/>
        <v>365</v>
      </c>
      <c r="E709" s="55">
        <f>('Все выпуски'!$H$4*'Все выпуски'!$H$8)*((VLOOKUP(IF(C709="Нет",VLOOKUP(A709,Оп27_BYN→EUR!$A$2:$C$33,3,0),VLOOKUP((A709-1),Оп27_BYN→EUR!$A$2:$C$33,3,0)),$B$2:$G$2774,5,0)-VLOOKUP(B709,$B$2:$G$2774,5,0))/365+(VLOOKUP(IF(C709="Нет",VLOOKUP(A709,Оп27_BYN→EUR!$A$2:$C$33,3,0),VLOOKUP((A709-1),Оп27_BYN→EUR!$A$2:$C$33,3,0)),$B$2:$G$2774,6,0)-VLOOKUP(B709,$B$2:$G$2774,6,0))/366)</f>
        <v>0.50673204503639879</v>
      </c>
      <c r="F709" s="54">
        <f>COUNTIF(D710:$D$2774,365)</f>
        <v>1699</v>
      </c>
      <c r="G709" s="54">
        <f>COUNTIF(D710:$D$2774,366)</f>
        <v>366</v>
      </c>
      <c r="H709" s="50"/>
    </row>
    <row r="710" spans="1:8" x14ac:dyDescent="0.25">
      <c r="A710" s="54">
        <f>COUNTIF($C$3:C710,"Да")</f>
        <v>8</v>
      </c>
      <c r="B710" s="53">
        <f t="shared" si="22"/>
        <v>46108</v>
      </c>
      <c r="C710" s="53" t="str">
        <f>IF(ISERROR(VLOOKUP(B710,Оп27_BYN→EUR!$C$3:$C$33,1,0)),"Нет","Да")</f>
        <v>Нет</v>
      </c>
      <c r="D710" s="54">
        <f t="shared" si="23"/>
        <v>365</v>
      </c>
      <c r="E710" s="55">
        <f>('Все выпуски'!$H$4*'Все выпуски'!$H$8)*((VLOOKUP(IF(C710="Нет",VLOOKUP(A710,Оп27_BYN→EUR!$A$2:$C$33,3,0),VLOOKUP((A710-1),Оп27_BYN→EUR!$A$2:$C$33,3,0)),$B$2:$G$2774,5,0)-VLOOKUP(B710,$B$2:$G$2774,5,0))/365+(VLOOKUP(IF(C710="Нет",VLOOKUP(A710,Оп27_BYN→EUR!$A$2:$C$33,3,0),VLOOKUP((A710-1),Оп27_BYN→EUR!$A$2:$C$33,3,0)),$B$2:$G$2774,6,0)-VLOOKUP(B710,$B$2:$G$2774,6,0))/366)</f>
        <v>0.53340215266989344</v>
      </c>
      <c r="F710" s="54">
        <f>COUNTIF(D711:$D$2774,365)</f>
        <v>1698</v>
      </c>
      <c r="G710" s="54">
        <f>COUNTIF(D711:$D$2774,366)</f>
        <v>366</v>
      </c>
      <c r="H710" s="50"/>
    </row>
    <row r="711" spans="1:8" x14ac:dyDescent="0.25">
      <c r="A711" s="54">
        <f>COUNTIF($C$3:C711,"Да")</f>
        <v>8</v>
      </c>
      <c r="B711" s="53">
        <f t="shared" si="22"/>
        <v>46109</v>
      </c>
      <c r="C711" s="53" t="str">
        <f>IF(ISERROR(VLOOKUP(B711,Оп27_BYN→EUR!$C$3:$C$33,1,0)),"Нет","Да")</f>
        <v>Нет</v>
      </c>
      <c r="D711" s="54">
        <f t="shared" si="23"/>
        <v>365</v>
      </c>
      <c r="E711" s="55">
        <f>('Все выпуски'!$H$4*'Все выпуски'!$H$8)*((VLOOKUP(IF(C711="Нет",VLOOKUP(A711,Оп27_BYN→EUR!$A$2:$C$33,3,0),VLOOKUP((A711-1),Оп27_BYN→EUR!$A$2:$C$33,3,0)),$B$2:$G$2774,5,0)-VLOOKUP(B711,$B$2:$G$2774,5,0))/365+(VLOOKUP(IF(C711="Нет",VLOOKUP(A711,Оп27_BYN→EUR!$A$2:$C$33,3,0),VLOOKUP((A711-1),Оп27_BYN→EUR!$A$2:$C$33,3,0)),$B$2:$G$2774,6,0)-VLOOKUP(B711,$B$2:$G$2774,6,0))/366)</f>
        <v>0.56007226030338808</v>
      </c>
      <c r="F711" s="54">
        <f>COUNTIF(D712:$D$2774,365)</f>
        <v>1697</v>
      </c>
      <c r="G711" s="54">
        <f>COUNTIF(D712:$D$2774,366)</f>
        <v>366</v>
      </c>
      <c r="H711" s="50"/>
    </row>
    <row r="712" spans="1:8" x14ac:dyDescent="0.25">
      <c r="A712" s="54">
        <f>COUNTIF($C$3:C712,"Да")</f>
        <v>8</v>
      </c>
      <c r="B712" s="53">
        <f t="shared" si="22"/>
        <v>46110</v>
      </c>
      <c r="C712" s="53" t="str">
        <f>IF(ISERROR(VLOOKUP(B712,Оп27_BYN→EUR!$C$3:$C$33,1,0)),"Нет","Да")</f>
        <v>Нет</v>
      </c>
      <c r="D712" s="54">
        <f t="shared" si="23"/>
        <v>365</v>
      </c>
      <c r="E712" s="55">
        <f>('Все выпуски'!$H$4*'Все выпуски'!$H$8)*((VLOOKUP(IF(C712="Нет",VLOOKUP(A712,Оп27_BYN→EUR!$A$2:$C$33,3,0),VLOOKUP((A712-1),Оп27_BYN→EUR!$A$2:$C$33,3,0)),$B$2:$G$2774,5,0)-VLOOKUP(B712,$B$2:$G$2774,5,0))/365+(VLOOKUP(IF(C712="Нет",VLOOKUP(A712,Оп27_BYN→EUR!$A$2:$C$33,3,0),VLOOKUP((A712-1),Оп27_BYN→EUR!$A$2:$C$33,3,0)),$B$2:$G$2774,6,0)-VLOOKUP(B712,$B$2:$G$2774,6,0))/366)</f>
        <v>0.58674236793688284</v>
      </c>
      <c r="F712" s="54">
        <f>COUNTIF(D713:$D$2774,365)</f>
        <v>1696</v>
      </c>
      <c r="G712" s="54">
        <f>COUNTIF(D713:$D$2774,366)</f>
        <v>366</v>
      </c>
      <c r="H712" s="50"/>
    </row>
    <row r="713" spans="1:8" x14ac:dyDescent="0.25">
      <c r="A713" s="54">
        <f>COUNTIF($C$3:C713,"Да")</f>
        <v>8</v>
      </c>
      <c r="B713" s="53">
        <f t="shared" si="22"/>
        <v>46111</v>
      </c>
      <c r="C713" s="53" t="str">
        <f>IF(ISERROR(VLOOKUP(B713,Оп27_BYN→EUR!$C$3:$C$33,1,0)),"Нет","Да")</f>
        <v>Нет</v>
      </c>
      <c r="D713" s="54">
        <f t="shared" si="23"/>
        <v>365</v>
      </c>
      <c r="E713" s="55">
        <f>('Все выпуски'!$H$4*'Все выпуски'!$H$8)*((VLOOKUP(IF(C713="Нет",VLOOKUP(A713,Оп27_BYN→EUR!$A$2:$C$33,3,0),VLOOKUP((A713-1),Оп27_BYN→EUR!$A$2:$C$33,3,0)),$B$2:$G$2774,5,0)-VLOOKUP(B713,$B$2:$G$2774,5,0))/365+(VLOOKUP(IF(C713="Нет",VLOOKUP(A713,Оп27_BYN→EUR!$A$2:$C$33,3,0),VLOOKUP((A713-1),Оп27_BYN→EUR!$A$2:$C$33,3,0)),$B$2:$G$2774,6,0)-VLOOKUP(B713,$B$2:$G$2774,6,0))/366)</f>
        <v>0.61341247557037748</v>
      </c>
      <c r="F713" s="54">
        <f>COUNTIF(D714:$D$2774,365)</f>
        <v>1695</v>
      </c>
      <c r="G713" s="54">
        <f>COUNTIF(D714:$D$2774,366)</f>
        <v>366</v>
      </c>
      <c r="H713" s="50"/>
    </row>
    <row r="714" spans="1:8" x14ac:dyDescent="0.25">
      <c r="A714" s="54">
        <f>COUNTIF($C$3:C714,"Да")</f>
        <v>8</v>
      </c>
      <c r="B714" s="53">
        <f t="shared" si="22"/>
        <v>46112</v>
      </c>
      <c r="C714" s="53" t="str">
        <f>IF(ISERROR(VLOOKUP(B714,Оп27_BYN→EUR!$C$3:$C$33,1,0)),"Нет","Да")</f>
        <v>Нет</v>
      </c>
      <c r="D714" s="54">
        <f t="shared" si="23"/>
        <v>365</v>
      </c>
      <c r="E714" s="55">
        <f>('Все выпуски'!$H$4*'Все выпуски'!$H$8)*((VLOOKUP(IF(C714="Нет",VLOOKUP(A714,Оп27_BYN→EUR!$A$2:$C$33,3,0),VLOOKUP((A714-1),Оп27_BYN→EUR!$A$2:$C$33,3,0)),$B$2:$G$2774,5,0)-VLOOKUP(B714,$B$2:$G$2774,5,0))/365+(VLOOKUP(IF(C714="Нет",VLOOKUP(A714,Оп27_BYN→EUR!$A$2:$C$33,3,0),VLOOKUP((A714-1),Оп27_BYN→EUR!$A$2:$C$33,3,0)),$B$2:$G$2774,6,0)-VLOOKUP(B714,$B$2:$G$2774,6,0))/366)</f>
        <v>0.64008258320387201</v>
      </c>
      <c r="F714" s="54">
        <f>COUNTIF(D715:$D$2774,365)</f>
        <v>1694</v>
      </c>
      <c r="G714" s="54">
        <f>COUNTIF(D715:$D$2774,366)</f>
        <v>366</v>
      </c>
      <c r="H714" s="50"/>
    </row>
    <row r="715" spans="1:8" x14ac:dyDescent="0.25">
      <c r="A715" s="54">
        <f>COUNTIF($C$3:C715,"Да")</f>
        <v>8</v>
      </c>
      <c r="B715" s="53">
        <f t="shared" si="22"/>
        <v>46113</v>
      </c>
      <c r="C715" s="53" t="str">
        <f>IF(ISERROR(VLOOKUP(B715,Оп27_BYN→EUR!$C$3:$C$33,1,0)),"Нет","Да")</f>
        <v>Нет</v>
      </c>
      <c r="D715" s="54">
        <f t="shared" si="23"/>
        <v>365</v>
      </c>
      <c r="E715" s="55">
        <f>('Все выпуски'!$H$4*'Все выпуски'!$H$8)*((VLOOKUP(IF(C715="Нет",VLOOKUP(A715,Оп27_BYN→EUR!$A$2:$C$33,3,0),VLOOKUP((A715-1),Оп27_BYN→EUR!$A$2:$C$33,3,0)),$B$2:$G$2774,5,0)-VLOOKUP(B715,$B$2:$G$2774,5,0))/365+(VLOOKUP(IF(C715="Нет",VLOOKUP(A715,Оп27_BYN→EUR!$A$2:$C$33,3,0),VLOOKUP((A715-1),Оп27_BYN→EUR!$A$2:$C$33,3,0)),$B$2:$G$2774,6,0)-VLOOKUP(B715,$B$2:$G$2774,6,0))/366)</f>
        <v>0.66675269083736677</v>
      </c>
      <c r="F715" s="54">
        <f>COUNTIF(D716:$D$2774,365)</f>
        <v>1693</v>
      </c>
      <c r="G715" s="54">
        <f>COUNTIF(D716:$D$2774,366)</f>
        <v>366</v>
      </c>
      <c r="H715" s="50"/>
    </row>
    <row r="716" spans="1:8" x14ac:dyDescent="0.25">
      <c r="A716" s="54">
        <f>COUNTIF($C$3:C716,"Да")</f>
        <v>8</v>
      </c>
      <c r="B716" s="53">
        <f t="shared" si="22"/>
        <v>46114</v>
      </c>
      <c r="C716" s="53" t="str">
        <f>IF(ISERROR(VLOOKUP(B716,Оп27_BYN→EUR!$C$3:$C$33,1,0)),"Нет","Да")</f>
        <v>Нет</v>
      </c>
      <c r="D716" s="54">
        <f t="shared" si="23"/>
        <v>365</v>
      </c>
      <c r="E716" s="55">
        <f>('Все выпуски'!$H$4*'Все выпуски'!$H$8)*((VLOOKUP(IF(C716="Нет",VLOOKUP(A716,Оп27_BYN→EUR!$A$2:$C$33,3,0),VLOOKUP((A716-1),Оп27_BYN→EUR!$A$2:$C$33,3,0)),$B$2:$G$2774,5,0)-VLOOKUP(B716,$B$2:$G$2774,5,0))/365+(VLOOKUP(IF(C716="Нет",VLOOKUP(A716,Оп27_BYN→EUR!$A$2:$C$33,3,0),VLOOKUP((A716-1),Оп27_BYN→EUR!$A$2:$C$33,3,0)),$B$2:$G$2774,6,0)-VLOOKUP(B716,$B$2:$G$2774,6,0))/366)</f>
        <v>0.69342279847086141</v>
      </c>
      <c r="F716" s="54">
        <f>COUNTIF(D717:$D$2774,365)</f>
        <v>1692</v>
      </c>
      <c r="G716" s="54">
        <f>COUNTIF(D717:$D$2774,366)</f>
        <v>366</v>
      </c>
      <c r="H716" s="50"/>
    </row>
    <row r="717" spans="1:8" x14ac:dyDescent="0.25">
      <c r="A717" s="54">
        <f>COUNTIF($C$3:C717,"Да")</f>
        <v>8</v>
      </c>
      <c r="B717" s="53">
        <f t="shared" si="22"/>
        <v>46115</v>
      </c>
      <c r="C717" s="53" t="str">
        <f>IF(ISERROR(VLOOKUP(B717,Оп27_BYN→EUR!$C$3:$C$33,1,0)),"Нет","Да")</f>
        <v>Нет</v>
      </c>
      <c r="D717" s="54">
        <f t="shared" si="23"/>
        <v>365</v>
      </c>
      <c r="E717" s="55">
        <f>('Все выпуски'!$H$4*'Все выпуски'!$H$8)*((VLOOKUP(IF(C717="Нет",VLOOKUP(A717,Оп27_BYN→EUR!$A$2:$C$33,3,0),VLOOKUP((A717-1),Оп27_BYN→EUR!$A$2:$C$33,3,0)),$B$2:$G$2774,5,0)-VLOOKUP(B717,$B$2:$G$2774,5,0))/365+(VLOOKUP(IF(C717="Нет",VLOOKUP(A717,Оп27_BYN→EUR!$A$2:$C$33,3,0),VLOOKUP((A717-1),Оп27_BYN→EUR!$A$2:$C$33,3,0)),$B$2:$G$2774,6,0)-VLOOKUP(B717,$B$2:$G$2774,6,0))/366)</f>
        <v>0.72009290610435617</v>
      </c>
      <c r="F717" s="54">
        <f>COUNTIF(D718:$D$2774,365)</f>
        <v>1691</v>
      </c>
      <c r="G717" s="54">
        <f>COUNTIF(D718:$D$2774,366)</f>
        <v>366</v>
      </c>
      <c r="H717" s="50"/>
    </row>
    <row r="718" spans="1:8" x14ac:dyDescent="0.25">
      <c r="A718" s="54">
        <f>COUNTIF($C$3:C718,"Да")</f>
        <v>8</v>
      </c>
      <c r="B718" s="53">
        <f t="shared" si="22"/>
        <v>46116</v>
      </c>
      <c r="C718" s="53" t="str">
        <f>IF(ISERROR(VLOOKUP(B718,Оп27_BYN→EUR!$C$3:$C$33,1,0)),"Нет","Да")</f>
        <v>Нет</v>
      </c>
      <c r="D718" s="54">
        <f t="shared" si="23"/>
        <v>365</v>
      </c>
      <c r="E718" s="55">
        <f>('Все выпуски'!$H$4*'Все выпуски'!$H$8)*((VLOOKUP(IF(C718="Нет",VLOOKUP(A718,Оп27_BYN→EUR!$A$2:$C$33,3,0),VLOOKUP((A718-1),Оп27_BYN→EUR!$A$2:$C$33,3,0)),$B$2:$G$2774,5,0)-VLOOKUP(B718,$B$2:$G$2774,5,0))/365+(VLOOKUP(IF(C718="Нет",VLOOKUP(A718,Оп27_BYN→EUR!$A$2:$C$33,3,0),VLOOKUP((A718-1),Оп27_BYN→EUR!$A$2:$C$33,3,0)),$B$2:$G$2774,6,0)-VLOOKUP(B718,$B$2:$G$2774,6,0))/366)</f>
        <v>0.74676301373785081</v>
      </c>
      <c r="F718" s="54">
        <f>COUNTIF(D719:$D$2774,365)</f>
        <v>1690</v>
      </c>
      <c r="G718" s="54">
        <f>COUNTIF(D719:$D$2774,366)</f>
        <v>366</v>
      </c>
      <c r="H718" s="50"/>
    </row>
    <row r="719" spans="1:8" x14ac:dyDescent="0.25">
      <c r="A719" s="54">
        <f>COUNTIF($C$3:C719,"Да")</f>
        <v>8</v>
      </c>
      <c r="B719" s="53">
        <f t="shared" si="22"/>
        <v>46117</v>
      </c>
      <c r="C719" s="53" t="str">
        <f>IF(ISERROR(VLOOKUP(B719,Оп27_BYN→EUR!$C$3:$C$33,1,0)),"Нет","Да")</f>
        <v>Нет</v>
      </c>
      <c r="D719" s="54">
        <f t="shared" si="23"/>
        <v>365</v>
      </c>
      <c r="E719" s="55">
        <f>('Все выпуски'!$H$4*'Все выпуски'!$H$8)*((VLOOKUP(IF(C719="Нет",VLOOKUP(A719,Оп27_BYN→EUR!$A$2:$C$33,3,0),VLOOKUP((A719-1),Оп27_BYN→EUR!$A$2:$C$33,3,0)),$B$2:$G$2774,5,0)-VLOOKUP(B719,$B$2:$G$2774,5,0))/365+(VLOOKUP(IF(C719="Нет",VLOOKUP(A719,Оп27_BYN→EUR!$A$2:$C$33,3,0),VLOOKUP((A719-1),Оп27_BYN→EUR!$A$2:$C$33,3,0)),$B$2:$G$2774,6,0)-VLOOKUP(B719,$B$2:$G$2774,6,0))/366)</f>
        <v>0.77343312137134557</v>
      </c>
      <c r="F719" s="54">
        <f>COUNTIF(D720:$D$2774,365)</f>
        <v>1689</v>
      </c>
      <c r="G719" s="54">
        <f>COUNTIF(D720:$D$2774,366)</f>
        <v>366</v>
      </c>
      <c r="H719" s="50"/>
    </row>
    <row r="720" spans="1:8" x14ac:dyDescent="0.25">
      <c r="A720" s="54">
        <f>COUNTIF($C$3:C720,"Да")</f>
        <v>8</v>
      </c>
      <c r="B720" s="53">
        <f t="shared" si="22"/>
        <v>46118</v>
      </c>
      <c r="C720" s="53" t="str">
        <f>IF(ISERROR(VLOOKUP(B720,Оп27_BYN→EUR!$C$3:$C$33,1,0)),"Нет","Да")</f>
        <v>Нет</v>
      </c>
      <c r="D720" s="54">
        <f t="shared" si="23"/>
        <v>365</v>
      </c>
      <c r="E720" s="55">
        <f>('Все выпуски'!$H$4*'Все выпуски'!$H$8)*((VLOOKUP(IF(C720="Нет",VLOOKUP(A720,Оп27_BYN→EUR!$A$2:$C$33,3,0),VLOOKUP((A720-1),Оп27_BYN→EUR!$A$2:$C$33,3,0)),$B$2:$G$2774,5,0)-VLOOKUP(B720,$B$2:$G$2774,5,0))/365+(VLOOKUP(IF(C720="Нет",VLOOKUP(A720,Оп27_BYN→EUR!$A$2:$C$33,3,0),VLOOKUP((A720-1),Оп27_BYN→EUR!$A$2:$C$33,3,0)),$B$2:$G$2774,6,0)-VLOOKUP(B720,$B$2:$G$2774,6,0))/366)</f>
        <v>0.8001032290048401</v>
      </c>
      <c r="F720" s="54">
        <f>COUNTIF(D721:$D$2774,365)</f>
        <v>1688</v>
      </c>
      <c r="G720" s="54">
        <f>COUNTIF(D721:$D$2774,366)</f>
        <v>366</v>
      </c>
      <c r="H720" s="50"/>
    </row>
    <row r="721" spans="1:8" x14ac:dyDescent="0.25">
      <c r="A721" s="54">
        <f>COUNTIF($C$3:C721,"Да")</f>
        <v>8</v>
      </c>
      <c r="B721" s="53">
        <f t="shared" si="22"/>
        <v>46119</v>
      </c>
      <c r="C721" s="53" t="str">
        <f>IF(ISERROR(VLOOKUP(B721,Оп27_BYN→EUR!$C$3:$C$33,1,0)),"Нет","Да")</f>
        <v>Нет</v>
      </c>
      <c r="D721" s="54">
        <f t="shared" si="23"/>
        <v>365</v>
      </c>
      <c r="E721" s="55">
        <f>('Все выпуски'!$H$4*'Все выпуски'!$H$8)*((VLOOKUP(IF(C721="Нет",VLOOKUP(A721,Оп27_BYN→EUR!$A$2:$C$33,3,0),VLOOKUP((A721-1),Оп27_BYN→EUR!$A$2:$C$33,3,0)),$B$2:$G$2774,5,0)-VLOOKUP(B721,$B$2:$G$2774,5,0))/365+(VLOOKUP(IF(C721="Нет",VLOOKUP(A721,Оп27_BYN→EUR!$A$2:$C$33,3,0),VLOOKUP((A721-1),Оп27_BYN→EUR!$A$2:$C$33,3,0)),$B$2:$G$2774,6,0)-VLOOKUP(B721,$B$2:$G$2774,6,0))/366)</f>
        <v>0.82677333663833474</v>
      </c>
      <c r="F721" s="54">
        <f>COUNTIF(D722:$D$2774,365)</f>
        <v>1687</v>
      </c>
      <c r="G721" s="54">
        <f>COUNTIF(D722:$D$2774,366)</f>
        <v>366</v>
      </c>
      <c r="H721" s="50"/>
    </row>
    <row r="722" spans="1:8" x14ac:dyDescent="0.25">
      <c r="A722" s="54">
        <f>COUNTIF($C$3:C722,"Да")</f>
        <v>8</v>
      </c>
      <c r="B722" s="53">
        <f t="shared" si="22"/>
        <v>46120</v>
      </c>
      <c r="C722" s="53" t="str">
        <f>IF(ISERROR(VLOOKUP(B722,Оп27_BYN→EUR!$C$3:$C$33,1,0)),"Нет","Да")</f>
        <v>Нет</v>
      </c>
      <c r="D722" s="54">
        <f t="shared" si="23"/>
        <v>365</v>
      </c>
      <c r="E722" s="55">
        <f>('Все выпуски'!$H$4*'Все выпуски'!$H$8)*((VLOOKUP(IF(C722="Нет",VLOOKUP(A722,Оп27_BYN→EUR!$A$2:$C$33,3,0),VLOOKUP((A722-1),Оп27_BYN→EUR!$A$2:$C$33,3,0)),$B$2:$G$2774,5,0)-VLOOKUP(B722,$B$2:$G$2774,5,0))/365+(VLOOKUP(IF(C722="Нет",VLOOKUP(A722,Оп27_BYN→EUR!$A$2:$C$33,3,0),VLOOKUP((A722-1),Оп27_BYN→EUR!$A$2:$C$33,3,0)),$B$2:$G$2774,6,0)-VLOOKUP(B722,$B$2:$G$2774,6,0))/366)</f>
        <v>0.8534434442718295</v>
      </c>
      <c r="F722" s="54">
        <f>COUNTIF(D723:$D$2774,365)</f>
        <v>1686</v>
      </c>
      <c r="G722" s="54">
        <f>COUNTIF(D723:$D$2774,366)</f>
        <v>366</v>
      </c>
      <c r="H722" s="50"/>
    </row>
    <row r="723" spans="1:8" x14ac:dyDescent="0.25">
      <c r="A723" s="54">
        <f>COUNTIF($C$3:C723,"Да")</f>
        <v>8</v>
      </c>
      <c r="B723" s="53">
        <f t="shared" si="22"/>
        <v>46121</v>
      </c>
      <c r="C723" s="53" t="str">
        <f>IF(ISERROR(VLOOKUP(B723,Оп27_BYN→EUR!$C$3:$C$33,1,0)),"Нет","Да")</f>
        <v>Нет</v>
      </c>
      <c r="D723" s="54">
        <f t="shared" si="23"/>
        <v>365</v>
      </c>
      <c r="E723" s="55">
        <f>('Все выпуски'!$H$4*'Все выпуски'!$H$8)*((VLOOKUP(IF(C723="Нет",VLOOKUP(A723,Оп27_BYN→EUR!$A$2:$C$33,3,0),VLOOKUP((A723-1),Оп27_BYN→EUR!$A$2:$C$33,3,0)),$B$2:$G$2774,5,0)-VLOOKUP(B723,$B$2:$G$2774,5,0))/365+(VLOOKUP(IF(C723="Нет",VLOOKUP(A723,Оп27_BYN→EUR!$A$2:$C$33,3,0),VLOOKUP((A723-1),Оп27_BYN→EUR!$A$2:$C$33,3,0)),$B$2:$G$2774,6,0)-VLOOKUP(B723,$B$2:$G$2774,6,0))/366)</f>
        <v>0.88011355190532414</v>
      </c>
      <c r="F723" s="54">
        <f>COUNTIF(D724:$D$2774,365)</f>
        <v>1685</v>
      </c>
      <c r="G723" s="54">
        <f>COUNTIF(D724:$D$2774,366)</f>
        <v>366</v>
      </c>
      <c r="H723" s="50"/>
    </row>
    <row r="724" spans="1:8" x14ac:dyDescent="0.25">
      <c r="A724" s="54">
        <f>COUNTIF($C$3:C724,"Да")</f>
        <v>8</v>
      </c>
      <c r="B724" s="53">
        <f t="shared" si="22"/>
        <v>46122</v>
      </c>
      <c r="C724" s="53" t="str">
        <f>IF(ISERROR(VLOOKUP(B724,Оп27_BYN→EUR!$C$3:$C$33,1,0)),"Нет","Да")</f>
        <v>Нет</v>
      </c>
      <c r="D724" s="54">
        <f t="shared" si="23"/>
        <v>365</v>
      </c>
      <c r="E724" s="55">
        <f>('Все выпуски'!$H$4*'Все выпуски'!$H$8)*((VLOOKUP(IF(C724="Нет",VLOOKUP(A724,Оп27_BYN→EUR!$A$2:$C$33,3,0),VLOOKUP((A724-1),Оп27_BYN→EUR!$A$2:$C$33,3,0)),$B$2:$G$2774,5,0)-VLOOKUP(B724,$B$2:$G$2774,5,0))/365+(VLOOKUP(IF(C724="Нет",VLOOKUP(A724,Оп27_BYN→EUR!$A$2:$C$33,3,0),VLOOKUP((A724-1),Оп27_BYN→EUR!$A$2:$C$33,3,0)),$B$2:$G$2774,6,0)-VLOOKUP(B724,$B$2:$G$2774,6,0))/366)</f>
        <v>0.9067836595388189</v>
      </c>
      <c r="F724" s="54">
        <f>COUNTIF(D725:$D$2774,365)</f>
        <v>1684</v>
      </c>
      <c r="G724" s="54">
        <f>COUNTIF(D725:$D$2774,366)</f>
        <v>366</v>
      </c>
      <c r="H724" s="50"/>
    </row>
    <row r="725" spans="1:8" x14ac:dyDescent="0.25">
      <c r="A725" s="54">
        <f>COUNTIF($C$3:C725,"Да")</f>
        <v>8</v>
      </c>
      <c r="B725" s="53">
        <f t="shared" si="22"/>
        <v>46123</v>
      </c>
      <c r="C725" s="53" t="str">
        <f>IF(ISERROR(VLOOKUP(B725,Оп27_BYN→EUR!$C$3:$C$33,1,0)),"Нет","Да")</f>
        <v>Нет</v>
      </c>
      <c r="D725" s="54">
        <f t="shared" si="23"/>
        <v>365</v>
      </c>
      <c r="E725" s="55">
        <f>('Все выпуски'!$H$4*'Все выпуски'!$H$8)*((VLOOKUP(IF(C725="Нет",VLOOKUP(A725,Оп27_BYN→EUR!$A$2:$C$33,3,0),VLOOKUP((A725-1),Оп27_BYN→EUR!$A$2:$C$33,3,0)),$B$2:$G$2774,5,0)-VLOOKUP(B725,$B$2:$G$2774,5,0))/365+(VLOOKUP(IF(C725="Нет",VLOOKUP(A725,Оп27_BYN→EUR!$A$2:$C$33,3,0),VLOOKUP((A725-1),Оп27_BYN→EUR!$A$2:$C$33,3,0)),$B$2:$G$2774,6,0)-VLOOKUP(B725,$B$2:$G$2774,6,0))/366)</f>
        <v>0.93345376717231343</v>
      </c>
      <c r="F725" s="54">
        <f>COUNTIF(D726:$D$2774,365)</f>
        <v>1683</v>
      </c>
      <c r="G725" s="54">
        <f>COUNTIF(D726:$D$2774,366)</f>
        <v>366</v>
      </c>
      <c r="H725" s="50"/>
    </row>
    <row r="726" spans="1:8" x14ac:dyDescent="0.25">
      <c r="A726" s="54">
        <f>COUNTIF($C$3:C726,"Да")</f>
        <v>8</v>
      </c>
      <c r="B726" s="53">
        <f t="shared" si="22"/>
        <v>46124</v>
      </c>
      <c r="C726" s="53" t="str">
        <f>IF(ISERROR(VLOOKUP(B726,Оп27_BYN→EUR!$C$3:$C$33,1,0)),"Нет","Да")</f>
        <v>Нет</v>
      </c>
      <c r="D726" s="54">
        <f t="shared" si="23"/>
        <v>365</v>
      </c>
      <c r="E726" s="55">
        <f>('Все выпуски'!$H$4*'Все выпуски'!$H$8)*((VLOOKUP(IF(C726="Нет",VLOOKUP(A726,Оп27_BYN→EUR!$A$2:$C$33,3,0),VLOOKUP((A726-1),Оп27_BYN→EUR!$A$2:$C$33,3,0)),$B$2:$G$2774,5,0)-VLOOKUP(B726,$B$2:$G$2774,5,0))/365+(VLOOKUP(IF(C726="Нет",VLOOKUP(A726,Оп27_BYN→EUR!$A$2:$C$33,3,0),VLOOKUP((A726-1),Оп27_BYN→EUR!$A$2:$C$33,3,0)),$B$2:$G$2774,6,0)-VLOOKUP(B726,$B$2:$G$2774,6,0))/366)</f>
        <v>0.96012387480580819</v>
      </c>
      <c r="F726" s="54">
        <f>COUNTIF(D727:$D$2774,365)</f>
        <v>1682</v>
      </c>
      <c r="G726" s="54">
        <f>COUNTIF(D727:$D$2774,366)</f>
        <v>366</v>
      </c>
      <c r="H726" s="50"/>
    </row>
    <row r="727" spans="1:8" x14ac:dyDescent="0.25">
      <c r="A727" s="54">
        <f>COUNTIF($C$3:C727,"Да")</f>
        <v>8</v>
      </c>
      <c r="B727" s="53">
        <f t="shared" si="22"/>
        <v>46125</v>
      </c>
      <c r="C727" s="53" t="str">
        <f>IF(ISERROR(VLOOKUP(B727,Оп27_BYN→EUR!$C$3:$C$33,1,0)),"Нет","Да")</f>
        <v>Нет</v>
      </c>
      <c r="D727" s="54">
        <f t="shared" si="23"/>
        <v>365</v>
      </c>
      <c r="E727" s="55">
        <f>('Все выпуски'!$H$4*'Все выпуски'!$H$8)*((VLOOKUP(IF(C727="Нет",VLOOKUP(A727,Оп27_BYN→EUR!$A$2:$C$33,3,0),VLOOKUP((A727-1),Оп27_BYN→EUR!$A$2:$C$33,3,0)),$B$2:$G$2774,5,0)-VLOOKUP(B727,$B$2:$G$2774,5,0))/365+(VLOOKUP(IF(C727="Нет",VLOOKUP(A727,Оп27_BYN→EUR!$A$2:$C$33,3,0),VLOOKUP((A727-1),Оп27_BYN→EUR!$A$2:$C$33,3,0)),$B$2:$G$2774,6,0)-VLOOKUP(B727,$B$2:$G$2774,6,0))/366)</f>
        <v>0.98679398243930283</v>
      </c>
      <c r="F727" s="54">
        <f>COUNTIF(D728:$D$2774,365)</f>
        <v>1681</v>
      </c>
      <c r="G727" s="54">
        <f>COUNTIF(D728:$D$2774,366)</f>
        <v>366</v>
      </c>
      <c r="H727" s="50"/>
    </row>
    <row r="728" spans="1:8" x14ac:dyDescent="0.25">
      <c r="A728" s="54">
        <f>COUNTIF($C$3:C728,"Да")</f>
        <v>8</v>
      </c>
      <c r="B728" s="53">
        <f t="shared" si="22"/>
        <v>46126</v>
      </c>
      <c r="C728" s="53" t="str">
        <f>IF(ISERROR(VLOOKUP(B728,Оп27_BYN→EUR!$C$3:$C$33,1,0)),"Нет","Да")</f>
        <v>Нет</v>
      </c>
      <c r="D728" s="54">
        <f t="shared" si="23"/>
        <v>365</v>
      </c>
      <c r="E728" s="55">
        <f>('Все выпуски'!$H$4*'Все выпуски'!$H$8)*((VLOOKUP(IF(C728="Нет",VLOOKUP(A728,Оп27_BYN→EUR!$A$2:$C$33,3,0),VLOOKUP((A728-1),Оп27_BYN→EUR!$A$2:$C$33,3,0)),$B$2:$G$2774,5,0)-VLOOKUP(B728,$B$2:$G$2774,5,0))/365+(VLOOKUP(IF(C728="Нет",VLOOKUP(A728,Оп27_BYN→EUR!$A$2:$C$33,3,0),VLOOKUP((A728-1),Оп27_BYN→EUR!$A$2:$C$33,3,0)),$B$2:$G$2774,6,0)-VLOOKUP(B728,$B$2:$G$2774,6,0))/366)</f>
        <v>1.0134640900727976</v>
      </c>
      <c r="F728" s="54">
        <f>COUNTIF(D729:$D$2774,365)</f>
        <v>1680</v>
      </c>
      <c r="G728" s="54">
        <f>COUNTIF(D729:$D$2774,366)</f>
        <v>366</v>
      </c>
      <c r="H728" s="50"/>
    </row>
    <row r="729" spans="1:8" x14ac:dyDescent="0.25">
      <c r="A729" s="54">
        <f>COUNTIF($C$3:C729,"Да")</f>
        <v>8</v>
      </c>
      <c r="B729" s="53">
        <f t="shared" si="22"/>
        <v>46127</v>
      </c>
      <c r="C729" s="53" t="str">
        <f>IF(ISERROR(VLOOKUP(B729,Оп27_BYN→EUR!$C$3:$C$33,1,0)),"Нет","Да")</f>
        <v>Нет</v>
      </c>
      <c r="D729" s="54">
        <f t="shared" si="23"/>
        <v>365</v>
      </c>
      <c r="E729" s="55">
        <f>('Все выпуски'!$H$4*'Все выпуски'!$H$8)*((VLOOKUP(IF(C729="Нет",VLOOKUP(A729,Оп27_BYN→EUR!$A$2:$C$33,3,0),VLOOKUP((A729-1),Оп27_BYN→EUR!$A$2:$C$33,3,0)),$B$2:$G$2774,5,0)-VLOOKUP(B729,$B$2:$G$2774,5,0))/365+(VLOOKUP(IF(C729="Нет",VLOOKUP(A729,Оп27_BYN→EUR!$A$2:$C$33,3,0),VLOOKUP((A729-1),Оп27_BYN→EUR!$A$2:$C$33,3,0)),$B$2:$G$2774,6,0)-VLOOKUP(B729,$B$2:$G$2774,6,0))/366)</f>
        <v>1.0401341977062921</v>
      </c>
      <c r="F729" s="54">
        <f>COUNTIF(D730:$D$2774,365)</f>
        <v>1679</v>
      </c>
      <c r="G729" s="54">
        <f>COUNTIF(D730:$D$2774,366)</f>
        <v>366</v>
      </c>
      <c r="H729" s="50"/>
    </row>
    <row r="730" spans="1:8" x14ac:dyDescent="0.25">
      <c r="A730" s="54">
        <f>COUNTIF($C$3:C730,"Да")</f>
        <v>8</v>
      </c>
      <c r="B730" s="53">
        <f t="shared" si="22"/>
        <v>46128</v>
      </c>
      <c r="C730" s="53" t="str">
        <f>IF(ISERROR(VLOOKUP(B730,Оп27_BYN→EUR!$C$3:$C$33,1,0)),"Нет","Да")</f>
        <v>Нет</v>
      </c>
      <c r="D730" s="54">
        <f t="shared" si="23"/>
        <v>365</v>
      </c>
      <c r="E730" s="55">
        <f>('Все выпуски'!$H$4*'Все выпуски'!$H$8)*((VLOOKUP(IF(C730="Нет",VLOOKUP(A730,Оп27_BYN→EUR!$A$2:$C$33,3,0),VLOOKUP((A730-1),Оп27_BYN→EUR!$A$2:$C$33,3,0)),$B$2:$G$2774,5,0)-VLOOKUP(B730,$B$2:$G$2774,5,0))/365+(VLOOKUP(IF(C730="Нет",VLOOKUP(A730,Оп27_BYN→EUR!$A$2:$C$33,3,0),VLOOKUP((A730-1),Оп27_BYN→EUR!$A$2:$C$33,3,0)),$B$2:$G$2774,6,0)-VLOOKUP(B730,$B$2:$G$2774,6,0))/366)</f>
        <v>1.0668043053397869</v>
      </c>
      <c r="F730" s="54">
        <f>COUNTIF(D731:$D$2774,365)</f>
        <v>1678</v>
      </c>
      <c r="G730" s="54">
        <f>COUNTIF(D731:$D$2774,366)</f>
        <v>366</v>
      </c>
      <c r="H730" s="50"/>
    </row>
    <row r="731" spans="1:8" x14ac:dyDescent="0.25">
      <c r="A731" s="54">
        <f>COUNTIF($C$3:C731,"Да")</f>
        <v>8</v>
      </c>
      <c r="B731" s="53">
        <f t="shared" si="22"/>
        <v>46129</v>
      </c>
      <c r="C731" s="53" t="str">
        <f>IF(ISERROR(VLOOKUP(B731,Оп27_BYN→EUR!$C$3:$C$33,1,0)),"Нет","Да")</f>
        <v>Нет</v>
      </c>
      <c r="D731" s="54">
        <f t="shared" si="23"/>
        <v>365</v>
      </c>
      <c r="E731" s="55">
        <f>('Все выпуски'!$H$4*'Все выпуски'!$H$8)*((VLOOKUP(IF(C731="Нет",VLOOKUP(A731,Оп27_BYN→EUR!$A$2:$C$33,3,0),VLOOKUP((A731-1),Оп27_BYN→EUR!$A$2:$C$33,3,0)),$B$2:$G$2774,5,0)-VLOOKUP(B731,$B$2:$G$2774,5,0))/365+(VLOOKUP(IF(C731="Нет",VLOOKUP(A731,Оп27_BYN→EUR!$A$2:$C$33,3,0),VLOOKUP((A731-1),Оп27_BYN→EUR!$A$2:$C$33,3,0)),$B$2:$G$2774,6,0)-VLOOKUP(B731,$B$2:$G$2774,6,0))/366)</f>
        <v>1.0934744129732814</v>
      </c>
      <c r="F731" s="54">
        <f>COUNTIF(D732:$D$2774,365)</f>
        <v>1677</v>
      </c>
      <c r="G731" s="54">
        <f>COUNTIF(D732:$D$2774,366)</f>
        <v>366</v>
      </c>
      <c r="H731" s="50"/>
    </row>
    <row r="732" spans="1:8" x14ac:dyDescent="0.25">
      <c r="A732" s="54">
        <f>COUNTIF($C$3:C732,"Да")</f>
        <v>8</v>
      </c>
      <c r="B732" s="53">
        <f t="shared" si="22"/>
        <v>46130</v>
      </c>
      <c r="C732" s="53" t="str">
        <f>IF(ISERROR(VLOOKUP(B732,Оп27_BYN→EUR!$C$3:$C$33,1,0)),"Нет","Да")</f>
        <v>Нет</v>
      </c>
      <c r="D732" s="54">
        <f t="shared" si="23"/>
        <v>365</v>
      </c>
      <c r="E732" s="55">
        <f>('Все выпуски'!$H$4*'Все выпуски'!$H$8)*((VLOOKUP(IF(C732="Нет",VLOOKUP(A732,Оп27_BYN→EUR!$A$2:$C$33,3,0),VLOOKUP((A732-1),Оп27_BYN→EUR!$A$2:$C$33,3,0)),$B$2:$G$2774,5,0)-VLOOKUP(B732,$B$2:$G$2774,5,0))/365+(VLOOKUP(IF(C732="Нет",VLOOKUP(A732,Оп27_BYN→EUR!$A$2:$C$33,3,0),VLOOKUP((A732-1),Оп27_BYN→EUR!$A$2:$C$33,3,0)),$B$2:$G$2774,6,0)-VLOOKUP(B732,$B$2:$G$2774,6,0))/366)</f>
        <v>1.1201445206067762</v>
      </c>
      <c r="F732" s="54">
        <f>COUNTIF(D733:$D$2774,365)</f>
        <v>1676</v>
      </c>
      <c r="G732" s="54">
        <f>COUNTIF(D733:$D$2774,366)</f>
        <v>366</v>
      </c>
      <c r="H732" s="50"/>
    </row>
    <row r="733" spans="1:8" x14ac:dyDescent="0.25">
      <c r="A733" s="54">
        <f>COUNTIF($C$3:C733,"Да")</f>
        <v>8</v>
      </c>
      <c r="B733" s="53">
        <f t="shared" si="22"/>
        <v>46131</v>
      </c>
      <c r="C733" s="53" t="str">
        <f>IF(ISERROR(VLOOKUP(B733,Оп27_BYN→EUR!$C$3:$C$33,1,0)),"Нет","Да")</f>
        <v>Нет</v>
      </c>
      <c r="D733" s="54">
        <f t="shared" si="23"/>
        <v>365</v>
      </c>
      <c r="E733" s="55">
        <f>('Все выпуски'!$H$4*'Все выпуски'!$H$8)*((VLOOKUP(IF(C733="Нет",VLOOKUP(A733,Оп27_BYN→EUR!$A$2:$C$33,3,0),VLOOKUP((A733-1),Оп27_BYN→EUR!$A$2:$C$33,3,0)),$B$2:$G$2774,5,0)-VLOOKUP(B733,$B$2:$G$2774,5,0))/365+(VLOOKUP(IF(C733="Нет",VLOOKUP(A733,Оп27_BYN→EUR!$A$2:$C$33,3,0),VLOOKUP((A733-1),Оп27_BYN→EUR!$A$2:$C$33,3,0)),$B$2:$G$2774,6,0)-VLOOKUP(B733,$B$2:$G$2774,6,0))/366)</f>
        <v>1.1468146282402709</v>
      </c>
      <c r="F733" s="54">
        <f>COUNTIF(D734:$D$2774,365)</f>
        <v>1675</v>
      </c>
      <c r="G733" s="54">
        <f>COUNTIF(D734:$D$2774,366)</f>
        <v>366</v>
      </c>
      <c r="H733" s="50"/>
    </row>
    <row r="734" spans="1:8" x14ac:dyDescent="0.25">
      <c r="A734" s="54">
        <f>COUNTIF($C$3:C734,"Да")</f>
        <v>8</v>
      </c>
      <c r="B734" s="53">
        <f t="shared" si="22"/>
        <v>46132</v>
      </c>
      <c r="C734" s="53" t="str">
        <f>IF(ISERROR(VLOOKUP(B734,Оп27_BYN→EUR!$C$3:$C$33,1,0)),"Нет","Да")</f>
        <v>Нет</v>
      </c>
      <c r="D734" s="54">
        <f t="shared" si="23"/>
        <v>365</v>
      </c>
      <c r="E734" s="55">
        <f>('Все выпуски'!$H$4*'Все выпуски'!$H$8)*((VLOOKUP(IF(C734="Нет",VLOOKUP(A734,Оп27_BYN→EUR!$A$2:$C$33,3,0),VLOOKUP((A734-1),Оп27_BYN→EUR!$A$2:$C$33,3,0)),$B$2:$G$2774,5,0)-VLOOKUP(B734,$B$2:$G$2774,5,0))/365+(VLOOKUP(IF(C734="Нет",VLOOKUP(A734,Оп27_BYN→EUR!$A$2:$C$33,3,0),VLOOKUP((A734-1),Оп27_BYN→EUR!$A$2:$C$33,3,0)),$B$2:$G$2774,6,0)-VLOOKUP(B734,$B$2:$G$2774,6,0))/366)</f>
        <v>1.1734847358737657</v>
      </c>
      <c r="F734" s="54">
        <f>COUNTIF(D735:$D$2774,365)</f>
        <v>1674</v>
      </c>
      <c r="G734" s="54">
        <f>COUNTIF(D735:$D$2774,366)</f>
        <v>366</v>
      </c>
      <c r="H734" s="50"/>
    </row>
    <row r="735" spans="1:8" x14ac:dyDescent="0.25">
      <c r="A735" s="54">
        <f>COUNTIF($C$3:C735,"Да")</f>
        <v>8</v>
      </c>
      <c r="B735" s="53">
        <f t="shared" si="22"/>
        <v>46133</v>
      </c>
      <c r="C735" s="53" t="str">
        <f>IF(ISERROR(VLOOKUP(B735,Оп27_BYN→EUR!$C$3:$C$33,1,0)),"Нет","Да")</f>
        <v>Нет</v>
      </c>
      <c r="D735" s="54">
        <f t="shared" si="23"/>
        <v>365</v>
      </c>
      <c r="E735" s="55">
        <f>('Все выпуски'!$H$4*'Все выпуски'!$H$8)*((VLOOKUP(IF(C735="Нет",VLOOKUP(A735,Оп27_BYN→EUR!$A$2:$C$33,3,0),VLOOKUP((A735-1),Оп27_BYN→EUR!$A$2:$C$33,3,0)),$B$2:$G$2774,5,0)-VLOOKUP(B735,$B$2:$G$2774,5,0))/365+(VLOOKUP(IF(C735="Нет",VLOOKUP(A735,Оп27_BYN→EUR!$A$2:$C$33,3,0),VLOOKUP((A735-1),Оп27_BYN→EUR!$A$2:$C$33,3,0)),$B$2:$G$2774,6,0)-VLOOKUP(B735,$B$2:$G$2774,6,0))/366)</f>
        <v>1.2001548435072602</v>
      </c>
      <c r="F735" s="54">
        <f>COUNTIF(D736:$D$2774,365)</f>
        <v>1673</v>
      </c>
      <c r="G735" s="54">
        <f>COUNTIF(D736:$D$2774,366)</f>
        <v>366</v>
      </c>
      <c r="H735" s="50"/>
    </row>
    <row r="736" spans="1:8" x14ac:dyDescent="0.25">
      <c r="A736" s="54">
        <f>COUNTIF($C$3:C736,"Да")</f>
        <v>8</v>
      </c>
      <c r="B736" s="53">
        <f t="shared" si="22"/>
        <v>46134</v>
      </c>
      <c r="C736" s="53" t="str">
        <f>IF(ISERROR(VLOOKUP(B736,Оп27_BYN→EUR!$C$3:$C$33,1,0)),"Нет","Да")</f>
        <v>Нет</v>
      </c>
      <c r="D736" s="54">
        <f t="shared" si="23"/>
        <v>365</v>
      </c>
      <c r="E736" s="55">
        <f>('Все выпуски'!$H$4*'Все выпуски'!$H$8)*((VLOOKUP(IF(C736="Нет",VLOOKUP(A736,Оп27_BYN→EUR!$A$2:$C$33,3,0),VLOOKUP((A736-1),Оп27_BYN→EUR!$A$2:$C$33,3,0)),$B$2:$G$2774,5,0)-VLOOKUP(B736,$B$2:$G$2774,5,0))/365+(VLOOKUP(IF(C736="Нет",VLOOKUP(A736,Оп27_BYN→EUR!$A$2:$C$33,3,0),VLOOKUP((A736-1),Оп27_BYN→EUR!$A$2:$C$33,3,0)),$B$2:$G$2774,6,0)-VLOOKUP(B736,$B$2:$G$2774,6,0))/366)</f>
        <v>1.226824951140755</v>
      </c>
      <c r="F736" s="54">
        <f>COUNTIF(D737:$D$2774,365)</f>
        <v>1672</v>
      </c>
      <c r="G736" s="54">
        <f>COUNTIF(D737:$D$2774,366)</f>
        <v>366</v>
      </c>
      <c r="H736" s="50"/>
    </row>
    <row r="737" spans="1:8" x14ac:dyDescent="0.25">
      <c r="A737" s="54">
        <f>COUNTIF($C$3:C737,"Да")</f>
        <v>8</v>
      </c>
      <c r="B737" s="53">
        <f t="shared" si="22"/>
        <v>46135</v>
      </c>
      <c r="C737" s="53" t="str">
        <f>IF(ISERROR(VLOOKUP(B737,Оп27_BYN→EUR!$C$3:$C$33,1,0)),"Нет","Да")</f>
        <v>Нет</v>
      </c>
      <c r="D737" s="54">
        <f t="shared" si="23"/>
        <v>365</v>
      </c>
      <c r="E737" s="55">
        <f>('Все выпуски'!$H$4*'Все выпуски'!$H$8)*((VLOOKUP(IF(C737="Нет",VLOOKUP(A737,Оп27_BYN→EUR!$A$2:$C$33,3,0),VLOOKUP((A737-1),Оп27_BYN→EUR!$A$2:$C$33,3,0)),$B$2:$G$2774,5,0)-VLOOKUP(B737,$B$2:$G$2774,5,0))/365+(VLOOKUP(IF(C737="Нет",VLOOKUP(A737,Оп27_BYN→EUR!$A$2:$C$33,3,0),VLOOKUP((A737-1),Оп27_BYN→EUR!$A$2:$C$33,3,0)),$B$2:$G$2774,6,0)-VLOOKUP(B737,$B$2:$G$2774,6,0))/366)</f>
        <v>1.2534950587742495</v>
      </c>
      <c r="F737" s="54">
        <f>COUNTIF(D738:$D$2774,365)</f>
        <v>1671</v>
      </c>
      <c r="G737" s="54">
        <f>COUNTIF(D738:$D$2774,366)</f>
        <v>366</v>
      </c>
      <c r="H737" s="50"/>
    </row>
    <row r="738" spans="1:8" x14ac:dyDescent="0.25">
      <c r="A738" s="54">
        <f>COUNTIF($C$3:C738,"Да")</f>
        <v>8</v>
      </c>
      <c r="B738" s="53">
        <f t="shared" si="22"/>
        <v>46136</v>
      </c>
      <c r="C738" s="53" t="str">
        <f>IF(ISERROR(VLOOKUP(B738,Оп27_BYN→EUR!$C$3:$C$33,1,0)),"Нет","Да")</f>
        <v>Нет</v>
      </c>
      <c r="D738" s="54">
        <f t="shared" si="23"/>
        <v>365</v>
      </c>
      <c r="E738" s="55">
        <f>('Все выпуски'!$H$4*'Все выпуски'!$H$8)*((VLOOKUP(IF(C738="Нет",VLOOKUP(A738,Оп27_BYN→EUR!$A$2:$C$33,3,0),VLOOKUP((A738-1),Оп27_BYN→EUR!$A$2:$C$33,3,0)),$B$2:$G$2774,5,0)-VLOOKUP(B738,$B$2:$G$2774,5,0))/365+(VLOOKUP(IF(C738="Нет",VLOOKUP(A738,Оп27_BYN→EUR!$A$2:$C$33,3,0),VLOOKUP((A738-1),Оп27_BYN→EUR!$A$2:$C$33,3,0)),$B$2:$G$2774,6,0)-VLOOKUP(B738,$B$2:$G$2774,6,0))/366)</f>
        <v>1.280165166407744</v>
      </c>
      <c r="F738" s="54">
        <f>COUNTIF(D739:$D$2774,365)</f>
        <v>1670</v>
      </c>
      <c r="G738" s="54">
        <f>COUNTIF(D739:$D$2774,366)</f>
        <v>366</v>
      </c>
      <c r="H738" s="50"/>
    </row>
    <row r="739" spans="1:8" x14ac:dyDescent="0.25">
      <c r="A739" s="54">
        <f>COUNTIF($C$3:C739,"Да")</f>
        <v>8</v>
      </c>
      <c r="B739" s="53">
        <f t="shared" si="22"/>
        <v>46137</v>
      </c>
      <c r="C739" s="53" t="str">
        <f>IF(ISERROR(VLOOKUP(B739,Оп27_BYN→EUR!$C$3:$C$33,1,0)),"Нет","Да")</f>
        <v>Нет</v>
      </c>
      <c r="D739" s="54">
        <f t="shared" si="23"/>
        <v>365</v>
      </c>
      <c r="E739" s="55">
        <f>('Все выпуски'!$H$4*'Все выпуски'!$H$8)*((VLOOKUP(IF(C739="Нет",VLOOKUP(A739,Оп27_BYN→EUR!$A$2:$C$33,3,0),VLOOKUP((A739-1),Оп27_BYN→EUR!$A$2:$C$33,3,0)),$B$2:$G$2774,5,0)-VLOOKUP(B739,$B$2:$G$2774,5,0))/365+(VLOOKUP(IF(C739="Нет",VLOOKUP(A739,Оп27_BYN→EUR!$A$2:$C$33,3,0),VLOOKUP((A739-1),Оп27_BYN→EUR!$A$2:$C$33,3,0)),$B$2:$G$2774,6,0)-VLOOKUP(B739,$B$2:$G$2774,6,0))/366)</f>
        <v>1.306835274041239</v>
      </c>
      <c r="F739" s="54">
        <f>COUNTIF(D740:$D$2774,365)</f>
        <v>1669</v>
      </c>
      <c r="G739" s="54">
        <f>COUNTIF(D740:$D$2774,366)</f>
        <v>366</v>
      </c>
      <c r="H739" s="50"/>
    </row>
    <row r="740" spans="1:8" x14ac:dyDescent="0.25">
      <c r="A740" s="54">
        <f>COUNTIF($C$3:C740,"Да")</f>
        <v>8</v>
      </c>
      <c r="B740" s="53">
        <f t="shared" si="22"/>
        <v>46138</v>
      </c>
      <c r="C740" s="53" t="str">
        <f>IF(ISERROR(VLOOKUP(B740,Оп27_BYN→EUR!$C$3:$C$33,1,0)),"Нет","Да")</f>
        <v>Нет</v>
      </c>
      <c r="D740" s="54">
        <f t="shared" si="23"/>
        <v>365</v>
      </c>
      <c r="E740" s="55">
        <f>('Все выпуски'!$H$4*'Все выпуски'!$H$8)*((VLOOKUP(IF(C740="Нет",VLOOKUP(A740,Оп27_BYN→EUR!$A$2:$C$33,3,0),VLOOKUP((A740-1),Оп27_BYN→EUR!$A$2:$C$33,3,0)),$B$2:$G$2774,5,0)-VLOOKUP(B740,$B$2:$G$2774,5,0))/365+(VLOOKUP(IF(C740="Нет",VLOOKUP(A740,Оп27_BYN→EUR!$A$2:$C$33,3,0),VLOOKUP((A740-1),Оп27_BYN→EUR!$A$2:$C$33,3,0)),$B$2:$G$2774,6,0)-VLOOKUP(B740,$B$2:$G$2774,6,0))/366)</f>
        <v>1.3335053816747335</v>
      </c>
      <c r="F740" s="54">
        <f>COUNTIF(D741:$D$2774,365)</f>
        <v>1668</v>
      </c>
      <c r="G740" s="54">
        <f>COUNTIF(D741:$D$2774,366)</f>
        <v>366</v>
      </c>
      <c r="H740" s="50"/>
    </row>
    <row r="741" spans="1:8" x14ac:dyDescent="0.25">
      <c r="A741" s="54">
        <f>COUNTIF($C$3:C741,"Да")</f>
        <v>8</v>
      </c>
      <c r="B741" s="53">
        <f t="shared" si="22"/>
        <v>46139</v>
      </c>
      <c r="C741" s="53" t="str">
        <f>IF(ISERROR(VLOOKUP(B741,Оп27_BYN→EUR!$C$3:$C$33,1,0)),"Нет","Да")</f>
        <v>Нет</v>
      </c>
      <c r="D741" s="54">
        <f t="shared" si="23"/>
        <v>365</v>
      </c>
      <c r="E741" s="55">
        <f>('Все выпуски'!$H$4*'Все выпуски'!$H$8)*((VLOOKUP(IF(C741="Нет",VLOOKUP(A741,Оп27_BYN→EUR!$A$2:$C$33,3,0),VLOOKUP((A741-1),Оп27_BYN→EUR!$A$2:$C$33,3,0)),$B$2:$G$2774,5,0)-VLOOKUP(B741,$B$2:$G$2774,5,0))/365+(VLOOKUP(IF(C741="Нет",VLOOKUP(A741,Оп27_BYN→EUR!$A$2:$C$33,3,0),VLOOKUP((A741-1),Оп27_BYN→EUR!$A$2:$C$33,3,0)),$B$2:$G$2774,6,0)-VLOOKUP(B741,$B$2:$G$2774,6,0))/366)</f>
        <v>1.3601754893082283</v>
      </c>
      <c r="F741" s="54">
        <f>COUNTIF(D742:$D$2774,365)</f>
        <v>1667</v>
      </c>
      <c r="G741" s="54">
        <f>COUNTIF(D742:$D$2774,366)</f>
        <v>366</v>
      </c>
      <c r="H741" s="50"/>
    </row>
    <row r="742" spans="1:8" x14ac:dyDescent="0.25">
      <c r="A742" s="54">
        <f>COUNTIF($C$3:C742,"Да")</f>
        <v>8</v>
      </c>
      <c r="B742" s="53">
        <f t="shared" si="22"/>
        <v>46140</v>
      </c>
      <c r="C742" s="53" t="str">
        <f>IF(ISERROR(VLOOKUP(B742,Оп27_BYN→EUR!$C$3:$C$33,1,0)),"Нет","Да")</f>
        <v>Нет</v>
      </c>
      <c r="D742" s="54">
        <f t="shared" si="23"/>
        <v>365</v>
      </c>
      <c r="E742" s="55">
        <f>('Все выпуски'!$H$4*'Все выпуски'!$H$8)*((VLOOKUP(IF(C742="Нет",VLOOKUP(A742,Оп27_BYN→EUR!$A$2:$C$33,3,0),VLOOKUP((A742-1),Оп27_BYN→EUR!$A$2:$C$33,3,0)),$B$2:$G$2774,5,0)-VLOOKUP(B742,$B$2:$G$2774,5,0))/365+(VLOOKUP(IF(C742="Нет",VLOOKUP(A742,Оп27_BYN→EUR!$A$2:$C$33,3,0),VLOOKUP((A742-1),Оп27_BYN→EUR!$A$2:$C$33,3,0)),$B$2:$G$2774,6,0)-VLOOKUP(B742,$B$2:$G$2774,6,0))/366)</f>
        <v>1.3868455969417228</v>
      </c>
      <c r="F742" s="54">
        <f>COUNTIF(D743:$D$2774,365)</f>
        <v>1666</v>
      </c>
      <c r="G742" s="54">
        <f>COUNTIF(D743:$D$2774,366)</f>
        <v>366</v>
      </c>
      <c r="H742" s="50"/>
    </row>
    <row r="743" spans="1:8" x14ac:dyDescent="0.25">
      <c r="A743" s="54">
        <f>COUNTIF($C$3:C743,"Да")</f>
        <v>8</v>
      </c>
      <c r="B743" s="53">
        <f t="shared" si="22"/>
        <v>46141</v>
      </c>
      <c r="C743" s="53" t="str">
        <f>IF(ISERROR(VLOOKUP(B743,Оп27_BYN→EUR!$C$3:$C$33,1,0)),"Нет","Да")</f>
        <v>Нет</v>
      </c>
      <c r="D743" s="54">
        <f t="shared" si="23"/>
        <v>365</v>
      </c>
      <c r="E743" s="55">
        <f>('Все выпуски'!$H$4*'Все выпуски'!$H$8)*((VLOOKUP(IF(C743="Нет",VLOOKUP(A743,Оп27_BYN→EUR!$A$2:$C$33,3,0),VLOOKUP((A743-1),Оп27_BYN→EUR!$A$2:$C$33,3,0)),$B$2:$G$2774,5,0)-VLOOKUP(B743,$B$2:$G$2774,5,0))/365+(VLOOKUP(IF(C743="Нет",VLOOKUP(A743,Оп27_BYN→EUR!$A$2:$C$33,3,0),VLOOKUP((A743-1),Оп27_BYN→EUR!$A$2:$C$33,3,0)),$B$2:$G$2774,6,0)-VLOOKUP(B743,$B$2:$G$2774,6,0))/366)</f>
        <v>1.4135157045752174</v>
      </c>
      <c r="F743" s="54">
        <f>COUNTIF(D744:$D$2774,365)</f>
        <v>1665</v>
      </c>
      <c r="G743" s="54">
        <f>COUNTIF(D744:$D$2774,366)</f>
        <v>366</v>
      </c>
      <c r="H743" s="50"/>
    </row>
    <row r="744" spans="1:8" x14ac:dyDescent="0.25">
      <c r="A744" s="54">
        <f>COUNTIF($C$3:C744,"Да")</f>
        <v>8</v>
      </c>
      <c r="B744" s="53">
        <f t="shared" si="22"/>
        <v>46142</v>
      </c>
      <c r="C744" s="53" t="str">
        <f>IF(ISERROR(VLOOKUP(B744,Оп27_BYN→EUR!$C$3:$C$33,1,0)),"Нет","Да")</f>
        <v>Нет</v>
      </c>
      <c r="D744" s="54">
        <f t="shared" si="23"/>
        <v>365</v>
      </c>
      <c r="E744" s="55">
        <f>('Все выпуски'!$H$4*'Все выпуски'!$H$8)*((VLOOKUP(IF(C744="Нет",VLOOKUP(A744,Оп27_BYN→EUR!$A$2:$C$33,3,0),VLOOKUP((A744-1),Оп27_BYN→EUR!$A$2:$C$33,3,0)),$B$2:$G$2774,5,0)-VLOOKUP(B744,$B$2:$G$2774,5,0))/365+(VLOOKUP(IF(C744="Нет",VLOOKUP(A744,Оп27_BYN→EUR!$A$2:$C$33,3,0),VLOOKUP((A744-1),Оп27_BYN→EUR!$A$2:$C$33,3,0)),$B$2:$G$2774,6,0)-VLOOKUP(B744,$B$2:$G$2774,6,0))/366)</f>
        <v>1.4401858122087123</v>
      </c>
      <c r="F744" s="54">
        <f>COUNTIF(D745:$D$2774,365)</f>
        <v>1664</v>
      </c>
      <c r="G744" s="54">
        <f>COUNTIF(D745:$D$2774,366)</f>
        <v>366</v>
      </c>
      <c r="H744" s="50"/>
    </row>
    <row r="745" spans="1:8" x14ac:dyDescent="0.25">
      <c r="A745" s="54">
        <f>COUNTIF($C$3:C745,"Да")</f>
        <v>8</v>
      </c>
      <c r="B745" s="53">
        <f t="shared" si="22"/>
        <v>46143</v>
      </c>
      <c r="C745" s="53" t="str">
        <f>IF(ISERROR(VLOOKUP(B745,Оп27_BYN→EUR!$C$3:$C$33,1,0)),"Нет","Да")</f>
        <v>Нет</v>
      </c>
      <c r="D745" s="54">
        <f t="shared" si="23"/>
        <v>365</v>
      </c>
      <c r="E745" s="55">
        <f>('Все выпуски'!$H$4*'Все выпуски'!$H$8)*((VLOOKUP(IF(C745="Нет",VLOOKUP(A745,Оп27_BYN→EUR!$A$2:$C$33,3,0),VLOOKUP((A745-1),Оп27_BYN→EUR!$A$2:$C$33,3,0)),$B$2:$G$2774,5,0)-VLOOKUP(B745,$B$2:$G$2774,5,0))/365+(VLOOKUP(IF(C745="Нет",VLOOKUP(A745,Оп27_BYN→EUR!$A$2:$C$33,3,0),VLOOKUP((A745-1),Оп27_BYN→EUR!$A$2:$C$33,3,0)),$B$2:$G$2774,6,0)-VLOOKUP(B745,$B$2:$G$2774,6,0))/366)</f>
        <v>1.4668559198422069</v>
      </c>
      <c r="F745" s="54">
        <f>COUNTIF(D746:$D$2774,365)</f>
        <v>1663</v>
      </c>
      <c r="G745" s="54">
        <f>COUNTIF(D746:$D$2774,366)</f>
        <v>366</v>
      </c>
      <c r="H745" s="50"/>
    </row>
    <row r="746" spans="1:8" x14ac:dyDescent="0.25">
      <c r="A746" s="54">
        <f>COUNTIF($C$3:C746,"Да")</f>
        <v>8</v>
      </c>
      <c r="B746" s="53">
        <f t="shared" si="22"/>
        <v>46144</v>
      </c>
      <c r="C746" s="53" t="str">
        <f>IF(ISERROR(VLOOKUP(B746,Оп27_BYN→EUR!$C$3:$C$33,1,0)),"Нет","Да")</f>
        <v>Нет</v>
      </c>
      <c r="D746" s="54">
        <f t="shared" si="23"/>
        <v>365</v>
      </c>
      <c r="E746" s="55">
        <f>('Все выпуски'!$H$4*'Все выпуски'!$H$8)*((VLOOKUP(IF(C746="Нет",VLOOKUP(A746,Оп27_BYN→EUR!$A$2:$C$33,3,0),VLOOKUP((A746-1),Оп27_BYN→EUR!$A$2:$C$33,3,0)),$B$2:$G$2774,5,0)-VLOOKUP(B746,$B$2:$G$2774,5,0))/365+(VLOOKUP(IF(C746="Нет",VLOOKUP(A746,Оп27_BYN→EUR!$A$2:$C$33,3,0),VLOOKUP((A746-1),Оп27_BYN→EUR!$A$2:$C$33,3,0)),$B$2:$G$2774,6,0)-VLOOKUP(B746,$B$2:$G$2774,6,0))/366)</f>
        <v>1.4935260274757016</v>
      </c>
      <c r="F746" s="54">
        <f>COUNTIF(D747:$D$2774,365)</f>
        <v>1662</v>
      </c>
      <c r="G746" s="54">
        <f>COUNTIF(D747:$D$2774,366)</f>
        <v>366</v>
      </c>
      <c r="H746" s="50"/>
    </row>
    <row r="747" spans="1:8" x14ac:dyDescent="0.25">
      <c r="A747" s="54">
        <f>COUNTIF($C$3:C747,"Да")</f>
        <v>8</v>
      </c>
      <c r="B747" s="53">
        <f t="shared" si="22"/>
        <v>46145</v>
      </c>
      <c r="C747" s="53" t="str">
        <f>IF(ISERROR(VLOOKUP(B747,Оп27_BYN→EUR!$C$3:$C$33,1,0)),"Нет","Да")</f>
        <v>Нет</v>
      </c>
      <c r="D747" s="54">
        <f t="shared" si="23"/>
        <v>365</v>
      </c>
      <c r="E747" s="55">
        <f>('Все выпуски'!$H$4*'Все выпуски'!$H$8)*((VLOOKUP(IF(C747="Нет",VLOOKUP(A747,Оп27_BYN→EUR!$A$2:$C$33,3,0),VLOOKUP((A747-1),Оп27_BYN→EUR!$A$2:$C$33,3,0)),$B$2:$G$2774,5,0)-VLOOKUP(B747,$B$2:$G$2774,5,0))/365+(VLOOKUP(IF(C747="Нет",VLOOKUP(A747,Оп27_BYN→EUR!$A$2:$C$33,3,0),VLOOKUP((A747-1),Оп27_BYN→EUR!$A$2:$C$33,3,0)),$B$2:$G$2774,6,0)-VLOOKUP(B747,$B$2:$G$2774,6,0))/366)</f>
        <v>1.5201961351091962</v>
      </c>
      <c r="F747" s="54">
        <f>COUNTIF(D748:$D$2774,365)</f>
        <v>1661</v>
      </c>
      <c r="G747" s="54">
        <f>COUNTIF(D748:$D$2774,366)</f>
        <v>366</v>
      </c>
      <c r="H747" s="50"/>
    </row>
    <row r="748" spans="1:8" x14ac:dyDescent="0.25">
      <c r="A748" s="54">
        <f>COUNTIF($C$3:C748,"Да")</f>
        <v>8</v>
      </c>
      <c r="B748" s="53">
        <f t="shared" si="22"/>
        <v>46146</v>
      </c>
      <c r="C748" s="53" t="str">
        <f>IF(ISERROR(VLOOKUP(B748,Оп27_BYN→EUR!$C$3:$C$33,1,0)),"Нет","Да")</f>
        <v>Нет</v>
      </c>
      <c r="D748" s="54">
        <f t="shared" si="23"/>
        <v>365</v>
      </c>
      <c r="E748" s="55">
        <f>('Все выпуски'!$H$4*'Все выпуски'!$H$8)*((VLOOKUP(IF(C748="Нет",VLOOKUP(A748,Оп27_BYN→EUR!$A$2:$C$33,3,0),VLOOKUP((A748-1),Оп27_BYN→EUR!$A$2:$C$33,3,0)),$B$2:$G$2774,5,0)-VLOOKUP(B748,$B$2:$G$2774,5,0))/365+(VLOOKUP(IF(C748="Нет",VLOOKUP(A748,Оп27_BYN→EUR!$A$2:$C$33,3,0),VLOOKUP((A748-1),Оп27_BYN→EUR!$A$2:$C$33,3,0)),$B$2:$G$2774,6,0)-VLOOKUP(B748,$B$2:$G$2774,6,0))/366)</f>
        <v>1.5468662427426911</v>
      </c>
      <c r="F748" s="54">
        <f>COUNTIF(D749:$D$2774,365)</f>
        <v>1660</v>
      </c>
      <c r="G748" s="54">
        <f>COUNTIF(D749:$D$2774,366)</f>
        <v>366</v>
      </c>
      <c r="H748" s="50"/>
    </row>
    <row r="749" spans="1:8" x14ac:dyDescent="0.25">
      <c r="A749" s="54">
        <f>COUNTIF($C$3:C749,"Да")</f>
        <v>8</v>
      </c>
      <c r="B749" s="53">
        <f t="shared" si="22"/>
        <v>46147</v>
      </c>
      <c r="C749" s="53" t="str">
        <f>IF(ISERROR(VLOOKUP(B749,Оп27_BYN→EUR!$C$3:$C$33,1,0)),"Нет","Да")</f>
        <v>Нет</v>
      </c>
      <c r="D749" s="54">
        <f t="shared" si="23"/>
        <v>365</v>
      </c>
      <c r="E749" s="55">
        <f>('Все выпуски'!$H$4*'Все выпуски'!$H$8)*((VLOOKUP(IF(C749="Нет",VLOOKUP(A749,Оп27_BYN→EUR!$A$2:$C$33,3,0),VLOOKUP((A749-1),Оп27_BYN→EUR!$A$2:$C$33,3,0)),$B$2:$G$2774,5,0)-VLOOKUP(B749,$B$2:$G$2774,5,0))/365+(VLOOKUP(IF(C749="Нет",VLOOKUP(A749,Оп27_BYN→EUR!$A$2:$C$33,3,0),VLOOKUP((A749-1),Оп27_BYN→EUR!$A$2:$C$33,3,0)),$B$2:$G$2774,6,0)-VLOOKUP(B749,$B$2:$G$2774,6,0))/366)</f>
        <v>1.5735363503761857</v>
      </c>
      <c r="F749" s="54">
        <f>COUNTIF(D750:$D$2774,365)</f>
        <v>1659</v>
      </c>
      <c r="G749" s="54">
        <f>COUNTIF(D750:$D$2774,366)</f>
        <v>366</v>
      </c>
      <c r="H749" s="50"/>
    </row>
    <row r="750" spans="1:8" x14ac:dyDescent="0.25">
      <c r="A750" s="54">
        <f>COUNTIF($C$3:C750,"Да")</f>
        <v>8</v>
      </c>
      <c r="B750" s="53">
        <f t="shared" si="22"/>
        <v>46148</v>
      </c>
      <c r="C750" s="53" t="str">
        <f>IF(ISERROR(VLOOKUP(B750,Оп27_BYN→EUR!$C$3:$C$33,1,0)),"Нет","Да")</f>
        <v>Нет</v>
      </c>
      <c r="D750" s="54">
        <f t="shared" si="23"/>
        <v>365</v>
      </c>
      <c r="E750" s="55">
        <f>('Все выпуски'!$H$4*'Все выпуски'!$H$8)*((VLOOKUP(IF(C750="Нет",VLOOKUP(A750,Оп27_BYN→EUR!$A$2:$C$33,3,0),VLOOKUP((A750-1),Оп27_BYN→EUR!$A$2:$C$33,3,0)),$B$2:$G$2774,5,0)-VLOOKUP(B750,$B$2:$G$2774,5,0))/365+(VLOOKUP(IF(C750="Нет",VLOOKUP(A750,Оп27_BYN→EUR!$A$2:$C$33,3,0),VLOOKUP((A750-1),Оп27_BYN→EUR!$A$2:$C$33,3,0)),$B$2:$G$2774,6,0)-VLOOKUP(B750,$B$2:$G$2774,6,0))/366)</f>
        <v>1.6002064580096802</v>
      </c>
      <c r="F750" s="54">
        <f>COUNTIF(D751:$D$2774,365)</f>
        <v>1658</v>
      </c>
      <c r="G750" s="54">
        <f>COUNTIF(D751:$D$2774,366)</f>
        <v>366</v>
      </c>
      <c r="H750" s="50"/>
    </row>
    <row r="751" spans="1:8" x14ac:dyDescent="0.25">
      <c r="A751" s="54">
        <f>COUNTIF($C$3:C751,"Да")</f>
        <v>8</v>
      </c>
      <c r="B751" s="53">
        <f t="shared" si="22"/>
        <v>46149</v>
      </c>
      <c r="C751" s="53" t="str">
        <f>IF(ISERROR(VLOOKUP(B751,Оп27_BYN→EUR!$C$3:$C$33,1,0)),"Нет","Да")</f>
        <v>Нет</v>
      </c>
      <c r="D751" s="54">
        <f t="shared" si="23"/>
        <v>365</v>
      </c>
      <c r="E751" s="55">
        <f>('Все выпуски'!$H$4*'Все выпуски'!$H$8)*((VLOOKUP(IF(C751="Нет",VLOOKUP(A751,Оп27_BYN→EUR!$A$2:$C$33,3,0),VLOOKUP((A751-1),Оп27_BYN→EUR!$A$2:$C$33,3,0)),$B$2:$G$2774,5,0)-VLOOKUP(B751,$B$2:$G$2774,5,0))/365+(VLOOKUP(IF(C751="Нет",VLOOKUP(A751,Оп27_BYN→EUR!$A$2:$C$33,3,0),VLOOKUP((A751-1),Оп27_BYN→EUR!$A$2:$C$33,3,0)),$B$2:$G$2774,6,0)-VLOOKUP(B751,$B$2:$G$2774,6,0))/366)</f>
        <v>1.626876565643175</v>
      </c>
      <c r="F751" s="54">
        <f>COUNTIF(D752:$D$2774,365)</f>
        <v>1657</v>
      </c>
      <c r="G751" s="54">
        <f>COUNTIF(D752:$D$2774,366)</f>
        <v>366</v>
      </c>
      <c r="H751" s="50"/>
    </row>
    <row r="752" spans="1:8" x14ac:dyDescent="0.25">
      <c r="A752" s="54">
        <f>COUNTIF($C$3:C752,"Да")</f>
        <v>8</v>
      </c>
      <c r="B752" s="53">
        <f t="shared" si="22"/>
        <v>46150</v>
      </c>
      <c r="C752" s="53" t="str">
        <f>IF(ISERROR(VLOOKUP(B752,Оп27_BYN→EUR!$C$3:$C$33,1,0)),"Нет","Да")</f>
        <v>Нет</v>
      </c>
      <c r="D752" s="54">
        <f t="shared" si="23"/>
        <v>365</v>
      </c>
      <c r="E752" s="55">
        <f>('Все выпуски'!$H$4*'Все выпуски'!$H$8)*((VLOOKUP(IF(C752="Нет",VLOOKUP(A752,Оп27_BYN→EUR!$A$2:$C$33,3,0),VLOOKUP((A752-1),Оп27_BYN→EUR!$A$2:$C$33,3,0)),$B$2:$G$2774,5,0)-VLOOKUP(B752,$B$2:$G$2774,5,0))/365+(VLOOKUP(IF(C752="Нет",VLOOKUP(A752,Оп27_BYN→EUR!$A$2:$C$33,3,0),VLOOKUP((A752-1),Оп27_BYN→EUR!$A$2:$C$33,3,0)),$B$2:$G$2774,6,0)-VLOOKUP(B752,$B$2:$G$2774,6,0))/366)</f>
        <v>1.6535466732766695</v>
      </c>
      <c r="F752" s="54">
        <f>COUNTIF(D753:$D$2774,365)</f>
        <v>1656</v>
      </c>
      <c r="G752" s="54">
        <f>COUNTIF(D753:$D$2774,366)</f>
        <v>366</v>
      </c>
      <c r="H752" s="50"/>
    </row>
    <row r="753" spans="1:8" x14ac:dyDescent="0.25">
      <c r="A753" s="54">
        <f>COUNTIF($C$3:C753,"Да")</f>
        <v>8</v>
      </c>
      <c r="B753" s="53">
        <f t="shared" si="22"/>
        <v>46151</v>
      </c>
      <c r="C753" s="53" t="str">
        <f>IF(ISERROR(VLOOKUP(B753,Оп27_BYN→EUR!$C$3:$C$33,1,0)),"Нет","Да")</f>
        <v>Нет</v>
      </c>
      <c r="D753" s="54">
        <f t="shared" si="23"/>
        <v>365</v>
      </c>
      <c r="E753" s="55">
        <f>('Все выпуски'!$H$4*'Все выпуски'!$H$8)*((VLOOKUP(IF(C753="Нет",VLOOKUP(A753,Оп27_BYN→EUR!$A$2:$C$33,3,0),VLOOKUP((A753-1),Оп27_BYN→EUR!$A$2:$C$33,3,0)),$B$2:$G$2774,5,0)-VLOOKUP(B753,$B$2:$G$2774,5,0))/365+(VLOOKUP(IF(C753="Нет",VLOOKUP(A753,Оп27_BYN→EUR!$A$2:$C$33,3,0),VLOOKUP((A753-1),Оп27_BYN→EUR!$A$2:$C$33,3,0)),$B$2:$G$2774,6,0)-VLOOKUP(B753,$B$2:$G$2774,6,0))/366)</f>
        <v>1.6802167809101645</v>
      </c>
      <c r="F753" s="54">
        <f>COUNTIF(D754:$D$2774,365)</f>
        <v>1655</v>
      </c>
      <c r="G753" s="54">
        <f>COUNTIF(D754:$D$2774,366)</f>
        <v>366</v>
      </c>
      <c r="H753" s="50"/>
    </row>
    <row r="754" spans="1:8" x14ac:dyDescent="0.25">
      <c r="A754" s="54">
        <f>COUNTIF($C$3:C754,"Да")</f>
        <v>8</v>
      </c>
      <c r="B754" s="53">
        <f t="shared" si="22"/>
        <v>46152</v>
      </c>
      <c r="C754" s="53" t="str">
        <f>IF(ISERROR(VLOOKUP(B754,Оп27_BYN→EUR!$C$3:$C$33,1,0)),"Нет","Да")</f>
        <v>Нет</v>
      </c>
      <c r="D754" s="54">
        <f t="shared" si="23"/>
        <v>365</v>
      </c>
      <c r="E754" s="55">
        <f>('Все выпуски'!$H$4*'Все выпуски'!$H$8)*((VLOOKUP(IF(C754="Нет",VLOOKUP(A754,Оп27_BYN→EUR!$A$2:$C$33,3,0),VLOOKUP((A754-1),Оп27_BYN→EUR!$A$2:$C$33,3,0)),$B$2:$G$2774,5,0)-VLOOKUP(B754,$B$2:$G$2774,5,0))/365+(VLOOKUP(IF(C754="Нет",VLOOKUP(A754,Оп27_BYN→EUR!$A$2:$C$33,3,0),VLOOKUP((A754-1),Оп27_BYN→EUR!$A$2:$C$33,3,0)),$B$2:$G$2774,6,0)-VLOOKUP(B754,$B$2:$G$2774,6,0))/366)</f>
        <v>1.706886888543659</v>
      </c>
      <c r="F754" s="54">
        <f>COUNTIF(D755:$D$2774,365)</f>
        <v>1654</v>
      </c>
      <c r="G754" s="54">
        <f>COUNTIF(D755:$D$2774,366)</f>
        <v>366</v>
      </c>
      <c r="H754" s="50"/>
    </row>
    <row r="755" spans="1:8" x14ac:dyDescent="0.25">
      <c r="A755" s="54">
        <f>COUNTIF($C$3:C755,"Да")</f>
        <v>8</v>
      </c>
      <c r="B755" s="53">
        <f t="shared" si="22"/>
        <v>46153</v>
      </c>
      <c r="C755" s="53" t="str">
        <f>IF(ISERROR(VLOOKUP(B755,Оп27_BYN→EUR!$C$3:$C$33,1,0)),"Нет","Да")</f>
        <v>Нет</v>
      </c>
      <c r="D755" s="54">
        <f t="shared" si="23"/>
        <v>365</v>
      </c>
      <c r="E755" s="55">
        <f>('Все выпуски'!$H$4*'Все выпуски'!$H$8)*((VLOOKUP(IF(C755="Нет",VLOOKUP(A755,Оп27_BYN→EUR!$A$2:$C$33,3,0),VLOOKUP((A755-1),Оп27_BYN→EUR!$A$2:$C$33,3,0)),$B$2:$G$2774,5,0)-VLOOKUP(B755,$B$2:$G$2774,5,0))/365+(VLOOKUP(IF(C755="Нет",VLOOKUP(A755,Оп27_BYN→EUR!$A$2:$C$33,3,0),VLOOKUP((A755-1),Оп27_BYN→EUR!$A$2:$C$33,3,0)),$B$2:$G$2774,6,0)-VLOOKUP(B755,$B$2:$G$2774,6,0))/366)</f>
        <v>1.7335569961771535</v>
      </c>
      <c r="F755" s="54">
        <f>COUNTIF(D756:$D$2774,365)</f>
        <v>1653</v>
      </c>
      <c r="G755" s="54">
        <f>COUNTIF(D756:$D$2774,366)</f>
        <v>366</v>
      </c>
      <c r="H755" s="50"/>
    </row>
    <row r="756" spans="1:8" x14ac:dyDescent="0.25">
      <c r="A756" s="54">
        <f>COUNTIF($C$3:C756,"Да")</f>
        <v>8</v>
      </c>
      <c r="B756" s="53">
        <f t="shared" si="22"/>
        <v>46154</v>
      </c>
      <c r="C756" s="53" t="str">
        <f>IF(ISERROR(VLOOKUP(B756,Оп27_BYN→EUR!$C$3:$C$33,1,0)),"Нет","Да")</f>
        <v>Нет</v>
      </c>
      <c r="D756" s="54">
        <f t="shared" si="23"/>
        <v>365</v>
      </c>
      <c r="E756" s="55">
        <f>('Все выпуски'!$H$4*'Все выпуски'!$H$8)*((VLOOKUP(IF(C756="Нет",VLOOKUP(A756,Оп27_BYN→EUR!$A$2:$C$33,3,0),VLOOKUP((A756-1),Оп27_BYN→EUR!$A$2:$C$33,3,0)),$B$2:$G$2774,5,0)-VLOOKUP(B756,$B$2:$G$2774,5,0))/365+(VLOOKUP(IF(C756="Нет",VLOOKUP(A756,Оп27_BYN→EUR!$A$2:$C$33,3,0),VLOOKUP((A756-1),Оп27_BYN→EUR!$A$2:$C$33,3,0)),$B$2:$G$2774,6,0)-VLOOKUP(B756,$B$2:$G$2774,6,0))/366)</f>
        <v>1.7602271038106483</v>
      </c>
      <c r="F756" s="54">
        <f>COUNTIF(D757:$D$2774,365)</f>
        <v>1652</v>
      </c>
      <c r="G756" s="54">
        <f>COUNTIF(D757:$D$2774,366)</f>
        <v>366</v>
      </c>
      <c r="H756" s="50"/>
    </row>
    <row r="757" spans="1:8" x14ac:dyDescent="0.25">
      <c r="A757" s="54">
        <f>COUNTIF($C$3:C757,"Да")</f>
        <v>8</v>
      </c>
      <c r="B757" s="53">
        <f t="shared" si="22"/>
        <v>46155</v>
      </c>
      <c r="C757" s="53" t="str">
        <f>IF(ISERROR(VLOOKUP(B757,Оп27_BYN→EUR!$C$3:$C$33,1,0)),"Нет","Да")</f>
        <v>Нет</v>
      </c>
      <c r="D757" s="54">
        <f t="shared" si="23"/>
        <v>365</v>
      </c>
      <c r="E757" s="55">
        <f>('Все выпуски'!$H$4*'Все выпуски'!$H$8)*((VLOOKUP(IF(C757="Нет",VLOOKUP(A757,Оп27_BYN→EUR!$A$2:$C$33,3,0),VLOOKUP((A757-1),Оп27_BYN→EUR!$A$2:$C$33,3,0)),$B$2:$G$2774,5,0)-VLOOKUP(B757,$B$2:$G$2774,5,0))/365+(VLOOKUP(IF(C757="Нет",VLOOKUP(A757,Оп27_BYN→EUR!$A$2:$C$33,3,0),VLOOKUP((A757-1),Оп27_BYN→EUR!$A$2:$C$33,3,0)),$B$2:$G$2774,6,0)-VLOOKUP(B757,$B$2:$G$2774,6,0))/366)</f>
        <v>1.7868972114441428</v>
      </c>
      <c r="F757" s="54">
        <f>COUNTIF(D758:$D$2774,365)</f>
        <v>1651</v>
      </c>
      <c r="G757" s="54">
        <f>COUNTIF(D758:$D$2774,366)</f>
        <v>366</v>
      </c>
      <c r="H757" s="50"/>
    </row>
    <row r="758" spans="1:8" x14ac:dyDescent="0.25">
      <c r="A758" s="54">
        <f>COUNTIF($C$3:C758,"Да")</f>
        <v>8</v>
      </c>
      <c r="B758" s="53">
        <f t="shared" si="22"/>
        <v>46156</v>
      </c>
      <c r="C758" s="53" t="str">
        <f>IF(ISERROR(VLOOKUP(B758,Оп27_BYN→EUR!$C$3:$C$33,1,0)),"Нет","Да")</f>
        <v>Нет</v>
      </c>
      <c r="D758" s="54">
        <f t="shared" si="23"/>
        <v>365</v>
      </c>
      <c r="E758" s="55">
        <f>('Все выпуски'!$H$4*'Все выпуски'!$H$8)*((VLOOKUP(IF(C758="Нет",VLOOKUP(A758,Оп27_BYN→EUR!$A$2:$C$33,3,0),VLOOKUP((A758-1),Оп27_BYN→EUR!$A$2:$C$33,3,0)),$B$2:$G$2774,5,0)-VLOOKUP(B758,$B$2:$G$2774,5,0))/365+(VLOOKUP(IF(C758="Нет",VLOOKUP(A758,Оп27_BYN→EUR!$A$2:$C$33,3,0),VLOOKUP((A758-1),Оп27_BYN→EUR!$A$2:$C$33,3,0)),$B$2:$G$2774,6,0)-VLOOKUP(B758,$B$2:$G$2774,6,0))/366)</f>
        <v>1.8135673190776378</v>
      </c>
      <c r="F758" s="54">
        <f>COUNTIF(D759:$D$2774,365)</f>
        <v>1650</v>
      </c>
      <c r="G758" s="54">
        <f>COUNTIF(D759:$D$2774,366)</f>
        <v>366</v>
      </c>
      <c r="H758" s="50"/>
    </row>
    <row r="759" spans="1:8" x14ac:dyDescent="0.25">
      <c r="A759" s="54">
        <f>COUNTIF($C$3:C759,"Да")</f>
        <v>8</v>
      </c>
      <c r="B759" s="53">
        <f t="shared" si="22"/>
        <v>46157</v>
      </c>
      <c r="C759" s="53" t="str">
        <f>IF(ISERROR(VLOOKUP(B759,Оп27_BYN→EUR!$C$3:$C$33,1,0)),"Нет","Да")</f>
        <v>Нет</v>
      </c>
      <c r="D759" s="54">
        <f t="shared" si="23"/>
        <v>365</v>
      </c>
      <c r="E759" s="55">
        <f>('Все выпуски'!$H$4*'Все выпуски'!$H$8)*((VLOOKUP(IF(C759="Нет",VLOOKUP(A759,Оп27_BYN→EUR!$A$2:$C$33,3,0),VLOOKUP((A759-1),Оп27_BYN→EUR!$A$2:$C$33,3,0)),$B$2:$G$2774,5,0)-VLOOKUP(B759,$B$2:$G$2774,5,0))/365+(VLOOKUP(IF(C759="Нет",VLOOKUP(A759,Оп27_BYN→EUR!$A$2:$C$33,3,0),VLOOKUP((A759-1),Оп27_BYN→EUR!$A$2:$C$33,3,0)),$B$2:$G$2774,6,0)-VLOOKUP(B759,$B$2:$G$2774,6,0))/366)</f>
        <v>1.8402374267111323</v>
      </c>
      <c r="F759" s="54">
        <f>COUNTIF(D760:$D$2774,365)</f>
        <v>1649</v>
      </c>
      <c r="G759" s="54">
        <f>COUNTIF(D760:$D$2774,366)</f>
        <v>366</v>
      </c>
      <c r="H759" s="50"/>
    </row>
    <row r="760" spans="1:8" x14ac:dyDescent="0.25">
      <c r="A760" s="54">
        <f>COUNTIF($C$3:C760,"Да")</f>
        <v>8</v>
      </c>
      <c r="B760" s="53">
        <f t="shared" si="22"/>
        <v>46158</v>
      </c>
      <c r="C760" s="53" t="str">
        <f>IF(ISERROR(VLOOKUP(B760,Оп27_BYN→EUR!$C$3:$C$33,1,0)),"Нет","Да")</f>
        <v>Нет</v>
      </c>
      <c r="D760" s="54">
        <f t="shared" si="23"/>
        <v>365</v>
      </c>
      <c r="E760" s="55">
        <f>('Все выпуски'!$H$4*'Все выпуски'!$H$8)*((VLOOKUP(IF(C760="Нет",VLOOKUP(A760,Оп27_BYN→EUR!$A$2:$C$33,3,0),VLOOKUP((A760-1),Оп27_BYN→EUR!$A$2:$C$33,3,0)),$B$2:$G$2774,5,0)-VLOOKUP(B760,$B$2:$G$2774,5,0))/365+(VLOOKUP(IF(C760="Нет",VLOOKUP(A760,Оп27_BYN→EUR!$A$2:$C$33,3,0),VLOOKUP((A760-1),Оп27_BYN→EUR!$A$2:$C$33,3,0)),$B$2:$G$2774,6,0)-VLOOKUP(B760,$B$2:$G$2774,6,0))/366)</f>
        <v>1.8669075343446269</v>
      </c>
      <c r="F760" s="54">
        <f>COUNTIF(D761:$D$2774,365)</f>
        <v>1648</v>
      </c>
      <c r="G760" s="54">
        <f>COUNTIF(D761:$D$2774,366)</f>
        <v>366</v>
      </c>
      <c r="H760" s="50"/>
    </row>
    <row r="761" spans="1:8" x14ac:dyDescent="0.25">
      <c r="A761" s="54">
        <f>COUNTIF($C$3:C761,"Да")</f>
        <v>8</v>
      </c>
      <c r="B761" s="53">
        <f t="shared" si="22"/>
        <v>46159</v>
      </c>
      <c r="C761" s="53" t="str">
        <f>IF(ISERROR(VLOOKUP(B761,Оп27_BYN→EUR!$C$3:$C$33,1,0)),"Нет","Да")</f>
        <v>Нет</v>
      </c>
      <c r="D761" s="54">
        <f t="shared" si="23"/>
        <v>365</v>
      </c>
      <c r="E761" s="55">
        <f>('Все выпуски'!$H$4*'Все выпуски'!$H$8)*((VLOOKUP(IF(C761="Нет",VLOOKUP(A761,Оп27_BYN→EUR!$A$2:$C$33,3,0),VLOOKUP((A761-1),Оп27_BYN→EUR!$A$2:$C$33,3,0)),$B$2:$G$2774,5,0)-VLOOKUP(B761,$B$2:$G$2774,5,0))/365+(VLOOKUP(IF(C761="Нет",VLOOKUP(A761,Оп27_BYN→EUR!$A$2:$C$33,3,0),VLOOKUP((A761-1),Оп27_BYN→EUR!$A$2:$C$33,3,0)),$B$2:$G$2774,6,0)-VLOOKUP(B761,$B$2:$G$2774,6,0))/366)</f>
        <v>1.8935776419781216</v>
      </c>
      <c r="F761" s="54">
        <f>COUNTIF(D762:$D$2774,365)</f>
        <v>1647</v>
      </c>
      <c r="G761" s="54">
        <f>COUNTIF(D762:$D$2774,366)</f>
        <v>366</v>
      </c>
      <c r="H761" s="50"/>
    </row>
    <row r="762" spans="1:8" x14ac:dyDescent="0.25">
      <c r="A762" s="54">
        <f>COUNTIF($C$3:C762,"Да")</f>
        <v>8</v>
      </c>
      <c r="B762" s="53">
        <f t="shared" si="22"/>
        <v>46160</v>
      </c>
      <c r="C762" s="53" t="str">
        <f>IF(ISERROR(VLOOKUP(B762,Оп27_BYN→EUR!$C$3:$C$33,1,0)),"Нет","Да")</f>
        <v>Нет</v>
      </c>
      <c r="D762" s="54">
        <f t="shared" si="23"/>
        <v>365</v>
      </c>
      <c r="E762" s="55">
        <f>('Все выпуски'!$H$4*'Все выпуски'!$H$8)*((VLOOKUP(IF(C762="Нет",VLOOKUP(A762,Оп27_BYN→EUR!$A$2:$C$33,3,0),VLOOKUP((A762-1),Оп27_BYN→EUR!$A$2:$C$33,3,0)),$B$2:$G$2774,5,0)-VLOOKUP(B762,$B$2:$G$2774,5,0))/365+(VLOOKUP(IF(C762="Нет",VLOOKUP(A762,Оп27_BYN→EUR!$A$2:$C$33,3,0),VLOOKUP((A762-1),Оп27_BYN→EUR!$A$2:$C$33,3,0)),$B$2:$G$2774,6,0)-VLOOKUP(B762,$B$2:$G$2774,6,0))/366)</f>
        <v>1.9202477496116164</v>
      </c>
      <c r="F762" s="54">
        <f>COUNTIF(D763:$D$2774,365)</f>
        <v>1646</v>
      </c>
      <c r="G762" s="54">
        <f>COUNTIF(D763:$D$2774,366)</f>
        <v>366</v>
      </c>
      <c r="H762" s="50"/>
    </row>
    <row r="763" spans="1:8" x14ac:dyDescent="0.25">
      <c r="A763" s="54">
        <f>COUNTIF($C$3:C763,"Да")</f>
        <v>8</v>
      </c>
      <c r="B763" s="53">
        <f t="shared" si="22"/>
        <v>46161</v>
      </c>
      <c r="C763" s="53" t="str">
        <f>IF(ISERROR(VLOOKUP(B763,Оп27_BYN→EUR!$C$3:$C$33,1,0)),"Нет","Да")</f>
        <v>Нет</v>
      </c>
      <c r="D763" s="54">
        <f t="shared" si="23"/>
        <v>365</v>
      </c>
      <c r="E763" s="55">
        <f>('Все выпуски'!$H$4*'Все выпуски'!$H$8)*((VLOOKUP(IF(C763="Нет",VLOOKUP(A763,Оп27_BYN→EUR!$A$2:$C$33,3,0),VLOOKUP((A763-1),Оп27_BYN→EUR!$A$2:$C$33,3,0)),$B$2:$G$2774,5,0)-VLOOKUP(B763,$B$2:$G$2774,5,0))/365+(VLOOKUP(IF(C763="Нет",VLOOKUP(A763,Оп27_BYN→EUR!$A$2:$C$33,3,0),VLOOKUP((A763-1),Оп27_BYN→EUR!$A$2:$C$33,3,0)),$B$2:$G$2774,6,0)-VLOOKUP(B763,$B$2:$G$2774,6,0))/366)</f>
        <v>1.9469178572451111</v>
      </c>
      <c r="F763" s="54">
        <f>COUNTIF(D764:$D$2774,365)</f>
        <v>1645</v>
      </c>
      <c r="G763" s="54">
        <f>COUNTIF(D764:$D$2774,366)</f>
        <v>366</v>
      </c>
      <c r="H763" s="50"/>
    </row>
    <row r="764" spans="1:8" x14ac:dyDescent="0.25">
      <c r="A764" s="54">
        <f>COUNTIF($C$3:C764,"Да")</f>
        <v>8</v>
      </c>
      <c r="B764" s="53">
        <f t="shared" si="22"/>
        <v>46162</v>
      </c>
      <c r="C764" s="53" t="str">
        <f>IF(ISERROR(VLOOKUP(B764,Оп27_BYN→EUR!$C$3:$C$33,1,0)),"Нет","Да")</f>
        <v>Нет</v>
      </c>
      <c r="D764" s="54">
        <f t="shared" si="23"/>
        <v>365</v>
      </c>
      <c r="E764" s="55">
        <f>('Все выпуски'!$H$4*'Все выпуски'!$H$8)*((VLOOKUP(IF(C764="Нет",VLOOKUP(A764,Оп27_BYN→EUR!$A$2:$C$33,3,0),VLOOKUP((A764-1),Оп27_BYN→EUR!$A$2:$C$33,3,0)),$B$2:$G$2774,5,0)-VLOOKUP(B764,$B$2:$G$2774,5,0))/365+(VLOOKUP(IF(C764="Нет",VLOOKUP(A764,Оп27_BYN→EUR!$A$2:$C$33,3,0),VLOOKUP((A764-1),Оп27_BYN→EUR!$A$2:$C$33,3,0)),$B$2:$G$2774,6,0)-VLOOKUP(B764,$B$2:$G$2774,6,0))/366)</f>
        <v>1.9735879648786057</v>
      </c>
      <c r="F764" s="54">
        <f>COUNTIF(D765:$D$2774,365)</f>
        <v>1644</v>
      </c>
      <c r="G764" s="54">
        <f>COUNTIF(D765:$D$2774,366)</f>
        <v>366</v>
      </c>
      <c r="H764" s="50"/>
    </row>
    <row r="765" spans="1:8" x14ac:dyDescent="0.25">
      <c r="A765" s="54">
        <f>COUNTIF($C$3:C765,"Да")</f>
        <v>8</v>
      </c>
      <c r="B765" s="53">
        <f t="shared" si="22"/>
        <v>46163</v>
      </c>
      <c r="C765" s="53" t="str">
        <f>IF(ISERROR(VLOOKUP(B765,Оп27_BYN→EUR!$C$3:$C$33,1,0)),"Нет","Да")</f>
        <v>Нет</v>
      </c>
      <c r="D765" s="54">
        <f t="shared" si="23"/>
        <v>365</v>
      </c>
      <c r="E765" s="55">
        <f>('Все выпуски'!$H$4*'Все выпуски'!$H$8)*((VLOOKUP(IF(C765="Нет",VLOOKUP(A765,Оп27_BYN→EUR!$A$2:$C$33,3,0),VLOOKUP((A765-1),Оп27_BYN→EUR!$A$2:$C$33,3,0)),$B$2:$G$2774,5,0)-VLOOKUP(B765,$B$2:$G$2774,5,0))/365+(VLOOKUP(IF(C765="Нет",VLOOKUP(A765,Оп27_BYN→EUR!$A$2:$C$33,3,0),VLOOKUP((A765-1),Оп27_BYN→EUR!$A$2:$C$33,3,0)),$B$2:$G$2774,6,0)-VLOOKUP(B765,$B$2:$G$2774,6,0))/366)</f>
        <v>2.0002580725121004</v>
      </c>
      <c r="F765" s="54">
        <f>COUNTIF(D766:$D$2774,365)</f>
        <v>1643</v>
      </c>
      <c r="G765" s="54">
        <f>COUNTIF(D766:$D$2774,366)</f>
        <v>366</v>
      </c>
      <c r="H765" s="50"/>
    </row>
    <row r="766" spans="1:8" x14ac:dyDescent="0.25">
      <c r="A766" s="54">
        <f>COUNTIF($C$3:C766,"Да")</f>
        <v>8</v>
      </c>
      <c r="B766" s="53">
        <f t="shared" si="22"/>
        <v>46164</v>
      </c>
      <c r="C766" s="53" t="str">
        <f>IF(ISERROR(VLOOKUP(B766,Оп27_BYN→EUR!$C$3:$C$33,1,0)),"Нет","Да")</f>
        <v>Нет</v>
      </c>
      <c r="D766" s="54">
        <f t="shared" si="23"/>
        <v>365</v>
      </c>
      <c r="E766" s="55">
        <f>('Все выпуски'!$H$4*'Все выпуски'!$H$8)*((VLOOKUP(IF(C766="Нет",VLOOKUP(A766,Оп27_BYN→EUR!$A$2:$C$33,3,0),VLOOKUP((A766-1),Оп27_BYN→EUR!$A$2:$C$33,3,0)),$B$2:$G$2774,5,0)-VLOOKUP(B766,$B$2:$G$2774,5,0))/365+(VLOOKUP(IF(C766="Нет",VLOOKUP(A766,Оп27_BYN→EUR!$A$2:$C$33,3,0),VLOOKUP((A766-1),Оп27_BYN→EUR!$A$2:$C$33,3,0)),$B$2:$G$2774,6,0)-VLOOKUP(B766,$B$2:$G$2774,6,0))/366)</f>
        <v>2.0269281801455952</v>
      </c>
      <c r="F766" s="54">
        <f>COUNTIF(D767:$D$2774,365)</f>
        <v>1642</v>
      </c>
      <c r="G766" s="54">
        <f>COUNTIF(D767:$D$2774,366)</f>
        <v>366</v>
      </c>
      <c r="H766" s="50"/>
    </row>
    <row r="767" spans="1:8" x14ac:dyDescent="0.25">
      <c r="A767" s="54">
        <f>COUNTIF($C$3:C767,"Да")</f>
        <v>8</v>
      </c>
      <c r="B767" s="53">
        <f t="shared" si="22"/>
        <v>46165</v>
      </c>
      <c r="C767" s="53" t="str">
        <f>IF(ISERROR(VLOOKUP(B767,Оп27_BYN→EUR!$C$3:$C$33,1,0)),"Нет","Да")</f>
        <v>Нет</v>
      </c>
      <c r="D767" s="54">
        <f t="shared" si="23"/>
        <v>365</v>
      </c>
      <c r="E767" s="55">
        <f>('Все выпуски'!$H$4*'Все выпуски'!$H$8)*((VLOOKUP(IF(C767="Нет",VLOOKUP(A767,Оп27_BYN→EUR!$A$2:$C$33,3,0),VLOOKUP((A767-1),Оп27_BYN→EUR!$A$2:$C$33,3,0)),$B$2:$G$2774,5,0)-VLOOKUP(B767,$B$2:$G$2774,5,0))/365+(VLOOKUP(IF(C767="Нет",VLOOKUP(A767,Оп27_BYN→EUR!$A$2:$C$33,3,0),VLOOKUP((A767-1),Оп27_BYN→EUR!$A$2:$C$33,3,0)),$B$2:$G$2774,6,0)-VLOOKUP(B767,$B$2:$G$2774,6,0))/366)</f>
        <v>2.0535982877790895</v>
      </c>
      <c r="F767" s="54">
        <f>COUNTIF(D768:$D$2774,365)</f>
        <v>1641</v>
      </c>
      <c r="G767" s="54">
        <f>COUNTIF(D768:$D$2774,366)</f>
        <v>366</v>
      </c>
      <c r="H767" s="50"/>
    </row>
    <row r="768" spans="1:8" x14ac:dyDescent="0.25">
      <c r="A768" s="54">
        <f>COUNTIF($C$3:C768,"Да")</f>
        <v>8</v>
      </c>
      <c r="B768" s="53">
        <f t="shared" si="22"/>
        <v>46166</v>
      </c>
      <c r="C768" s="53" t="str">
        <f>IF(ISERROR(VLOOKUP(B768,Оп27_BYN→EUR!$C$3:$C$33,1,0)),"Нет","Да")</f>
        <v>Нет</v>
      </c>
      <c r="D768" s="54">
        <f t="shared" si="23"/>
        <v>365</v>
      </c>
      <c r="E768" s="55">
        <f>('Все выпуски'!$H$4*'Все выпуски'!$H$8)*((VLOOKUP(IF(C768="Нет",VLOOKUP(A768,Оп27_BYN→EUR!$A$2:$C$33,3,0),VLOOKUP((A768-1),Оп27_BYN→EUR!$A$2:$C$33,3,0)),$B$2:$G$2774,5,0)-VLOOKUP(B768,$B$2:$G$2774,5,0))/365+(VLOOKUP(IF(C768="Нет",VLOOKUP(A768,Оп27_BYN→EUR!$A$2:$C$33,3,0),VLOOKUP((A768-1),Оп27_BYN→EUR!$A$2:$C$33,3,0)),$B$2:$G$2774,6,0)-VLOOKUP(B768,$B$2:$G$2774,6,0))/366)</f>
        <v>2.0802683954125842</v>
      </c>
      <c r="F768" s="54">
        <f>COUNTIF(D769:$D$2774,365)</f>
        <v>1640</v>
      </c>
      <c r="G768" s="54">
        <f>COUNTIF(D769:$D$2774,366)</f>
        <v>366</v>
      </c>
      <c r="H768" s="50"/>
    </row>
    <row r="769" spans="1:8" x14ac:dyDescent="0.25">
      <c r="A769" s="54">
        <f>COUNTIF($C$3:C769,"Да")</f>
        <v>8</v>
      </c>
      <c r="B769" s="53">
        <f t="shared" si="22"/>
        <v>46167</v>
      </c>
      <c r="C769" s="53" t="str">
        <f>IF(ISERROR(VLOOKUP(B769,Оп27_BYN→EUR!$C$3:$C$33,1,0)),"Нет","Да")</f>
        <v>Нет</v>
      </c>
      <c r="D769" s="54">
        <f t="shared" si="23"/>
        <v>365</v>
      </c>
      <c r="E769" s="55">
        <f>('Все выпуски'!$H$4*'Все выпуски'!$H$8)*((VLOOKUP(IF(C769="Нет",VLOOKUP(A769,Оп27_BYN→EUR!$A$2:$C$33,3,0),VLOOKUP((A769-1),Оп27_BYN→EUR!$A$2:$C$33,3,0)),$B$2:$G$2774,5,0)-VLOOKUP(B769,$B$2:$G$2774,5,0))/365+(VLOOKUP(IF(C769="Нет",VLOOKUP(A769,Оп27_BYN→EUR!$A$2:$C$33,3,0),VLOOKUP((A769-1),Оп27_BYN→EUR!$A$2:$C$33,3,0)),$B$2:$G$2774,6,0)-VLOOKUP(B769,$B$2:$G$2774,6,0))/366)</f>
        <v>2.106938503046079</v>
      </c>
      <c r="F769" s="54">
        <f>COUNTIF(D770:$D$2774,365)</f>
        <v>1639</v>
      </c>
      <c r="G769" s="54">
        <f>COUNTIF(D770:$D$2774,366)</f>
        <v>366</v>
      </c>
      <c r="H769" s="50"/>
    </row>
    <row r="770" spans="1:8" x14ac:dyDescent="0.25">
      <c r="A770" s="54">
        <f>COUNTIF($C$3:C770,"Да")</f>
        <v>8</v>
      </c>
      <c r="B770" s="53">
        <f t="shared" si="22"/>
        <v>46168</v>
      </c>
      <c r="C770" s="53" t="str">
        <f>IF(ISERROR(VLOOKUP(B770,Оп27_BYN→EUR!$C$3:$C$33,1,0)),"Нет","Да")</f>
        <v>Нет</v>
      </c>
      <c r="D770" s="54">
        <f t="shared" si="23"/>
        <v>365</v>
      </c>
      <c r="E770" s="55">
        <f>('Все выпуски'!$H$4*'Все выпуски'!$H$8)*((VLOOKUP(IF(C770="Нет",VLOOKUP(A770,Оп27_BYN→EUR!$A$2:$C$33,3,0),VLOOKUP((A770-1),Оп27_BYN→EUR!$A$2:$C$33,3,0)),$B$2:$G$2774,5,0)-VLOOKUP(B770,$B$2:$G$2774,5,0))/365+(VLOOKUP(IF(C770="Нет",VLOOKUP(A770,Оп27_BYN→EUR!$A$2:$C$33,3,0),VLOOKUP((A770-1),Оп27_BYN→EUR!$A$2:$C$33,3,0)),$B$2:$G$2774,6,0)-VLOOKUP(B770,$B$2:$G$2774,6,0))/366)</f>
        <v>2.1336086106795737</v>
      </c>
      <c r="F770" s="54">
        <f>COUNTIF(D771:$D$2774,365)</f>
        <v>1638</v>
      </c>
      <c r="G770" s="54">
        <f>COUNTIF(D771:$D$2774,366)</f>
        <v>366</v>
      </c>
      <c r="H770" s="50"/>
    </row>
    <row r="771" spans="1:8" x14ac:dyDescent="0.25">
      <c r="A771" s="54">
        <f>COUNTIF($C$3:C771,"Да")</f>
        <v>8</v>
      </c>
      <c r="B771" s="53">
        <f t="shared" si="22"/>
        <v>46169</v>
      </c>
      <c r="C771" s="53" t="str">
        <f>IF(ISERROR(VLOOKUP(B771,Оп27_BYN→EUR!$C$3:$C$33,1,0)),"Нет","Да")</f>
        <v>Нет</v>
      </c>
      <c r="D771" s="54">
        <f t="shared" si="23"/>
        <v>365</v>
      </c>
      <c r="E771" s="55">
        <f>('Все выпуски'!$H$4*'Все выпуски'!$H$8)*((VLOOKUP(IF(C771="Нет",VLOOKUP(A771,Оп27_BYN→EUR!$A$2:$C$33,3,0),VLOOKUP((A771-1),Оп27_BYN→EUR!$A$2:$C$33,3,0)),$B$2:$G$2774,5,0)-VLOOKUP(B771,$B$2:$G$2774,5,0))/365+(VLOOKUP(IF(C771="Нет",VLOOKUP(A771,Оп27_BYN→EUR!$A$2:$C$33,3,0),VLOOKUP((A771-1),Оп27_BYN→EUR!$A$2:$C$33,3,0)),$B$2:$G$2774,6,0)-VLOOKUP(B771,$B$2:$G$2774,6,0))/366)</f>
        <v>2.1602787183130685</v>
      </c>
      <c r="F771" s="54">
        <f>COUNTIF(D772:$D$2774,365)</f>
        <v>1637</v>
      </c>
      <c r="G771" s="54">
        <f>COUNTIF(D772:$D$2774,366)</f>
        <v>366</v>
      </c>
      <c r="H771" s="50"/>
    </row>
    <row r="772" spans="1:8" x14ac:dyDescent="0.25">
      <c r="A772" s="54">
        <f>COUNTIF($C$3:C772,"Да")</f>
        <v>8</v>
      </c>
      <c r="B772" s="53">
        <f t="shared" ref="B772:B835" si="24">B771+1</f>
        <v>46170</v>
      </c>
      <c r="C772" s="53" t="str">
        <f>IF(ISERROR(VLOOKUP(B772,Оп27_BYN→EUR!$C$3:$C$33,1,0)),"Нет","Да")</f>
        <v>Нет</v>
      </c>
      <c r="D772" s="54">
        <f t="shared" ref="D772:D835" si="25">IF(MOD(YEAR(B772),4)=0,366,365)</f>
        <v>365</v>
      </c>
      <c r="E772" s="55">
        <f>('Все выпуски'!$H$4*'Все выпуски'!$H$8)*((VLOOKUP(IF(C772="Нет",VLOOKUP(A772,Оп27_BYN→EUR!$A$2:$C$33,3,0),VLOOKUP((A772-1),Оп27_BYN→EUR!$A$2:$C$33,3,0)),$B$2:$G$2774,5,0)-VLOOKUP(B772,$B$2:$G$2774,5,0))/365+(VLOOKUP(IF(C772="Нет",VLOOKUP(A772,Оп27_BYN→EUR!$A$2:$C$33,3,0),VLOOKUP((A772-1),Оп27_BYN→EUR!$A$2:$C$33,3,0)),$B$2:$G$2774,6,0)-VLOOKUP(B772,$B$2:$G$2774,6,0))/366)</f>
        <v>2.1869488259465628</v>
      </c>
      <c r="F772" s="54">
        <f>COUNTIF(D773:$D$2774,365)</f>
        <v>1636</v>
      </c>
      <c r="G772" s="54">
        <f>COUNTIF(D773:$D$2774,366)</f>
        <v>366</v>
      </c>
      <c r="H772" s="50"/>
    </row>
    <row r="773" spans="1:8" x14ac:dyDescent="0.25">
      <c r="A773" s="54">
        <f>COUNTIF($C$3:C773,"Да")</f>
        <v>8</v>
      </c>
      <c r="B773" s="53">
        <f t="shared" si="24"/>
        <v>46171</v>
      </c>
      <c r="C773" s="53" t="str">
        <f>IF(ISERROR(VLOOKUP(B773,Оп27_BYN→EUR!$C$3:$C$33,1,0)),"Нет","Да")</f>
        <v>Нет</v>
      </c>
      <c r="D773" s="54">
        <f t="shared" si="25"/>
        <v>365</v>
      </c>
      <c r="E773" s="55">
        <f>('Все выпуски'!$H$4*'Все выпуски'!$H$8)*((VLOOKUP(IF(C773="Нет",VLOOKUP(A773,Оп27_BYN→EUR!$A$2:$C$33,3,0),VLOOKUP((A773-1),Оп27_BYN→EUR!$A$2:$C$33,3,0)),$B$2:$G$2774,5,0)-VLOOKUP(B773,$B$2:$G$2774,5,0))/365+(VLOOKUP(IF(C773="Нет",VLOOKUP(A773,Оп27_BYN→EUR!$A$2:$C$33,3,0),VLOOKUP((A773-1),Оп27_BYN→EUR!$A$2:$C$33,3,0)),$B$2:$G$2774,6,0)-VLOOKUP(B773,$B$2:$G$2774,6,0))/366)</f>
        <v>2.213618933580058</v>
      </c>
      <c r="F773" s="54">
        <f>COUNTIF(D774:$D$2774,365)</f>
        <v>1635</v>
      </c>
      <c r="G773" s="54">
        <f>COUNTIF(D774:$D$2774,366)</f>
        <v>366</v>
      </c>
      <c r="H773" s="50"/>
    </row>
    <row r="774" spans="1:8" x14ac:dyDescent="0.25">
      <c r="A774" s="54">
        <f>COUNTIF($C$3:C774,"Да")</f>
        <v>8</v>
      </c>
      <c r="B774" s="53">
        <f t="shared" si="24"/>
        <v>46172</v>
      </c>
      <c r="C774" s="53" t="str">
        <f>IF(ISERROR(VLOOKUP(B774,Оп27_BYN→EUR!$C$3:$C$33,1,0)),"Нет","Да")</f>
        <v>Нет</v>
      </c>
      <c r="D774" s="54">
        <f t="shared" si="25"/>
        <v>365</v>
      </c>
      <c r="E774" s="55">
        <f>('Все выпуски'!$H$4*'Все выпуски'!$H$8)*((VLOOKUP(IF(C774="Нет",VLOOKUP(A774,Оп27_BYN→EUR!$A$2:$C$33,3,0),VLOOKUP((A774-1),Оп27_BYN→EUR!$A$2:$C$33,3,0)),$B$2:$G$2774,5,0)-VLOOKUP(B774,$B$2:$G$2774,5,0))/365+(VLOOKUP(IF(C774="Нет",VLOOKUP(A774,Оп27_BYN→EUR!$A$2:$C$33,3,0),VLOOKUP((A774-1),Оп27_BYN→EUR!$A$2:$C$33,3,0)),$B$2:$G$2774,6,0)-VLOOKUP(B774,$B$2:$G$2774,6,0))/366)</f>
        <v>2.2402890412135523</v>
      </c>
      <c r="F774" s="54">
        <f>COUNTIF(D775:$D$2774,365)</f>
        <v>1634</v>
      </c>
      <c r="G774" s="54">
        <f>COUNTIF(D775:$D$2774,366)</f>
        <v>366</v>
      </c>
      <c r="H774" s="50"/>
    </row>
    <row r="775" spans="1:8" x14ac:dyDescent="0.25">
      <c r="A775" s="54">
        <f>COUNTIF($C$3:C775,"Да")</f>
        <v>8</v>
      </c>
      <c r="B775" s="53">
        <f t="shared" si="24"/>
        <v>46173</v>
      </c>
      <c r="C775" s="53" t="str">
        <f>IF(ISERROR(VLOOKUP(B775,Оп27_BYN→EUR!$C$3:$C$33,1,0)),"Нет","Да")</f>
        <v>Нет</v>
      </c>
      <c r="D775" s="54">
        <f t="shared" si="25"/>
        <v>365</v>
      </c>
      <c r="E775" s="55">
        <f>('Все выпуски'!$H$4*'Все выпуски'!$H$8)*((VLOOKUP(IF(C775="Нет",VLOOKUP(A775,Оп27_BYN→EUR!$A$2:$C$33,3,0),VLOOKUP((A775-1),Оп27_BYN→EUR!$A$2:$C$33,3,0)),$B$2:$G$2774,5,0)-VLOOKUP(B775,$B$2:$G$2774,5,0))/365+(VLOOKUP(IF(C775="Нет",VLOOKUP(A775,Оп27_BYN→EUR!$A$2:$C$33,3,0),VLOOKUP((A775-1),Оп27_BYN→EUR!$A$2:$C$33,3,0)),$B$2:$G$2774,6,0)-VLOOKUP(B775,$B$2:$G$2774,6,0))/366)</f>
        <v>2.2669591488470471</v>
      </c>
      <c r="F775" s="54">
        <f>COUNTIF(D776:$D$2774,365)</f>
        <v>1633</v>
      </c>
      <c r="G775" s="54">
        <f>COUNTIF(D776:$D$2774,366)</f>
        <v>366</v>
      </c>
      <c r="H775" s="50"/>
    </row>
    <row r="776" spans="1:8" x14ac:dyDescent="0.25">
      <c r="A776" s="54">
        <f>COUNTIF($C$3:C776,"Да")</f>
        <v>8</v>
      </c>
      <c r="B776" s="53">
        <f t="shared" si="24"/>
        <v>46174</v>
      </c>
      <c r="C776" s="53" t="str">
        <f>IF(ISERROR(VLOOKUP(B776,Оп27_BYN→EUR!$C$3:$C$33,1,0)),"Нет","Да")</f>
        <v>Нет</v>
      </c>
      <c r="D776" s="54">
        <f t="shared" si="25"/>
        <v>365</v>
      </c>
      <c r="E776" s="55">
        <f>('Все выпуски'!$H$4*'Все выпуски'!$H$8)*((VLOOKUP(IF(C776="Нет",VLOOKUP(A776,Оп27_BYN→EUR!$A$2:$C$33,3,0),VLOOKUP((A776-1),Оп27_BYN→EUR!$A$2:$C$33,3,0)),$B$2:$G$2774,5,0)-VLOOKUP(B776,$B$2:$G$2774,5,0))/365+(VLOOKUP(IF(C776="Нет",VLOOKUP(A776,Оп27_BYN→EUR!$A$2:$C$33,3,0),VLOOKUP((A776-1),Оп27_BYN→EUR!$A$2:$C$33,3,0)),$B$2:$G$2774,6,0)-VLOOKUP(B776,$B$2:$G$2774,6,0))/366)</f>
        <v>2.2936292564805418</v>
      </c>
      <c r="F776" s="54">
        <f>COUNTIF(D777:$D$2774,365)</f>
        <v>1632</v>
      </c>
      <c r="G776" s="54">
        <f>COUNTIF(D777:$D$2774,366)</f>
        <v>366</v>
      </c>
      <c r="H776" s="50"/>
    </row>
    <row r="777" spans="1:8" x14ac:dyDescent="0.25">
      <c r="A777" s="54">
        <f>COUNTIF($C$3:C777,"Да")</f>
        <v>8</v>
      </c>
      <c r="B777" s="53">
        <f t="shared" si="24"/>
        <v>46175</v>
      </c>
      <c r="C777" s="53" t="str">
        <f>IF(ISERROR(VLOOKUP(B777,Оп27_BYN→EUR!$C$3:$C$33,1,0)),"Нет","Да")</f>
        <v>Нет</v>
      </c>
      <c r="D777" s="54">
        <f t="shared" si="25"/>
        <v>365</v>
      </c>
      <c r="E777" s="55">
        <f>('Все выпуски'!$H$4*'Все выпуски'!$H$8)*((VLOOKUP(IF(C777="Нет",VLOOKUP(A777,Оп27_BYN→EUR!$A$2:$C$33,3,0),VLOOKUP((A777-1),Оп27_BYN→EUR!$A$2:$C$33,3,0)),$B$2:$G$2774,5,0)-VLOOKUP(B777,$B$2:$G$2774,5,0))/365+(VLOOKUP(IF(C777="Нет",VLOOKUP(A777,Оп27_BYN→EUR!$A$2:$C$33,3,0),VLOOKUP((A777-1),Оп27_BYN→EUR!$A$2:$C$33,3,0)),$B$2:$G$2774,6,0)-VLOOKUP(B777,$B$2:$G$2774,6,0))/366)</f>
        <v>2.3202993641140361</v>
      </c>
      <c r="F777" s="54">
        <f>COUNTIF(D778:$D$2774,365)</f>
        <v>1631</v>
      </c>
      <c r="G777" s="54">
        <f>COUNTIF(D778:$D$2774,366)</f>
        <v>366</v>
      </c>
      <c r="H777" s="50"/>
    </row>
    <row r="778" spans="1:8" x14ac:dyDescent="0.25">
      <c r="A778" s="54">
        <f>COUNTIF($C$3:C778,"Да")</f>
        <v>8</v>
      </c>
      <c r="B778" s="53">
        <f t="shared" si="24"/>
        <v>46176</v>
      </c>
      <c r="C778" s="53" t="str">
        <f>IF(ISERROR(VLOOKUP(B778,Оп27_BYN→EUR!$C$3:$C$33,1,0)),"Нет","Да")</f>
        <v>Нет</v>
      </c>
      <c r="D778" s="54">
        <f t="shared" si="25"/>
        <v>365</v>
      </c>
      <c r="E778" s="55">
        <f>('Все выпуски'!$H$4*'Все выпуски'!$H$8)*((VLOOKUP(IF(C778="Нет",VLOOKUP(A778,Оп27_BYN→EUR!$A$2:$C$33,3,0),VLOOKUP((A778-1),Оп27_BYN→EUR!$A$2:$C$33,3,0)),$B$2:$G$2774,5,0)-VLOOKUP(B778,$B$2:$G$2774,5,0))/365+(VLOOKUP(IF(C778="Нет",VLOOKUP(A778,Оп27_BYN→EUR!$A$2:$C$33,3,0),VLOOKUP((A778-1),Оп27_BYN→EUR!$A$2:$C$33,3,0)),$B$2:$G$2774,6,0)-VLOOKUP(B778,$B$2:$G$2774,6,0))/366)</f>
        <v>2.3469694717475313</v>
      </c>
      <c r="F778" s="54">
        <f>COUNTIF(D779:$D$2774,365)</f>
        <v>1630</v>
      </c>
      <c r="G778" s="54">
        <f>COUNTIF(D779:$D$2774,366)</f>
        <v>366</v>
      </c>
      <c r="H778" s="50"/>
    </row>
    <row r="779" spans="1:8" x14ac:dyDescent="0.25">
      <c r="A779" s="54">
        <f>COUNTIF($C$3:C779,"Да")</f>
        <v>8</v>
      </c>
      <c r="B779" s="53">
        <f t="shared" si="24"/>
        <v>46177</v>
      </c>
      <c r="C779" s="53" t="str">
        <f>IF(ISERROR(VLOOKUP(B779,Оп27_BYN→EUR!$C$3:$C$33,1,0)),"Нет","Да")</f>
        <v>Нет</v>
      </c>
      <c r="D779" s="54">
        <f t="shared" si="25"/>
        <v>365</v>
      </c>
      <c r="E779" s="55">
        <f>('Все выпуски'!$H$4*'Все выпуски'!$H$8)*((VLOOKUP(IF(C779="Нет",VLOOKUP(A779,Оп27_BYN→EUR!$A$2:$C$33,3,0),VLOOKUP((A779-1),Оп27_BYN→EUR!$A$2:$C$33,3,0)),$B$2:$G$2774,5,0)-VLOOKUP(B779,$B$2:$G$2774,5,0))/365+(VLOOKUP(IF(C779="Нет",VLOOKUP(A779,Оп27_BYN→EUR!$A$2:$C$33,3,0),VLOOKUP((A779-1),Оп27_BYN→EUR!$A$2:$C$33,3,0)),$B$2:$G$2774,6,0)-VLOOKUP(B779,$B$2:$G$2774,6,0))/366)</f>
        <v>2.3736395793810257</v>
      </c>
      <c r="F779" s="54">
        <f>COUNTIF(D780:$D$2774,365)</f>
        <v>1629</v>
      </c>
      <c r="G779" s="54">
        <f>COUNTIF(D780:$D$2774,366)</f>
        <v>366</v>
      </c>
      <c r="H779" s="50"/>
    </row>
    <row r="780" spans="1:8" x14ac:dyDescent="0.25">
      <c r="A780" s="54">
        <f>COUNTIF($C$3:C780,"Да")</f>
        <v>8</v>
      </c>
      <c r="B780" s="53">
        <f t="shared" si="24"/>
        <v>46178</v>
      </c>
      <c r="C780" s="53" t="str">
        <f>IF(ISERROR(VLOOKUP(B780,Оп27_BYN→EUR!$C$3:$C$33,1,0)),"Нет","Да")</f>
        <v>Нет</v>
      </c>
      <c r="D780" s="54">
        <f t="shared" si="25"/>
        <v>365</v>
      </c>
      <c r="E780" s="55">
        <f>('Все выпуски'!$H$4*'Все выпуски'!$H$8)*((VLOOKUP(IF(C780="Нет",VLOOKUP(A780,Оп27_BYN→EUR!$A$2:$C$33,3,0),VLOOKUP((A780-1),Оп27_BYN→EUR!$A$2:$C$33,3,0)),$B$2:$G$2774,5,0)-VLOOKUP(B780,$B$2:$G$2774,5,0))/365+(VLOOKUP(IF(C780="Нет",VLOOKUP(A780,Оп27_BYN→EUR!$A$2:$C$33,3,0),VLOOKUP((A780-1),Оп27_BYN→EUR!$A$2:$C$33,3,0)),$B$2:$G$2774,6,0)-VLOOKUP(B780,$B$2:$G$2774,6,0))/366)</f>
        <v>2.4003096870145204</v>
      </c>
      <c r="F780" s="54">
        <f>COUNTIF(D781:$D$2774,365)</f>
        <v>1628</v>
      </c>
      <c r="G780" s="54">
        <f>COUNTIF(D781:$D$2774,366)</f>
        <v>366</v>
      </c>
      <c r="H780" s="50"/>
    </row>
    <row r="781" spans="1:8" x14ac:dyDescent="0.25">
      <c r="A781" s="54">
        <f>COUNTIF($C$3:C781,"Да")</f>
        <v>8</v>
      </c>
      <c r="B781" s="53">
        <f t="shared" si="24"/>
        <v>46179</v>
      </c>
      <c r="C781" s="53" t="str">
        <f>IF(ISERROR(VLOOKUP(B781,Оп27_BYN→EUR!$C$3:$C$33,1,0)),"Нет","Да")</f>
        <v>Нет</v>
      </c>
      <c r="D781" s="54">
        <f t="shared" si="25"/>
        <v>365</v>
      </c>
      <c r="E781" s="55">
        <f>('Все выпуски'!$H$4*'Все выпуски'!$H$8)*((VLOOKUP(IF(C781="Нет",VLOOKUP(A781,Оп27_BYN→EUR!$A$2:$C$33,3,0),VLOOKUP((A781-1),Оп27_BYN→EUR!$A$2:$C$33,3,0)),$B$2:$G$2774,5,0)-VLOOKUP(B781,$B$2:$G$2774,5,0))/365+(VLOOKUP(IF(C781="Нет",VLOOKUP(A781,Оп27_BYN→EUR!$A$2:$C$33,3,0),VLOOKUP((A781-1),Оп27_BYN→EUR!$A$2:$C$33,3,0)),$B$2:$G$2774,6,0)-VLOOKUP(B781,$B$2:$G$2774,6,0))/366)</f>
        <v>2.4269797946480152</v>
      </c>
      <c r="F781" s="54">
        <f>COUNTIF(D782:$D$2774,365)</f>
        <v>1627</v>
      </c>
      <c r="G781" s="54">
        <f>COUNTIF(D782:$D$2774,366)</f>
        <v>366</v>
      </c>
      <c r="H781" s="50"/>
    </row>
    <row r="782" spans="1:8" x14ac:dyDescent="0.25">
      <c r="A782" s="54">
        <f>COUNTIF($C$3:C782,"Да")</f>
        <v>9</v>
      </c>
      <c r="B782" s="53">
        <f t="shared" si="24"/>
        <v>46180</v>
      </c>
      <c r="C782" s="53" t="str">
        <f>IF(ISERROR(VLOOKUP(B782,Оп27_BYN→EUR!$C$3:$C$33,1,0)),"Нет","Да")</f>
        <v>Да</v>
      </c>
      <c r="D782" s="54">
        <f t="shared" si="25"/>
        <v>365</v>
      </c>
      <c r="E782" s="55">
        <f>('Все выпуски'!$H$4*'Все выпуски'!$H$8)*((VLOOKUP(IF(C782="Нет",VLOOKUP(A782,Оп27_BYN→EUR!$A$2:$C$33,3,0),VLOOKUP((A782-1),Оп27_BYN→EUR!$A$2:$C$33,3,0)),$B$2:$G$2774,5,0)-VLOOKUP(B782,$B$2:$G$2774,5,0))/365+(VLOOKUP(IF(C782="Нет",VLOOKUP(A782,Оп27_BYN→EUR!$A$2:$C$33,3,0),VLOOKUP((A782-1),Оп27_BYN→EUR!$A$2:$C$33,3,0)),$B$2:$G$2774,6,0)-VLOOKUP(B782,$B$2:$G$2774,6,0))/366)</f>
        <v>2.4536499022815099</v>
      </c>
      <c r="F782" s="54">
        <f>COUNTIF(D783:$D$2774,365)</f>
        <v>1626</v>
      </c>
      <c r="G782" s="54">
        <f>COUNTIF(D783:$D$2774,366)</f>
        <v>366</v>
      </c>
      <c r="H782" s="50"/>
    </row>
    <row r="783" spans="1:8" x14ac:dyDescent="0.25">
      <c r="A783" s="54">
        <f>COUNTIF($C$3:C783,"Да")</f>
        <v>9</v>
      </c>
      <c r="B783" s="53">
        <f t="shared" si="24"/>
        <v>46181</v>
      </c>
      <c r="C783" s="53" t="str">
        <f>IF(ISERROR(VLOOKUP(B783,Оп27_BYN→EUR!$C$3:$C$33,1,0)),"Нет","Да")</f>
        <v>Нет</v>
      </c>
      <c r="D783" s="54">
        <f t="shared" si="25"/>
        <v>365</v>
      </c>
      <c r="E783" s="55">
        <f>('Все выпуски'!$H$4*'Все выпуски'!$H$8)*((VLOOKUP(IF(C783="Нет",VLOOKUP(A783,Оп27_BYN→EUR!$A$2:$C$33,3,0),VLOOKUP((A783-1),Оп27_BYN→EUR!$A$2:$C$33,3,0)),$B$2:$G$2774,5,0)-VLOOKUP(B783,$B$2:$G$2774,5,0))/365+(VLOOKUP(IF(C783="Нет",VLOOKUP(A783,Оп27_BYN→EUR!$A$2:$C$33,3,0),VLOOKUP((A783-1),Оп27_BYN→EUR!$A$2:$C$33,3,0)),$B$2:$G$2774,6,0)-VLOOKUP(B783,$B$2:$G$2774,6,0))/366)</f>
        <v>2.6670107633494672E-2</v>
      </c>
      <c r="F783" s="54">
        <f>COUNTIF(D784:$D$2774,365)</f>
        <v>1625</v>
      </c>
      <c r="G783" s="54">
        <f>COUNTIF(D784:$D$2774,366)</f>
        <v>366</v>
      </c>
      <c r="H783" s="50"/>
    </row>
    <row r="784" spans="1:8" x14ac:dyDescent="0.25">
      <c r="A784" s="54">
        <f>COUNTIF($C$3:C784,"Да")</f>
        <v>9</v>
      </c>
      <c r="B784" s="53">
        <f t="shared" si="24"/>
        <v>46182</v>
      </c>
      <c r="C784" s="53" t="str">
        <f>IF(ISERROR(VLOOKUP(B784,Оп27_BYN→EUR!$C$3:$C$33,1,0)),"Нет","Да")</f>
        <v>Нет</v>
      </c>
      <c r="D784" s="54">
        <f t="shared" si="25"/>
        <v>365</v>
      </c>
      <c r="E784" s="55">
        <f>('Все выпуски'!$H$4*'Все выпуски'!$H$8)*((VLOOKUP(IF(C784="Нет",VLOOKUP(A784,Оп27_BYN→EUR!$A$2:$C$33,3,0),VLOOKUP((A784-1),Оп27_BYN→EUR!$A$2:$C$33,3,0)),$B$2:$G$2774,5,0)-VLOOKUP(B784,$B$2:$G$2774,5,0))/365+(VLOOKUP(IF(C784="Нет",VLOOKUP(A784,Оп27_BYN→EUR!$A$2:$C$33,3,0),VLOOKUP((A784-1),Оп27_BYN→EUR!$A$2:$C$33,3,0)),$B$2:$G$2774,6,0)-VLOOKUP(B784,$B$2:$G$2774,6,0))/366)</f>
        <v>5.3340215266989344E-2</v>
      </c>
      <c r="F784" s="54">
        <f>COUNTIF(D785:$D$2774,365)</f>
        <v>1624</v>
      </c>
      <c r="G784" s="54">
        <f>COUNTIF(D785:$D$2774,366)</f>
        <v>366</v>
      </c>
      <c r="H784" s="50"/>
    </row>
    <row r="785" spans="1:8" x14ac:dyDescent="0.25">
      <c r="A785" s="54">
        <f>COUNTIF($C$3:C785,"Да")</f>
        <v>9</v>
      </c>
      <c r="B785" s="53">
        <f t="shared" si="24"/>
        <v>46183</v>
      </c>
      <c r="C785" s="53" t="str">
        <f>IF(ISERROR(VLOOKUP(B785,Оп27_BYN→EUR!$C$3:$C$33,1,0)),"Нет","Да")</f>
        <v>Нет</v>
      </c>
      <c r="D785" s="54">
        <f t="shared" si="25"/>
        <v>365</v>
      </c>
      <c r="E785" s="55">
        <f>('Все выпуски'!$H$4*'Все выпуски'!$H$8)*((VLOOKUP(IF(C785="Нет",VLOOKUP(A785,Оп27_BYN→EUR!$A$2:$C$33,3,0),VLOOKUP((A785-1),Оп27_BYN→EUR!$A$2:$C$33,3,0)),$B$2:$G$2774,5,0)-VLOOKUP(B785,$B$2:$G$2774,5,0))/365+(VLOOKUP(IF(C785="Нет",VLOOKUP(A785,Оп27_BYN→EUR!$A$2:$C$33,3,0),VLOOKUP((A785-1),Оп27_BYN→EUR!$A$2:$C$33,3,0)),$B$2:$G$2774,6,0)-VLOOKUP(B785,$B$2:$G$2774,6,0))/366)</f>
        <v>8.0010322900484002E-2</v>
      </c>
      <c r="F785" s="54">
        <f>COUNTIF(D786:$D$2774,365)</f>
        <v>1623</v>
      </c>
      <c r="G785" s="54">
        <f>COUNTIF(D786:$D$2774,366)</f>
        <v>366</v>
      </c>
      <c r="H785" s="50"/>
    </row>
    <row r="786" spans="1:8" x14ac:dyDescent="0.25">
      <c r="A786" s="54">
        <f>COUNTIF($C$3:C786,"Да")</f>
        <v>9</v>
      </c>
      <c r="B786" s="53">
        <f t="shared" si="24"/>
        <v>46184</v>
      </c>
      <c r="C786" s="53" t="str">
        <f>IF(ISERROR(VLOOKUP(B786,Оп27_BYN→EUR!$C$3:$C$33,1,0)),"Нет","Да")</f>
        <v>Нет</v>
      </c>
      <c r="D786" s="54">
        <f t="shared" si="25"/>
        <v>365</v>
      </c>
      <c r="E786" s="55">
        <f>('Все выпуски'!$H$4*'Все выпуски'!$H$8)*((VLOOKUP(IF(C786="Нет",VLOOKUP(A786,Оп27_BYN→EUR!$A$2:$C$33,3,0),VLOOKUP((A786-1),Оп27_BYN→EUR!$A$2:$C$33,3,0)),$B$2:$G$2774,5,0)-VLOOKUP(B786,$B$2:$G$2774,5,0))/365+(VLOOKUP(IF(C786="Нет",VLOOKUP(A786,Оп27_BYN→EUR!$A$2:$C$33,3,0),VLOOKUP((A786-1),Оп27_BYN→EUR!$A$2:$C$33,3,0)),$B$2:$G$2774,6,0)-VLOOKUP(B786,$B$2:$G$2774,6,0))/366)</f>
        <v>0.10668043053397869</v>
      </c>
      <c r="F786" s="54">
        <f>COUNTIF(D787:$D$2774,365)</f>
        <v>1622</v>
      </c>
      <c r="G786" s="54">
        <f>COUNTIF(D787:$D$2774,366)</f>
        <v>366</v>
      </c>
      <c r="H786" s="50"/>
    </row>
    <row r="787" spans="1:8" x14ac:dyDescent="0.25">
      <c r="A787" s="54">
        <f>COUNTIF($C$3:C787,"Да")</f>
        <v>9</v>
      </c>
      <c r="B787" s="53">
        <f t="shared" si="24"/>
        <v>46185</v>
      </c>
      <c r="C787" s="53" t="str">
        <f>IF(ISERROR(VLOOKUP(B787,Оп27_BYN→EUR!$C$3:$C$33,1,0)),"Нет","Да")</f>
        <v>Нет</v>
      </c>
      <c r="D787" s="54">
        <f t="shared" si="25"/>
        <v>365</v>
      </c>
      <c r="E787" s="55">
        <f>('Все выпуски'!$H$4*'Все выпуски'!$H$8)*((VLOOKUP(IF(C787="Нет",VLOOKUP(A787,Оп27_BYN→EUR!$A$2:$C$33,3,0),VLOOKUP((A787-1),Оп27_BYN→EUR!$A$2:$C$33,3,0)),$B$2:$G$2774,5,0)-VLOOKUP(B787,$B$2:$G$2774,5,0))/365+(VLOOKUP(IF(C787="Нет",VLOOKUP(A787,Оп27_BYN→EUR!$A$2:$C$33,3,0),VLOOKUP((A787-1),Оп27_BYN→EUR!$A$2:$C$33,3,0)),$B$2:$G$2774,6,0)-VLOOKUP(B787,$B$2:$G$2774,6,0))/366)</f>
        <v>0.13335053816747336</v>
      </c>
      <c r="F787" s="54">
        <f>COUNTIF(D788:$D$2774,365)</f>
        <v>1621</v>
      </c>
      <c r="G787" s="54">
        <f>COUNTIF(D788:$D$2774,366)</f>
        <v>366</v>
      </c>
      <c r="H787" s="50"/>
    </row>
    <row r="788" spans="1:8" x14ac:dyDescent="0.25">
      <c r="A788" s="54">
        <f>COUNTIF($C$3:C788,"Да")</f>
        <v>9</v>
      </c>
      <c r="B788" s="53">
        <f t="shared" si="24"/>
        <v>46186</v>
      </c>
      <c r="C788" s="53" t="str">
        <f>IF(ISERROR(VLOOKUP(B788,Оп27_BYN→EUR!$C$3:$C$33,1,0)),"Нет","Да")</f>
        <v>Нет</v>
      </c>
      <c r="D788" s="54">
        <f t="shared" si="25"/>
        <v>365</v>
      </c>
      <c r="E788" s="55">
        <f>('Все выпуски'!$H$4*'Все выпуски'!$H$8)*((VLOOKUP(IF(C788="Нет",VLOOKUP(A788,Оп27_BYN→EUR!$A$2:$C$33,3,0),VLOOKUP((A788-1),Оп27_BYN→EUR!$A$2:$C$33,3,0)),$B$2:$G$2774,5,0)-VLOOKUP(B788,$B$2:$G$2774,5,0))/365+(VLOOKUP(IF(C788="Нет",VLOOKUP(A788,Оп27_BYN→EUR!$A$2:$C$33,3,0),VLOOKUP((A788-1),Оп27_BYN→EUR!$A$2:$C$33,3,0)),$B$2:$G$2774,6,0)-VLOOKUP(B788,$B$2:$G$2774,6,0))/366)</f>
        <v>0.160020645800968</v>
      </c>
      <c r="F788" s="54">
        <f>COUNTIF(D789:$D$2774,365)</f>
        <v>1620</v>
      </c>
      <c r="G788" s="54">
        <f>COUNTIF(D789:$D$2774,366)</f>
        <v>366</v>
      </c>
      <c r="H788" s="50"/>
    </row>
    <row r="789" spans="1:8" x14ac:dyDescent="0.25">
      <c r="A789" s="54">
        <f>COUNTIF($C$3:C789,"Да")</f>
        <v>9</v>
      </c>
      <c r="B789" s="53">
        <f t="shared" si="24"/>
        <v>46187</v>
      </c>
      <c r="C789" s="53" t="str">
        <f>IF(ISERROR(VLOOKUP(B789,Оп27_BYN→EUR!$C$3:$C$33,1,0)),"Нет","Да")</f>
        <v>Нет</v>
      </c>
      <c r="D789" s="54">
        <f t="shared" si="25"/>
        <v>365</v>
      </c>
      <c r="E789" s="55">
        <f>('Все выпуски'!$H$4*'Все выпуски'!$H$8)*((VLOOKUP(IF(C789="Нет",VLOOKUP(A789,Оп27_BYN→EUR!$A$2:$C$33,3,0),VLOOKUP((A789-1),Оп27_BYN→EUR!$A$2:$C$33,3,0)),$B$2:$G$2774,5,0)-VLOOKUP(B789,$B$2:$G$2774,5,0))/365+(VLOOKUP(IF(C789="Нет",VLOOKUP(A789,Оп27_BYN→EUR!$A$2:$C$33,3,0),VLOOKUP((A789-1),Оп27_BYN→EUR!$A$2:$C$33,3,0)),$B$2:$G$2774,6,0)-VLOOKUP(B789,$B$2:$G$2774,6,0))/366)</f>
        <v>0.1866907534344627</v>
      </c>
      <c r="F789" s="54">
        <f>COUNTIF(D790:$D$2774,365)</f>
        <v>1619</v>
      </c>
      <c r="G789" s="54">
        <f>COUNTIF(D790:$D$2774,366)</f>
        <v>366</v>
      </c>
      <c r="H789" s="50"/>
    </row>
    <row r="790" spans="1:8" x14ac:dyDescent="0.25">
      <c r="A790" s="54">
        <f>COUNTIF($C$3:C790,"Да")</f>
        <v>9</v>
      </c>
      <c r="B790" s="53">
        <f t="shared" si="24"/>
        <v>46188</v>
      </c>
      <c r="C790" s="53" t="str">
        <f>IF(ISERROR(VLOOKUP(B790,Оп27_BYN→EUR!$C$3:$C$33,1,0)),"Нет","Да")</f>
        <v>Нет</v>
      </c>
      <c r="D790" s="54">
        <f t="shared" si="25"/>
        <v>365</v>
      </c>
      <c r="E790" s="55">
        <f>('Все выпуски'!$H$4*'Все выпуски'!$H$8)*((VLOOKUP(IF(C790="Нет",VLOOKUP(A790,Оп27_BYN→EUR!$A$2:$C$33,3,0),VLOOKUP((A790-1),Оп27_BYN→EUR!$A$2:$C$33,3,0)),$B$2:$G$2774,5,0)-VLOOKUP(B790,$B$2:$G$2774,5,0))/365+(VLOOKUP(IF(C790="Нет",VLOOKUP(A790,Оп27_BYN→EUR!$A$2:$C$33,3,0),VLOOKUP((A790-1),Оп27_BYN→EUR!$A$2:$C$33,3,0)),$B$2:$G$2774,6,0)-VLOOKUP(B790,$B$2:$G$2774,6,0))/366)</f>
        <v>0.21336086106795737</v>
      </c>
      <c r="F790" s="54">
        <f>COUNTIF(D791:$D$2774,365)</f>
        <v>1618</v>
      </c>
      <c r="G790" s="54">
        <f>COUNTIF(D791:$D$2774,366)</f>
        <v>366</v>
      </c>
      <c r="H790" s="50"/>
    </row>
    <row r="791" spans="1:8" x14ac:dyDescent="0.25">
      <c r="A791" s="54">
        <f>COUNTIF($C$3:C791,"Да")</f>
        <v>9</v>
      </c>
      <c r="B791" s="53">
        <f t="shared" si="24"/>
        <v>46189</v>
      </c>
      <c r="C791" s="53" t="str">
        <f>IF(ISERROR(VLOOKUP(B791,Оп27_BYN→EUR!$C$3:$C$33,1,0)),"Нет","Да")</f>
        <v>Нет</v>
      </c>
      <c r="D791" s="54">
        <f t="shared" si="25"/>
        <v>365</v>
      </c>
      <c r="E791" s="55">
        <f>('Все выпуски'!$H$4*'Все выпуски'!$H$8)*((VLOOKUP(IF(C791="Нет",VLOOKUP(A791,Оп27_BYN→EUR!$A$2:$C$33,3,0),VLOOKUP((A791-1),Оп27_BYN→EUR!$A$2:$C$33,3,0)),$B$2:$G$2774,5,0)-VLOOKUP(B791,$B$2:$G$2774,5,0))/365+(VLOOKUP(IF(C791="Нет",VLOOKUP(A791,Оп27_BYN→EUR!$A$2:$C$33,3,0),VLOOKUP((A791-1),Оп27_BYN→EUR!$A$2:$C$33,3,0)),$B$2:$G$2774,6,0)-VLOOKUP(B791,$B$2:$G$2774,6,0))/366)</f>
        <v>0.24003096870145205</v>
      </c>
      <c r="F791" s="54">
        <f>COUNTIF(D792:$D$2774,365)</f>
        <v>1617</v>
      </c>
      <c r="G791" s="54">
        <f>COUNTIF(D792:$D$2774,366)</f>
        <v>366</v>
      </c>
      <c r="H791" s="50"/>
    </row>
    <row r="792" spans="1:8" x14ac:dyDescent="0.25">
      <c r="A792" s="54">
        <f>COUNTIF($C$3:C792,"Да")</f>
        <v>9</v>
      </c>
      <c r="B792" s="53">
        <f t="shared" si="24"/>
        <v>46190</v>
      </c>
      <c r="C792" s="53" t="str">
        <f>IF(ISERROR(VLOOKUP(B792,Оп27_BYN→EUR!$C$3:$C$33,1,0)),"Нет","Да")</f>
        <v>Нет</v>
      </c>
      <c r="D792" s="54">
        <f t="shared" si="25"/>
        <v>365</v>
      </c>
      <c r="E792" s="55">
        <f>('Все выпуски'!$H$4*'Все выпуски'!$H$8)*((VLOOKUP(IF(C792="Нет",VLOOKUP(A792,Оп27_BYN→EUR!$A$2:$C$33,3,0),VLOOKUP((A792-1),Оп27_BYN→EUR!$A$2:$C$33,3,0)),$B$2:$G$2774,5,0)-VLOOKUP(B792,$B$2:$G$2774,5,0))/365+(VLOOKUP(IF(C792="Нет",VLOOKUP(A792,Оп27_BYN→EUR!$A$2:$C$33,3,0),VLOOKUP((A792-1),Оп27_BYN→EUR!$A$2:$C$33,3,0)),$B$2:$G$2774,6,0)-VLOOKUP(B792,$B$2:$G$2774,6,0))/366)</f>
        <v>0.26670107633494672</v>
      </c>
      <c r="F792" s="54">
        <f>COUNTIF(D793:$D$2774,365)</f>
        <v>1616</v>
      </c>
      <c r="G792" s="54">
        <f>COUNTIF(D793:$D$2774,366)</f>
        <v>366</v>
      </c>
      <c r="H792" s="50"/>
    </row>
    <row r="793" spans="1:8" x14ac:dyDescent="0.25">
      <c r="A793" s="54">
        <f>COUNTIF($C$3:C793,"Да")</f>
        <v>9</v>
      </c>
      <c r="B793" s="53">
        <f t="shared" si="24"/>
        <v>46191</v>
      </c>
      <c r="C793" s="53" t="str">
        <f>IF(ISERROR(VLOOKUP(B793,Оп27_BYN→EUR!$C$3:$C$33,1,0)),"Нет","Да")</f>
        <v>Нет</v>
      </c>
      <c r="D793" s="54">
        <f t="shared" si="25"/>
        <v>365</v>
      </c>
      <c r="E793" s="55">
        <f>('Все выпуски'!$H$4*'Все выпуски'!$H$8)*((VLOOKUP(IF(C793="Нет",VLOOKUP(A793,Оп27_BYN→EUR!$A$2:$C$33,3,0),VLOOKUP((A793-1),Оп27_BYN→EUR!$A$2:$C$33,3,0)),$B$2:$G$2774,5,0)-VLOOKUP(B793,$B$2:$G$2774,5,0))/365+(VLOOKUP(IF(C793="Нет",VLOOKUP(A793,Оп27_BYN→EUR!$A$2:$C$33,3,0),VLOOKUP((A793-1),Оп27_BYN→EUR!$A$2:$C$33,3,0)),$B$2:$G$2774,6,0)-VLOOKUP(B793,$B$2:$G$2774,6,0))/366)</f>
        <v>0.29337118396844142</v>
      </c>
      <c r="F793" s="54">
        <f>COUNTIF(D794:$D$2774,365)</f>
        <v>1615</v>
      </c>
      <c r="G793" s="54">
        <f>COUNTIF(D794:$D$2774,366)</f>
        <v>366</v>
      </c>
      <c r="H793" s="50"/>
    </row>
    <row r="794" spans="1:8" x14ac:dyDescent="0.25">
      <c r="A794" s="54">
        <f>COUNTIF($C$3:C794,"Да")</f>
        <v>9</v>
      </c>
      <c r="B794" s="53">
        <f t="shared" si="24"/>
        <v>46192</v>
      </c>
      <c r="C794" s="53" t="str">
        <f>IF(ISERROR(VLOOKUP(B794,Оп27_BYN→EUR!$C$3:$C$33,1,0)),"Нет","Да")</f>
        <v>Нет</v>
      </c>
      <c r="D794" s="54">
        <f t="shared" si="25"/>
        <v>365</v>
      </c>
      <c r="E794" s="55">
        <f>('Все выпуски'!$H$4*'Все выпуски'!$H$8)*((VLOOKUP(IF(C794="Нет",VLOOKUP(A794,Оп27_BYN→EUR!$A$2:$C$33,3,0),VLOOKUP((A794-1),Оп27_BYN→EUR!$A$2:$C$33,3,0)),$B$2:$G$2774,5,0)-VLOOKUP(B794,$B$2:$G$2774,5,0))/365+(VLOOKUP(IF(C794="Нет",VLOOKUP(A794,Оп27_BYN→EUR!$A$2:$C$33,3,0),VLOOKUP((A794-1),Оп27_BYN→EUR!$A$2:$C$33,3,0)),$B$2:$G$2774,6,0)-VLOOKUP(B794,$B$2:$G$2774,6,0))/366)</f>
        <v>0.32004129160193601</v>
      </c>
      <c r="F794" s="54">
        <f>COUNTIF(D795:$D$2774,365)</f>
        <v>1614</v>
      </c>
      <c r="G794" s="54">
        <f>COUNTIF(D795:$D$2774,366)</f>
        <v>366</v>
      </c>
      <c r="H794" s="50"/>
    </row>
    <row r="795" spans="1:8" x14ac:dyDescent="0.25">
      <c r="A795" s="54">
        <f>COUNTIF($C$3:C795,"Да")</f>
        <v>9</v>
      </c>
      <c r="B795" s="53">
        <f t="shared" si="24"/>
        <v>46193</v>
      </c>
      <c r="C795" s="53" t="str">
        <f>IF(ISERROR(VLOOKUP(B795,Оп27_BYN→EUR!$C$3:$C$33,1,0)),"Нет","Да")</f>
        <v>Нет</v>
      </c>
      <c r="D795" s="54">
        <f t="shared" si="25"/>
        <v>365</v>
      </c>
      <c r="E795" s="55">
        <f>('Все выпуски'!$H$4*'Все выпуски'!$H$8)*((VLOOKUP(IF(C795="Нет",VLOOKUP(A795,Оп27_BYN→EUR!$A$2:$C$33,3,0),VLOOKUP((A795-1),Оп27_BYN→EUR!$A$2:$C$33,3,0)),$B$2:$G$2774,5,0)-VLOOKUP(B795,$B$2:$G$2774,5,0))/365+(VLOOKUP(IF(C795="Нет",VLOOKUP(A795,Оп27_BYN→EUR!$A$2:$C$33,3,0),VLOOKUP((A795-1),Оп27_BYN→EUR!$A$2:$C$33,3,0)),$B$2:$G$2774,6,0)-VLOOKUP(B795,$B$2:$G$2774,6,0))/366)</f>
        <v>0.34671139923543071</v>
      </c>
      <c r="F795" s="54">
        <f>COUNTIF(D796:$D$2774,365)</f>
        <v>1613</v>
      </c>
      <c r="G795" s="54">
        <f>COUNTIF(D796:$D$2774,366)</f>
        <v>366</v>
      </c>
      <c r="H795" s="50"/>
    </row>
    <row r="796" spans="1:8" x14ac:dyDescent="0.25">
      <c r="A796" s="54">
        <f>COUNTIF($C$3:C796,"Да")</f>
        <v>9</v>
      </c>
      <c r="B796" s="53">
        <f t="shared" si="24"/>
        <v>46194</v>
      </c>
      <c r="C796" s="53" t="str">
        <f>IF(ISERROR(VLOOKUP(B796,Оп27_BYN→EUR!$C$3:$C$33,1,0)),"Нет","Да")</f>
        <v>Нет</v>
      </c>
      <c r="D796" s="54">
        <f t="shared" si="25"/>
        <v>365</v>
      </c>
      <c r="E796" s="55">
        <f>('Все выпуски'!$H$4*'Все выпуски'!$H$8)*((VLOOKUP(IF(C796="Нет",VLOOKUP(A796,Оп27_BYN→EUR!$A$2:$C$33,3,0),VLOOKUP((A796-1),Оп27_BYN→EUR!$A$2:$C$33,3,0)),$B$2:$G$2774,5,0)-VLOOKUP(B796,$B$2:$G$2774,5,0))/365+(VLOOKUP(IF(C796="Нет",VLOOKUP(A796,Оп27_BYN→EUR!$A$2:$C$33,3,0),VLOOKUP((A796-1),Оп27_BYN→EUR!$A$2:$C$33,3,0)),$B$2:$G$2774,6,0)-VLOOKUP(B796,$B$2:$G$2774,6,0))/366)</f>
        <v>0.37338150686892541</v>
      </c>
      <c r="F796" s="54">
        <f>COUNTIF(D797:$D$2774,365)</f>
        <v>1612</v>
      </c>
      <c r="G796" s="54">
        <f>COUNTIF(D797:$D$2774,366)</f>
        <v>366</v>
      </c>
      <c r="H796" s="50"/>
    </row>
    <row r="797" spans="1:8" x14ac:dyDescent="0.25">
      <c r="A797" s="54">
        <f>COUNTIF($C$3:C797,"Да")</f>
        <v>9</v>
      </c>
      <c r="B797" s="53">
        <f t="shared" si="24"/>
        <v>46195</v>
      </c>
      <c r="C797" s="53" t="str">
        <f>IF(ISERROR(VLOOKUP(B797,Оп27_BYN→EUR!$C$3:$C$33,1,0)),"Нет","Да")</f>
        <v>Нет</v>
      </c>
      <c r="D797" s="54">
        <f t="shared" si="25"/>
        <v>365</v>
      </c>
      <c r="E797" s="55">
        <f>('Все выпуски'!$H$4*'Все выпуски'!$H$8)*((VLOOKUP(IF(C797="Нет",VLOOKUP(A797,Оп27_BYN→EUR!$A$2:$C$33,3,0),VLOOKUP((A797-1),Оп27_BYN→EUR!$A$2:$C$33,3,0)),$B$2:$G$2774,5,0)-VLOOKUP(B797,$B$2:$G$2774,5,0))/365+(VLOOKUP(IF(C797="Нет",VLOOKUP(A797,Оп27_BYN→EUR!$A$2:$C$33,3,0),VLOOKUP((A797-1),Оп27_BYN→EUR!$A$2:$C$33,3,0)),$B$2:$G$2774,6,0)-VLOOKUP(B797,$B$2:$G$2774,6,0))/366)</f>
        <v>0.40005161450242005</v>
      </c>
      <c r="F797" s="54">
        <f>COUNTIF(D798:$D$2774,365)</f>
        <v>1611</v>
      </c>
      <c r="G797" s="54">
        <f>COUNTIF(D798:$D$2774,366)</f>
        <v>366</v>
      </c>
      <c r="H797" s="50"/>
    </row>
    <row r="798" spans="1:8" x14ac:dyDescent="0.25">
      <c r="A798" s="54">
        <f>COUNTIF($C$3:C798,"Да")</f>
        <v>9</v>
      </c>
      <c r="B798" s="53">
        <f t="shared" si="24"/>
        <v>46196</v>
      </c>
      <c r="C798" s="53" t="str">
        <f>IF(ISERROR(VLOOKUP(B798,Оп27_BYN→EUR!$C$3:$C$33,1,0)),"Нет","Да")</f>
        <v>Нет</v>
      </c>
      <c r="D798" s="54">
        <f t="shared" si="25"/>
        <v>365</v>
      </c>
      <c r="E798" s="55">
        <f>('Все выпуски'!$H$4*'Все выпуски'!$H$8)*((VLOOKUP(IF(C798="Нет",VLOOKUP(A798,Оп27_BYN→EUR!$A$2:$C$33,3,0),VLOOKUP((A798-1),Оп27_BYN→EUR!$A$2:$C$33,3,0)),$B$2:$G$2774,5,0)-VLOOKUP(B798,$B$2:$G$2774,5,0))/365+(VLOOKUP(IF(C798="Нет",VLOOKUP(A798,Оп27_BYN→EUR!$A$2:$C$33,3,0),VLOOKUP((A798-1),Оп27_BYN→EUR!$A$2:$C$33,3,0)),$B$2:$G$2774,6,0)-VLOOKUP(B798,$B$2:$G$2774,6,0))/366)</f>
        <v>0.42672172213591475</v>
      </c>
      <c r="F798" s="54">
        <f>COUNTIF(D799:$D$2774,365)</f>
        <v>1610</v>
      </c>
      <c r="G798" s="54">
        <f>COUNTIF(D799:$D$2774,366)</f>
        <v>366</v>
      </c>
      <c r="H798" s="50"/>
    </row>
    <row r="799" spans="1:8" x14ac:dyDescent="0.25">
      <c r="A799" s="54">
        <f>COUNTIF($C$3:C799,"Да")</f>
        <v>9</v>
      </c>
      <c r="B799" s="53">
        <f t="shared" si="24"/>
        <v>46197</v>
      </c>
      <c r="C799" s="53" t="str">
        <f>IF(ISERROR(VLOOKUP(B799,Оп27_BYN→EUR!$C$3:$C$33,1,0)),"Нет","Да")</f>
        <v>Нет</v>
      </c>
      <c r="D799" s="54">
        <f t="shared" si="25"/>
        <v>365</v>
      </c>
      <c r="E799" s="55">
        <f>('Все выпуски'!$H$4*'Все выпуски'!$H$8)*((VLOOKUP(IF(C799="Нет",VLOOKUP(A799,Оп27_BYN→EUR!$A$2:$C$33,3,0),VLOOKUP((A799-1),Оп27_BYN→EUR!$A$2:$C$33,3,0)),$B$2:$G$2774,5,0)-VLOOKUP(B799,$B$2:$G$2774,5,0))/365+(VLOOKUP(IF(C799="Нет",VLOOKUP(A799,Оп27_BYN→EUR!$A$2:$C$33,3,0),VLOOKUP((A799-1),Оп27_BYN→EUR!$A$2:$C$33,3,0)),$B$2:$G$2774,6,0)-VLOOKUP(B799,$B$2:$G$2774,6,0))/366)</f>
        <v>0.45339182976940945</v>
      </c>
      <c r="F799" s="54">
        <f>COUNTIF(D800:$D$2774,365)</f>
        <v>1609</v>
      </c>
      <c r="G799" s="54">
        <f>COUNTIF(D800:$D$2774,366)</f>
        <v>366</v>
      </c>
      <c r="H799" s="50"/>
    </row>
    <row r="800" spans="1:8" x14ac:dyDescent="0.25">
      <c r="A800" s="54">
        <f>COUNTIF($C$3:C800,"Да")</f>
        <v>9</v>
      </c>
      <c r="B800" s="53">
        <f t="shared" si="24"/>
        <v>46198</v>
      </c>
      <c r="C800" s="53" t="str">
        <f>IF(ISERROR(VLOOKUP(B800,Оп27_BYN→EUR!$C$3:$C$33,1,0)),"Нет","Да")</f>
        <v>Нет</v>
      </c>
      <c r="D800" s="54">
        <f t="shared" si="25"/>
        <v>365</v>
      </c>
      <c r="E800" s="55">
        <f>('Все выпуски'!$H$4*'Все выпуски'!$H$8)*((VLOOKUP(IF(C800="Нет",VLOOKUP(A800,Оп27_BYN→EUR!$A$2:$C$33,3,0),VLOOKUP((A800-1),Оп27_BYN→EUR!$A$2:$C$33,3,0)),$B$2:$G$2774,5,0)-VLOOKUP(B800,$B$2:$G$2774,5,0))/365+(VLOOKUP(IF(C800="Нет",VLOOKUP(A800,Оп27_BYN→EUR!$A$2:$C$33,3,0),VLOOKUP((A800-1),Оп27_BYN→EUR!$A$2:$C$33,3,0)),$B$2:$G$2774,6,0)-VLOOKUP(B800,$B$2:$G$2774,6,0))/366)</f>
        <v>0.48006193740290409</v>
      </c>
      <c r="F800" s="54">
        <f>COUNTIF(D801:$D$2774,365)</f>
        <v>1608</v>
      </c>
      <c r="G800" s="54">
        <f>COUNTIF(D801:$D$2774,366)</f>
        <v>366</v>
      </c>
      <c r="H800" s="50"/>
    </row>
    <row r="801" spans="1:8" x14ac:dyDescent="0.25">
      <c r="A801" s="54">
        <f>COUNTIF($C$3:C801,"Да")</f>
        <v>9</v>
      </c>
      <c r="B801" s="53">
        <f t="shared" si="24"/>
        <v>46199</v>
      </c>
      <c r="C801" s="53" t="str">
        <f>IF(ISERROR(VLOOKUP(B801,Оп27_BYN→EUR!$C$3:$C$33,1,0)),"Нет","Да")</f>
        <v>Нет</v>
      </c>
      <c r="D801" s="54">
        <f t="shared" si="25"/>
        <v>365</v>
      </c>
      <c r="E801" s="55">
        <f>('Все выпуски'!$H$4*'Все выпуски'!$H$8)*((VLOOKUP(IF(C801="Нет",VLOOKUP(A801,Оп27_BYN→EUR!$A$2:$C$33,3,0),VLOOKUP((A801-1),Оп27_BYN→EUR!$A$2:$C$33,3,0)),$B$2:$G$2774,5,0)-VLOOKUP(B801,$B$2:$G$2774,5,0))/365+(VLOOKUP(IF(C801="Нет",VLOOKUP(A801,Оп27_BYN→EUR!$A$2:$C$33,3,0),VLOOKUP((A801-1),Оп27_BYN→EUR!$A$2:$C$33,3,0)),$B$2:$G$2774,6,0)-VLOOKUP(B801,$B$2:$G$2774,6,0))/366)</f>
        <v>0.50673204503639879</v>
      </c>
      <c r="F801" s="54">
        <f>COUNTIF(D802:$D$2774,365)</f>
        <v>1607</v>
      </c>
      <c r="G801" s="54">
        <f>COUNTIF(D802:$D$2774,366)</f>
        <v>366</v>
      </c>
      <c r="H801" s="50"/>
    </row>
    <row r="802" spans="1:8" x14ac:dyDescent="0.25">
      <c r="A802" s="54">
        <f>COUNTIF($C$3:C802,"Да")</f>
        <v>9</v>
      </c>
      <c r="B802" s="53">
        <f t="shared" si="24"/>
        <v>46200</v>
      </c>
      <c r="C802" s="53" t="str">
        <f>IF(ISERROR(VLOOKUP(B802,Оп27_BYN→EUR!$C$3:$C$33,1,0)),"Нет","Да")</f>
        <v>Нет</v>
      </c>
      <c r="D802" s="54">
        <f t="shared" si="25"/>
        <v>365</v>
      </c>
      <c r="E802" s="55">
        <f>('Все выпуски'!$H$4*'Все выпуски'!$H$8)*((VLOOKUP(IF(C802="Нет",VLOOKUP(A802,Оп27_BYN→EUR!$A$2:$C$33,3,0),VLOOKUP((A802-1),Оп27_BYN→EUR!$A$2:$C$33,3,0)),$B$2:$G$2774,5,0)-VLOOKUP(B802,$B$2:$G$2774,5,0))/365+(VLOOKUP(IF(C802="Нет",VLOOKUP(A802,Оп27_BYN→EUR!$A$2:$C$33,3,0),VLOOKUP((A802-1),Оп27_BYN→EUR!$A$2:$C$33,3,0)),$B$2:$G$2774,6,0)-VLOOKUP(B802,$B$2:$G$2774,6,0))/366)</f>
        <v>0.53340215266989344</v>
      </c>
      <c r="F802" s="54">
        <f>COUNTIF(D803:$D$2774,365)</f>
        <v>1606</v>
      </c>
      <c r="G802" s="54">
        <f>COUNTIF(D803:$D$2774,366)</f>
        <v>366</v>
      </c>
      <c r="H802" s="50"/>
    </row>
    <row r="803" spans="1:8" x14ac:dyDescent="0.25">
      <c r="A803" s="54">
        <f>COUNTIF($C$3:C803,"Да")</f>
        <v>9</v>
      </c>
      <c r="B803" s="53">
        <f t="shared" si="24"/>
        <v>46201</v>
      </c>
      <c r="C803" s="53" t="str">
        <f>IF(ISERROR(VLOOKUP(B803,Оп27_BYN→EUR!$C$3:$C$33,1,0)),"Нет","Да")</f>
        <v>Нет</v>
      </c>
      <c r="D803" s="54">
        <f t="shared" si="25"/>
        <v>365</v>
      </c>
      <c r="E803" s="55">
        <f>('Все выпуски'!$H$4*'Все выпуски'!$H$8)*((VLOOKUP(IF(C803="Нет",VLOOKUP(A803,Оп27_BYN→EUR!$A$2:$C$33,3,0),VLOOKUP((A803-1),Оп27_BYN→EUR!$A$2:$C$33,3,0)),$B$2:$G$2774,5,0)-VLOOKUP(B803,$B$2:$G$2774,5,0))/365+(VLOOKUP(IF(C803="Нет",VLOOKUP(A803,Оп27_BYN→EUR!$A$2:$C$33,3,0),VLOOKUP((A803-1),Оп27_BYN→EUR!$A$2:$C$33,3,0)),$B$2:$G$2774,6,0)-VLOOKUP(B803,$B$2:$G$2774,6,0))/366)</f>
        <v>0.56007226030338808</v>
      </c>
      <c r="F803" s="54">
        <f>COUNTIF(D804:$D$2774,365)</f>
        <v>1605</v>
      </c>
      <c r="G803" s="54">
        <f>COUNTIF(D804:$D$2774,366)</f>
        <v>366</v>
      </c>
      <c r="H803" s="50"/>
    </row>
    <row r="804" spans="1:8" x14ac:dyDescent="0.25">
      <c r="A804" s="54">
        <f>COUNTIF($C$3:C804,"Да")</f>
        <v>9</v>
      </c>
      <c r="B804" s="53">
        <f t="shared" si="24"/>
        <v>46202</v>
      </c>
      <c r="C804" s="53" t="str">
        <f>IF(ISERROR(VLOOKUP(B804,Оп27_BYN→EUR!$C$3:$C$33,1,0)),"Нет","Да")</f>
        <v>Нет</v>
      </c>
      <c r="D804" s="54">
        <f t="shared" si="25"/>
        <v>365</v>
      </c>
      <c r="E804" s="55">
        <f>('Все выпуски'!$H$4*'Все выпуски'!$H$8)*((VLOOKUP(IF(C804="Нет",VLOOKUP(A804,Оп27_BYN→EUR!$A$2:$C$33,3,0),VLOOKUP((A804-1),Оп27_BYN→EUR!$A$2:$C$33,3,0)),$B$2:$G$2774,5,0)-VLOOKUP(B804,$B$2:$G$2774,5,0))/365+(VLOOKUP(IF(C804="Нет",VLOOKUP(A804,Оп27_BYN→EUR!$A$2:$C$33,3,0),VLOOKUP((A804-1),Оп27_BYN→EUR!$A$2:$C$33,3,0)),$B$2:$G$2774,6,0)-VLOOKUP(B804,$B$2:$G$2774,6,0))/366)</f>
        <v>0.58674236793688284</v>
      </c>
      <c r="F804" s="54">
        <f>COUNTIF(D805:$D$2774,365)</f>
        <v>1604</v>
      </c>
      <c r="G804" s="54">
        <f>COUNTIF(D805:$D$2774,366)</f>
        <v>366</v>
      </c>
      <c r="H804" s="50"/>
    </row>
    <row r="805" spans="1:8" x14ac:dyDescent="0.25">
      <c r="A805" s="54">
        <f>COUNTIF($C$3:C805,"Да")</f>
        <v>9</v>
      </c>
      <c r="B805" s="53">
        <f t="shared" si="24"/>
        <v>46203</v>
      </c>
      <c r="C805" s="53" t="str">
        <f>IF(ISERROR(VLOOKUP(B805,Оп27_BYN→EUR!$C$3:$C$33,1,0)),"Нет","Да")</f>
        <v>Нет</v>
      </c>
      <c r="D805" s="54">
        <f t="shared" si="25"/>
        <v>365</v>
      </c>
      <c r="E805" s="55">
        <f>('Все выпуски'!$H$4*'Все выпуски'!$H$8)*((VLOOKUP(IF(C805="Нет",VLOOKUP(A805,Оп27_BYN→EUR!$A$2:$C$33,3,0),VLOOKUP((A805-1),Оп27_BYN→EUR!$A$2:$C$33,3,0)),$B$2:$G$2774,5,0)-VLOOKUP(B805,$B$2:$G$2774,5,0))/365+(VLOOKUP(IF(C805="Нет",VLOOKUP(A805,Оп27_BYN→EUR!$A$2:$C$33,3,0),VLOOKUP((A805-1),Оп27_BYN→EUR!$A$2:$C$33,3,0)),$B$2:$G$2774,6,0)-VLOOKUP(B805,$B$2:$G$2774,6,0))/366)</f>
        <v>0.61341247557037748</v>
      </c>
      <c r="F805" s="54">
        <f>COUNTIF(D806:$D$2774,365)</f>
        <v>1603</v>
      </c>
      <c r="G805" s="54">
        <f>COUNTIF(D806:$D$2774,366)</f>
        <v>366</v>
      </c>
      <c r="H805" s="50"/>
    </row>
    <row r="806" spans="1:8" x14ac:dyDescent="0.25">
      <c r="A806" s="54">
        <f>COUNTIF($C$3:C806,"Да")</f>
        <v>9</v>
      </c>
      <c r="B806" s="53">
        <f t="shared" si="24"/>
        <v>46204</v>
      </c>
      <c r="C806" s="53" t="str">
        <f>IF(ISERROR(VLOOKUP(B806,Оп27_BYN→EUR!$C$3:$C$33,1,0)),"Нет","Да")</f>
        <v>Нет</v>
      </c>
      <c r="D806" s="54">
        <f t="shared" si="25"/>
        <v>365</v>
      </c>
      <c r="E806" s="55">
        <f>('Все выпуски'!$H$4*'Все выпуски'!$H$8)*((VLOOKUP(IF(C806="Нет",VLOOKUP(A806,Оп27_BYN→EUR!$A$2:$C$33,3,0),VLOOKUP((A806-1),Оп27_BYN→EUR!$A$2:$C$33,3,0)),$B$2:$G$2774,5,0)-VLOOKUP(B806,$B$2:$G$2774,5,0))/365+(VLOOKUP(IF(C806="Нет",VLOOKUP(A806,Оп27_BYN→EUR!$A$2:$C$33,3,0),VLOOKUP((A806-1),Оп27_BYN→EUR!$A$2:$C$33,3,0)),$B$2:$G$2774,6,0)-VLOOKUP(B806,$B$2:$G$2774,6,0))/366)</f>
        <v>0.64008258320387201</v>
      </c>
      <c r="F806" s="54">
        <f>COUNTIF(D807:$D$2774,365)</f>
        <v>1602</v>
      </c>
      <c r="G806" s="54">
        <f>COUNTIF(D807:$D$2774,366)</f>
        <v>366</v>
      </c>
      <c r="H806" s="50"/>
    </row>
    <row r="807" spans="1:8" x14ac:dyDescent="0.25">
      <c r="A807" s="54">
        <f>COUNTIF($C$3:C807,"Да")</f>
        <v>9</v>
      </c>
      <c r="B807" s="53">
        <f t="shared" si="24"/>
        <v>46205</v>
      </c>
      <c r="C807" s="53" t="str">
        <f>IF(ISERROR(VLOOKUP(B807,Оп27_BYN→EUR!$C$3:$C$33,1,0)),"Нет","Да")</f>
        <v>Нет</v>
      </c>
      <c r="D807" s="54">
        <f t="shared" si="25"/>
        <v>365</v>
      </c>
      <c r="E807" s="55">
        <f>('Все выпуски'!$H$4*'Все выпуски'!$H$8)*((VLOOKUP(IF(C807="Нет",VLOOKUP(A807,Оп27_BYN→EUR!$A$2:$C$33,3,0),VLOOKUP((A807-1),Оп27_BYN→EUR!$A$2:$C$33,3,0)),$B$2:$G$2774,5,0)-VLOOKUP(B807,$B$2:$G$2774,5,0))/365+(VLOOKUP(IF(C807="Нет",VLOOKUP(A807,Оп27_BYN→EUR!$A$2:$C$33,3,0),VLOOKUP((A807-1),Оп27_BYN→EUR!$A$2:$C$33,3,0)),$B$2:$G$2774,6,0)-VLOOKUP(B807,$B$2:$G$2774,6,0))/366)</f>
        <v>0.66675269083736677</v>
      </c>
      <c r="F807" s="54">
        <f>COUNTIF(D808:$D$2774,365)</f>
        <v>1601</v>
      </c>
      <c r="G807" s="54">
        <f>COUNTIF(D808:$D$2774,366)</f>
        <v>366</v>
      </c>
      <c r="H807" s="50"/>
    </row>
    <row r="808" spans="1:8" x14ac:dyDescent="0.25">
      <c r="A808" s="54">
        <f>COUNTIF($C$3:C808,"Да")</f>
        <v>9</v>
      </c>
      <c r="B808" s="53">
        <f t="shared" si="24"/>
        <v>46206</v>
      </c>
      <c r="C808" s="53" t="str">
        <f>IF(ISERROR(VLOOKUP(B808,Оп27_BYN→EUR!$C$3:$C$33,1,0)),"Нет","Да")</f>
        <v>Нет</v>
      </c>
      <c r="D808" s="54">
        <f t="shared" si="25"/>
        <v>365</v>
      </c>
      <c r="E808" s="55">
        <f>('Все выпуски'!$H$4*'Все выпуски'!$H$8)*((VLOOKUP(IF(C808="Нет",VLOOKUP(A808,Оп27_BYN→EUR!$A$2:$C$33,3,0),VLOOKUP((A808-1),Оп27_BYN→EUR!$A$2:$C$33,3,0)),$B$2:$G$2774,5,0)-VLOOKUP(B808,$B$2:$G$2774,5,0))/365+(VLOOKUP(IF(C808="Нет",VLOOKUP(A808,Оп27_BYN→EUR!$A$2:$C$33,3,0),VLOOKUP((A808-1),Оп27_BYN→EUR!$A$2:$C$33,3,0)),$B$2:$G$2774,6,0)-VLOOKUP(B808,$B$2:$G$2774,6,0))/366)</f>
        <v>0.69342279847086141</v>
      </c>
      <c r="F808" s="54">
        <f>COUNTIF(D809:$D$2774,365)</f>
        <v>1600</v>
      </c>
      <c r="G808" s="54">
        <f>COUNTIF(D809:$D$2774,366)</f>
        <v>366</v>
      </c>
      <c r="H808" s="50"/>
    </row>
    <row r="809" spans="1:8" x14ac:dyDescent="0.25">
      <c r="A809" s="54">
        <f>COUNTIF($C$3:C809,"Да")</f>
        <v>9</v>
      </c>
      <c r="B809" s="53">
        <f t="shared" si="24"/>
        <v>46207</v>
      </c>
      <c r="C809" s="53" t="str">
        <f>IF(ISERROR(VLOOKUP(B809,Оп27_BYN→EUR!$C$3:$C$33,1,0)),"Нет","Да")</f>
        <v>Нет</v>
      </c>
      <c r="D809" s="54">
        <f t="shared" si="25"/>
        <v>365</v>
      </c>
      <c r="E809" s="55">
        <f>('Все выпуски'!$H$4*'Все выпуски'!$H$8)*((VLOOKUP(IF(C809="Нет",VLOOKUP(A809,Оп27_BYN→EUR!$A$2:$C$33,3,0),VLOOKUP((A809-1),Оп27_BYN→EUR!$A$2:$C$33,3,0)),$B$2:$G$2774,5,0)-VLOOKUP(B809,$B$2:$G$2774,5,0))/365+(VLOOKUP(IF(C809="Нет",VLOOKUP(A809,Оп27_BYN→EUR!$A$2:$C$33,3,0),VLOOKUP((A809-1),Оп27_BYN→EUR!$A$2:$C$33,3,0)),$B$2:$G$2774,6,0)-VLOOKUP(B809,$B$2:$G$2774,6,0))/366)</f>
        <v>0.72009290610435617</v>
      </c>
      <c r="F809" s="54">
        <f>COUNTIF(D810:$D$2774,365)</f>
        <v>1599</v>
      </c>
      <c r="G809" s="54">
        <f>COUNTIF(D810:$D$2774,366)</f>
        <v>366</v>
      </c>
      <c r="H809" s="50"/>
    </row>
    <row r="810" spans="1:8" x14ac:dyDescent="0.25">
      <c r="A810" s="54">
        <f>COUNTIF($C$3:C810,"Да")</f>
        <v>9</v>
      </c>
      <c r="B810" s="53">
        <f t="shared" si="24"/>
        <v>46208</v>
      </c>
      <c r="C810" s="53" t="str">
        <f>IF(ISERROR(VLOOKUP(B810,Оп27_BYN→EUR!$C$3:$C$33,1,0)),"Нет","Да")</f>
        <v>Нет</v>
      </c>
      <c r="D810" s="54">
        <f t="shared" si="25"/>
        <v>365</v>
      </c>
      <c r="E810" s="55">
        <f>('Все выпуски'!$H$4*'Все выпуски'!$H$8)*((VLOOKUP(IF(C810="Нет",VLOOKUP(A810,Оп27_BYN→EUR!$A$2:$C$33,3,0),VLOOKUP((A810-1),Оп27_BYN→EUR!$A$2:$C$33,3,0)),$B$2:$G$2774,5,0)-VLOOKUP(B810,$B$2:$G$2774,5,0))/365+(VLOOKUP(IF(C810="Нет",VLOOKUP(A810,Оп27_BYN→EUR!$A$2:$C$33,3,0),VLOOKUP((A810-1),Оп27_BYN→EUR!$A$2:$C$33,3,0)),$B$2:$G$2774,6,0)-VLOOKUP(B810,$B$2:$G$2774,6,0))/366)</f>
        <v>0.74676301373785081</v>
      </c>
      <c r="F810" s="54">
        <f>COUNTIF(D811:$D$2774,365)</f>
        <v>1598</v>
      </c>
      <c r="G810" s="54">
        <f>COUNTIF(D811:$D$2774,366)</f>
        <v>366</v>
      </c>
      <c r="H810" s="50"/>
    </row>
    <row r="811" spans="1:8" x14ac:dyDescent="0.25">
      <c r="A811" s="54">
        <f>COUNTIF($C$3:C811,"Да")</f>
        <v>9</v>
      </c>
      <c r="B811" s="53">
        <f t="shared" si="24"/>
        <v>46209</v>
      </c>
      <c r="C811" s="53" t="str">
        <f>IF(ISERROR(VLOOKUP(B811,Оп27_BYN→EUR!$C$3:$C$33,1,0)),"Нет","Да")</f>
        <v>Нет</v>
      </c>
      <c r="D811" s="54">
        <f t="shared" si="25"/>
        <v>365</v>
      </c>
      <c r="E811" s="55">
        <f>('Все выпуски'!$H$4*'Все выпуски'!$H$8)*((VLOOKUP(IF(C811="Нет",VLOOKUP(A811,Оп27_BYN→EUR!$A$2:$C$33,3,0),VLOOKUP((A811-1),Оп27_BYN→EUR!$A$2:$C$33,3,0)),$B$2:$G$2774,5,0)-VLOOKUP(B811,$B$2:$G$2774,5,0))/365+(VLOOKUP(IF(C811="Нет",VLOOKUP(A811,Оп27_BYN→EUR!$A$2:$C$33,3,0),VLOOKUP((A811-1),Оп27_BYN→EUR!$A$2:$C$33,3,0)),$B$2:$G$2774,6,0)-VLOOKUP(B811,$B$2:$G$2774,6,0))/366)</f>
        <v>0.77343312137134557</v>
      </c>
      <c r="F811" s="54">
        <f>COUNTIF(D812:$D$2774,365)</f>
        <v>1597</v>
      </c>
      <c r="G811" s="54">
        <f>COUNTIF(D812:$D$2774,366)</f>
        <v>366</v>
      </c>
      <c r="H811" s="50"/>
    </row>
    <row r="812" spans="1:8" x14ac:dyDescent="0.25">
      <c r="A812" s="54">
        <f>COUNTIF($C$3:C812,"Да")</f>
        <v>9</v>
      </c>
      <c r="B812" s="53">
        <f t="shared" si="24"/>
        <v>46210</v>
      </c>
      <c r="C812" s="53" t="str">
        <f>IF(ISERROR(VLOOKUP(B812,Оп27_BYN→EUR!$C$3:$C$33,1,0)),"Нет","Да")</f>
        <v>Нет</v>
      </c>
      <c r="D812" s="54">
        <f t="shared" si="25"/>
        <v>365</v>
      </c>
      <c r="E812" s="55">
        <f>('Все выпуски'!$H$4*'Все выпуски'!$H$8)*((VLOOKUP(IF(C812="Нет",VLOOKUP(A812,Оп27_BYN→EUR!$A$2:$C$33,3,0),VLOOKUP((A812-1),Оп27_BYN→EUR!$A$2:$C$33,3,0)),$B$2:$G$2774,5,0)-VLOOKUP(B812,$B$2:$G$2774,5,0))/365+(VLOOKUP(IF(C812="Нет",VLOOKUP(A812,Оп27_BYN→EUR!$A$2:$C$33,3,0),VLOOKUP((A812-1),Оп27_BYN→EUR!$A$2:$C$33,3,0)),$B$2:$G$2774,6,0)-VLOOKUP(B812,$B$2:$G$2774,6,0))/366)</f>
        <v>0.8001032290048401</v>
      </c>
      <c r="F812" s="54">
        <f>COUNTIF(D813:$D$2774,365)</f>
        <v>1596</v>
      </c>
      <c r="G812" s="54">
        <f>COUNTIF(D813:$D$2774,366)</f>
        <v>366</v>
      </c>
      <c r="H812" s="50"/>
    </row>
    <row r="813" spans="1:8" x14ac:dyDescent="0.25">
      <c r="A813" s="54">
        <f>COUNTIF($C$3:C813,"Да")</f>
        <v>9</v>
      </c>
      <c r="B813" s="53">
        <f t="shared" si="24"/>
        <v>46211</v>
      </c>
      <c r="C813" s="53" t="str">
        <f>IF(ISERROR(VLOOKUP(B813,Оп27_BYN→EUR!$C$3:$C$33,1,0)),"Нет","Да")</f>
        <v>Нет</v>
      </c>
      <c r="D813" s="54">
        <f t="shared" si="25"/>
        <v>365</v>
      </c>
      <c r="E813" s="55">
        <f>('Все выпуски'!$H$4*'Все выпуски'!$H$8)*((VLOOKUP(IF(C813="Нет",VLOOKUP(A813,Оп27_BYN→EUR!$A$2:$C$33,3,0),VLOOKUP((A813-1),Оп27_BYN→EUR!$A$2:$C$33,3,0)),$B$2:$G$2774,5,0)-VLOOKUP(B813,$B$2:$G$2774,5,0))/365+(VLOOKUP(IF(C813="Нет",VLOOKUP(A813,Оп27_BYN→EUR!$A$2:$C$33,3,0),VLOOKUP((A813-1),Оп27_BYN→EUR!$A$2:$C$33,3,0)),$B$2:$G$2774,6,0)-VLOOKUP(B813,$B$2:$G$2774,6,0))/366)</f>
        <v>0.82677333663833474</v>
      </c>
      <c r="F813" s="54">
        <f>COUNTIF(D814:$D$2774,365)</f>
        <v>1595</v>
      </c>
      <c r="G813" s="54">
        <f>COUNTIF(D814:$D$2774,366)</f>
        <v>366</v>
      </c>
      <c r="H813" s="50"/>
    </row>
    <row r="814" spans="1:8" x14ac:dyDescent="0.25">
      <c r="A814" s="54">
        <f>COUNTIF($C$3:C814,"Да")</f>
        <v>9</v>
      </c>
      <c r="B814" s="53">
        <f t="shared" si="24"/>
        <v>46212</v>
      </c>
      <c r="C814" s="53" t="str">
        <f>IF(ISERROR(VLOOKUP(B814,Оп27_BYN→EUR!$C$3:$C$33,1,0)),"Нет","Да")</f>
        <v>Нет</v>
      </c>
      <c r="D814" s="54">
        <f t="shared" si="25"/>
        <v>365</v>
      </c>
      <c r="E814" s="55">
        <f>('Все выпуски'!$H$4*'Все выпуски'!$H$8)*((VLOOKUP(IF(C814="Нет",VLOOKUP(A814,Оп27_BYN→EUR!$A$2:$C$33,3,0),VLOOKUP((A814-1),Оп27_BYN→EUR!$A$2:$C$33,3,0)),$B$2:$G$2774,5,0)-VLOOKUP(B814,$B$2:$G$2774,5,0))/365+(VLOOKUP(IF(C814="Нет",VLOOKUP(A814,Оп27_BYN→EUR!$A$2:$C$33,3,0),VLOOKUP((A814-1),Оп27_BYN→EUR!$A$2:$C$33,3,0)),$B$2:$G$2774,6,0)-VLOOKUP(B814,$B$2:$G$2774,6,0))/366)</f>
        <v>0.8534434442718295</v>
      </c>
      <c r="F814" s="54">
        <f>COUNTIF(D815:$D$2774,365)</f>
        <v>1594</v>
      </c>
      <c r="G814" s="54">
        <f>COUNTIF(D815:$D$2774,366)</f>
        <v>366</v>
      </c>
      <c r="H814" s="50"/>
    </row>
    <row r="815" spans="1:8" x14ac:dyDescent="0.25">
      <c r="A815" s="54">
        <f>COUNTIF($C$3:C815,"Да")</f>
        <v>9</v>
      </c>
      <c r="B815" s="53">
        <f t="shared" si="24"/>
        <v>46213</v>
      </c>
      <c r="C815" s="53" t="str">
        <f>IF(ISERROR(VLOOKUP(B815,Оп27_BYN→EUR!$C$3:$C$33,1,0)),"Нет","Да")</f>
        <v>Нет</v>
      </c>
      <c r="D815" s="54">
        <f t="shared" si="25"/>
        <v>365</v>
      </c>
      <c r="E815" s="55">
        <f>('Все выпуски'!$H$4*'Все выпуски'!$H$8)*((VLOOKUP(IF(C815="Нет",VLOOKUP(A815,Оп27_BYN→EUR!$A$2:$C$33,3,0),VLOOKUP((A815-1),Оп27_BYN→EUR!$A$2:$C$33,3,0)),$B$2:$G$2774,5,0)-VLOOKUP(B815,$B$2:$G$2774,5,0))/365+(VLOOKUP(IF(C815="Нет",VLOOKUP(A815,Оп27_BYN→EUR!$A$2:$C$33,3,0),VLOOKUP((A815-1),Оп27_BYN→EUR!$A$2:$C$33,3,0)),$B$2:$G$2774,6,0)-VLOOKUP(B815,$B$2:$G$2774,6,0))/366)</f>
        <v>0.88011355190532414</v>
      </c>
      <c r="F815" s="54">
        <f>COUNTIF(D816:$D$2774,365)</f>
        <v>1593</v>
      </c>
      <c r="G815" s="54">
        <f>COUNTIF(D816:$D$2774,366)</f>
        <v>366</v>
      </c>
      <c r="H815" s="50"/>
    </row>
    <row r="816" spans="1:8" x14ac:dyDescent="0.25">
      <c r="A816" s="54">
        <f>COUNTIF($C$3:C816,"Да")</f>
        <v>9</v>
      </c>
      <c r="B816" s="53">
        <f t="shared" si="24"/>
        <v>46214</v>
      </c>
      <c r="C816" s="53" t="str">
        <f>IF(ISERROR(VLOOKUP(B816,Оп27_BYN→EUR!$C$3:$C$33,1,0)),"Нет","Да")</f>
        <v>Нет</v>
      </c>
      <c r="D816" s="54">
        <f t="shared" si="25"/>
        <v>365</v>
      </c>
      <c r="E816" s="55">
        <f>('Все выпуски'!$H$4*'Все выпуски'!$H$8)*((VLOOKUP(IF(C816="Нет",VLOOKUP(A816,Оп27_BYN→EUR!$A$2:$C$33,3,0),VLOOKUP((A816-1),Оп27_BYN→EUR!$A$2:$C$33,3,0)),$B$2:$G$2774,5,0)-VLOOKUP(B816,$B$2:$G$2774,5,0))/365+(VLOOKUP(IF(C816="Нет",VLOOKUP(A816,Оп27_BYN→EUR!$A$2:$C$33,3,0),VLOOKUP((A816-1),Оп27_BYN→EUR!$A$2:$C$33,3,0)),$B$2:$G$2774,6,0)-VLOOKUP(B816,$B$2:$G$2774,6,0))/366)</f>
        <v>0.9067836595388189</v>
      </c>
      <c r="F816" s="54">
        <f>COUNTIF(D817:$D$2774,365)</f>
        <v>1592</v>
      </c>
      <c r="G816" s="54">
        <f>COUNTIF(D817:$D$2774,366)</f>
        <v>366</v>
      </c>
      <c r="H816" s="50"/>
    </row>
    <row r="817" spans="1:8" x14ac:dyDescent="0.25">
      <c r="A817" s="54">
        <f>COUNTIF($C$3:C817,"Да")</f>
        <v>9</v>
      </c>
      <c r="B817" s="53">
        <f t="shared" si="24"/>
        <v>46215</v>
      </c>
      <c r="C817" s="53" t="str">
        <f>IF(ISERROR(VLOOKUP(B817,Оп27_BYN→EUR!$C$3:$C$33,1,0)),"Нет","Да")</f>
        <v>Нет</v>
      </c>
      <c r="D817" s="54">
        <f t="shared" si="25"/>
        <v>365</v>
      </c>
      <c r="E817" s="55">
        <f>('Все выпуски'!$H$4*'Все выпуски'!$H$8)*((VLOOKUP(IF(C817="Нет",VLOOKUP(A817,Оп27_BYN→EUR!$A$2:$C$33,3,0),VLOOKUP((A817-1),Оп27_BYN→EUR!$A$2:$C$33,3,0)),$B$2:$G$2774,5,0)-VLOOKUP(B817,$B$2:$G$2774,5,0))/365+(VLOOKUP(IF(C817="Нет",VLOOKUP(A817,Оп27_BYN→EUR!$A$2:$C$33,3,0),VLOOKUP((A817-1),Оп27_BYN→EUR!$A$2:$C$33,3,0)),$B$2:$G$2774,6,0)-VLOOKUP(B817,$B$2:$G$2774,6,0))/366)</f>
        <v>0.93345376717231343</v>
      </c>
      <c r="F817" s="54">
        <f>COUNTIF(D818:$D$2774,365)</f>
        <v>1591</v>
      </c>
      <c r="G817" s="54">
        <f>COUNTIF(D818:$D$2774,366)</f>
        <v>366</v>
      </c>
      <c r="H817" s="50"/>
    </row>
    <row r="818" spans="1:8" x14ac:dyDescent="0.25">
      <c r="A818" s="54">
        <f>COUNTIF($C$3:C818,"Да")</f>
        <v>9</v>
      </c>
      <c r="B818" s="53">
        <f t="shared" si="24"/>
        <v>46216</v>
      </c>
      <c r="C818" s="53" t="str">
        <f>IF(ISERROR(VLOOKUP(B818,Оп27_BYN→EUR!$C$3:$C$33,1,0)),"Нет","Да")</f>
        <v>Нет</v>
      </c>
      <c r="D818" s="54">
        <f t="shared" si="25"/>
        <v>365</v>
      </c>
      <c r="E818" s="55">
        <f>('Все выпуски'!$H$4*'Все выпуски'!$H$8)*((VLOOKUP(IF(C818="Нет",VLOOKUP(A818,Оп27_BYN→EUR!$A$2:$C$33,3,0),VLOOKUP((A818-1),Оп27_BYN→EUR!$A$2:$C$33,3,0)),$B$2:$G$2774,5,0)-VLOOKUP(B818,$B$2:$G$2774,5,0))/365+(VLOOKUP(IF(C818="Нет",VLOOKUP(A818,Оп27_BYN→EUR!$A$2:$C$33,3,0),VLOOKUP((A818-1),Оп27_BYN→EUR!$A$2:$C$33,3,0)),$B$2:$G$2774,6,0)-VLOOKUP(B818,$B$2:$G$2774,6,0))/366)</f>
        <v>0.96012387480580819</v>
      </c>
      <c r="F818" s="54">
        <f>COUNTIF(D819:$D$2774,365)</f>
        <v>1590</v>
      </c>
      <c r="G818" s="54">
        <f>COUNTIF(D819:$D$2774,366)</f>
        <v>366</v>
      </c>
      <c r="H818" s="50"/>
    </row>
    <row r="819" spans="1:8" x14ac:dyDescent="0.25">
      <c r="A819" s="54">
        <f>COUNTIF($C$3:C819,"Да")</f>
        <v>9</v>
      </c>
      <c r="B819" s="53">
        <f t="shared" si="24"/>
        <v>46217</v>
      </c>
      <c r="C819" s="53" t="str">
        <f>IF(ISERROR(VLOOKUP(B819,Оп27_BYN→EUR!$C$3:$C$33,1,0)),"Нет","Да")</f>
        <v>Нет</v>
      </c>
      <c r="D819" s="54">
        <f t="shared" si="25"/>
        <v>365</v>
      </c>
      <c r="E819" s="55">
        <f>('Все выпуски'!$H$4*'Все выпуски'!$H$8)*((VLOOKUP(IF(C819="Нет",VLOOKUP(A819,Оп27_BYN→EUR!$A$2:$C$33,3,0),VLOOKUP((A819-1),Оп27_BYN→EUR!$A$2:$C$33,3,0)),$B$2:$G$2774,5,0)-VLOOKUP(B819,$B$2:$G$2774,5,0))/365+(VLOOKUP(IF(C819="Нет",VLOOKUP(A819,Оп27_BYN→EUR!$A$2:$C$33,3,0),VLOOKUP((A819-1),Оп27_BYN→EUR!$A$2:$C$33,3,0)),$B$2:$G$2774,6,0)-VLOOKUP(B819,$B$2:$G$2774,6,0))/366)</f>
        <v>0.98679398243930283</v>
      </c>
      <c r="F819" s="54">
        <f>COUNTIF(D820:$D$2774,365)</f>
        <v>1589</v>
      </c>
      <c r="G819" s="54">
        <f>COUNTIF(D820:$D$2774,366)</f>
        <v>366</v>
      </c>
      <c r="H819" s="50"/>
    </row>
    <row r="820" spans="1:8" x14ac:dyDescent="0.25">
      <c r="A820" s="54">
        <f>COUNTIF($C$3:C820,"Да")</f>
        <v>9</v>
      </c>
      <c r="B820" s="53">
        <f t="shared" si="24"/>
        <v>46218</v>
      </c>
      <c r="C820" s="53" t="str">
        <f>IF(ISERROR(VLOOKUP(B820,Оп27_BYN→EUR!$C$3:$C$33,1,0)),"Нет","Да")</f>
        <v>Нет</v>
      </c>
      <c r="D820" s="54">
        <f t="shared" si="25"/>
        <v>365</v>
      </c>
      <c r="E820" s="55">
        <f>('Все выпуски'!$H$4*'Все выпуски'!$H$8)*((VLOOKUP(IF(C820="Нет",VLOOKUP(A820,Оп27_BYN→EUR!$A$2:$C$33,3,0),VLOOKUP((A820-1),Оп27_BYN→EUR!$A$2:$C$33,3,0)),$B$2:$G$2774,5,0)-VLOOKUP(B820,$B$2:$G$2774,5,0))/365+(VLOOKUP(IF(C820="Нет",VLOOKUP(A820,Оп27_BYN→EUR!$A$2:$C$33,3,0),VLOOKUP((A820-1),Оп27_BYN→EUR!$A$2:$C$33,3,0)),$B$2:$G$2774,6,0)-VLOOKUP(B820,$B$2:$G$2774,6,0))/366)</f>
        <v>1.0134640900727976</v>
      </c>
      <c r="F820" s="54">
        <f>COUNTIF(D821:$D$2774,365)</f>
        <v>1588</v>
      </c>
      <c r="G820" s="54">
        <f>COUNTIF(D821:$D$2774,366)</f>
        <v>366</v>
      </c>
      <c r="H820" s="50"/>
    </row>
    <row r="821" spans="1:8" x14ac:dyDescent="0.25">
      <c r="A821" s="54">
        <f>COUNTIF($C$3:C821,"Да")</f>
        <v>9</v>
      </c>
      <c r="B821" s="53">
        <f t="shared" si="24"/>
        <v>46219</v>
      </c>
      <c r="C821" s="53" t="str">
        <f>IF(ISERROR(VLOOKUP(B821,Оп27_BYN→EUR!$C$3:$C$33,1,0)),"Нет","Да")</f>
        <v>Нет</v>
      </c>
      <c r="D821" s="54">
        <f t="shared" si="25"/>
        <v>365</v>
      </c>
      <c r="E821" s="55">
        <f>('Все выпуски'!$H$4*'Все выпуски'!$H$8)*((VLOOKUP(IF(C821="Нет",VLOOKUP(A821,Оп27_BYN→EUR!$A$2:$C$33,3,0),VLOOKUP((A821-1),Оп27_BYN→EUR!$A$2:$C$33,3,0)),$B$2:$G$2774,5,0)-VLOOKUP(B821,$B$2:$G$2774,5,0))/365+(VLOOKUP(IF(C821="Нет",VLOOKUP(A821,Оп27_BYN→EUR!$A$2:$C$33,3,0),VLOOKUP((A821-1),Оп27_BYN→EUR!$A$2:$C$33,3,0)),$B$2:$G$2774,6,0)-VLOOKUP(B821,$B$2:$G$2774,6,0))/366)</f>
        <v>1.0401341977062921</v>
      </c>
      <c r="F821" s="54">
        <f>COUNTIF(D822:$D$2774,365)</f>
        <v>1587</v>
      </c>
      <c r="G821" s="54">
        <f>COUNTIF(D822:$D$2774,366)</f>
        <v>366</v>
      </c>
      <c r="H821" s="50"/>
    </row>
    <row r="822" spans="1:8" x14ac:dyDescent="0.25">
      <c r="A822" s="54">
        <f>COUNTIF($C$3:C822,"Да")</f>
        <v>9</v>
      </c>
      <c r="B822" s="53">
        <f t="shared" si="24"/>
        <v>46220</v>
      </c>
      <c r="C822" s="53" t="str">
        <f>IF(ISERROR(VLOOKUP(B822,Оп27_BYN→EUR!$C$3:$C$33,1,0)),"Нет","Да")</f>
        <v>Нет</v>
      </c>
      <c r="D822" s="54">
        <f t="shared" si="25"/>
        <v>365</v>
      </c>
      <c r="E822" s="55">
        <f>('Все выпуски'!$H$4*'Все выпуски'!$H$8)*((VLOOKUP(IF(C822="Нет",VLOOKUP(A822,Оп27_BYN→EUR!$A$2:$C$33,3,0),VLOOKUP((A822-1),Оп27_BYN→EUR!$A$2:$C$33,3,0)),$B$2:$G$2774,5,0)-VLOOKUP(B822,$B$2:$G$2774,5,0))/365+(VLOOKUP(IF(C822="Нет",VLOOKUP(A822,Оп27_BYN→EUR!$A$2:$C$33,3,0),VLOOKUP((A822-1),Оп27_BYN→EUR!$A$2:$C$33,3,0)),$B$2:$G$2774,6,0)-VLOOKUP(B822,$B$2:$G$2774,6,0))/366)</f>
        <v>1.0668043053397869</v>
      </c>
      <c r="F822" s="54">
        <f>COUNTIF(D823:$D$2774,365)</f>
        <v>1586</v>
      </c>
      <c r="G822" s="54">
        <f>COUNTIF(D823:$D$2774,366)</f>
        <v>366</v>
      </c>
      <c r="H822" s="50"/>
    </row>
    <row r="823" spans="1:8" x14ac:dyDescent="0.25">
      <c r="A823" s="54">
        <f>COUNTIF($C$3:C823,"Да")</f>
        <v>9</v>
      </c>
      <c r="B823" s="53">
        <f t="shared" si="24"/>
        <v>46221</v>
      </c>
      <c r="C823" s="53" t="str">
        <f>IF(ISERROR(VLOOKUP(B823,Оп27_BYN→EUR!$C$3:$C$33,1,0)),"Нет","Да")</f>
        <v>Нет</v>
      </c>
      <c r="D823" s="54">
        <f t="shared" si="25"/>
        <v>365</v>
      </c>
      <c r="E823" s="55">
        <f>('Все выпуски'!$H$4*'Все выпуски'!$H$8)*((VLOOKUP(IF(C823="Нет",VLOOKUP(A823,Оп27_BYN→EUR!$A$2:$C$33,3,0),VLOOKUP((A823-1),Оп27_BYN→EUR!$A$2:$C$33,3,0)),$B$2:$G$2774,5,0)-VLOOKUP(B823,$B$2:$G$2774,5,0))/365+(VLOOKUP(IF(C823="Нет",VLOOKUP(A823,Оп27_BYN→EUR!$A$2:$C$33,3,0),VLOOKUP((A823-1),Оп27_BYN→EUR!$A$2:$C$33,3,0)),$B$2:$G$2774,6,0)-VLOOKUP(B823,$B$2:$G$2774,6,0))/366)</f>
        <v>1.0934744129732814</v>
      </c>
      <c r="F823" s="54">
        <f>COUNTIF(D824:$D$2774,365)</f>
        <v>1585</v>
      </c>
      <c r="G823" s="54">
        <f>COUNTIF(D824:$D$2774,366)</f>
        <v>366</v>
      </c>
      <c r="H823" s="50"/>
    </row>
    <row r="824" spans="1:8" x14ac:dyDescent="0.25">
      <c r="A824" s="54">
        <f>COUNTIF($C$3:C824,"Да")</f>
        <v>9</v>
      </c>
      <c r="B824" s="53">
        <f t="shared" si="24"/>
        <v>46222</v>
      </c>
      <c r="C824" s="53" t="str">
        <f>IF(ISERROR(VLOOKUP(B824,Оп27_BYN→EUR!$C$3:$C$33,1,0)),"Нет","Да")</f>
        <v>Нет</v>
      </c>
      <c r="D824" s="54">
        <f t="shared" si="25"/>
        <v>365</v>
      </c>
      <c r="E824" s="55">
        <f>('Все выпуски'!$H$4*'Все выпуски'!$H$8)*((VLOOKUP(IF(C824="Нет",VLOOKUP(A824,Оп27_BYN→EUR!$A$2:$C$33,3,0),VLOOKUP((A824-1),Оп27_BYN→EUR!$A$2:$C$33,3,0)),$B$2:$G$2774,5,0)-VLOOKUP(B824,$B$2:$G$2774,5,0))/365+(VLOOKUP(IF(C824="Нет",VLOOKUP(A824,Оп27_BYN→EUR!$A$2:$C$33,3,0),VLOOKUP((A824-1),Оп27_BYN→EUR!$A$2:$C$33,3,0)),$B$2:$G$2774,6,0)-VLOOKUP(B824,$B$2:$G$2774,6,0))/366)</f>
        <v>1.1201445206067762</v>
      </c>
      <c r="F824" s="54">
        <f>COUNTIF(D825:$D$2774,365)</f>
        <v>1584</v>
      </c>
      <c r="G824" s="54">
        <f>COUNTIF(D825:$D$2774,366)</f>
        <v>366</v>
      </c>
      <c r="H824" s="50"/>
    </row>
    <row r="825" spans="1:8" x14ac:dyDescent="0.25">
      <c r="A825" s="54">
        <f>COUNTIF($C$3:C825,"Да")</f>
        <v>9</v>
      </c>
      <c r="B825" s="53">
        <f t="shared" si="24"/>
        <v>46223</v>
      </c>
      <c r="C825" s="53" t="str">
        <f>IF(ISERROR(VLOOKUP(B825,Оп27_BYN→EUR!$C$3:$C$33,1,0)),"Нет","Да")</f>
        <v>Нет</v>
      </c>
      <c r="D825" s="54">
        <f t="shared" si="25"/>
        <v>365</v>
      </c>
      <c r="E825" s="55">
        <f>('Все выпуски'!$H$4*'Все выпуски'!$H$8)*((VLOOKUP(IF(C825="Нет",VLOOKUP(A825,Оп27_BYN→EUR!$A$2:$C$33,3,0),VLOOKUP((A825-1),Оп27_BYN→EUR!$A$2:$C$33,3,0)),$B$2:$G$2774,5,0)-VLOOKUP(B825,$B$2:$G$2774,5,0))/365+(VLOOKUP(IF(C825="Нет",VLOOKUP(A825,Оп27_BYN→EUR!$A$2:$C$33,3,0),VLOOKUP((A825-1),Оп27_BYN→EUR!$A$2:$C$33,3,0)),$B$2:$G$2774,6,0)-VLOOKUP(B825,$B$2:$G$2774,6,0))/366)</f>
        <v>1.1468146282402709</v>
      </c>
      <c r="F825" s="54">
        <f>COUNTIF(D826:$D$2774,365)</f>
        <v>1583</v>
      </c>
      <c r="G825" s="54">
        <f>COUNTIF(D826:$D$2774,366)</f>
        <v>366</v>
      </c>
      <c r="H825" s="50"/>
    </row>
    <row r="826" spans="1:8" x14ac:dyDescent="0.25">
      <c r="A826" s="54">
        <f>COUNTIF($C$3:C826,"Да")</f>
        <v>9</v>
      </c>
      <c r="B826" s="53">
        <f t="shared" si="24"/>
        <v>46224</v>
      </c>
      <c r="C826" s="53" t="str">
        <f>IF(ISERROR(VLOOKUP(B826,Оп27_BYN→EUR!$C$3:$C$33,1,0)),"Нет","Да")</f>
        <v>Нет</v>
      </c>
      <c r="D826" s="54">
        <f t="shared" si="25"/>
        <v>365</v>
      </c>
      <c r="E826" s="55">
        <f>('Все выпуски'!$H$4*'Все выпуски'!$H$8)*((VLOOKUP(IF(C826="Нет",VLOOKUP(A826,Оп27_BYN→EUR!$A$2:$C$33,3,0),VLOOKUP((A826-1),Оп27_BYN→EUR!$A$2:$C$33,3,0)),$B$2:$G$2774,5,0)-VLOOKUP(B826,$B$2:$G$2774,5,0))/365+(VLOOKUP(IF(C826="Нет",VLOOKUP(A826,Оп27_BYN→EUR!$A$2:$C$33,3,0),VLOOKUP((A826-1),Оп27_BYN→EUR!$A$2:$C$33,3,0)),$B$2:$G$2774,6,0)-VLOOKUP(B826,$B$2:$G$2774,6,0))/366)</f>
        <v>1.1734847358737657</v>
      </c>
      <c r="F826" s="54">
        <f>COUNTIF(D827:$D$2774,365)</f>
        <v>1582</v>
      </c>
      <c r="G826" s="54">
        <f>COUNTIF(D827:$D$2774,366)</f>
        <v>366</v>
      </c>
      <c r="H826" s="50"/>
    </row>
    <row r="827" spans="1:8" x14ac:dyDescent="0.25">
      <c r="A827" s="54">
        <f>COUNTIF($C$3:C827,"Да")</f>
        <v>9</v>
      </c>
      <c r="B827" s="53">
        <f t="shared" si="24"/>
        <v>46225</v>
      </c>
      <c r="C827" s="53" t="str">
        <f>IF(ISERROR(VLOOKUP(B827,Оп27_BYN→EUR!$C$3:$C$33,1,0)),"Нет","Да")</f>
        <v>Нет</v>
      </c>
      <c r="D827" s="54">
        <f t="shared" si="25"/>
        <v>365</v>
      </c>
      <c r="E827" s="55">
        <f>('Все выпуски'!$H$4*'Все выпуски'!$H$8)*((VLOOKUP(IF(C827="Нет",VLOOKUP(A827,Оп27_BYN→EUR!$A$2:$C$33,3,0),VLOOKUP((A827-1),Оп27_BYN→EUR!$A$2:$C$33,3,0)),$B$2:$G$2774,5,0)-VLOOKUP(B827,$B$2:$G$2774,5,0))/365+(VLOOKUP(IF(C827="Нет",VLOOKUP(A827,Оп27_BYN→EUR!$A$2:$C$33,3,0),VLOOKUP((A827-1),Оп27_BYN→EUR!$A$2:$C$33,3,0)),$B$2:$G$2774,6,0)-VLOOKUP(B827,$B$2:$G$2774,6,0))/366)</f>
        <v>1.2001548435072602</v>
      </c>
      <c r="F827" s="54">
        <f>COUNTIF(D828:$D$2774,365)</f>
        <v>1581</v>
      </c>
      <c r="G827" s="54">
        <f>COUNTIF(D828:$D$2774,366)</f>
        <v>366</v>
      </c>
      <c r="H827" s="50"/>
    </row>
    <row r="828" spans="1:8" x14ac:dyDescent="0.25">
      <c r="A828" s="54">
        <f>COUNTIF($C$3:C828,"Да")</f>
        <v>9</v>
      </c>
      <c r="B828" s="53">
        <f t="shared" si="24"/>
        <v>46226</v>
      </c>
      <c r="C828" s="53" t="str">
        <f>IF(ISERROR(VLOOKUP(B828,Оп27_BYN→EUR!$C$3:$C$33,1,0)),"Нет","Да")</f>
        <v>Нет</v>
      </c>
      <c r="D828" s="54">
        <f t="shared" si="25"/>
        <v>365</v>
      </c>
      <c r="E828" s="55">
        <f>('Все выпуски'!$H$4*'Все выпуски'!$H$8)*((VLOOKUP(IF(C828="Нет",VLOOKUP(A828,Оп27_BYN→EUR!$A$2:$C$33,3,0),VLOOKUP((A828-1),Оп27_BYN→EUR!$A$2:$C$33,3,0)),$B$2:$G$2774,5,0)-VLOOKUP(B828,$B$2:$G$2774,5,0))/365+(VLOOKUP(IF(C828="Нет",VLOOKUP(A828,Оп27_BYN→EUR!$A$2:$C$33,3,0),VLOOKUP((A828-1),Оп27_BYN→EUR!$A$2:$C$33,3,0)),$B$2:$G$2774,6,0)-VLOOKUP(B828,$B$2:$G$2774,6,0))/366)</f>
        <v>1.226824951140755</v>
      </c>
      <c r="F828" s="54">
        <f>COUNTIF(D829:$D$2774,365)</f>
        <v>1580</v>
      </c>
      <c r="G828" s="54">
        <f>COUNTIF(D829:$D$2774,366)</f>
        <v>366</v>
      </c>
      <c r="H828" s="50"/>
    </row>
    <row r="829" spans="1:8" x14ac:dyDescent="0.25">
      <c r="A829" s="54">
        <f>COUNTIF($C$3:C829,"Да")</f>
        <v>9</v>
      </c>
      <c r="B829" s="53">
        <f t="shared" si="24"/>
        <v>46227</v>
      </c>
      <c r="C829" s="53" t="str">
        <f>IF(ISERROR(VLOOKUP(B829,Оп27_BYN→EUR!$C$3:$C$33,1,0)),"Нет","Да")</f>
        <v>Нет</v>
      </c>
      <c r="D829" s="54">
        <f t="shared" si="25"/>
        <v>365</v>
      </c>
      <c r="E829" s="55">
        <f>('Все выпуски'!$H$4*'Все выпуски'!$H$8)*((VLOOKUP(IF(C829="Нет",VLOOKUP(A829,Оп27_BYN→EUR!$A$2:$C$33,3,0),VLOOKUP((A829-1),Оп27_BYN→EUR!$A$2:$C$33,3,0)),$B$2:$G$2774,5,0)-VLOOKUP(B829,$B$2:$G$2774,5,0))/365+(VLOOKUP(IF(C829="Нет",VLOOKUP(A829,Оп27_BYN→EUR!$A$2:$C$33,3,0),VLOOKUP((A829-1),Оп27_BYN→EUR!$A$2:$C$33,3,0)),$B$2:$G$2774,6,0)-VLOOKUP(B829,$B$2:$G$2774,6,0))/366)</f>
        <v>1.2534950587742495</v>
      </c>
      <c r="F829" s="54">
        <f>COUNTIF(D830:$D$2774,365)</f>
        <v>1579</v>
      </c>
      <c r="G829" s="54">
        <f>COUNTIF(D830:$D$2774,366)</f>
        <v>366</v>
      </c>
      <c r="H829" s="50"/>
    </row>
    <row r="830" spans="1:8" x14ac:dyDescent="0.25">
      <c r="A830" s="54">
        <f>COUNTIF($C$3:C830,"Да")</f>
        <v>9</v>
      </c>
      <c r="B830" s="53">
        <f t="shared" si="24"/>
        <v>46228</v>
      </c>
      <c r="C830" s="53" t="str">
        <f>IF(ISERROR(VLOOKUP(B830,Оп27_BYN→EUR!$C$3:$C$33,1,0)),"Нет","Да")</f>
        <v>Нет</v>
      </c>
      <c r="D830" s="54">
        <f t="shared" si="25"/>
        <v>365</v>
      </c>
      <c r="E830" s="55">
        <f>('Все выпуски'!$H$4*'Все выпуски'!$H$8)*((VLOOKUP(IF(C830="Нет",VLOOKUP(A830,Оп27_BYN→EUR!$A$2:$C$33,3,0),VLOOKUP((A830-1),Оп27_BYN→EUR!$A$2:$C$33,3,0)),$B$2:$G$2774,5,0)-VLOOKUP(B830,$B$2:$G$2774,5,0))/365+(VLOOKUP(IF(C830="Нет",VLOOKUP(A830,Оп27_BYN→EUR!$A$2:$C$33,3,0),VLOOKUP((A830-1),Оп27_BYN→EUR!$A$2:$C$33,3,0)),$B$2:$G$2774,6,0)-VLOOKUP(B830,$B$2:$G$2774,6,0))/366)</f>
        <v>1.280165166407744</v>
      </c>
      <c r="F830" s="54">
        <f>COUNTIF(D831:$D$2774,365)</f>
        <v>1578</v>
      </c>
      <c r="G830" s="54">
        <f>COUNTIF(D831:$D$2774,366)</f>
        <v>366</v>
      </c>
      <c r="H830" s="50"/>
    </row>
    <row r="831" spans="1:8" x14ac:dyDescent="0.25">
      <c r="A831" s="54">
        <f>COUNTIF($C$3:C831,"Да")</f>
        <v>9</v>
      </c>
      <c r="B831" s="53">
        <f t="shared" si="24"/>
        <v>46229</v>
      </c>
      <c r="C831" s="53" t="str">
        <f>IF(ISERROR(VLOOKUP(B831,Оп27_BYN→EUR!$C$3:$C$33,1,0)),"Нет","Да")</f>
        <v>Нет</v>
      </c>
      <c r="D831" s="54">
        <f t="shared" si="25"/>
        <v>365</v>
      </c>
      <c r="E831" s="55">
        <f>('Все выпуски'!$H$4*'Все выпуски'!$H$8)*((VLOOKUP(IF(C831="Нет",VLOOKUP(A831,Оп27_BYN→EUR!$A$2:$C$33,3,0),VLOOKUP((A831-1),Оп27_BYN→EUR!$A$2:$C$33,3,0)),$B$2:$G$2774,5,0)-VLOOKUP(B831,$B$2:$G$2774,5,0))/365+(VLOOKUP(IF(C831="Нет",VLOOKUP(A831,Оп27_BYN→EUR!$A$2:$C$33,3,0),VLOOKUP((A831-1),Оп27_BYN→EUR!$A$2:$C$33,3,0)),$B$2:$G$2774,6,0)-VLOOKUP(B831,$B$2:$G$2774,6,0))/366)</f>
        <v>1.306835274041239</v>
      </c>
      <c r="F831" s="54">
        <f>COUNTIF(D832:$D$2774,365)</f>
        <v>1577</v>
      </c>
      <c r="G831" s="54">
        <f>COUNTIF(D832:$D$2774,366)</f>
        <v>366</v>
      </c>
      <c r="H831" s="50"/>
    </row>
    <row r="832" spans="1:8" x14ac:dyDescent="0.25">
      <c r="A832" s="54">
        <f>COUNTIF($C$3:C832,"Да")</f>
        <v>9</v>
      </c>
      <c r="B832" s="53">
        <f t="shared" si="24"/>
        <v>46230</v>
      </c>
      <c r="C832" s="53" t="str">
        <f>IF(ISERROR(VLOOKUP(B832,Оп27_BYN→EUR!$C$3:$C$33,1,0)),"Нет","Да")</f>
        <v>Нет</v>
      </c>
      <c r="D832" s="54">
        <f t="shared" si="25"/>
        <v>365</v>
      </c>
      <c r="E832" s="55">
        <f>('Все выпуски'!$H$4*'Все выпуски'!$H$8)*((VLOOKUP(IF(C832="Нет",VLOOKUP(A832,Оп27_BYN→EUR!$A$2:$C$33,3,0),VLOOKUP((A832-1),Оп27_BYN→EUR!$A$2:$C$33,3,0)),$B$2:$G$2774,5,0)-VLOOKUP(B832,$B$2:$G$2774,5,0))/365+(VLOOKUP(IF(C832="Нет",VLOOKUP(A832,Оп27_BYN→EUR!$A$2:$C$33,3,0),VLOOKUP((A832-1),Оп27_BYN→EUR!$A$2:$C$33,3,0)),$B$2:$G$2774,6,0)-VLOOKUP(B832,$B$2:$G$2774,6,0))/366)</f>
        <v>1.3335053816747335</v>
      </c>
      <c r="F832" s="54">
        <f>COUNTIF(D833:$D$2774,365)</f>
        <v>1576</v>
      </c>
      <c r="G832" s="54">
        <f>COUNTIF(D833:$D$2774,366)</f>
        <v>366</v>
      </c>
      <c r="H832" s="50"/>
    </row>
    <row r="833" spans="1:8" x14ac:dyDescent="0.25">
      <c r="A833" s="54">
        <f>COUNTIF($C$3:C833,"Да")</f>
        <v>9</v>
      </c>
      <c r="B833" s="53">
        <f t="shared" si="24"/>
        <v>46231</v>
      </c>
      <c r="C833" s="53" t="str">
        <f>IF(ISERROR(VLOOKUP(B833,Оп27_BYN→EUR!$C$3:$C$33,1,0)),"Нет","Да")</f>
        <v>Нет</v>
      </c>
      <c r="D833" s="54">
        <f t="shared" si="25"/>
        <v>365</v>
      </c>
      <c r="E833" s="55">
        <f>('Все выпуски'!$H$4*'Все выпуски'!$H$8)*((VLOOKUP(IF(C833="Нет",VLOOKUP(A833,Оп27_BYN→EUR!$A$2:$C$33,3,0),VLOOKUP((A833-1),Оп27_BYN→EUR!$A$2:$C$33,3,0)),$B$2:$G$2774,5,0)-VLOOKUP(B833,$B$2:$G$2774,5,0))/365+(VLOOKUP(IF(C833="Нет",VLOOKUP(A833,Оп27_BYN→EUR!$A$2:$C$33,3,0),VLOOKUP((A833-1),Оп27_BYN→EUR!$A$2:$C$33,3,0)),$B$2:$G$2774,6,0)-VLOOKUP(B833,$B$2:$G$2774,6,0))/366)</f>
        <v>1.3601754893082283</v>
      </c>
      <c r="F833" s="54">
        <f>COUNTIF(D834:$D$2774,365)</f>
        <v>1575</v>
      </c>
      <c r="G833" s="54">
        <f>COUNTIF(D834:$D$2774,366)</f>
        <v>366</v>
      </c>
      <c r="H833" s="50"/>
    </row>
    <row r="834" spans="1:8" x14ac:dyDescent="0.25">
      <c r="A834" s="54">
        <f>COUNTIF($C$3:C834,"Да")</f>
        <v>9</v>
      </c>
      <c r="B834" s="53">
        <f t="shared" si="24"/>
        <v>46232</v>
      </c>
      <c r="C834" s="53" t="str">
        <f>IF(ISERROR(VLOOKUP(B834,Оп27_BYN→EUR!$C$3:$C$33,1,0)),"Нет","Да")</f>
        <v>Нет</v>
      </c>
      <c r="D834" s="54">
        <f t="shared" si="25"/>
        <v>365</v>
      </c>
      <c r="E834" s="55">
        <f>('Все выпуски'!$H$4*'Все выпуски'!$H$8)*((VLOOKUP(IF(C834="Нет",VLOOKUP(A834,Оп27_BYN→EUR!$A$2:$C$33,3,0),VLOOKUP((A834-1),Оп27_BYN→EUR!$A$2:$C$33,3,0)),$B$2:$G$2774,5,0)-VLOOKUP(B834,$B$2:$G$2774,5,0))/365+(VLOOKUP(IF(C834="Нет",VLOOKUP(A834,Оп27_BYN→EUR!$A$2:$C$33,3,0),VLOOKUP((A834-1),Оп27_BYN→EUR!$A$2:$C$33,3,0)),$B$2:$G$2774,6,0)-VLOOKUP(B834,$B$2:$G$2774,6,0))/366)</f>
        <v>1.3868455969417228</v>
      </c>
      <c r="F834" s="54">
        <f>COUNTIF(D835:$D$2774,365)</f>
        <v>1574</v>
      </c>
      <c r="G834" s="54">
        <f>COUNTIF(D835:$D$2774,366)</f>
        <v>366</v>
      </c>
      <c r="H834" s="50"/>
    </row>
    <row r="835" spans="1:8" x14ac:dyDescent="0.25">
      <c r="A835" s="54">
        <f>COUNTIF($C$3:C835,"Да")</f>
        <v>9</v>
      </c>
      <c r="B835" s="53">
        <f t="shared" si="24"/>
        <v>46233</v>
      </c>
      <c r="C835" s="53" t="str">
        <f>IF(ISERROR(VLOOKUP(B835,Оп27_BYN→EUR!$C$3:$C$33,1,0)),"Нет","Да")</f>
        <v>Нет</v>
      </c>
      <c r="D835" s="54">
        <f t="shared" si="25"/>
        <v>365</v>
      </c>
      <c r="E835" s="55">
        <f>('Все выпуски'!$H$4*'Все выпуски'!$H$8)*((VLOOKUP(IF(C835="Нет",VLOOKUP(A835,Оп27_BYN→EUR!$A$2:$C$33,3,0),VLOOKUP((A835-1),Оп27_BYN→EUR!$A$2:$C$33,3,0)),$B$2:$G$2774,5,0)-VLOOKUP(B835,$B$2:$G$2774,5,0))/365+(VLOOKUP(IF(C835="Нет",VLOOKUP(A835,Оп27_BYN→EUR!$A$2:$C$33,3,0),VLOOKUP((A835-1),Оп27_BYN→EUR!$A$2:$C$33,3,0)),$B$2:$G$2774,6,0)-VLOOKUP(B835,$B$2:$G$2774,6,0))/366)</f>
        <v>1.4135157045752174</v>
      </c>
      <c r="F835" s="54">
        <f>COUNTIF(D836:$D$2774,365)</f>
        <v>1573</v>
      </c>
      <c r="G835" s="54">
        <f>COUNTIF(D836:$D$2774,366)</f>
        <v>366</v>
      </c>
      <c r="H835" s="50"/>
    </row>
    <row r="836" spans="1:8" x14ac:dyDescent="0.25">
      <c r="A836" s="54">
        <f>COUNTIF($C$3:C836,"Да")</f>
        <v>9</v>
      </c>
      <c r="B836" s="53">
        <f t="shared" ref="B836:B899" si="26">B835+1</f>
        <v>46234</v>
      </c>
      <c r="C836" s="53" t="str">
        <f>IF(ISERROR(VLOOKUP(B836,Оп27_BYN→EUR!$C$3:$C$33,1,0)),"Нет","Да")</f>
        <v>Нет</v>
      </c>
      <c r="D836" s="54">
        <f t="shared" ref="D836:D899" si="27">IF(MOD(YEAR(B836),4)=0,366,365)</f>
        <v>365</v>
      </c>
      <c r="E836" s="55">
        <f>('Все выпуски'!$H$4*'Все выпуски'!$H$8)*((VLOOKUP(IF(C836="Нет",VLOOKUP(A836,Оп27_BYN→EUR!$A$2:$C$33,3,0),VLOOKUP((A836-1),Оп27_BYN→EUR!$A$2:$C$33,3,0)),$B$2:$G$2774,5,0)-VLOOKUP(B836,$B$2:$G$2774,5,0))/365+(VLOOKUP(IF(C836="Нет",VLOOKUP(A836,Оп27_BYN→EUR!$A$2:$C$33,3,0),VLOOKUP((A836-1),Оп27_BYN→EUR!$A$2:$C$33,3,0)),$B$2:$G$2774,6,0)-VLOOKUP(B836,$B$2:$G$2774,6,0))/366)</f>
        <v>1.4401858122087123</v>
      </c>
      <c r="F836" s="54">
        <f>COUNTIF(D837:$D$2774,365)</f>
        <v>1572</v>
      </c>
      <c r="G836" s="54">
        <f>COUNTIF(D837:$D$2774,366)</f>
        <v>366</v>
      </c>
      <c r="H836" s="50"/>
    </row>
    <row r="837" spans="1:8" x14ac:dyDescent="0.25">
      <c r="A837" s="54">
        <f>COUNTIF($C$3:C837,"Да")</f>
        <v>9</v>
      </c>
      <c r="B837" s="53">
        <f t="shared" si="26"/>
        <v>46235</v>
      </c>
      <c r="C837" s="53" t="str">
        <f>IF(ISERROR(VLOOKUP(B837,Оп27_BYN→EUR!$C$3:$C$33,1,0)),"Нет","Да")</f>
        <v>Нет</v>
      </c>
      <c r="D837" s="54">
        <f t="shared" si="27"/>
        <v>365</v>
      </c>
      <c r="E837" s="55">
        <f>('Все выпуски'!$H$4*'Все выпуски'!$H$8)*((VLOOKUP(IF(C837="Нет",VLOOKUP(A837,Оп27_BYN→EUR!$A$2:$C$33,3,0),VLOOKUP((A837-1),Оп27_BYN→EUR!$A$2:$C$33,3,0)),$B$2:$G$2774,5,0)-VLOOKUP(B837,$B$2:$G$2774,5,0))/365+(VLOOKUP(IF(C837="Нет",VLOOKUP(A837,Оп27_BYN→EUR!$A$2:$C$33,3,0),VLOOKUP((A837-1),Оп27_BYN→EUR!$A$2:$C$33,3,0)),$B$2:$G$2774,6,0)-VLOOKUP(B837,$B$2:$G$2774,6,0))/366)</f>
        <v>1.4668559198422069</v>
      </c>
      <c r="F837" s="54">
        <f>COUNTIF(D838:$D$2774,365)</f>
        <v>1571</v>
      </c>
      <c r="G837" s="54">
        <f>COUNTIF(D838:$D$2774,366)</f>
        <v>366</v>
      </c>
      <c r="H837" s="50"/>
    </row>
    <row r="838" spans="1:8" x14ac:dyDescent="0.25">
      <c r="A838" s="54">
        <f>COUNTIF($C$3:C838,"Да")</f>
        <v>9</v>
      </c>
      <c r="B838" s="53">
        <f t="shared" si="26"/>
        <v>46236</v>
      </c>
      <c r="C838" s="53" t="str">
        <f>IF(ISERROR(VLOOKUP(B838,Оп27_BYN→EUR!$C$3:$C$33,1,0)),"Нет","Да")</f>
        <v>Нет</v>
      </c>
      <c r="D838" s="54">
        <f t="shared" si="27"/>
        <v>365</v>
      </c>
      <c r="E838" s="55">
        <f>('Все выпуски'!$H$4*'Все выпуски'!$H$8)*((VLOOKUP(IF(C838="Нет",VLOOKUP(A838,Оп27_BYN→EUR!$A$2:$C$33,3,0),VLOOKUP((A838-1),Оп27_BYN→EUR!$A$2:$C$33,3,0)),$B$2:$G$2774,5,0)-VLOOKUP(B838,$B$2:$G$2774,5,0))/365+(VLOOKUP(IF(C838="Нет",VLOOKUP(A838,Оп27_BYN→EUR!$A$2:$C$33,3,0),VLOOKUP((A838-1),Оп27_BYN→EUR!$A$2:$C$33,3,0)),$B$2:$G$2774,6,0)-VLOOKUP(B838,$B$2:$G$2774,6,0))/366)</f>
        <v>1.4935260274757016</v>
      </c>
      <c r="F838" s="54">
        <f>COUNTIF(D839:$D$2774,365)</f>
        <v>1570</v>
      </c>
      <c r="G838" s="54">
        <f>COUNTIF(D839:$D$2774,366)</f>
        <v>366</v>
      </c>
      <c r="H838" s="50"/>
    </row>
    <row r="839" spans="1:8" x14ac:dyDescent="0.25">
      <c r="A839" s="54">
        <f>COUNTIF($C$3:C839,"Да")</f>
        <v>9</v>
      </c>
      <c r="B839" s="53">
        <f t="shared" si="26"/>
        <v>46237</v>
      </c>
      <c r="C839" s="53" t="str">
        <f>IF(ISERROR(VLOOKUP(B839,Оп27_BYN→EUR!$C$3:$C$33,1,0)),"Нет","Да")</f>
        <v>Нет</v>
      </c>
      <c r="D839" s="54">
        <f t="shared" si="27"/>
        <v>365</v>
      </c>
      <c r="E839" s="55">
        <f>('Все выпуски'!$H$4*'Все выпуски'!$H$8)*((VLOOKUP(IF(C839="Нет",VLOOKUP(A839,Оп27_BYN→EUR!$A$2:$C$33,3,0),VLOOKUP((A839-1),Оп27_BYN→EUR!$A$2:$C$33,3,0)),$B$2:$G$2774,5,0)-VLOOKUP(B839,$B$2:$G$2774,5,0))/365+(VLOOKUP(IF(C839="Нет",VLOOKUP(A839,Оп27_BYN→EUR!$A$2:$C$33,3,0),VLOOKUP((A839-1),Оп27_BYN→EUR!$A$2:$C$33,3,0)),$B$2:$G$2774,6,0)-VLOOKUP(B839,$B$2:$G$2774,6,0))/366)</f>
        <v>1.5201961351091962</v>
      </c>
      <c r="F839" s="54">
        <f>COUNTIF(D840:$D$2774,365)</f>
        <v>1569</v>
      </c>
      <c r="G839" s="54">
        <f>COUNTIF(D840:$D$2774,366)</f>
        <v>366</v>
      </c>
      <c r="H839" s="50"/>
    </row>
    <row r="840" spans="1:8" x14ac:dyDescent="0.25">
      <c r="A840" s="54">
        <f>COUNTIF($C$3:C840,"Да")</f>
        <v>9</v>
      </c>
      <c r="B840" s="53">
        <f t="shared" si="26"/>
        <v>46238</v>
      </c>
      <c r="C840" s="53" t="str">
        <f>IF(ISERROR(VLOOKUP(B840,Оп27_BYN→EUR!$C$3:$C$33,1,0)),"Нет","Да")</f>
        <v>Нет</v>
      </c>
      <c r="D840" s="54">
        <f t="shared" si="27"/>
        <v>365</v>
      </c>
      <c r="E840" s="55">
        <f>('Все выпуски'!$H$4*'Все выпуски'!$H$8)*((VLOOKUP(IF(C840="Нет",VLOOKUP(A840,Оп27_BYN→EUR!$A$2:$C$33,3,0),VLOOKUP((A840-1),Оп27_BYN→EUR!$A$2:$C$33,3,0)),$B$2:$G$2774,5,0)-VLOOKUP(B840,$B$2:$G$2774,5,0))/365+(VLOOKUP(IF(C840="Нет",VLOOKUP(A840,Оп27_BYN→EUR!$A$2:$C$33,3,0),VLOOKUP((A840-1),Оп27_BYN→EUR!$A$2:$C$33,3,0)),$B$2:$G$2774,6,0)-VLOOKUP(B840,$B$2:$G$2774,6,0))/366)</f>
        <v>1.5468662427426911</v>
      </c>
      <c r="F840" s="54">
        <f>COUNTIF(D841:$D$2774,365)</f>
        <v>1568</v>
      </c>
      <c r="G840" s="54">
        <f>COUNTIF(D841:$D$2774,366)</f>
        <v>366</v>
      </c>
      <c r="H840" s="50"/>
    </row>
    <row r="841" spans="1:8" x14ac:dyDescent="0.25">
      <c r="A841" s="54">
        <f>COUNTIF($C$3:C841,"Да")</f>
        <v>9</v>
      </c>
      <c r="B841" s="53">
        <f t="shared" si="26"/>
        <v>46239</v>
      </c>
      <c r="C841" s="53" t="str">
        <f>IF(ISERROR(VLOOKUP(B841,Оп27_BYN→EUR!$C$3:$C$33,1,0)),"Нет","Да")</f>
        <v>Нет</v>
      </c>
      <c r="D841" s="54">
        <f t="shared" si="27"/>
        <v>365</v>
      </c>
      <c r="E841" s="55">
        <f>('Все выпуски'!$H$4*'Все выпуски'!$H$8)*((VLOOKUP(IF(C841="Нет",VLOOKUP(A841,Оп27_BYN→EUR!$A$2:$C$33,3,0),VLOOKUP((A841-1),Оп27_BYN→EUR!$A$2:$C$33,3,0)),$B$2:$G$2774,5,0)-VLOOKUP(B841,$B$2:$G$2774,5,0))/365+(VLOOKUP(IF(C841="Нет",VLOOKUP(A841,Оп27_BYN→EUR!$A$2:$C$33,3,0),VLOOKUP((A841-1),Оп27_BYN→EUR!$A$2:$C$33,3,0)),$B$2:$G$2774,6,0)-VLOOKUP(B841,$B$2:$G$2774,6,0))/366)</f>
        <v>1.5735363503761857</v>
      </c>
      <c r="F841" s="54">
        <f>COUNTIF(D842:$D$2774,365)</f>
        <v>1567</v>
      </c>
      <c r="G841" s="54">
        <f>COUNTIF(D842:$D$2774,366)</f>
        <v>366</v>
      </c>
      <c r="H841" s="50"/>
    </row>
    <row r="842" spans="1:8" x14ac:dyDescent="0.25">
      <c r="A842" s="54">
        <f>COUNTIF($C$3:C842,"Да")</f>
        <v>9</v>
      </c>
      <c r="B842" s="53">
        <f t="shared" si="26"/>
        <v>46240</v>
      </c>
      <c r="C842" s="53" t="str">
        <f>IF(ISERROR(VLOOKUP(B842,Оп27_BYN→EUR!$C$3:$C$33,1,0)),"Нет","Да")</f>
        <v>Нет</v>
      </c>
      <c r="D842" s="54">
        <f t="shared" si="27"/>
        <v>365</v>
      </c>
      <c r="E842" s="55">
        <f>('Все выпуски'!$H$4*'Все выпуски'!$H$8)*((VLOOKUP(IF(C842="Нет",VLOOKUP(A842,Оп27_BYN→EUR!$A$2:$C$33,3,0),VLOOKUP((A842-1),Оп27_BYN→EUR!$A$2:$C$33,3,0)),$B$2:$G$2774,5,0)-VLOOKUP(B842,$B$2:$G$2774,5,0))/365+(VLOOKUP(IF(C842="Нет",VLOOKUP(A842,Оп27_BYN→EUR!$A$2:$C$33,3,0),VLOOKUP((A842-1),Оп27_BYN→EUR!$A$2:$C$33,3,0)),$B$2:$G$2774,6,0)-VLOOKUP(B842,$B$2:$G$2774,6,0))/366)</f>
        <v>1.6002064580096802</v>
      </c>
      <c r="F842" s="54">
        <f>COUNTIF(D843:$D$2774,365)</f>
        <v>1566</v>
      </c>
      <c r="G842" s="54">
        <f>COUNTIF(D843:$D$2774,366)</f>
        <v>366</v>
      </c>
      <c r="H842" s="50"/>
    </row>
    <row r="843" spans="1:8" x14ac:dyDescent="0.25">
      <c r="A843" s="54">
        <f>COUNTIF($C$3:C843,"Да")</f>
        <v>9</v>
      </c>
      <c r="B843" s="53">
        <f t="shared" si="26"/>
        <v>46241</v>
      </c>
      <c r="C843" s="53" t="str">
        <f>IF(ISERROR(VLOOKUP(B843,Оп27_BYN→EUR!$C$3:$C$33,1,0)),"Нет","Да")</f>
        <v>Нет</v>
      </c>
      <c r="D843" s="54">
        <f t="shared" si="27"/>
        <v>365</v>
      </c>
      <c r="E843" s="55">
        <f>('Все выпуски'!$H$4*'Все выпуски'!$H$8)*((VLOOKUP(IF(C843="Нет",VLOOKUP(A843,Оп27_BYN→EUR!$A$2:$C$33,3,0),VLOOKUP((A843-1),Оп27_BYN→EUR!$A$2:$C$33,3,0)),$B$2:$G$2774,5,0)-VLOOKUP(B843,$B$2:$G$2774,5,0))/365+(VLOOKUP(IF(C843="Нет",VLOOKUP(A843,Оп27_BYN→EUR!$A$2:$C$33,3,0),VLOOKUP((A843-1),Оп27_BYN→EUR!$A$2:$C$33,3,0)),$B$2:$G$2774,6,0)-VLOOKUP(B843,$B$2:$G$2774,6,0))/366)</f>
        <v>1.626876565643175</v>
      </c>
      <c r="F843" s="54">
        <f>COUNTIF(D844:$D$2774,365)</f>
        <v>1565</v>
      </c>
      <c r="G843" s="54">
        <f>COUNTIF(D844:$D$2774,366)</f>
        <v>366</v>
      </c>
      <c r="H843" s="50"/>
    </row>
    <row r="844" spans="1:8" x14ac:dyDescent="0.25">
      <c r="A844" s="54">
        <f>COUNTIF($C$3:C844,"Да")</f>
        <v>9</v>
      </c>
      <c r="B844" s="53">
        <f t="shared" si="26"/>
        <v>46242</v>
      </c>
      <c r="C844" s="53" t="str">
        <f>IF(ISERROR(VLOOKUP(B844,Оп27_BYN→EUR!$C$3:$C$33,1,0)),"Нет","Да")</f>
        <v>Нет</v>
      </c>
      <c r="D844" s="54">
        <f t="shared" si="27"/>
        <v>365</v>
      </c>
      <c r="E844" s="55">
        <f>('Все выпуски'!$H$4*'Все выпуски'!$H$8)*((VLOOKUP(IF(C844="Нет",VLOOKUP(A844,Оп27_BYN→EUR!$A$2:$C$33,3,0),VLOOKUP((A844-1),Оп27_BYN→EUR!$A$2:$C$33,3,0)),$B$2:$G$2774,5,0)-VLOOKUP(B844,$B$2:$G$2774,5,0))/365+(VLOOKUP(IF(C844="Нет",VLOOKUP(A844,Оп27_BYN→EUR!$A$2:$C$33,3,0),VLOOKUP((A844-1),Оп27_BYN→EUR!$A$2:$C$33,3,0)),$B$2:$G$2774,6,0)-VLOOKUP(B844,$B$2:$G$2774,6,0))/366)</f>
        <v>1.6535466732766695</v>
      </c>
      <c r="F844" s="54">
        <f>COUNTIF(D845:$D$2774,365)</f>
        <v>1564</v>
      </c>
      <c r="G844" s="54">
        <f>COUNTIF(D845:$D$2774,366)</f>
        <v>366</v>
      </c>
      <c r="H844" s="50"/>
    </row>
    <row r="845" spans="1:8" x14ac:dyDescent="0.25">
      <c r="A845" s="54">
        <f>COUNTIF($C$3:C845,"Да")</f>
        <v>9</v>
      </c>
      <c r="B845" s="53">
        <f t="shared" si="26"/>
        <v>46243</v>
      </c>
      <c r="C845" s="53" t="str">
        <f>IF(ISERROR(VLOOKUP(B845,Оп27_BYN→EUR!$C$3:$C$33,1,0)),"Нет","Да")</f>
        <v>Нет</v>
      </c>
      <c r="D845" s="54">
        <f t="shared" si="27"/>
        <v>365</v>
      </c>
      <c r="E845" s="55">
        <f>('Все выпуски'!$H$4*'Все выпуски'!$H$8)*((VLOOKUP(IF(C845="Нет",VLOOKUP(A845,Оп27_BYN→EUR!$A$2:$C$33,3,0),VLOOKUP((A845-1),Оп27_BYN→EUR!$A$2:$C$33,3,0)),$B$2:$G$2774,5,0)-VLOOKUP(B845,$B$2:$G$2774,5,0))/365+(VLOOKUP(IF(C845="Нет",VLOOKUP(A845,Оп27_BYN→EUR!$A$2:$C$33,3,0),VLOOKUP((A845-1),Оп27_BYN→EUR!$A$2:$C$33,3,0)),$B$2:$G$2774,6,0)-VLOOKUP(B845,$B$2:$G$2774,6,0))/366)</f>
        <v>1.6802167809101645</v>
      </c>
      <c r="F845" s="54">
        <f>COUNTIF(D846:$D$2774,365)</f>
        <v>1563</v>
      </c>
      <c r="G845" s="54">
        <f>COUNTIF(D846:$D$2774,366)</f>
        <v>366</v>
      </c>
      <c r="H845" s="50"/>
    </row>
    <row r="846" spans="1:8" x14ac:dyDescent="0.25">
      <c r="A846" s="54">
        <f>COUNTIF($C$3:C846,"Да")</f>
        <v>9</v>
      </c>
      <c r="B846" s="53">
        <f t="shared" si="26"/>
        <v>46244</v>
      </c>
      <c r="C846" s="53" t="str">
        <f>IF(ISERROR(VLOOKUP(B846,Оп27_BYN→EUR!$C$3:$C$33,1,0)),"Нет","Да")</f>
        <v>Нет</v>
      </c>
      <c r="D846" s="54">
        <f t="shared" si="27"/>
        <v>365</v>
      </c>
      <c r="E846" s="55">
        <f>('Все выпуски'!$H$4*'Все выпуски'!$H$8)*((VLOOKUP(IF(C846="Нет",VLOOKUP(A846,Оп27_BYN→EUR!$A$2:$C$33,3,0),VLOOKUP((A846-1),Оп27_BYN→EUR!$A$2:$C$33,3,0)),$B$2:$G$2774,5,0)-VLOOKUP(B846,$B$2:$G$2774,5,0))/365+(VLOOKUP(IF(C846="Нет",VLOOKUP(A846,Оп27_BYN→EUR!$A$2:$C$33,3,0),VLOOKUP((A846-1),Оп27_BYN→EUR!$A$2:$C$33,3,0)),$B$2:$G$2774,6,0)-VLOOKUP(B846,$B$2:$G$2774,6,0))/366)</f>
        <v>1.706886888543659</v>
      </c>
      <c r="F846" s="54">
        <f>COUNTIF(D847:$D$2774,365)</f>
        <v>1562</v>
      </c>
      <c r="G846" s="54">
        <f>COUNTIF(D847:$D$2774,366)</f>
        <v>366</v>
      </c>
      <c r="H846" s="50"/>
    </row>
    <row r="847" spans="1:8" x14ac:dyDescent="0.25">
      <c r="A847" s="54">
        <f>COUNTIF($C$3:C847,"Да")</f>
        <v>9</v>
      </c>
      <c r="B847" s="53">
        <f t="shared" si="26"/>
        <v>46245</v>
      </c>
      <c r="C847" s="53" t="str">
        <f>IF(ISERROR(VLOOKUP(B847,Оп27_BYN→EUR!$C$3:$C$33,1,0)),"Нет","Да")</f>
        <v>Нет</v>
      </c>
      <c r="D847" s="54">
        <f t="shared" si="27"/>
        <v>365</v>
      </c>
      <c r="E847" s="55">
        <f>('Все выпуски'!$H$4*'Все выпуски'!$H$8)*((VLOOKUP(IF(C847="Нет",VLOOKUP(A847,Оп27_BYN→EUR!$A$2:$C$33,3,0),VLOOKUP((A847-1),Оп27_BYN→EUR!$A$2:$C$33,3,0)),$B$2:$G$2774,5,0)-VLOOKUP(B847,$B$2:$G$2774,5,0))/365+(VLOOKUP(IF(C847="Нет",VLOOKUP(A847,Оп27_BYN→EUR!$A$2:$C$33,3,0),VLOOKUP((A847-1),Оп27_BYN→EUR!$A$2:$C$33,3,0)),$B$2:$G$2774,6,0)-VLOOKUP(B847,$B$2:$G$2774,6,0))/366)</f>
        <v>1.7335569961771535</v>
      </c>
      <c r="F847" s="54">
        <f>COUNTIF(D848:$D$2774,365)</f>
        <v>1561</v>
      </c>
      <c r="G847" s="54">
        <f>COUNTIF(D848:$D$2774,366)</f>
        <v>366</v>
      </c>
      <c r="H847" s="50"/>
    </row>
    <row r="848" spans="1:8" x14ac:dyDescent="0.25">
      <c r="A848" s="54">
        <f>COUNTIF($C$3:C848,"Да")</f>
        <v>9</v>
      </c>
      <c r="B848" s="53">
        <f t="shared" si="26"/>
        <v>46246</v>
      </c>
      <c r="C848" s="53" t="str">
        <f>IF(ISERROR(VLOOKUP(B848,Оп27_BYN→EUR!$C$3:$C$33,1,0)),"Нет","Да")</f>
        <v>Нет</v>
      </c>
      <c r="D848" s="54">
        <f t="shared" si="27"/>
        <v>365</v>
      </c>
      <c r="E848" s="55">
        <f>('Все выпуски'!$H$4*'Все выпуски'!$H$8)*((VLOOKUP(IF(C848="Нет",VLOOKUP(A848,Оп27_BYN→EUR!$A$2:$C$33,3,0),VLOOKUP((A848-1),Оп27_BYN→EUR!$A$2:$C$33,3,0)),$B$2:$G$2774,5,0)-VLOOKUP(B848,$B$2:$G$2774,5,0))/365+(VLOOKUP(IF(C848="Нет",VLOOKUP(A848,Оп27_BYN→EUR!$A$2:$C$33,3,0),VLOOKUP((A848-1),Оп27_BYN→EUR!$A$2:$C$33,3,0)),$B$2:$G$2774,6,0)-VLOOKUP(B848,$B$2:$G$2774,6,0))/366)</f>
        <v>1.7602271038106483</v>
      </c>
      <c r="F848" s="54">
        <f>COUNTIF(D849:$D$2774,365)</f>
        <v>1560</v>
      </c>
      <c r="G848" s="54">
        <f>COUNTIF(D849:$D$2774,366)</f>
        <v>366</v>
      </c>
      <c r="H848" s="50"/>
    </row>
    <row r="849" spans="1:8" x14ac:dyDescent="0.25">
      <c r="A849" s="54">
        <f>COUNTIF($C$3:C849,"Да")</f>
        <v>9</v>
      </c>
      <c r="B849" s="53">
        <f t="shared" si="26"/>
        <v>46247</v>
      </c>
      <c r="C849" s="53" t="str">
        <f>IF(ISERROR(VLOOKUP(B849,Оп27_BYN→EUR!$C$3:$C$33,1,0)),"Нет","Да")</f>
        <v>Нет</v>
      </c>
      <c r="D849" s="54">
        <f t="shared" si="27"/>
        <v>365</v>
      </c>
      <c r="E849" s="55">
        <f>('Все выпуски'!$H$4*'Все выпуски'!$H$8)*((VLOOKUP(IF(C849="Нет",VLOOKUP(A849,Оп27_BYN→EUR!$A$2:$C$33,3,0),VLOOKUP((A849-1),Оп27_BYN→EUR!$A$2:$C$33,3,0)),$B$2:$G$2774,5,0)-VLOOKUP(B849,$B$2:$G$2774,5,0))/365+(VLOOKUP(IF(C849="Нет",VLOOKUP(A849,Оп27_BYN→EUR!$A$2:$C$33,3,0),VLOOKUP((A849-1),Оп27_BYN→EUR!$A$2:$C$33,3,0)),$B$2:$G$2774,6,0)-VLOOKUP(B849,$B$2:$G$2774,6,0))/366)</f>
        <v>1.7868972114441428</v>
      </c>
      <c r="F849" s="54">
        <f>COUNTIF(D850:$D$2774,365)</f>
        <v>1559</v>
      </c>
      <c r="G849" s="54">
        <f>COUNTIF(D850:$D$2774,366)</f>
        <v>366</v>
      </c>
      <c r="H849" s="50"/>
    </row>
    <row r="850" spans="1:8" x14ac:dyDescent="0.25">
      <c r="A850" s="54">
        <f>COUNTIF($C$3:C850,"Да")</f>
        <v>9</v>
      </c>
      <c r="B850" s="53">
        <f t="shared" si="26"/>
        <v>46248</v>
      </c>
      <c r="C850" s="53" t="str">
        <f>IF(ISERROR(VLOOKUP(B850,Оп27_BYN→EUR!$C$3:$C$33,1,0)),"Нет","Да")</f>
        <v>Нет</v>
      </c>
      <c r="D850" s="54">
        <f t="shared" si="27"/>
        <v>365</v>
      </c>
      <c r="E850" s="55">
        <f>('Все выпуски'!$H$4*'Все выпуски'!$H$8)*((VLOOKUP(IF(C850="Нет",VLOOKUP(A850,Оп27_BYN→EUR!$A$2:$C$33,3,0),VLOOKUP((A850-1),Оп27_BYN→EUR!$A$2:$C$33,3,0)),$B$2:$G$2774,5,0)-VLOOKUP(B850,$B$2:$G$2774,5,0))/365+(VLOOKUP(IF(C850="Нет",VLOOKUP(A850,Оп27_BYN→EUR!$A$2:$C$33,3,0),VLOOKUP((A850-1),Оп27_BYN→EUR!$A$2:$C$33,3,0)),$B$2:$G$2774,6,0)-VLOOKUP(B850,$B$2:$G$2774,6,0))/366)</f>
        <v>1.8135673190776378</v>
      </c>
      <c r="F850" s="54">
        <f>COUNTIF(D851:$D$2774,365)</f>
        <v>1558</v>
      </c>
      <c r="G850" s="54">
        <f>COUNTIF(D851:$D$2774,366)</f>
        <v>366</v>
      </c>
      <c r="H850" s="50"/>
    </row>
    <row r="851" spans="1:8" x14ac:dyDescent="0.25">
      <c r="A851" s="54">
        <f>COUNTIF($C$3:C851,"Да")</f>
        <v>9</v>
      </c>
      <c r="B851" s="53">
        <f t="shared" si="26"/>
        <v>46249</v>
      </c>
      <c r="C851" s="53" t="str">
        <f>IF(ISERROR(VLOOKUP(B851,Оп27_BYN→EUR!$C$3:$C$33,1,0)),"Нет","Да")</f>
        <v>Нет</v>
      </c>
      <c r="D851" s="54">
        <f t="shared" si="27"/>
        <v>365</v>
      </c>
      <c r="E851" s="55">
        <f>('Все выпуски'!$H$4*'Все выпуски'!$H$8)*((VLOOKUP(IF(C851="Нет",VLOOKUP(A851,Оп27_BYN→EUR!$A$2:$C$33,3,0),VLOOKUP((A851-1),Оп27_BYN→EUR!$A$2:$C$33,3,0)),$B$2:$G$2774,5,0)-VLOOKUP(B851,$B$2:$G$2774,5,0))/365+(VLOOKUP(IF(C851="Нет",VLOOKUP(A851,Оп27_BYN→EUR!$A$2:$C$33,3,0),VLOOKUP((A851-1),Оп27_BYN→EUR!$A$2:$C$33,3,0)),$B$2:$G$2774,6,0)-VLOOKUP(B851,$B$2:$G$2774,6,0))/366)</f>
        <v>1.8402374267111323</v>
      </c>
      <c r="F851" s="54">
        <f>COUNTIF(D852:$D$2774,365)</f>
        <v>1557</v>
      </c>
      <c r="G851" s="54">
        <f>COUNTIF(D852:$D$2774,366)</f>
        <v>366</v>
      </c>
      <c r="H851" s="50"/>
    </row>
    <row r="852" spans="1:8" x14ac:dyDescent="0.25">
      <c r="A852" s="54">
        <f>COUNTIF($C$3:C852,"Да")</f>
        <v>9</v>
      </c>
      <c r="B852" s="53">
        <f t="shared" si="26"/>
        <v>46250</v>
      </c>
      <c r="C852" s="53" t="str">
        <f>IF(ISERROR(VLOOKUP(B852,Оп27_BYN→EUR!$C$3:$C$33,1,0)),"Нет","Да")</f>
        <v>Нет</v>
      </c>
      <c r="D852" s="54">
        <f t="shared" si="27"/>
        <v>365</v>
      </c>
      <c r="E852" s="55">
        <f>('Все выпуски'!$H$4*'Все выпуски'!$H$8)*((VLOOKUP(IF(C852="Нет",VLOOKUP(A852,Оп27_BYN→EUR!$A$2:$C$33,3,0),VLOOKUP((A852-1),Оп27_BYN→EUR!$A$2:$C$33,3,0)),$B$2:$G$2774,5,0)-VLOOKUP(B852,$B$2:$G$2774,5,0))/365+(VLOOKUP(IF(C852="Нет",VLOOKUP(A852,Оп27_BYN→EUR!$A$2:$C$33,3,0),VLOOKUP((A852-1),Оп27_BYN→EUR!$A$2:$C$33,3,0)),$B$2:$G$2774,6,0)-VLOOKUP(B852,$B$2:$G$2774,6,0))/366)</f>
        <v>1.8669075343446269</v>
      </c>
      <c r="F852" s="54">
        <f>COUNTIF(D853:$D$2774,365)</f>
        <v>1556</v>
      </c>
      <c r="G852" s="54">
        <f>COUNTIF(D853:$D$2774,366)</f>
        <v>366</v>
      </c>
      <c r="H852" s="50"/>
    </row>
    <row r="853" spans="1:8" x14ac:dyDescent="0.25">
      <c r="A853" s="54">
        <f>COUNTIF($C$3:C853,"Да")</f>
        <v>9</v>
      </c>
      <c r="B853" s="53">
        <f t="shared" si="26"/>
        <v>46251</v>
      </c>
      <c r="C853" s="53" t="str">
        <f>IF(ISERROR(VLOOKUP(B853,Оп27_BYN→EUR!$C$3:$C$33,1,0)),"Нет","Да")</f>
        <v>Нет</v>
      </c>
      <c r="D853" s="54">
        <f t="shared" si="27"/>
        <v>365</v>
      </c>
      <c r="E853" s="55">
        <f>('Все выпуски'!$H$4*'Все выпуски'!$H$8)*((VLOOKUP(IF(C853="Нет",VLOOKUP(A853,Оп27_BYN→EUR!$A$2:$C$33,3,0),VLOOKUP((A853-1),Оп27_BYN→EUR!$A$2:$C$33,3,0)),$B$2:$G$2774,5,0)-VLOOKUP(B853,$B$2:$G$2774,5,0))/365+(VLOOKUP(IF(C853="Нет",VLOOKUP(A853,Оп27_BYN→EUR!$A$2:$C$33,3,0),VLOOKUP((A853-1),Оп27_BYN→EUR!$A$2:$C$33,3,0)),$B$2:$G$2774,6,0)-VLOOKUP(B853,$B$2:$G$2774,6,0))/366)</f>
        <v>1.8935776419781216</v>
      </c>
      <c r="F853" s="54">
        <f>COUNTIF(D854:$D$2774,365)</f>
        <v>1555</v>
      </c>
      <c r="G853" s="54">
        <f>COUNTIF(D854:$D$2774,366)</f>
        <v>366</v>
      </c>
      <c r="H853" s="50"/>
    </row>
    <row r="854" spans="1:8" x14ac:dyDescent="0.25">
      <c r="A854" s="54">
        <f>COUNTIF($C$3:C854,"Да")</f>
        <v>9</v>
      </c>
      <c r="B854" s="53">
        <f t="shared" si="26"/>
        <v>46252</v>
      </c>
      <c r="C854" s="53" t="str">
        <f>IF(ISERROR(VLOOKUP(B854,Оп27_BYN→EUR!$C$3:$C$33,1,0)),"Нет","Да")</f>
        <v>Нет</v>
      </c>
      <c r="D854" s="54">
        <f t="shared" si="27"/>
        <v>365</v>
      </c>
      <c r="E854" s="55">
        <f>('Все выпуски'!$H$4*'Все выпуски'!$H$8)*((VLOOKUP(IF(C854="Нет",VLOOKUP(A854,Оп27_BYN→EUR!$A$2:$C$33,3,0),VLOOKUP((A854-1),Оп27_BYN→EUR!$A$2:$C$33,3,0)),$B$2:$G$2774,5,0)-VLOOKUP(B854,$B$2:$G$2774,5,0))/365+(VLOOKUP(IF(C854="Нет",VLOOKUP(A854,Оп27_BYN→EUR!$A$2:$C$33,3,0),VLOOKUP((A854-1),Оп27_BYN→EUR!$A$2:$C$33,3,0)),$B$2:$G$2774,6,0)-VLOOKUP(B854,$B$2:$G$2774,6,0))/366)</f>
        <v>1.9202477496116164</v>
      </c>
      <c r="F854" s="54">
        <f>COUNTIF(D855:$D$2774,365)</f>
        <v>1554</v>
      </c>
      <c r="G854" s="54">
        <f>COUNTIF(D855:$D$2774,366)</f>
        <v>366</v>
      </c>
      <c r="H854" s="50"/>
    </row>
    <row r="855" spans="1:8" x14ac:dyDescent="0.25">
      <c r="A855" s="54">
        <f>COUNTIF($C$3:C855,"Да")</f>
        <v>9</v>
      </c>
      <c r="B855" s="53">
        <f t="shared" si="26"/>
        <v>46253</v>
      </c>
      <c r="C855" s="53" t="str">
        <f>IF(ISERROR(VLOOKUP(B855,Оп27_BYN→EUR!$C$3:$C$33,1,0)),"Нет","Да")</f>
        <v>Нет</v>
      </c>
      <c r="D855" s="54">
        <f t="shared" si="27"/>
        <v>365</v>
      </c>
      <c r="E855" s="55">
        <f>('Все выпуски'!$H$4*'Все выпуски'!$H$8)*((VLOOKUP(IF(C855="Нет",VLOOKUP(A855,Оп27_BYN→EUR!$A$2:$C$33,3,0),VLOOKUP((A855-1),Оп27_BYN→EUR!$A$2:$C$33,3,0)),$B$2:$G$2774,5,0)-VLOOKUP(B855,$B$2:$G$2774,5,0))/365+(VLOOKUP(IF(C855="Нет",VLOOKUP(A855,Оп27_BYN→EUR!$A$2:$C$33,3,0),VLOOKUP((A855-1),Оп27_BYN→EUR!$A$2:$C$33,3,0)),$B$2:$G$2774,6,0)-VLOOKUP(B855,$B$2:$G$2774,6,0))/366)</f>
        <v>1.9469178572451111</v>
      </c>
      <c r="F855" s="54">
        <f>COUNTIF(D856:$D$2774,365)</f>
        <v>1553</v>
      </c>
      <c r="G855" s="54">
        <f>COUNTIF(D856:$D$2774,366)</f>
        <v>366</v>
      </c>
      <c r="H855" s="50"/>
    </row>
    <row r="856" spans="1:8" x14ac:dyDescent="0.25">
      <c r="A856" s="54">
        <f>COUNTIF($C$3:C856,"Да")</f>
        <v>9</v>
      </c>
      <c r="B856" s="53">
        <f t="shared" si="26"/>
        <v>46254</v>
      </c>
      <c r="C856" s="53" t="str">
        <f>IF(ISERROR(VLOOKUP(B856,Оп27_BYN→EUR!$C$3:$C$33,1,0)),"Нет","Да")</f>
        <v>Нет</v>
      </c>
      <c r="D856" s="54">
        <f t="shared" si="27"/>
        <v>365</v>
      </c>
      <c r="E856" s="55">
        <f>('Все выпуски'!$H$4*'Все выпуски'!$H$8)*((VLOOKUP(IF(C856="Нет",VLOOKUP(A856,Оп27_BYN→EUR!$A$2:$C$33,3,0),VLOOKUP((A856-1),Оп27_BYN→EUR!$A$2:$C$33,3,0)),$B$2:$G$2774,5,0)-VLOOKUP(B856,$B$2:$G$2774,5,0))/365+(VLOOKUP(IF(C856="Нет",VLOOKUP(A856,Оп27_BYN→EUR!$A$2:$C$33,3,0),VLOOKUP((A856-1),Оп27_BYN→EUR!$A$2:$C$33,3,0)),$B$2:$G$2774,6,0)-VLOOKUP(B856,$B$2:$G$2774,6,0))/366)</f>
        <v>1.9735879648786057</v>
      </c>
      <c r="F856" s="54">
        <f>COUNTIF(D857:$D$2774,365)</f>
        <v>1552</v>
      </c>
      <c r="G856" s="54">
        <f>COUNTIF(D857:$D$2774,366)</f>
        <v>366</v>
      </c>
      <c r="H856" s="50"/>
    </row>
    <row r="857" spans="1:8" x14ac:dyDescent="0.25">
      <c r="A857" s="54">
        <f>COUNTIF($C$3:C857,"Да")</f>
        <v>9</v>
      </c>
      <c r="B857" s="53">
        <f t="shared" si="26"/>
        <v>46255</v>
      </c>
      <c r="C857" s="53" t="str">
        <f>IF(ISERROR(VLOOKUP(B857,Оп27_BYN→EUR!$C$3:$C$33,1,0)),"Нет","Да")</f>
        <v>Нет</v>
      </c>
      <c r="D857" s="54">
        <f t="shared" si="27"/>
        <v>365</v>
      </c>
      <c r="E857" s="55">
        <f>('Все выпуски'!$H$4*'Все выпуски'!$H$8)*((VLOOKUP(IF(C857="Нет",VLOOKUP(A857,Оп27_BYN→EUR!$A$2:$C$33,3,0),VLOOKUP((A857-1),Оп27_BYN→EUR!$A$2:$C$33,3,0)),$B$2:$G$2774,5,0)-VLOOKUP(B857,$B$2:$G$2774,5,0))/365+(VLOOKUP(IF(C857="Нет",VLOOKUP(A857,Оп27_BYN→EUR!$A$2:$C$33,3,0),VLOOKUP((A857-1),Оп27_BYN→EUR!$A$2:$C$33,3,0)),$B$2:$G$2774,6,0)-VLOOKUP(B857,$B$2:$G$2774,6,0))/366)</f>
        <v>2.0002580725121004</v>
      </c>
      <c r="F857" s="54">
        <f>COUNTIF(D858:$D$2774,365)</f>
        <v>1551</v>
      </c>
      <c r="G857" s="54">
        <f>COUNTIF(D858:$D$2774,366)</f>
        <v>366</v>
      </c>
      <c r="H857" s="50"/>
    </row>
    <row r="858" spans="1:8" x14ac:dyDescent="0.25">
      <c r="A858" s="54">
        <f>COUNTIF($C$3:C858,"Да")</f>
        <v>9</v>
      </c>
      <c r="B858" s="53">
        <f t="shared" si="26"/>
        <v>46256</v>
      </c>
      <c r="C858" s="53" t="str">
        <f>IF(ISERROR(VLOOKUP(B858,Оп27_BYN→EUR!$C$3:$C$33,1,0)),"Нет","Да")</f>
        <v>Нет</v>
      </c>
      <c r="D858" s="54">
        <f t="shared" si="27"/>
        <v>365</v>
      </c>
      <c r="E858" s="55">
        <f>('Все выпуски'!$H$4*'Все выпуски'!$H$8)*((VLOOKUP(IF(C858="Нет",VLOOKUP(A858,Оп27_BYN→EUR!$A$2:$C$33,3,0),VLOOKUP((A858-1),Оп27_BYN→EUR!$A$2:$C$33,3,0)),$B$2:$G$2774,5,0)-VLOOKUP(B858,$B$2:$G$2774,5,0))/365+(VLOOKUP(IF(C858="Нет",VLOOKUP(A858,Оп27_BYN→EUR!$A$2:$C$33,3,0),VLOOKUP((A858-1),Оп27_BYN→EUR!$A$2:$C$33,3,0)),$B$2:$G$2774,6,0)-VLOOKUP(B858,$B$2:$G$2774,6,0))/366)</f>
        <v>2.0269281801455952</v>
      </c>
      <c r="F858" s="54">
        <f>COUNTIF(D859:$D$2774,365)</f>
        <v>1550</v>
      </c>
      <c r="G858" s="54">
        <f>COUNTIF(D859:$D$2774,366)</f>
        <v>366</v>
      </c>
      <c r="H858" s="50"/>
    </row>
    <row r="859" spans="1:8" x14ac:dyDescent="0.25">
      <c r="A859" s="54">
        <f>COUNTIF($C$3:C859,"Да")</f>
        <v>9</v>
      </c>
      <c r="B859" s="53">
        <f t="shared" si="26"/>
        <v>46257</v>
      </c>
      <c r="C859" s="53" t="str">
        <f>IF(ISERROR(VLOOKUP(B859,Оп27_BYN→EUR!$C$3:$C$33,1,0)),"Нет","Да")</f>
        <v>Нет</v>
      </c>
      <c r="D859" s="54">
        <f t="shared" si="27"/>
        <v>365</v>
      </c>
      <c r="E859" s="55">
        <f>('Все выпуски'!$H$4*'Все выпуски'!$H$8)*((VLOOKUP(IF(C859="Нет",VLOOKUP(A859,Оп27_BYN→EUR!$A$2:$C$33,3,0),VLOOKUP((A859-1),Оп27_BYN→EUR!$A$2:$C$33,3,0)),$B$2:$G$2774,5,0)-VLOOKUP(B859,$B$2:$G$2774,5,0))/365+(VLOOKUP(IF(C859="Нет",VLOOKUP(A859,Оп27_BYN→EUR!$A$2:$C$33,3,0),VLOOKUP((A859-1),Оп27_BYN→EUR!$A$2:$C$33,3,0)),$B$2:$G$2774,6,0)-VLOOKUP(B859,$B$2:$G$2774,6,0))/366)</f>
        <v>2.0535982877790895</v>
      </c>
      <c r="F859" s="54">
        <f>COUNTIF(D860:$D$2774,365)</f>
        <v>1549</v>
      </c>
      <c r="G859" s="54">
        <f>COUNTIF(D860:$D$2774,366)</f>
        <v>366</v>
      </c>
      <c r="H859" s="50"/>
    </row>
    <row r="860" spans="1:8" x14ac:dyDescent="0.25">
      <c r="A860" s="54">
        <f>COUNTIF($C$3:C860,"Да")</f>
        <v>9</v>
      </c>
      <c r="B860" s="53">
        <f t="shared" si="26"/>
        <v>46258</v>
      </c>
      <c r="C860" s="53" t="str">
        <f>IF(ISERROR(VLOOKUP(B860,Оп27_BYN→EUR!$C$3:$C$33,1,0)),"Нет","Да")</f>
        <v>Нет</v>
      </c>
      <c r="D860" s="54">
        <f t="shared" si="27"/>
        <v>365</v>
      </c>
      <c r="E860" s="55">
        <f>('Все выпуски'!$H$4*'Все выпуски'!$H$8)*((VLOOKUP(IF(C860="Нет",VLOOKUP(A860,Оп27_BYN→EUR!$A$2:$C$33,3,0),VLOOKUP((A860-1),Оп27_BYN→EUR!$A$2:$C$33,3,0)),$B$2:$G$2774,5,0)-VLOOKUP(B860,$B$2:$G$2774,5,0))/365+(VLOOKUP(IF(C860="Нет",VLOOKUP(A860,Оп27_BYN→EUR!$A$2:$C$33,3,0),VLOOKUP((A860-1),Оп27_BYN→EUR!$A$2:$C$33,3,0)),$B$2:$G$2774,6,0)-VLOOKUP(B860,$B$2:$G$2774,6,0))/366)</f>
        <v>2.0802683954125842</v>
      </c>
      <c r="F860" s="54">
        <f>COUNTIF(D861:$D$2774,365)</f>
        <v>1548</v>
      </c>
      <c r="G860" s="54">
        <f>COUNTIF(D861:$D$2774,366)</f>
        <v>366</v>
      </c>
      <c r="H860" s="50"/>
    </row>
    <row r="861" spans="1:8" x14ac:dyDescent="0.25">
      <c r="A861" s="54">
        <f>COUNTIF($C$3:C861,"Да")</f>
        <v>9</v>
      </c>
      <c r="B861" s="53">
        <f t="shared" si="26"/>
        <v>46259</v>
      </c>
      <c r="C861" s="53" t="str">
        <f>IF(ISERROR(VLOOKUP(B861,Оп27_BYN→EUR!$C$3:$C$33,1,0)),"Нет","Да")</f>
        <v>Нет</v>
      </c>
      <c r="D861" s="54">
        <f t="shared" si="27"/>
        <v>365</v>
      </c>
      <c r="E861" s="55">
        <f>('Все выпуски'!$H$4*'Все выпуски'!$H$8)*((VLOOKUP(IF(C861="Нет",VLOOKUP(A861,Оп27_BYN→EUR!$A$2:$C$33,3,0),VLOOKUP((A861-1),Оп27_BYN→EUR!$A$2:$C$33,3,0)),$B$2:$G$2774,5,0)-VLOOKUP(B861,$B$2:$G$2774,5,0))/365+(VLOOKUP(IF(C861="Нет",VLOOKUP(A861,Оп27_BYN→EUR!$A$2:$C$33,3,0),VLOOKUP((A861-1),Оп27_BYN→EUR!$A$2:$C$33,3,0)),$B$2:$G$2774,6,0)-VLOOKUP(B861,$B$2:$G$2774,6,0))/366)</f>
        <v>2.106938503046079</v>
      </c>
      <c r="F861" s="54">
        <f>COUNTIF(D862:$D$2774,365)</f>
        <v>1547</v>
      </c>
      <c r="G861" s="54">
        <f>COUNTIF(D862:$D$2774,366)</f>
        <v>366</v>
      </c>
      <c r="H861" s="50"/>
    </row>
    <row r="862" spans="1:8" x14ac:dyDescent="0.25">
      <c r="A862" s="54">
        <f>COUNTIF($C$3:C862,"Да")</f>
        <v>9</v>
      </c>
      <c r="B862" s="53">
        <f t="shared" si="26"/>
        <v>46260</v>
      </c>
      <c r="C862" s="53" t="str">
        <f>IF(ISERROR(VLOOKUP(B862,Оп27_BYN→EUR!$C$3:$C$33,1,0)),"Нет","Да")</f>
        <v>Нет</v>
      </c>
      <c r="D862" s="54">
        <f t="shared" si="27"/>
        <v>365</v>
      </c>
      <c r="E862" s="55">
        <f>('Все выпуски'!$H$4*'Все выпуски'!$H$8)*((VLOOKUP(IF(C862="Нет",VLOOKUP(A862,Оп27_BYN→EUR!$A$2:$C$33,3,0),VLOOKUP((A862-1),Оп27_BYN→EUR!$A$2:$C$33,3,0)),$B$2:$G$2774,5,0)-VLOOKUP(B862,$B$2:$G$2774,5,0))/365+(VLOOKUP(IF(C862="Нет",VLOOKUP(A862,Оп27_BYN→EUR!$A$2:$C$33,3,0),VLOOKUP((A862-1),Оп27_BYN→EUR!$A$2:$C$33,3,0)),$B$2:$G$2774,6,0)-VLOOKUP(B862,$B$2:$G$2774,6,0))/366)</f>
        <v>2.1336086106795737</v>
      </c>
      <c r="F862" s="54">
        <f>COUNTIF(D863:$D$2774,365)</f>
        <v>1546</v>
      </c>
      <c r="G862" s="54">
        <f>COUNTIF(D863:$D$2774,366)</f>
        <v>366</v>
      </c>
      <c r="H862" s="50"/>
    </row>
    <row r="863" spans="1:8" x14ac:dyDescent="0.25">
      <c r="A863" s="54">
        <f>COUNTIF($C$3:C863,"Да")</f>
        <v>9</v>
      </c>
      <c r="B863" s="53">
        <f t="shared" si="26"/>
        <v>46261</v>
      </c>
      <c r="C863" s="53" t="str">
        <f>IF(ISERROR(VLOOKUP(B863,Оп27_BYN→EUR!$C$3:$C$33,1,0)),"Нет","Да")</f>
        <v>Нет</v>
      </c>
      <c r="D863" s="54">
        <f t="shared" si="27"/>
        <v>365</v>
      </c>
      <c r="E863" s="55">
        <f>('Все выпуски'!$H$4*'Все выпуски'!$H$8)*((VLOOKUP(IF(C863="Нет",VLOOKUP(A863,Оп27_BYN→EUR!$A$2:$C$33,3,0),VLOOKUP((A863-1),Оп27_BYN→EUR!$A$2:$C$33,3,0)),$B$2:$G$2774,5,0)-VLOOKUP(B863,$B$2:$G$2774,5,0))/365+(VLOOKUP(IF(C863="Нет",VLOOKUP(A863,Оп27_BYN→EUR!$A$2:$C$33,3,0),VLOOKUP((A863-1),Оп27_BYN→EUR!$A$2:$C$33,3,0)),$B$2:$G$2774,6,0)-VLOOKUP(B863,$B$2:$G$2774,6,0))/366)</f>
        <v>2.1602787183130685</v>
      </c>
      <c r="F863" s="54">
        <f>COUNTIF(D864:$D$2774,365)</f>
        <v>1545</v>
      </c>
      <c r="G863" s="54">
        <f>COUNTIF(D864:$D$2774,366)</f>
        <v>366</v>
      </c>
      <c r="H863" s="50"/>
    </row>
    <row r="864" spans="1:8" x14ac:dyDescent="0.25">
      <c r="A864" s="54">
        <f>COUNTIF($C$3:C864,"Да")</f>
        <v>9</v>
      </c>
      <c r="B864" s="53">
        <f t="shared" si="26"/>
        <v>46262</v>
      </c>
      <c r="C864" s="53" t="str">
        <f>IF(ISERROR(VLOOKUP(B864,Оп27_BYN→EUR!$C$3:$C$33,1,0)),"Нет","Да")</f>
        <v>Нет</v>
      </c>
      <c r="D864" s="54">
        <f t="shared" si="27"/>
        <v>365</v>
      </c>
      <c r="E864" s="55">
        <f>('Все выпуски'!$H$4*'Все выпуски'!$H$8)*((VLOOKUP(IF(C864="Нет",VLOOKUP(A864,Оп27_BYN→EUR!$A$2:$C$33,3,0),VLOOKUP((A864-1),Оп27_BYN→EUR!$A$2:$C$33,3,0)),$B$2:$G$2774,5,0)-VLOOKUP(B864,$B$2:$G$2774,5,0))/365+(VLOOKUP(IF(C864="Нет",VLOOKUP(A864,Оп27_BYN→EUR!$A$2:$C$33,3,0),VLOOKUP((A864-1),Оп27_BYN→EUR!$A$2:$C$33,3,0)),$B$2:$G$2774,6,0)-VLOOKUP(B864,$B$2:$G$2774,6,0))/366)</f>
        <v>2.1869488259465628</v>
      </c>
      <c r="F864" s="54">
        <f>COUNTIF(D865:$D$2774,365)</f>
        <v>1544</v>
      </c>
      <c r="G864" s="54">
        <f>COUNTIF(D865:$D$2774,366)</f>
        <v>366</v>
      </c>
      <c r="H864" s="50"/>
    </row>
    <row r="865" spans="1:8" x14ac:dyDescent="0.25">
      <c r="A865" s="54">
        <f>COUNTIF($C$3:C865,"Да")</f>
        <v>9</v>
      </c>
      <c r="B865" s="53">
        <f t="shared" si="26"/>
        <v>46263</v>
      </c>
      <c r="C865" s="53" t="str">
        <f>IF(ISERROR(VLOOKUP(B865,Оп27_BYN→EUR!$C$3:$C$33,1,0)),"Нет","Да")</f>
        <v>Нет</v>
      </c>
      <c r="D865" s="54">
        <f t="shared" si="27"/>
        <v>365</v>
      </c>
      <c r="E865" s="55">
        <f>('Все выпуски'!$H$4*'Все выпуски'!$H$8)*((VLOOKUP(IF(C865="Нет",VLOOKUP(A865,Оп27_BYN→EUR!$A$2:$C$33,3,0),VLOOKUP((A865-1),Оп27_BYN→EUR!$A$2:$C$33,3,0)),$B$2:$G$2774,5,0)-VLOOKUP(B865,$B$2:$G$2774,5,0))/365+(VLOOKUP(IF(C865="Нет",VLOOKUP(A865,Оп27_BYN→EUR!$A$2:$C$33,3,0),VLOOKUP((A865-1),Оп27_BYN→EUR!$A$2:$C$33,3,0)),$B$2:$G$2774,6,0)-VLOOKUP(B865,$B$2:$G$2774,6,0))/366)</f>
        <v>2.213618933580058</v>
      </c>
      <c r="F865" s="54">
        <f>COUNTIF(D866:$D$2774,365)</f>
        <v>1543</v>
      </c>
      <c r="G865" s="54">
        <f>COUNTIF(D866:$D$2774,366)</f>
        <v>366</v>
      </c>
      <c r="H865" s="50"/>
    </row>
    <row r="866" spans="1:8" x14ac:dyDescent="0.25">
      <c r="A866" s="54">
        <f>COUNTIF($C$3:C866,"Да")</f>
        <v>9</v>
      </c>
      <c r="B866" s="53">
        <f t="shared" si="26"/>
        <v>46264</v>
      </c>
      <c r="C866" s="53" t="str">
        <f>IF(ISERROR(VLOOKUP(B866,Оп27_BYN→EUR!$C$3:$C$33,1,0)),"Нет","Да")</f>
        <v>Нет</v>
      </c>
      <c r="D866" s="54">
        <f t="shared" si="27"/>
        <v>365</v>
      </c>
      <c r="E866" s="55">
        <f>('Все выпуски'!$H$4*'Все выпуски'!$H$8)*((VLOOKUP(IF(C866="Нет",VLOOKUP(A866,Оп27_BYN→EUR!$A$2:$C$33,3,0),VLOOKUP((A866-1),Оп27_BYN→EUR!$A$2:$C$33,3,0)),$B$2:$G$2774,5,0)-VLOOKUP(B866,$B$2:$G$2774,5,0))/365+(VLOOKUP(IF(C866="Нет",VLOOKUP(A866,Оп27_BYN→EUR!$A$2:$C$33,3,0),VLOOKUP((A866-1),Оп27_BYN→EUR!$A$2:$C$33,3,0)),$B$2:$G$2774,6,0)-VLOOKUP(B866,$B$2:$G$2774,6,0))/366)</f>
        <v>2.2402890412135523</v>
      </c>
      <c r="F866" s="54">
        <f>COUNTIF(D867:$D$2774,365)</f>
        <v>1542</v>
      </c>
      <c r="G866" s="54">
        <f>COUNTIF(D867:$D$2774,366)</f>
        <v>366</v>
      </c>
      <c r="H866" s="50"/>
    </row>
    <row r="867" spans="1:8" x14ac:dyDescent="0.25">
      <c r="A867" s="54">
        <f>COUNTIF($C$3:C867,"Да")</f>
        <v>9</v>
      </c>
      <c r="B867" s="53">
        <f t="shared" si="26"/>
        <v>46265</v>
      </c>
      <c r="C867" s="53" t="str">
        <f>IF(ISERROR(VLOOKUP(B867,Оп27_BYN→EUR!$C$3:$C$33,1,0)),"Нет","Да")</f>
        <v>Нет</v>
      </c>
      <c r="D867" s="54">
        <f t="shared" si="27"/>
        <v>365</v>
      </c>
      <c r="E867" s="55">
        <f>('Все выпуски'!$H$4*'Все выпуски'!$H$8)*((VLOOKUP(IF(C867="Нет",VLOOKUP(A867,Оп27_BYN→EUR!$A$2:$C$33,3,0),VLOOKUP((A867-1),Оп27_BYN→EUR!$A$2:$C$33,3,0)),$B$2:$G$2774,5,0)-VLOOKUP(B867,$B$2:$G$2774,5,0))/365+(VLOOKUP(IF(C867="Нет",VLOOKUP(A867,Оп27_BYN→EUR!$A$2:$C$33,3,0),VLOOKUP((A867-1),Оп27_BYN→EUR!$A$2:$C$33,3,0)),$B$2:$G$2774,6,0)-VLOOKUP(B867,$B$2:$G$2774,6,0))/366)</f>
        <v>2.2669591488470471</v>
      </c>
      <c r="F867" s="54">
        <f>COUNTIF(D868:$D$2774,365)</f>
        <v>1541</v>
      </c>
      <c r="G867" s="54">
        <f>COUNTIF(D868:$D$2774,366)</f>
        <v>366</v>
      </c>
      <c r="H867" s="50"/>
    </row>
    <row r="868" spans="1:8" x14ac:dyDescent="0.25">
      <c r="A868" s="54">
        <f>COUNTIF($C$3:C868,"Да")</f>
        <v>9</v>
      </c>
      <c r="B868" s="53">
        <f t="shared" si="26"/>
        <v>46266</v>
      </c>
      <c r="C868" s="53" t="str">
        <f>IF(ISERROR(VLOOKUP(B868,Оп27_BYN→EUR!$C$3:$C$33,1,0)),"Нет","Да")</f>
        <v>Нет</v>
      </c>
      <c r="D868" s="54">
        <f t="shared" si="27"/>
        <v>365</v>
      </c>
      <c r="E868" s="55">
        <f>('Все выпуски'!$H$4*'Все выпуски'!$H$8)*((VLOOKUP(IF(C868="Нет",VLOOKUP(A868,Оп27_BYN→EUR!$A$2:$C$33,3,0),VLOOKUP((A868-1),Оп27_BYN→EUR!$A$2:$C$33,3,0)),$B$2:$G$2774,5,0)-VLOOKUP(B868,$B$2:$G$2774,5,0))/365+(VLOOKUP(IF(C868="Нет",VLOOKUP(A868,Оп27_BYN→EUR!$A$2:$C$33,3,0),VLOOKUP((A868-1),Оп27_BYN→EUR!$A$2:$C$33,3,0)),$B$2:$G$2774,6,0)-VLOOKUP(B868,$B$2:$G$2774,6,0))/366)</f>
        <v>2.2936292564805418</v>
      </c>
      <c r="F868" s="54">
        <f>COUNTIF(D869:$D$2774,365)</f>
        <v>1540</v>
      </c>
      <c r="G868" s="54">
        <f>COUNTIF(D869:$D$2774,366)</f>
        <v>366</v>
      </c>
      <c r="H868" s="50"/>
    </row>
    <row r="869" spans="1:8" x14ac:dyDescent="0.25">
      <c r="A869" s="54">
        <f>COUNTIF($C$3:C869,"Да")</f>
        <v>9</v>
      </c>
      <c r="B869" s="53">
        <f t="shared" si="26"/>
        <v>46267</v>
      </c>
      <c r="C869" s="53" t="str">
        <f>IF(ISERROR(VLOOKUP(B869,Оп27_BYN→EUR!$C$3:$C$33,1,0)),"Нет","Да")</f>
        <v>Нет</v>
      </c>
      <c r="D869" s="54">
        <f t="shared" si="27"/>
        <v>365</v>
      </c>
      <c r="E869" s="55">
        <f>('Все выпуски'!$H$4*'Все выпуски'!$H$8)*((VLOOKUP(IF(C869="Нет",VLOOKUP(A869,Оп27_BYN→EUR!$A$2:$C$33,3,0),VLOOKUP((A869-1),Оп27_BYN→EUR!$A$2:$C$33,3,0)),$B$2:$G$2774,5,0)-VLOOKUP(B869,$B$2:$G$2774,5,0))/365+(VLOOKUP(IF(C869="Нет",VLOOKUP(A869,Оп27_BYN→EUR!$A$2:$C$33,3,0),VLOOKUP((A869-1),Оп27_BYN→EUR!$A$2:$C$33,3,0)),$B$2:$G$2774,6,0)-VLOOKUP(B869,$B$2:$G$2774,6,0))/366)</f>
        <v>2.3202993641140361</v>
      </c>
      <c r="F869" s="54">
        <f>COUNTIF(D870:$D$2774,365)</f>
        <v>1539</v>
      </c>
      <c r="G869" s="54">
        <f>COUNTIF(D870:$D$2774,366)</f>
        <v>366</v>
      </c>
      <c r="H869" s="50"/>
    </row>
    <row r="870" spans="1:8" x14ac:dyDescent="0.25">
      <c r="A870" s="54">
        <f>COUNTIF($C$3:C870,"Да")</f>
        <v>9</v>
      </c>
      <c r="B870" s="53">
        <f t="shared" si="26"/>
        <v>46268</v>
      </c>
      <c r="C870" s="53" t="str">
        <f>IF(ISERROR(VLOOKUP(B870,Оп27_BYN→EUR!$C$3:$C$33,1,0)),"Нет","Да")</f>
        <v>Нет</v>
      </c>
      <c r="D870" s="54">
        <f t="shared" si="27"/>
        <v>365</v>
      </c>
      <c r="E870" s="55">
        <f>('Все выпуски'!$H$4*'Все выпуски'!$H$8)*((VLOOKUP(IF(C870="Нет",VLOOKUP(A870,Оп27_BYN→EUR!$A$2:$C$33,3,0),VLOOKUP((A870-1),Оп27_BYN→EUR!$A$2:$C$33,3,0)),$B$2:$G$2774,5,0)-VLOOKUP(B870,$B$2:$G$2774,5,0))/365+(VLOOKUP(IF(C870="Нет",VLOOKUP(A870,Оп27_BYN→EUR!$A$2:$C$33,3,0),VLOOKUP((A870-1),Оп27_BYN→EUR!$A$2:$C$33,3,0)),$B$2:$G$2774,6,0)-VLOOKUP(B870,$B$2:$G$2774,6,0))/366)</f>
        <v>2.3469694717475313</v>
      </c>
      <c r="F870" s="54">
        <f>COUNTIF(D871:$D$2774,365)</f>
        <v>1538</v>
      </c>
      <c r="G870" s="54">
        <f>COUNTIF(D871:$D$2774,366)</f>
        <v>366</v>
      </c>
      <c r="H870" s="50"/>
    </row>
    <row r="871" spans="1:8" x14ac:dyDescent="0.25">
      <c r="A871" s="54">
        <f>COUNTIF($C$3:C871,"Да")</f>
        <v>9</v>
      </c>
      <c r="B871" s="53">
        <f t="shared" si="26"/>
        <v>46269</v>
      </c>
      <c r="C871" s="53" t="str">
        <f>IF(ISERROR(VLOOKUP(B871,Оп27_BYN→EUR!$C$3:$C$33,1,0)),"Нет","Да")</f>
        <v>Нет</v>
      </c>
      <c r="D871" s="54">
        <f t="shared" si="27"/>
        <v>365</v>
      </c>
      <c r="E871" s="55">
        <f>('Все выпуски'!$H$4*'Все выпуски'!$H$8)*((VLOOKUP(IF(C871="Нет",VLOOKUP(A871,Оп27_BYN→EUR!$A$2:$C$33,3,0),VLOOKUP((A871-1),Оп27_BYN→EUR!$A$2:$C$33,3,0)),$B$2:$G$2774,5,0)-VLOOKUP(B871,$B$2:$G$2774,5,0))/365+(VLOOKUP(IF(C871="Нет",VLOOKUP(A871,Оп27_BYN→EUR!$A$2:$C$33,3,0),VLOOKUP((A871-1),Оп27_BYN→EUR!$A$2:$C$33,3,0)),$B$2:$G$2774,6,0)-VLOOKUP(B871,$B$2:$G$2774,6,0))/366)</f>
        <v>2.3736395793810257</v>
      </c>
      <c r="F871" s="54">
        <f>COUNTIF(D872:$D$2774,365)</f>
        <v>1537</v>
      </c>
      <c r="G871" s="54">
        <f>COUNTIF(D872:$D$2774,366)</f>
        <v>366</v>
      </c>
      <c r="H871" s="50"/>
    </row>
    <row r="872" spans="1:8" x14ac:dyDescent="0.25">
      <c r="A872" s="54">
        <f>COUNTIF($C$3:C872,"Да")</f>
        <v>9</v>
      </c>
      <c r="B872" s="53">
        <f t="shared" si="26"/>
        <v>46270</v>
      </c>
      <c r="C872" s="53" t="str">
        <f>IF(ISERROR(VLOOKUP(B872,Оп27_BYN→EUR!$C$3:$C$33,1,0)),"Нет","Да")</f>
        <v>Нет</v>
      </c>
      <c r="D872" s="54">
        <f t="shared" si="27"/>
        <v>365</v>
      </c>
      <c r="E872" s="55">
        <f>('Все выпуски'!$H$4*'Все выпуски'!$H$8)*((VLOOKUP(IF(C872="Нет",VLOOKUP(A872,Оп27_BYN→EUR!$A$2:$C$33,3,0),VLOOKUP((A872-1),Оп27_BYN→EUR!$A$2:$C$33,3,0)),$B$2:$G$2774,5,0)-VLOOKUP(B872,$B$2:$G$2774,5,0))/365+(VLOOKUP(IF(C872="Нет",VLOOKUP(A872,Оп27_BYN→EUR!$A$2:$C$33,3,0),VLOOKUP((A872-1),Оп27_BYN→EUR!$A$2:$C$33,3,0)),$B$2:$G$2774,6,0)-VLOOKUP(B872,$B$2:$G$2774,6,0))/366)</f>
        <v>2.4003096870145204</v>
      </c>
      <c r="F872" s="54">
        <f>COUNTIF(D873:$D$2774,365)</f>
        <v>1536</v>
      </c>
      <c r="G872" s="54">
        <f>COUNTIF(D873:$D$2774,366)</f>
        <v>366</v>
      </c>
      <c r="H872" s="50"/>
    </row>
    <row r="873" spans="1:8" x14ac:dyDescent="0.25">
      <c r="A873" s="54">
        <f>COUNTIF($C$3:C873,"Да")</f>
        <v>9</v>
      </c>
      <c r="B873" s="53">
        <f t="shared" si="26"/>
        <v>46271</v>
      </c>
      <c r="C873" s="53" t="str">
        <f>IF(ISERROR(VLOOKUP(B873,Оп27_BYN→EUR!$C$3:$C$33,1,0)),"Нет","Да")</f>
        <v>Нет</v>
      </c>
      <c r="D873" s="54">
        <f t="shared" si="27"/>
        <v>365</v>
      </c>
      <c r="E873" s="55">
        <f>('Все выпуски'!$H$4*'Все выпуски'!$H$8)*((VLOOKUP(IF(C873="Нет",VLOOKUP(A873,Оп27_BYN→EUR!$A$2:$C$33,3,0),VLOOKUP((A873-1),Оп27_BYN→EUR!$A$2:$C$33,3,0)),$B$2:$G$2774,5,0)-VLOOKUP(B873,$B$2:$G$2774,5,0))/365+(VLOOKUP(IF(C873="Нет",VLOOKUP(A873,Оп27_BYN→EUR!$A$2:$C$33,3,0),VLOOKUP((A873-1),Оп27_BYN→EUR!$A$2:$C$33,3,0)),$B$2:$G$2774,6,0)-VLOOKUP(B873,$B$2:$G$2774,6,0))/366)</f>
        <v>2.4269797946480152</v>
      </c>
      <c r="F873" s="54">
        <f>COUNTIF(D874:$D$2774,365)</f>
        <v>1535</v>
      </c>
      <c r="G873" s="54">
        <f>COUNTIF(D874:$D$2774,366)</f>
        <v>366</v>
      </c>
      <c r="H873" s="50"/>
    </row>
    <row r="874" spans="1:8" x14ac:dyDescent="0.25">
      <c r="A874" s="54">
        <f>COUNTIF($C$3:C874,"Да")</f>
        <v>10</v>
      </c>
      <c r="B874" s="53">
        <f t="shared" si="26"/>
        <v>46272</v>
      </c>
      <c r="C874" s="53" t="str">
        <f>IF(ISERROR(VLOOKUP(B874,Оп27_BYN→EUR!$C$3:$C$33,1,0)),"Нет","Да")</f>
        <v>Да</v>
      </c>
      <c r="D874" s="54">
        <f t="shared" si="27"/>
        <v>365</v>
      </c>
      <c r="E874" s="55">
        <f>('Все выпуски'!$H$4*'Все выпуски'!$H$8)*((VLOOKUP(IF(C874="Нет",VLOOKUP(A874,Оп27_BYN→EUR!$A$2:$C$33,3,0),VLOOKUP((A874-1),Оп27_BYN→EUR!$A$2:$C$33,3,0)),$B$2:$G$2774,5,0)-VLOOKUP(B874,$B$2:$G$2774,5,0))/365+(VLOOKUP(IF(C874="Нет",VLOOKUP(A874,Оп27_BYN→EUR!$A$2:$C$33,3,0),VLOOKUP((A874-1),Оп27_BYN→EUR!$A$2:$C$33,3,0)),$B$2:$G$2774,6,0)-VLOOKUP(B874,$B$2:$G$2774,6,0))/366)</f>
        <v>2.4536499022815099</v>
      </c>
      <c r="F874" s="54">
        <f>COUNTIF(D875:$D$2774,365)</f>
        <v>1534</v>
      </c>
      <c r="G874" s="54">
        <f>COUNTIF(D875:$D$2774,366)</f>
        <v>366</v>
      </c>
      <c r="H874" s="50"/>
    </row>
    <row r="875" spans="1:8" x14ac:dyDescent="0.25">
      <c r="A875" s="54">
        <f>COUNTIF($C$3:C875,"Да")</f>
        <v>10</v>
      </c>
      <c r="B875" s="53">
        <f t="shared" si="26"/>
        <v>46273</v>
      </c>
      <c r="C875" s="53" t="str">
        <f>IF(ISERROR(VLOOKUP(B875,Оп27_BYN→EUR!$C$3:$C$33,1,0)),"Нет","Да")</f>
        <v>Нет</v>
      </c>
      <c r="D875" s="54">
        <f t="shared" si="27"/>
        <v>365</v>
      </c>
      <c r="E875" s="55">
        <f>('Все выпуски'!$H$4*'Все выпуски'!$H$8)*((VLOOKUP(IF(C875="Нет",VLOOKUP(A875,Оп27_BYN→EUR!$A$2:$C$33,3,0),VLOOKUP((A875-1),Оп27_BYN→EUR!$A$2:$C$33,3,0)),$B$2:$G$2774,5,0)-VLOOKUP(B875,$B$2:$G$2774,5,0))/365+(VLOOKUP(IF(C875="Нет",VLOOKUP(A875,Оп27_BYN→EUR!$A$2:$C$33,3,0),VLOOKUP((A875-1),Оп27_BYN→EUR!$A$2:$C$33,3,0)),$B$2:$G$2774,6,0)-VLOOKUP(B875,$B$2:$G$2774,6,0))/366)</f>
        <v>2.6670107633494672E-2</v>
      </c>
      <c r="F875" s="54">
        <f>COUNTIF(D876:$D$2774,365)</f>
        <v>1533</v>
      </c>
      <c r="G875" s="54">
        <f>COUNTIF(D876:$D$2774,366)</f>
        <v>366</v>
      </c>
      <c r="H875" s="50"/>
    </row>
    <row r="876" spans="1:8" x14ac:dyDescent="0.25">
      <c r="A876" s="54">
        <f>COUNTIF($C$3:C876,"Да")</f>
        <v>10</v>
      </c>
      <c r="B876" s="53">
        <f t="shared" si="26"/>
        <v>46274</v>
      </c>
      <c r="C876" s="53" t="str">
        <f>IF(ISERROR(VLOOKUP(B876,Оп27_BYN→EUR!$C$3:$C$33,1,0)),"Нет","Да")</f>
        <v>Нет</v>
      </c>
      <c r="D876" s="54">
        <f t="shared" si="27"/>
        <v>365</v>
      </c>
      <c r="E876" s="55">
        <f>('Все выпуски'!$H$4*'Все выпуски'!$H$8)*((VLOOKUP(IF(C876="Нет",VLOOKUP(A876,Оп27_BYN→EUR!$A$2:$C$33,3,0),VLOOKUP((A876-1),Оп27_BYN→EUR!$A$2:$C$33,3,0)),$B$2:$G$2774,5,0)-VLOOKUP(B876,$B$2:$G$2774,5,0))/365+(VLOOKUP(IF(C876="Нет",VLOOKUP(A876,Оп27_BYN→EUR!$A$2:$C$33,3,0),VLOOKUP((A876-1),Оп27_BYN→EUR!$A$2:$C$33,3,0)),$B$2:$G$2774,6,0)-VLOOKUP(B876,$B$2:$G$2774,6,0))/366)</f>
        <v>5.3340215266989344E-2</v>
      </c>
      <c r="F876" s="54">
        <f>COUNTIF(D877:$D$2774,365)</f>
        <v>1532</v>
      </c>
      <c r="G876" s="54">
        <f>COUNTIF(D877:$D$2774,366)</f>
        <v>366</v>
      </c>
      <c r="H876" s="50"/>
    </row>
    <row r="877" spans="1:8" x14ac:dyDescent="0.25">
      <c r="A877" s="54">
        <f>COUNTIF($C$3:C877,"Да")</f>
        <v>10</v>
      </c>
      <c r="B877" s="53">
        <f t="shared" si="26"/>
        <v>46275</v>
      </c>
      <c r="C877" s="53" t="str">
        <f>IF(ISERROR(VLOOKUP(B877,Оп27_BYN→EUR!$C$3:$C$33,1,0)),"Нет","Да")</f>
        <v>Нет</v>
      </c>
      <c r="D877" s="54">
        <f t="shared" si="27"/>
        <v>365</v>
      </c>
      <c r="E877" s="55">
        <f>('Все выпуски'!$H$4*'Все выпуски'!$H$8)*((VLOOKUP(IF(C877="Нет",VLOOKUP(A877,Оп27_BYN→EUR!$A$2:$C$33,3,0),VLOOKUP((A877-1),Оп27_BYN→EUR!$A$2:$C$33,3,0)),$B$2:$G$2774,5,0)-VLOOKUP(B877,$B$2:$G$2774,5,0))/365+(VLOOKUP(IF(C877="Нет",VLOOKUP(A877,Оп27_BYN→EUR!$A$2:$C$33,3,0),VLOOKUP((A877-1),Оп27_BYN→EUR!$A$2:$C$33,3,0)),$B$2:$G$2774,6,0)-VLOOKUP(B877,$B$2:$G$2774,6,0))/366)</f>
        <v>8.0010322900484002E-2</v>
      </c>
      <c r="F877" s="54">
        <f>COUNTIF(D878:$D$2774,365)</f>
        <v>1531</v>
      </c>
      <c r="G877" s="54">
        <f>COUNTIF(D878:$D$2774,366)</f>
        <v>366</v>
      </c>
      <c r="H877" s="50"/>
    </row>
    <row r="878" spans="1:8" x14ac:dyDescent="0.25">
      <c r="A878" s="54">
        <f>COUNTIF($C$3:C878,"Да")</f>
        <v>10</v>
      </c>
      <c r="B878" s="53">
        <f t="shared" si="26"/>
        <v>46276</v>
      </c>
      <c r="C878" s="53" t="str">
        <f>IF(ISERROR(VLOOKUP(B878,Оп27_BYN→EUR!$C$3:$C$33,1,0)),"Нет","Да")</f>
        <v>Нет</v>
      </c>
      <c r="D878" s="54">
        <f t="shared" si="27"/>
        <v>365</v>
      </c>
      <c r="E878" s="55">
        <f>('Все выпуски'!$H$4*'Все выпуски'!$H$8)*((VLOOKUP(IF(C878="Нет",VLOOKUP(A878,Оп27_BYN→EUR!$A$2:$C$33,3,0),VLOOKUP((A878-1),Оп27_BYN→EUR!$A$2:$C$33,3,0)),$B$2:$G$2774,5,0)-VLOOKUP(B878,$B$2:$G$2774,5,0))/365+(VLOOKUP(IF(C878="Нет",VLOOKUP(A878,Оп27_BYN→EUR!$A$2:$C$33,3,0),VLOOKUP((A878-1),Оп27_BYN→EUR!$A$2:$C$33,3,0)),$B$2:$G$2774,6,0)-VLOOKUP(B878,$B$2:$G$2774,6,0))/366)</f>
        <v>0.10668043053397869</v>
      </c>
      <c r="F878" s="54">
        <f>COUNTIF(D879:$D$2774,365)</f>
        <v>1530</v>
      </c>
      <c r="G878" s="54">
        <f>COUNTIF(D879:$D$2774,366)</f>
        <v>366</v>
      </c>
      <c r="H878" s="50"/>
    </row>
    <row r="879" spans="1:8" x14ac:dyDescent="0.25">
      <c r="A879" s="54">
        <f>COUNTIF($C$3:C879,"Да")</f>
        <v>10</v>
      </c>
      <c r="B879" s="53">
        <f t="shared" si="26"/>
        <v>46277</v>
      </c>
      <c r="C879" s="53" t="str">
        <f>IF(ISERROR(VLOOKUP(B879,Оп27_BYN→EUR!$C$3:$C$33,1,0)),"Нет","Да")</f>
        <v>Нет</v>
      </c>
      <c r="D879" s="54">
        <f t="shared" si="27"/>
        <v>365</v>
      </c>
      <c r="E879" s="55">
        <f>('Все выпуски'!$H$4*'Все выпуски'!$H$8)*((VLOOKUP(IF(C879="Нет",VLOOKUP(A879,Оп27_BYN→EUR!$A$2:$C$33,3,0),VLOOKUP((A879-1),Оп27_BYN→EUR!$A$2:$C$33,3,0)),$B$2:$G$2774,5,0)-VLOOKUP(B879,$B$2:$G$2774,5,0))/365+(VLOOKUP(IF(C879="Нет",VLOOKUP(A879,Оп27_BYN→EUR!$A$2:$C$33,3,0),VLOOKUP((A879-1),Оп27_BYN→EUR!$A$2:$C$33,3,0)),$B$2:$G$2774,6,0)-VLOOKUP(B879,$B$2:$G$2774,6,0))/366)</f>
        <v>0.13335053816747336</v>
      </c>
      <c r="F879" s="54">
        <f>COUNTIF(D880:$D$2774,365)</f>
        <v>1529</v>
      </c>
      <c r="G879" s="54">
        <f>COUNTIF(D880:$D$2774,366)</f>
        <v>366</v>
      </c>
      <c r="H879" s="50"/>
    </row>
    <row r="880" spans="1:8" x14ac:dyDescent="0.25">
      <c r="A880" s="54">
        <f>COUNTIF($C$3:C880,"Да")</f>
        <v>10</v>
      </c>
      <c r="B880" s="53">
        <f t="shared" si="26"/>
        <v>46278</v>
      </c>
      <c r="C880" s="53" t="str">
        <f>IF(ISERROR(VLOOKUP(B880,Оп27_BYN→EUR!$C$3:$C$33,1,0)),"Нет","Да")</f>
        <v>Нет</v>
      </c>
      <c r="D880" s="54">
        <f t="shared" si="27"/>
        <v>365</v>
      </c>
      <c r="E880" s="55">
        <f>('Все выпуски'!$H$4*'Все выпуски'!$H$8)*((VLOOKUP(IF(C880="Нет",VLOOKUP(A880,Оп27_BYN→EUR!$A$2:$C$33,3,0),VLOOKUP((A880-1),Оп27_BYN→EUR!$A$2:$C$33,3,0)),$B$2:$G$2774,5,0)-VLOOKUP(B880,$B$2:$G$2774,5,0))/365+(VLOOKUP(IF(C880="Нет",VLOOKUP(A880,Оп27_BYN→EUR!$A$2:$C$33,3,0),VLOOKUP((A880-1),Оп27_BYN→EUR!$A$2:$C$33,3,0)),$B$2:$G$2774,6,0)-VLOOKUP(B880,$B$2:$G$2774,6,0))/366)</f>
        <v>0.160020645800968</v>
      </c>
      <c r="F880" s="54">
        <f>COUNTIF(D881:$D$2774,365)</f>
        <v>1528</v>
      </c>
      <c r="G880" s="54">
        <f>COUNTIF(D881:$D$2774,366)</f>
        <v>366</v>
      </c>
      <c r="H880" s="50"/>
    </row>
    <row r="881" spans="1:8" x14ac:dyDescent="0.25">
      <c r="A881" s="54">
        <f>COUNTIF($C$3:C881,"Да")</f>
        <v>10</v>
      </c>
      <c r="B881" s="53">
        <f t="shared" si="26"/>
        <v>46279</v>
      </c>
      <c r="C881" s="53" t="str">
        <f>IF(ISERROR(VLOOKUP(B881,Оп27_BYN→EUR!$C$3:$C$33,1,0)),"Нет","Да")</f>
        <v>Нет</v>
      </c>
      <c r="D881" s="54">
        <f t="shared" si="27"/>
        <v>365</v>
      </c>
      <c r="E881" s="55">
        <f>('Все выпуски'!$H$4*'Все выпуски'!$H$8)*((VLOOKUP(IF(C881="Нет",VLOOKUP(A881,Оп27_BYN→EUR!$A$2:$C$33,3,0),VLOOKUP((A881-1),Оп27_BYN→EUR!$A$2:$C$33,3,0)),$B$2:$G$2774,5,0)-VLOOKUP(B881,$B$2:$G$2774,5,0))/365+(VLOOKUP(IF(C881="Нет",VLOOKUP(A881,Оп27_BYN→EUR!$A$2:$C$33,3,0),VLOOKUP((A881-1),Оп27_BYN→EUR!$A$2:$C$33,3,0)),$B$2:$G$2774,6,0)-VLOOKUP(B881,$B$2:$G$2774,6,0))/366)</f>
        <v>0.1866907534344627</v>
      </c>
      <c r="F881" s="54">
        <f>COUNTIF(D882:$D$2774,365)</f>
        <v>1527</v>
      </c>
      <c r="G881" s="54">
        <f>COUNTIF(D882:$D$2774,366)</f>
        <v>366</v>
      </c>
      <c r="H881" s="50"/>
    </row>
    <row r="882" spans="1:8" x14ac:dyDescent="0.25">
      <c r="A882" s="54">
        <f>COUNTIF($C$3:C882,"Да")</f>
        <v>10</v>
      </c>
      <c r="B882" s="53">
        <f t="shared" si="26"/>
        <v>46280</v>
      </c>
      <c r="C882" s="53" t="str">
        <f>IF(ISERROR(VLOOKUP(B882,Оп27_BYN→EUR!$C$3:$C$33,1,0)),"Нет","Да")</f>
        <v>Нет</v>
      </c>
      <c r="D882" s="54">
        <f t="shared" si="27"/>
        <v>365</v>
      </c>
      <c r="E882" s="55">
        <f>('Все выпуски'!$H$4*'Все выпуски'!$H$8)*((VLOOKUP(IF(C882="Нет",VLOOKUP(A882,Оп27_BYN→EUR!$A$2:$C$33,3,0),VLOOKUP((A882-1),Оп27_BYN→EUR!$A$2:$C$33,3,0)),$B$2:$G$2774,5,0)-VLOOKUP(B882,$B$2:$G$2774,5,0))/365+(VLOOKUP(IF(C882="Нет",VLOOKUP(A882,Оп27_BYN→EUR!$A$2:$C$33,3,0),VLOOKUP((A882-1),Оп27_BYN→EUR!$A$2:$C$33,3,0)),$B$2:$G$2774,6,0)-VLOOKUP(B882,$B$2:$G$2774,6,0))/366)</f>
        <v>0.21336086106795737</v>
      </c>
      <c r="F882" s="54">
        <f>COUNTIF(D883:$D$2774,365)</f>
        <v>1526</v>
      </c>
      <c r="G882" s="54">
        <f>COUNTIF(D883:$D$2774,366)</f>
        <v>366</v>
      </c>
      <c r="H882" s="50"/>
    </row>
    <row r="883" spans="1:8" x14ac:dyDescent="0.25">
      <c r="A883" s="54">
        <f>COUNTIF($C$3:C883,"Да")</f>
        <v>10</v>
      </c>
      <c r="B883" s="53">
        <f t="shared" si="26"/>
        <v>46281</v>
      </c>
      <c r="C883" s="53" t="str">
        <f>IF(ISERROR(VLOOKUP(B883,Оп27_BYN→EUR!$C$3:$C$33,1,0)),"Нет","Да")</f>
        <v>Нет</v>
      </c>
      <c r="D883" s="54">
        <f t="shared" si="27"/>
        <v>365</v>
      </c>
      <c r="E883" s="55">
        <f>('Все выпуски'!$H$4*'Все выпуски'!$H$8)*((VLOOKUP(IF(C883="Нет",VLOOKUP(A883,Оп27_BYN→EUR!$A$2:$C$33,3,0),VLOOKUP((A883-1),Оп27_BYN→EUR!$A$2:$C$33,3,0)),$B$2:$G$2774,5,0)-VLOOKUP(B883,$B$2:$G$2774,5,0))/365+(VLOOKUP(IF(C883="Нет",VLOOKUP(A883,Оп27_BYN→EUR!$A$2:$C$33,3,0),VLOOKUP((A883-1),Оп27_BYN→EUR!$A$2:$C$33,3,0)),$B$2:$G$2774,6,0)-VLOOKUP(B883,$B$2:$G$2774,6,0))/366)</f>
        <v>0.24003096870145205</v>
      </c>
      <c r="F883" s="54">
        <f>COUNTIF(D884:$D$2774,365)</f>
        <v>1525</v>
      </c>
      <c r="G883" s="54">
        <f>COUNTIF(D884:$D$2774,366)</f>
        <v>366</v>
      </c>
      <c r="H883" s="50"/>
    </row>
    <row r="884" spans="1:8" x14ac:dyDescent="0.25">
      <c r="A884" s="54">
        <f>COUNTIF($C$3:C884,"Да")</f>
        <v>10</v>
      </c>
      <c r="B884" s="53">
        <f t="shared" si="26"/>
        <v>46282</v>
      </c>
      <c r="C884" s="53" t="str">
        <f>IF(ISERROR(VLOOKUP(B884,Оп27_BYN→EUR!$C$3:$C$33,1,0)),"Нет","Да")</f>
        <v>Нет</v>
      </c>
      <c r="D884" s="54">
        <f t="shared" si="27"/>
        <v>365</v>
      </c>
      <c r="E884" s="55">
        <f>('Все выпуски'!$H$4*'Все выпуски'!$H$8)*((VLOOKUP(IF(C884="Нет",VLOOKUP(A884,Оп27_BYN→EUR!$A$2:$C$33,3,0),VLOOKUP((A884-1),Оп27_BYN→EUR!$A$2:$C$33,3,0)),$B$2:$G$2774,5,0)-VLOOKUP(B884,$B$2:$G$2774,5,0))/365+(VLOOKUP(IF(C884="Нет",VLOOKUP(A884,Оп27_BYN→EUR!$A$2:$C$33,3,0),VLOOKUP((A884-1),Оп27_BYN→EUR!$A$2:$C$33,3,0)),$B$2:$G$2774,6,0)-VLOOKUP(B884,$B$2:$G$2774,6,0))/366)</f>
        <v>0.26670107633494672</v>
      </c>
      <c r="F884" s="54">
        <f>COUNTIF(D885:$D$2774,365)</f>
        <v>1524</v>
      </c>
      <c r="G884" s="54">
        <f>COUNTIF(D885:$D$2774,366)</f>
        <v>366</v>
      </c>
      <c r="H884" s="50"/>
    </row>
    <row r="885" spans="1:8" x14ac:dyDescent="0.25">
      <c r="A885" s="54">
        <f>COUNTIF($C$3:C885,"Да")</f>
        <v>10</v>
      </c>
      <c r="B885" s="53">
        <f t="shared" si="26"/>
        <v>46283</v>
      </c>
      <c r="C885" s="53" t="str">
        <f>IF(ISERROR(VLOOKUP(B885,Оп27_BYN→EUR!$C$3:$C$33,1,0)),"Нет","Да")</f>
        <v>Нет</v>
      </c>
      <c r="D885" s="54">
        <f t="shared" si="27"/>
        <v>365</v>
      </c>
      <c r="E885" s="55">
        <f>('Все выпуски'!$H$4*'Все выпуски'!$H$8)*((VLOOKUP(IF(C885="Нет",VLOOKUP(A885,Оп27_BYN→EUR!$A$2:$C$33,3,0),VLOOKUP((A885-1),Оп27_BYN→EUR!$A$2:$C$33,3,0)),$B$2:$G$2774,5,0)-VLOOKUP(B885,$B$2:$G$2774,5,0))/365+(VLOOKUP(IF(C885="Нет",VLOOKUP(A885,Оп27_BYN→EUR!$A$2:$C$33,3,0),VLOOKUP((A885-1),Оп27_BYN→EUR!$A$2:$C$33,3,0)),$B$2:$G$2774,6,0)-VLOOKUP(B885,$B$2:$G$2774,6,0))/366)</f>
        <v>0.29337118396844142</v>
      </c>
      <c r="F885" s="54">
        <f>COUNTIF(D886:$D$2774,365)</f>
        <v>1523</v>
      </c>
      <c r="G885" s="54">
        <f>COUNTIF(D886:$D$2774,366)</f>
        <v>366</v>
      </c>
      <c r="H885" s="50"/>
    </row>
    <row r="886" spans="1:8" x14ac:dyDescent="0.25">
      <c r="A886" s="54">
        <f>COUNTIF($C$3:C886,"Да")</f>
        <v>10</v>
      </c>
      <c r="B886" s="53">
        <f t="shared" si="26"/>
        <v>46284</v>
      </c>
      <c r="C886" s="53" t="str">
        <f>IF(ISERROR(VLOOKUP(B886,Оп27_BYN→EUR!$C$3:$C$33,1,0)),"Нет","Да")</f>
        <v>Нет</v>
      </c>
      <c r="D886" s="54">
        <f t="shared" si="27"/>
        <v>365</v>
      </c>
      <c r="E886" s="55">
        <f>('Все выпуски'!$H$4*'Все выпуски'!$H$8)*((VLOOKUP(IF(C886="Нет",VLOOKUP(A886,Оп27_BYN→EUR!$A$2:$C$33,3,0),VLOOKUP((A886-1),Оп27_BYN→EUR!$A$2:$C$33,3,0)),$B$2:$G$2774,5,0)-VLOOKUP(B886,$B$2:$G$2774,5,0))/365+(VLOOKUP(IF(C886="Нет",VLOOKUP(A886,Оп27_BYN→EUR!$A$2:$C$33,3,0),VLOOKUP((A886-1),Оп27_BYN→EUR!$A$2:$C$33,3,0)),$B$2:$G$2774,6,0)-VLOOKUP(B886,$B$2:$G$2774,6,0))/366)</f>
        <v>0.32004129160193601</v>
      </c>
      <c r="F886" s="54">
        <f>COUNTIF(D887:$D$2774,365)</f>
        <v>1522</v>
      </c>
      <c r="G886" s="54">
        <f>COUNTIF(D887:$D$2774,366)</f>
        <v>366</v>
      </c>
      <c r="H886" s="50"/>
    </row>
    <row r="887" spans="1:8" x14ac:dyDescent="0.25">
      <c r="A887" s="54">
        <f>COUNTIF($C$3:C887,"Да")</f>
        <v>10</v>
      </c>
      <c r="B887" s="53">
        <f t="shared" si="26"/>
        <v>46285</v>
      </c>
      <c r="C887" s="53" t="str">
        <f>IF(ISERROR(VLOOKUP(B887,Оп27_BYN→EUR!$C$3:$C$33,1,0)),"Нет","Да")</f>
        <v>Нет</v>
      </c>
      <c r="D887" s="54">
        <f t="shared" si="27"/>
        <v>365</v>
      </c>
      <c r="E887" s="55">
        <f>('Все выпуски'!$H$4*'Все выпуски'!$H$8)*((VLOOKUP(IF(C887="Нет",VLOOKUP(A887,Оп27_BYN→EUR!$A$2:$C$33,3,0),VLOOKUP((A887-1),Оп27_BYN→EUR!$A$2:$C$33,3,0)),$B$2:$G$2774,5,0)-VLOOKUP(B887,$B$2:$G$2774,5,0))/365+(VLOOKUP(IF(C887="Нет",VLOOKUP(A887,Оп27_BYN→EUR!$A$2:$C$33,3,0),VLOOKUP((A887-1),Оп27_BYN→EUR!$A$2:$C$33,3,0)),$B$2:$G$2774,6,0)-VLOOKUP(B887,$B$2:$G$2774,6,0))/366)</f>
        <v>0.34671139923543071</v>
      </c>
      <c r="F887" s="54">
        <f>COUNTIF(D888:$D$2774,365)</f>
        <v>1521</v>
      </c>
      <c r="G887" s="54">
        <f>COUNTIF(D888:$D$2774,366)</f>
        <v>366</v>
      </c>
      <c r="H887" s="50"/>
    </row>
    <row r="888" spans="1:8" x14ac:dyDescent="0.25">
      <c r="A888" s="54">
        <f>COUNTIF($C$3:C888,"Да")</f>
        <v>10</v>
      </c>
      <c r="B888" s="53">
        <f t="shared" si="26"/>
        <v>46286</v>
      </c>
      <c r="C888" s="53" t="str">
        <f>IF(ISERROR(VLOOKUP(B888,Оп27_BYN→EUR!$C$3:$C$33,1,0)),"Нет","Да")</f>
        <v>Нет</v>
      </c>
      <c r="D888" s="54">
        <f t="shared" si="27"/>
        <v>365</v>
      </c>
      <c r="E888" s="55">
        <f>('Все выпуски'!$H$4*'Все выпуски'!$H$8)*((VLOOKUP(IF(C888="Нет",VLOOKUP(A888,Оп27_BYN→EUR!$A$2:$C$33,3,0),VLOOKUP((A888-1),Оп27_BYN→EUR!$A$2:$C$33,3,0)),$B$2:$G$2774,5,0)-VLOOKUP(B888,$B$2:$G$2774,5,0))/365+(VLOOKUP(IF(C888="Нет",VLOOKUP(A888,Оп27_BYN→EUR!$A$2:$C$33,3,0),VLOOKUP((A888-1),Оп27_BYN→EUR!$A$2:$C$33,3,0)),$B$2:$G$2774,6,0)-VLOOKUP(B888,$B$2:$G$2774,6,0))/366)</f>
        <v>0.37338150686892541</v>
      </c>
      <c r="F888" s="54">
        <f>COUNTIF(D889:$D$2774,365)</f>
        <v>1520</v>
      </c>
      <c r="G888" s="54">
        <f>COUNTIF(D889:$D$2774,366)</f>
        <v>366</v>
      </c>
      <c r="H888" s="50"/>
    </row>
    <row r="889" spans="1:8" x14ac:dyDescent="0.25">
      <c r="A889" s="54">
        <f>COUNTIF($C$3:C889,"Да")</f>
        <v>10</v>
      </c>
      <c r="B889" s="53">
        <f t="shared" si="26"/>
        <v>46287</v>
      </c>
      <c r="C889" s="53" t="str">
        <f>IF(ISERROR(VLOOKUP(B889,Оп27_BYN→EUR!$C$3:$C$33,1,0)),"Нет","Да")</f>
        <v>Нет</v>
      </c>
      <c r="D889" s="54">
        <f t="shared" si="27"/>
        <v>365</v>
      </c>
      <c r="E889" s="55">
        <f>('Все выпуски'!$H$4*'Все выпуски'!$H$8)*((VLOOKUP(IF(C889="Нет",VLOOKUP(A889,Оп27_BYN→EUR!$A$2:$C$33,3,0),VLOOKUP((A889-1),Оп27_BYN→EUR!$A$2:$C$33,3,0)),$B$2:$G$2774,5,0)-VLOOKUP(B889,$B$2:$G$2774,5,0))/365+(VLOOKUP(IF(C889="Нет",VLOOKUP(A889,Оп27_BYN→EUR!$A$2:$C$33,3,0),VLOOKUP((A889-1),Оп27_BYN→EUR!$A$2:$C$33,3,0)),$B$2:$G$2774,6,0)-VLOOKUP(B889,$B$2:$G$2774,6,0))/366)</f>
        <v>0.40005161450242005</v>
      </c>
      <c r="F889" s="54">
        <f>COUNTIF(D890:$D$2774,365)</f>
        <v>1519</v>
      </c>
      <c r="G889" s="54">
        <f>COUNTIF(D890:$D$2774,366)</f>
        <v>366</v>
      </c>
      <c r="H889" s="50"/>
    </row>
    <row r="890" spans="1:8" x14ac:dyDescent="0.25">
      <c r="A890" s="54">
        <f>COUNTIF($C$3:C890,"Да")</f>
        <v>10</v>
      </c>
      <c r="B890" s="53">
        <f t="shared" si="26"/>
        <v>46288</v>
      </c>
      <c r="C890" s="53" t="str">
        <f>IF(ISERROR(VLOOKUP(B890,Оп27_BYN→EUR!$C$3:$C$33,1,0)),"Нет","Да")</f>
        <v>Нет</v>
      </c>
      <c r="D890" s="54">
        <f t="shared" si="27"/>
        <v>365</v>
      </c>
      <c r="E890" s="55">
        <f>('Все выпуски'!$H$4*'Все выпуски'!$H$8)*((VLOOKUP(IF(C890="Нет",VLOOKUP(A890,Оп27_BYN→EUR!$A$2:$C$33,3,0),VLOOKUP((A890-1),Оп27_BYN→EUR!$A$2:$C$33,3,0)),$B$2:$G$2774,5,0)-VLOOKUP(B890,$B$2:$G$2774,5,0))/365+(VLOOKUP(IF(C890="Нет",VLOOKUP(A890,Оп27_BYN→EUR!$A$2:$C$33,3,0),VLOOKUP((A890-1),Оп27_BYN→EUR!$A$2:$C$33,3,0)),$B$2:$G$2774,6,0)-VLOOKUP(B890,$B$2:$G$2774,6,0))/366)</f>
        <v>0.42672172213591475</v>
      </c>
      <c r="F890" s="54">
        <f>COUNTIF(D891:$D$2774,365)</f>
        <v>1518</v>
      </c>
      <c r="G890" s="54">
        <f>COUNTIF(D891:$D$2774,366)</f>
        <v>366</v>
      </c>
      <c r="H890" s="50"/>
    </row>
    <row r="891" spans="1:8" x14ac:dyDescent="0.25">
      <c r="A891" s="54">
        <f>COUNTIF($C$3:C891,"Да")</f>
        <v>10</v>
      </c>
      <c r="B891" s="53">
        <f t="shared" si="26"/>
        <v>46289</v>
      </c>
      <c r="C891" s="53" t="str">
        <f>IF(ISERROR(VLOOKUP(B891,Оп27_BYN→EUR!$C$3:$C$33,1,0)),"Нет","Да")</f>
        <v>Нет</v>
      </c>
      <c r="D891" s="54">
        <f t="shared" si="27"/>
        <v>365</v>
      </c>
      <c r="E891" s="55">
        <f>('Все выпуски'!$H$4*'Все выпуски'!$H$8)*((VLOOKUP(IF(C891="Нет",VLOOKUP(A891,Оп27_BYN→EUR!$A$2:$C$33,3,0),VLOOKUP((A891-1),Оп27_BYN→EUR!$A$2:$C$33,3,0)),$B$2:$G$2774,5,0)-VLOOKUP(B891,$B$2:$G$2774,5,0))/365+(VLOOKUP(IF(C891="Нет",VLOOKUP(A891,Оп27_BYN→EUR!$A$2:$C$33,3,0),VLOOKUP((A891-1),Оп27_BYN→EUR!$A$2:$C$33,3,0)),$B$2:$G$2774,6,0)-VLOOKUP(B891,$B$2:$G$2774,6,0))/366)</f>
        <v>0.45339182976940945</v>
      </c>
      <c r="F891" s="54">
        <f>COUNTIF(D892:$D$2774,365)</f>
        <v>1517</v>
      </c>
      <c r="G891" s="54">
        <f>COUNTIF(D892:$D$2774,366)</f>
        <v>366</v>
      </c>
      <c r="H891" s="50"/>
    </row>
    <row r="892" spans="1:8" x14ac:dyDescent="0.25">
      <c r="A892" s="54">
        <f>COUNTIF($C$3:C892,"Да")</f>
        <v>10</v>
      </c>
      <c r="B892" s="53">
        <f t="shared" si="26"/>
        <v>46290</v>
      </c>
      <c r="C892" s="53" t="str">
        <f>IF(ISERROR(VLOOKUP(B892,Оп27_BYN→EUR!$C$3:$C$33,1,0)),"Нет","Да")</f>
        <v>Нет</v>
      </c>
      <c r="D892" s="54">
        <f t="shared" si="27"/>
        <v>365</v>
      </c>
      <c r="E892" s="55">
        <f>('Все выпуски'!$H$4*'Все выпуски'!$H$8)*((VLOOKUP(IF(C892="Нет",VLOOKUP(A892,Оп27_BYN→EUR!$A$2:$C$33,3,0),VLOOKUP((A892-1),Оп27_BYN→EUR!$A$2:$C$33,3,0)),$B$2:$G$2774,5,0)-VLOOKUP(B892,$B$2:$G$2774,5,0))/365+(VLOOKUP(IF(C892="Нет",VLOOKUP(A892,Оп27_BYN→EUR!$A$2:$C$33,3,0),VLOOKUP((A892-1),Оп27_BYN→EUR!$A$2:$C$33,3,0)),$B$2:$G$2774,6,0)-VLOOKUP(B892,$B$2:$G$2774,6,0))/366)</f>
        <v>0.48006193740290409</v>
      </c>
      <c r="F892" s="54">
        <f>COUNTIF(D893:$D$2774,365)</f>
        <v>1516</v>
      </c>
      <c r="G892" s="54">
        <f>COUNTIF(D893:$D$2774,366)</f>
        <v>366</v>
      </c>
      <c r="H892" s="50"/>
    </row>
    <row r="893" spans="1:8" x14ac:dyDescent="0.25">
      <c r="A893" s="54">
        <f>COUNTIF($C$3:C893,"Да")</f>
        <v>10</v>
      </c>
      <c r="B893" s="53">
        <f t="shared" si="26"/>
        <v>46291</v>
      </c>
      <c r="C893" s="53" t="str">
        <f>IF(ISERROR(VLOOKUP(B893,Оп27_BYN→EUR!$C$3:$C$33,1,0)),"Нет","Да")</f>
        <v>Нет</v>
      </c>
      <c r="D893" s="54">
        <f t="shared" si="27"/>
        <v>365</v>
      </c>
      <c r="E893" s="55">
        <f>('Все выпуски'!$H$4*'Все выпуски'!$H$8)*((VLOOKUP(IF(C893="Нет",VLOOKUP(A893,Оп27_BYN→EUR!$A$2:$C$33,3,0),VLOOKUP((A893-1),Оп27_BYN→EUR!$A$2:$C$33,3,0)),$B$2:$G$2774,5,0)-VLOOKUP(B893,$B$2:$G$2774,5,0))/365+(VLOOKUP(IF(C893="Нет",VLOOKUP(A893,Оп27_BYN→EUR!$A$2:$C$33,3,0),VLOOKUP((A893-1),Оп27_BYN→EUR!$A$2:$C$33,3,0)),$B$2:$G$2774,6,0)-VLOOKUP(B893,$B$2:$G$2774,6,0))/366)</f>
        <v>0.50673204503639879</v>
      </c>
      <c r="F893" s="54">
        <f>COUNTIF(D894:$D$2774,365)</f>
        <v>1515</v>
      </c>
      <c r="G893" s="54">
        <f>COUNTIF(D894:$D$2774,366)</f>
        <v>366</v>
      </c>
      <c r="H893" s="50"/>
    </row>
    <row r="894" spans="1:8" x14ac:dyDescent="0.25">
      <c r="A894" s="54">
        <f>COUNTIF($C$3:C894,"Да")</f>
        <v>10</v>
      </c>
      <c r="B894" s="53">
        <f t="shared" si="26"/>
        <v>46292</v>
      </c>
      <c r="C894" s="53" t="str">
        <f>IF(ISERROR(VLOOKUP(B894,Оп27_BYN→EUR!$C$3:$C$33,1,0)),"Нет","Да")</f>
        <v>Нет</v>
      </c>
      <c r="D894" s="54">
        <f t="shared" si="27"/>
        <v>365</v>
      </c>
      <c r="E894" s="55">
        <f>('Все выпуски'!$H$4*'Все выпуски'!$H$8)*((VLOOKUP(IF(C894="Нет",VLOOKUP(A894,Оп27_BYN→EUR!$A$2:$C$33,3,0),VLOOKUP((A894-1),Оп27_BYN→EUR!$A$2:$C$33,3,0)),$B$2:$G$2774,5,0)-VLOOKUP(B894,$B$2:$G$2774,5,0))/365+(VLOOKUP(IF(C894="Нет",VLOOKUP(A894,Оп27_BYN→EUR!$A$2:$C$33,3,0),VLOOKUP((A894-1),Оп27_BYN→EUR!$A$2:$C$33,3,0)),$B$2:$G$2774,6,0)-VLOOKUP(B894,$B$2:$G$2774,6,0))/366)</f>
        <v>0.53340215266989344</v>
      </c>
      <c r="F894" s="54">
        <f>COUNTIF(D895:$D$2774,365)</f>
        <v>1514</v>
      </c>
      <c r="G894" s="54">
        <f>COUNTIF(D895:$D$2774,366)</f>
        <v>366</v>
      </c>
      <c r="H894" s="50"/>
    </row>
    <row r="895" spans="1:8" x14ac:dyDescent="0.25">
      <c r="A895" s="54">
        <f>COUNTIF($C$3:C895,"Да")</f>
        <v>10</v>
      </c>
      <c r="B895" s="53">
        <f t="shared" si="26"/>
        <v>46293</v>
      </c>
      <c r="C895" s="53" t="str">
        <f>IF(ISERROR(VLOOKUP(B895,Оп27_BYN→EUR!$C$3:$C$33,1,0)),"Нет","Да")</f>
        <v>Нет</v>
      </c>
      <c r="D895" s="54">
        <f t="shared" si="27"/>
        <v>365</v>
      </c>
      <c r="E895" s="55">
        <f>('Все выпуски'!$H$4*'Все выпуски'!$H$8)*((VLOOKUP(IF(C895="Нет",VLOOKUP(A895,Оп27_BYN→EUR!$A$2:$C$33,3,0),VLOOKUP((A895-1),Оп27_BYN→EUR!$A$2:$C$33,3,0)),$B$2:$G$2774,5,0)-VLOOKUP(B895,$B$2:$G$2774,5,0))/365+(VLOOKUP(IF(C895="Нет",VLOOKUP(A895,Оп27_BYN→EUR!$A$2:$C$33,3,0),VLOOKUP((A895-1),Оп27_BYN→EUR!$A$2:$C$33,3,0)),$B$2:$G$2774,6,0)-VLOOKUP(B895,$B$2:$G$2774,6,0))/366)</f>
        <v>0.56007226030338808</v>
      </c>
      <c r="F895" s="54">
        <f>COUNTIF(D896:$D$2774,365)</f>
        <v>1513</v>
      </c>
      <c r="G895" s="54">
        <f>COUNTIF(D896:$D$2774,366)</f>
        <v>366</v>
      </c>
      <c r="H895" s="50"/>
    </row>
    <row r="896" spans="1:8" x14ac:dyDescent="0.25">
      <c r="A896" s="54">
        <f>COUNTIF($C$3:C896,"Да")</f>
        <v>10</v>
      </c>
      <c r="B896" s="53">
        <f t="shared" si="26"/>
        <v>46294</v>
      </c>
      <c r="C896" s="53" t="str">
        <f>IF(ISERROR(VLOOKUP(B896,Оп27_BYN→EUR!$C$3:$C$33,1,0)),"Нет","Да")</f>
        <v>Нет</v>
      </c>
      <c r="D896" s="54">
        <f t="shared" si="27"/>
        <v>365</v>
      </c>
      <c r="E896" s="55">
        <f>('Все выпуски'!$H$4*'Все выпуски'!$H$8)*((VLOOKUP(IF(C896="Нет",VLOOKUP(A896,Оп27_BYN→EUR!$A$2:$C$33,3,0),VLOOKUP((A896-1),Оп27_BYN→EUR!$A$2:$C$33,3,0)),$B$2:$G$2774,5,0)-VLOOKUP(B896,$B$2:$G$2774,5,0))/365+(VLOOKUP(IF(C896="Нет",VLOOKUP(A896,Оп27_BYN→EUR!$A$2:$C$33,3,0),VLOOKUP((A896-1),Оп27_BYN→EUR!$A$2:$C$33,3,0)),$B$2:$G$2774,6,0)-VLOOKUP(B896,$B$2:$G$2774,6,0))/366)</f>
        <v>0.58674236793688284</v>
      </c>
      <c r="F896" s="54">
        <f>COUNTIF(D897:$D$2774,365)</f>
        <v>1512</v>
      </c>
      <c r="G896" s="54">
        <f>COUNTIF(D897:$D$2774,366)</f>
        <v>366</v>
      </c>
      <c r="H896" s="50"/>
    </row>
    <row r="897" spans="1:8" x14ac:dyDescent="0.25">
      <c r="A897" s="54">
        <f>COUNTIF($C$3:C897,"Да")</f>
        <v>10</v>
      </c>
      <c r="B897" s="53">
        <f t="shared" si="26"/>
        <v>46295</v>
      </c>
      <c r="C897" s="53" t="str">
        <f>IF(ISERROR(VLOOKUP(B897,Оп27_BYN→EUR!$C$3:$C$33,1,0)),"Нет","Да")</f>
        <v>Нет</v>
      </c>
      <c r="D897" s="54">
        <f t="shared" si="27"/>
        <v>365</v>
      </c>
      <c r="E897" s="55">
        <f>('Все выпуски'!$H$4*'Все выпуски'!$H$8)*((VLOOKUP(IF(C897="Нет",VLOOKUP(A897,Оп27_BYN→EUR!$A$2:$C$33,3,0),VLOOKUP((A897-1),Оп27_BYN→EUR!$A$2:$C$33,3,0)),$B$2:$G$2774,5,0)-VLOOKUP(B897,$B$2:$G$2774,5,0))/365+(VLOOKUP(IF(C897="Нет",VLOOKUP(A897,Оп27_BYN→EUR!$A$2:$C$33,3,0),VLOOKUP((A897-1),Оп27_BYN→EUR!$A$2:$C$33,3,0)),$B$2:$G$2774,6,0)-VLOOKUP(B897,$B$2:$G$2774,6,0))/366)</f>
        <v>0.61341247557037748</v>
      </c>
      <c r="F897" s="54">
        <f>COUNTIF(D898:$D$2774,365)</f>
        <v>1511</v>
      </c>
      <c r="G897" s="54">
        <f>COUNTIF(D898:$D$2774,366)</f>
        <v>366</v>
      </c>
      <c r="H897" s="50"/>
    </row>
    <row r="898" spans="1:8" x14ac:dyDescent="0.25">
      <c r="A898" s="54">
        <f>COUNTIF($C$3:C898,"Да")</f>
        <v>10</v>
      </c>
      <c r="B898" s="53">
        <f t="shared" si="26"/>
        <v>46296</v>
      </c>
      <c r="C898" s="53" t="str">
        <f>IF(ISERROR(VLOOKUP(B898,Оп27_BYN→EUR!$C$3:$C$33,1,0)),"Нет","Да")</f>
        <v>Нет</v>
      </c>
      <c r="D898" s="54">
        <f t="shared" si="27"/>
        <v>365</v>
      </c>
      <c r="E898" s="55">
        <f>('Все выпуски'!$H$4*'Все выпуски'!$H$8)*((VLOOKUP(IF(C898="Нет",VLOOKUP(A898,Оп27_BYN→EUR!$A$2:$C$33,3,0),VLOOKUP((A898-1),Оп27_BYN→EUR!$A$2:$C$33,3,0)),$B$2:$G$2774,5,0)-VLOOKUP(B898,$B$2:$G$2774,5,0))/365+(VLOOKUP(IF(C898="Нет",VLOOKUP(A898,Оп27_BYN→EUR!$A$2:$C$33,3,0),VLOOKUP((A898-1),Оп27_BYN→EUR!$A$2:$C$33,3,0)),$B$2:$G$2774,6,0)-VLOOKUP(B898,$B$2:$G$2774,6,0))/366)</f>
        <v>0.64008258320387201</v>
      </c>
      <c r="F898" s="54">
        <f>COUNTIF(D899:$D$2774,365)</f>
        <v>1510</v>
      </c>
      <c r="G898" s="54">
        <f>COUNTIF(D899:$D$2774,366)</f>
        <v>366</v>
      </c>
      <c r="H898" s="50"/>
    </row>
    <row r="899" spans="1:8" x14ac:dyDescent="0.25">
      <c r="A899" s="54">
        <f>COUNTIF($C$3:C899,"Да")</f>
        <v>10</v>
      </c>
      <c r="B899" s="53">
        <f t="shared" si="26"/>
        <v>46297</v>
      </c>
      <c r="C899" s="53" t="str">
        <f>IF(ISERROR(VLOOKUP(B899,Оп27_BYN→EUR!$C$3:$C$33,1,0)),"Нет","Да")</f>
        <v>Нет</v>
      </c>
      <c r="D899" s="54">
        <f t="shared" si="27"/>
        <v>365</v>
      </c>
      <c r="E899" s="55">
        <f>('Все выпуски'!$H$4*'Все выпуски'!$H$8)*((VLOOKUP(IF(C899="Нет",VLOOKUP(A899,Оп27_BYN→EUR!$A$2:$C$33,3,0),VLOOKUP((A899-1),Оп27_BYN→EUR!$A$2:$C$33,3,0)),$B$2:$G$2774,5,0)-VLOOKUP(B899,$B$2:$G$2774,5,0))/365+(VLOOKUP(IF(C899="Нет",VLOOKUP(A899,Оп27_BYN→EUR!$A$2:$C$33,3,0),VLOOKUP((A899-1),Оп27_BYN→EUR!$A$2:$C$33,3,0)),$B$2:$G$2774,6,0)-VLOOKUP(B899,$B$2:$G$2774,6,0))/366)</f>
        <v>0.66675269083736677</v>
      </c>
      <c r="F899" s="54">
        <f>COUNTIF(D900:$D$2774,365)</f>
        <v>1509</v>
      </c>
      <c r="G899" s="54">
        <f>COUNTIF(D900:$D$2774,366)</f>
        <v>366</v>
      </c>
      <c r="H899" s="50"/>
    </row>
    <row r="900" spans="1:8" x14ac:dyDescent="0.25">
      <c r="A900" s="54">
        <f>COUNTIF($C$3:C900,"Да")</f>
        <v>10</v>
      </c>
      <c r="B900" s="53">
        <f t="shared" ref="B900:B963" si="28">B899+1</f>
        <v>46298</v>
      </c>
      <c r="C900" s="53" t="str">
        <f>IF(ISERROR(VLOOKUP(B900,Оп27_BYN→EUR!$C$3:$C$33,1,0)),"Нет","Да")</f>
        <v>Нет</v>
      </c>
      <c r="D900" s="54">
        <f t="shared" ref="D900:D963" si="29">IF(MOD(YEAR(B900),4)=0,366,365)</f>
        <v>365</v>
      </c>
      <c r="E900" s="55">
        <f>('Все выпуски'!$H$4*'Все выпуски'!$H$8)*((VLOOKUP(IF(C900="Нет",VLOOKUP(A900,Оп27_BYN→EUR!$A$2:$C$33,3,0),VLOOKUP((A900-1),Оп27_BYN→EUR!$A$2:$C$33,3,0)),$B$2:$G$2774,5,0)-VLOOKUP(B900,$B$2:$G$2774,5,0))/365+(VLOOKUP(IF(C900="Нет",VLOOKUP(A900,Оп27_BYN→EUR!$A$2:$C$33,3,0),VLOOKUP((A900-1),Оп27_BYN→EUR!$A$2:$C$33,3,0)),$B$2:$G$2774,6,0)-VLOOKUP(B900,$B$2:$G$2774,6,0))/366)</f>
        <v>0.69342279847086141</v>
      </c>
      <c r="F900" s="54">
        <f>COUNTIF(D901:$D$2774,365)</f>
        <v>1508</v>
      </c>
      <c r="G900" s="54">
        <f>COUNTIF(D901:$D$2774,366)</f>
        <v>366</v>
      </c>
      <c r="H900" s="50"/>
    </row>
    <row r="901" spans="1:8" x14ac:dyDescent="0.25">
      <c r="A901" s="54">
        <f>COUNTIF($C$3:C901,"Да")</f>
        <v>10</v>
      </c>
      <c r="B901" s="53">
        <f t="shared" si="28"/>
        <v>46299</v>
      </c>
      <c r="C901" s="53" t="str">
        <f>IF(ISERROR(VLOOKUP(B901,Оп27_BYN→EUR!$C$3:$C$33,1,0)),"Нет","Да")</f>
        <v>Нет</v>
      </c>
      <c r="D901" s="54">
        <f t="shared" si="29"/>
        <v>365</v>
      </c>
      <c r="E901" s="55">
        <f>('Все выпуски'!$H$4*'Все выпуски'!$H$8)*((VLOOKUP(IF(C901="Нет",VLOOKUP(A901,Оп27_BYN→EUR!$A$2:$C$33,3,0),VLOOKUP((A901-1),Оп27_BYN→EUR!$A$2:$C$33,3,0)),$B$2:$G$2774,5,0)-VLOOKUP(B901,$B$2:$G$2774,5,0))/365+(VLOOKUP(IF(C901="Нет",VLOOKUP(A901,Оп27_BYN→EUR!$A$2:$C$33,3,0),VLOOKUP((A901-1),Оп27_BYN→EUR!$A$2:$C$33,3,0)),$B$2:$G$2774,6,0)-VLOOKUP(B901,$B$2:$G$2774,6,0))/366)</f>
        <v>0.72009290610435617</v>
      </c>
      <c r="F901" s="54">
        <f>COUNTIF(D902:$D$2774,365)</f>
        <v>1507</v>
      </c>
      <c r="G901" s="54">
        <f>COUNTIF(D902:$D$2774,366)</f>
        <v>366</v>
      </c>
      <c r="H901" s="50"/>
    </row>
    <row r="902" spans="1:8" x14ac:dyDescent="0.25">
      <c r="A902" s="54">
        <f>COUNTIF($C$3:C902,"Да")</f>
        <v>10</v>
      </c>
      <c r="B902" s="53">
        <f t="shared" si="28"/>
        <v>46300</v>
      </c>
      <c r="C902" s="53" t="str">
        <f>IF(ISERROR(VLOOKUP(B902,Оп27_BYN→EUR!$C$3:$C$33,1,0)),"Нет","Да")</f>
        <v>Нет</v>
      </c>
      <c r="D902" s="54">
        <f t="shared" si="29"/>
        <v>365</v>
      </c>
      <c r="E902" s="55">
        <f>('Все выпуски'!$H$4*'Все выпуски'!$H$8)*((VLOOKUP(IF(C902="Нет",VLOOKUP(A902,Оп27_BYN→EUR!$A$2:$C$33,3,0),VLOOKUP((A902-1),Оп27_BYN→EUR!$A$2:$C$33,3,0)),$B$2:$G$2774,5,0)-VLOOKUP(B902,$B$2:$G$2774,5,0))/365+(VLOOKUP(IF(C902="Нет",VLOOKUP(A902,Оп27_BYN→EUR!$A$2:$C$33,3,0),VLOOKUP((A902-1),Оп27_BYN→EUR!$A$2:$C$33,3,0)),$B$2:$G$2774,6,0)-VLOOKUP(B902,$B$2:$G$2774,6,0))/366)</f>
        <v>0.74676301373785081</v>
      </c>
      <c r="F902" s="54">
        <f>COUNTIF(D903:$D$2774,365)</f>
        <v>1506</v>
      </c>
      <c r="G902" s="54">
        <f>COUNTIF(D903:$D$2774,366)</f>
        <v>366</v>
      </c>
      <c r="H902" s="50"/>
    </row>
    <row r="903" spans="1:8" x14ac:dyDescent="0.25">
      <c r="A903" s="54">
        <f>COUNTIF($C$3:C903,"Да")</f>
        <v>10</v>
      </c>
      <c r="B903" s="53">
        <f t="shared" si="28"/>
        <v>46301</v>
      </c>
      <c r="C903" s="53" t="str">
        <f>IF(ISERROR(VLOOKUP(B903,Оп27_BYN→EUR!$C$3:$C$33,1,0)),"Нет","Да")</f>
        <v>Нет</v>
      </c>
      <c r="D903" s="54">
        <f t="shared" si="29"/>
        <v>365</v>
      </c>
      <c r="E903" s="55">
        <f>('Все выпуски'!$H$4*'Все выпуски'!$H$8)*((VLOOKUP(IF(C903="Нет",VLOOKUP(A903,Оп27_BYN→EUR!$A$2:$C$33,3,0),VLOOKUP((A903-1),Оп27_BYN→EUR!$A$2:$C$33,3,0)),$B$2:$G$2774,5,0)-VLOOKUP(B903,$B$2:$G$2774,5,0))/365+(VLOOKUP(IF(C903="Нет",VLOOKUP(A903,Оп27_BYN→EUR!$A$2:$C$33,3,0),VLOOKUP((A903-1),Оп27_BYN→EUR!$A$2:$C$33,3,0)),$B$2:$G$2774,6,0)-VLOOKUP(B903,$B$2:$G$2774,6,0))/366)</f>
        <v>0.77343312137134557</v>
      </c>
      <c r="F903" s="54">
        <f>COUNTIF(D904:$D$2774,365)</f>
        <v>1505</v>
      </c>
      <c r="G903" s="54">
        <f>COUNTIF(D904:$D$2774,366)</f>
        <v>366</v>
      </c>
      <c r="H903" s="50"/>
    </row>
    <row r="904" spans="1:8" x14ac:dyDescent="0.25">
      <c r="A904" s="54">
        <f>COUNTIF($C$3:C904,"Да")</f>
        <v>10</v>
      </c>
      <c r="B904" s="53">
        <f t="shared" si="28"/>
        <v>46302</v>
      </c>
      <c r="C904" s="53" t="str">
        <f>IF(ISERROR(VLOOKUP(B904,Оп27_BYN→EUR!$C$3:$C$33,1,0)),"Нет","Да")</f>
        <v>Нет</v>
      </c>
      <c r="D904" s="54">
        <f t="shared" si="29"/>
        <v>365</v>
      </c>
      <c r="E904" s="55">
        <f>('Все выпуски'!$H$4*'Все выпуски'!$H$8)*((VLOOKUP(IF(C904="Нет",VLOOKUP(A904,Оп27_BYN→EUR!$A$2:$C$33,3,0),VLOOKUP((A904-1),Оп27_BYN→EUR!$A$2:$C$33,3,0)),$B$2:$G$2774,5,0)-VLOOKUP(B904,$B$2:$G$2774,5,0))/365+(VLOOKUP(IF(C904="Нет",VLOOKUP(A904,Оп27_BYN→EUR!$A$2:$C$33,3,0),VLOOKUP((A904-1),Оп27_BYN→EUR!$A$2:$C$33,3,0)),$B$2:$G$2774,6,0)-VLOOKUP(B904,$B$2:$G$2774,6,0))/366)</f>
        <v>0.8001032290048401</v>
      </c>
      <c r="F904" s="54">
        <f>COUNTIF(D905:$D$2774,365)</f>
        <v>1504</v>
      </c>
      <c r="G904" s="54">
        <f>COUNTIF(D905:$D$2774,366)</f>
        <v>366</v>
      </c>
      <c r="H904" s="50"/>
    </row>
    <row r="905" spans="1:8" x14ac:dyDescent="0.25">
      <c r="A905" s="54">
        <f>COUNTIF($C$3:C905,"Да")</f>
        <v>10</v>
      </c>
      <c r="B905" s="53">
        <f t="shared" si="28"/>
        <v>46303</v>
      </c>
      <c r="C905" s="53" t="str">
        <f>IF(ISERROR(VLOOKUP(B905,Оп27_BYN→EUR!$C$3:$C$33,1,0)),"Нет","Да")</f>
        <v>Нет</v>
      </c>
      <c r="D905" s="54">
        <f t="shared" si="29"/>
        <v>365</v>
      </c>
      <c r="E905" s="55">
        <f>('Все выпуски'!$H$4*'Все выпуски'!$H$8)*((VLOOKUP(IF(C905="Нет",VLOOKUP(A905,Оп27_BYN→EUR!$A$2:$C$33,3,0),VLOOKUP((A905-1),Оп27_BYN→EUR!$A$2:$C$33,3,0)),$B$2:$G$2774,5,0)-VLOOKUP(B905,$B$2:$G$2774,5,0))/365+(VLOOKUP(IF(C905="Нет",VLOOKUP(A905,Оп27_BYN→EUR!$A$2:$C$33,3,0),VLOOKUP((A905-1),Оп27_BYN→EUR!$A$2:$C$33,3,0)),$B$2:$G$2774,6,0)-VLOOKUP(B905,$B$2:$G$2774,6,0))/366)</f>
        <v>0.82677333663833474</v>
      </c>
      <c r="F905" s="54">
        <f>COUNTIF(D906:$D$2774,365)</f>
        <v>1503</v>
      </c>
      <c r="G905" s="54">
        <f>COUNTIF(D906:$D$2774,366)</f>
        <v>366</v>
      </c>
      <c r="H905" s="50"/>
    </row>
    <row r="906" spans="1:8" x14ac:dyDescent="0.25">
      <c r="A906" s="54">
        <f>COUNTIF($C$3:C906,"Да")</f>
        <v>10</v>
      </c>
      <c r="B906" s="53">
        <f t="shared" si="28"/>
        <v>46304</v>
      </c>
      <c r="C906" s="53" t="str">
        <f>IF(ISERROR(VLOOKUP(B906,Оп27_BYN→EUR!$C$3:$C$33,1,0)),"Нет","Да")</f>
        <v>Нет</v>
      </c>
      <c r="D906" s="54">
        <f t="shared" si="29"/>
        <v>365</v>
      </c>
      <c r="E906" s="55">
        <f>('Все выпуски'!$H$4*'Все выпуски'!$H$8)*((VLOOKUP(IF(C906="Нет",VLOOKUP(A906,Оп27_BYN→EUR!$A$2:$C$33,3,0),VLOOKUP((A906-1),Оп27_BYN→EUR!$A$2:$C$33,3,0)),$B$2:$G$2774,5,0)-VLOOKUP(B906,$B$2:$G$2774,5,0))/365+(VLOOKUP(IF(C906="Нет",VLOOKUP(A906,Оп27_BYN→EUR!$A$2:$C$33,3,0),VLOOKUP((A906-1),Оп27_BYN→EUR!$A$2:$C$33,3,0)),$B$2:$G$2774,6,0)-VLOOKUP(B906,$B$2:$G$2774,6,0))/366)</f>
        <v>0.8534434442718295</v>
      </c>
      <c r="F906" s="54">
        <f>COUNTIF(D907:$D$2774,365)</f>
        <v>1502</v>
      </c>
      <c r="G906" s="54">
        <f>COUNTIF(D907:$D$2774,366)</f>
        <v>366</v>
      </c>
      <c r="H906" s="50"/>
    </row>
    <row r="907" spans="1:8" x14ac:dyDescent="0.25">
      <c r="A907" s="54">
        <f>COUNTIF($C$3:C907,"Да")</f>
        <v>10</v>
      </c>
      <c r="B907" s="53">
        <f t="shared" si="28"/>
        <v>46305</v>
      </c>
      <c r="C907" s="53" t="str">
        <f>IF(ISERROR(VLOOKUP(B907,Оп27_BYN→EUR!$C$3:$C$33,1,0)),"Нет","Да")</f>
        <v>Нет</v>
      </c>
      <c r="D907" s="54">
        <f t="shared" si="29"/>
        <v>365</v>
      </c>
      <c r="E907" s="55">
        <f>('Все выпуски'!$H$4*'Все выпуски'!$H$8)*((VLOOKUP(IF(C907="Нет",VLOOKUP(A907,Оп27_BYN→EUR!$A$2:$C$33,3,0),VLOOKUP((A907-1),Оп27_BYN→EUR!$A$2:$C$33,3,0)),$B$2:$G$2774,5,0)-VLOOKUP(B907,$B$2:$G$2774,5,0))/365+(VLOOKUP(IF(C907="Нет",VLOOKUP(A907,Оп27_BYN→EUR!$A$2:$C$33,3,0),VLOOKUP((A907-1),Оп27_BYN→EUR!$A$2:$C$33,3,0)),$B$2:$G$2774,6,0)-VLOOKUP(B907,$B$2:$G$2774,6,0))/366)</f>
        <v>0.88011355190532414</v>
      </c>
      <c r="F907" s="54">
        <f>COUNTIF(D908:$D$2774,365)</f>
        <v>1501</v>
      </c>
      <c r="G907" s="54">
        <f>COUNTIF(D908:$D$2774,366)</f>
        <v>366</v>
      </c>
      <c r="H907" s="50"/>
    </row>
    <row r="908" spans="1:8" x14ac:dyDescent="0.25">
      <c r="A908" s="54">
        <f>COUNTIF($C$3:C908,"Да")</f>
        <v>10</v>
      </c>
      <c r="B908" s="53">
        <f t="shared" si="28"/>
        <v>46306</v>
      </c>
      <c r="C908" s="53" t="str">
        <f>IF(ISERROR(VLOOKUP(B908,Оп27_BYN→EUR!$C$3:$C$33,1,0)),"Нет","Да")</f>
        <v>Нет</v>
      </c>
      <c r="D908" s="54">
        <f t="shared" si="29"/>
        <v>365</v>
      </c>
      <c r="E908" s="55">
        <f>('Все выпуски'!$H$4*'Все выпуски'!$H$8)*((VLOOKUP(IF(C908="Нет",VLOOKUP(A908,Оп27_BYN→EUR!$A$2:$C$33,3,0),VLOOKUP((A908-1),Оп27_BYN→EUR!$A$2:$C$33,3,0)),$B$2:$G$2774,5,0)-VLOOKUP(B908,$B$2:$G$2774,5,0))/365+(VLOOKUP(IF(C908="Нет",VLOOKUP(A908,Оп27_BYN→EUR!$A$2:$C$33,3,0),VLOOKUP((A908-1),Оп27_BYN→EUR!$A$2:$C$33,3,0)),$B$2:$G$2774,6,0)-VLOOKUP(B908,$B$2:$G$2774,6,0))/366)</f>
        <v>0.9067836595388189</v>
      </c>
      <c r="F908" s="54">
        <f>COUNTIF(D909:$D$2774,365)</f>
        <v>1500</v>
      </c>
      <c r="G908" s="54">
        <f>COUNTIF(D909:$D$2774,366)</f>
        <v>366</v>
      </c>
      <c r="H908" s="50"/>
    </row>
    <row r="909" spans="1:8" x14ac:dyDescent="0.25">
      <c r="A909" s="54">
        <f>COUNTIF($C$3:C909,"Да")</f>
        <v>10</v>
      </c>
      <c r="B909" s="53">
        <f t="shared" si="28"/>
        <v>46307</v>
      </c>
      <c r="C909" s="53" t="str">
        <f>IF(ISERROR(VLOOKUP(B909,Оп27_BYN→EUR!$C$3:$C$33,1,0)),"Нет","Да")</f>
        <v>Нет</v>
      </c>
      <c r="D909" s="54">
        <f t="shared" si="29"/>
        <v>365</v>
      </c>
      <c r="E909" s="55">
        <f>('Все выпуски'!$H$4*'Все выпуски'!$H$8)*((VLOOKUP(IF(C909="Нет",VLOOKUP(A909,Оп27_BYN→EUR!$A$2:$C$33,3,0),VLOOKUP((A909-1),Оп27_BYN→EUR!$A$2:$C$33,3,0)),$B$2:$G$2774,5,0)-VLOOKUP(B909,$B$2:$G$2774,5,0))/365+(VLOOKUP(IF(C909="Нет",VLOOKUP(A909,Оп27_BYN→EUR!$A$2:$C$33,3,0),VLOOKUP((A909-1),Оп27_BYN→EUR!$A$2:$C$33,3,0)),$B$2:$G$2774,6,0)-VLOOKUP(B909,$B$2:$G$2774,6,0))/366)</f>
        <v>0.93345376717231343</v>
      </c>
      <c r="F909" s="54">
        <f>COUNTIF(D910:$D$2774,365)</f>
        <v>1499</v>
      </c>
      <c r="G909" s="54">
        <f>COUNTIF(D910:$D$2774,366)</f>
        <v>366</v>
      </c>
      <c r="H909" s="50"/>
    </row>
    <row r="910" spans="1:8" x14ac:dyDescent="0.25">
      <c r="A910" s="54">
        <f>COUNTIF($C$3:C910,"Да")</f>
        <v>10</v>
      </c>
      <c r="B910" s="53">
        <f t="shared" si="28"/>
        <v>46308</v>
      </c>
      <c r="C910" s="53" t="str">
        <f>IF(ISERROR(VLOOKUP(B910,Оп27_BYN→EUR!$C$3:$C$33,1,0)),"Нет","Да")</f>
        <v>Нет</v>
      </c>
      <c r="D910" s="54">
        <f t="shared" si="29"/>
        <v>365</v>
      </c>
      <c r="E910" s="55">
        <f>('Все выпуски'!$H$4*'Все выпуски'!$H$8)*((VLOOKUP(IF(C910="Нет",VLOOKUP(A910,Оп27_BYN→EUR!$A$2:$C$33,3,0),VLOOKUP((A910-1),Оп27_BYN→EUR!$A$2:$C$33,3,0)),$B$2:$G$2774,5,0)-VLOOKUP(B910,$B$2:$G$2774,5,0))/365+(VLOOKUP(IF(C910="Нет",VLOOKUP(A910,Оп27_BYN→EUR!$A$2:$C$33,3,0),VLOOKUP((A910-1),Оп27_BYN→EUR!$A$2:$C$33,3,0)),$B$2:$G$2774,6,0)-VLOOKUP(B910,$B$2:$G$2774,6,0))/366)</f>
        <v>0.96012387480580819</v>
      </c>
      <c r="F910" s="54">
        <f>COUNTIF(D911:$D$2774,365)</f>
        <v>1498</v>
      </c>
      <c r="G910" s="54">
        <f>COUNTIF(D911:$D$2774,366)</f>
        <v>366</v>
      </c>
      <c r="H910" s="50"/>
    </row>
    <row r="911" spans="1:8" x14ac:dyDescent="0.25">
      <c r="A911" s="54">
        <f>COUNTIF($C$3:C911,"Да")</f>
        <v>10</v>
      </c>
      <c r="B911" s="53">
        <f t="shared" si="28"/>
        <v>46309</v>
      </c>
      <c r="C911" s="53" t="str">
        <f>IF(ISERROR(VLOOKUP(B911,Оп27_BYN→EUR!$C$3:$C$33,1,0)),"Нет","Да")</f>
        <v>Нет</v>
      </c>
      <c r="D911" s="54">
        <f t="shared" si="29"/>
        <v>365</v>
      </c>
      <c r="E911" s="55">
        <f>('Все выпуски'!$H$4*'Все выпуски'!$H$8)*((VLOOKUP(IF(C911="Нет",VLOOKUP(A911,Оп27_BYN→EUR!$A$2:$C$33,3,0),VLOOKUP((A911-1),Оп27_BYN→EUR!$A$2:$C$33,3,0)),$B$2:$G$2774,5,0)-VLOOKUP(B911,$B$2:$G$2774,5,0))/365+(VLOOKUP(IF(C911="Нет",VLOOKUP(A911,Оп27_BYN→EUR!$A$2:$C$33,3,0),VLOOKUP((A911-1),Оп27_BYN→EUR!$A$2:$C$33,3,0)),$B$2:$G$2774,6,0)-VLOOKUP(B911,$B$2:$G$2774,6,0))/366)</f>
        <v>0.98679398243930283</v>
      </c>
      <c r="F911" s="54">
        <f>COUNTIF(D912:$D$2774,365)</f>
        <v>1497</v>
      </c>
      <c r="G911" s="54">
        <f>COUNTIF(D912:$D$2774,366)</f>
        <v>366</v>
      </c>
      <c r="H911" s="50"/>
    </row>
    <row r="912" spans="1:8" x14ac:dyDescent="0.25">
      <c r="A912" s="54">
        <f>COUNTIF($C$3:C912,"Да")</f>
        <v>10</v>
      </c>
      <c r="B912" s="53">
        <f t="shared" si="28"/>
        <v>46310</v>
      </c>
      <c r="C912" s="53" t="str">
        <f>IF(ISERROR(VLOOKUP(B912,Оп27_BYN→EUR!$C$3:$C$33,1,0)),"Нет","Да")</f>
        <v>Нет</v>
      </c>
      <c r="D912" s="54">
        <f t="shared" si="29"/>
        <v>365</v>
      </c>
      <c r="E912" s="55">
        <f>('Все выпуски'!$H$4*'Все выпуски'!$H$8)*((VLOOKUP(IF(C912="Нет",VLOOKUP(A912,Оп27_BYN→EUR!$A$2:$C$33,3,0),VLOOKUP((A912-1),Оп27_BYN→EUR!$A$2:$C$33,3,0)),$B$2:$G$2774,5,0)-VLOOKUP(B912,$B$2:$G$2774,5,0))/365+(VLOOKUP(IF(C912="Нет",VLOOKUP(A912,Оп27_BYN→EUR!$A$2:$C$33,3,0),VLOOKUP((A912-1),Оп27_BYN→EUR!$A$2:$C$33,3,0)),$B$2:$G$2774,6,0)-VLOOKUP(B912,$B$2:$G$2774,6,0))/366)</f>
        <v>1.0134640900727976</v>
      </c>
      <c r="F912" s="54">
        <f>COUNTIF(D913:$D$2774,365)</f>
        <v>1496</v>
      </c>
      <c r="G912" s="54">
        <f>COUNTIF(D913:$D$2774,366)</f>
        <v>366</v>
      </c>
      <c r="H912" s="50"/>
    </row>
    <row r="913" spans="1:8" x14ac:dyDescent="0.25">
      <c r="A913" s="54">
        <f>COUNTIF($C$3:C913,"Да")</f>
        <v>10</v>
      </c>
      <c r="B913" s="53">
        <f t="shared" si="28"/>
        <v>46311</v>
      </c>
      <c r="C913" s="53" t="str">
        <f>IF(ISERROR(VLOOKUP(B913,Оп27_BYN→EUR!$C$3:$C$33,1,0)),"Нет","Да")</f>
        <v>Нет</v>
      </c>
      <c r="D913" s="54">
        <f t="shared" si="29"/>
        <v>365</v>
      </c>
      <c r="E913" s="55">
        <f>('Все выпуски'!$H$4*'Все выпуски'!$H$8)*((VLOOKUP(IF(C913="Нет",VLOOKUP(A913,Оп27_BYN→EUR!$A$2:$C$33,3,0),VLOOKUP((A913-1),Оп27_BYN→EUR!$A$2:$C$33,3,0)),$B$2:$G$2774,5,0)-VLOOKUP(B913,$B$2:$G$2774,5,0))/365+(VLOOKUP(IF(C913="Нет",VLOOKUP(A913,Оп27_BYN→EUR!$A$2:$C$33,3,0),VLOOKUP((A913-1),Оп27_BYN→EUR!$A$2:$C$33,3,0)),$B$2:$G$2774,6,0)-VLOOKUP(B913,$B$2:$G$2774,6,0))/366)</f>
        <v>1.0401341977062921</v>
      </c>
      <c r="F913" s="54">
        <f>COUNTIF(D914:$D$2774,365)</f>
        <v>1495</v>
      </c>
      <c r="G913" s="54">
        <f>COUNTIF(D914:$D$2774,366)</f>
        <v>366</v>
      </c>
      <c r="H913" s="50"/>
    </row>
    <row r="914" spans="1:8" x14ac:dyDescent="0.25">
      <c r="A914" s="54">
        <f>COUNTIF($C$3:C914,"Да")</f>
        <v>10</v>
      </c>
      <c r="B914" s="53">
        <f t="shared" si="28"/>
        <v>46312</v>
      </c>
      <c r="C914" s="53" t="str">
        <f>IF(ISERROR(VLOOKUP(B914,Оп27_BYN→EUR!$C$3:$C$33,1,0)),"Нет","Да")</f>
        <v>Нет</v>
      </c>
      <c r="D914" s="54">
        <f t="shared" si="29"/>
        <v>365</v>
      </c>
      <c r="E914" s="55">
        <f>('Все выпуски'!$H$4*'Все выпуски'!$H$8)*((VLOOKUP(IF(C914="Нет",VLOOKUP(A914,Оп27_BYN→EUR!$A$2:$C$33,3,0),VLOOKUP((A914-1),Оп27_BYN→EUR!$A$2:$C$33,3,0)),$B$2:$G$2774,5,0)-VLOOKUP(B914,$B$2:$G$2774,5,0))/365+(VLOOKUP(IF(C914="Нет",VLOOKUP(A914,Оп27_BYN→EUR!$A$2:$C$33,3,0),VLOOKUP((A914-1),Оп27_BYN→EUR!$A$2:$C$33,3,0)),$B$2:$G$2774,6,0)-VLOOKUP(B914,$B$2:$G$2774,6,0))/366)</f>
        <v>1.0668043053397869</v>
      </c>
      <c r="F914" s="54">
        <f>COUNTIF(D915:$D$2774,365)</f>
        <v>1494</v>
      </c>
      <c r="G914" s="54">
        <f>COUNTIF(D915:$D$2774,366)</f>
        <v>366</v>
      </c>
      <c r="H914" s="50"/>
    </row>
    <row r="915" spans="1:8" x14ac:dyDescent="0.25">
      <c r="A915" s="54">
        <f>COUNTIF($C$3:C915,"Да")</f>
        <v>10</v>
      </c>
      <c r="B915" s="53">
        <f t="shared" si="28"/>
        <v>46313</v>
      </c>
      <c r="C915" s="53" t="str">
        <f>IF(ISERROR(VLOOKUP(B915,Оп27_BYN→EUR!$C$3:$C$33,1,0)),"Нет","Да")</f>
        <v>Нет</v>
      </c>
      <c r="D915" s="54">
        <f t="shared" si="29"/>
        <v>365</v>
      </c>
      <c r="E915" s="55">
        <f>('Все выпуски'!$H$4*'Все выпуски'!$H$8)*((VLOOKUP(IF(C915="Нет",VLOOKUP(A915,Оп27_BYN→EUR!$A$2:$C$33,3,0),VLOOKUP((A915-1),Оп27_BYN→EUR!$A$2:$C$33,3,0)),$B$2:$G$2774,5,0)-VLOOKUP(B915,$B$2:$G$2774,5,0))/365+(VLOOKUP(IF(C915="Нет",VLOOKUP(A915,Оп27_BYN→EUR!$A$2:$C$33,3,0),VLOOKUP((A915-1),Оп27_BYN→EUR!$A$2:$C$33,3,0)),$B$2:$G$2774,6,0)-VLOOKUP(B915,$B$2:$G$2774,6,0))/366)</f>
        <v>1.0934744129732814</v>
      </c>
      <c r="F915" s="54">
        <f>COUNTIF(D916:$D$2774,365)</f>
        <v>1493</v>
      </c>
      <c r="G915" s="54">
        <f>COUNTIF(D916:$D$2774,366)</f>
        <v>366</v>
      </c>
      <c r="H915" s="50"/>
    </row>
    <row r="916" spans="1:8" x14ac:dyDescent="0.25">
      <c r="A916" s="54">
        <f>COUNTIF($C$3:C916,"Да")</f>
        <v>10</v>
      </c>
      <c r="B916" s="53">
        <f t="shared" si="28"/>
        <v>46314</v>
      </c>
      <c r="C916" s="53" t="str">
        <f>IF(ISERROR(VLOOKUP(B916,Оп27_BYN→EUR!$C$3:$C$33,1,0)),"Нет","Да")</f>
        <v>Нет</v>
      </c>
      <c r="D916" s="54">
        <f t="shared" si="29"/>
        <v>365</v>
      </c>
      <c r="E916" s="55">
        <f>('Все выпуски'!$H$4*'Все выпуски'!$H$8)*((VLOOKUP(IF(C916="Нет",VLOOKUP(A916,Оп27_BYN→EUR!$A$2:$C$33,3,0),VLOOKUP((A916-1),Оп27_BYN→EUR!$A$2:$C$33,3,0)),$B$2:$G$2774,5,0)-VLOOKUP(B916,$B$2:$G$2774,5,0))/365+(VLOOKUP(IF(C916="Нет",VLOOKUP(A916,Оп27_BYN→EUR!$A$2:$C$33,3,0),VLOOKUP((A916-1),Оп27_BYN→EUR!$A$2:$C$33,3,0)),$B$2:$G$2774,6,0)-VLOOKUP(B916,$B$2:$G$2774,6,0))/366)</f>
        <v>1.1201445206067762</v>
      </c>
      <c r="F916" s="54">
        <f>COUNTIF(D917:$D$2774,365)</f>
        <v>1492</v>
      </c>
      <c r="G916" s="54">
        <f>COUNTIF(D917:$D$2774,366)</f>
        <v>366</v>
      </c>
      <c r="H916" s="50"/>
    </row>
    <row r="917" spans="1:8" x14ac:dyDescent="0.25">
      <c r="A917" s="54">
        <f>COUNTIF($C$3:C917,"Да")</f>
        <v>10</v>
      </c>
      <c r="B917" s="53">
        <f t="shared" si="28"/>
        <v>46315</v>
      </c>
      <c r="C917" s="53" t="str">
        <f>IF(ISERROR(VLOOKUP(B917,Оп27_BYN→EUR!$C$3:$C$33,1,0)),"Нет","Да")</f>
        <v>Нет</v>
      </c>
      <c r="D917" s="54">
        <f t="shared" si="29"/>
        <v>365</v>
      </c>
      <c r="E917" s="55">
        <f>('Все выпуски'!$H$4*'Все выпуски'!$H$8)*((VLOOKUP(IF(C917="Нет",VLOOKUP(A917,Оп27_BYN→EUR!$A$2:$C$33,3,0),VLOOKUP((A917-1),Оп27_BYN→EUR!$A$2:$C$33,3,0)),$B$2:$G$2774,5,0)-VLOOKUP(B917,$B$2:$G$2774,5,0))/365+(VLOOKUP(IF(C917="Нет",VLOOKUP(A917,Оп27_BYN→EUR!$A$2:$C$33,3,0),VLOOKUP((A917-1),Оп27_BYN→EUR!$A$2:$C$33,3,0)),$B$2:$G$2774,6,0)-VLOOKUP(B917,$B$2:$G$2774,6,0))/366)</f>
        <v>1.1468146282402709</v>
      </c>
      <c r="F917" s="54">
        <f>COUNTIF(D918:$D$2774,365)</f>
        <v>1491</v>
      </c>
      <c r="G917" s="54">
        <f>COUNTIF(D918:$D$2774,366)</f>
        <v>366</v>
      </c>
      <c r="H917" s="50"/>
    </row>
    <row r="918" spans="1:8" x14ac:dyDescent="0.25">
      <c r="A918" s="54">
        <f>COUNTIF($C$3:C918,"Да")</f>
        <v>10</v>
      </c>
      <c r="B918" s="53">
        <f t="shared" si="28"/>
        <v>46316</v>
      </c>
      <c r="C918" s="53" t="str">
        <f>IF(ISERROR(VLOOKUP(B918,Оп27_BYN→EUR!$C$3:$C$33,1,0)),"Нет","Да")</f>
        <v>Нет</v>
      </c>
      <c r="D918" s="54">
        <f t="shared" si="29"/>
        <v>365</v>
      </c>
      <c r="E918" s="55">
        <f>('Все выпуски'!$H$4*'Все выпуски'!$H$8)*((VLOOKUP(IF(C918="Нет",VLOOKUP(A918,Оп27_BYN→EUR!$A$2:$C$33,3,0),VLOOKUP((A918-1),Оп27_BYN→EUR!$A$2:$C$33,3,0)),$B$2:$G$2774,5,0)-VLOOKUP(B918,$B$2:$G$2774,5,0))/365+(VLOOKUP(IF(C918="Нет",VLOOKUP(A918,Оп27_BYN→EUR!$A$2:$C$33,3,0),VLOOKUP((A918-1),Оп27_BYN→EUR!$A$2:$C$33,3,0)),$B$2:$G$2774,6,0)-VLOOKUP(B918,$B$2:$G$2774,6,0))/366)</f>
        <v>1.1734847358737657</v>
      </c>
      <c r="F918" s="54">
        <f>COUNTIF(D919:$D$2774,365)</f>
        <v>1490</v>
      </c>
      <c r="G918" s="54">
        <f>COUNTIF(D919:$D$2774,366)</f>
        <v>366</v>
      </c>
      <c r="H918" s="50"/>
    </row>
    <row r="919" spans="1:8" x14ac:dyDescent="0.25">
      <c r="A919" s="54">
        <f>COUNTIF($C$3:C919,"Да")</f>
        <v>10</v>
      </c>
      <c r="B919" s="53">
        <f t="shared" si="28"/>
        <v>46317</v>
      </c>
      <c r="C919" s="53" t="str">
        <f>IF(ISERROR(VLOOKUP(B919,Оп27_BYN→EUR!$C$3:$C$33,1,0)),"Нет","Да")</f>
        <v>Нет</v>
      </c>
      <c r="D919" s="54">
        <f t="shared" si="29"/>
        <v>365</v>
      </c>
      <c r="E919" s="55">
        <f>('Все выпуски'!$H$4*'Все выпуски'!$H$8)*((VLOOKUP(IF(C919="Нет",VLOOKUP(A919,Оп27_BYN→EUR!$A$2:$C$33,3,0),VLOOKUP((A919-1),Оп27_BYN→EUR!$A$2:$C$33,3,0)),$B$2:$G$2774,5,0)-VLOOKUP(B919,$B$2:$G$2774,5,0))/365+(VLOOKUP(IF(C919="Нет",VLOOKUP(A919,Оп27_BYN→EUR!$A$2:$C$33,3,0),VLOOKUP((A919-1),Оп27_BYN→EUR!$A$2:$C$33,3,0)),$B$2:$G$2774,6,0)-VLOOKUP(B919,$B$2:$G$2774,6,0))/366)</f>
        <v>1.2001548435072602</v>
      </c>
      <c r="F919" s="54">
        <f>COUNTIF(D920:$D$2774,365)</f>
        <v>1489</v>
      </c>
      <c r="G919" s="54">
        <f>COUNTIF(D920:$D$2774,366)</f>
        <v>366</v>
      </c>
      <c r="H919" s="50"/>
    </row>
    <row r="920" spans="1:8" x14ac:dyDescent="0.25">
      <c r="A920" s="54">
        <f>COUNTIF($C$3:C920,"Да")</f>
        <v>10</v>
      </c>
      <c r="B920" s="53">
        <f t="shared" si="28"/>
        <v>46318</v>
      </c>
      <c r="C920" s="53" t="str">
        <f>IF(ISERROR(VLOOKUP(B920,Оп27_BYN→EUR!$C$3:$C$33,1,0)),"Нет","Да")</f>
        <v>Нет</v>
      </c>
      <c r="D920" s="54">
        <f t="shared" si="29"/>
        <v>365</v>
      </c>
      <c r="E920" s="55">
        <f>('Все выпуски'!$H$4*'Все выпуски'!$H$8)*((VLOOKUP(IF(C920="Нет",VLOOKUP(A920,Оп27_BYN→EUR!$A$2:$C$33,3,0),VLOOKUP((A920-1),Оп27_BYN→EUR!$A$2:$C$33,3,0)),$B$2:$G$2774,5,0)-VLOOKUP(B920,$B$2:$G$2774,5,0))/365+(VLOOKUP(IF(C920="Нет",VLOOKUP(A920,Оп27_BYN→EUR!$A$2:$C$33,3,0),VLOOKUP((A920-1),Оп27_BYN→EUR!$A$2:$C$33,3,0)),$B$2:$G$2774,6,0)-VLOOKUP(B920,$B$2:$G$2774,6,0))/366)</f>
        <v>1.226824951140755</v>
      </c>
      <c r="F920" s="54">
        <f>COUNTIF(D921:$D$2774,365)</f>
        <v>1488</v>
      </c>
      <c r="G920" s="54">
        <f>COUNTIF(D921:$D$2774,366)</f>
        <v>366</v>
      </c>
      <c r="H920" s="50"/>
    </row>
    <row r="921" spans="1:8" x14ac:dyDescent="0.25">
      <c r="A921" s="54">
        <f>COUNTIF($C$3:C921,"Да")</f>
        <v>10</v>
      </c>
      <c r="B921" s="53">
        <f t="shared" si="28"/>
        <v>46319</v>
      </c>
      <c r="C921" s="53" t="str">
        <f>IF(ISERROR(VLOOKUP(B921,Оп27_BYN→EUR!$C$3:$C$33,1,0)),"Нет","Да")</f>
        <v>Нет</v>
      </c>
      <c r="D921" s="54">
        <f t="shared" si="29"/>
        <v>365</v>
      </c>
      <c r="E921" s="55">
        <f>('Все выпуски'!$H$4*'Все выпуски'!$H$8)*((VLOOKUP(IF(C921="Нет",VLOOKUP(A921,Оп27_BYN→EUR!$A$2:$C$33,3,0),VLOOKUP((A921-1),Оп27_BYN→EUR!$A$2:$C$33,3,0)),$B$2:$G$2774,5,0)-VLOOKUP(B921,$B$2:$G$2774,5,0))/365+(VLOOKUP(IF(C921="Нет",VLOOKUP(A921,Оп27_BYN→EUR!$A$2:$C$33,3,0),VLOOKUP((A921-1),Оп27_BYN→EUR!$A$2:$C$33,3,0)),$B$2:$G$2774,6,0)-VLOOKUP(B921,$B$2:$G$2774,6,0))/366)</f>
        <v>1.2534950587742495</v>
      </c>
      <c r="F921" s="54">
        <f>COUNTIF(D922:$D$2774,365)</f>
        <v>1487</v>
      </c>
      <c r="G921" s="54">
        <f>COUNTIF(D922:$D$2774,366)</f>
        <v>366</v>
      </c>
      <c r="H921" s="50"/>
    </row>
    <row r="922" spans="1:8" x14ac:dyDescent="0.25">
      <c r="A922" s="54">
        <f>COUNTIF($C$3:C922,"Да")</f>
        <v>10</v>
      </c>
      <c r="B922" s="53">
        <f t="shared" si="28"/>
        <v>46320</v>
      </c>
      <c r="C922" s="53" t="str">
        <f>IF(ISERROR(VLOOKUP(B922,Оп27_BYN→EUR!$C$3:$C$33,1,0)),"Нет","Да")</f>
        <v>Нет</v>
      </c>
      <c r="D922" s="54">
        <f t="shared" si="29"/>
        <v>365</v>
      </c>
      <c r="E922" s="55">
        <f>('Все выпуски'!$H$4*'Все выпуски'!$H$8)*((VLOOKUP(IF(C922="Нет",VLOOKUP(A922,Оп27_BYN→EUR!$A$2:$C$33,3,0),VLOOKUP((A922-1),Оп27_BYN→EUR!$A$2:$C$33,3,0)),$B$2:$G$2774,5,0)-VLOOKUP(B922,$B$2:$G$2774,5,0))/365+(VLOOKUP(IF(C922="Нет",VLOOKUP(A922,Оп27_BYN→EUR!$A$2:$C$33,3,0),VLOOKUP((A922-1),Оп27_BYN→EUR!$A$2:$C$33,3,0)),$B$2:$G$2774,6,0)-VLOOKUP(B922,$B$2:$G$2774,6,0))/366)</f>
        <v>1.280165166407744</v>
      </c>
      <c r="F922" s="54">
        <f>COUNTIF(D923:$D$2774,365)</f>
        <v>1486</v>
      </c>
      <c r="G922" s="54">
        <f>COUNTIF(D923:$D$2774,366)</f>
        <v>366</v>
      </c>
      <c r="H922" s="50"/>
    </row>
    <row r="923" spans="1:8" x14ac:dyDescent="0.25">
      <c r="A923" s="54">
        <f>COUNTIF($C$3:C923,"Да")</f>
        <v>10</v>
      </c>
      <c r="B923" s="53">
        <f t="shared" si="28"/>
        <v>46321</v>
      </c>
      <c r="C923" s="53" t="str">
        <f>IF(ISERROR(VLOOKUP(B923,Оп27_BYN→EUR!$C$3:$C$33,1,0)),"Нет","Да")</f>
        <v>Нет</v>
      </c>
      <c r="D923" s="54">
        <f t="shared" si="29"/>
        <v>365</v>
      </c>
      <c r="E923" s="55">
        <f>('Все выпуски'!$H$4*'Все выпуски'!$H$8)*((VLOOKUP(IF(C923="Нет",VLOOKUP(A923,Оп27_BYN→EUR!$A$2:$C$33,3,0),VLOOKUP((A923-1),Оп27_BYN→EUR!$A$2:$C$33,3,0)),$B$2:$G$2774,5,0)-VLOOKUP(B923,$B$2:$G$2774,5,0))/365+(VLOOKUP(IF(C923="Нет",VLOOKUP(A923,Оп27_BYN→EUR!$A$2:$C$33,3,0),VLOOKUP((A923-1),Оп27_BYN→EUR!$A$2:$C$33,3,0)),$B$2:$G$2774,6,0)-VLOOKUP(B923,$B$2:$G$2774,6,0))/366)</f>
        <v>1.306835274041239</v>
      </c>
      <c r="F923" s="54">
        <f>COUNTIF(D924:$D$2774,365)</f>
        <v>1485</v>
      </c>
      <c r="G923" s="54">
        <f>COUNTIF(D924:$D$2774,366)</f>
        <v>366</v>
      </c>
      <c r="H923" s="50"/>
    </row>
    <row r="924" spans="1:8" x14ac:dyDescent="0.25">
      <c r="A924" s="54">
        <f>COUNTIF($C$3:C924,"Да")</f>
        <v>10</v>
      </c>
      <c r="B924" s="53">
        <f t="shared" si="28"/>
        <v>46322</v>
      </c>
      <c r="C924" s="53" t="str">
        <f>IF(ISERROR(VLOOKUP(B924,Оп27_BYN→EUR!$C$3:$C$33,1,0)),"Нет","Да")</f>
        <v>Нет</v>
      </c>
      <c r="D924" s="54">
        <f t="shared" si="29"/>
        <v>365</v>
      </c>
      <c r="E924" s="55">
        <f>('Все выпуски'!$H$4*'Все выпуски'!$H$8)*((VLOOKUP(IF(C924="Нет",VLOOKUP(A924,Оп27_BYN→EUR!$A$2:$C$33,3,0),VLOOKUP((A924-1),Оп27_BYN→EUR!$A$2:$C$33,3,0)),$B$2:$G$2774,5,0)-VLOOKUP(B924,$B$2:$G$2774,5,0))/365+(VLOOKUP(IF(C924="Нет",VLOOKUP(A924,Оп27_BYN→EUR!$A$2:$C$33,3,0),VLOOKUP((A924-1),Оп27_BYN→EUR!$A$2:$C$33,3,0)),$B$2:$G$2774,6,0)-VLOOKUP(B924,$B$2:$G$2774,6,0))/366)</f>
        <v>1.3335053816747335</v>
      </c>
      <c r="F924" s="54">
        <f>COUNTIF(D925:$D$2774,365)</f>
        <v>1484</v>
      </c>
      <c r="G924" s="54">
        <f>COUNTIF(D925:$D$2774,366)</f>
        <v>366</v>
      </c>
      <c r="H924" s="50"/>
    </row>
    <row r="925" spans="1:8" x14ac:dyDescent="0.25">
      <c r="A925" s="54">
        <f>COUNTIF($C$3:C925,"Да")</f>
        <v>10</v>
      </c>
      <c r="B925" s="53">
        <f t="shared" si="28"/>
        <v>46323</v>
      </c>
      <c r="C925" s="53" t="str">
        <f>IF(ISERROR(VLOOKUP(B925,Оп27_BYN→EUR!$C$3:$C$33,1,0)),"Нет","Да")</f>
        <v>Нет</v>
      </c>
      <c r="D925" s="54">
        <f t="shared" si="29"/>
        <v>365</v>
      </c>
      <c r="E925" s="55">
        <f>('Все выпуски'!$H$4*'Все выпуски'!$H$8)*((VLOOKUP(IF(C925="Нет",VLOOKUP(A925,Оп27_BYN→EUR!$A$2:$C$33,3,0),VLOOKUP((A925-1),Оп27_BYN→EUR!$A$2:$C$33,3,0)),$B$2:$G$2774,5,0)-VLOOKUP(B925,$B$2:$G$2774,5,0))/365+(VLOOKUP(IF(C925="Нет",VLOOKUP(A925,Оп27_BYN→EUR!$A$2:$C$33,3,0),VLOOKUP((A925-1),Оп27_BYN→EUR!$A$2:$C$33,3,0)),$B$2:$G$2774,6,0)-VLOOKUP(B925,$B$2:$G$2774,6,0))/366)</f>
        <v>1.3601754893082283</v>
      </c>
      <c r="F925" s="54">
        <f>COUNTIF(D926:$D$2774,365)</f>
        <v>1483</v>
      </c>
      <c r="G925" s="54">
        <f>COUNTIF(D926:$D$2774,366)</f>
        <v>366</v>
      </c>
      <c r="H925" s="50"/>
    </row>
    <row r="926" spans="1:8" x14ac:dyDescent="0.25">
      <c r="A926" s="54">
        <f>COUNTIF($C$3:C926,"Да")</f>
        <v>10</v>
      </c>
      <c r="B926" s="53">
        <f t="shared" si="28"/>
        <v>46324</v>
      </c>
      <c r="C926" s="53" t="str">
        <f>IF(ISERROR(VLOOKUP(B926,Оп27_BYN→EUR!$C$3:$C$33,1,0)),"Нет","Да")</f>
        <v>Нет</v>
      </c>
      <c r="D926" s="54">
        <f t="shared" si="29"/>
        <v>365</v>
      </c>
      <c r="E926" s="55">
        <f>('Все выпуски'!$H$4*'Все выпуски'!$H$8)*((VLOOKUP(IF(C926="Нет",VLOOKUP(A926,Оп27_BYN→EUR!$A$2:$C$33,3,0),VLOOKUP((A926-1),Оп27_BYN→EUR!$A$2:$C$33,3,0)),$B$2:$G$2774,5,0)-VLOOKUP(B926,$B$2:$G$2774,5,0))/365+(VLOOKUP(IF(C926="Нет",VLOOKUP(A926,Оп27_BYN→EUR!$A$2:$C$33,3,0),VLOOKUP((A926-1),Оп27_BYN→EUR!$A$2:$C$33,3,0)),$B$2:$G$2774,6,0)-VLOOKUP(B926,$B$2:$G$2774,6,0))/366)</f>
        <v>1.3868455969417228</v>
      </c>
      <c r="F926" s="54">
        <f>COUNTIF(D927:$D$2774,365)</f>
        <v>1482</v>
      </c>
      <c r="G926" s="54">
        <f>COUNTIF(D927:$D$2774,366)</f>
        <v>366</v>
      </c>
      <c r="H926" s="50"/>
    </row>
    <row r="927" spans="1:8" x14ac:dyDescent="0.25">
      <c r="A927" s="54">
        <f>COUNTIF($C$3:C927,"Да")</f>
        <v>10</v>
      </c>
      <c r="B927" s="53">
        <f t="shared" si="28"/>
        <v>46325</v>
      </c>
      <c r="C927" s="53" t="str">
        <f>IF(ISERROR(VLOOKUP(B927,Оп27_BYN→EUR!$C$3:$C$33,1,0)),"Нет","Да")</f>
        <v>Нет</v>
      </c>
      <c r="D927" s="54">
        <f t="shared" si="29"/>
        <v>365</v>
      </c>
      <c r="E927" s="55">
        <f>('Все выпуски'!$H$4*'Все выпуски'!$H$8)*((VLOOKUP(IF(C927="Нет",VLOOKUP(A927,Оп27_BYN→EUR!$A$2:$C$33,3,0),VLOOKUP((A927-1),Оп27_BYN→EUR!$A$2:$C$33,3,0)),$B$2:$G$2774,5,0)-VLOOKUP(B927,$B$2:$G$2774,5,0))/365+(VLOOKUP(IF(C927="Нет",VLOOKUP(A927,Оп27_BYN→EUR!$A$2:$C$33,3,0),VLOOKUP((A927-1),Оп27_BYN→EUR!$A$2:$C$33,3,0)),$B$2:$G$2774,6,0)-VLOOKUP(B927,$B$2:$G$2774,6,0))/366)</f>
        <v>1.4135157045752174</v>
      </c>
      <c r="F927" s="54">
        <f>COUNTIF(D928:$D$2774,365)</f>
        <v>1481</v>
      </c>
      <c r="G927" s="54">
        <f>COUNTIF(D928:$D$2774,366)</f>
        <v>366</v>
      </c>
      <c r="H927" s="50"/>
    </row>
    <row r="928" spans="1:8" x14ac:dyDescent="0.25">
      <c r="A928" s="54">
        <f>COUNTIF($C$3:C928,"Да")</f>
        <v>10</v>
      </c>
      <c r="B928" s="53">
        <f t="shared" si="28"/>
        <v>46326</v>
      </c>
      <c r="C928" s="53" t="str">
        <f>IF(ISERROR(VLOOKUP(B928,Оп27_BYN→EUR!$C$3:$C$33,1,0)),"Нет","Да")</f>
        <v>Нет</v>
      </c>
      <c r="D928" s="54">
        <f t="shared" si="29"/>
        <v>365</v>
      </c>
      <c r="E928" s="55">
        <f>('Все выпуски'!$H$4*'Все выпуски'!$H$8)*((VLOOKUP(IF(C928="Нет",VLOOKUP(A928,Оп27_BYN→EUR!$A$2:$C$33,3,0),VLOOKUP((A928-1),Оп27_BYN→EUR!$A$2:$C$33,3,0)),$B$2:$G$2774,5,0)-VLOOKUP(B928,$B$2:$G$2774,5,0))/365+(VLOOKUP(IF(C928="Нет",VLOOKUP(A928,Оп27_BYN→EUR!$A$2:$C$33,3,0),VLOOKUP((A928-1),Оп27_BYN→EUR!$A$2:$C$33,3,0)),$B$2:$G$2774,6,0)-VLOOKUP(B928,$B$2:$G$2774,6,0))/366)</f>
        <v>1.4401858122087123</v>
      </c>
      <c r="F928" s="54">
        <f>COUNTIF(D929:$D$2774,365)</f>
        <v>1480</v>
      </c>
      <c r="G928" s="54">
        <f>COUNTIF(D929:$D$2774,366)</f>
        <v>366</v>
      </c>
      <c r="H928" s="50"/>
    </row>
    <row r="929" spans="1:8" x14ac:dyDescent="0.25">
      <c r="A929" s="54">
        <f>COUNTIF($C$3:C929,"Да")</f>
        <v>10</v>
      </c>
      <c r="B929" s="53">
        <f t="shared" si="28"/>
        <v>46327</v>
      </c>
      <c r="C929" s="53" t="str">
        <f>IF(ISERROR(VLOOKUP(B929,Оп27_BYN→EUR!$C$3:$C$33,1,0)),"Нет","Да")</f>
        <v>Нет</v>
      </c>
      <c r="D929" s="54">
        <f t="shared" si="29"/>
        <v>365</v>
      </c>
      <c r="E929" s="55">
        <f>('Все выпуски'!$H$4*'Все выпуски'!$H$8)*((VLOOKUP(IF(C929="Нет",VLOOKUP(A929,Оп27_BYN→EUR!$A$2:$C$33,3,0),VLOOKUP((A929-1),Оп27_BYN→EUR!$A$2:$C$33,3,0)),$B$2:$G$2774,5,0)-VLOOKUP(B929,$B$2:$G$2774,5,0))/365+(VLOOKUP(IF(C929="Нет",VLOOKUP(A929,Оп27_BYN→EUR!$A$2:$C$33,3,0),VLOOKUP((A929-1),Оп27_BYN→EUR!$A$2:$C$33,3,0)),$B$2:$G$2774,6,0)-VLOOKUP(B929,$B$2:$G$2774,6,0))/366)</f>
        <v>1.4668559198422069</v>
      </c>
      <c r="F929" s="54">
        <f>COUNTIF(D930:$D$2774,365)</f>
        <v>1479</v>
      </c>
      <c r="G929" s="54">
        <f>COUNTIF(D930:$D$2774,366)</f>
        <v>366</v>
      </c>
      <c r="H929" s="50"/>
    </row>
    <row r="930" spans="1:8" x14ac:dyDescent="0.25">
      <c r="A930" s="54">
        <f>COUNTIF($C$3:C930,"Да")</f>
        <v>10</v>
      </c>
      <c r="B930" s="53">
        <f t="shared" si="28"/>
        <v>46328</v>
      </c>
      <c r="C930" s="53" t="str">
        <f>IF(ISERROR(VLOOKUP(B930,Оп27_BYN→EUR!$C$3:$C$33,1,0)),"Нет","Да")</f>
        <v>Нет</v>
      </c>
      <c r="D930" s="54">
        <f t="shared" si="29"/>
        <v>365</v>
      </c>
      <c r="E930" s="55">
        <f>('Все выпуски'!$H$4*'Все выпуски'!$H$8)*((VLOOKUP(IF(C930="Нет",VLOOKUP(A930,Оп27_BYN→EUR!$A$2:$C$33,3,0),VLOOKUP((A930-1),Оп27_BYN→EUR!$A$2:$C$33,3,0)),$B$2:$G$2774,5,0)-VLOOKUP(B930,$B$2:$G$2774,5,0))/365+(VLOOKUP(IF(C930="Нет",VLOOKUP(A930,Оп27_BYN→EUR!$A$2:$C$33,3,0),VLOOKUP((A930-1),Оп27_BYN→EUR!$A$2:$C$33,3,0)),$B$2:$G$2774,6,0)-VLOOKUP(B930,$B$2:$G$2774,6,0))/366)</f>
        <v>1.4935260274757016</v>
      </c>
      <c r="F930" s="54">
        <f>COUNTIF(D931:$D$2774,365)</f>
        <v>1478</v>
      </c>
      <c r="G930" s="54">
        <f>COUNTIF(D931:$D$2774,366)</f>
        <v>366</v>
      </c>
      <c r="H930" s="50"/>
    </row>
    <row r="931" spans="1:8" x14ac:dyDescent="0.25">
      <c r="A931" s="54">
        <f>COUNTIF($C$3:C931,"Да")</f>
        <v>10</v>
      </c>
      <c r="B931" s="53">
        <f t="shared" si="28"/>
        <v>46329</v>
      </c>
      <c r="C931" s="53" t="str">
        <f>IF(ISERROR(VLOOKUP(B931,Оп27_BYN→EUR!$C$3:$C$33,1,0)),"Нет","Да")</f>
        <v>Нет</v>
      </c>
      <c r="D931" s="54">
        <f t="shared" si="29"/>
        <v>365</v>
      </c>
      <c r="E931" s="55">
        <f>('Все выпуски'!$H$4*'Все выпуски'!$H$8)*((VLOOKUP(IF(C931="Нет",VLOOKUP(A931,Оп27_BYN→EUR!$A$2:$C$33,3,0),VLOOKUP((A931-1),Оп27_BYN→EUR!$A$2:$C$33,3,0)),$B$2:$G$2774,5,0)-VLOOKUP(B931,$B$2:$G$2774,5,0))/365+(VLOOKUP(IF(C931="Нет",VLOOKUP(A931,Оп27_BYN→EUR!$A$2:$C$33,3,0),VLOOKUP((A931-1),Оп27_BYN→EUR!$A$2:$C$33,3,0)),$B$2:$G$2774,6,0)-VLOOKUP(B931,$B$2:$G$2774,6,0))/366)</f>
        <v>1.5201961351091962</v>
      </c>
      <c r="F931" s="54">
        <f>COUNTIF(D932:$D$2774,365)</f>
        <v>1477</v>
      </c>
      <c r="G931" s="54">
        <f>COUNTIF(D932:$D$2774,366)</f>
        <v>366</v>
      </c>
      <c r="H931" s="50"/>
    </row>
    <row r="932" spans="1:8" x14ac:dyDescent="0.25">
      <c r="A932" s="54">
        <f>COUNTIF($C$3:C932,"Да")</f>
        <v>10</v>
      </c>
      <c r="B932" s="53">
        <f t="shared" si="28"/>
        <v>46330</v>
      </c>
      <c r="C932" s="53" t="str">
        <f>IF(ISERROR(VLOOKUP(B932,Оп27_BYN→EUR!$C$3:$C$33,1,0)),"Нет","Да")</f>
        <v>Нет</v>
      </c>
      <c r="D932" s="54">
        <f t="shared" si="29"/>
        <v>365</v>
      </c>
      <c r="E932" s="55">
        <f>('Все выпуски'!$H$4*'Все выпуски'!$H$8)*((VLOOKUP(IF(C932="Нет",VLOOKUP(A932,Оп27_BYN→EUR!$A$2:$C$33,3,0),VLOOKUP((A932-1),Оп27_BYN→EUR!$A$2:$C$33,3,0)),$B$2:$G$2774,5,0)-VLOOKUP(B932,$B$2:$G$2774,5,0))/365+(VLOOKUP(IF(C932="Нет",VLOOKUP(A932,Оп27_BYN→EUR!$A$2:$C$33,3,0),VLOOKUP((A932-1),Оп27_BYN→EUR!$A$2:$C$33,3,0)),$B$2:$G$2774,6,0)-VLOOKUP(B932,$B$2:$G$2774,6,0))/366)</f>
        <v>1.5468662427426911</v>
      </c>
      <c r="F932" s="54">
        <f>COUNTIF(D933:$D$2774,365)</f>
        <v>1476</v>
      </c>
      <c r="G932" s="54">
        <f>COUNTIF(D933:$D$2774,366)</f>
        <v>366</v>
      </c>
      <c r="H932" s="50"/>
    </row>
    <row r="933" spans="1:8" x14ac:dyDescent="0.25">
      <c r="A933" s="54">
        <f>COUNTIF($C$3:C933,"Да")</f>
        <v>10</v>
      </c>
      <c r="B933" s="53">
        <f t="shared" si="28"/>
        <v>46331</v>
      </c>
      <c r="C933" s="53" t="str">
        <f>IF(ISERROR(VLOOKUP(B933,Оп27_BYN→EUR!$C$3:$C$33,1,0)),"Нет","Да")</f>
        <v>Нет</v>
      </c>
      <c r="D933" s="54">
        <f t="shared" si="29"/>
        <v>365</v>
      </c>
      <c r="E933" s="55">
        <f>('Все выпуски'!$H$4*'Все выпуски'!$H$8)*((VLOOKUP(IF(C933="Нет",VLOOKUP(A933,Оп27_BYN→EUR!$A$2:$C$33,3,0),VLOOKUP((A933-1),Оп27_BYN→EUR!$A$2:$C$33,3,0)),$B$2:$G$2774,5,0)-VLOOKUP(B933,$B$2:$G$2774,5,0))/365+(VLOOKUP(IF(C933="Нет",VLOOKUP(A933,Оп27_BYN→EUR!$A$2:$C$33,3,0),VLOOKUP((A933-1),Оп27_BYN→EUR!$A$2:$C$33,3,0)),$B$2:$G$2774,6,0)-VLOOKUP(B933,$B$2:$G$2774,6,0))/366)</f>
        <v>1.5735363503761857</v>
      </c>
      <c r="F933" s="54">
        <f>COUNTIF(D934:$D$2774,365)</f>
        <v>1475</v>
      </c>
      <c r="G933" s="54">
        <f>COUNTIF(D934:$D$2774,366)</f>
        <v>366</v>
      </c>
      <c r="H933" s="50"/>
    </row>
    <row r="934" spans="1:8" x14ac:dyDescent="0.25">
      <c r="A934" s="54">
        <f>COUNTIF($C$3:C934,"Да")</f>
        <v>10</v>
      </c>
      <c r="B934" s="53">
        <f t="shared" si="28"/>
        <v>46332</v>
      </c>
      <c r="C934" s="53" t="str">
        <f>IF(ISERROR(VLOOKUP(B934,Оп27_BYN→EUR!$C$3:$C$33,1,0)),"Нет","Да")</f>
        <v>Нет</v>
      </c>
      <c r="D934" s="54">
        <f t="shared" si="29"/>
        <v>365</v>
      </c>
      <c r="E934" s="55">
        <f>('Все выпуски'!$H$4*'Все выпуски'!$H$8)*((VLOOKUP(IF(C934="Нет",VLOOKUP(A934,Оп27_BYN→EUR!$A$2:$C$33,3,0),VLOOKUP((A934-1),Оп27_BYN→EUR!$A$2:$C$33,3,0)),$B$2:$G$2774,5,0)-VLOOKUP(B934,$B$2:$G$2774,5,0))/365+(VLOOKUP(IF(C934="Нет",VLOOKUP(A934,Оп27_BYN→EUR!$A$2:$C$33,3,0),VLOOKUP((A934-1),Оп27_BYN→EUR!$A$2:$C$33,3,0)),$B$2:$G$2774,6,0)-VLOOKUP(B934,$B$2:$G$2774,6,0))/366)</f>
        <v>1.6002064580096802</v>
      </c>
      <c r="F934" s="54">
        <f>COUNTIF(D935:$D$2774,365)</f>
        <v>1474</v>
      </c>
      <c r="G934" s="54">
        <f>COUNTIF(D935:$D$2774,366)</f>
        <v>366</v>
      </c>
      <c r="H934" s="50"/>
    </row>
    <row r="935" spans="1:8" x14ac:dyDescent="0.25">
      <c r="A935" s="54">
        <f>COUNTIF($C$3:C935,"Да")</f>
        <v>10</v>
      </c>
      <c r="B935" s="53">
        <f t="shared" si="28"/>
        <v>46333</v>
      </c>
      <c r="C935" s="53" t="str">
        <f>IF(ISERROR(VLOOKUP(B935,Оп27_BYN→EUR!$C$3:$C$33,1,0)),"Нет","Да")</f>
        <v>Нет</v>
      </c>
      <c r="D935" s="54">
        <f t="shared" si="29"/>
        <v>365</v>
      </c>
      <c r="E935" s="55">
        <f>('Все выпуски'!$H$4*'Все выпуски'!$H$8)*((VLOOKUP(IF(C935="Нет",VLOOKUP(A935,Оп27_BYN→EUR!$A$2:$C$33,3,0),VLOOKUP((A935-1),Оп27_BYN→EUR!$A$2:$C$33,3,0)),$B$2:$G$2774,5,0)-VLOOKUP(B935,$B$2:$G$2774,5,0))/365+(VLOOKUP(IF(C935="Нет",VLOOKUP(A935,Оп27_BYN→EUR!$A$2:$C$33,3,0),VLOOKUP((A935-1),Оп27_BYN→EUR!$A$2:$C$33,3,0)),$B$2:$G$2774,6,0)-VLOOKUP(B935,$B$2:$G$2774,6,0))/366)</f>
        <v>1.626876565643175</v>
      </c>
      <c r="F935" s="54">
        <f>COUNTIF(D936:$D$2774,365)</f>
        <v>1473</v>
      </c>
      <c r="G935" s="54">
        <f>COUNTIF(D936:$D$2774,366)</f>
        <v>366</v>
      </c>
      <c r="H935" s="50"/>
    </row>
    <row r="936" spans="1:8" x14ac:dyDescent="0.25">
      <c r="A936" s="54">
        <f>COUNTIF($C$3:C936,"Да")</f>
        <v>10</v>
      </c>
      <c r="B936" s="53">
        <f t="shared" si="28"/>
        <v>46334</v>
      </c>
      <c r="C936" s="53" t="str">
        <f>IF(ISERROR(VLOOKUP(B936,Оп27_BYN→EUR!$C$3:$C$33,1,0)),"Нет","Да")</f>
        <v>Нет</v>
      </c>
      <c r="D936" s="54">
        <f t="shared" si="29"/>
        <v>365</v>
      </c>
      <c r="E936" s="55">
        <f>('Все выпуски'!$H$4*'Все выпуски'!$H$8)*((VLOOKUP(IF(C936="Нет",VLOOKUP(A936,Оп27_BYN→EUR!$A$2:$C$33,3,0),VLOOKUP((A936-1),Оп27_BYN→EUR!$A$2:$C$33,3,0)),$B$2:$G$2774,5,0)-VLOOKUP(B936,$B$2:$G$2774,5,0))/365+(VLOOKUP(IF(C936="Нет",VLOOKUP(A936,Оп27_BYN→EUR!$A$2:$C$33,3,0),VLOOKUP((A936-1),Оп27_BYN→EUR!$A$2:$C$33,3,0)),$B$2:$G$2774,6,0)-VLOOKUP(B936,$B$2:$G$2774,6,0))/366)</f>
        <v>1.6535466732766695</v>
      </c>
      <c r="F936" s="54">
        <f>COUNTIF(D937:$D$2774,365)</f>
        <v>1472</v>
      </c>
      <c r="G936" s="54">
        <f>COUNTIF(D937:$D$2774,366)</f>
        <v>366</v>
      </c>
      <c r="H936" s="50"/>
    </row>
    <row r="937" spans="1:8" x14ac:dyDescent="0.25">
      <c r="A937" s="54">
        <f>COUNTIF($C$3:C937,"Да")</f>
        <v>10</v>
      </c>
      <c r="B937" s="53">
        <f t="shared" si="28"/>
        <v>46335</v>
      </c>
      <c r="C937" s="53" t="str">
        <f>IF(ISERROR(VLOOKUP(B937,Оп27_BYN→EUR!$C$3:$C$33,1,0)),"Нет","Да")</f>
        <v>Нет</v>
      </c>
      <c r="D937" s="54">
        <f t="shared" si="29"/>
        <v>365</v>
      </c>
      <c r="E937" s="55">
        <f>('Все выпуски'!$H$4*'Все выпуски'!$H$8)*((VLOOKUP(IF(C937="Нет",VLOOKUP(A937,Оп27_BYN→EUR!$A$2:$C$33,3,0),VLOOKUP((A937-1),Оп27_BYN→EUR!$A$2:$C$33,3,0)),$B$2:$G$2774,5,0)-VLOOKUP(B937,$B$2:$G$2774,5,0))/365+(VLOOKUP(IF(C937="Нет",VLOOKUP(A937,Оп27_BYN→EUR!$A$2:$C$33,3,0),VLOOKUP((A937-1),Оп27_BYN→EUR!$A$2:$C$33,3,0)),$B$2:$G$2774,6,0)-VLOOKUP(B937,$B$2:$G$2774,6,0))/366)</f>
        <v>1.6802167809101645</v>
      </c>
      <c r="F937" s="54">
        <f>COUNTIF(D938:$D$2774,365)</f>
        <v>1471</v>
      </c>
      <c r="G937" s="54">
        <f>COUNTIF(D938:$D$2774,366)</f>
        <v>366</v>
      </c>
      <c r="H937" s="50"/>
    </row>
    <row r="938" spans="1:8" x14ac:dyDescent="0.25">
      <c r="A938" s="54">
        <f>COUNTIF($C$3:C938,"Да")</f>
        <v>10</v>
      </c>
      <c r="B938" s="53">
        <f t="shared" si="28"/>
        <v>46336</v>
      </c>
      <c r="C938" s="53" t="str">
        <f>IF(ISERROR(VLOOKUP(B938,Оп27_BYN→EUR!$C$3:$C$33,1,0)),"Нет","Да")</f>
        <v>Нет</v>
      </c>
      <c r="D938" s="54">
        <f t="shared" si="29"/>
        <v>365</v>
      </c>
      <c r="E938" s="55">
        <f>('Все выпуски'!$H$4*'Все выпуски'!$H$8)*((VLOOKUP(IF(C938="Нет",VLOOKUP(A938,Оп27_BYN→EUR!$A$2:$C$33,3,0),VLOOKUP((A938-1),Оп27_BYN→EUR!$A$2:$C$33,3,0)),$B$2:$G$2774,5,0)-VLOOKUP(B938,$B$2:$G$2774,5,0))/365+(VLOOKUP(IF(C938="Нет",VLOOKUP(A938,Оп27_BYN→EUR!$A$2:$C$33,3,0),VLOOKUP((A938-1),Оп27_BYN→EUR!$A$2:$C$33,3,0)),$B$2:$G$2774,6,0)-VLOOKUP(B938,$B$2:$G$2774,6,0))/366)</f>
        <v>1.706886888543659</v>
      </c>
      <c r="F938" s="54">
        <f>COUNTIF(D939:$D$2774,365)</f>
        <v>1470</v>
      </c>
      <c r="G938" s="54">
        <f>COUNTIF(D939:$D$2774,366)</f>
        <v>366</v>
      </c>
      <c r="H938" s="50"/>
    </row>
    <row r="939" spans="1:8" x14ac:dyDescent="0.25">
      <c r="A939" s="54">
        <f>COUNTIF($C$3:C939,"Да")</f>
        <v>10</v>
      </c>
      <c r="B939" s="53">
        <f t="shared" si="28"/>
        <v>46337</v>
      </c>
      <c r="C939" s="53" t="str">
        <f>IF(ISERROR(VLOOKUP(B939,Оп27_BYN→EUR!$C$3:$C$33,1,0)),"Нет","Да")</f>
        <v>Нет</v>
      </c>
      <c r="D939" s="54">
        <f t="shared" si="29"/>
        <v>365</v>
      </c>
      <c r="E939" s="55">
        <f>('Все выпуски'!$H$4*'Все выпуски'!$H$8)*((VLOOKUP(IF(C939="Нет",VLOOKUP(A939,Оп27_BYN→EUR!$A$2:$C$33,3,0),VLOOKUP((A939-1),Оп27_BYN→EUR!$A$2:$C$33,3,0)),$B$2:$G$2774,5,0)-VLOOKUP(B939,$B$2:$G$2774,5,0))/365+(VLOOKUP(IF(C939="Нет",VLOOKUP(A939,Оп27_BYN→EUR!$A$2:$C$33,3,0),VLOOKUP((A939-1),Оп27_BYN→EUR!$A$2:$C$33,3,0)),$B$2:$G$2774,6,0)-VLOOKUP(B939,$B$2:$G$2774,6,0))/366)</f>
        <v>1.7335569961771535</v>
      </c>
      <c r="F939" s="54">
        <f>COUNTIF(D940:$D$2774,365)</f>
        <v>1469</v>
      </c>
      <c r="G939" s="54">
        <f>COUNTIF(D940:$D$2774,366)</f>
        <v>366</v>
      </c>
      <c r="H939" s="50"/>
    </row>
    <row r="940" spans="1:8" x14ac:dyDescent="0.25">
      <c r="A940" s="54">
        <f>COUNTIF($C$3:C940,"Да")</f>
        <v>10</v>
      </c>
      <c r="B940" s="53">
        <f t="shared" si="28"/>
        <v>46338</v>
      </c>
      <c r="C940" s="53" t="str">
        <f>IF(ISERROR(VLOOKUP(B940,Оп27_BYN→EUR!$C$3:$C$33,1,0)),"Нет","Да")</f>
        <v>Нет</v>
      </c>
      <c r="D940" s="54">
        <f t="shared" si="29"/>
        <v>365</v>
      </c>
      <c r="E940" s="55">
        <f>('Все выпуски'!$H$4*'Все выпуски'!$H$8)*((VLOOKUP(IF(C940="Нет",VLOOKUP(A940,Оп27_BYN→EUR!$A$2:$C$33,3,0),VLOOKUP((A940-1),Оп27_BYN→EUR!$A$2:$C$33,3,0)),$B$2:$G$2774,5,0)-VLOOKUP(B940,$B$2:$G$2774,5,0))/365+(VLOOKUP(IF(C940="Нет",VLOOKUP(A940,Оп27_BYN→EUR!$A$2:$C$33,3,0),VLOOKUP((A940-1),Оп27_BYN→EUR!$A$2:$C$33,3,0)),$B$2:$G$2774,6,0)-VLOOKUP(B940,$B$2:$G$2774,6,0))/366)</f>
        <v>1.7602271038106483</v>
      </c>
      <c r="F940" s="54">
        <f>COUNTIF(D941:$D$2774,365)</f>
        <v>1468</v>
      </c>
      <c r="G940" s="54">
        <f>COUNTIF(D941:$D$2774,366)</f>
        <v>366</v>
      </c>
      <c r="H940" s="50"/>
    </row>
    <row r="941" spans="1:8" x14ac:dyDescent="0.25">
      <c r="A941" s="54">
        <f>COUNTIF($C$3:C941,"Да")</f>
        <v>10</v>
      </c>
      <c r="B941" s="53">
        <f t="shared" si="28"/>
        <v>46339</v>
      </c>
      <c r="C941" s="53" t="str">
        <f>IF(ISERROR(VLOOKUP(B941,Оп27_BYN→EUR!$C$3:$C$33,1,0)),"Нет","Да")</f>
        <v>Нет</v>
      </c>
      <c r="D941" s="54">
        <f t="shared" si="29"/>
        <v>365</v>
      </c>
      <c r="E941" s="55">
        <f>('Все выпуски'!$H$4*'Все выпуски'!$H$8)*((VLOOKUP(IF(C941="Нет",VLOOKUP(A941,Оп27_BYN→EUR!$A$2:$C$33,3,0),VLOOKUP((A941-1),Оп27_BYN→EUR!$A$2:$C$33,3,0)),$B$2:$G$2774,5,0)-VLOOKUP(B941,$B$2:$G$2774,5,0))/365+(VLOOKUP(IF(C941="Нет",VLOOKUP(A941,Оп27_BYN→EUR!$A$2:$C$33,3,0),VLOOKUP((A941-1),Оп27_BYN→EUR!$A$2:$C$33,3,0)),$B$2:$G$2774,6,0)-VLOOKUP(B941,$B$2:$G$2774,6,0))/366)</f>
        <v>1.7868972114441428</v>
      </c>
      <c r="F941" s="54">
        <f>COUNTIF(D942:$D$2774,365)</f>
        <v>1467</v>
      </c>
      <c r="G941" s="54">
        <f>COUNTIF(D942:$D$2774,366)</f>
        <v>366</v>
      </c>
      <c r="H941" s="50"/>
    </row>
    <row r="942" spans="1:8" x14ac:dyDescent="0.25">
      <c r="A942" s="54">
        <f>COUNTIF($C$3:C942,"Да")</f>
        <v>10</v>
      </c>
      <c r="B942" s="53">
        <f t="shared" si="28"/>
        <v>46340</v>
      </c>
      <c r="C942" s="53" t="str">
        <f>IF(ISERROR(VLOOKUP(B942,Оп27_BYN→EUR!$C$3:$C$33,1,0)),"Нет","Да")</f>
        <v>Нет</v>
      </c>
      <c r="D942" s="54">
        <f t="shared" si="29"/>
        <v>365</v>
      </c>
      <c r="E942" s="55">
        <f>('Все выпуски'!$H$4*'Все выпуски'!$H$8)*((VLOOKUP(IF(C942="Нет",VLOOKUP(A942,Оп27_BYN→EUR!$A$2:$C$33,3,0),VLOOKUP((A942-1),Оп27_BYN→EUR!$A$2:$C$33,3,0)),$B$2:$G$2774,5,0)-VLOOKUP(B942,$B$2:$G$2774,5,0))/365+(VLOOKUP(IF(C942="Нет",VLOOKUP(A942,Оп27_BYN→EUR!$A$2:$C$33,3,0),VLOOKUP((A942-1),Оп27_BYN→EUR!$A$2:$C$33,3,0)),$B$2:$G$2774,6,0)-VLOOKUP(B942,$B$2:$G$2774,6,0))/366)</f>
        <v>1.8135673190776378</v>
      </c>
      <c r="F942" s="54">
        <f>COUNTIF(D943:$D$2774,365)</f>
        <v>1466</v>
      </c>
      <c r="G942" s="54">
        <f>COUNTIF(D943:$D$2774,366)</f>
        <v>366</v>
      </c>
      <c r="H942" s="50"/>
    </row>
    <row r="943" spans="1:8" x14ac:dyDescent="0.25">
      <c r="A943" s="54">
        <f>COUNTIF($C$3:C943,"Да")</f>
        <v>10</v>
      </c>
      <c r="B943" s="53">
        <f t="shared" si="28"/>
        <v>46341</v>
      </c>
      <c r="C943" s="53" t="str">
        <f>IF(ISERROR(VLOOKUP(B943,Оп27_BYN→EUR!$C$3:$C$33,1,0)),"Нет","Да")</f>
        <v>Нет</v>
      </c>
      <c r="D943" s="54">
        <f t="shared" si="29"/>
        <v>365</v>
      </c>
      <c r="E943" s="55">
        <f>('Все выпуски'!$H$4*'Все выпуски'!$H$8)*((VLOOKUP(IF(C943="Нет",VLOOKUP(A943,Оп27_BYN→EUR!$A$2:$C$33,3,0),VLOOKUP((A943-1),Оп27_BYN→EUR!$A$2:$C$33,3,0)),$B$2:$G$2774,5,0)-VLOOKUP(B943,$B$2:$G$2774,5,0))/365+(VLOOKUP(IF(C943="Нет",VLOOKUP(A943,Оп27_BYN→EUR!$A$2:$C$33,3,0),VLOOKUP((A943-1),Оп27_BYN→EUR!$A$2:$C$33,3,0)),$B$2:$G$2774,6,0)-VLOOKUP(B943,$B$2:$G$2774,6,0))/366)</f>
        <v>1.8402374267111323</v>
      </c>
      <c r="F943" s="54">
        <f>COUNTIF(D944:$D$2774,365)</f>
        <v>1465</v>
      </c>
      <c r="G943" s="54">
        <f>COUNTIF(D944:$D$2774,366)</f>
        <v>366</v>
      </c>
      <c r="H943" s="50"/>
    </row>
    <row r="944" spans="1:8" x14ac:dyDescent="0.25">
      <c r="A944" s="54">
        <f>COUNTIF($C$3:C944,"Да")</f>
        <v>10</v>
      </c>
      <c r="B944" s="53">
        <f t="shared" si="28"/>
        <v>46342</v>
      </c>
      <c r="C944" s="53" t="str">
        <f>IF(ISERROR(VLOOKUP(B944,Оп27_BYN→EUR!$C$3:$C$33,1,0)),"Нет","Да")</f>
        <v>Нет</v>
      </c>
      <c r="D944" s="54">
        <f t="shared" si="29"/>
        <v>365</v>
      </c>
      <c r="E944" s="55">
        <f>('Все выпуски'!$H$4*'Все выпуски'!$H$8)*((VLOOKUP(IF(C944="Нет",VLOOKUP(A944,Оп27_BYN→EUR!$A$2:$C$33,3,0),VLOOKUP((A944-1),Оп27_BYN→EUR!$A$2:$C$33,3,0)),$B$2:$G$2774,5,0)-VLOOKUP(B944,$B$2:$G$2774,5,0))/365+(VLOOKUP(IF(C944="Нет",VLOOKUP(A944,Оп27_BYN→EUR!$A$2:$C$33,3,0),VLOOKUP((A944-1),Оп27_BYN→EUR!$A$2:$C$33,3,0)),$B$2:$G$2774,6,0)-VLOOKUP(B944,$B$2:$G$2774,6,0))/366)</f>
        <v>1.8669075343446269</v>
      </c>
      <c r="F944" s="54">
        <f>COUNTIF(D945:$D$2774,365)</f>
        <v>1464</v>
      </c>
      <c r="G944" s="54">
        <f>COUNTIF(D945:$D$2774,366)</f>
        <v>366</v>
      </c>
      <c r="H944" s="50"/>
    </row>
    <row r="945" spans="1:8" x14ac:dyDescent="0.25">
      <c r="A945" s="54">
        <f>COUNTIF($C$3:C945,"Да")</f>
        <v>10</v>
      </c>
      <c r="B945" s="53">
        <f t="shared" si="28"/>
        <v>46343</v>
      </c>
      <c r="C945" s="53" t="str">
        <f>IF(ISERROR(VLOOKUP(B945,Оп27_BYN→EUR!$C$3:$C$33,1,0)),"Нет","Да")</f>
        <v>Нет</v>
      </c>
      <c r="D945" s="54">
        <f t="shared" si="29"/>
        <v>365</v>
      </c>
      <c r="E945" s="55">
        <f>('Все выпуски'!$H$4*'Все выпуски'!$H$8)*((VLOOKUP(IF(C945="Нет",VLOOKUP(A945,Оп27_BYN→EUR!$A$2:$C$33,3,0),VLOOKUP((A945-1),Оп27_BYN→EUR!$A$2:$C$33,3,0)),$B$2:$G$2774,5,0)-VLOOKUP(B945,$B$2:$G$2774,5,0))/365+(VLOOKUP(IF(C945="Нет",VLOOKUP(A945,Оп27_BYN→EUR!$A$2:$C$33,3,0),VLOOKUP((A945-1),Оп27_BYN→EUR!$A$2:$C$33,3,0)),$B$2:$G$2774,6,0)-VLOOKUP(B945,$B$2:$G$2774,6,0))/366)</f>
        <v>1.8935776419781216</v>
      </c>
      <c r="F945" s="54">
        <f>COUNTIF(D946:$D$2774,365)</f>
        <v>1463</v>
      </c>
      <c r="G945" s="54">
        <f>COUNTIF(D946:$D$2774,366)</f>
        <v>366</v>
      </c>
      <c r="H945" s="50"/>
    </row>
    <row r="946" spans="1:8" x14ac:dyDescent="0.25">
      <c r="A946" s="54">
        <f>COUNTIF($C$3:C946,"Да")</f>
        <v>10</v>
      </c>
      <c r="B946" s="53">
        <f t="shared" si="28"/>
        <v>46344</v>
      </c>
      <c r="C946" s="53" t="str">
        <f>IF(ISERROR(VLOOKUP(B946,Оп27_BYN→EUR!$C$3:$C$33,1,0)),"Нет","Да")</f>
        <v>Нет</v>
      </c>
      <c r="D946" s="54">
        <f t="shared" si="29"/>
        <v>365</v>
      </c>
      <c r="E946" s="55">
        <f>('Все выпуски'!$H$4*'Все выпуски'!$H$8)*((VLOOKUP(IF(C946="Нет",VLOOKUP(A946,Оп27_BYN→EUR!$A$2:$C$33,3,0),VLOOKUP((A946-1),Оп27_BYN→EUR!$A$2:$C$33,3,0)),$B$2:$G$2774,5,0)-VLOOKUP(B946,$B$2:$G$2774,5,0))/365+(VLOOKUP(IF(C946="Нет",VLOOKUP(A946,Оп27_BYN→EUR!$A$2:$C$33,3,0),VLOOKUP((A946-1),Оп27_BYN→EUR!$A$2:$C$33,3,0)),$B$2:$G$2774,6,0)-VLOOKUP(B946,$B$2:$G$2774,6,0))/366)</f>
        <v>1.9202477496116164</v>
      </c>
      <c r="F946" s="54">
        <f>COUNTIF(D947:$D$2774,365)</f>
        <v>1462</v>
      </c>
      <c r="G946" s="54">
        <f>COUNTIF(D947:$D$2774,366)</f>
        <v>366</v>
      </c>
      <c r="H946" s="50"/>
    </row>
    <row r="947" spans="1:8" x14ac:dyDescent="0.25">
      <c r="A947" s="54">
        <f>COUNTIF($C$3:C947,"Да")</f>
        <v>10</v>
      </c>
      <c r="B947" s="53">
        <f t="shared" si="28"/>
        <v>46345</v>
      </c>
      <c r="C947" s="53" t="str">
        <f>IF(ISERROR(VLOOKUP(B947,Оп27_BYN→EUR!$C$3:$C$33,1,0)),"Нет","Да")</f>
        <v>Нет</v>
      </c>
      <c r="D947" s="54">
        <f t="shared" si="29"/>
        <v>365</v>
      </c>
      <c r="E947" s="55">
        <f>('Все выпуски'!$H$4*'Все выпуски'!$H$8)*((VLOOKUP(IF(C947="Нет",VLOOKUP(A947,Оп27_BYN→EUR!$A$2:$C$33,3,0),VLOOKUP((A947-1),Оп27_BYN→EUR!$A$2:$C$33,3,0)),$B$2:$G$2774,5,0)-VLOOKUP(B947,$B$2:$G$2774,5,0))/365+(VLOOKUP(IF(C947="Нет",VLOOKUP(A947,Оп27_BYN→EUR!$A$2:$C$33,3,0),VLOOKUP((A947-1),Оп27_BYN→EUR!$A$2:$C$33,3,0)),$B$2:$G$2774,6,0)-VLOOKUP(B947,$B$2:$G$2774,6,0))/366)</f>
        <v>1.9469178572451111</v>
      </c>
      <c r="F947" s="54">
        <f>COUNTIF(D948:$D$2774,365)</f>
        <v>1461</v>
      </c>
      <c r="G947" s="54">
        <f>COUNTIF(D948:$D$2774,366)</f>
        <v>366</v>
      </c>
      <c r="H947" s="50"/>
    </row>
    <row r="948" spans="1:8" x14ac:dyDescent="0.25">
      <c r="A948" s="54">
        <f>COUNTIF($C$3:C948,"Да")</f>
        <v>10</v>
      </c>
      <c r="B948" s="53">
        <f t="shared" si="28"/>
        <v>46346</v>
      </c>
      <c r="C948" s="53" t="str">
        <f>IF(ISERROR(VLOOKUP(B948,Оп27_BYN→EUR!$C$3:$C$33,1,0)),"Нет","Да")</f>
        <v>Нет</v>
      </c>
      <c r="D948" s="54">
        <f t="shared" si="29"/>
        <v>365</v>
      </c>
      <c r="E948" s="55">
        <f>('Все выпуски'!$H$4*'Все выпуски'!$H$8)*((VLOOKUP(IF(C948="Нет",VLOOKUP(A948,Оп27_BYN→EUR!$A$2:$C$33,3,0),VLOOKUP((A948-1),Оп27_BYN→EUR!$A$2:$C$33,3,0)),$B$2:$G$2774,5,0)-VLOOKUP(B948,$B$2:$G$2774,5,0))/365+(VLOOKUP(IF(C948="Нет",VLOOKUP(A948,Оп27_BYN→EUR!$A$2:$C$33,3,0),VLOOKUP((A948-1),Оп27_BYN→EUR!$A$2:$C$33,3,0)),$B$2:$G$2774,6,0)-VLOOKUP(B948,$B$2:$G$2774,6,0))/366)</f>
        <v>1.9735879648786057</v>
      </c>
      <c r="F948" s="54">
        <f>COUNTIF(D949:$D$2774,365)</f>
        <v>1460</v>
      </c>
      <c r="G948" s="54">
        <f>COUNTIF(D949:$D$2774,366)</f>
        <v>366</v>
      </c>
      <c r="H948" s="50"/>
    </row>
    <row r="949" spans="1:8" x14ac:dyDescent="0.25">
      <c r="A949" s="54">
        <f>COUNTIF($C$3:C949,"Да")</f>
        <v>10</v>
      </c>
      <c r="B949" s="53">
        <f t="shared" si="28"/>
        <v>46347</v>
      </c>
      <c r="C949" s="53" t="str">
        <f>IF(ISERROR(VLOOKUP(B949,Оп27_BYN→EUR!$C$3:$C$33,1,0)),"Нет","Да")</f>
        <v>Нет</v>
      </c>
      <c r="D949" s="54">
        <f t="shared" si="29"/>
        <v>365</v>
      </c>
      <c r="E949" s="55">
        <f>('Все выпуски'!$H$4*'Все выпуски'!$H$8)*((VLOOKUP(IF(C949="Нет",VLOOKUP(A949,Оп27_BYN→EUR!$A$2:$C$33,3,0),VLOOKUP((A949-1),Оп27_BYN→EUR!$A$2:$C$33,3,0)),$B$2:$G$2774,5,0)-VLOOKUP(B949,$B$2:$G$2774,5,0))/365+(VLOOKUP(IF(C949="Нет",VLOOKUP(A949,Оп27_BYN→EUR!$A$2:$C$33,3,0),VLOOKUP((A949-1),Оп27_BYN→EUR!$A$2:$C$33,3,0)),$B$2:$G$2774,6,0)-VLOOKUP(B949,$B$2:$G$2774,6,0))/366)</f>
        <v>2.0002580725121004</v>
      </c>
      <c r="F949" s="54">
        <f>COUNTIF(D950:$D$2774,365)</f>
        <v>1459</v>
      </c>
      <c r="G949" s="54">
        <f>COUNTIF(D950:$D$2774,366)</f>
        <v>366</v>
      </c>
      <c r="H949" s="50"/>
    </row>
    <row r="950" spans="1:8" x14ac:dyDescent="0.25">
      <c r="A950" s="54">
        <f>COUNTIF($C$3:C950,"Да")</f>
        <v>10</v>
      </c>
      <c r="B950" s="53">
        <f t="shared" si="28"/>
        <v>46348</v>
      </c>
      <c r="C950" s="53" t="str">
        <f>IF(ISERROR(VLOOKUP(B950,Оп27_BYN→EUR!$C$3:$C$33,1,0)),"Нет","Да")</f>
        <v>Нет</v>
      </c>
      <c r="D950" s="54">
        <f t="shared" si="29"/>
        <v>365</v>
      </c>
      <c r="E950" s="55">
        <f>('Все выпуски'!$H$4*'Все выпуски'!$H$8)*((VLOOKUP(IF(C950="Нет",VLOOKUP(A950,Оп27_BYN→EUR!$A$2:$C$33,3,0),VLOOKUP((A950-1),Оп27_BYN→EUR!$A$2:$C$33,3,0)),$B$2:$G$2774,5,0)-VLOOKUP(B950,$B$2:$G$2774,5,0))/365+(VLOOKUP(IF(C950="Нет",VLOOKUP(A950,Оп27_BYN→EUR!$A$2:$C$33,3,0),VLOOKUP((A950-1),Оп27_BYN→EUR!$A$2:$C$33,3,0)),$B$2:$G$2774,6,0)-VLOOKUP(B950,$B$2:$G$2774,6,0))/366)</f>
        <v>2.0269281801455952</v>
      </c>
      <c r="F950" s="54">
        <f>COUNTIF(D951:$D$2774,365)</f>
        <v>1458</v>
      </c>
      <c r="G950" s="54">
        <f>COUNTIF(D951:$D$2774,366)</f>
        <v>366</v>
      </c>
      <c r="H950" s="50"/>
    </row>
    <row r="951" spans="1:8" x14ac:dyDescent="0.25">
      <c r="A951" s="54">
        <f>COUNTIF($C$3:C951,"Да")</f>
        <v>10</v>
      </c>
      <c r="B951" s="53">
        <f t="shared" si="28"/>
        <v>46349</v>
      </c>
      <c r="C951" s="53" t="str">
        <f>IF(ISERROR(VLOOKUP(B951,Оп27_BYN→EUR!$C$3:$C$33,1,0)),"Нет","Да")</f>
        <v>Нет</v>
      </c>
      <c r="D951" s="54">
        <f t="shared" si="29"/>
        <v>365</v>
      </c>
      <c r="E951" s="55">
        <f>('Все выпуски'!$H$4*'Все выпуски'!$H$8)*((VLOOKUP(IF(C951="Нет",VLOOKUP(A951,Оп27_BYN→EUR!$A$2:$C$33,3,0),VLOOKUP((A951-1),Оп27_BYN→EUR!$A$2:$C$33,3,0)),$B$2:$G$2774,5,0)-VLOOKUP(B951,$B$2:$G$2774,5,0))/365+(VLOOKUP(IF(C951="Нет",VLOOKUP(A951,Оп27_BYN→EUR!$A$2:$C$33,3,0),VLOOKUP((A951-1),Оп27_BYN→EUR!$A$2:$C$33,3,0)),$B$2:$G$2774,6,0)-VLOOKUP(B951,$B$2:$G$2774,6,0))/366)</f>
        <v>2.0535982877790895</v>
      </c>
      <c r="F951" s="54">
        <f>COUNTIF(D952:$D$2774,365)</f>
        <v>1457</v>
      </c>
      <c r="G951" s="54">
        <f>COUNTIF(D952:$D$2774,366)</f>
        <v>366</v>
      </c>
      <c r="H951" s="50"/>
    </row>
    <row r="952" spans="1:8" x14ac:dyDescent="0.25">
      <c r="A952" s="54">
        <f>COUNTIF($C$3:C952,"Да")</f>
        <v>10</v>
      </c>
      <c r="B952" s="53">
        <f t="shared" si="28"/>
        <v>46350</v>
      </c>
      <c r="C952" s="53" t="str">
        <f>IF(ISERROR(VLOOKUP(B952,Оп27_BYN→EUR!$C$3:$C$33,1,0)),"Нет","Да")</f>
        <v>Нет</v>
      </c>
      <c r="D952" s="54">
        <f t="shared" si="29"/>
        <v>365</v>
      </c>
      <c r="E952" s="55">
        <f>('Все выпуски'!$H$4*'Все выпуски'!$H$8)*((VLOOKUP(IF(C952="Нет",VLOOKUP(A952,Оп27_BYN→EUR!$A$2:$C$33,3,0),VLOOKUP((A952-1),Оп27_BYN→EUR!$A$2:$C$33,3,0)),$B$2:$G$2774,5,0)-VLOOKUP(B952,$B$2:$G$2774,5,0))/365+(VLOOKUP(IF(C952="Нет",VLOOKUP(A952,Оп27_BYN→EUR!$A$2:$C$33,3,0),VLOOKUP((A952-1),Оп27_BYN→EUR!$A$2:$C$33,3,0)),$B$2:$G$2774,6,0)-VLOOKUP(B952,$B$2:$G$2774,6,0))/366)</f>
        <v>2.0802683954125842</v>
      </c>
      <c r="F952" s="54">
        <f>COUNTIF(D953:$D$2774,365)</f>
        <v>1456</v>
      </c>
      <c r="G952" s="54">
        <f>COUNTIF(D953:$D$2774,366)</f>
        <v>366</v>
      </c>
      <c r="H952" s="50"/>
    </row>
    <row r="953" spans="1:8" x14ac:dyDescent="0.25">
      <c r="A953" s="54">
        <f>COUNTIF($C$3:C953,"Да")</f>
        <v>10</v>
      </c>
      <c r="B953" s="53">
        <f t="shared" si="28"/>
        <v>46351</v>
      </c>
      <c r="C953" s="53" t="str">
        <f>IF(ISERROR(VLOOKUP(B953,Оп27_BYN→EUR!$C$3:$C$33,1,0)),"Нет","Да")</f>
        <v>Нет</v>
      </c>
      <c r="D953" s="54">
        <f t="shared" si="29"/>
        <v>365</v>
      </c>
      <c r="E953" s="55">
        <f>('Все выпуски'!$H$4*'Все выпуски'!$H$8)*((VLOOKUP(IF(C953="Нет",VLOOKUP(A953,Оп27_BYN→EUR!$A$2:$C$33,3,0),VLOOKUP((A953-1),Оп27_BYN→EUR!$A$2:$C$33,3,0)),$B$2:$G$2774,5,0)-VLOOKUP(B953,$B$2:$G$2774,5,0))/365+(VLOOKUP(IF(C953="Нет",VLOOKUP(A953,Оп27_BYN→EUR!$A$2:$C$33,3,0),VLOOKUP((A953-1),Оп27_BYN→EUR!$A$2:$C$33,3,0)),$B$2:$G$2774,6,0)-VLOOKUP(B953,$B$2:$G$2774,6,0))/366)</f>
        <v>2.106938503046079</v>
      </c>
      <c r="F953" s="54">
        <f>COUNTIF(D954:$D$2774,365)</f>
        <v>1455</v>
      </c>
      <c r="G953" s="54">
        <f>COUNTIF(D954:$D$2774,366)</f>
        <v>366</v>
      </c>
      <c r="H953" s="50"/>
    </row>
    <row r="954" spans="1:8" x14ac:dyDescent="0.25">
      <c r="A954" s="54">
        <f>COUNTIF($C$3:C954,"Да")</f>
        <v>10</v>
      </c>
      <c r="B954" s="53">
        <f t="shared" si="28"/>
        <v>46352</v>
      </c>
      <c r="C954" s="53" t="str">
        <f>IF(ISERROR(VLOOKUP(B954,Оп27_BYN→EUR!$C$3:$C$33,1,0)),"Нет","Да")</f>
        <v>Нет</v>
      </c>
      <c r="D954" s="54">
        <f t="shared" si="29"/>
        <v>365</v>
      </c>
      <c r="E954" s="55">
        <f>('Все выпуски'!$H$4*'Все выпуски'!$H$8)*((VLOOKUP(IF(C954="Нет",VLOOKUP(A954,Оп27_BYN→EUR!$A$2:$C$33,3,0),VLOOKUP((A954-1),Оп27_BYN→EUR!$A$2:$C$33,3,0)),$B$2:$G$2774,5,0)-VLOOKUP(B954,$B$2:$G$2774,5,0))/365+(VLOOKUP(IF(C954="Нет",VLOOKUP(A954,Оп27_BYN→EUR!$A$2:$C$33,3,0),VLOOKUP((A954-1),Оп27_BYN→EUR!$A$2:$C$33,3,0)),$B$2:$G$2774,6,0)-VLOOKUP(B954,$B$2:$G$2774,6,0))/366)</f>
        <v>2.1336086106795737</v>
      </c>
      <c r="F954" s="54">
        <f>COUNTIF(D955:$D$2774,365)</f>
        <v>1454</v>
      </c>
      <c r="G954" s="54">
        <f>COUNTIF(D955:$D$2774,366)</f>
        <v>366</v>
      </c>
      <c r="H954" s="50"/>
    </row>
    <row r="955" spans="1:8" x14ac:dyDescent="0.25">
      <c r="A955" s="54">
        <f>COUNTIF($C$3:C955,"Да")</f>
        <v>10</v>
      </c>
      <c r="B955" s="53">
        <f t="shared" si="28"/>
        <v>46353</v>
      </c>
      <c r="C955" s="53" t="str">
        <f>IF(ISERROR(VLOOKUP(B955,Оп27_BYN→EUR!$C$3:$C$33,1,0)),"Нет","Да")</f>
        <v>Нет</v>
      </c>
      <c r="D955" s="54">
        <f t="shared" si="29"/>
        <v>365</v>
      </c>
      <c r="E955" s="55">
        <f>('Все выпуски'!$H$4*'Все выпуски'!$H$8)*((VLOOKUP(IF(C955="Нет",VLOOKUP(A955,Оп27_BYN→EUR!$A$2:$C$33,3,0),VLOOKUP((A955-1),Оп27_BYN→EUR!$A$2:$C$33,3,0)),$B$2:$G$2774,5,0)-VLOOKUP(B955,$B$2:$G$2774,5,0))/365+(VLOOKUP(IF(C955="Нет",VLOOKUP(A955,Оп27_BYN→EUR!$A$2:$C$33,3,0),VLOOKUP((A955-1),Оп27_BYN→EUR!$A$2:$C$33,3,0)),$B$2:$G$2774,6,0)-VLOOKUP(B955,$B$2:$G$2774,6,0))/366)</f>
        <v>2.1602787183130685</v>
      </c>
      <c r="F955" s="54">
        <f>COUNTIF(D956:$D$2774,365)</f>
        <v>1453</v>
      </c>
      <c r="G955" s="54">
        <f>COUNTIF(D956:$D$2774,366)</f>
        <v>366</v>
      </c>
      <c r="H955" s="50"/>
    </row>
    <row r="956" spans="1:8" x14ac:dyDescent="0.25">
      <c r="A956" s="54">
        <f>COUNTIF($C$3:C956,"Да")</f>
        <v>10</v>
      </c>
      <c r="B956" s="53">
        <f t="shared" si="28"/>
        <v>46354</v>
      </c>
      <c r="C956" s="53" t="str">
        <f>IF(ISERROR(VLOOKUP(B956,Оп27_BYN→EUR!$C$3:$C$33,1,0)),"Нет","Да")</f>
        <v>Нет</v>
      </c>
      <c r="D956" s="54">
        <f t="shared" si="29"/>
        <v>365</v>
      </c>
      <c r="E956" s="55">
        <f>('Все выпуски'!$H$4*'Все выпуски'!$H$8)*((VLOOKUP(IF(C956="Нет",VLOOKUP(A956,Оп27_BYN→EUR!$A$2:$C$33,3,0),VLOOKUP((A956-1),Оп27_BYN→EUR!$A$2:$C$33,3,0)),$B$2:$G$2774,5,0)-VLOOKUP(B956,$B$2:$G$2774,5,0))/365+(VLOOKUP(IF(C956="Нет",VLOOKUP(A956,Оп27_BYN→EUR!$A$2:$C$33,3,0),VLOOKUP((A956-1),Оп27_BYN→EUR!$A$2:$C$33,3,0)),$B$2:$G$2774,6,0)-VLOOKUP(B956,$B$2:$G$2774,6,0))/366)</f>
        <v>2.1869488259465628</v>
      </c>
      <c r="F956" s="54">
        <f>COUNTIF(D957:$D$2774,365)</f>
        <v>1452</v>
      </c>
      <c r="G956" s="54">
        <f>COUNTIF(D957:$D$2774,366)</f>
        <v>366</v>
      </c>
      <c r="H956" s="50"/>
    </row>
    <row r="957" spans="1:8" x14ac:dyDescent="0.25">
      <c r="A957" s="54">
        <f>COUNTIF($C$3:C957,"Да")</f>
        <v>10</v>
      </c>
      <c r="B957" s="53">
        <f t="shared" si="28"/>
        <v>46355</v>
      </c>
      <c r="C957" s="53" t="str">
        <f>IF(ISERROR(VLOOKUP(B957,Оп27_BYN→EUR!$C$3:$C$33,1,0)),"Нет","Да")</f>
        <v>Нет</v>
      </c>
      <c r="D957" s="54">
        <f t="shared" si="29"/>
        <v>365</v>
      </c>
      <c r="E957" s="55">
        <f>('Все выпуски'!$H$4*'Все выпуски'!$H$8)*((VLOOKUP(IF(C957="Нет",VLOOKUP(A957,Оп27_BYN→EUR!$A$2:$C$33,3,0),VLOOKUP((A957-1),Оп27_BYN→EUR!$A$2:$C$33,3,0)),$B$2:$G$2774,5,0)-VLOOKUP(B957,$B$2:$G$2774,5,0))/365+(VLOOKUP(IF(C957="Нет",VLOOKUP(A957,Оп27_BYN→EUR!$A$2:$C$33,3,0),VLOOKUP((A957-1),Оп27_BYN→EUR!$A$2:$C$33,3,0)),$B$2:$G$2774,6,0)-VLOOKUP(B957,$B$2:$G$2774,6,0))/366)</f>
        <v>2.213618933580058</v>
      </c>
      <c r="F957" s="54">
        <f>COUNTIF(D958:$D$2774,365)</f>
        <v>1451</v>
      </c>
      <c r="G957" s="54">
        <f>COUNTIF(D958:$D$2774,366)</f>
        <v>366</v>
      </c>
      <c r="H957" s="50"/>
    </row>
    <row r="958" spans="1:8" x14ac:dyDescent="0.25">
      <c r="A958" s="54">
        <f>COUNTIF($C$3:C958,"Да")</f>
        <v>10</v>
      </c>
      <c r="B958" s="53">
        <f t="shared" si="28"/>
        <v>46356</v>
      </c>
      <c r="C958" s="53" t="str">
        <f>IF(ISERROR(VLOOKUP(B958,Оп27_BYN→EUR!$C$3:$C$33,1,0)),"Нет","Да")</f>
        <v>Нет</v>
      </c>
      <c r="D958" s="54">
        <f t="shared" si="29"/>
        <v>365</v>
      </c>
      <c r="E958" s="55">
        <f>('Все выпуски'!$H$4*'Все выпуски'!$H$8)*((VLOOKUP(IF(C958="Нет",VLOOKUP(A958,Оп27_BYN→EUR!$A$2:$C$33,3,0),VLOOKUP((A958-1),Оп27_BYN→EUR!$A$2:$C$33,3,0)),$B$2:$G$2774,5,0)-VLOOKUP(B958,$B$2:$G$2774,5,0))/365+(VLOOKUP(IF(C958="Нет",VLOOKUP(A958,Оп27_BYN→EUR!$A$2:$C$33,3,0),VLOOKUP((A958-1),Оп27_BYN→EUR!$A$2:$C$33,3,0)),$B$2:$G$2774,6,0)-VLOOKUP(B958,$B$2:$G$2774,6,0))/366)</f>
        <v>2.2402890412135523</v>
      </c>
      <c r="F958" s="54">
        <f>COUNTIF(D959:$D$2774,365)</f>
        <v>1450</v>
      </c>
      <c r="G958" s="54">
        <f>COUNTIF(D959:$D$2774,366)</f>
        <v>366</v>
      </c>
      <c r="H958" s="50"/>
    </row>
    <row r="959" spans="1:8" x14ac:dyDescent="0.25">
      <c r="A959" s="54">
        <f>COUNTIF($C$3:C959,"Да")</f>
        <v>10</v>
      </c>
      <c r="B959" s="53">
        <f t="shared" si="28"/>
        <v>46357</v>
      </c>
      <c r="C959" s="53" t="str">
        <f>IF(ISERROR(VLOOKUP(B959,Оп27_BYN→EUR!$C$3:$C$33,1,0)),"Нет","Да")</f>
        <v>Нет</v>
      </c>
      <c r="D959" s="54">
        <f t="shared" si="29"/>
        <v>365</v>
      </c>
      <c r="E959" s="55">
        <f>('Все выпуски'!$H$4*'Все выпуски'!$H$8)*((VLOOKUP(IF(C959="Нет",VLOOKUP(A959,Оп27_BYN→EUR!$A$2:$C$33,3,0),VLOOKUP((A959-1),Оп27_BYN→EUR!$A$2:$C$33,3,0)),$B$2:$G$2774,5,0)-VLOOKUP(B959,$B$2:$G$2774,5,0))/365+(VLOOKUP(IF(C959="Нет",VLOOKUP(A959,Оп27_BYN→EUR!$A$2:$C$33,3,0),VLOOKUP((A959-1),Оп27_BYN→EUR!$A$2:$C$33,3,0)),$B$2:$G$2774,6,0)-VLOOKUP(B959,$B$2:$G$2774,6,0))/366)</f>
        <v>2.2669591488470471</v>
      </c>
      <c r="F959" s="54">
        <f>COUNTIF(D960:$D$2774,365)</f>
        <v>1449</v>
      </c>
      <c r="G959" s="54">
        <f>COUNTIF(D960:$D$2774,366)</f>
        <v>366</v>
      </c>
      <c r="H959" s="50"/>
    </row>
    <row r="960" spans="1:8" x14ac:dyDescent="0.25">
      <c r="A960" s="54">
        <f>COUNTIF($C$3:C960,"Да")</f>
        <v>10</v>
      </c>
      <c r="B960" s="53">
        <f t="shared" si="28"/>
        <v>46358</v>
      </c>
      <c r="C960" s="53" t="str">
        <f>IF(ISERROR(VLOOKUP(B960,Оп27_BYN→EUR!$C$3:$C$33,1,0)),"Нет","Да")</f>
        <v>Нет</v>
      </c>
      <c r="D960" s="54">
        <f t="shared" si="29"/>
        <v>365</v>
      </c>
      <c r="E960" s="55">
        <f>('Все выпуски'!$H$4*'Все выпуски'!$H$8)*((VLOOKUP(IF(C960="Нет",VLOOKUP(A960,Оп27_BYN→EUR!$A$2:$C$33,3,0),VLOOKUP((A960-1),Оп27_BYN→EUR!$A$2:$C$33,3,0)),$B$2:$G$2774,5,0)-VLOOKUP(B960,$B$2:$G$2774,5,0))/365+(VLOOKUP(IF(C960="Нет",VLOOKUP(A960,Оп27_BYN→EUR!$A$2:$C$33,3,0),VLOOKUP((A960-1),Оп27_BYN→EUR!$A$2:$C$33,3,0)),$B$2:$G$2774,6,0)-VLOOKUP(B960,$B$2:$G$2774,6,0))/366)</f>
        <v>2.2936292564805418</v>
      </c>
      <c r="F960" s="54">
        <f>COUNTIF(D961:$D$2774,365)</f>
        <v>1448</v>
      </c>
      <c r="G960" s="54">
        <f>COUNTIF(D961:$D$2774,366)</f>
        <v>366</v>
      </c>
      <c r="H960" s="50"/>
    </row>
    <row r="961" spans="1:8" x14ac:dyDescent="0.25">
      <c r="A961" s="54">
        <f>COUNTIF($C$3:C961,"Да")</f>
        <v>10</v>
      </c>
      <c r="B961" s="53">
        <f t="shared" si="28"/>
        <v>46359</v>
      </c>
      <c r="C961" s="53" t="str">
        <f>IF(ISERROR(VLOOKUP(B961,Оп27_BYN→EUR!$C$3:$C$33,1,0)),"Нет","Да")</f>
        <v>Нет</v>
      </c>
      <c r="D961" s="54">
        <f t="shared" si="29"/>
        <v>365</v>
      </c>
      <c r="E961" s="55">
        <f>('Все выпуски'!$H$4*'Все выпуски'!$H$8)*((VLOOKUP(IF(C961="Нет",VLOOKUP(A961,Оп27_BYN→EUR!$A$2:$C$33,3,0),VLOOKUP((A961-1),Оп27_BYN→EUR!$A$2:$C$33,3,0)),$B$2:$G$2774,5,0)-VLOOKUP(B961,$B$2:$G$2774,5,0))/365+(VLOOKUP(IF(C961="Нет",VLOOKUP(A961,Оп27_BYN→EUR!$A$2:$C$33,3,0),VLOOKUP((A961-1),Оп27_BYN→EUR!$A$2:$C$33,3,0)),$B$2:$G$2774,6,0)-VLOOKUP(B961,$B$2:$G$2774,6,0))/366)</f>
        <v>2.3202993641140361</v>
      </c>
      <c r="F961" s="54">
        <f>COUNTIF(D962:$D$2774,365)</f>
        <v>1447</v>
      </c>
      <c r="G961" s="54">
        <f>COUNTIF(D962:$D$2774,366)</f>
        <v>366</v>
      </c>
      <c r="H961" s="50"/>
    </row>
    <row r="962" spans="1:8" x14ac:dyDescent="0.25">
      <c r="A962" s="54">
        <f>COUNTIF($C$3:C962,"Да")</f>
        <v>10</v>
      </c>
      <c r="B962" s="53">
        <f t="shared" si="28"/>
        <v>46360</v>
      </c>
      <c r="C962" s="53" t="str">
        <f>IF(ISERROR(VLOOKUP(B962,Оп27_BYN→EUR!$C$3:$C$33,1,0)),"Нет","Да")</f>
        <v>Нет</v>
      </c>
      <c r="D962" s="54">
        <f t="shared" si="29"/>
        <v>365</v>
      </c>
      <c r="E962" s="55">
        <f>('Все выпуски'!$H$4*'Все выпуски'!$H$8)*((VLOOKUP(IF(C962="Нет",VLOOKUP(A962,Оп27_BYN→EUR!$A$2:$C$33,3,0),VLOOKUP((A962-1),Оп27_BYN→EUR!$A$2:$C$33,3,0)),$B$2:$G$2774,5,0)-VLOOKUP(B962,$B$2:$G$2774,5,0))/365+(VLOOKUP(IF(C962="Нет",VLOOKUP(A962,Оп27_BYN→EUR!$A$2:$C$33,3,0),VLOOKUP((A962-1),Оп27_BYN→EUR!$A$2:$C$33,3,0)),$B$2:$G$2774,6,0)-VLOOKUP(B962,$B$2:$G$2774,6,0))/366)</f>
        <v>2.3469694717475313</v>
      </c>
      <c r="F962" s="54">
        <f>COUNTIF(D963:$D$2774,365)</f>
        <v>1446</v>
      </c>
      <c r="G962" s="54">
        <f>COUNTIF(D963:$D$2774,366)</f>
        <v>366</v>
      </c>
      <c r="H962" s="50"/>
    </row>
    <row r="963" spans="1:8" x14ac:dyDescent="0.25">
      <c r="A963" s="54">
        <f>COUNTIF($C$3:C963,"Да")</f>
        <v>10</v>
      </c>
      <c r="B963" s="53">
        <f t="shared" si="28"/>
        <v>46361</v>
      </c>
      <c r="C963" s="53" t="str">
        <f>IF(ISERROR(VLOOKUP(B963,Оп27_BYN→EUR!$C$3:$C$33,1,0)),"Нет","Да")</f>
        <v>Нет</v>
      </c>
      <c r="D963" s="54">
        <f t="shared" si="29"/>
        <v>365</v>
      </c>
      <c r="E963" s="55">
        <f>('Все выпуски'!$H$4*'Все выпуски'!$H$8)*((VLOOKUP(IF(C963="Нет",VLOOKUP(A963,Оп27_BYN→EUR!$A$2:$C$33,3,0),VLOOKUP((A963-1),Оп27_BYN→EUR!$A$2:$C$33,3,0)),$B$2:$G$2774,5,0)-VLOOKUP(B963,$B$2:$G$2774,5,0))/365+(VLOOKUP(IF(C963="Нет",VLOOKUP(A963,Оп27_BYN→EUR!$A$2:$C$33,3,0),VLOOKUP((A963-1),Оп27_BYN→EUR!$A$2:$C$33,3,0)),$B$2:$G$2774,6,0)-VLOOKUP(B963,$B$2:$G$2774,6,0))/366)</f>
        <v>2.3736395793810257</v>
      </c>
      <c r="F963" s="54">
        <f>COUNTIF(D964:$D$2774,365)</f>
        <v>1445</v>
      </c>
      <c r="G963" s="54">
        <f>COUNTIF(D964:$D$2774,366)</f>
        <v>366</v>
      </c>
      <c r="H963" s="50"/>
    </row>
    <row r="964" spans="1:8" x14ac:dyDescent="0.25">
      <c r="A964" s="54">
        <f>COUNTIF($C$3:C964,"Да")</f>
        <v>10</v>
      </c>
      <c r="B964" s="53">
        <f t="shared" ref="B964:B1027" si="30">B963+1</f>
        <v>46362</v>
      </c>
      <c r="C964" s="53" t="str">
        <f>IF(ISERROR(VLOOKUP(B964,Оп27_BYN→EUR!$C$3:$C$33,1,0)),"Нет","Да")</f>
        <v>Нет</v>
      </c>
      <c r="D964" s="54">
        <f t="shared" ref="D964:D1027" si="31">IF(MOD(YEAR(B964),4)=0,366,365)</f>
        <v>365</v>
      </c>
      <c r="E964" s="55">
        <f>('Все выпуски'!$H$4*'Все выпуски'!$H$8)*((VLOOKUP(IF(C964="Нет",VLOOKUP(A964,Оп27_BYN→EUR!$A$2:$C$33,3,0),VLOOKUP((A964-1),Оп27_BYN→EUR!$A$2:$C$33,3,0)),$B$2:$G$2774,5,0)-VLOOKUP(B964,$B$2:$G$2774,5,0))/365+(VLOOKUP(IF(C964="Нет",VLOOKUP(A964,Оп27_BYN→EUR!$A$2:$C$33,3,0),VLOOKUP((A964-1),Оп27_BYN→EUR!$A$2:$C$33,3,0)),$B$2:$G$2774,6,0)-VLOOKUP(B964,$B$2:$G$2774,6,0))/366)</f>
        <v>2.4003096870145204</v>
      </c>
      <c r="F964" s="54">
        <f>COUNTIF(D965:$D$2774,365)</f>
        <v>1444</v>
      </c>
      <c r="G964" s="54">
        <f>COUNTIF(D965:$D$2774,366)</f>
        <v>366</v>
      </c>
      <c r="H964" s="50"/>
    </row>
    <row r="965" spans="1:8" x14ac:dyDescent="0.25">
      <c r="A965" s="54">
        <f>COUNTIF($C$3:C965,"Да")</f>
        <v>11</v>
      </c>
      <c r="B965" s="53">
        <f t="shared" si="30"/>
        <v>46363</v>
      </c>
      <c r="C965" s="53" t="str">
        <f>IF(ISERROR(VLOOKUP(B965,Оп27_BYN→EUR!$C$3:$C$33,1,0)),"Нет","Да")</f>
        <v>Да</v>
      </c>
      <c r="D965" s="54">
        <f t="shared" si="31"/>
        <v>365</v>
      </c>
      <c r="E965" s="55">
        <f>('Все выпуски'!$H$4*'Все выпуски'!$H$8)*((VLOOKUP(IF(C965="Нет",VLOOKUP(A965,Оп27_BYN→EUR!$A$2:$C$33,3,0),VLOOKUP((A965-1),Оп27_BYN→EUR!$A$2:$C$33,3,0)),$B$2:$G$2774,5,0)-VLOOKUP(B965,$B$2:$G$2774,5,0))/365+(VLOOKUP(IF(C965="Нет",VLOOKUP(A965,Оп27_BYN→EUR!$A$2:$C$33,3,0),VLOOKUP((A965-1),Оп27_BYN→EUR!$A$2:$C$33,3,0)),$B$2:$G$2774,6,0)-VLOOKUP(B965,$B$2:$G$2774,6,0))/366)</f>
        <v>2.4269797946480152</v>
      </c>
      <c r="F965" s="54">
        <f>COUNTIF(D966:$D$2774,365)</f>
        <v>1443</v>
      </c>
      <c r="G965" s="54">
        <f>COUNTIF(D966:$D$2774,366)</f>
        <v>366</v>
      </c>
      <c r="H965" s="50"/>
    </row>
    <row r="966" spans="1:8" x14ac:dyDescent="0.25">
      <c r="A966" s="54">
        <f>COUNTIF($C$3:C966,"Да")</f>
        <v>11</v>
      </c>
      <c r="B966" s="53">
        <f t="shared" si="30"/>
        <v>46364</v>
      </c>
      <c r="C966" s="53" t="str">
        <f>IF(ISERROR(VLOOKUP(B966,Оп27_BYN→EUR!$C$3:$C$33,1,0)),"Нет","Да")</f>
        <v>Нет</v>
      </c>
      <c r="D966" s="54">
        <f t="shared" si="31"/>
        <v>365</v>
      </c>
      <c r="E966" s="55">
        <f>('Все выпуски'!$H$4*'Все выпуски'!$H$8)*((VLOOKUP(IF(C966="Нет",VLOOKUP(A966,Оп27_BYN→EUR!$A$2:$C$33,3,0),VLOOKUP((A966-1),Оп27_BYN→EUR!$A$2:$C$33,3,0)),$B$2:$G$2774,5,0)-VLOOKUP(B966,$B$2:$G$2774,5,0))/365+(VLOOKUP(IF(C966="Нет",VLOOKUP(A966,Оп27_BYN→EUR!$A$2:$C$33,3,0),VLOOKUP((A966-1),Оп27_BYN→EUR!$A$2:$C$33,3,0)),$B$2:$G$2774,6,0)-VLOOKUP(B966,$B$2:$G$2774,6,0))/366)</f>
        <v>2.6670107633494672E-2</v>
      </c>
      <c r="F966" s="54">
        <f>COUNTIF(D967:$D$2774,365)</f>
        <v>1442</v>
      </c>
      <c r="G966" s="54">
        <f>COUNTIF(D967:$D$2774,366)</f>
        <v>366</v>
      </c>
      <c r="H966" s="50"/>
    </row>
    <row r="967" spans="1:8" x14ac:dyDescent="0.25">
      <c r="A967" s="54">
        <f>COUNTIF($C$3:C967,"Да")</f>
        <v>11</v>
      </c>
      <c r="B967" s="53">
        <f t="shared" si="30"/>
        <v>46365</v>
      </c>
      <c r="C967" s="53" t="str">
        <f>IF(ISERROR(VLOOKUP(B967,Оп27_BYN→EUR!$C$3:$C$33,1,0)),"Нет","Да")</f>
        <v>Нет</v>
      </c>
      <c r="D967" s="54">
        <f t="shared" si="31"/>
        <v>365</v>
      </c>
      <c r="E967" s="55">
        <f>('Все выпуски'!$H$4*'Все выпуски'!$H$8)*((VLOOKUP(IF(C967="Нет",VLOOKUP(A967,Оп27_BYN→EUR!$A$2:$C$33,3,0),VLOOKUP((A967-1),Оп27_BYN→EUR!$A$2:$C$33,3,0)),$B$2:$G$2774,5,0)-VLOOKUP(B967,$B$2:$G$2774,5,0))/365+(VLOOKUP(IF(C967="Нет",VLOOKUP(A967,Оп27_BYN→EUR!$A$2:$C$33,3,0),VLOOKUP((A967-1),Оп27_BYN→EUR!$A$2:$C$33,3,0)),$B$2:$G$2774,6,0)-VLOOKUP(B967,$B$2:$G$2774,6,0))/366)</f>
        <v>5.3340215266989344E-2</v>
      </c>
      <c r="F967" s="54">
        <f>COUNTIF(D968:$D$2774,365)</f>
        <v>1441</v>
      </c>
      <c r="G967" s="54">
        <f>COUNTIF(D968:$D$2774,366)</f>
        <v>366</v>
      </c>
      <c r="H967" s="50"/>
    </row>
    <row r="968" spans="1:8" x14ac:dyDescent="0.25">
      <c r="A968" s="54">
        <f>COUNTIF($C$3:C968,"Да")</f>
        <v>11</v>
      </c>
      <c r="B968" s="53">
        <f t="shared" si="30"/>
        <v>46366</v>
      </c>
      <c r="C968" s="53" t="str">
        <f>IF(ISERROR(VLOOKUP(B968,Оп27_BYN→EUR!$C$3:$C$33,1,0)),"Нет","Да")</f>
        <v>Нет</v>
      </c>
      <c r="D968" s="54">
        <f t="shared" si="31"/>
        <v>365</v>
      </c>
      <c r="E968" s="55">
        <f>('Все выпуски'!$H$4*'Все выпуски'!$H$8)*((VLOOKUP(IF(C968="Нет",VLOOKUP(A968,Оп27_BYN→EUR!$A$2:$C$33,3,0),VLOOKUP((A968-1),Оп27_BYN→EUR!$A$2:$C$33,3,0)),$B$2:$G$2774,5,0)-VLOOKUP(B968,$B$2:$G$2774,5,0))/365+(VLOOKUP(IF(C968="Нет",VLOOKUP(A968,Оп27_BYN→EUR!$A$2:$C$33,3,0),VLOOKUP((A968-1),Оп27_BYN→EUR!$A$2:$C$33,3,0)),$B$2:$G$2774,6,0)-VLOOKUP(B968,$B$2:$G$2774,6,0))/366)</f>
        <v>8.0010322900484002E-2</v>
      </c>
      <c r="F968" s="54">
        <f>COUNTIF(D969:$D$2774,365)</f>
        <v>1440</v>
      </c>
      <c r="G968" s="54">
        <f>COUNTIF(D969:$D$2774,366)</f>
        <v>366</v>
      </c>
      <c r="H968" s="50"/>
    </row>
    <row r="969" spans="1:8" x14ac:dyDescent="0.25">
      <c r="A969" s="54">
        <f>COUNTIF($C$3:C969,"Да")</f>
        <v>11</v>
      </c>
      <c r="B969" s="53">
        <f t="shared" si="30"/>
        <v>46367</v>
      </c>
      <c r="C969" s="53" t="str">
        <f>IF(ISERROR(VLOOKUP(B969,Оп27_BYN→EUR!$C$3:$C$33,1,0)),"Нет","Да")</f>
        <v>Нет</v>
      </c>
      <c r="D969" s="54">
        <f t="shared" si="31"/>
        <v>365</v>
      </c>
      <c r="E969" s="55">
        <f>('Все выпуски'!$H$4*'Все выпуски'!$H$8)*((VLOOKUP(IF(C969="Нет",VLOOKUP(A969,Оп27_BYN→EUR!$A$2:$C$33,3,0),VLOOKUP((A969-1),Оп27_BYN→EUR!$A$2:$C$33,3,0)),$B$2:$G$2774,5,0)-VLOOKUP(B969,$B$2:$G$2774,5,0))/365+(VLOOKUP(IF(C969="Нет",VLOOKUP(A969,Оп27_BYN→EUR!$A$2:$C$33,3,0),VLOOKUP((A969-1),Оп27_BYN→EUR!$A$2:$C$33,3,0)),$B$2:$G$2774,6,0)-VLOOKUP(B969,$B$2:$G$2774,6,0))/366)</f>
        <v>0.10668043053397869</v>
      </c>
      <c r="F969" s="54">
        <f>COUNTIF(D970:$D$2774,365)</f>
        <v>1439</v>
      </c>
      <c r="G969" s="54">
        <f>COUNTIF(D970:$D$2774,366)</f>
        <v>366</v>
      </c>
      <c r="H969" s="50"/>
    </row>
    <row r="970" spans="1:8" x14ac:dyDescent="0.25">
      <c r="A970" s="54">
        <f>COUNTIF($C$3:C970,"Да")</f>
        <v>11</v>
      </c>
      <c r="B970" s="53">
        <f t="shared" si="30"/>
        <v>46368</v>
      </c>
      <c r="C970" s="53" t="str">
        <f>IF(ISERROR(VLOOKUP(B970,Оп27_BYN→EUR!$C$3:$C$33,1,0)),"Нет","Да")</f>
        <v>Нет</v>
      </c>
      <c r="D970" s="54">
        <f t="shared" si="31"/>
        <v>365</v>
      </c>
      <c r="E970" s="55">
        <f>('Все выпуски'!$H$4*'Все выпуски'!$H$8)*((VLOOKUP(IF(C970="Нет",VLOOKUP(A970,Оп27_BYN→EUR!$A$2:$C$33,3,0),VLOOKUP((A970-1),Оп27_BYN→EUR!$A$2:$C$33,3,0)),$B$2:$G$2774,5,0)-VLOOKUP(B970,$B$2:$G$2774,5,0))/365+(VLOOKUP(IF(C970="Нет",VLOOKUP(A970,Оп27_BYN→EUR!$A$2:$C$33,3,0),VLOOKUP((A970-1),Оп27_BYN→EUR!$A$2:$C$33,3,0)),$B$2:$G$2774,6,0)-VLOOKUP(B970,$B$2:$G$2774,6,0))/366)</f>
        <v>0.13335053816747336</v>
      </c>
      <c r="F970" s="54">
        <f>COUNTIF(D971:$D$2774,365)</f>
        <v>1438</v>
      </c>
      <c r="G970" s="54">
        <f>COUNTIF(D971:$D$2774,366)</f>
        <v>366</v>
      </c>
      <c r="H970" s="50"/>
    </row>
    <row r="971" spans="1:8" x14ac:dyDescent="0.25">
      <c r="A971" s="54">
        <f>COUNTIF($C$3:C971,"Да")</f>
        <v>11</v>
      </c>
      <c r="B971" s="53">
        <f t="shared" si="30"/>
        <v>46369</v>
      </c>
      <c r="C971" s="53" t="str">
        <f>IF(ISERROR(VLOOKUP(B971,Оп27_BYN→EUR!$C$3:$C$33,1,0)),"Нет","Да")</f>
        <v>Нет</v>
      </c>
      <c r="D971" s="54">
        <f t="shared" si="31"/>
        <v>365</v>
      </c>
      <c r="E971" s="55">
        <f>('Все выпуски'!$H$4*'Все выпуски'!$H$8)*((VLOOKUP(IF(C971="Нет",VLOOKUP(A971,Оп27_BYN→EUR!$A$2:$C$33,3,0),VLOOKUP((A971-1),Оп27_BYN→EUR!$A$2:$C$33,3,0)),$B$2:$G$2774,5,0)-VLOOKUP(B971,$B$2:$G$2774,5,0))/365+(VLOOKUP(IF(C971="Нет",VLOOKUP(A971,Оп27_BYN→EUR!$A$2:$C$33,3,0),VLOOKUP((A971-1),Оп27_BYN→EUR!$A$2:$C$33,3,0)),$B$2:$G$2774,6,0)-VLOOKUP(B971,$B$2:$G$2774,6,0))/366)</f>
        <v>0.160020645800968</v>
      </c>
      <c r="F971" s="54">
        <f>COUNTIF(D972:$D$2774,365)</f>
        <v>1437</v>
      </c>
      <c r="G971" s="54">
        <f>COUNTIF(D972:$D$2774,366)</f>
        <v>366</v>
      </c>
      <c r="H971" s="50"/>
    </row>
    <row r="972" spans="1:8" x14ac:dyDescent="0.25">
      <c r="A972" s="54">
        <f>COUNTIF($C$3:C972,"Да")</f>
        <v>11</v>
      </c>
      <c r="B972" s="53">
        <f t="shared" si="30"/>
        <v>46370</v>
      </c>
      <c r="C972" s="53" t="str">
        <f>IF(ISERROR(VLOOKUP(B972,Оп27_BYN→EUR!$C$3:$C$33,1,0)),"Нет","Да")</f>
        <v>Нет</v>
      </c>
      <c r="D972" s="54">
        <f t="shared" si="31"/>
        <v>365</v>
      </c>
      <c r="E972" s="55">
        <f>('Все выпуски'!$H$4*'Все выпуски'!$H$8)*((VLOOKUP(IF(C972="Нет",VLOOKUP(A972,Оп27_BYN→EUR!$A$2:$C$33,3,0),VLOOKUP((A972-1),Оп27_BYN→EUR!$A$2:$C$33,3,0)),$B$2:$G$2774,5,0)-VLOOKUP(B972,$B$2:$G$2774,5,0))/365+(VLOOKUP(IF(C972="Нет",VLOOKUP(A972,Оп27_BYN→EUR!$A$2:$C$33,3,0),VLOOKUP((A972-1),Оп27_BYN→EUR!$A$2:$C$33,3,0)),$B$2:$G$2774,6,0)-VLOOKUP(B972,$B$2:$G$2774,6,0))/366)</f>
        <v>0.1866907534344627</v>
      </c>
      <c r="F972" s="54">
        <f>COUNTIF(D973:$D$2774,365)</f>
        <v>1436</v>
      </c>
      <c r="G972" s="54">
        <f>COUNTIF(D973:$D$2774,366)</f>
        <v>366</v>
      </c>
      <c r="H972" s="50"/>
    </row>
    <row r="973" spans="1:8" x14ac:dyDescent="0.25">
      <c r="A973" s="54">
        <f>COUNTIF($C$3:C973,"Да")</f>
        <v>11</v>
      </c>
      <c r="B973" s="53">
        <f t="shared" si="30"/>
        <v>46371</v>
      </c>
      <c r="C973" s="53" t="str">
        <f>IF(ISERROR(VLOOKUP(B973,Оп27_BYN→EUR!$C$3:$C$33,1,0)),"Нет","Да")</f>
        <v>Нет</v>
      </c>
      <c r="D973" s="54">
        <f t="shared" si="31"/>
        <v>365</v>
      </c>
      <c r="E973" s="55">
        <f>('Все выпуски'!$H$4*'Все выпуски'!$H$8)*((VLOOKUP(IF(C973="Нет",VLOOKUP(A973,Оп27_BYN→EUR!$A$2:$C$33,3,0),VLOOKUP((A973-1),Оп27_BYN→EUR!$A$2:$C$33,3,0)),$B$2:$G$2774,5,0)-VLOOKUP(B973,$B$2:$G$2774,5,0))/365+(VLOOKUP(IF(C973="Нет",VLOOKUP(A973,Оп27_BYN→EUR!$A$2:$C$33,3,0),VLOOKUP((A973-1),Оп27_BYN→EUR!$A$2:$C$33,3,0)),$B$2:$G$2774,6,0)-VLOOKUP(B973,$B$2:$G$2774,6,0))/366)</f>
        <v>0.21336086106795737</v>
      </c>
      <c r="F973" s="54">
        <f>COUNTIF(D974:$D$2774,365)</f>
        <v>1435</v>
      </c>
      <c r="G973" s="54">
        <f>COUNTIF(D974:$D$2774,366)</f>
        <v>366</v>
      </c>
      <c r="H973" s="50"/>
    </row>
    <row r="974" spans="1:8" x14ac:dyDescent="0.25">
      <c r="A974" s="54">
        <f>COUNTIF($C$3:C974,"Да")</f>
        <v>11</v>
      </c>
      <c r="B974" s="53">
        <f t="shared" si="30"/>
        <v>46372</v>
      </c>
      <c r="C974" s="53" t="str">
        <f>IF(ISERROR(VLOOKUP(B974,Оп27_BYN→EUR!$C$3:$C$33,1,0)),"Нет","Да")</f>
        <v>Нет</v>
      </c>
      <c r="D974" s="54">
        <f t="shared" si="31"/>
        <v>365</v>
      </c>
      <c r="E974" s="55">
        <f>('Все выпуски'!$H$4*'Все выпуски'!$H$8)*((VLOOKUP(IF(C974="Нет",VLOOKUP(A974,Оп27_BYN→EUR!$A$2:$C$33,3,0),VLOOKUP((A974-1),Оп27_BYN→EUR!$A$2:$C$33,3,0)),$B$2:$G$2774,5,0)-VLOOKUP(B974,$B$2:$G$2774,5,0))/365+(VLOOKUP(IF(C974="Нет",VLOOKUP(A974,Оп27_BYN→EUR!$A$2:$C$33,3,0),VLOOKUP((A974-1),Оп27_BYN→EUR!$A$2:$C$33,3,0)),$B$2:$G$2774,6,0)-VLOOKUP(B974,$B$2:$G$2774,6,0))/366)</f>
        <v>0.24003096870145205</v>
      </c>
      <c r="F974" s="54">
        <f>COUNTIF(D975:$D$2774,365)</f>
        <v>1434</v>
      </c>
      <c r="G974" s="54">
        <f>COUNTIF(D975:$D$2774,366)</f>
        <v>366</v>
      </c>
      <c r="H974" s="50"/>
    </row>
    <row r="975" spans="1:8" x14ac:dyDescent="0.25">
      <c r="A975" s="54">
        <f>COUNTIF($C$3:C975,"Да")</f>
        <v>11</v>
      </c>
      <c r="B975" s="53">
        <f t="shared" si="30"/>
        <v>46373</v>
      </c>
      <c r="C975" s="53" t="str">
        <f>IF(ISERROR(VLOOKUP(B975,Оп27_BYN→EUR!$C$3:$C$33,1,0)),"Нет","Да")</f>
        <v>Нет</v>
      </c>
      <c r="D975" s="54">
        <f t="shared" si="31"/>
        <v>365</v>
      </c>
      <c r="E975" s="55">
        <f>('Все выпуски'!$H$4*'Все выпуски'!$H$8)*((VLOOKUP(IF(C975="Нет",VLOOKUP(A975,Оп27_BYN→EUR!$A$2:$C$33,3,0),VLOOKUP((A975-1),Оп27_BYN→EUR!$A$2:$C$33,3,0)),$B$2:$G$2774,5,0)-VLOOKUP(B975,$B$2:$G$2774,5,0))/365+(VLOOKUP(IF(C975="Нет",VLOOKUP(A975,Оп27_BYN→EUR!$A$2:$C$33,3,0),VLOOKUP((A975-1),Оп27_BYN→EUR!$A$2:$C$33,3,0)),$B$2:$G$2774,6,0)-VLOOKUP(B975,$B$2:$G$2774,6,0))/366)</f>
        <v>0.26670107633494672</v>
      </c>
      <c r="F975" s="54">
        <f>COUNTIF(D976:$D$2774,365)</f>
        <v>1433</v>
      </c>
      <c r="G975" s="54">
        <f>COUNTIF(D976:$D$2774,366)</f>
        <v>366</v>
      </c>
      <c r="H975" s="50"/>
    </row>
    <row r="976" spans="1:8" x14ac:dyDescent="0.25">
      <c r="A976" s="54">
        <f>COUNTIF($C$3:C976,"Да")</f>
        <v>11</v>
      </c>
      <c r="B976" s="53">
        <f t="shared" si="30"/>
        <v>46374</v>
      </c>
      <c r="C976" s="53" t="str">
        <f>IF(ISERROR(VLOOKUP(B976,Оп27_BYN→EUR!$C$3:$C$33,1,0)),"Нет","Да")</f>
        <v>Нет</v>
      </c>
      <c r="D976" s="54">
        <f t="shared" si="31"/>
        <v>365</v>
      </c>
      <c r="E976" s="55">
        <f>('Все выпуски'!$H$4*'Все выпуски'!$H$8)*((VLOOKUP(IF(C976="Нет",VLOOKUP(A976,Оп27_BYN→EUR!$A$2:$C$33,3,0),VLOOKUP((A976-1),Оп27_BYN→EUR!$A$2:$C$33,3,0)),$B$2:$G$2774,5,0)-VLOOKUP(B976,$B$2:$G$2774,5,0))/365+(VLOOKUP(IF(C976="Нет",VLOOKUP(A976,Оп27_BYN→EUR!$A$2:$C$33,3,0),VLOOKUP((A976-1),Оп27_BYN→EUR!$A$2:$C$33,3,0)),$B$2:$G$2774,6,0)-VLOOKUP(B976,$B$2:$G$2774,6,0))/366)</f>
        <v>0.29337118396844142</v>
      </c>
      <c r="F976" s="54">
        <f>COUNTIF(D977:$D$2774,365)</f>
        <v>1432</v>
      </c>
      <c r="G976" s="54">
        <f>COUNTIF(D977:$D$2774,366)</f>
        <v>366</v>
      </c>
      <c r="H976" s="50"/>
    </row>
    <row r="977" spans="1:8" x14ac:dyDescent="0.25">
      <c r="A977" s="54">
        <f>COUNTIF($C$3:C977,"Да")</f>
        <v>11</v>
      </c>
      <c r="B977" s="53">
        <f t="shared" si="30"/>
        <v>46375</v>
      </c>
      <c r="C977" s="53" t="str">
        <f>IF(ISERROR(VLOOKUP(B977,Оп27_BYN→EUR!$C$3:$C$33,1,0)),"Нет","Да")</f>
        <v>Нет</v>
      </c>
      <c r="D977" s="54">
        <f t="shared" si="31"/>
        <v>365</v>
      </c>
      <c r="E977" s="55">
        <f>('Все выпуски'!$H$4*'Все выпуски'!$H$8)*((VLOOKUP(IF(C977="Нет",VLOOKUP(A977,Оп27_BYN→EUR!$A$2:$C$33,3,0),VLOOKUP((A977-1),Оп27_BYN→EUR!$A$2:$C$33,3,0)),$B$2:$G$2774,5,0)-VLOOKUP(B977,$B$2:$G$2774,5,0))/365+(VLOOKUP(IF(C977="Нет",VLOOKUP(A977,Оп27_BYN→EUR!$A$2:$C$33,3,0),VLOOKUP((A977-1),Оп27_BYN→EUR!$A$2:$C$33,3,0)),$B$2:$G$2774,6,0)-VLOOKUP(B977,$B$2:$G$2774,6,0))/366)</f>
        <v>0.32004129160193601</v>
      </c>
      <c r="F977" s="54">
        <f>COUNTIF(D978:$D$2774,365)</f>
        <v>1431</v>
      </c>
      <c r="G977" s="54">
        <f>COUNTIF(D978:$D$2774,366)</f>
        <v>366</v>
      </c>
      <c r="H977" s="50"/>
    </row>
    <row r="978" spans="1:8" x14ac:dyDescent="0.25">
      <c r="A978" s="54">
        <f>COUNTIF($C$3:C978,"Да")</f>
        <v>11</v>
      </c>
      <c r="B978" s="53">
        <f t="shared" si="30"/>
        <v>46376</v>
      </c>
      <c r="C978" s="53" t="str">
        <f>IF(ISERROR(VLOOKUP(B978,Оп27_BYN→EUR!$C$3:$C$33,1,0)),"Нет","Да")</f>
        <v>Нет</v>
      </c>
      <c r="D978" s="54">
        <f t="shared" si="31"/>
        <v>365</v>
      </c>
      <c r="E978" s="55">
        <f>('Все выпуски'!$H$4*'Все выпуски'!$H$8)*((VLOOKUP(IF(C978="Нет",VLOOKUP(A978,Оп27_BYN→EUR!$A$2:$C$33,3,0),VLOOKUP((A978-1),Оп27_BYN→EUR!$A$2:$C$33,3,0)),$B$2:$G$2774,5,0)-VLOOKUP(B978,$B$2:$G$2774,5,0))/365+(VLOOKUP(IF(C978="Нет",VLOOKUP(A978,Оп27_BYN→EUR!$A$2:$C$33,3,0),VLOOKUP((A978-1),Оп27_BYN→EUR!$A$2:$C$33,3,0)),$B$2:$G$2774,6,0)-VLOOKUP(B978,$B$2:$G$2774,6,0))/366)</f>
        <v>0.34671139923543071</v>
      </c>
      <c r="F978" s="54">
        <f>COUNTIF(D979:$D$2774,365)</f>
        <v>1430</v>
      </c>
      <c r="G978" s="54">
        <f>COUNTIF(D979:$D$2774,366)</f>
        <v>366</v>
      </c>
      <c r="H978" s="50"/>
    </row>
    <row r="979" spans="1:8" x14ac:dyDescent="0.25">
      <c r="A979" s="54">
        <f>COUNTIF($C$3:C979,"Да")</f>
        <v>11</v>
      </c>
      <c r="B979" s="53">
        <f t="shared" si="30"/>
        <v>46377</v>
      </c>
      <c r="C979" s="53" t="str">
        <f>IF(ISERROR(VLOOKUP(B979,Оп27_BYN→EUR!$C$3:$C$33,1,0)),"Нет","Да")</f>
        <v>Нет</v>
      </c>
      <c r="D979" s="54">
        <f t="shared" si="31"/>
        <v>365</v>
      </c>
      <c r="E979" s="55">
        <f>('Все выпуски'!$H$4*'Все выпуски'!$H$8)*((VLOOKUP(IF(C979="Нет",VLOOKUP(A979,Оп27_BYN→EUR!$A$2:$C$33,3,0),VLOOKUP((A979-1),Оп27_BYN→EUR!$A$2:$C$33,3,0)),$B$2:$G$2774,5,0)-VLOOKUP(B979,$B$2:$G$2774,5,0))/365+(VLOOKUP(IF(C979="Нет",VLOOKUP(A979,Оп27_BYN→EUR!$A$2:$C$33,3,0),VLOOKUP((A979-1),Оп27_BYN→EUR!$A$2:$C$33,3,0)),$B$2:$G$2774,6,0)-VLOOKUP(B979,$B$2:$G$2774,6,0))/366)</f>
        <v>0.37338150686892541</v>
      </c>
      <c r="F979" s="54">
        <f>COUNTIF(D980:$D$2774,365)</f>
        <v>1429</v>
      </c>
      <c r="G979" s="54">
        <f>COUNTIF(D980:$D$2774,366)</f>
        <v>366</v>
      </c>
      <c r="H979" s="50"/>
    </row>
    <row r="980" spans="1:8" x14ac:dyDescent="0.25">
      <c r="A980" s="54">
        <f>COUNTIF($C$3:C980,"Да")</f>
        <v>11</v>
      </c>
      <c r="B980" s="53">
        <f t="shared" si="30"/>
        <v>46378</v>
      </c>
      <c r="C980" s="53" t="str">
        <f>IF(ISERROR(VLOOKUP(B980,Оп27_BYN→EUR!$C$3:$C$33,1,0)),"Нет","Да")</f>
        <v>Нет</v>
      </c>
      <c r="D980" s="54">
        <f t="shared" si="31"/>
        <v>365</v>
      </c>
      <c r="E980" s="55">
        <f>('Все выпуски'!$H$4*'Все выпуски'!$H$8)*((VLOOKUP(IF(C980="Нет",VLOOKUP(A980,Оп27_BYN→EUR!$A$2:$C$33,3,0),VLOOKUP((A980-1),Оп27_BYN→EUR!$A$2:$C$33,3,0)),$B$2:$G$2774,5,0)-VLOOKUP(B980,$B$2:$G$2774,5,0))/365+(VLOOKUP(IF(C980="Нет",VLOOKUP(A980,Оп27_BYN→EUR!$A$2:$C$33,3,0),VLOOKUP((A980-1),Оп27_BYN→EUR!$A$2:$C$33,3,0)),$B$2:$G$2774,6,0)-VLOOKUP(B980,$B$2:$G$2774,6,0))/366)</f>
        <v>0.40005161450242005</v>
      </c>
      <c r="F980" s="54">
        <f>COUNTIF(D981:$D$2774,365)</f>
        <v>1428</v>
      </c>
      <c r="G980" s="54">
        <f>COUNTIF(D981:$D$2774,366)</f>
        <v>366</v>
      </c>
      <c r="H980" s="50"/>
    </row>
    <row r="981" spans="1:8" x14ac:dyDescent="0.25">
      <c r="A981" s="54">
        <f>COUNTIF($C$3:C981,"Да")</f>
        <v>11</v>
      </c>
      <c r="B981" s="53">
        <f t="shared" si="30"/>
        <v>46379</v>
      </c>
      <c r="C981" s="53" t="str">
        <f>IF(ISERROR(VLOOKUP(B981,Оп27_BYN→EUR!$C$3:$C$33,1,0)),"Нет","Да")</f>
        <v>Нет</v>
      </c>
      <c r="D981" s="54">
        <f t="shared" si="31"/>
        <v>365</v>
      </c>
      <c r="E981" s="55">
        <f>('Все выпуски'!$H$4*'Все выпуски'!$H$8)*((VLOOKUP(IF(C981="Нет",VLOOKUP(A981,Оп27_BYN→EUR!$A$2:$C$33,3,0),VLOOKUP((A981-1),Оп27_BYN→EUR!$A$2:$C$33,3,0)),$B$2:$G$2774,5,0)-VLOOKUP(B981,$B$2:$G$2774,5,0))/365+(VLOOKUP(IF(C981="Нет",VLOOKUP(A981,Оп27_BYN→EUR!$A$2:$C$33,3,0),VLOOKUP((A981-1),Оп27_BYN→EUR!$A$2:$C$33,3,0)),$B$2:$G$2774,6,0)-VLOOKUP(B981,$B$2:$G$2774,6,0))/366)</f>
        <v>0.42672172213591475</v>
      </c>
      <c r="F981" s="54">
        <f>COUNTIF(D982:$D$2774,365)</f>
        <v>1427</v>
      </c>
      <c r="G981" s="54">
        <f>COUNTIF(D982:$D$2774,366)</f>
        <v>366</v>
      </c>
      <c r="H981" s="50"/>
    </row>
    <row r="982" spans="1:8" x14ac:dyDescent="0.25">
      <c r="A982" s="54">
        <f>COUNTIF($C$3:C982,"Да")</f>
        <v>11</v>
      </c>
      <c r="B982" s="53">
        <f t="shared" si="30"/>
        <v>46380</v>
      </c>
      <c r="C982" s="53" t="str">
        <f>IF(ISERROR(VLOOKUP(B982,Оп27_BYN→EUR!$C$3:$C$33,1,0)),"Нет","Да")</f>
        <v>Нет</v>
      </c>
      <c r="D982" s="54">
        <f t="shared" si="31"/>
        <v>365</v>
      </c>
      <c r="E982" s="55">
        <f>('Все выпуски'!$H$4*'Все выпуски'!$H$8)*((VLOOKUP(IF(C982="Нет",VLOOKUP(A982,Оп27_BYN→EUR!$A$2:$C$33,3,0),VLOOKUP((A982-1),Оп27_BYN→EUR!$A$2:$C$33,3,0)),$B$2:$G$2774,5,0)-VLOOKUP(B982,$B$2:$G$2774,5,0))/365+(VLOOKUP(IF(C982="Нет",VLOOKUP(A982,Оп27_BYN→EUR!$A$2:$C$33,3,0),VLOOKUP((A982-1),Оп27_BYN→EUR!$A$2:$C$33,3,0)),$B$2:$G$2774,6,0)-VLOOKUP(B982,$B$2:$G$2774,6,0))/366)</f>
        <v>0.45339182976940945</v>
      </c>
      <c r="F982" s="54">
        <f>COUNTIF(D983:$D$2774,365)</f>
        <v>1426</v>
      </c>
      <c r="G982" s="54">
        <f>COUNTIF(D983:$D$2774,366)</f>
        <v>366</v>
      </c>
      <c r="H982" s="50"/>
    </row>
    <row r="983" spans="1:8" x14ac:dyDescent="0.25">
      <c r="A983" s="54">
        <f>COUNTIF($C$3:C983,"Да")</f>
        <v>11</v>
      </c>
      <c r="B983" s="53">
        <f t="shared" si="30"/>
        <v>46381</v>
      </c>
      <c r="C983" s="53" t="str">
        <f>IF(ISERROR(VLOOKUP(B983,Оп27_BYN→EUR!$C$3:$C$33,1,0)),"Нет","Да")</f>
        <v>Нет</v>
      </c>
      <c r="D983" s="54">
        <f t="shared" si="31"/>
        <v>365</v>
      </c>
      <c r="E983" s="55">
        <f>('Все выпуски'!$H$4*'Все выпуски'!$H$8)*((VLOOKUP(IF(C983="Нет",VLOOKUP(A983,Оп27_BYN→EUR!$A$2:$C$33,3,0),VLOOKUP((A983-1),Оп27_BYN→EUR!$A$2:$C$33,3,0)),$B$2:$G$2774,5,0)-VLOOKUP(B983,$B$2:$G$2774,5,0))/365+(VLOOKUP(IF(C983="Нет",VLOOKUP(A983,Оп27_BYN→EUR!$A$2:$C$33,3,0),VLOOKUP((A983-1),Оп27_BYN→EUR!$A$2:$C$33,3,0)),$B$2:$G$2774,6,0)-VLOOKUP(B983,$B$2:$G$2774,6,0))/366)</f>
        <v>0.48006193740290409</v>
      </c>
      <c r="F983" s="54">
        <f>COUNTIF(D984:$D$2774,365)</f>
        <v>1425</v>
      </c>
      <c r="G983" s="54">
        <f>COUNTIF(D984:$D$2774,366)</f>
        <v>366</v>
      </c>
      <c r="H983" s="50"/>
    </row>
    <row r="984" spans="1:8" x14ac:dyDescent="0.25">
      <c r="A984" s="54">
        <f>COUNTIF($C$3:C984,"Да")</f>
        <v>11</v>
      </c>
      <c r="B984" s="53">
        <f t="shared" si="30"/>
        <v>46382</v>
      </c>
      <c r="C984" s="53" t="str">
        <f>IF(ISERROR(VLOOKUP(B984,Оп27_BYN→EUR!$C$3:$C$33,1,0)),"Нет","Да")</f>
        <v>Нет</v>
      </c>
      <c r="D984" s="54">
        <f t="shared" si="31"/>
        <v>365</v>
      </c>
      <c r="E984" s="55">
        <f>('Все выпуски'!$H$4*'Все выпуски'!$H$8)*((VLOOKUP(IF(C984="Нет",VLOOKUP(A984,Оп27_BYN→EUR!$A$2:$C$33,3,0),VLOOKUP((A984-1),Оп27_BYN→EUR!$A$2:$C$33,3,0)),$B$2:$G$2774,5,0)-VLOOKUP(B984,$B$2:$G$2774,5,0))/365+(VLOOKUP(IF(C984="Нет",VLOOKUP(A984,Оп27_BYN→EUR!$A$2:$C$33,3,0),VLOOKUP((A984-1),Оп27_BYN→EUR!$A$2:$C$33,3,0)),$B$2:$G$2774,6,0)-VLOOKUP(B984,$B$2:$G$2774,6,0))/366)</f>
        <v>0.50673204503639879</v>
      </c>
      <c r="F984" s="54">
        <f>COUNTIF(D985:$D$2774,365)</f>
        <v>1424</v>
      </c>
      <c r="G984" s="54">
        <f>COUNTIF(D985:$D$2774,366)</f>
        <v>366</v>
      </c>
      <c r="H984" s="50"/>
    </row>
    <row r="985" spans="1:8" x14ac:dyDescent="0.25">
      <c r="A985" s="54">
        <f>COUNTIF($C$3:C985,"Да")</f>
        <v>11</v>
      </c>
      <c r="B985" s="53">
        <f t="shared" si="30"/>
        <v>46383</v>
      </c>
      <c r="C985" s="53" t="str">
        <f>IF(ISERROR(VLOOKUP(B985,Оп27_BYN→EUR!$C$3:$C$33,1,0)),"Нет","Да")</f>
        <v>Нет</v>
      </c>
      <c r="D985" s="54">
        <f t="shared" si="31"/>
        <v>365</v>
      </c>
      <c r="E985" s="55">
        <f>('Все выпуски'!$H$4*'Все выпуски'!$H$8)*((VLOOKUP(IF(C985="Нет",VLOOKUP(A985,Оп27_BYN→EUR!$A$2:$C$33,3,0),VLOOKUP((A985-1),Оп27_BYN→EUR!$A$2:$C$33,3,0)),$B$2:$G$2774,5,0)-VLOOKUP(B985,$B$2:$G$2774,5,0))/365+(VLOOKUP(IF(C985="Нет",VLOOKUP(A985,Оп27_BYN→EUR!$A$2:$C$33,3,0),VLOOKUP((A985-1),Оп27_BYN→EUR!$A$2:$C$33,3,0)),$B$2:$G$2774,6,0)-VLOOKUP(B985,$B$2:$G$2774,6,0))/366)</f>
        <v>0.53340215266989344</v>
      </c>
      <c r="F985" s="54">
        <f>COUNTIF(D986:$D$2774,365)</f>
        <v>1423</v>
      </c>
      <c r="G985" s="54">
        <f>COUNTIF(D986:$D$2774,366)</f>
        <v>366</v>
      </c>
      <c r="H985" s="50"/>
    </row>
    <row r="986" spans="1:8" x14ac:dyDescent="0.25">
      <c r="A986" s="54">
        <f>COUNTIF($C$3:C986,"Да")</f>
        <v>11</v>
      </c>
      <c r="B986" s="53">
        <f t="shared" si="30"/>
        <v>46384</v>
      </c>
      <c r="C986" s="53" t="str">
        <f>IF(ISERROR(VLOOKUP(B986,Оп27_BYN→EUR!$C$3:$C$33,1,0)),"Нет","Да")</f>
        <v>Нет</v>
      </c>
      <c r="D986" s="54">
        <f t="shared" si="31"/>
        <v>365</v>
      </c>
      <c r="E986" s="55">
        <f>('Все выпуски'!$H$4*'Все выпуски'!$H$8)*((VLOOKUP(IF(C986="Нет",VLOOKUP(A986,Оп27_BYN→EUR!$A$2:$C$33,3,0),VLOOKUP((A986-1),Оп27_BYN→EUR!$A$2:$C$33,3,0)),$B$2:$G$2774,5,0)-VLOOKUP(B986,$B$2:$G$2774,5,0))/365+(VLOOKUP(IF(C986="Нет",VLOOKUP(A986,Оп27_BYN→EUR!$A$2:$C$33,3,0),VLOOKUP((A986-1),Оп27_BYN→EUR!$A$2:$C$33,3,0)),$B$2:$G$2774,6,0)-VLOOKUP(B986,$B$2:$G$2774,6,0))/366)</f>
        <v>0.56007226030338808</v>
      </c>
      <c r="F986" s="54">
        <f>COUNTIF(D987:$D$2774,365)</f>
        <v>1422</v>
      </c>
      <c r="G986" s="54">
        <f>COUNTIF(D987:$D$2774,366)</f>
        <v>366</v>
      </c>
      <c r="H986" s="50"/>
    </row>
    <row r="987" spans="1:8" x14ac:dyDescent="0.25">
      <c r="A987" s="54">
        <f>COUNTIF($C$3:C987,"Да")</f>
        <v>11</v>
      </c>
      <c r="B987" s="53">
        <f t="shared" si="30"/>
        <v>46385</v>
      </c>
      <c r="C987" s="53" t="str">
        <f>IF(ISERROR(VLOOKUP(B987,Оп27_BYN→EUR!$C$3:$C$33,1,0)),"Нет","Да")</f>
        <v>Нет</v>
      </c>
      <c r="D987" s="54">
        <f t="shared" si="31"/>
        <v>365</v>
      </c>
      <c r="E987" s="55">
        <f>('Все выпуски'!$H$4*'Все выпуски'!$H$8)*((VLOOKUP(IF(C987="Нет",VLOOKUP(A987,Оп27_BYN→EUR!$A$2:$C$33,3,0),VLOOKUP((A987-1),Оп27_BYN→EUR!$A$2:$C$33,3,0)),$B$2:$G$2774,5,0)-VLOOKUP(B987,$B$2:$G$2774,5,0))/365+(VLOOKUP(IF(C987="Нет",VLOOKUP(A987,Оп27_BYN→EUR!$A$2:$C$33,3,0),VLOOKUP((A987-1),Оп27_BYN→EUR!$A$2:$C$33,3,0)),$B$2:$G$2774,6,0)-VLOOKUP(B987,$B$2:$G$2774,6,0))/366)</f>
        <v>0.58674236793688284</v>
      </c>
      <c r="F987" s="54">
        <f>COUNTIF(D988:$D$2774,365)</f>
        <v>1421</v>
      </c>
      <c r="G987" s="54">
        <f>COUNTIF(D988:$D$2774,366)</f>
        <v>366</v>
      </c>
      <c r="H987" s="50"/>
    </row>
    <row r="988" spans="1:8" x14ac:dyDescent="0.25">
      <c r="A988" s="54">
        <f>COUNTIF($C$3:C988,"Да")</f>
        <v>11</v>
      </c>
      <c r="B988" s="53">
        <f t="shared" si="30"/>
        <v>46386</v>
      </c>
      <c r="C988" s="53" t="str">
        <f>IF(ISERROR(VLOOKUP(B988,Оп27_BYN→EUR!$C$3:$C$33,1,0)),"Нет","Да")</f>
        <v>Нет</v>
      </c>
      <c r="D988" s="54">
        <f t="shared" si="31"/>
        <v>365</v>
      </c>
      <c r="E988" s="55">
        <f>('Все выпуски'!$H$4*'Все выпуски'!$H$8)*((VLOOKUP(IF(C988="Нет",VLOOKUP(A988,Оп27_BYN→EUR!$A$2:$C$33,3,0),VLOOKUP((A988-1),Оп27_BYN→EUR!$A$2:$C$33,3,0)),$B$2:$G$2774,5,0)-VLOOKUP(B988,$B$2:$G$2774,5,0))/365+(VLOOKUP(IF(C988="Нет",VLOOKUP(A988,Оп27_BYN→EUR!$A$2:$C$33,3,0),VLOOKUP((A988-1),Оп27_BYN→EUR!$A$2:$C$33,3,0)),$B$2:$G$2774,6,0)-VLOOKUP(B988,$B$2:$G$2774,6,0))/366)</f>
        <v>0.61341247557037748</v>
      </c>
      <c r="F988" s="54">
        <f>COUNTIF(D989:$D$2774,365)</f>
        <v>1420</v>
      </c>
      <c r="G988" s="54">
        <f>COUNTIF(D989:$D$2774,366)</f>
        <v>366</v>
      </c>
      <c r="H988" s="50"/>
    </row>
    <row r="989" spans="1:8" x14ac:dyDescent="0.25">
      <c r="A989" s="54">
        <f>COUNTIF($C$3:C989,"Да")</f>
        <v>11</v>
      </c>
      <c r="B989" s="53">
        <f t="shared" si="30"/>
        <v>46387</v>
      </c>
      <c r="C989" s="53" t="str">
        <f>IF(ISERROR(VLOOKUP(B989,Оп27_BYN→EUR!$C$3:$C$33,1,0)),"Нет","Да")</f>
        <v>Нет</v>
      </c>
      <c r="D989" s="54">
        <f t="shared" si="31"/>
        <v>365</v>
      </c>
      <c r="E989" s="55">
        <f>('Все выпуски'!$H$4*'Все выпуски'!$H$8)*((VLOOKUP(IF(C989="Нет",VLOOKUP(A989,Оп27_BYN→EUR!$A$2:$C$33,3,0),VLOOKUP((A989-1),Оп27_BYN→EUR!$A$2:$C$33,3,0)),$B$2:$G$2774,5,0)-VLOOKUP(B989,$B$2:$G$2774,5,0))/365+(VLOOKUP(IF(C989="Нет",VLOOKUP(A989,Оп27_BYN→EUR!$A$2:$C$33,3,0),VLOOKUP((A989-1),Оп27_BYN→EUR!$A$2:$C$33,3,0)),$B$2:$G$2774,6,0)-VLOOKUP(B989,$B$2:$G$2774,6,0))/366)</f>
        <v>0.64008258320387201</v>
      </c>
      <c r="F989" s="54">
        <f>COUNTIF(D990:$D$2774,365)</f>
        <v>1419</v>
      </c>
      <c r="G989" s="54">
        <f>COUNTIF(D990:$D$2774,366)</f>
        <v>366</v>
      </c>
      <c r="H989" s="50"/>
    </row>
    <row r="990" spans="1:8" x14ac:dyDescent="0.25">
      <c r="A990" s="54">
        <f>COUNTIF($C$3:C990,"Да")</f>
        <v>11</v>
      </c>
      <c r="B990" s="53">
        <f t="shared" si="30"/>
        <v>46388</v>
      </c>
      <c r="C990" s="53" t="str">
        <f>IF(ISERROR(VLOOKUP(B990,Оп27_BYN→EUR!$C$3:$C$33,1,0)),"Нет","Да")</f>
        <v>Нет</v>
      </c>
      <c r="D990" s="54">
        <f t="shared" si="31"/>
        <v>365</v>
      </c>
      <c r="E990" s="55">
        <f>('Все выпуски'!$H$4*'Все выпуски'!$H$8)*((VLOOKUP(IF(C990="Нет",VLOOKUP(A990,Оп27_BYN→EUR!$A$2:$C$33,3,0),VLOOKUP((A990-1),Оп27_BYN→EUR!$A$2:$C$33,3,0)),$B$2:$G$2774,5,0)-VLOOKUP(B990,$B$2:$G$2774,5,0))/365+(VLOOKUP(IF(C990="Нет",VLOOKUP(A990,Оп27_BYN→EUR!$A$2:$C$33,3,0),VLOOKUP((A990-1),Оп27_BYN→EUR!$A$2:$C$33,3,0)),$B$2:$G$2774,6,0)-VLOOKUP(B990,$B$2:$G$2774,6,0))/366)</f>
        <v>0.66675269083736677</v>
      </c>
      <c r="F990" s="54">
        <f>COUNTIF(D991:$D$2774,365)</f>
        <v>1418</v>
      </c>
      <c r="G990" s="54">
        <f>COUNTIF(D991:$D$2774,366)</f>
        <v>366</v>
      </c>
      <c r="H990" s="50"/>
    </row>
    <row r="991" spans="1:8" x14ac:dyDescent="0.25">
      <c r="A991" s="54">
        <f>COUNTIF($C$3:C991,"Да")</f>
        <v>11</v>
      </c>
      <c r="B991" s="53">
        <f t="shared" si="30"/>
        <v>46389</v>
      </c>
      <c r="C991" s="53" t="str">
        <f>IF(ISERROR(VLOOKUP(B991,Оп27_BYN→EUR!$C$3:$C$33,1,0)),"Нет","Да")</f>
        <v>Нет</v>
      </c>
      <c r="D991" s="54">
        <f t="shared" si="31"/>
        <v>365</v>
      </c>
      <c r="E991" s="55">
        <f>('Все выпуски'!$H$4*'Все выпуски'!$H$8)*((VLOOKUP(IF(C991="Нет",VLOOKUP(A991,Оп27_BYN→EUR!$A$2:$C$33,3,0),VLOOKUP((A991-1),Оп27_BYN→EUR!$A$2:$C$33,3,0)),$B$2:$G$2774,5,0)-VLOOKUP(B991,$B$2:$G$2774,5,0))/365+(VLOOKUP(IF(C991="Нет",VLOOKUP(A991,Оп27_BYN→EUR!$A$2:$C$33,3,0),VLOOKUP((A991-1),Оп27_BYN→EUR!$A$2:$C$33,3,0)),$B$2:$G$2774,6,0)-VLOOKUP(B991,$B$2:$G$2774,6,0))/366)</f>
        <v>0.69342279847086141</v>
      </c>
      <c r="F991" s="54">
        <f>COUNTIF(D992:$D$2774,365)</f>
        <v>1417</v>
      </c>
      <c r="G991" s="54">
        <f>COUNTIF(D992:$D$2774,366)</f>
        <v>366</v>
      </c>
      <c r="H991" s="50"/>
    </row>
    <row r="992" spans="1:8" x14ac:dyDescent="0.25">
      <c r="A992" s="54">
        <f>COUNTIF($C$3:C992,"Да")</f>
        <v>11</v>
      </c>
      <c r="B992" s="53">
        <f t="shared" si="30"/>
        <v>46390</v>
      </c>
      <c r="C992" s="53" t="str">
        <f>IF(ISERROR(VLOOKUP(B992,Оп27_BYN→EUR!$C$3:$C$33,1,0)),"Нет","Да")</f>
        <v>Нет</v>
      </c>
      <c r="D992" s="54">
        <f t="shared" si="31"/>
        <v>365</v>
      </c>
      <c r="E992" s="55">
        <f>('Все выпуски'!$H$4*'Все выпуски'!$H$8)*((VLOOKUP(IF(C992="Нет",VLOOKUP(A992,Оп27_BYN→EUR!$A$2:$C$33,3,0),VLOOKUP((A992-1),Оп27_BYN→EUR!$A$2:$C$33,3,0)),$B$2:$G$2774,5,0)-VLOOKUP(B992,$B$2:$G$2774,5,0))/365+(VLOOKUP(IF(C992="Нет",VLOOKUP(A992,Оп27_BYN→EUR!$A$2:$C$33,3,0),VLOOKUP((A992-1),Оп27_BYN→EUR!$A$2:$C$33,3,0)),$B$2:$G$2774,6,0)-VLOOKUP(B992,$B$2:$G$2774,6,0))/366)</f>
        <v>0.72009290610435617</v>
      </c>
      <c r="F992" s="54">
        <f>COUNTIF(D993:$D$2774,365)</f>
        <v>1416</v>
      </c>
      <c r="G992" s="54">
        <f>COUNTIF(D993:$D$2774,366)</f>
        <v>366</v>
      </c>
      <c r="H992" s="50"/>
    </row>
    <row r="993" spans="1:8" x14ac:dyDescent="0.25">
      <c r="A993" s="54">
        <f>COUNTIF($C$3:C993,"Да")</f>
        <v>11</v>
      </c>
      <c r="B993" s="53">
        <f t="shared" si="30"/>
        <v>46391</v>
      </c>
      <c r="C993" s="53" t="str">
        <f>IF(ISERROR(VLOOKUP(B993,Оп27_BYN→EUR!$C$3:$C$33,1,0)),"Нет","Да")</f>
        <v>Нет</v>
      </c>
      <c r="D993" s="54">
        <f t="shared" si="31"/>
        <v>365</v>
      </c>
      <c r="E993" s="55">
        <f>('Все выпуски'!$H$4*'Все выпуски'!$H$8)*((VLOOKUP(IF(C993="Нет",VLOOKUP(A993,Оп27_BYN→EUR!$A$2:$C$33,3,0),VLOOKUP((A993-1),Оп27_BYN→EUR!$A$2:$C$33,3,0)),$B$2:$G$2774,5,0)-VLOOKUP(B993,$B$2:$G$2774,5,0))/365+(VLOOKUP(IF(C993="Нет",VLOOKUP(A993,Оп27_BYN→EUR!$A$2:$C$33,3,0),VLOOKUP((A993-1),Оп27_BYN→EUR!$A$2:$C$33,3,0)),$B$2:$G$2774,6,0)-VLOOKUP(B993,$B$2:$G$2774,6,0))/366)</f>
        <v>0.74676301373785081</v>
      </c>
      <c r="F993" s="54">
        <f>COUNTIF(D994:$D$2774,365)</f>
        <v>1415</v>
      </c>
      <c r="G993" s="54">
        <f>COUNTIF(D994:$D$2774,366)</f>
        <v>366</v>
      </c>
      <c r="H993" s="50"/>
    </row>
    <row r="994" spans="1:8" x14ac:dyDescent="0.25">
      <c r="A994" s="54">
        <f>COUNTIF($C$3:C994,"Да")</f>
        <v>11</v>
      </c>
      <c r="B994" s="53">
        <f t="shared" si="30"/>
        <v>46392</v>
      </c>
      <c r="C994" s="53" t="str">
        <f>IF(ISERROR(VLOOKUP(B994,Оп27_BYN→EUR!$C$3:$C$33,1,0)),"Нет","Да")</f>
        <v>Нет</v>
      </c>
      <c r="D994" s="54">
        <f t="shared" si="31"/>
        <v>365</v>
      </c>
      <c r="E994" s="55">
        <f>('Все выпуски'!$H$4*'Все выпуски'!$H$8)*((VLOOKUP(IF(C994="Нет",VLOOKUP(A994,Оп27_BYN→EUR!$A$2:$C$33,3,0),VLOOKUP((A994-1),Оп27_BYN→EUR!$A$2:$C$33,3,0)),$B$2:$G$2774,5,0)-VLOOKUP(B994,$B$2:$G$2774,5,0))/365+(VLOOKUP(IF(C994="Нет",VLOOKUP(A994,Оп27_BYN→EUR!$A$2:$C$33,3,0),VLOOKUP((A994-1),Оп27_BYN→EUR!$A$2:$C$33,3,0)),$B$2:$G$2774,6,0)-VLOOKUP(B994,$B$2:$G$2774,6,0))/366)</f>
        <v>0.77343312137134557</v>
      </c>
      <c r="F994" s="54">
        <f>COUNTIF(D995:$D$2774,365)</f>
        <v>1414</v>
      </c>
      <c r="G994" s="54">
        <f>COUNTIF(D995:$D$2774,366)</f>
        <v>366</v>
      </c>
      <c r="H994" s="50"/>
    </row>
    <row r="995" spans="1:8" x14ac:dyDescent="0.25">
      <c r="A995" s="54">
        <f>COUNTIF($C$3:C995,"Да")</f>
        <v>11</v>
      </c>
      <c r="B995" s="53">
        <f t="shared" si="30"/>
        <v>46393</v>
      </c>
      <c r="C995" s="53" t="str">
        <f>IF(ISERROR(VLOOKUP(B995,Оп27_BYN→EUR!$C$3:$C$33,1,0)),"Нет","Да")</f>
        <v>Нет</v>
      </c>
      <c r="D995" s="54">
        <f t="shared" si="31"/>
        <v>365</v>
      </c>
      <c r="E995" s="55">
        <f>('Все выпуски'!$H$4*'Все выпуски'!$H$8)*((VLOOKUP(IF(C995="Нет",VLOOKUP(A995,Оп27_BYN→EUR!$A$2:$C$33,3,0),VLOOKUP((A995-1),Оп27_BYN→EUR!$A$2:$C$33,3,0)),$B$2:$G$2774,5,0)-VLOOKUP(B995,$B$2:$G$2774,5,0))/365+(VLOOKUP(IF(C995="Нет",VLOOKUP(A995,Оп27_BYN→EUR!$A$2:$C$33,3,0),VLOOKUP((A995-1),Оп27_BYN→EUR!$A$2:$C$33,3,0)),$B$2:$G$2774,6,0)-VLOOKUP(B995,$B$2:$G$2774,6,0))/366)</f>
        <v>0.8001032290048401</v>
      </c>
      <c r="F995" s="54">
        <f>COUNTIF(D996:$D$2774,365)</f>
        <v>1413</v>
      </c>
      <c r="G995" s="54">
        <f>COUNTIF(D996:$D$2774,366)</f>
        <v>366</v>
      </c>
      <c r="H995" s="50"/>
    </row>
    <row r="996" spans="1:8" x14ac:dyDescent="0.25">
      <c r="A996" s="54">
        <f>COUNTIF($C$3:C996,"Да")</f>
        <v>11</v>
      </c>
      <c r="B996" s="53">
        <f t="shared" si="30"/>
        <v>46394</v>
      </c>
      <c r="C996" s="53" t="str">
        <f>IF(ISERROR(VLOOKUP(B996,Оп27_BYN→EUR!$C$3:$C$33,1,0)),"Нет","Да")</f>
        <v>Нет</v>
      </c>
      <c r="D996" s="54">
        <f t="shared" si="31"/>
        <v>365</v>
      </c>
      <c r="E996" s="55">
        <f>('Все выпуски'!$H$4*'Все выпуски'!$H$8)*((VLOOKUP(IF(C996="Нет",VLOOKUP(A996,Оп27_BYN→EUR!$A$2:$C$33,3,0),VLOOKUP((A996-1),Оп27_BYN→EUR!$A$2:$C$33,3,0)),$B$2:$G$2774,5,0)-VLOOKUP(B996,$B$2:$G$2774,5,0))/365+(VLOOKUP(IF(C996="Нет",VLOOKUP(A996,Оп27_BYN→EUR!$A$2:$C$33,3,0),VLOOKUP((A996-1),Оп27_BYN→EUR!$A$2:$C$33,3,0)),$B$2:$G$2774,6,0)-VLOOKUP(B996,$B$2:$G$2774,6,0))/366)</f>
        <v>0.82677333663833474</v>
      </c>
      <c r="F996" s="54">
        <f>COUNTIF(D997:$D$2774,365)</f>
        <v>1412</v>
      </c>
      <c r="G996" s="54">
        <f>COUNTIF(D997:$D$2774,366)</f>
        <v>366</v>
      </c>
      <c r="H996" s="50"/>
    </row>
    <row r="997" spans="1:8" x14ac:dyDescent="0.25">
      <c r="A997" s="54">
        <f>COUNTIF($C$3:C997,"Да")</f>
        <v>11</v>
      </c>
      <c r="B997" s="53">
        <f t="shared" si="30"/>
        <v>46395</v>
      </c>
      <c r="C997" s="53" t="str">
        <f>IF(ISERROR(VLOOKUP(B997,Оп27_BYN→EUR!$C$3:$C$33,1,0)),"Нет","Да")</f>
        <v>Нет</v>
      </c>
      <c r="D997" s="54">
        <f t="shared" si="31"/>
        <v>365</v>
      </c>
      <c r="E997" s="55">
        <f>('Все выпуски'!$H$4*'Все выпуски'!$H$8)*((VLOOKUP(IF(C997="Нет",VLOOKUP(A997,Оп27_BYN→EUR!$A$2:$C$33,3,0),VLOOKUP((A997-1),Оп27_BYN→EUR!$A$2:$C$33,3,0)),$B$2:$G$2774,5,0)-VLOOKUP(B997,$B$2:$G$2774,5,0))/365+(VLOOKUP(IF(C997="Нет",VLOOKUP(A997,Оп27_BYN→EUR!$A$2:$C$33,3,0),VLOOKUP((A997-1),Оп27_BYN→EUR!$A$2:$C$33,3,0)),$B$2:$G$2774,6,0)-VLOOKUP(B997,$B$2:$G$2774,6,0))/366)</f>
        <v>0.8534434442718295</v>
      </c>
      <c r="F997" s="54">
        <f>COUNTIF(D998:$D$2774,365)</f>
        <v>1411</v>
      </c>
      <c r="G997" s="54">
        <f>COUNTIF(D998:$D$2774,366)</f>
        <v>366</v>
      </c>
      <c r="H997" s="50"/>
    </row>
    <row r="998" spans="1:8" x14ac:dyDescent="0.25">
      <c r="A998" s="54">
        <f>COUNTIF($C$3:C998,"Да")</f>
        <v>11</v>
      </c>
      <c r="B998" s="53">
        <f t="shared" si="30"/>
        <v>46396</v>
      </c>
      <c r="C998" s="53" t="str">
        <f>IF(ISERROR(VLOOKUP(B998,Оп27_BYN→EUR!$C$3:$C$33,1,0)),"Нет","Да")</f>
        <v>Нет</v>
      </c>
      <c r="D998" s="54">
        <f t="shared" si="31"/>
        <v>365</v>
      </c>
      <c r="E998" s="55">
        <f>('Все выпуски'!$H$4*'Все выпуски'!$H$8)*((VLOOKUP(IF(C998="Нет",VLOOKUP(A998,Оп27_BYN→EUR!$A$2:$C$33,3,0),VLOOKUP((A998-1),Оп27_BYN→EUR!$A$2:$C$33,3,0)),$B$2:$G$2774,5,0)-VLOOKUP(B998,$B$2:$G$2774,5,0))/365+(VLOOKUP(IF(C998="Нет",VLOOKUP(A998,Оп27_BYN→EUR!$A$2:$C$33,3,0),VLOOKUP((A998-1),Оп27_BYN→EUR!$A$2:$C$33,3,0)),$B$2:$G$2774,6,0)-VLOOKUP(B998,$B$2:$G$2774,6,0))/366)</f>
        <v>0.88011355190532414</v>
      </c>
      <c r="F998" s="54">
        <f>COUNTIF(D999:$D$2774,365)</f>
        <v>1410</v>
      </c>
      <c r="G998" s="54">
        <f>COUNTIF(D999:$D$2774,366)</f>
        <v>366</v>
      </c>
      <c r="H998" s="50"/>
    </row>
    <row r="999" spans="1:8" x14ac:dyDescent="0.25">
      <c r="A999" s="54">
        <f>COUNTIF($C$3:C999,"Да")</f>
        <v>11</v>
      </c>
      <c r="B999" s="53">
        <f t="shared" si="30"/>
        <v>46397</v>
      </c>
      <c r="C999" s="53" t="str">
        <f>IF(ISERROR(VLOOKUP(B999,Оп27_BYN→EUR!$C$3:$C$33,1,0)),"Нет","Да")</f>
        <v>Нет</v>
      </c>
      <c r="D999" s="54">
        <f t="shared" si="31"/>
        <v>365</v>
      </c>
      <c r="E999" s="55">
        <f>('Все выпуски'!$H$4*'Все выпуски'!$H$8)*((VLOOKUP(IF(C999="Нет",VLOOKUP(A999,Оп27_BYN→EUR!$A$2:$C$33,3,0),VLOOKUP((A999-1),Оп27_BYN→EUR!$A$2:$C$33,3,0)),$B$2:$G$2774,5,0)-VLOOKUP(B999,$B$2:$G$2774,5,0))/365+(VLOOKUP(IF(C999="Нет",VLOOKUP(A999,Оп27_BYN→EUR!$A$2:$C$33,3,0),VLOOKUP((A999-1),Оп27_BYN→EUR!$A$2:$C$33,3,0)),$B$2:$G$2774,6,0)-VLOOKUP(B999,$B$2:$G$2774,6,0))/366)</f>
        <v>0.9067836595388189</v>
      </c>
      <c r="F999" s="54">
        <f>COUNTIF(D1000:$D$2774,365)</f>
        <v>1409</v>
      </c>
      <c r="G999" s="54">
        <f>COUNTIF(D1000:$D$2774,366)</f>
        <v>366</v>
      </c>
      <c r="H999" s="50"/>
    </row>
    <row r="1000" spans="1:8" x14ac:dyDescent="0.25">
      <c r="A1000" s="54">
        <f>COUNTIF($C$3:C1000,"Да")</f>
        <v>11</v>
      </c>
      <c r="B1000" s="53">
        <f t="shared" si="30"/>
        <v>46398</v>
      </c>
      <c r="C1000" s="53" t="str">
        <f>IF(ISERROR(VLOOKUP(B1000,Оп27_BYN→EUR!$C$3:$C$33,1,0)),"Нет","Да")</f>
        <v>Нет</v>
      </c>
      <c r="D1000" s="54">
        <f t="shared" si="31"/>
        <v>365</v>
      </c>
      <c r="E1000" s="55">
        <f>('Все выпуски'!$H$4*'Все выпуски'!$H$8)*((VLOOKUP(IF(C1000="Нет",VLOOKUP(A1000,Оп27_BYN→EUR!$A$2:$C$33,3,0),VLOOKUP((A1000-1),Оп27_BYN→EUR!$A$2:$C$33,3,0)),$B$2:$G$2774,5,0)-VLOOKUP(B1000,$B$2:$G$2774,5,0))/365+(VLOOKUP(IF(C1000="Нет",VLOOKUP(A1000,Оп27_BYN→EUR!$A$2:$C$33,3,0),VLOOKUP((A1000-1),Оп27_BYN→EUR!$A$2:$C$33,3,0)),$B$2:$G$2774,6,0)-VLOOKUP(B1000,$B$2:$G$2774,6,0))/366)</f>
        <v>0.93345376717231343</v>
      </c>
      <c r="F1000" s="54">
        <f>COUNTIF(D1001:$D$2774,365)</f>
        <v>1408</v>
      </c>
      <c r="G1000" s="54">
        <f>COUNTIF(D1001:$D$2774,366)</f>
        <v>366</v>
      </c>
      <c r="H1000" s="50"/>
    </row>
    <row r="1001" spans="1:8" x14ac:dyDescent="0.25">
      <c r="A1001" s="54">
        <f>COUNTIF($C$3:C1001,"Да")</f>
        <v>11</v>
      </c>
      <c r="B1001" s="53">
        <f t="shared" si="30"/>
        <v>46399</v>
      </c>
      <c r="C1001" s="53" t="str">
        <f>IF(ISERROR(VLOOKUP(B1001,Оп27_BYN→EUR!$C$3:$C$33,1,0)),"Нет","Да")</f>
        <v>Нет</v>
      </c>
      <c r="D1001" s="54">
        <f t="shared" si="31"/>
        <v>365</v>
      </c>
      <c r="E1001" s="55">
        <f>('Все выпуски'!$H$4*'Все выпуски'!$H$8)*((VLOOKUP(IF(C1001="Нет",VLOOKUP(A1001,Оп27_BYN→EUR!$A$2:$C$33,3,0),VLOOKUP((A1001-1),Оп27_BYN→EUR!$A$2:$C$33,3,0)),$B$2:$G$2774,5,0)-VLOOKUP(B1001,$B$2:$G$2774,5,0))/365+(VLOOKUP(IF(C1001="Нет",VLOOKUP(A1001,Оп27_BYN→EUR!$A$2:$C$33,3,0),VLOOKUP((A1001-1),Оп27_BYN→EUR!$A$2:$C$33,3,0)),$B$2:$G$2774,6,0)-VLOOKUP(B1001,$B$2:$G$2774,6,0))/366)</f>
        <v>0.96012387480580819</v>
      </c>
      <c r="F1001" s="54">
        <f>COUNTIF(D1002:$D$2774,365)</f>
        <v>1407</v>
      </c>
      <c r="G1001" s="54">
        <f>COUNTIF(D1002:$D$2774,366)</f>
        <v>366</v>
      </c>
      <c r="H1001" s="50"/>
    </row>
    <row r="1002" spans="1:8" x14ac:dyDescent="0.25">
      <c r="A1002" s="54">
        <f>COUNTIF($C$3:C1002,"Да")</f>
        <v>11</v>
      </c>
      <c r="B1002" s="53">
        <f t="shared" si="30"/>
        <v>46400</v>
      </c>
      <c r="C1002" s="53" t="str">
        <f>IF(ISERROR(VLOOKUP(B1002,Оп27_BYN→EUR!$C$3:$C$33,1,0)),"Нет","Да")</f>
        <v>Нет</v>
      </c>
      <c r="D1002" s="54">
        <f t="shared" si="31"/>
        <v>365</v>
      </c>
      <c r="E1002" s="55">
        <f>('Все выпуски'!$H$4*'Все выпуски'!$H$8)*((VLOOKUP(IF(C1002="Нет",VLOOKUP(A1002,Оп27_BYN→EUR!$A$2:$C$33,3,0),VLOOKUP((A1002-1),Оп27_BYN→EUR!$A$2:$C$33,3,0)),$B$2:$G$2774,5,0)-VLOOKUP(B1002,$B$2:$G$2774,5,0))/365+(VLOOKUP(IF(C1002="Нет",VLOOKUP(A1002,Оп27_BYN→EUR!$A$2:$C$33,3,0),VLOOKUP((A1002-1),Оп27_BYN→EUR!$A$2:$C$33,3,0)),$B$2:$G$2774,6,0)-VLOOKUP(B1002,$B$2:$G$2774,6,0))/366)</f>
        <v>0.98679398243930283</v>
      </c>
      <c r="F1002" s="54">
        <f>COUNTIF(D1003:$D$2774,365)</f>
        <v>1406</v>
      </c>
      <c r="G1002" s="54">
        <f>COUNTIF(D1003:$D$2774,366)</f>
        <v>366</v>
      </c>
      <c r="H1002" s="50"/>
    </row>
    <row r="1003" spans="1:8" x14ac:dyDescent="0.25">
      <c r="A1003" s="54">
        <f>COUNTIF($C$3:C1003,"Да")</f>
        <v>11</v>
      </c>
      <c r="B1003" s="53">
        <f t="shared" si="30"/>
        <v>46401</v>
      </c>
      <c r="C1003" s="53" t="str">
        <f>IF(ISERROR(VLOOKUP(B1003,Оп27_BYN→EUR!$C$3:$C$33,1,0)),"Нет","Да")</f>
        <v>Нет</v>
      </c>
      <c r="D1003" s="54">
        <f t="shared" si="31"/>
        <v>365</v>
      </c>
      <c r="E1003" s="55">
        <f>('Все выпуски'!$H$4*'Все выпуски'!$H$8)*((VLOOKUP(IF(C1003="Нет",VLOOKUP(A1003,Оп27_BYN→EUR!$A$2:$C$33,3,0),VLOOKUP((A1003-1),Оп27_BYN→EUR!$A$2:$C$33,3,0)),$B$2:$G$2774,5,0)-VLOOKUP(B1003,$B$2:$G$2774,5,0))/365+(VLOOKUP(IF(C1003="Нет",VLOOKUP(A1003,Оп27_BYN→EUR!$A$2:$C$33,3,0),VLOOKUP((A1003-1),Оп27_BYN→EUR!$A$2:$C$33,3,0)),$B$2:$G$2774,6,0)-VLOOKUP(B1003,$B$2:$G$2774,6,0))/366)</f>
        <v>1.0134640900727976</v>
      </c>
      <c r="F1003" s="54">
        <f>COUNTIF(D1004:$D$2774,365)</f>
        <v>1405</v>
      </c>
      <c r="G1003" s="54">
        <f>COUNTIF(D1004:$D$2774,366)</f>
        <v>366</v>
      </c>
      <c r="H1003" s="50"/>
    </row>
    <row r="1004" spans="1:8" x14ac:dyDescent="0.25">
      <c r="A1004" s="54">
        <f>COUNTIF($C$3:C1004,"Да")</f>
        <v>11</v>
      </c>
      <c r="B1004" s="53">
        <f t="shared" si="30"/>
        <v>46402</v>
      </c>
      <c r="C1004" s="53" t="str">
        <f>IF(ISERROR(VLOOKUP(B1004,Оп27_BYN→EUR!$C$3:$C$33,1,0)),"Нет","Да")</f>
        <v>Нет</v>
      </c>
      <c r="D1004" s="54">
        <f t="shared" si="31"/>
        <v>365</v>
      </c>
      <c r="E1004" s="55">
        <f>('Все выпуски'!$H$4*'Все выпуски'!$H$8)*((VLOOKUP(IF(C1004="Нет",VLOOKUP(A1004,Оп27_BYN→EUR!$A$2:$C$33,3,0),VLOOKUP((A1004-1),Оп27_BYN→EUR!$A$2:$C$33,3,0)),$B$2:$G$2774,5,0)-VLOOKUP(B1004,$B$2:$G$2774,5,0))/365+(VLOOKUP(IF(C1004="Нет",VLOOKUP(A1004,Оп27_BYN→EUR!$A$2:$C$33,3,0),VLOOKUP((A1004-1),Оп27_BYN→EUR!$A$2:$C$33,3,0)),$B$2:$G$2774,6,0)-VLOOKUP(B1004,$B$2:$G$2774,6,0))/366)</f>
        <v>1.0401341977062921</v>
      </c>
      <c r="F1004" s="54">
        <f>COUNTIF(D1005:$D$2774,365)</f>
        <v>1404</v>
      </c>
      <c r="G1004" s="54">
        <f>COUNTIF(D1005:$D$2774,366)</f>
        <v>366</v>
      </c>
      <c r="H1004" s="50"/>
    </row>
    <row r="1005" spans="1:8" x14ac:dyDescent="0.25">
      <c r="A1005" s="54">
        <f>COUNTIF($C$3:C1005,"Да")</f>
        <v>11</v>
      </c>
      <c r="B1005" s="53">
        <f t="shared" si="30"/>
        <v>46403</v>
      </c>
      <c r="C1005" s="53" t="str">
        <f>IF(ISERROR(VLOOKUP(B1005,Оп27_BYN→EUR!$C$3:$C$33,1,0)),"Нет","Да")</f>
        <v>Нет</v>
      </c>
      <c r="D1005" s="54">
        <f t="shared" si="31"/>
        <v>365</v>
      </c>
      <c r="E1005" s="55">
        <f>('Все выпуски'!$H$4*'Все выпуски'!$H$8)*((VLOOKUP(IF(C1005="Нет",VLOOKUP(A1005,Оп27_BYN→EUR!$A$2:$C$33,3,0),VLOOKUP((A1005-1),Оп27_BYN→EUR!$A$2:$C$33,3,0)),$B$2:$G$2774,5,0)-VLOOKUP(B1005,$B$2:$G$2774,5,0))/365+(VLOOKUP(IF(C1005="Нет",VLOOKUP(A1005,Оп27_BYN→EUR!$A$2:$C$33,3,0),VLOOKUP((A1005-1),Оп27_BYN→EUR!$A$2:$C$33,3,0)),$B$2:$G$2774,6,0)-VLOOKUP(B1005,$B$2:$G$2774,6,0))/366)</f>
        <v>1.0668043053397869</v>
      </c>
      <c r="F1005" s="54">
        <f>COUNTIF(D1006:$D$2774,365)</f>
        <v>1403</v>
      </c>
      <c r="G1005" s="54">
        <f>COUNTIF(D1006:$D$2774,366)</f>
        <v>366</v>
      </c>
      <c r="H1005" s="50"/>
    </row>
    <row r="1006" spans="1:8" x14ac:dyDescent="0.25">
      <c r="A1006" s="54">
        <f>COUNTIF($C$3:C1006,"Да")</f>
        <v>11</v>
      </c>
      <c r="B1006" s="53">
        <f t="shared" si="30"/>
        <v>46404</v>
      </c>
      <c r="C1006" s="53" t="str">
        <f>IF(ISERROR(VLOOKUP(B1006,Оп27_BYN→EUR!$C$3:$C$33,1,0)),"Нет","Да")</f>
        <v>Нет</v>
      </c>
      <c r="D1006" s="54">
        <f t="shared" si="31"/>
        <v>365</v>
      </c>
      <c r="E1006" s="55">
        <f>('Все выпуски'!$H$4*'Все выпуски'!$H$8)*((VLOOKUP(IF(C1006="Нет",VLOOKUP(A1006,Оп27_BYN→EUR!$A$2:$C$33,3,0),VLOOKUP((A1006-1),Оп27_BYN→EUR!$A$2:$C$33,3,0)),$B$2:$G$2774,5,0)-VLOOKUP(B1006,$B$2:$G$2774,5,0))/365+(VLOOKUP(IF(C1006="Нет",VLOOKUP(A1006,Оп27_BYN→EUR!$A$2:$C$33,3,0),VLOOKUP((A1006-1),Оп27_BYN→EUR!$A$2:$C$33,3,0)),$B$2:$G$2774,6,0)-VLOOKUP(B1006,$B$2:$G$2774,6,0))/366)</f>
        <v>1.0934744129732814</v>
      </c>
      <c r="F1006" s="54">
        <f>COUNTIF(D1007:$D$2774,365)</f>
        <v>1402</v>
      </c>
      <c r="G1006" s="54">
        <f>COUNTIF(D1007:$D$2774,366)</f>
        <v>366</v>
      </c>
      <c r="H1006" s="50"/>
    </row>
    <row r="1007" spans="1:8" x14ac:dyDescent="0.25">
      <c r="A1007" s="54">
        <f>COUNTIF($C$3:C1007,"Да")</f>
        <v>11</v>
      </c>
      <c r="B1007" s="53">
        <f t="shared" si="30"/>
        <v>46405</v>
      </c>
      <c r="C1007" s="53" t="str">
        <f>IF(ISERROR(VLOOKUP(B1007,Оп27_BYN→EUR!$C$3:$C$33,1,0)),"Нет","Да")</f>
        <v>Нет</v>
      </c>
      <c r="D1007" s="54">
        <f t="shared" si="31"/>
        <v>365</v>
      </c>
      <c r="E1007" s="55">
        <f>('Все выпуски'!$H$4*'Все выпуски'!$H$8)*((VLOOKUP(IF(C1007="Нет",VLOOKUP(A1007,Оп27_BYN→EUR!$A$2:$C$33,3,0),VLOOKUP((A1007-1),Оп27_BYN→EUR!$A$2:$C$33,3,0)),$B$2:$G$2774,5,0)-VLOOKUP(B1007,$B$2:$G$2774,5,0))/365+(VLOOKUP(IF(C1007="Нет",VLOOKUP(A1007,Оп27_BYN→EUR!$A$2:$C$33,3,0),VLOOKUP((A1007-1),Оп27_BYN→EUR!$A$2:$C$33,3,0)),$B$2:$G$2774,6,0)-VLOOKUP(B1007,$B$2:$G$2774,6,0))/366)</f>
        <v>1.1201445206067762</v>
      </c>
      <c r="F1007" s="54">
        <f>COUNTIF(D1008:$D$2774,365)</f>
        <v>1401</v>
      </c>
      <c r="G1007" s="54">
        <f>COUNTIF(D1008:$D$2774,366)</f>
        <v>366</v>
      </c>
      <c r="H1007" s="50"/>
    </row>
    <row r="1008" spans="1:8" x14ac:dyDescent="0.25">
      <c r="A1008" s="54">
        <f>COUNTIF($C$3:C1008,"Да")</f>
        <v>11</v>
      </c>
      <c r="B1008" s="53">
        <f t="shared" si="30"/>
        <v>46406</v>
      </c>
      <c r="C1008" s="53" t="str">
        <f>IF(ISERROR(VLOOKUP(B1008,Оп27_BYN→EUR!$C$3:$C$33,1,0)),"Нет","Да")</f>
        <v>Нет</v>
      </c>
      <c r="D1008" s="54">
        <f t="shared" si="31"/>
        <v>365</v>
      </c>
      <c r="E1008" s="55">
        <f>('Все выпуски'!$H$4*'Все выпуски'!$H$8)*((VLOOKUP(IF(C1008="Нет",VLOOKUP(A1008,Оп27_BYN→EUR!$A$2:$C$33,3,0),VLOOKUP((A1008-1),Оп27_BYN→EUR!$A$2:$C$33,3,0)),$B$2:$G$2774,5,0)-VLOOKUP(B1008,$B$2:$G$2774,5,0))/365+(VLOOKUP(IF(C1008="Нет",VLOOKUP(A1008,Оп27_BYN→EUR!$A$2:$C$33,3,0),VLOOKUP((A1008-1),Оп27_BYN→EUR!$A$2:$C$33,3,0)),$B$2:$G$2774,6,0)-VLOOKUP(B1008,$B$2:$G$2774,6,0))/366)</f>
        <v>1.1468146282402709</v>
      </c>
      <c r="F1008" s="54">
        <f>COUNTIF(D1009:$D$2774,365)</f>
        <v>1400</v>
      </c>
      <c r="G1008" s="54">
        <f>COUNTIF(D1009:$D$2774,366)</f>
        <v>366</v>
      </c>
      <c r="H1008" s="50"/>
    </row>
    <row r="1009" spans="1:8" x14ac:dyDescent="0.25">
      <c r="A1009" s="54">
        <f>COUNTIF($C$3:C1009,"Да")</f>
        <v>11</v>
      </c>
      <c r="B1009" s="53">
        <f t="shared" si="30"/>
        <v>46407</v>
      </c>
      <c r="C1009" s="53" t="str">
        <f>IF(ISERROR(VLOOKUP(B1009,Оп27_BYN→EUR!$C$3:$C$33,1,0)),"Нет","Да")</f>
        <v>Нет</v>
      </c>
      <c r="D1009" s="54">
        <f t="shared" si="31"/>
        <v>365</v>
      </c>
      <c r="E1009" s="55">
        <f>('Все выпуски'!$H$4*'Все выпуски'!$H$8)*((VLOOKUP(IF(C1009="Нет",VLOOKUP(A1009,Оп27_BYN→EUR!$A$2:$C$33,3,0),VLOOKUP((A1009-1),Оп27_BYN→EUR!$A$2:$C$33,3,0)),$B$2:$G$2774,5,0)-VLOOKUP(B1009,$B$2:$G$2774,5,0))/365+(VLOOKUP(IF(C1009="Нет",VLOOKUP(A1009,Оп27_BYN→EUR!$A$2:$C$33,3,0),VLOOKUP((A1009-1),Оп27_BYN→EUR!$A$2:$C$33,3,0)),$B$2:$G$2774,6,0)-VLOOKUP(B1009,$B$2:$G$2774,6,0))/366)</f>
        <v>1.1734847358737657</v>
      </c>
      <c r="F1009" s="54">
        <f>COUNTIF(D1010:$D$2774,365)</f>
        <v>1399</v>
      </c>
      <c r="G1009" s="54">
        <f>COUNTIF(D1010:$D$2774,366)</f>
        <v>366</v>
      </c>
      <c r="H1009" s="50"/>
    </row>
    <row r="1010" spans="1:8" x14ac:dyDescent="0.25">
      <c r="A1010" s="54">
        <f>COUNTIF($C$3:C1010,"Да")</f>
        <v>11</v>
      </c>
      <c r="B1010" s="53">
        <f t="shared" si="30"/>
        <v>46408</v>
      </c>
      <c r="C1010" s="53" t="str">
        <f>IF(ISERROR(VLOOKUP(B1010,Оп27_BYN→EUR!$C$3:$C$33,1,0)),"Нет","Да")</f>
        <v>Нет</v>
      </c>
      <c r="D1010" s="54">
        <f t="shared" si="31"/>
        <v>365</v>
      </c>
      <c r="E1010" s="55">
        <f>('Все выпуски'!$H$4*'Все выпуски'!$H$8)*((VLOOKUP(IF(C1010="Нет",VLOOKUP(A1010,Оп27_BYN→EUR!$A$2:$C$33,3,0),VLOOKUP((A1010-1),Оп27_BYN→EUR!$A$2:$C$33,3,0)),$B$2:$G$2774,5,0)-VLOOKUP(B1010,$B$2:$G$2774,5,0))/365+(VLOOKUP(IF(C1010="Нет",VLOOKUP(A1010,Оп27_BYN→EUR!$A$2:$C$33,3,0),VLOOKUP((A1010-1),Оп27_BYN→EUR!$A$2:$C$33,3,0)),$B$2:$G$2774,6,0)-VLOOKUP(B1010,$B$2:$G$2774,6,0))/366)</f>
        <v>1.2001548435072602</v>
      </c>
      <c r="F1010" s="54">
        <f>COUNTIF(D1011:$D$2774,365)</f>
        <v>1398</v>
      </c>
      <c r="G1010" s="54">
        <f>COUNTIF(D1011:$D$2774,366)</f>
        <v>366</v>
      </c>
      <c r="H1010" s="50"/>
    </row>
    <row r="1011" spans="1:8" x14ac:dyDescent="0.25">
      <c r="A1011" s="54">
        <f>COUNTIF($C$3:C1011,"Да")</f>
        <v>11</v>
      </c>
      <c r="B1011" s="53">
        <f t="shared" si="30"/>
        <v>46409</v>
      </c>
      <c r="C1011" s="53" t="str">
        <f>IF(ISERROR(VLOOKUP(B1011,Оп27_BYN→EUR!$C$3:$C$33,1,0)),"Нет","Да")</f>
        <v>Нет</v>
      </c>
      <c r="D1011" s="54">
        <f t="shared" si="31"/>
        <v>365</v>
      </c>
      <c r="E1011" s="55">
        <f>('Все выпуски'!$H$4*'Все выпуски'!$H$8)*((VLOOKUP(IF(C1011="Нет",VLOOKUP(A1011,Оп27_BYN→EUR!$A$2:$C$33,3,0),VLOOKUP((A1011-1),Оп27_BYN→EUR!$A$2:$C$33,3,0)),$B$2:$G$2774,5,0)-VLOOKUP(B1011,$B$2:$G$2774,5,0))/365+(VLOOKUP(IF(C1011="Нет",VLOOKUP(A1011,Оп27_BYN→EUR!$A$2:$C$33,3,0),VLOOKUP((A1011-1),Оп27_BYN→EUR!$A$2:$C$33,3,0)),$B$2:$G$2774,6,0)-VLOOKUP(B1011,$B$2:$G$2774,6,0))/366)</f>
        <v>1.226824951140755</v>
      </c>
      <c r="F1011" s="54">
        <f>COUNTIF(D1012:$D$2774,365)</f>
        <v>1397</v>
      </c>
      <c r="G1011" s="54">
        <f>COUNTIF(D1012:$D$2774,366)</f>
        <v>366</v>
      </c>
      <c r="H1011" s="50"/>
    </row>
    <row r="1012" spans="1:8" x14ac:dyDescent="0.25">
      <c r="A1012" s="54">
        <f>COUNTIF($C$3:C1012,"Да")</f>
        <v>11</v>
      </c>
      <c r="B1012" s="53">
        <f t="shared" si="30"/>
        <v>46410</v>
      </c>
      <c r="C1012" s="53" t="str">
        <f>IF(ISERROR(VLOOKUP(B1012,Оп27_BYN→EUR!$C$3:$C$33,1,0)),"Нет","Да")</f>
        <v>Нет</v>
      </c>
      <c r="D1012" s="54">
        <f t="shared" si="31"/>
        <v>365</v>
      </c>
      <c r="E1012" s="55">
        <f>('Все выпуски'!$H$4*'Все выпуски'!$H$8)*((VLOOKUP(IF(C1012="Нет",VLOOKUP(A1012,Оп27_BYN→EUR!$A$2:$C$33,3,0),VLOOKUP((A1012-1),Оп27_BYN→EUR!$A$2:$C$33,3,0)),$B$2:$G$2774,5,0)-VLOOKUP(B1012,$B$2:$G$2774,5,0))/365+(VLOOKUP(IF(C1012="Нет",VLOOKUP(A1012,Оп27_BYN→EUR!$A$2:$C$33,3,0),VLOOKUP((A1012-1),Оп27_BYN→EUR!$A$2:$C$33,3,0)),$B$2:$G$2774,6,0)-VLOOKUP(B1012,$B$2:$G$2774,6,0))/366)</f>
        <v>1.2534950587742495</v>
      </c>
      <c r="F1012" s="54">
        <f>COUNTIF(D1013:$D$2774,365)</f>
        <v>1396</v>
      </c>
      <c r="G1012" s="54">
        <f>COUNTIF(D1013:$D$2774,366)</f>
        <v>366</v>
      </c>
      <c r="H1012" s="50"/>
    </row>
    <row r="1013" spans="1:8" x14ac:dyDescent="0.25">
      <c r="A1013" s="54">
        <f>COUNTIF($C$3:C1013,"Да")</f>
        <v>11</v>
      </c>
      <c r="B1013" s="53">
        <f t="shared" si="30"/>
        <v>46411</v>
      </c>
      <c r="C1013" s="53" t="str">
        <f>IF(ISERROR(VLOOKUP(B1013,Оп27_BYN→EUR!$C$3:$C$33,1,0)),"Нет","Да")</f>
        <v>Нет</v>
      </c>
      <c r="D1013" s="54">
        <f t="shared" si="31"/>
        <v>365</v>
      </c>
      <c r="E1013" s="55">
        <f>('Все выпуски'!$H$4*'Все выпуски'!$H$8)*((VLOOKUP(IF(C1013="Нет",VLOOKUP(A1013,Оп27_BYN→EUR!$A$2:$C$33,3,0),VLOOKUP((A1013-1),Оп27_BYN→EUR!$A$2:$C$33,3,0)),$B$2:$G$2774,5,0)-VLOOKUP(B1013,$B$2:$G$2774,5,0))/365+(VLOOKUP(IF(C1013="Нет",VLOOKUP(A1013,Оп27_BYN→EUR!$A$2:$C$33,3,0),VLOOKUP((A1013-1),Оп27_BYN→EUR!$A$2:$C$33,3,0)),$B$2:$G$2774,6,0)-VLOOKUP(B1013,$B$2:$G$2774,6,0))/366)</f>
        <v>1.280165166407744</v>
      </c>
      <c r="F1013" s="54">
        <f>COUNTIF(D1014:$D$2774,365)</f>
        <v>1395</v>
      </c>
      <c r="G1013" s="54">
        <f>COUNTIF(D1014:$D$2774,366)</f>
        <v>366</v>
      </c>
      <c r="H1013" s="50"/>
    </row>
    <row r="1014" spans="1:8" x14ac:dyDescent="0.25">
      <c r="A1014" s="54">
        <f>COUNTIF($C$3:C1014,"Да")</f>
        <v>11</v>
      </c>
      <c r="B1014" s="53">
        <f t="shared" si="30"/>
        <v>46412</v>
      </c>
      <c r="C1014" s="53" t="str">
        <f>IF(ISERROR(VLOOKUP(B1014,Оп27_BYN→EUR!$C$3:$C$33,1,0)),"Нет","Да")</f>
        <v>Нет</v>
      </c>
      <c r="D1014" s="54">
        <f t="shared" si="31"/>
        <v>365</v>
      </c>
      <c r="E1014" s="55">
        <f>('Все выпуски'!$H$4*'Все выпуски'!$H$8)*((VLOOKUP(IF(C1014="Нет",VLOOKUP(A1014,Оп27_BYN→EUR!$A$2:$C$33,3,0),VLOOKUP((A1014-1),Оп27_BYN→EUR!$A$2:$C$33,3,0)),$B$2:$G$2774,5,0)-VLOOKUP(B1014,$B$2:$G$2774,5,0))/365+(VLOOKUP(IF(C1014="Нет",VLOOKUP(A1014,Оп27_BYN→EUR!$A$2:$C$33,3,0),VLOOKUP((A1014-1),Оп27_BYN→EUR!$A$2:$C$33,3,0)),$B$2:$G$2774,6,0)-VLOOKUP(B1014,$B$2:$G$2774,6,0))/366)</f>
        <v>1.306835274041239</v>
      </c>
      <c r="F1014" s="54">
        <f>COUNTIF(D1015:$D$2774,365)</f>
        <v>1394</v>
      </c>
      <c r="G1014" s="54">
        <f>COUNTIF(D1015:$D$2774,366)</f>
        <v>366</v>
      </c>
      <c r="H1014" s="50"/>
    </row>
    <row r="1015" spans="1:8" x14ac:dyDescent="0.25">
      <c r="A1015" s="54">
        <f>COUNTIF($C$3:C1015,"Да")</f>
        <v>11</v>
      </c>
      <c r="B1015" s="53">
        <f t="shared" si="30"/>
        <v>46413</v>
      </c>
      <c r="C1015" s="53" t="str">
        <f>IF(ISERROR(VLOOKUP(B1015,Оп27_BYN→EUR!$C$3:$C$33,1,0)),"Нет","Да")</f>
        <v>Нет</v>
      </c>
      <c r="D1015" s="54">
        <f t="shared" si="31"/>
        <v>365</v>
      </c>
      <c r="E1015" s="55">
        <f>('Все выпуски'!$H$4*'Все выпуски'!$H$8)*((VLOOKUP(IF(C1015="Нет",VLOOKUP(A1015,Оп27_BYN→EUR!$A$2:$C$33,3,0),VLOOKUP((A1015-1),Оп27_BYN→EUR!$A$2:$C$33,3,0)),$B$2:$G$2774,5,0)-VLOOKUP(B1015,$B$2:$G$2774,5,0))/365+(VLOOKUP(IF(C1015="Нет",VLOOKUP(A1015,Оп27_BYN→EUR!$A$2:$C$33,3,0),VLOOKUP((A1015-1),Оп27_BYN→EUR!$A$2:$C$33,3,0)),$B$2:$G$2774,6,0)-VLOOKUP(B1015,$B$2:$G$2774,6,0))/366)</f>
        <v>1.3335053816747335</v>
      </c>
      <c r="F1015" s="54">
        <f>COUNTIF(D1016:$D$2774,365)</f>
        <v>1393</v>
      </c>
      <c r="G1015" s="54">
        <f>COUNTIF(D1016:$D$2774,366)</f>
        <v>366</v>
      </c>
      <c r="H1015" s="50"/>
    </row>
    <row r="1016" spans="1:8" x14ac:dyDescent="0.25">
      <c r="A1016" s="54">
        <f>COUNTIF($C$3:C1016,"Да")</f>
        <v>11</v>
      </c>
      <c r="B1016" s="53">
        <f t="shared" si="30"/>
        <v>46414</v>
      </c>
      <c r="C1016" s="53" t="str">
        <f>IF(ISERROR(VLOOKUP(B1016,Оп27_BYN→EUR!$C$3:$C$33,1,0)),"Нет","Да")</f>
        <v>Нет</v>
      </c>
      <c r="D1016" s="54">
        <f t="shared" si="31"/>
        <v>365</v>
      </c>
      <c r="E1016" s="55">
        <f>('Все выпуски'!$H$4*'Все выпуски'!$H$8)*((VLOOKUP(IF(C1016="Нет",VLOOKUP(A1016,Оп27_BYN→EUR!$A$2:$C$33,3,0),VLOOKUP((A1016-1),Оп27_BYN→EUR!$A$2:$C$33,3,0)),$B$2:$G$2774,5,0)-VLOOKUP(B1016,$B$2:$G$2774,5,0))/365+(VLOOKUP(IF(C1016="Нет",VLOOKUP(A1016,Оп27_BYN→EUR!$A$2:$C$33,3,0),VLOOKUP((A1016-1),Оп27_BYN→EUR!$A$2:$C$33,3,0)),$B$2:$G$2774,6,0)-VLOOKUP(B1016,$B$2:$G$2774,6,0))/366)</f>
        <v>1.3601754893082283</v>
      </c>
      <c r="F1016" s="54">
        <f>COUNTIF(D1017:$D$2774,365)</f>
        <v>1392</v>
      </c>
      <c r="G1016" s="54">
        <f>COUNTIF(D1017:$D$2774,366)</f>
        <v>366</v>
      </c>
      <c r="H1016" s="50"/>
    </row>
    <row r="1017" spans="1:8" x14ac:dyDescent="0.25">
      <c r="A1017" s="54">
        <f>COUNTIF($C$3:C1017,"Да")</f>
        <v>11</v>
      </c>
      <c r="B1017" s="53">
        <f t="shared" si="30"/>
        <v>46415</v>
      </c>
      <c r="C1017" s="53" t="str">
        <f>IF(ISERROR(VLOOKUP(B1017,Оп27_BYN→EUR!$C$3:$C$33,1,0)),"Нет","Да")</f>
        <v>Нет</v>
      </c>
      <c r="D1017" s="54">
        <f t="shared" si="31"/>
        <v>365</v>
      </c>
      <c r="E1017" s="55">
        <f>('Все выпуски'!$H$4*'Все выпуски'!$H$8)*((VLOOKUP(IF(C1017="Нет",VLOOKUP(A1017,Оп27_BYN→EUR!$A$2:$C$33,3,0),VLOOKUP((A1017-1),Оп27_BYN→EUR!$A$2:$C$33,3,0)),$B$2:$G$2774,5,0)-VLOOKUP(B1017,$B$2:$G$2774,5,0))/365+(VLOOKUP(IF(C1017="Нет",VLOOKUP(A1017,Оп27_BYN→EUR!$A$2:$C$33,3,0),VLOOKUP((A1017-1),Оп27_BYN→EUR!$A$2:$C$33,3,0)),$B$2:$G$2774,6,0)-VLOOKUP(B1017,$B$2:$G$2774,6,0))/366)</f>
        <v>1.3868455969417228</v>
      </c>
      <c r="F1017" s="54">
        <f>COUNTIF(D1018:$D$2774,365)</f>
        <v>1391</v>
      </c>
      <c r="G1017" s="54">
        <f>COUNTIF(D1018:$D$2774,366)</f>
        <v>366</v>
      </c>
      <c r="H1017" s="50"/>
    </row>
    <row r="1018" spans="1:8" x14ac:dyDescent="0.25">
      <c r="A1018" s="54">
        <f>COUNTIF($C$3:C1018,"Да")</f>
        <v>11</v>
      </c>
      <c r="B1018" s="53">
        <f t="shared" si="30"/>
        <v>46416</v>
      </c>
      <c r="C1018" s="53" t="str">
        <f>IF(ISERROR(VLOOKUP(B1018,Оп27_BYN→EUR!$C$3:$C$33,1,0)),"Нет","Да")</f>
        <v>Нет</v>
      </c>
      <c r="D1018" s="54">
        <f t="shared" si="31"/>
        <v>365</v>
      </c>
      <c r="E1018" s="55">
        <f>('Все выпуски'!$H$4*'Все выпуски'!$H$8)*((VLOOKUP(IF(C1018="Нет",VLOOKUP(A1018,Оп27_BYN→EUR!$A$2:$C$33,3,0),VLOOKUP((A1018-1),Оп27_BYN→EUR!$A$2:$C$33,3,0)),$B$2:$G$2774,5,0)-VLOOKUP(B1018,$B$2:$G$2774,5,0))/365+(VLOOKUP(IF(C1018="Нет",VLOOKUP(A1018,Оп27_BYN→EUR!$A$2:$C$33,3,0),VLOOKUP((A1018-1),Оп27_BYN→EUR!$A$2:$C$33,3,0)),$B$2:$G$2774,6,0)-VLOOKUP(B1018,$B$2:$G$2774,6,0))/366)</f>
        <v>1.4135157045752174</v>
      </c>
      <c r="F1018" s="54">
        <f>COUNTIF(D1019:$D$2774,365)</f>
        <v>1390</v>
      </c>
      <c r="G1018" s="54">
        <f>COUNTIF(D1019:$D$2774,366)</f>
        <v>366</v>
      </c>
      <c r="H1018" s="50"/>
    </row>
    <row r="1019" spans="1:8" x14ac:dyDescent="0.25">
      <c r="A1019" s="54">
        <f>COUNTIF($C$3:C1019,"Да")</f>
        <v>11</v>
      </c>
      <c r="B1019" s="53">
        <f t="shared" si="30"/>
        <v>46417</v>
      </c>
      <c r="C1019" s="53" t="str">
        <f>IF(ISERROR(VLOOKUP(B1019,Оп27_BYN→EUR!$C$3:$C$33,1,0)),"Нет","Да")</f>
        <v>Нет</v>
      </c>
      <c r="D1019" s="54">
        <f t="shared" si="31"/>
        <v>365</v>
      </c>
      <c r="E1019" s="55">
        <f>('Все выпуски'!$H$4*'Все выпуски'!$H$8)*((VLOOKUP(IF(C1019="Нет",VLOOKUP(A1019,Оп27_BYN→EUR!$A$2:$C$33,3,0),VLOOKUP((A1019-1),Оп27_BYN→EUR!$A$2:$C$33,3,0)),$B$2:$G$2774,5,0)-VLOOKUP(B1019,$B$2:$G$2774,5,0))/365+(VLOOKUP(IF(C1019="Нет",VLOOKUP(A1019,Оп27_BYN→EUR!$A$2:$C$33,3,0),VLOOKUP((A1019-1),Оп27_BYN→EUR!$A$2:$C$33,3,0)),$B$2:$G$2774,6,0)-VLOOKUP(B1019,$B$2:$G$2774,6,0))/366)</f>
        <v>1.4401858122087123</v>
      </c>
      <c r="F1019" s="54">
        <f>COUNTIF(D1020:$D$2774,365)</f>
        <v>1389</v>
      </c>
      <c r="G1019" s="54">
        <f>COUNTIF(D1020:$D$2774,366)</f>
        <v>366</v>
      </c>
      <c r="H1019" s="50"/>
    </row>
    <row r="1020" spans="1:8" x14ac:dyDescent="0.25">
      <c r="A1020" s="54">
        <f>COUNTIF($C$3:C1020,"Да")</f>
        <v>11</v>
      </c>
      <c r="B1020" s="53">
        <f t="shared" si="30"/>
        <v>46418</v>
      </c>
      <c r="C1020" s="53" t="str">
        <f>IF(ISERROR(VLOOKUP(B1020,Оп27_BYN→EUR!$C$3:$C$33,1,0)),"Нет","Да")</f>
        <v>Нет</v>
      </c>
      <c r="D1020" s="54">
        <f t="shared" si="31"/>
        <v>365</v>
      </c>
      <c r="E1020" s="55">
        <f>('Все выпуски'!$H$4*'Все выпуски'!$H$8)*((VLOOKUP(IF(C1020="Нет",VLOOKUP(A1020,Оп27_BYN→EUR!$A$2:$C$33,3,0),VLOOKUP((A1020-1),Оп27_BYN→EUR!$A$2:$C$33,3,0)),$B$2:$G$2774,5,0)-VLOOKUP(B1020,$B$2:$G$2774,5,0))/365+(VLOOKUP(IF(C1020="Нет",VLOOKUP(A1020,Оп27_BYN→EUR!$A$2:$C$33,3,0),VLOOKUP((A1020-1),Оп27_BYN→EUR!$A$2:$C$33,3,0)),$B$2:$G$2774,6,0)-VLOOKUP(B1020,$B$2:$G$2774,6,0))/366)</f>
        <v>1.4668559198422069</v>
      </c>
      <c r="F1020" s="54">
        <f>COUNTIF(D1021:$D$2774,365)</f>
        <v>1388</v>
      </c>
      <c r="G1020" s="54">
        <f>COUNTIF(D1021:$D$2774,366)</f>
        <v>366</v>
      </c>
      <c r="H1020" s="50"/>
    </row>
    <row r="1021" spans="1:8" x14ac:dyDescent="0.25">
      <c r="A1021" s="54">
        <f>COUNTIF($C$3:C1021,"Да")</f>
        <v>11</v>
      </c>
      <c r="B1021" s="53">
        <f t="shared" si="30"/>
        <v>46419</v>
      </c>
      <c r="C1021" s="53" t="str">
        <f>IF(ISERROR(VLOOKUP(B1021,Оп27_BYN→EUR!$C$3:$C$33,1,0)),"Нет","Да")</f>
        <v>Нет</v>
      </c>
      <c r="D1021" s="54">
        <f t="shared" si="31"/>
        <v>365</v>
      </c>
      <c r="E1021" s="55">
        <f>('Все выпуски'!$H$4*'Все выпуски'!$H$8)*((VLOOKUP(IF(C1021="Нет",VLOOKUP(A1021,Оп27_BYN→EUR!$A$2:$C$33,3,0),VLOOKUP((A1021-1),Оп27_BYN→EUR!$A$2:$C$33,3,0)),$B$2:$G$2774,5,0)-VLOOKUP(B1021,$B$2:$G$2774,5,0))/365+(VLOOKUP(IF(C1021="Нет",VLOOKUP(A1021,Оп27_BYN→EUR!$A$2:$C$33,3,0),VLOOKUP((A1021-1),Оп27_BYN→EUR!$A$2:$C$33,3,0)),$B$2:$G$2774,6,0)-VLOOKUP(B1021,$B$2:$G$2774,6,0))/366)</f>
        <v>1.4935260274757016</v>
      </c>
      <c r="F1021" s="54">
        <f>COUNTIF(D1022:$D$2774,365)</f>
        <v>1387</v>
      </c>
      <c r="G1021" s="54">
        <f>COUNTIF(D1022:$D$2774,366)</f>
        <v>366</v>
      </c>
      <c r="H1021" s="50"/>
    </row>
    <row r="1022" spans="1:8" x14ac:dyDescent="0.25">
      <c r="A1022" s="54">
        <f>COUNTIF($C$3:C1022,"Да")</f>
        <v>11</v>
      </c>
      <c r="B1022" s="53">
        <f t="shared" si="30"/>
        <v>46420</v>
      </c>
      <c r="C1022" s="53" t="str">
        <f>IF(ISERROR(VLOOKUP(B1022,Оп27_BYN→EUR!$C$3:$C$33,1,0)),"Нет","Да")</f>
        <v>Нет</v>
      </c>
      <c r="D1022" s="54">
        <f t="shared" si="31"/>
        <v>365</v>
      </c>
      <c r="E1022" s="55">
        <f>('Все выпуски'!$H$4*'Все выпуски'!$H$8)*((VLOOKUP(IF(C1022="Нет",VLOOKUP(A1022,Оп27_BYN→EUR!$A$2:$C$33,3,0),VLOOKUP((A1022-1),Оп27_BYN→EUR!$A$2:$C$33,3,0)),$B$2:$G$2774,5,0)-VLOOKUP(B1022,$B$2:$G$2774,5,0))/365+(VLOOKUP(IF(C1022="Нет",VLOOKUP(A1022,Оп27_BYN→EUR!$A$2:$C$33,3,0),VLOOKUP((A1022-1),Оп27_BYN→EUR!$A$2:$C$33,3,0)),$B$2:$G$2774,6,0)-VLOOKUP(B1022,$B$2:$G$2774,6,0))/366)</f>
        <v>1.5201961351091962</v>
      </c>
      <c r="F1022" s="54">
        <f>COUNTIF(D1023:$D$2774,365)</f>
        <v>1386</v>
      </c>
      <c r="G1022" s="54">
        <f>COUNTIF(D1023:$D$2774,366)</f>
        <v>366</v>
      </c>
      <c r="H1022" s="50"/>
    </row>
    <row r="1023" spans="1:8" x14ac:dyDescent="0.25">
      <c r="A1023" s="54">
        <f>COUNTIF($C$3:C1023,"Да")</f>
        <v>11</v>
      </c>
      <c r="B1023" s="53">
        <f t="shared" si="30"/>
        <v>46421</v>
      </c>
      <c r="C1023" s="53" t="str">
        <f>IF(ISERROR(VLOOKUP(B1023,Оп27_BYN→EUR!$C$3:$C$33,1,0)),"Нет","Да")</f>
        <v>Нет</v>
      </c>
      <c r="D1023" s="54">
        <f t="shared" si="31"/>
        <v>365</v>
      </c>
      <c r="E1023" s="55">
        <f>('Все выпуски'!$H$4*'Все выпуски'!$H$8)*((VLOOKUP(IF(C1023="Нет",VLOOKUP(A1023,Оп27_BYN→EUR!$A$2:$C$33,3,0),VLOOKUP((A1023-1),Оп27_BYN→EUR!$A$2:$C$33,3,0)),$B$2:$G$2774,5,0)-VLOOKUP(B1023,$B$2:$G$2774,5,0))/365+(VLOOKUP(IF(C1023="Нет",VLOOKUP(A1023,Оп27_BYN→EUR!$A$2:$C$33,3,0),VLOOKUP((A1023-1),Оп27_BYN→EUR!$A$2:$C$33,3,0)),$B$2:$G$2774,6,0)-VLOOKUP(B1023,$B$2:$G$2774,6,0))/366)</f>
        <v>1.5468662427426911</v>
      </c>
      <c r="F1023" s="54">
        <f>COUNTIF(D1024:$D$2774,365)</f>
        <v>1385</v>
      </c>
      <c r="G1023" s="54">
        <f>COUNTIF(D1024:$D$2774,366)</f>
        <v>366</v>
      </c>
      <c r="H1023" s="50"/>
    </row>
    <row r="1024" spans="1:8" x14ac:dyDescent="0.25">
      <c r="A1024" s="54">
        <f>COUNTIF($C$3:C1024,"Да")</f>
        <v>11</v>
      </c>
      <c r="B1024" s="53">
        <f t="shared" si="30"/>
        <v>46422</v>
      </c>
      <c r="C1024" s="53" t="str">
        <f>IF(ISERROR(VLOOKUP(B1024,Оп27_BYN→EUR!$C$3:$C$33,1,0)),"Нет","Да")</f>
        <v>Нет</v>
      </c>
      <c r="D1024" s="54">
        <f t="shared" si="31"/>
        <v>365</v>
      </c>
      <c r="E1024" s="55">
        <f>('Все выпуски'!$H$4*'Все выпуски'!$H$8)*((VLOOKUP(IF(C1024="Нет",VLOOKUP(A1024,Оп27_BYN→EUR!$A$2:$C$33,3,0),VLOOKUP((A1024-1),Оп27_BYN→EUR!$A$2:$C$33,3,0)),$B$2:$G$2774,5,0)-VLOOKUP(B1024,$B$2:$G$2774,5,0))/365+(VLOOKUP(IF(C1024="Нет",VLOOKUP(A1024,Оп27_BYN→EUR!$A$2:$C$33,3,0),VLOOKUP((A1024-1),Оп27_BYN→EUR!$A$2:$C$33,3,0)),$B$2:$G$2774,6,0)-VLOOKUP(B1024,$B$2:$G$2774,6,0))/366)</f>
        <v>1.5735363503761857</v>
      </c>
      <c r="F1024" s="54">
        <f>COUNTIF(D1025:$D$2774,365)</f>
        <v>1384</v>
      </c>
      <c r="G1024" s="54">
        <f>COUNTIF(D1025:$D$2774,366)</f>
        <v>366</v>
      </c>
      <c r="H1024" s="50"/>
    </row>
    <row r="1025" spans="1:8" x14ac:dyDescent="0.25">
      <c r="A1025" s="54">
        <f>COUNTIF($C$3:C1025,"Да")</f>
        <v>11</v>
      </c>
      <c r="B1025" s="53">
        <f t="shared" si="30"/>
        <v>46423</v>
      </c>
      <c r="C1025" s="53" t="str">
        <f>IF(ISERROR(VLOOKUP(B1025,Оп27_BYN→EUR!$C$3:$C$33,1,0)),"Нет","Да")</f>
        <v>Нет</v>
      </c>
      <c r="D1025" s="54">
        <f t="shared" si="31"/>
        <v>365</v>
      </c>
      <c r="E1025" s="55">
        <f>('Все выпуски'!$H$4*'Все выпуски'!$H$8)*((VLOOKUP(IF(C1025="Нет",VLOOKUP(A1025,Оп27_BYN→EUR!$A$2:$C$33,3,0),VLOOKUP((A1025-1),Оп27_BYN→EUR!$A$2:$C$33,3,0)),$B$2:$G$2774,5,0)-VLOOKUP(B1025,$B$2:$G$2774,5,0))/365+(VLOOKUP(IF(C1025="Нет",VLOOKUP(A1025,Оп27_BYN→EUR!$A$2:$C$33,3,0),VLOOKUP((A1025-1),Оп27_BYN→EUR!$A$2:$C$33,3,0)),$B$2:$G$2774,6,0)-VLOOKUP(B1025,$B$2:$G$2774,6,0))/366)</f>
        <v>1.6002064580096802</v>
      </c>
      <c r="F1025" s="54">
        <f>COUNTIF(D1026:$D$2774,365)</f>
        <v>1383</v>
      </c>
      <c r="G1025" s="54">
        <f>COUNTIF(D1026:$D$2774,366)</f>
        <v>366</v>
      </c>
      <c r="H1025" s="50"/>
    </row>
    <row r="1026" spans="1:8" x14ac:dyDescent="0.25">
      <c r="A1026" s="54">
        <f>COUNTIF($C$3:C1026,"Да")</f>
        <v>11</v>
      </c>
      <c r="B1026" s="53">
        <f t="shared" si="30"/>
        <v>46424</v>
      </c>
      <c r="C1026" s="53" t="str">
        <f>IF(ISERROR(VLOOKUP(B1026,Оп27_BYN→EUR!$C$3:$C$33,1,0)),"Нет","Да")</f>
        <v>Нет</v>
      </c>
      <c r="D1026" s="54">
        <f t="shared" si="31"/>
        <v>365</v>
      </c>
      <c r="E1026" s="55">
        <f>('Все выпуски'!$H$4*'Все выпуски'!$H$8)*((VLOOKUP(IF(C1026="Нет",VLOOKUP(A1026,Оп27_BYN→EUR!$A$2:$C$33,3,0),VLOOKUP((A1026-1),Оп27_BYN→EUR!$A$2:$C$33,3,0)),$B$2:$G$2774,5,0)-VLOOKUP(B1026,$B$2:$G$2774,5,0))/365+(VLOOKUP(IF(C1026="Нет",VLOOKUP(A1026,Оп27_BYN→EUR!$A$2:$C$33,3,0),VLOOKUP((A1026-1),Оп27_BYN→EUR!$A$2:$C$33,3,0)),$B$2:$G$2774,6,0)-VLOOKUP(B1026,$B$2:$G$2774,6,0))/366)</f>
        <v>1.626876565643175</v>
      </c>
      <c r="F1026" s="54">
        <f>COUNTIF(D1027:$D$2774,365)</f>
        <v>1382</v>
      </c>
      <c r="G1026" s="54">
        <f>COUNTIF(D1027:$D$2774,366)</f>
        <v>366</v>
      </c>
      <c r="H1026" s="50"/>
    </row>
    <row r="1027" spans="1:8" x14ac:dyDescent="0.25">
      <c r="A1027" s="54">
        <f>COUNTIF($C$3:C1027,"Да")</f>
        <v>11</v>
      </c>
      <c r="B1027" s="53">
        <f t="shared" si="30"/>
        <v>46425</v>
      </c>
      <c r="C1027" s="53" t="str">
        <f>IF(ISERROR(VLOOKUP(B1027,Оп27_BYN→EUR!$C$3:$C$33,1,0)),"Нет","Да")</f>
        <v>Нет</v>
      </c>
      <c r="D1027" s="54">
        <f t="shared" si="31"/>
        <v>365</v>
      </c>
      <c r="E1027" s="55">
        <f>('Все выпуски'!$H$4*'Все выпуски'!$H$8)*((VLOOKUP(IF(C1027="Нет",VLOOKUP(A1027,Оп27_BYN→EUR!$A$2:$C$33,3,0),VLOOKUP((A1027-1),Оп27_BYN→EUR!$A$2:$C$33,3,0)),$B$2:$G$2774,5,0)-VLOOKUP(B1027,$B$2:$G$2774,5,0))/365+(VLOOKUP(IF(C1027="Нет",VLOOKUP(A1027,Оп27_BYN→EUR!$A$2:$C$33,3,0),VLOOKUP((A1027-1),Оп27_BYN→EUR!$A$2:$C$33,3,0)),$B$2:$G$2774,6,0)-VLOOKUP(B1027,$B$2:$G$2774,6,0))/366)</f>
        <v>1.6535466732766695</v>
      </c>
      <c r="F1027" s="54">
        <f>COUNTIF(D1028:$D$2774,365)</f>
        <v>1381</v>
      </c>
      <c r="G1027" s="54">
        <f>COUNTIF(D1028:$D$2774,366)</f>
        <v>366</v>
      </c>
      <c r="H1027" s="50"/>
    </row>
    <row r="1028" spans="1:8" x14ac:dyDescent="0.25">
      <c r="A1028" s="54">
        <f>COUNTIF($C$3:C1028,"Да")</f>
        <v>11</v>
      </c>
      <c r="B1028" s="53">
        <f t="shared" ref="B1028:B1091" si="32">B1027+1</f>
        <v>46426</v>
      </c>
      <c r="C1028" s="53" t="str">
        <f>IF(ISERROR(VLOOKUP(B1028,Оп27_BYN→EUR!$C$3:$C$33,1,0)),"Нет","Да")</f>
        <v>Нет</v>
      </c>
      <c r="D1028" s="54">
        <f t="shared" ref="D1028:D1091" si="33">IF(MOD(YEAR(B1028),4)=0,366,365)</f>
        <v>365</v>
      </c>
      <c r="E1028" s="55">
        <f>('Все выпуски'!$H$4*'Все выпуски'!$H$8)*((VLOOKUP(IF(C1028="Нет",VLOOKUP(A1028,Оп27_BYN→EUR!$A$2:$C$33,3,0),VLOOKUP((A1028-1),Оп27_BYN→EUR!$A$2:$C$33,3,0)),$B$2:$G$2774,5,0)-VLOOKUP(B1028,$B$2:$G$2774,5,0))/365+(VLOOKUP(IF(C1028="Нет",VLOOKUP(A1028,Оп27_BYN→EUR!$A$2:$C$33,3,0),VLOOKUP((A1028-1),Оп27_BYN→EUR!$A$2:$C$33,3,0)),$B$2:$G$2774,6,0)-VLOOKUP(B1028,$B$2:$G$2774,6,0))/366)</f>
        <v>1.6802167809101645</v>
      </c>
      <c r="F1028" s="54">
        <f>COUNTIF(D1029:$D$2774,365)</f>
        <v>1380</v>
      </c>
      <c r="G1028" s="54">
        <f>COUNTIF(D1029:$D$2774,366)</f>
        <v>366</v>
      </c>
      <c r="H1028" s="50"/>
    </row>
    <row r="1029" spans="1:8" x14ac:dyDescent="0.25">
      <c r="A1029" s="54">
        <f>COUNTIF($C$3:C1029,"Да")</f>
        <v>11</v>
      </c>
      <c r="B1029" s="53">
        <f t="shared" si="32"/>
        <v>46427</v>
      </c>
      <c r="C1029" s="53" t="str">
        <f>IF(ISERROR(VLOOKUP(B1029,Оп27_BYN→EUR!$C$3:$C$33,1,0)),"Нет","Да")</f>
        <v>Нет</v>
      </c>
      <c r="D1029" s="54">
        <f t="shared" si="33"/>
        <v>365</v>
      </c>
      <c r="E1029" s="55">
        <f>('Все выпуски'!$H$4*'Все выпуски'!$H$8)*((VLOOKUP(IF(C1029="Нет",VLOOKUP(A1029,Оп27_BYN→EUR!$A$2:$C$33,3,0),VLOOKUP((A1029-1),Оп27_BYN→EUR!$A$2:$C$33,3,0)),$B$2:$G$2774,5,0)-VLOOKUP(B1029,$B$2:$G$2774,5,0))/365+(VLOOKUP(IF(C1029="Нет",VLOOKUP(A1029,Оп27_BYN→EUR!$A$2:$C$33,3,0),VLOOKUP((A1029-1),Оп27_BYN→EUR!$A$2:$C$33,3,0)),$B$2:$G$2774,6,0)-VLOOKUP(B1029,$B$2:$G$2774,6,0))/366)</f>
        <v>1.706886888543659</v>
      </c>
      <c r="F1029" s="54">
        <f>COUNTIF(D1030:$D$2774,365)</f>
        <v>1379</v>
      </c>
      <c r="G1029" s="54">
        <f>COUNTIF(D1030:$D$2774,366)</f>
        <v>366</v>
      </c>
      <c r="H1029" s="50"/>
    </row>
    <row r="1030" spans="1:8" x14ac:dyDescent="0.25">
      <c r="A1030" s="54">
        <f>COUNTIF($C$3:C1030,"Да")</f>
        <v>11</v>
      </c>
      <c r="B1030" s="53">
        <f t="shared" si="32"/>
        <v>46428</v>
      </c>
      <c r="C1030" s="53" t="str">
        <f>IF(ISERROR(VLOOKUP(B1030,Оп27_BYN→EUR!$C$3:$C$33,1,0)),"Нет","Да")</f>
        <v>Нет</v>
      </c>
      <c r="D1030" s="54">
        <f t="shared" si="33"/>
        <v>365</v>
      </c>
      <c r="E1030" s="55">
        <f>('Все выпуски'!$H$4*'Все выпуски'!$H$8)*((VLOOKUP(IF(C1030="Нет",VLOOKUP(A1030,Оп27_BYN→EUR!$A$2:$C$33,3,0),VLOOKUP((A1030-1),Оп27_BYN→EUR!$A$2:$C$33,3,0)),$B$2:$G$2774,5,0)-VLOOKUP(B1030,$B$2:$G$2774,5,0))/365+(VLOOKUP(IF(C1030="Нет",VLOOKUP(A1030,Оп27_BYN→EUR!$A$2:$C$33,3,0),VLOOKUP((A1030-1),Оп27_BYN→EUR!$A$2:$C$33,3,0)),$B$2:$G$2774,6,0)-VLOOKUP(B1030,$B$2:$G$2774,6,0))/366)</f>
        <v>1.7335569961771535</v>
      </c>
      <c r="F1030" s="54">
        <f>COUNTIF(D1031:$D$2774,365)</f>
        <v>1378</v>
      </c>
      <c r="G1030" s="54">
        <f>COUNTIF(D1031:$D$2774,366)</f>
        <v>366</v>
      </c>
      <c r="H1030" s="50"/>
    </row>
    <row r="1031" spans="1:8" x14ac:dyDescent="0.25">
      <c r="A1031" s="54">
        <f>COUNTIF($C$3:C1031,"Да")</f>
        <v>11</v>
      </c>
      <c r="B1031" s="53">
        <f t="shared" si="32"/>
        <v>46429</v>
      </c>
      <c r="C1031" s="53" t="str">
        <f>IF(ISERROR(VLOOKUP(B1031,Оп27_BYN→EUR!$C$3:$C$33,1,0)),"Нет","Да")</f>
        <v>Нет</v>
      </c>
      <c r="D1031" s="54">
        <f t="shared" si="33"/>
        <v>365</v>
      </c>
      <c r="E1031" s="55">
        <f>('Все выпуски'!$H$4*'Все выпуски'!$H$8)*((VLOOKUP(IF(C1031="Нет",VLOOKUP(A1031,Оп27_BYN→EUR!$A$2:$C$33,3,0),VLOOKUP((A1031-1),Оп27_BYN→EUR!$A$2:$C$33,3,0)),$B$2:$G$2774,5,0)-VLOOKUP(B1031,$B$2:$G$2774,5,0))/365+(VLOOKUP(IF(C1031="Нет",VLOOKUP(A1031,Оп27_BYN→EUR!$A$2:$C$33,3,0),VLOOKUP((A1031-1),Оп27_BYN→EUR!$A$2:$C$33,3,0)),$B$2:$G$2774,6,0)-VLOOKUP(B1031,$B$2:$G$2774,6,0))/366)</f>
        <v>1.7602271038106483</v>
      </c>
      <c r="F1031" s="54">
        <f>COUNTIF(D1032:$D$2774,365)</f>
        <v>1377</v>
      </c>
      <c r="G1031" s="54">
        <f>COUNTIF(D1032:$D$2774,366)</f>
        <v>366</v>
      </c>
      <c r="H1031" s="50"/>
    </row>
    <row r="1032" spans="1:8" x14ac:dyDescent="0.25">
      <c r="A1032" s="54">
        <f>COUNTIF($C$3:C1032,"Да")</f>
        <v>11</v>
      </c>
      <c r="B1032" s="53">
        <f t="shared" si="32"/>
        <v>46430</v>
      </c>
      <c r="C1032" s="53" t="str">
        <f>IF(ISERROR(VLOOKUP(B1032,Оп27_BYN→EUR!$C$3:$C$33,1,0)),"Нет","Да")</f>
        <v>Нет</v>
      </c>
      <c r="D1032" s="54">
        <f t="shared" si="33"/>
        <v>365</v>
      </c>
      <c r="E1032" s="55">
        <f>('Все выпуски'!$H$4*'Все выпуски'!$H$8)*((VLOOKUP(IF(C1032="Нет",VLOOKUP(A1032,Оп27_BYN→EUR!$A$2:$C$33,3,0),VLOOKUP((A1032-1),Оп27_BYN→EUR!$A$2:$C$33,3,0)),$B$2:$G$2774,5,0)-VLOOKUP(B1032,$B$2:$G$2774,5,0))/365+(VLOOKUP(IF(C1032="Нет",VLOOKUP(A1032,Оп27_BYN→EUR!$A$2:$C$33,3,0),VLOOKUP((A1032-1),Оп27_BYN→EUR!$A$2:$C$33,3,0)),$B$2:$G$2774,6,0)-VLOOKUP(B1032,$B$2:$G$2774,6,0))/366)</f>
        <v>1.7868972114441428</v>
      </c>
      <c r="F1032" s="54">
        <f>COUNTIF(D1033:$D$2774,365)</f>
        <v>1376</v>
      </c>
      <c r="G1032" s="54">
        <f>COUNTIF(D1033:$D$2774,366)</f>
        <v>366</v>
      </c>
      <c r="H1032" s="50"/>
    </row>
    <row r="1033" spans="1:8" x14ac:dyDescent="0.25">
      <c r="A1033" s="54">
        <f>COUNTIF($C$3:C1033,"Да")</f>
        <v>11</v>
      </c>
      <c r="B1033" s="53">
        <f t="shared" si="32"/>
        <v>46431</v>
      </c>
      <c r="C1033" s="53" t="str">
        <f>IF(ISERROR(VLOOKUP(B1033,Оп27_BYN→EUR!$C$3:$C$33,1,0)),"Нет","Да")</f>
        <v>Нет</v>
      </c>
      <c r="D1033" s="54">
        <f t="shared" si="33"/>
        <v>365</v>
      </c>
      <c r="E1033" s="55">
        <f>('Все выпуски'!$H$4*'Все выпуски'!$H$8)*((VLOOKUP(IF(C1033="Нет",VLOOKUP(A1033,Оп27_BYN→EUR!$A$2:$C$33,3,0),VLOOKUP((A1033-1),Оп27_BYN→EUR!$A$2:$C$33,3,0)),$B$2:$G$2774,5,0)-VLOOKUP(B1033,$B$2:$G$2774,5,0))/365+(VLOOKUP(IF(C1033="Нет",VLOOKUP(A1033,Оп27_BYN→EUR!$A$2:$C$33,3,0),VLOOKUP((A1033-1),Оп27_BYN→EUR!$A$2:$C$33,3,0)),$B$2:$G$2774,6,0)-VLOOKUP(B1033,$B$2:$G$2774,6,0))/366)</f>
        <v>1.8135673190776378</v>
      </c>
      <c r="F1033" s="54">
        <f>COUNTIF(D1034:$D$2774,365)</f>
        <v>1375</v>
      </c>
      <c r="G1033" s="54">
        <f>COUNTIF(D1034:$D$2774,366)</f>
        <v>366</v>
      </c>
      <c r="H1033" s="50"/>
    </row>
    <row r="1034" spans="1:8" x14ac:dyDescent="0.25">
      <c r="A1034" s="54">
        <f>COUNTIF($C$3:C1034,"Да")</f>
        <v>11</v>
      </c>
      <c r="B1034" s="53">
        <f t="shared" si="32"/>
        <v>46432</v>
      </c>
      <c r="C1034" s="53" t="str">
        <f>IF(ISERROR(VLOOKUP(B1034,Оп27_BYN→EUR!$C$3:$C$33,1,0)),"Нет","Да")</f>
        <v>Нет</v>
      </c>
      <c r="D1034" s="54">
        <f t="shared" si="33"/>
        <v>365</v>
      </c>
      <c r="E1034" s="55">
        <f>('Все выпуски'!$H$4*'Все выпуски'!$H$8)*((VLOOKUP(IF(C1034="Нет",VLOOKUP(A1034,Оп27_BYN→EUR!$A$2:$C$33,3,0),VLOOKUP((A1034-1),Оп27_BYN→EUR!$A$2:$C$33,3,0)),$B$2:$G$2774,5,0)-VLOOKUP(B1034,$B$2:$G$2774,5,0))/365+(VLOOKUP(IF(C1034="Нет",VLOOKUP(A1034,Оп27_BYN→EUR!$A$2:$C$33,3,0),VLOOKUP((A1034-1),Оп27_BYN→EUR!$A$2:$C$33,3,0)),$B$2:$G$2774,6,0)-VLOOKUP(B1034,$B$2:$G$2774,6,0))/366)</f>
        <v>1.8402374267111323</v>
      </c>
      <c r="F1034" s="54">
        <f>COUNTIF(D1035:$D$2774,365)</f>
        <v>1374</v>
      </c>
      <c r="G1034" s="54">
        <f>COUNTIF(D1035:$D$2774,366)</f>
        <v>366</v>
      </c>
      <c r="H1034" s="50"/>
    </row>
    <row r="1035" spans="1:8" x14ac:dyDescent="0.25">
      <c r="A1035" s="54">
        <f>COUNTIF($C$3:C1035,"Да")</f>
        <v>11</v>
      </c>
      <c r="B1035" s="53">
        <f t="shared" si="32"/>
        <v>46433</v>
      </c>
      <c r="C1035" s="53" t="str">
        <f>IF(ISERROR(VLOOKUP(B1035,Оп27_BYN→EUR!$C$3:$C$33,1,0)),"Нет","Да")</f>
        <v>Нет</v>
      </c>
      <c r="D1035" s="54">
        <f t="shared" si="33"/>
        <v>365</v>
      </c>
      <c r="E1035" s="55">
        <f>('Все выпуски'!$H$4*'Все выпуски'!$H$8)*((VLOOKUP(IF(C1035="Нет",VLOOKUP(A1035,Оп27_BYN→EUR!$A$2:$C$33,3,0),VLOOKUP((A1035-1),Оп27_BYN→EUR!$A$2:$C$33,3,0)),$B$2:$G$2774,5,0)-VLOOKUP(B1035,$B$2:$G$2774,5,0))/365+(VLOOKUP(IF(C1035="Нет",VLOOKUP(A1035,Оп27_BYN→EUR!$A$2:$C$33,3,0),VLOOKUP((A1035-1),Оп27_BYN→EUR!$A$2:$C$33,3,0)),$B$2:$G$2774,6,0)-VLOOKUP(B1035,$B$2:$G$2774,6,0))/366)</f>
        <v>1.8669075343446269</v>
      </c>
      <c r="F1035" s="54">
        <f>COUNTIF(D1036:$D$2774,365)</f>
        <v>1373</v>
      </c>
      <c r="G1035" s="54">
        <f>COUNTIF(D1036:$D$2774,366)</f>
        <v>366</v>
      </c>
      <c r="H1035" s="50"/>
    </row>
    <row r="1036" spans="1:8" x14ac:dyDescent="0.25">
      <c r="A1036" s="54">
        <f>COUNTIF($C$3:C1036,"Да")</f>
        <v>11</v>
      </c>
      <c r="B1036" s="53">
        <f t="shared" si="32"/>
        <v>46434</v>
      </c>
      <c r="C1036" s="53" t="str">
        <f>IF(ISERROR(VLOOKUP(B1036,Оп27_BYN→EUR!$C$3:$C$33,1,0)),"Нет","Да")</f>
        <v>Нет</v>
      </c>
      <c r="D1036" s="54">
        <f t="shared" si="33"/>
        <v>365</v>
      </c>
      <c r="E1036" s="55">
        <f>('Все выпуски'!$H$4*'Все выпуски'!$H$8)*((VLOOKUP(IF(C1036="Нет",VLOOKUP(A1036,Оп27_BYN→EUR!$A$2:$C$33,3,0),VLOOKUP((A1036-1),Оп27_BYN→EUR!$A$2:$C$33,3,0)),$B$2:$G$2774,5,0)-VLOOKUP(B1036,$B$2:$G$2774,5,0))/365+(VLOOKUP(IF(C1036="Нет",VLOOKUP(A1036,Оп27_BYN→EUR!$A$2:$C$33,3,0),VLOOKUP((A1036-1),Оп27_BYN→EUR!$A$2:$C$33,3,0)),$B$2:$G$2774,6,0)-VLOOKUP(B1036,$B$2:$G$2774,6,0))/366)</f>
        <v>1.8935776419781216</v>
      </c>
      <c r="F1036" s="54">
        <f>COUNTIF(D1037:$D$2774,365)</f>
        <v>1372</v>
      </c>
      <c r="G1036" s="54">
        <f>COUNTIF(D1037:$D$2774,366)</f>
        <v>366</v>
      </c>
      <c r="H1036" s="50"/>
    </row>
    <row r="1037" spans="1:8" x14ac:dyDescent="0.25">
      <c r="A1037" s="54">
        <f>COUNTIF($C$3:C1037,"Да")</f>
        <v>11</v>
      </c>
      <c r="B1037" s="53">
        <f t="shared" si="32"/>
        <v>46435</v>
      </c>
      <c r="C1037" s="53" t="str">
        <f>IF(ISERROR(VLOOKUP(B1037,Оп27_BYN→EUR!$C$3:$C$33,1,0)),"Нет","Да")</f>
        <v>Нет</v>
      </c>
      <c r="D1037" s="54">
        <f t="shared" si="33"/>
        <v>365</v>
      </c>
      <c r="E1037" s="55">
        <f>('Все выпуски'!$H$4*'Все выпуски'!$H$8)*((VLOOKUP(IF(C1037="Нет",VLOOKUP(A1037,Оп27_BYN→EUR!$A$2:$C$33,3,0),VLOOKUP((A1037-1),Оп27_BYN→EUR!$A$2:$C$33,3,0)),$B$2:$G$2774,5,0)-VLOOKUP(B1037,$B$2:$G$2774,5,0))/365+(VLOOKUP(IF(C1037="Нет",VLOOKUP(A1037,Оп27_BYN→EUR!$A$2:$C$33,3,0),VLOOKUP((A1037-1),Оп27_BYN→EUR!$A$2:$C$33,3,0)),$B$2:$G$2774,6,0)-VLOOKUP(B1037,$B$2:$G$2774,6,0))/366)</f>
        <v>1.9202477496116164</v>
      </c>
      <c r="F1037" s="54">
        <f>COUNTIF(D1038:$D$2774,365)</f>
        <v>1371</v>
      </c>
      <c r="G1037" s="54">
        <f>COUNTIF(D1038:$D$2774,366)</f>
        <v>366</v>
      </c>
      <c r="H1037" s="50"/>
    </row>
    <row r="1038" spans="1:8" x14ac:dyDescent="0.25">
      <c r="A1038" s="54">
        <f>COUNTIF($C$3:C1038,"Да")</f>
        <v>11</v>
      </c>
      <c r="B1038" s="53">
        <f t="shared" si="32"/>
        <v>46436</v>
      </c>
      <c r="C1038" s="53" t="str">
        <f>IF(ISERROR(VLOOKUP(B1038,Оп27_BYN→EUR!$C$3:$C$33,1,0)),"Нет","Да")</f>
        <v>Нет</v>
      </c>
      <c r="D1038" s="54">
        <f t="shared" si="33"/>
        <v>365</v>
      </c>
      <c r="E1038" s="55">
        <f>('Все выпуски'!$H$4*'Все выпуски'!$H$8)*((VLOOKUP(IF(C1038="Нет",VLOOKUP(A1038,Оп27_BYN→EUR!$A$2:$C$33,3,0),VLOOKUP((A1038-1),Оп27_BYN→EUR!$A$2:$C$33,3,0)),$B$2:$G$2774,5,0)-VLOOKUP(B1038,$B$2:$G$2774,5,0))/365+(VLOOKUP(IF(C1038="Нет",VLOOKUP(A1038,Оп27_BYN→EUR!$A$2:$C$33,3,0),VLOOKUP((A1038-1),Оп27_BYN→EUR!$A$2:$C$33,3,0)),$B$2:$G$2774,6,0)-VLOOKUP(B1038,$B$2:$G$2774,6,0))/366)</f>
        <v>1.9469178572451111</v>
      </c>
      <c r="F1038" s="54">
        <f>COUNTIF(D1039:$D$2774,365)</f>
        <v>1370</v>
      </c>
      <c r="G1038" s="54">
        <f>COUNTIF(D1039:$D$2774,366)</f>
        <v>366</v>
      </c>
      <c r="H1038" s="50"/>
    </row>
    <row r="1039" spans="1:8" x14ac:dyDescent="0.25">
      <c r="A1039" s="54">
        <f>COUNTIF($C$3:C1039,"Да")</f>
        <v>11</v>
      </c>
      <c r="B1039" s="53">
        <f t="shared" si="32"/>
        <v>46437</v>
      </c>
      <c r="C1039" s="53" t="str">
        <f>IF(ISERROR(VLOOKUP(B1039,Оп27_BYN→EUR!$C$3:$C$33,1,0)),"Нет","Да")</f>
        <v>Нет</v>
      </c>
      <c r="D1039" s="54">
        <f t="shared" si="33"/>
        <v>365</v>
      </c>
      <c r="E1039" s="55">
        <f>('Все выпуски'!$H$4*'Все выпуски'!$H$8)*((VLOOKUP(IF(C1039="Нет",VLOOKUP(A1039,Оп27_BYN→EUR!$A$2:$C$33,3,0),VLOOKUP((A1039-1),Оп27_BYN→EUR!$A$2:$C$33,3,0)),$B$2:$G$2774,5,0)-VLOOKUP(B1039,$B$2:$G$2774,5,0))/365+(VLOOKUP(IF(C1039="Нет",VLOOKUP(A1039,Оп27_BYN→EUR!$A$2:$C$33,3,0),VLOOKUP((A1039-1),Оп27_BYN→EUR!$A$2:$C$33,3,0)),$B$2:$G$2774,6,0)-VLOOKUP(B1039,$B$2:$G$2774,6,0))/366)</f>
        <v>1.9735879648786057</v>
      </c>
      <c r="F1039" s="54">
        <f>COUNTIF(D1040:$D$2774,365)</f>
        <v>1369</v>
      </c>
      <c r="G1039" s="54">
        <f>COUNTIF(D1040:$D$2774,366)</f>
        <v>366</v>
      </c>
      <c r="H1039" s="50"/>
    </row>
    <row r="1040" spans="1:8" x14ac:dyDescent="0.25">
      <c r="A1040" s="54">
        <f>COUNTIF($C$3:C1040,"Да")</f>
        <v>11</v>
      </c>
      <c r="B1040" s="53">
        <f t="shared" si="32"/>
        <v>46438</v>
      </c>
      <c r="C1040" s="53" t="str">
        <f>IF(ISERROR(VLOOKUP(B1040,Оп27_BYN→EUR!$C$3:$C$33,1,0)),"Нет","Да")</f>
        <v>Нет</v>
      </c>
      <c r="D1040" s="54">
        <f t="shared" si="33"/>
        <v>365</v>
      </c>
      <c r="E1040" s="55">
        <f>('Все выпуски'!$H$4*'Все выпуски'!$H$8)*((VLOOKUP(IF(C1040="Нет",VLOOKUP(A1040,Оп27_BYN→EUR!$A$2:$C$33,3,0),VLOOKUP((A1040-1),Оп27_BYN→EUR!$A$2:$C$33,3,0)),$B$2:$G$2774,5,0)-VLOOKUP(B1040,$B$2:$G$2774,5,0))/365+(VLOOKUP(IF(C1040="Нет",VLOOKUP(A1040,Оп27_BYN→EUR!$A$2:$C$33,3,0),VLOOKUP((A1040-1),Оп27_BYN→EUR!$A$2:$C$33,3,0)),$B$2:$G$2774,6,0)-VLOOKUP(B1040,$B$2:$G$2774,6,0))/366)</f>
        <v>2.0002580725121004</v>
      </c>
      <c r="F1040" s="54">
        <f>COUNTIF(D1041:$D$2774,365)</f>
        <v>1368</v>
      </c>
      <c r="G1040" s="54">
        <f>COUNTIF(D1041:$D$2774,366)</f>
        <v>366</v>
      </c>
      <c r="H1040" s="50"/>
    </row>
    <row r="1041" spans="1:8" x14ac:dyDescent="0.25">
      <c r="A1041" s="54">
        <f>COUNTIF($C$3:C1041,"Да")</f>
        <v>11</v>
      </c>
      <c r="B1041" s="53">
        <f t="shared" si="32"/>
        <v>46439</v>
      </c>
      <c r="C1041" s="53" t="str">
        <f>IF(ISERROR(VLOOKUP(B1041,Оп27_BYN→EUR!$C$3:$C$33,1,0)),"Нет","Да")</f>
        <v>Нет</v>
      </c>
      <c r="D1041" s="54">
        <f t="shared" si="33"/>
        <v>365</v>
      </c>
      <c r="E1041" s="55">
        <f>('Все выпуски'!$H$4*'Все выпуски'!$H$8)*((VLOOKUP(IF(C1041="Нет",VLOOKUP(A1041,Оп27_BYN→EUR!$A$2:$C$33,3,0),VLOOKUP((A1041-1),Оп27_BYN→EUR!$A$2:$C$33,3,0)),$B$2:$G$2774,5,0)-VLOOKUP(B1041,$B$2:$G$2774,5,0))/365+(VLOOKUP(IF(C1041="Нет",VLOOKUP(A1041,Оп27_BYN→EUR!$A$2:$C$33,3,0),VLOOKUP((A1041-1),Оп27_BYN→EUR!$A$2:$C$33,3,0)),$B$2:$G$2774,6,0)-VLOOKUP(B1041,$B$2:$G$2774,6,0))/366)</f>
        <v>2.0269281801455952</v>
      </c>
      <c r="F1041" s="54">
        <f>COUNTIF(D1042:$D$2774,365)</f>
        <v>1367</v>
      </c>
      <c r="G1041" s="54">
        <f>COUNTIF(D1042:$D$2774,366)</f>
        <v>366</v>
      </c>
      <c r="H1041" s="50"/>
    </row>
    <row r="1042" spans="1:8" x14ac:dyDescent="0.25">
      <c r="A1042" s="54">
        <f>COUNTIF($C$3:C1042,"Да")</f>
        <v>11</v>
      </c>
      <c r="B1042" s="53">
        <f t="shared" si="32"/>
        <v>46440</v>
      </c>
      <c r="C1042" s="53" t="str">
        <f>IF(ISERROR(VLOOKUP(B1042,Оп27_BYN→EUR!$C$3:$C$33,1,0)),"Нет","Да")</f>
        <v>Нет</v>
      </c>
      <c r="D1042" s="54">
        <f t="shared" si="33"/>
        <v>365</v>
      </c>
      <c r="E1042" s="55">
        <f>('Все выпуски'!$H$4*'Все выпуски'!$H$8)*((VLOOKUP(IF(C1042="Нет",VLOOKUP(A1042,Оп27_BYN→EUR!$A$2:$C$33,3,0),VLOOKUP((A1042-1),Оп27_BYN→EUR!$A$2:$C$33,3,0)),$B$2:$G$2774,5,0)-VLOOKUP(B1042,$B$2:$G$2774,5,0))/365+(VLOOKUP(IF(C1042="Нет",VLOOKUP(A1042,Оп27_BYN→EUR!$A$2:$C$33,3,0),VLOOKUP((A1042-1),Оп27_BYN→EUR!$A$2:$C$33,3,0)),$B$2:$G$2774,6,0)-VLOOKUP(B1042,$B$2:$G$2774,6,0))/366)</f>
        <v>2.0535982877790895</v>
      </c>
      <c r="F1042" s="54">
        <f>COUNTIF(D1043:$D$2774,365)</f>
        <v>1366</v>
      </c>
      <c r="G1042" s="54">
        <f>COUNTIF(D1043:$D$2774,366)</f>
        <v>366</v>
      </c>
      <c r="H1042" s="50"/>
    </row>
    <row r="1043" spans="1:8" x14ac:dyDescent="0.25">
      <c r="A1043" s="54">
        <f>COUNTIF($C$3:C1043,"Да")</f>
        <v>11</v>
      </c>
      <c r="B1043" s="53">
        <f t="shared" si="32"/>
        <v>46441</v>
      </c>
      <c r="C1043" s="53" t="str">
        <f>IF(ISERROR(VLOOKUP(B1043,Оп27_BYN→EUR!$C$3:$C$33,1,0)),"Нет","Да")</f>
        <v>Нет</v>
      </c>
      <c r="D1043" s="54">
        <f t="shared" si="33"/>
        <v>365</v>
      </c>
      <c r="E1043" s="55">
        <f>('Все выпуски'!$H$4*'Все выпуски'!$H$8)*((VLOOKUP(IF(C1043="Нет",VLOOKUP(A1043,Оп27_BYN→EUR!$A$2:$C$33,3,0),VLOOKUP((A1043-1),Оп27_BYN→EUR!$A$2:$C$33,3,0)),$B$2:$G$2774,5,0)-VLOOKUP(B1043,$B$2:$G$2774,5,0))/365+(VLOOKUP(IF(C1043="Нет",VLOOKUP(A1043,Оп27_BYN→EUR!$A$2:$C$33,3,0),VLOOKUP((A1043-1),Оп27_BYN→EUR!$A$2:$C$33,3,0)),$B$2:$G$2774,6,0)-VLOOKUP(B1043,$B$2:$G$2774,6,0))/366)</f>
        <v>2.0802683954125842</v>
      </c>
      <c r="F1043" s="54">
        <f>COUNTIF(D1044:$D$2774,365)</f>
        <v>1365</v>
      </c>
      <c r="G1043" s="54">
        <f>COUNTIF(D1044:$D$2774,366)</f>
        <v>366</v>
      </c>
      <c r="H1043" s="50"/>
    </row>
    <row r="1044" spans="1:8" x14ac:dyDescent="0.25">
      <c r="A1044" s="54">
        <f>COUNTIF($C$3:C1044,"Да")</f>
        <v>11</v>
      </c>
      <c r="B1044" s="53">
        <f t="shared" si="32"/>
        <v>46442</v>
      </c>
      <c r="C1044" s="53" t="str">
        <f>IF(ISERROR(VLOOKUP(B1044,Оп27_BYN→EUR!$C$3:$C$33,1,0)),"Нет","Да")</f>
        <v>Нет</v>
      </c>
      <c r="D1044" s="54">
        <f t="shared" si="33"/>
        <v>365</v>
      </c>
      <c r="E1044" s="55">
        <f>('Все выпуски'!$H$4*'Все выпуски'!$H$8)*((VLOOKUP(IF(C1044="Нет",VLOOKUP(A1044,Оп27_BYN→EUR!$A$2:$C$33,3,0),VLOOKUP((A1044-1),Оп27_BYN→EUR!$A$2:$C$33,3,0)),$B$2:$G$2774,5,0)-VLOOKUP(B1044,$B$2:$G$2774,5,0))/365+(VLOOKUP(IF(C1044="Нет",VLOOKUP(A1044,Оп27_BYN→EUR!$A$2:$C$33,3,0),VLOOKUP((A1044-1),Оп27_BYN→EUR!$A$2:$C$33,3,0)),$B$2:$G$2774,6,0)-VLOOKUP(B1044,$B$2:$G$2774,6,0))/366)</f>
        <v>2.106938503046079</v>
      </c>
      <c r="F1044" s="54">
        <f>COUNTIF(D1045:$D$2774,365)</f>
        <v>1364</v>
      </c>
      <c r="G1044" s="54">
        <f>COUNTIF(D1045:$D$2774,366)</f>
        <v>366</v>
      </c>
      <c r="H1044" s="50"/>
    </row>
    <row r="1045" spans="1:8" x14ac:dyDescent="0.25">
      <c r="A1045" s="54">
        <f>COUNTIF($C$3:C1045,"Да")</f>
        <v>11</v>
      </c>
      <c r="B1045" s="53">
        <f t="shared" si="32"/>
        <v>46443</v>
      </c>
      <c r="C1045" s="53" t="str">
        <f>IF(ISERROR(VLOOKUP(B1045,Оп27_BYN→EUR!$C$3:$C$33,1,0)),"Нет","Да")</f>
        <v>Нет</v>
      </c>
      <c r="D1045" s="54">
        <f t="shared" si="33"/>
        <v>365</v>
      </c>
      <c r="E1045" s="55">
        <f>('Все выпуски'!$H$4*'Все выпуски'!$H$8)*((VLOOKUP(IF(C1045="Нет",VLOOKUP(A1045,Оп27_BYN→EUR!$A$2:$C$33,3,0),VLOOKUP((A1045-1),Оп27_BYN→EUR!$A$2:$C$33,3,0)),$B$2:$G$2774,5,0)-VLOOKUP(B1045,$B$2:$G$2774,5,0))/365+(VLOOKUP(IF(C1045="Нет",VLOOKUP(A1045,Оп27_BYN→EUR!$A$2:$C$33,3,0),VLOOKUP((A1045-1),Оп27_BYN→EUR!$A$2:$C$33,3,0)),$B$2:$G$2774,6,0)-VLOOKUP(B1045,$B$2:$G$2774,6,0))/366)</f>
        <v>2.1336086106795737</v>
      </c>
      <c r="F1045" s="54">
        <f>COUNTIF(D1046:$D$2774,365)</f>
        <v>1363</v>
      </c>
      <c r="G1045" s="54">
        <f>COUNTIF(D1046:$D$2774,366)</f>
        <v>366</v>
      </c>
      <c r="H1045" s="50"/>
    </row>
    <row r="1046" spans="1:8" x14ac:dyDescent="0.25">
      <c r="A1046" s="54">
        <f>COUNTIF($C$3:C1046,"Да")</f>
        <v>11</v>
      </c>
      <c r="B1046" s="53">
        <f t="shared" si="32"/>
        <v>46444</v>
      </c>
      <c r="C1046" s="53" t="str">
        <f>IF(ISERROR(VLOOKUP(B1046,Оп27_BYN→EUR!$C$3:$C$33,1,0)),"Нет","Да")</f>
        <v>Нет</v>
      </c>
      <c r="D1046" s="54">
        <f t="shared" si="33"/>
        <v>365</v>
      </c>
      <c r="E1046" s="55">
        <f>('Все выпуски'!$H$4*'Все выпуски'!$H$8)*((VLOOKUP(IF(C1046="Нет",VLOOKUP(A1046,Оп27_BYN→EUR!$A$2:$C$33,3,0),VLOOKUP((A1046-1),Оп27_BYN→EUR!$A$2:$C$33,3,0)),$B$2:$G$2774,5,0)-VLOOKUP(B1046,$B$2:$G$2774,5,0))/365+(VLOOKUP(IF(C1046="Нет",VLOOKUP(A1046,Оп27_BYN→EUR!$A$2:$C$33,3,0),VLOOKUP((A1046-1),Оп27_BYN→EUR!$A$2:$C$33,3,0)),$B$2:$G$2774,6,0)-VLOOKUP(B1046,$B$2:$G$2774,6,0))/366)</f>
        <v>2.1602787183130685</v>
      </c>
      <c r="F1046" s="54">
        <f>COUNTIF(D1047:$D$2774,365)</f>
        <v>1362</v>
      </c>
      <c r="G1046" s="54">
        <f>COUNTIF(D1047:$D$2774,366)</f>
        <v>366</v>
      </c>
      <c r="H1046" s="50"/>
    </row>
    <row r="1047" spans="1:8" x14ac:dyDescent="0.25">
      <c r="A1047" s="54">
        <f>COUNTIF($C$3:C1047,"Да")</f>
        <v>11</v>
      </c>
      <c r="B1047" s="53">
        <f t="shared" si="32"/>
        <v>46445</v>
      </c>
      <c r="C1047" s="53" t="str">
        <f>IF(ISERROR(VLOOKUP(B1047,Оп27_BYN→EUR!$C$3:$C$33,1,0)),"Нет","Да")</f>
        <v>Нет</v>
      </c>
      <c r="D1047" s="54">
        <f t="shared" si="33"/>
        <v>365</v>
      </c>
      <c r="E1047" s="55">
        <f>('Все выпуски'!$H$4*'Все выпуски'!$H$8)*((VLOOKUP(IF(C1047="Нет",VLOOKUP(A1047,Оп27_BYN→EUR!$A$2:$C$33,3,0),VLOOKUP((A1047-1),Оп27_BYN→EUR!$A$2:$C$33,3,0)),$B$2:$G$2774,5,0)-VLOOKUP(B1047,$B$2:$G$2774,5,0))/365+(VLOOKUP(IF(C1047="Нет",VLOOKUP(A1047,Оп27_BYN→EUR!$A$2:$C$33,3,0),VLOOKUP((A1047-1),Оп27_BYN→EUR!$A$2:$C$33,3,0)),$B$2:$G$2774,6,0)-VLOOKUP(B1047,$B$2:$G$2774,6,0))/366)</f>
        <v>2.1869488259465628</v>
      </c>
      <c r="F1047" s="54">
        <f>COUNTIF(D1048:$D$2774,365)</f>
        <v>1361</v>
      </c>
      <c r="G1047" s="54">
        <f>COUNTIF(D1048:$D$2774,366)</f>
        <v>366</v>
      </c>
      <c r="H1047" s="50"/>
    </row>
    <row r="1048" spans="1:8" x14ac:dyDescent="0.25">
      <c r="A1048" s="54">
        <f>COUNTIF($C$3:C1048,"Да")</f>
        <v>11</v>
      </c>
      <c r="B1048" s="53">
        <f t="shared" si="32"/>
        <v>46446</v>
      </c>
      <c r="C1048" s="53" t="str">
        <f>IF(ISERROR(VLOOKUP(B1048,Оп27_BYN→EUR!$C$3:$C$33,1,0)),"Нет","Да")</f>
        <v>Нет</v>
      </c>
      <c r="D1048" s="54">
        <f t="shared" si="33"/>
        <v>365</v>
      </c>
      <c r="E1048" s="55">
        <f>('Все выпуски'!$H$4*'Все выпуски'!$H$8)*((VLOOKUP(IF(C1048="Нет",VLOOKUP(A1048,Оп27_BYN→EUR!$A$2:$C$33,3,0),VLOOKUP((A1048-1),Оп27_BYN→EUR!$A$2:$C$33,3,0)),$B$2:$G$2774,5,0)-VLOOKUP(B1048,$B$2:$G$2774,5,0))/365+(VLOOKUP(IF(C1048="Нет",VLOOKUP(A1048,Оп27_BYN→EUR!$A$2:$C$33,3,0),VLOOKUP((A1048-1),Оп27_BYN→EUR!$A$2:$C$33,3,0)),$B$2:$G$2774,6,0)-VLOOKUP(B1048,$B$2:$G$2774,6,0))/366)</f>
        <v>2.213618933580058</v>
      </c>
      <c r="F1048" s="54">
        <f>COUNTIF(D1049:$D$2774,365)</f>
        <v>1360</v>
      </c>
      <c r="G1048" s="54">
        <f>COUNTIF(D1049:$D$2774,366)</f>
        <v>366</v>
      </c>
      <c r="H1048" s="50"/>
    </row>
    <row r="1049" spans="1:8" x14ac:dyDescent="0.25">
      <c r="A1049" s="54">
        <f>COUNTIF($C$3:C1049,"Да")</f>
        <v>11</v>
      </c>
      <c r="B1049" s="53">
        <f t="shared" si="32"/>
        <v>46447</v>
      </c>
      <c r="C1049" s="53" t="str">
        <f>IF(ISERROR(VLOOKUP(B1049,Оп27_BYN→EUR!$C$3:$C$33,1,0)),"Нет","Да")</f>
        <v>Нет</v>
      </c>
      <c r="D1049" s="54">
        <f t="shared" si="33"/>
        <v>365</v>
      </c>
      <c r="E1049" s="55">
        <f>('Все выпуски'!$H$4*'Все выпуски'!$H$8)*((VLOOKUP(IF(C1049="Нет",VLOOKUP(A1049,Оп27_BYN→EUR!$A$2:$C$33,3,0),VLOOKUP((A1049-1),Оп27_BYN→EUR!$A$2:$C$33,3,0)),$B$2:$G$2774,5,0)-VLOOKUP(B1049,$B$2:$G$2774,5,0))/365+(VLOOKUP(IF(C1049="Нет",VLOOKUP(A1049,Оп27_BYN→EUR!$A$2:$C$33,3,0),VLOOKUP((A1049-1),Оп27_BYN→EUR!$A$2:$C$33,3,0)),$B$2:$G$2774,6,0)-VLOOKUP(B1049,$B$2:$G$2774,6,0))/366)</f>
        <v>2.2402890412135523</v>
      </c>
      <c r="F1049" s="54">
        <f>COUNTIF(D1050:$D$2774,365)</f>
        <v>1359</v>
      </c>
      <c r="G1049" s="54">
        <f>COUNTIF(D1050:$D$2774,366)</f>
        <v>366</v>
      </c>
      <c r="H1049" s="50"/>
    </row>
    <row r="1050" spans="1:8" x14ac:dyDescent="0.25">
      <c r="A1050" s="54">
        <f>COUNTIF($C$3:C1050,"Да")</f>
        <v>11</v>
      </c>
      <c r="B1050" s="53">
        <f t="shared" si="32"/>
        <v>46448</v>
      </c>
      <c r="C1050" s="53" t="str">
        <f>IF(ISERROR(VLOOKUP(B1050,Оп27_BYN→EUR!$C$3:$C$33,1,0)),"Нет","Да")</f>
        <v>Нет</v>
      </c>
      <c r="D1050" s="54">
        <f t="shared" si="33"/>
        <v>365</v>
      </c>
      <c r="E1050" s="55">
        <f>('Все выпуски'!$H$4*'Все выпуски'!$H$8)*((VLOOKUP(IF(C1050="Нет",VLOOKUP(A1050,Оп27_BYN→EUR!$A$2:$C$33,3,0),VLOOKUP((A1050-1),Оп27_BYN→EUR!$A$2:$C$33,3,0)),$B$2:$G$2774,5,0)-VLOOKUP(B1050,$B$2:$G$2774,5,0))/365+(VLOOKUP(IF(C1050="Нет",VLOOKUP(A1050,Оп27_BYN→EUR!$A$2:$C$33,3,0),VLOOKUP((A1050-1),Оп27_BYN→EUR!$A$2:$C$33,3,0)),$B$2:$G$2774,6,0)-VLOOKUP(B1050,$B$2:$G$2774,6,0))/366)</f>
        <v>2.2669591488470471</v>
      </c>
      <c r="F1050" s="54">
        <f>COUNTIF(D1051:$D$2774,365)</f>
        <v>1358</v>
      </c>
      <c r="G1050" s="54">
        <f>COUNTIF(D1051:$D$2774,366)</f>
        <v>366</v>
      </c>
      <c r="H1050" s="50"/>
    </row>
    <row r="1051" spans="1:8" x14ac:dyDescent="0.25">
      <c r="A1051" s="54">
        <f>COUNTIF($C$3:C1051,"Да")</f>
        <v>11</v>
      </c>
      <c r="B1051" s="53">
        <f t="shared" si="32"/>
        <v>46449</v>
      </c>
      <c r="C1051" s="53" t="str">
        <f>IF(ISERROR(VLOOKUP(B1051,Оп27_BYN→EUR!$C$3:$C$33,1,0)),"Нет","Да")</f>
        <v>Нет</v>
      </c>
      <c r="D1051" s="54">
        <f t="shared" si="33"/>
        <v>365</v>
      </c>
      <c r="E1051" s="55">
        <f>('Все выпуски'!$H$4*'Все выпуски'!$H$8)*((VLOOKUP(IF(C1051="Нет",VLOOKUP(A1051,Оп27_BYN→EUR!$A$2:$C$33,3,0),VLOOKUP((A1051-1),Оп27_BYN→EUR!$A$2:$C$33,3,0)),$B$2:$G$2774,5,0)-VLOOKUP(B1051,$B$2:$G$2774,5,0))/365+(VLOOKUP(IF(C1051="Нет",VLOOKUP(A1051,Оп27_BYN→EUR!$A$2:$C$33,3,0),VLOOKUP((A1051-1),Оп27_BYN→EUR!$A$2:$C$33,3,0)),$B$2:$G$2774,6,0)-VLOOKUP(B1051,$B$2:$G$2774,6,0))/366)</f>
        <v>2.2936292564805418</v>
      </c>
      <c r="F1051" s="54">
        <f>COUNTIF(D1052:$D$2774,365)</f>
        <v>1357</v>
      </c>
      <c r="G1051" s="54">
        <f>COUNTIF(D1052:$D$2774,366)</f>
        <v>366</v>
      </c>
      <c r="H1051" s="50"/>
    </row>
    <row r="1052" spans="1:8" x14ac:dyDescent="0.25">
      <c r="A1052" s="54">
        <f>COUNTIF($C$3:C1052,"Да")</f>
        <v>11</v>
      </c>
      <c r="B1052" s="53">
        <f t="shared" si="32"/>
        <v>46450</v>
      </c>
      <c r="C1052" s="53" t="str">
        <f>IF(ISERROR(VLOOKUP(B1052,Оп27_BYN→EUR!$C$3:$C$33,1,0)),"Нет","Да")</f>
        <v>Нет</v>
      </c>
      <c r="D1052" s="54">
        <f t="shared" si="33"/>
        <v>365</v>
      </c>
      <c r="E1052" s="55">
        <f>('Все выпуски'!$H$4*'Все выпуски'!$H$8)*((VLOOKUP(IF(C1052="Нет",VLOOKUP(A1052,Оп27_BYN→EUR!$A$2:$C$33,3,0),VLOOKUP((A1052-1),Оп27_BYN→EUR!$A$2:$C$33,3,0)),$B$2:$G$2774,5,0)-VLOOKUP(B1052,$B$2:$G$2774,5,0))/365+(VLOOKUP(IF(C1052="Нет",VLOOKUP(A1052,Оп27_BYN→EUR!$A$2:$C$33,3,0),VLOOKUP((A1052-1),Оп27_BYN→EUR!$A$2:$C$33,3,0)),$B$2:$G$2774,6,0)-VLOOKUP(B1052,$B$2:$G$2774,6,0))/366)</f>
        <v>2.3202993641140361</v>
      </c>
      <c r="F1052" s="54">
        <f>COUNTIF(D1053:$D$2774,365)</f>
        <v>1356</v>
      </c>
      <c r="G1052" s="54">
        <f>COUNTIF(D1053:$D$2774,366)</f>
        <v>366</v>
      </c>
      <c r="H1052" s="50"/>
    </row>
    <row r="1053" spans="1:8" x14ac:dyDescent="0.25">
      <c r="A1053" s="54">
        <f>COUNTIF($C$3:C1053,"Да")</f>
        <v>11</v>
      </c>
      <c r="B1053" s="53">
        <f t="shared" si="32"/>
        <v>46451</v>
      </c>
      <c r="C1053" s="53" t="str">
        <f>IF(ISERROR(VLOOKUP(B1053,Оп27_BYN→EUR!$C$3:$C$33,1,0)),"Нет","Да")</f>
        <v>Нет</v>
      </c>
      <c r="D1053" s="54">
        <f t="shared" si="33"/>
        <v>365</v>
      </c>
      <c r="E1053" s="55">
        <f>('Все выпуски'!$H$4*'Все выпуски'!$H$8)*((VLOOKUP(IF(C1053="Нет",VLOOKUP(A1053,Оп27_BYN→EUR!$A$2:$C$33,3,0),VLOOKUP((A1053-1),Оп27_BYN→EUR!$A$2:$C$33,3,0)),$B$2:$G$2774,5,0)-VLOOKUP(B1053,$B$2:$G$2774,5,0))/365+(VLOOKUP(IF(C1053="Нет",VLOOKUP(A1053,Оп27_BYN→EUR!$A$2:$C$33,3,0),VLOOKUP((A1053-1),Оп27_BYN→EUR!$A$2:$C$33,3,0)),$B$2:$G$2774,6,0)-VLOOKUP(B1053,$B$2:$G$2774,6,0))/366)</f>
        <v>2.3469694717475313</v>
      </c>
      <c r="F1053" s="54">
        <f>COUNTIF(D1054:$D$2774,365)</f>
        <v>1355</v>
      </c>
      <c r="G1053" s="54">
        <f>COUNTIF(D1054:$D$2774,366)</f>
        <v>366</v>
      </c>
      <c r="H1053" s="50"/>
    </row>
    <row r="1054" spans="1:8" x14ac:dyDescent="0.25">
      <c r="A1054" s="54">
        <f>COUNTIF($C$3:C1054,"Да")</f>
        <v>11</v>
      </c>
      <c r="B1054" s="53">
        <f t="shared" si="32"/>
        <v>46452</v>
      </c>
      <c r="C1054" s="53" t="str">
        <f>IF(ISERROR(VLOOKUP(B1054,Оп27_BYN→EUR!$C$3:$C$33,1,0)),"Нет","Да")</f>
        <v>Нет</v>
      </c>
      <c r="D1054" s="54">
        <f t="shared" si="33"/>
        <v>365</v>
      </c>
      <c r="E1054" s="55">
        <f>('Все выпуски'!$H$4*'Все выпуски'!$H$8)*((VLOOKUP(IF(C1054="Нет",VLOOKUP(A1054,Оп27_BYN→EUR!$A$2:$C$33,3,0),VLOOKUP((A1054-1),Оп27_BYN→EUR!$A$2:$C$33,3,0)),$B$2:$G$2774,5,0)-VLOOKUP(B1054,$B$2:$G$2774,5,0))/365+(VLOOKUP(IF(C1054="Нет",VLOOKUP(A1054,Оп27_BYN→EUR!$A$2:$C$33,3,0),VLOOKUP((A1054-1),Оп27_BYN→EUR!$A$2:$C$33,3,0)),$B$2:$G$2774,6,0)-VLOOKUP(B1054,$B$2:$G$2774,6,0))/366)</f>
        <v>2.3736395793810257</v>
      </c>
      <c r="F1054" s="54">
        <f>COUNTIF(D1055:$D$2774,365)</f>
        <v>1354</v>
      </c>
      <c r="G1054" s="54">
        <f>COUNTIF(D1055:$D$2774,366)</f>
        <v>366</v>
      </c>
      <c r="H1054" s="50"/>
    </row>
    <row r="1055" spans="1:8" x14ac:dyDescent="0.25">
      <c r="A1055" s="54">
        <f>COUNTIF($C$3:C1055,"Да")</f>
        <v>12</v>
      </c>
      <c r="B1055" s="53">
        <f t="shared" si="32"/>
        <v>46453</v>
      </c>
      <c r="C1055" s="53" t="str">
        <f>IF(ISERROR(VLOOKUP(B1055,Оп27_BYN→EUR!$C$3:$C$33,1,0)),"Нет","Да")</f>
        <v>Да</v>
      </c>
      <c r="D1055" s="54">
        <f t="shared" si="33"/>
        <v>365</v>
      </c>
      <c r="E1055" s="55">
        <f>('Все выпуски'!$H$4*'Все выпуски'!$H$8)*((VLOOKUP(IF(C1055="Нет",VLOOKUP(A1055,Оп27_BYN→EUR!$A$2:$C$33,3,0),VLOOKUP((A1055-1),Оп27_BYN→EUR!$A$2:$C$33,3,0)),$B$2:$G$2774,5,0)-VLOOKUP(B1055,$B$2:$G$2774,5,0))/365+(VLOOKUP(IF(C1055="Нет",VLOOKUP(A1055,Оп27_BYN→EUR!$A$2:$C$33,3,0),VLOOKUP((A1055-1),Оп27_BYN→EUR!$A$2:$C$33,3,0)),$B$2:$G$2774,6,0)-VLOOKUP(B1055,$B$2:$G$2774,6,0))/366)</f>
        <v>2.4003096870145204</v>
      </c>
      <c r="F1055" s="54">
        <f>COUNTIF(D1056:$D$2774,365)</f>
        <v>1353</v>
      </c>
      <c r="G1055" s="54">
        <f>COUNTIF(D1056:$D$2774,366)</f>
        <v>366</v>
      </c>
      <c r="H1055" s="50"/>
    </row>
    <row r="1056" spans="1:8" x14ac:dyDescent="0.25">
      <c r="A1056" s="54">
        <f>COUNTIF($C$3:C1056,"Да")</f>
        <v>12</v>
      </c>
      <c r="B1056" s="53">
        <f t="shared" si="32"/>
        <v>46454</v>
      </c>
      <c r="C1056" s="53" t="str">
        <f>IF(ISERROR(VLOOKUP(B1056,Оп27_BYN→EUR!$C$3:$C$33,1,0)),"Нет","Да")</f>
        <v>Нет</v>
      </c>
      <c r="D1056" s="54">
        <f t="shared" si="33"/>
        <v>365</v>
      </c>
      <c r="E1056" s="55">
        <f>('Все выпуски'!$H$4*'Все выпуски'!$H$8)*((VLOOKUP(IF(C1056="Нет",VLOOKUP(A1056,Оп27_BYN→EUR!$A$2:$C$33,3,0),VLOOKUP((A1056-1),Оп27_BYN→EUR!$A$2:$C$33,3,0)),$B$2:$G$2774,5,0)-VLOOKUP(B1056,$B$2:$G$2774,5,0))/365+(VLOOKUP(IF(C1056="Нет",VLOOKUP(A1056,Оп27_BYN→EUR!$A$2:$C$33,3,0),VLOOKUP((A1056-1),Оп27_BYN→EUR!$A$2:$C$33,3,0)),$B$2:$G$2774,6,0)-VLOOKUP(B1056,$B$2:$G$2774,6,0))/366)</f>
        <v>2.6670107633494672E-2</v>
      </c>
      <c r="F1056" s="54">
        <f>COUNTIF(D1057:$D$2774,365)</f>
        <v>1352</v>
      </c>
      <c r="G1056" s="54">
        <f>COUNTIF(D1057:$D$2774,366)</f>
        <v>366</v>
      </c>
      <c r="H1056" s="50"/>
    </row>
    <row r="1057" spans="1:8" x14ac:dyDescent="0.25">
      <c r="A1057" s="54">
        <f>COUNTIF($C$3:C1057,"Да")</f>
        <v>12</v>
      </c>
      <c r="B1057" s="53">
        <f t="shared" si="32"/>
        <v>46455</v>
      </c>
      <c r="C1057" s="53" t="str">
        <f>IF(ISERROR(VLOOKUP(B1057,Оп27_BYN→EUR!$C$3:$C$33,1,0)),"Нет","Да")</f>
        <v>Нет</v>
      </c>
      <c r="D1057" s="54">
        <f t="shared" si="33"/>
        <v>365</v>
      </c>
      <c r="E1057" s="55">
        <f>('Все выпуски'!$H$4*'Все выпуски'!$H$8)*((VLOOKUP(IF(C1057="Нет",VLOOKUP(A1057,Оп27_BYN→EUR!$A$2:$C$33,3,0),VLOOKUP((A1057-1),Оп27_BYN→EUR!$A$2:$C$33,3,0)),$B$2:$G$2774,5,0)-VLOOKUP(B1057,$B$2:$G$2774,5,0))/365+(VLOOKUP(IF(C1057="Нет",VLOOKUP(A1057,Оп27_BYN→EUR!$A$2:$C$33,3,0),VLOOKUP((A1057-1),Оп27_BYN→EUR!$A$2:$C$33,3,0)),$B$2:$G$2774,6,0)-VLOOKUP(B1057,$B$2:$G$2774,6,0))/366)</f>
        <v>5.3340215266989344E-2</v>
      </c>
      <c r="F1057" s="54">
        <f>COUNTIF(D1058:$D$2774,365)</f>
        <v>1351</v>
      </c>
      <c r="G1057" s="54">
        <f>COUNTIF(D1058:$D$2774,366)</f>
        <v>366</v>
      </c>
      <c r="H1057" s="50"/>
    </row>
    <row r="1058" spans="1:8" x14ac:dyDescent="0.25">
      <c r="A1058" s="54">
        <f>COUNTIF($C$3:C1058,"Да")</f>
        <v>12</v>
      </c>
      <c r="B1058" s="53">
        <f t="shared" si="32"/>
        <v>46456</v>
      </c>
      <c r="C1058" s="53" t="str">
        <f>IF(ISERROR(VLOOKUP(B1058,Оп27_BYN→EUR!$C$3:$C$33,1,0)),"Нет","Да")</f>
        <v>Нет</v>
      </c>
      <c r="D1058" s="54">
        <f t="shared" si="33"/>
        <v>365</v>
      </c>
      <c r="E1058" s="55">
        <f>('Все выпуски'!$H$4*'Все выпуски'!$H$8)*((VLOOKUP(IF(C1058="Нет",VLOOKUP(A1058,Оп27_BYN→EUR!$A$2:$C$33,3,0),VLOOKUP((A1058-1),Оп27_BYN→EUR!$A$2:$C$33,3,0)),$B$2:$G$2774,5,0)-VLOOKUP(B1058,$B$2:$G$2774,5,0))/365+(VLOOKUP(IF(C1058="Нет",VLOOKUP(A1058,Оп27_BYN→EUR!$A$2:$C$33,3,0),VLOOKUP((A1058-1),Оп27_BYN→EUR!$A$2:$C$33,3,0)),$B$2:$G$2774,6,0)-VLOOKUP(B1058,$B$2:$G$2774,6,0))/366)</f>
        <v>8.0010322900484002E-2</v>
      </c>
      <c r="F1058" s="54">
        <f>COUNTIF(D1059:$D$2774,365)</f>
        <v>1350</v>
      </c>
      <c r="G1058" s="54">
        <f>COUNTIF(D1059:$D$2774,366)</f>
        <v>366</v>
      </c>
      <c r="H1058" s="50"/>
    </row>
    <row r="1059" spans="1:8" x14ac:dyDescent="0.25">
      <c r="A1059" s="54">
        <f>COUNTIF($C$3:C1059,"Да")</f>
        <v>12</v>
      </c>
      <c r="B1059" s="53">
        <f t="shared" si="32"/>
        <v>46457</v>
      </c>
      <c r="C1059" s="53" t="str">
        <f>IF(ISERROR(VLOOKUP(B1059,Оп27_BYN→EUR!$C$3:$C$33,1,0)),"Нет","Да")</f>
        <v>Нет</v>
      </c>
      <c r="D1059" s="54">
        <f t="shared" si="33"/>
        <v>365</v>
      </c>
      <c r="E1059" s="55">
        <f>('Все выпуски'!$H$4*'Все выпуски'!$H$8)*((VLOOKUP(IF(C1059="Нет",VLOOKUP(A1059,Оп27_BYN→EUR!$A$2:$C$33,3,0),VLOOKUP((A1059-1),Оп27_BYN→EUR!$A$2:$C$33,3,0)),$B$2:$G$2774,5,0)-VLOOKUP(B1059,$B$2:$G$2774,5,0))/365+(VLOOKUP(IF(C1059="Нет",VLOOKUP(A1059,Оп27_BYN→EUR!$A$2:$C$33,3,0),VLOOKUP((A1059-1),Оп27_BYN→EUR!$A$2:$C$33,3,0)),$B$2:$G$2774,6,0)-VLOOKUP(B1059,$B$2:$G$2774,6,0))/366)</f>
        <v>0.10668043053397869</v>
      </c>
      <c r="F1059" s="54">
        <f>COUNTIF(D1060:$D$2774,365)</f>
        <v>1349</v>
      </c>
      <c r="G1059" s="54">
        <f>COUNTIF(D1060:$D$2774,366)</f>
        <v>366</v>
      </c>
      <c r="H1059" s="50"/>
    </row>
    <row r="1060" spans="1:8" x14ac:dyDescent="0.25">
      <c r="A1060" s="54">
        <f>COUNTIF($C$3:C1060,"Да")</f>
        <v>12</v>
      </c>
      <c r="B1060" s="53">
        <f t="shared" si="32"/>
        <v>46458</v>
      </c>
      <c r="C1060" s="53" t="str">
        <f>IF(ISERROR(VLOOKUP(B1060,Оп27_BYN→EUR!$C$3:$C$33,1,0)),"Нет","Да")</f>
        <v>Нет</v>
      </c>
      <c r="D1060" s="54">
        <f t="shared" si="33"/>
        <v>365</v>
      </c>
      <c r="E1060" s="55">
        <f>('Все выпуски'!$H$4*'Все выпуски'!$H$8)*((VLOOKUP(IF(C1060="Нет",VLOOKUP(A1060,Оп27_BYN→EUR!$A$2:$C$33,3,0),VLOOKUP((A1060-1),Оп27_BYN→EUR!$A$2:$C$33,3,0)),$B$2:$G$2774,5,0)-VLOOKUP(B1060,$B$2:$G$2774,5,0))/365+(VLOOKUP(IF(C1060="Нет",VLOOKUP(A1060,Оп27_BYN→EUR!$A$2:$C$33,3,0),VLOOKUP((A1060-1),Оп27_BYN→EUR!$A$2:$C$33,3,0)),$B$2:$G$2774,6,0)-VLOOKUP(B1060,$B$2:$G$2774,6,0))/366)</f>
        <v>0.13335053816747336</v>
      </c>
      <c r="F1060" s="54">
        <f>COUNTIF(D1061:$D$2774,365)</f>
        <v>1348</v>
      </c>
      <c r="G1060" s="54">
        <f>COUNTIF(D1061:$D$2774,366)</f>
        <v>366</v>
      </c>
      <c r="H1060" s="50"/>
    </row>
    <row r="1061" spans="1:8" x14ac:dyDescent="0.25">
      <c r="A1061" s="54">
        <f>COUNTIF($C$3:C1061,"Да")</f>
        <v>12</v>
      </c>
      <c r="B1061" s="53">
        <f t="shared" si="32"/>
        <v>46459</v>
      </c>
      <c r="C1061" s="53" t="str">
        <f>IF(ISERROR(VLOOKUP(B1061,Оп27_BYN→EUR!$C$3:$C$33,1,0)),"Нет","Да")</f>
        <v>Нет</v>
      </c>
      <c r="D1061" s="54">
        <f t="shared" si="33"/>
        <v>365</v>
      </c>
      <c r="E1061" s="55">
        <f>('Все выпуски'!$H$4*'Все выпуски'!$H$8)*((VLOOKUP(IF(C1061="Нет",VLOOKUP(A1061,Оп27_BYN→EUR!$A$2:$C$33,3,0),VLOOKUP((A1061-1),Оп27_BYN→EUR!$A$2:$C$33,3,0)),$B$2:$G$2774,5,0)-VLOOKUP(B1061,$B$2:$G$2774,5,0))/365+(VLOOKUP(IF(C1061="Нет",VLOOKUP(A1061,Оп27_BYN→EUR!$A$2:$C$33,3,0),VLOOKUP((A1061-1),Оп27_BYN→EUR!$A$2:$C$33,3,0)),$B$2:$G$2774,6,0)-VLOOKUP(B1061,$B$2:$G$2774,6,0))/366)</f>
        <v>0.160020645800968</v>
      </c>
      <c r="F1061" s="54">
        <f>COUNTIF(D1062:$D$2774,365)</f>
        <v>1347</v>
      </c>
      <c r="G1061" s="54">
        <f>COUNTIF(D1062:$D$2774,366)</f>
        <v>366</v>
      </c>
      <c r="H1061" s="50"/>
    </row>
    <row r="1062" spans="1:8" x14ac:dyDescent="0.25">
      <c r="A1062" s="54">
        <f>COUNTIF($C$3:C1062,"Да")</f>
        <v>12</v>
      </c>
      <c r="B1062" s="53">
        <f t="shared" si="32"/>
        <v>46460</v>
      </c>
      <c r="C1062" s="53" t="str">
        <f>IF(ISERROR(VLOOKUP(B1062,Оп27_BYN→EUR!$C$3:$C$33,1,0)),"Нет","Да")</f>
        <v>Нет</v>
      </c>
      <c r="D1062" s="54">
        <f t="shared" si="33"/>
        <v>365</v>
      </c>
      <c r="E1062" s="55">
        <f>('Все выпуски'!$H$4*'Все выпуски'!$H$8)*((VLOOKUP(IF(C1062="Нет",VLOOKUP(A1062,Оп27_BYN→EUR!$A$2:$C$33,3,0),VLOOKUP((A1062-1),Оп27_BYN→EUR!$A$2:$C$33,3,0)),$B$2:$G$2774,5,0)-VLOOKUP(B1062,$B$2:$G$2774,5,0))/365+(VLOOKUP(IF(C1062="Нет",VLOOKUP(A1062,Оп27_BYN→EUR!$A$2:$C$33,3,0),VLOOKUP((A1062-1),Оп27_BYN→EUR!$A$2:$C$33,3,0)),$B$2:$G$2774,6,0)-VLOOKUP(B1062,$B$2:$G$2774,6,0))/366)</f>
        <v>0.1866907534344627</v>
      </c>
      <c r="F1062" s="54">
        <f>COUNTIF(D1063:$D$2774,365)</f>
        <v>1346</v>
      </c>
      <c r="G1062" s="54">
        <f>COUNTIF(D1063:$D$2774,366)</f>
        <v>366</v>
      </c>
      <c r="H1062" s="50"/>
    </row>
    <row r="1063" spans="1:8" x14ac:dyDescent="0.25">
      <c r="A1063" s="54">
        <f>COUNTIF($C$3:C1063,"Да")</f>
        <v>12</v>
      </c>
      <c r="B1063" s="53">
        <f t="shared" si="32"/>
        <v>46461</v>
      </c>
      <c r="C1063" s="53" t="str">
        <f>IF(ISERROR(VLOOKUP(B1063,Оп27_BYN→EUR!$C$3:$C$33,1,0)),"Нет","Да")</f>
        <v>Нет</v>
      </c>
      <c r="D1063" s="54">
        <f t="shared" si="33"/>
        <v>365</v>
      </c>
      <c r="E1063" s="55">
        <f>('Все выпуски'!$H$4*'Все выпуски'!$H$8)*((VLOOKUP(IF(C1063="Нет",VLOOKUP(A1063,Оп27_BYN→EUR!$A$2:$C$33,3,0),VLOOKUP((A1063-1),Оп27_BYN→EUR!$A$2:$C$33,3,0)),$B$2:$G$2774,5,0)-VLOOKUP(B1063,$B$2:$G$2774,5,0))/365+(VLOOKUP(IF(C1063="Нет",VLOOKUP(A1063,Оп27_BYN→EUR!$A$2:$C$33,3,0),VLOOKUP((A1063-1),Оп27_BYN→EUR!$A$2:$C$33,3,0)),$B$2:$G$2774,6,0)-VLOOKUP(B1063,$B$2:$G$2774,6,0))/366)</f>
        <v>0.21336086106795737</v>
      </c>
      <c r="F1063" s="54">
        <f>COUNTIF(D1064:$D$2774,365)</f>
        <v>1345</v>
      </c>
      <c r="G1063" s="54">
        <f>COUNTIF(D1064:$D$2774,366)</f>
        <v>366</v>
      </c>
      <c r="H1063" s="50"/>
    </row>
    <row r="1064" spans="1:8" x14ac:dyDescent="0.25">
      <c r="A1064" s="54">
        <f>COUNTIF($C$3:C1064,"Да")</f>
        <v>12</v>
      </c>
      <c r="B1064" s="53">
        <f t="shared" si="32"/>
        <v>46462</v>
      </c>
      <c r="C1064" s="53" t="str">
        <f>IF(ISERROR(VLOOKUP(B1064,Оп27_BYN→EUR!$C$3:$C$33,1,0)),"Нет","Да")</f>
        <v>Нет</v>
      </c>
      <c r="D1064" s="54">
        <f t="shared" si="33"/>
        <v>365</v>
      </c>
      <c r="E1064" s="55">
        <f>('Все выпуски'!$H$4*'Все выпуски'!$H$8)*((VLOOKUP(IF(C1064="Нет",VLOOKUP(A1064,Оп27_BYN→EUR!$A$2:$C$33,3,0),VLOOKUP((A1064-1),Оп27_BYN→EUR!$A$2:$C$33,3,0)),$B$2:$G$2774,5,0)-VLOOKUP(B1064,$B$2:$G$2774,5,0))/365+(VLOOKUP(IF(C1064="Нет",VLOOKUP(A1064,Оп27_BYN→EUR!$A$2:$C$33,3,0),VLOOKUP((A1064-1),Оп27_BYN→EUR!$A$2:$C$33,3,0)),$B$2:$G$2774,6,0)-VLOOKUP(B1064,$B$2:$G$2774,6,0))/366)</f>
        <v>0.24003096870145205</v>
      </c>
      <c r="F1064" s="54">
        <f>COUNTIF(D1065:$D$2774,365)</f>
        <v>1344</v>
      </c>
      <c r="G1064" s="54">
        <f>COUNTIF(D1065:$D$2774,366)</f>
        <v>366</v>
      </c>
      <c r="H1064" s="50"/>
    </row>
    <row r="1065" spans="1:8" x14ac:dyDescent="0.25">
      <c r="A1065" s="54">
        <f>COUNTIF($C$3:C1065,"Да")</f>
        <v>12</v>
      </c>
      <c r="B1065" s="53">
        <f t="shared" si="32"/>
        <v>46463</v>
      </c>
      <c r="C1065" s="53" t="str">
        <f>IF(ISERROR(VLOOKUP(B1065,Оп27_BYN→EUR!$C$3:$C$33,1,0)),"Нет","Да")</f>
        <v>Нет</v>
      </c>
      <c r="D1065" s="54">
        <f t="shared" si="33"/>
        <v>365</v>
      </c>
      <c r="E1065" s="55">
        <f>('Все выпуски'!$H$4*'Все выпуски'!$H$8)*((VLOOKUP(IF(C1065="Нет",VLOOKUP(A1065,Оп27_BYN→EUR!$A$2:$C$33,3,0),VLOOKUP((A1065-1),Оп27_BYN→EUR!$A$2:$C$33,3,0)),$B$2:$G$2774,5,0)-VLOOKUP(B1065,$B$2:$G$2774,5,0))/365+(VLOOKUP(IF(C1065="Нет",VLOOKUP(A1065,Оп27_BYN→EUR!$A$2:$C$33,3,0),VLOOKUP((A1065-1),Оп27_BYN→EUR!$A$2:$C$33,3,0)),$B$2:$G$2774,6,0)-VLOOKUP(B1065,$B$2:$G$2774,6,0))/366)</f>
        <v>0.26670107633494672</v>
      </c>
      <c r="F1065" s="54">
        <f>COUNTIF(D1066:$D$2774,365)</f>
        <v>1343</v>
      </c>
      <c r="G1065" s="54">
        <f>COUNTIF(D1066:$D$2774,366)</f>
        <v>366</v>
      </c>
      <c r="H1065" s="50"/>
    </row>
    <row r="1066" spans="1:8" x14ac:dyDescent="0.25">
      <c r="A1066" s="54">
        <f>COUNTIF($C$3:C1066,"Да")</f>
        <v>12</v>
      </c>
      <c r="B1066" s="53">
        <f t="shared" si="32"/>
        <v>46464</v>
      </c>
      <c r="C1066" s="53" t="str">
        <f>IF(ISERROR(VLOOKUP(B1066,Оп27_BYN→EUR!$C$3:$C$33,1,0)),"Нет","Да")</f>
        <v>Нет</v>
      </c>
      <c r="D1066" s="54">
        <f t="shared" si="33"/>
        <v>365</v>
      </c>
      <c r="E1066" s="55">
        <f>('Все выпуски'!$H$4*'Все выпуски'!$H$8)*((VLOOKUP(IF(C1066="Нет",VLOOKUP(A1066,Оп27_BYN→EUR!$A$2:$C$33,3,0),VLOOKUP((A1066-1),Оп27_BYN→EUR!$A$2:$C$33,3,0)),$B$2:$G$2774,5,0)-VLOOKUP(B1066,$B$2:$G$2774,5,0))/365+(VLOOKUP(IF(C1066="Нет",VLOOKUP(A1066,Оп27_BYN→EUR!$A$2:$C$33,3,0),VLOOKUP((A1066-1),Оп27_BYN→EUR!$A$2:$C$33,3,0)),$B$2:$G$2774,6,0)-VLOOKUP(B1066,$B$2:$G$2774,6,0))/366)</f>
        <v>0.29337118396844142</v>
      </c>
      <c r="F1066" s="54">
        <f>COUNTIF(D1067:$D$2774,365)</f>
        <v>1342</v>
      </c>
      <c r="G1066" s="54">
        <f>COUNTIF(D1067:$D$2774,366)</f>
        <v>366</v>
      </c>
      <c r="H1066" s="50"/>
    </row>
    <row r="1067" spans="1:8" x14ac:dyDescent="0.25">
      <c r="A1067" s="54">
        <f>COUNTIF($C$3:C1067,"Да")</f>
        <v>12</v>
      </c>
      <c r="B1067" s="53">
        <f t="shared" si="32"/>
        <v>46465</v>
      </c>
      <c r="C1067" s="53" t="str">
        <f>IF(ISERROR(VLOOKUP(B1067,Оп27_BYN→EUR!$C$3:$C$33,1,0)),"Нет","Да")</f>
        <v>Нет</v>
      </c>
      <c r="D1067" s="54">
        <f t="shared" si="33"/>
        <v>365</v>
      </c>
      <c r="E1067" s="55">
        <f>('Все выпуски'!$H$4*'Все выпуски'!$H$8)*((VLOOKUP(IF(C1067="Нет",VLOOKUP(A1067,Оп27_BYN→EUR!$A$2:$C$33,3,0),VLOOKUP((A1067-1),Оп27_BYN→EUR!$A$2:$C$33,3,0)),$B$2:$G$2774,5,0)-VLOOKUP(B1067,$B$2:$G$2774,5,0))/365+(VLOOKUP(IF(C1067="Нет",VLOOKUP(A1067,Оп27_BYN→EUR!$A$2:$C$33,3,0),VLOOKUP((A1067-1),Оп27_BYN→EUR!$A$2:$C$33,3,0)),$B$2:$G$2774,6,0)-VLOOKUP(B1067,$B$2:$G$2774,6,0))/366)</f>
        <v>0.32004129160193601</v>
      </c>
      <c r="F1067" s="54">
        <f>COUNTIF(D1068:$D$2774,365)</f>
        <v>1341</v>
      </c>
      <c r="G1067" s="54">
        <f>COUNTIF(D1068:$D$2774,366)</f>
        <v>366</v>
      </c>
      <c r="H1067" s="50"/>
    </row>
    <row r="1068" spans="1:8" x14ac:dyDescent="0.25">
      <c r="A1068" s="54">
        <f>COUNTIF($C$3:C1068,"Да")</f>
        <v>12</v>
      </c>
      <c r="B1068" s="53">
        <f t="shared" si="32"/>
        <v>46466</v>
      </c>
      <c r="C1068" s="53" t="str">
        <f>IF(ISERROR(VLOOKUP(B1068,Оп27_BYN→EUR!$C$3:$C$33,1,0)),"Нет","Да")</f>
        <v>Нет</v>
      </c>
      <c r="D1068" s="54">
        <f t="shared" si="33"/>
        <v>365</v>
      </c>
      <c r="E1068" s="55">
        <f>('Все выпуски'!$H$4*'Все выпуски'!$H$8)*((VLOOKUP(IF(C1068="Нет",VLOOKUP(A1068,Оп27_BYN→EUR!$A$2:$C$33,3,0),VLOOKUP((A1068-1),Оп27_BYN→EUR!$A$2:$C$33,3,0)),$B$2:$G$2774,5,0)-VLOOKUP(B1068,$B$2:$G$2774,5,0))/365+(VLOOKUP(IF(C1068="Нет",VLOOKUP(A1068,Оп27_BYN→EUR!$A$2:$C$33,3,0),VLOOKUP((A1068-1),Оп27_BYN→EUR!$A$2:$C$33,3,0)),$B$2:$G$2774,6,0)-VLOOKUP(B1068,$B$2:$G$2774,6,0))/366)</f>
        <v>0.34671139923543071</v>
      </c>
      <c r="F1068" s="54">
        <f>COUNTIF(D1069:$D$2774,365)</f>
        <v>1340</v>
      </c>
      <c r="G1068" s="54">
        <f>COUNTIF(D1069:$D$2774,366)</f>
        <v>366</v>
      </c>
      <c r="H1068" s="50"/>
    </row>
    <row r="1069" spans="1:8" x14ac:dyDescent="0.25">
      <c r="A1069" s="54">
        <f>COUNTIF($C$3:C1069,"Да")</f>
        <v>12</v>
      </c>
      <c r="B1069" s="53">
        <f t="shared" si="32"/>
        <v>46467</v>
      </c>
      <c r="C1069" s="53" t="str">
        <f>IF(ISERROR(VLOOKUP(B1069,Оп27_BYN→EUR!$C$3:$C$33,1,0)),"Нет","Да")</f>
        <v>Нет</v>
      </c>
      <c r="D1069" s="54">
        <f t="shared" si="33"/>
        <v>365</v>
      </c>
      <c r="E1069" s="55">
        <f>('Все выпуски'!$H$4*'Все выпуски'!$H$8)*((VLOOKUP(IF(C1069="Нет",VLOOKUP(A1069,Оп27_BYN→EUR!$A$2:$C$33,3,0),VLOOKUP((A1069-1),Оп27_BYN→EUR!$A$2:$C$33,3,0)),$B$2:$G$2774,5,0)-VLOOKUP(B1069,$B$2:$G$2774,5,0))/365+(VLOOKUP(IF(C1069="Нет",VLOOKUP(A1069,Оп27_BYN→EUR!$A$2:$C$33,3,0),VLOOKUP((A1069-1),Оп27_BYN→EUR!$A$2:$C$33,3,0)),$B$2:$G$2774,6,0)-VLOOKUP(B1069,$B$2:$G$2774,6,0))/366)</f>
        <v>0.37338150686892541</v>
      </c>
      <c r="F1069" s="54">
        <f>COUNTIF(D1070:$D$2774,365)</f>
        <v>1339</v>
      </c>
      <c r="G1069" s="54">
        <f>COUNTIF(D1070:$D$2774,366)</f>
        <v>366</v>
      </c>
      <c r="H1069" s="50"/>
    </row>
    <row r="1070" spans="1:8" x14ac:dyDescent="0.25">
      <c r="A1070" s="54">
        <f>COUNTIF($C$3:C1070,"Да")</f>
        <v>12</v>
      </c>
      <c r="B1070" s="53">
        <f t="shared" si="32"/>
        <v>46468</v>
      </c>
      <c r="C1070" s="53" t="str">
        <f>IF(ISERROR(VLOOKUP(B1070,Оп27_BYN→EUR!$C$3:$C$33,1,0)),"Нет","Да")</f>
        <v>Нет</v>
      </c>
      <c r="D1070" s="54">
        <f t="shared" si="33"/>
        <v>365</v>
      </c>
      <c r="E1070" s="55">
        <f>('Все выпуски'!$H$4*'Все выпуски'!$H$8)*((VLOOKUP(IF(C1070="Нет",VLOOKUP(A1070,Оп27_BYN→EUR!$A$2:$C$33,3,0),VLOOKUP((A1070-1),Оп27_BYN→EUR!$A$2:$C$33,3,0)),$B$2:$G$2774,5,0)-VLOOKUP(B1070,$B$2:$G$2774,5,0))/365+(VLOOKUP(IF(C1070="Нет",VLOOKUP(A1070,Оп27_BYN→EUR!$A$2:$C$33,3,0),VLOOKUP((A1070-1),Оп27_BYN→EUR!$A$2:$C$33,3,0)),$B$2:$G$2774,6,0)-VLOOKUP(B1070,$B$2:$G$2774,6,0))/366)</f>
        <v>0.40005161450242005</v>
      </c>
      <c r="F1070" s="54">
        <f>COUNTIF(D1071:$D$2774,365)</f>
        <v>1338</v>
      </c>
      <c r="G1070" s="54">
        <f>COUNTIF(D1071:$D$2774,366)</f>
        <v>366</v>
      </c>
      <c r="H1070" s="50"/>
    </row>
    <row r="1071" spans="1:8" x14ac:dyDescent="0.25">
      <c r="A1071" s="54">
        <f>COUNTIF($C$3:C1071,"Да")</f>
        <v>12</v>
      </c>
      <c r="B1071" s="53">
        <f t="shared" si="32"/>
        <v>46469</v>
      </c>
      <c r="C1071" s="53" t="str">
        <f>IF(ISERROR(VLOOKUP(B1071,Оп27_BYN→EUR!$C$3:$C$33,1,0)),"Нет","Да")</f>
        <v>Нет</v>
      </c>
      <c r="D1071" s="54">
        <f t="shared" si="33"/>
        <v>365</v>
      </c>
      <c r="E1071" s="55">
        <f>('Все выпуски'!$H$4*'Все выпуски'!$H$8)*((VLOOKUP(IF(C1071="Нет",VLOOKUP(A1071,Оп27_BYN→EUR!$A$2:$C$33,3,0),VLOOKUP((A1071-1),Оп27_BYN→EUR!$A$2:$C$33,3,0)),$B$2:$G$2774,5,0)-VLOOKUP(B1071,$B$2:$G$2774,5,0))/365+(VLOOKUP(IF(C1071="Нет",VLOOKUP(A1071,Оп27_BYN→EUR!$A$2:$C$33,3,0),VLOOKUP((A1071-1),Оп27_BYN→EUR!$A$2:$C$33,3,0)),$B$2:$G$2774,6,0)-VLOOKUP(B1071,$B$2:$G$2774,6,0))/366)</f>
        <v>0.42672172213591475</v>
      </c>
      <c r="F1071" s="54">
        <f>COUNTIF(D1072:$D$2774,365)</f>
        <v>1337</v>
      </c>
      <c r="G1071" s="54">
        <f>COUNTIF(D1072:$D$2774,366)</f>
        <v>366</v>
      </c>
      <c r="H1071" s="50"/>
    </row>
    <row r="1072" spans="1:8" x14ac:dyDescent="0.25">
      <c r="A1072" s="54">
        <f>COUNTIF($C$3:C1072,"Да")</f>
        <v>12</v>
      </c>
      <c r="B1072" s="53">
        <f t="shared" si="32"/>
        <v>46470</v>
      </c>
      <c r="C1072" s="53" t="str">
        <f>IF(ISERROR(VLOOKUP(B1072,Оп27_BYN→EUR!$C$3:$C$33,1,0)),"Нет","Да")</f>
        <v>Нет</v>
      </c>
      <c r="D1072" s="54">
        <f t="shared" si="33"/>
        <v>365</v>
      </c>
      <c r="E1072" s="55">
        <f>('Все выпуски'!$H$4*'Все выпуски'!$H$8)*((VLOOKUP(IF(C1072="Нет",VLOOKUP(A1072,Оп27_BYN→EUR!$A$2:$C$33,3,0),VLOOKUP((A1072-1),Оп27_BYN→EUR!$A$2:$C$33,3,0)),$B$2:$G$2774,5,0)-VLOOKUP(B1072,$B$2:$G$2774,5,0))/365+(VLOOKUP(IF(C1072="Нет",VLOOKUP(A1072,Оп27_BYN→EUR!$A$2:$C$33,3,0),VLOOKUP((A1072-1),Оп27_BYN→EUR!$A$2:$C$33,3,0)),$B$2:$G$2774,6,0)-VLOOKUP(B1072,$B$2:$G$2774,6,0))/366)</f>
        <v>0.45339182976940945</v>
      </c>
      <c r="F1072" s="54">
        <f>COUNTIF(D1073:$D$2774,365)</f>
        <v>1336</v>
      </c>
      <c r="G1072" s="54">
        <f>COUNTIF(D1073:$D$2774,366)</f>
        <v>366</v>
      </c>
      <c r="H1072" s="50"/>
    </row>
    <row r="1073" spans="1:8" x14ac:dyDescent="0.25">
      <c r="A1073" s="54">
        <f>COUNTIF($C$3:C1073,"Да")</f>
        <v>12</v>
      </c>
      <c r="B1073" s="53">
        <f t="shared" si="32"/>
        <v>46471</v>
      </c>
      <c r="C1073" s="53" t="str">
        <f>IF(ISERROR(VLOOKUP(B1073,Оп27_BYN→EUR!$C$3:$C$33,1,0)),"Нет","Да")</f>
        <v>Нет</v>
      </c>
      <c r="D1073" s="54">
        <f t="shared" si="33"/>
        <v>365</v>
      </c>
      <c r="E1073" s="55">
        <f>('Все выпуски'!$H$4*'Все выпуски'!$H$8)*((VLOOKUP(IF(C1073="Нет",VLOOKUP(A1073,Оп27_BYN→EUR!$A$2:$C$33,3,0),VLOOKUP((A1073-1),Оп27_BYN→EUR!$A$2:$C$33,3,0)),$B$2:$G$2774,5,0)-VLOOKUP(B1073,$B$2:$G$2774,5,0))/365+(VLOOKUP(IF(C1073="Нет",VLOOKUP(A1073,Оп27_BYN→EUR!$A$2:$C$33,3,0),VLOOKUP((A1073-1),Оп27_BYN→EUR!$A$2:$C$33,3,0)),$B$2:$G$2774,6,0)-VLOOKUP(B1073,$B$2:$G$2774,6,0))/366)</f>
        <v>0.48006193740290409</v>
      </c>
      <c r="F1073" s="54">
        <f>COUNTIF(D1074:$D$2774,365)</f>
        <v>1335</v>
      </c>
      <c r="G1073" s="54">
        <f>COUNTIF(D1074:$D$2774,366)</f>
        <v>366</v>
      </c>
      <c r="H1073" s="50"/>
    </row>
    <row r="1074" spans="1:8" x14ac:dyDescent="0.25">
      <c r="A1074" s="54">
        <f>COUNTIF($C$3:C1074,"Да")</f>
        <v>12</v>
      </c>
      <c r="B1074" s="53">
        <f t="shared" si="32"/>
        <v>46472</v>
      </c>
      <c r="C1074" s="53" t="str">
        <f>IF(ISERROR(VLOOKUP(B1074,Оп27_BYN→EUR!$C$3:$C$33,1,0)),"Нет","Да")</f>
        <v>Нет</v>
      </c>
      <c r="D1074" s="54">
        <f t="shared" si="33"/>
        <v>365</v>
      </c>
      <c r="E1074" s="55">
        <f>('Все выпуски'!$H$4*'Все выпуски'!$H$8)*((VLOOKUP(IF(C1074="Нет",VLOOKUP(A1074,Оп27_BYN→EUR!$A$2:$C$33,3,0),VLOOKUP((A1074-1),Оп27_BYN→EUR!$A$2:$C$33,3,0)),$B$2:$G$2774,5,0)-VLOOKUP(B1074,$B$2:$G$2774,5,0))/365+(VLOOKUP(IF(C1074="Нет",VLOOKUP(A1074,Оп27_BYN→EUR!$A$2:$C$33,3,0),VLOOKUP((A1074-1),Оп27_BYN→EUR!$A$2:$C$33,3,0)),$B$2:$G$2774,6,0)-VLOOKUP(B1074,$B$2:$G$2774,6,0))/366)</f>
        <v>0.50673204503639879</v>
      </c>
      <c r="F1074" s="54">
        <f>COUNTIF(D1075:$D$2774,365)</f>
        <v>1334</v>
      </c>
      <c r="G1074" s="54">
        <f>COUNTIF(D1075:$D$2774,366)</f>
        <v>366</v>
      </c>
      <c r="H1074" s="50"/>
    </row>
    <row r="1075" spans="1:8" x14ac:dyDescent="0.25">
      <c r="A1075" s="54">
        <f>COUNTIF($C$3:C1075,"Да")</f>
        <v>12</v>
      </c>
      <c r="B1075" s="53">
        <f t="shared" si="32"/>
        <v>46473</v>
      </c>
      <c r="C1075" s="53" t="str">
        <f>IF(ISERROR(VLOOKUP(B1075,Оп27_BYN→EUR!$C$3:$C$33,1,0)),"Нет","Да")</f>
        <v>Нет</v>
      </c>
      <c r="D1075" s="54">
        <f t="shared" si="33"/>
        <v>365</v>
      </c>
      <c r="E1075" s="55">
        <f>('Все выпуски'!$H$4*'Все выпуски'!$H$8)*((VLOOKUP(IF(C1075="Нет",VLOOKUP(A1075,Оп27_BYN→EUR!$A$2:$C$33,3,0),VLOOKUP((A1075-1),Оп27_BYN→EUR!$A$2:$C$33,3,0)),$B$2:$G$2774,5,0)-VLOOKUP(B1075,$B$2:$G$2774,5,0))/365+(VLOOKUP(IF(C1075="Нет",VLOOKUP(A1075,Оп27_BYN→EUR!$A$2:$C$33,3,0),VLOOKUP((A1075-1),Оп27_BYN→EUR!$A$2:$C$33,3,0)),$B$2:$G$2774,6,0)-VLOOKUP(B1075,$B$2:$G$2774,6,0))/366)</f>
        <v>0.53340215266989344</v>
      </c>
      <c r="F1075" s="54">
        <f>COUNTIF(D1076:$D$2774,365)</f>
        <v>1333</v>
      </c>
      <c r="G1075" s="54">
        <f>COUNTIF(D1076:$D$2774,366)</f>
        <v>366</v>
      </c>
      <c r="H1075" s="50"/>
    </row>
    <row r="1076" spans="1:8" x14ac:dyDescent="0.25">
      <c r="A1076" s="54">
        <f>COUNTIF($C$3:C1076,"Да")</f>
        <v>12</v>
      </c>
      <c r="B1076" s="53">
        <f t="shared" si="32"/>
        <v>46474</v>
      </c>
      <c r="C1076" s="53" t="str">
        <f>IF(ISERROR(VLOOKUP(B1076,Оп27_BYN→EUR!$C$3:$C$33,1,0)),"Нет","Да")</f>
        <v>Нет</v>
      </c>
      <c r="D1076" s="54">
        <f t="shared" si="33"/>
        <v>365</v>
      </c>
      <c r="E1076" s="55">
        <f>('Все выпуски'!$H$4*'Все выпуски'!$H$8)*((VLOOKUP(IF(C1076="Нет",VLOOKUP(A1076,Оп27_BYN→EUR!$A$2:$C$33,3,0),VLOOKUP((A1076-1),Оп27_BYN→EUR!$A$2:$C$33,3,0)),$B$2:$G$2774,5,0)-VLOOKUP(B1076,$B$2:$G$2774,5,0))/365+(VLOOKUP(IF(C1076="Нет",VLOOKUP(A1076,Оп27_BYN→EUR!$A$2:$C$33,3,0),VLOOKUP((A1076-1),Оп27_BYN→EUR!$A$2:$C$33,3,0)),$B$2:$G$2774,6,0)-VLOOKUP(B1076,$B$2:$G$2774,6,0))/366)</f>
        <v>0.56007226030338808</v>
      </c>
      <c r="F1076" s="54">
        <f>COUNTIF(D1077:$D$2774,365)</f>
        <v>1332</v>
      </c>
      <c r="G1076" s="54">
        <f>COUNTIF(D1077:$D$2774,366)</f>
        <v>366</v>
      </c>
      <c r="H1076" s="50"/>
    </row>
    <row r="1077" spans="1:8" x14ac:dyDescent="0.25">
      <c r="A1077" s="54">
        <f>COUNTIF($C$3:C1077,"Да")</f>
        <v>12</v>
      </c>
      <c r="B1077" s="53">
        <f t="shared" si="32"/>
        <v>46475</v>
      </c>
      <c r="C1077" s="53" t="str">
        <f>IF(ISERROR(VLOOKUP(B1077,Оп27_BYN→EUR!$C$3:$C$33,1,0)),"Нет","Да")</f>
        <v>Нет</v>
      </c>
      <c r="D1077" s="54">
        <f t="shared" si="33"/>
        <v>365</v>
      </c>
      <c r="E1077" s="55">
        <f>('Все выпуски'!$H$4*'Все выпуски'!$H$8)*((VLOOKUP(IF(C1077="Нет",VLOOKUP(A1077,Оп27_BYN→EUR!$A$2:$C$33,3,0),VLOOKUP((A1077-1),Оп27_BYN→EUR!$A$2:$C$33,3,0)),$B$2:$G$2774,5,0)-VLOOKUP(B1077,$B$2:$G$2774,5,0))/365+(VLOOKUP(IF(C1077="Нет",VLOOKUP(A1077,Оп27_BYN→EUR!$A$2:$C$33,3,0),VLOOKUP((A1077-1),Оп27_BYN→EUR!$A$2:$C$33,3,0)),$B$2:$G$2774,6,0)-VLOOKUP(B1077,$B$2:$G$2774,6,0))/366)</f>
        <v>0.58674236793688284</v>
      </c>
      <c r="F1077" s="54">
        <f>COUNTIF(D1078:$D$2774,365)</f>
        <v>1331</v>
      </c>
      <c r="G1077" s="54">
        <f>COUNTIF(D1078:$D$2774,366)</f>
        <v>366</v>
      </c>
      <c r="H1077" s="50"/>
    </row>
    <row r="1078" spans="1:8" x14ac:dyDescent="0.25">
      <c r="A1078" s="54">
        <f>COUNTIF($C$3:C1078,"Да")</f>
        <v>12</v>
      </c>
      <c r="B1078" s="53">
        <f t="shared" si="32"/>
        <v>46476</v>
      </c>
      <c r="C1078" s="53" t="str">
        <f>IF(ISERROR(VLOOKUP(B1078,Оп27_BYN→EUR!$C$3:$C$33,1,0)),"Нет","Да")</f>
        <v>Нет</v>
      </c>
      <c r="D1078" s="54">
        <f t="shared" si="33"/>
        <v>365</v>
      </c>
      <c r="E1078" s="55">
        <f>('Все выпуски'!$H$4*'Все выпуски'!$H$8)*((VLOOKUP(IF(C1078="Нет",VLOOKUP(A1078,Оп27_BYN→EUR!$A$2:$C$33,3,0),VLOOKUP((A1078-1),Оп27_BYN→EUR!$A$2:$C$33,3,0)),$B$2:$G$2774,5,0)-VLOOKUP(B1078,$B$2:$G$2774,5,0))/365+(VLOOKUP(IF(C1078="Нет",VLOOKUP(A1078,Оп27_BYN→EUR!$A$2:$C$33,3,0),VLOOKUP((A1078-1),Оп27_BYN→EUR!$A$2:$C$33,3,0)),$B$2:$G$2774,6,0)-VLOOKUP(B1078,$B$2:$G$2774,6,0))/366)</f>
        <v>0.61341247557037748</v>
      </c>
      <c r="F1078" s="54">
        <f>COUNTIF(D1079:$D$2774,365)</f>
        <v>1330</v>
      </c>
      <c r="G1078" s="54">
        <f>COUNTIF(D1079:$D$2774,366)</f>
        <v>366</v>
      </c>
      <c r="H1078" s="50"/>
    </row>
    <row r="1079" spans="1:8" x14ac:dyDescent="0.25">
      <c r="A1079" s="54">
        <f>COUNTIF($C$3:C1079,"Да")</f>
        <v>12</v>
      </c>
      <c r="B1079" s="53">
        <f t="shared" si="32"/>
        <v>46477</v>
      </c>
      <c r="C1079" s="53" t="str">
        <f>IF(ISERROR(VLOOKUP(B1079,Оп27_BYN→EUR!$C$3:$C$33,1,0)),"Нет","Да")</f>
        <v>Нет</v>
      </c>
      <c r="D1079" s="54">
        <f t="shared" si="33"/>
        <v>365</v>
      </c>
      <c r="E1079" s="55">
        <f>('Все выпуски'!$H$4*'Все выпуски'!$H$8)*((VLOOKUP(IF(C1079="Нет",VLOOKUP(A1079,Оп27_BYN→EUR!$A$2:$C$33,3,0),VLOOKUP((A1079-1),Оп27_BYN→EUR!$A$2:$C$33,3,0)),$B$2:$G$2774,5,0)-VLOOKUP(B1079,$B$2:$G$2774,5,0))/365+(VLOOKUP(IF(C1079="Нет",VLOOKUP(A1079,Оп27_BYN→EUR!$A$2:$C$33,3,0),VLOOKUP((A1079-1),Оп27_BYN→EUR!$A$2:$C$33,3,0)),$B$2:$G$2774,6,0)-VLOOKUP(B1079,$B$2:$G$2774,6,0))/366)</f>
        <v>0.64008258320387201</v>
      </c>
      <c r="F1079" s="54">
        <f>COUNTIF(D1080:$D$2774,365)</f>
        <v>1329</v>
      </c>
      <c r="G1079" s="54">
        <f>COUNTIF(D1080:$D$2774,366)</f>
        <v>366</v>
      </c>
      <c r="H1079" s="50"/>
    </row>
    <row r="1080" spans="1:8" x14ac:dyDescent="0.25">
      <c r="A1080" s="54">
        <f>COUNTIF($C$3:C1080,"Да")</f>
        <v>12</v>
      </c>
      <c r="B1080" s="53">
        <f t="shared" si="32"/>
        <v>46478</v>
      </c>
      <c r="C1080" s="53" t="str">
        <f>IF(ISERROR(VLOOKUP(B1080,Оп27_BYN→EUR!$C$3:$C$33,1,0)),"Нет","Да")</f>
        <v>Нет</v>
      </c>
      <c r="D1080" s="54">
        <f t="shared" si="33"/>
        <v>365</v>
      </c>
      <c r="E1080" s="55">
        <f>('Все выпуски'!$H$4*'Все выпуски'!$H$8)*((VLOOKUP(IF(C1080="Нет",VLOOKUP(A1080,Оп27_BYN→EUR!$A$2:$C$33,3,0),VLOOKUP((A1080-1),Оп27_BYN→EUR!$A$2:$C$33,3,0)),$B$2:$G$2774,5,0)-VLOOKUP(B1080,$B$2:$G$2774,5,0))/365+(VLOOKUP(IF(C1080="Нет",VLOOKUP(A1080,Оп27_BYN→EUR!$A$2:$C$33,3,0),VLOOKUP((A1080-1),Оп27_BYN→EUR!$A$2:$C$33,3,0)),$B$2:$G$2774,6,0)-VLOOKUP(B1080,$B$2:$G$2774,6,0))/366)</f>
        <v>0.66675269083736677</v>
      </c>
      <c r="F1080" s="54">
        <f>COUNTIF(D1081:$D$2774,365)</f>
        <v>1328</v>
      </c>
      <c r="G1080" s="54">
        <f>COUNTIF(D1081:$D$2774,366)</f>
        <v>366</v>
      </c>
      <c r="H1080" s="50"/>
    </row>
    <row r="1081" spans="1:8" x14ac:dyDescent="0.25">
      <c r="A1081" s="54">
        <f>COUNTIF($C$3:C1081,"Да")</f>
        <v>12</v>
      </c>
      <c r="B1081" s="53">
        <f t="shared" si="32"/>
        <v>46479</v>
      </c>
      <c r="C1081" s="53" t="str">
        <f>IF(ISERROR(VLOOKUP(B1081,Оп27_BYN→EUR!$C$3:$C$33,1,0)),"Нет","Да")</f>
        <v>Нет</v>
      </c>
      <c r="D1081" s="54">
        <f t="shared" si="33"/>
        <v>365</v>
      </c>
      <c r="E1081" s="55">
        <f>('Все выпуски'!$H$4*'Все выпуски'!$H$8)*((VLOOKUP(IF(C1081="Нет",VLOOKUP(A1081,Оп27_BYN→EUR!$A$2:$C$33,3,0),VLOOKUP((A1081-1),Оп27_BYN→EUR!$A$2:$C$33,3,0)),$B$2:$G$2774,5,0)-VLOOKUP(B1081,$B$2:$G$2774,5,0))/365+(VLOOKUP(IF(C1081="Нет",VLOOKUP(A1081,Оп27_BYN→EUR!$A$2:$C$33,3,0),VLOOKUP((A1081-1),Оп27_BYN→EUR!$A$2:$C$33,3,0)),$B$2:$G$2774,6,0)-VLOOKUP(B1081,$B$2:$G$2774,6,0))/366)</f>
        <v>0.69342279847086141</v>
      </c>
      <c r="F1081" s="54">
        <f>COUNTIF(D1082:$D$2774,365)</f>
        <v>1327</v>
      </c>
      <c r="G1081" s="54">
        <f>COUNTIF(D1082:$D$2774,366)</f>
        <v>366</v>
      </c>
      <c r="H1081" s="50"/>
    </row>
    <row r="1082" spans="1:8" x14ac:dyDescent="0.25">
      <c r="A1082" s="54">
        <f>COUNTIF($C$3:C1082,"Да")</f>
        <v>12</v>
      </c>
      <c r="B1082" s="53">
        <f t="shared" si="32"/>
        <v>46480</v>
      </c>
      <c r="C1082" s="53" t="str">
        <f>IF(ISERROR(VLOOKUP(B1082,Оп27_BYN→EUR!$C$3:$C$33,1,0)),"Нет","Да")</f>
        <v>Нет</v>
      </c>
      <c r="D1082" s="54">
        <f t="shared" si="33"/>
        <v>365</v>
      </c>
      <c r="E1082" s="55">
        <f>('Все выпуски'!$H$4*'Все выпуски'!$H$8)*((VLOOKUP(IF(C1082="Нет",VLOOKUP(A1082,Оп27_BYN→EUR!$A$2:$C$33,3,0),VLOOKUP((A1082-1),Оп27_BYN→EUR!$A$2:$C$33,3,0)),$B$2:$G$2774,5,0)-VLOOKUP(B1082,$B$2:$G$2774,5,0))/365+(VLOOKUP(IF(C1082="Нет",VLOOKUP(A1082,Оп27_BYN→EUR!$A$2:$C$33,3,0),VLOOKUP((A1082-1),Оп27_BYN→EUR!$A$2:$C$33,3,0)),$B$2:$G$2774,6,0)-VLOOKUP(B1082,$B$2:$G$2774,6,0))/366)</f>
        <v>0.72009290610435617</v>
      </c>
      <c r="F1082" s="54">
        <f>COUNTIF(D1083:$D$2774,365)</f>
        <v>1326</v>
      </c>
      <c r="G1082" s="54">
        <f>COUNTIF(D1083:$D$2774,366)</f>
        <v>366</v>
      </c>
      <c r="H1082" s="50"/>
    </row>
    <row r="1083" spans="1:8" x14ac:dyDescent="0.25">
      <c r="A1083" s="54">
        <f>COUNTIF($C$3:C1083,"Да")</f>
        <v>12</v>
      </c>
      <c r="B1083" s="53">
        <f t="shared" si="32"/>
        <v>46481</v>
      </c>
      <c r="C1083" s="53" t="str">
        <f>IF(ISERROR(VLOOKUP(B1083,Оп27_BYN→EUR!$C$3:$C$33,1,0)),"Нет","Да")</f>
        <v>Нет</v>
      </c>
      <c r="D1083" s="54">
        <f t="shared" si="33"/>
        <v>365</v>
      </c>
      <c r="E1083" s="55">
        <f>('Все выпуски'!$H$4*'Все выпуски'!$H$8)*((VLOOKUP(IF(C1083="Нет",VLOOKUP(A1083,Оп27_BYN→EUR!$A$2:$C$33,3,0),VLOOKUP((A1083-1),Оп27_BYN→EUR!$A$2:$C$33,3,0)),$B$2:$G$2774,5,0)-VLOOKUP(B1083,$B$2:$G$2774,5,0))/365+(VLOOKUP(IF(C1083="Нет",VLOOKUP(A1083,Оп27_BYN→EUR!$A$2:$C$33,3,0),VLOOKUP((A1083-1),Оп27_BYN→EUR!$A$2:$C$33,3,0)),$B$2:$G$2774,6,0)-VLOOKUP(B1083,$B$2:$G$2774,6,0))/366)</f>
        <v>0.74676301373785081</v>
      </c>
      <c r="F1083" s="54">
        <f>COUNTIF(D1084:$D$2774,365)</f>
        <v>1325</v>
      </c>
      <c r="G1083" s="54">
        <f>COUNTIF(D1084:$D$2774,366)</f>
        <v>366</v>
      </c>
      <c r="H1083" s="50"/>
    </row>
    <row r="1084" spans="1:8" x14ac:dyDescent="0.25">
      <c r="A1084" s="54">
        <f>COUNTIF($C$3:C1084,"Да")</f>
        <v>12</v>
      </c>
      <c r="B1084" s="53">
        <f t="shared" si="32"/>
        <v>46482</v>
      </c>
      <c r="C1084" s="53" t="str">
        <f>IF(ISERROR(VLOOKUP(B1084,Оп27_BYN→EUR!$C$3:$C$33,1,0)),"Нет","Да")</f>
        <v>Нет</v>
      </c>
      <c r="D1084" s="54">
        <f t="shared" si="33"/>
        <v>365</v>
      </c>
      <c r="E1084" s="55">
        <f>('Все выпуски'!$H$4*'Все выпуски'!$H$8)*((VLOOKUP(IF(C1084="Нет",VLOOKUP(A1084,Оп27_BYN→EUR!$A$2:$C$33,3,0),VLOOKUP((A1084-1),Оп27_BYN→EUR!$A$2:$C$33,3,0)),$B$2:$G$2774,5,0)-VLOOKUP(B1084,$B$2:$G$2774,5,0))/365+(VLOOKUP(IF(C1084="Нет",VLOOKUP(A1084,Оп27_BYN→EUR!$A$2:$C$33,3,0),VLOOKUP((A1084-1),Оп27_BYN→EUR!$A$2:$C$33,3,0)),$B$2:$G$2774,6,0)-VLOOKUP(B1084,$B$2:$G$2774,6,0))/366)</f>
        <v>0.77343312137134557</v>
      </c>
      <c r="F1084" s="54">
        <f>COUNTIF(D1085:$D$2774,365)</f>
        <v>1324</v>
      </c>
      <c r="G1084" s="54">
        <f>COUNTIF(D1085:$D$2774,366)</f>
        <v>366</v>
      </c>
      <c r="H1084" s="50"/>
    </row>
    <row r="1085" spans="1:8" x14ac:dyDescent="0.25">
      <c r="A1085" s="54">
        <f>COUNTIF($C$3:C1085,"Да")</f>
        <v>12</v>
      </c>
      <c r="B1085" s="53">
        <f t="shared" si="32"/>
        <v>46483</v>
      </c>
      <c r="C1085" s="53" t="str">
        <f>IF(ISERROR(VLOOKUP(B1085,Оп27_BYN→EUR!$C$3:$C$33,1,0)),"Нет","Да")</f>
        <v>Нет</v>
      </c>
      <c r="D1085" s="54">
        <f t="shared" si="33"/>
        <v>365</v>
      </c>
      <c r="E1085" s="55">
        <f>('Все выпуски'!$H$4*'Все выпуски'!$H$8)*((VLOOKUP(IF(C1085="Нет",VLOOKUP(A1085,Оп27_BYN→EUR!$A$2:$C$33,3,0),VLOOKUP((A1085-1),Оп27_BYN→EUR!$A$2:$C$33,3,0)),$B$2:$G$2774,5,0)-VLOOKUP(B1085,$B$2:$G$2774,5,0))/365+(VLOOKUP(IF(C1085="Нет",VLOOKUP(A1085,Оп27_BYN→EUR!$A$2:$C$33,3,0),VLOOKUP((A1085-1),Оп27_BYN→EUR!$A$2:$C$33,3,0)),$B$2:$G$2774,6,0)-VLOOKUP(B1085,$B$2:$G$2774,6,0))/366)</f>
        <v>0.8001032290048401</v>
      </c>
      <c r="F1085" s="54">
        <f>COUNTIF(D1086:$D$2774,365)</f>
        <v>1323</v>
      </c>
      <c r="G1085" s="54">
        <f>COUNTIF(D1086:$D$2774,366)</f>
        <v>366</v>
      </c>
      <c r="H1085" s="50"/>
    </row>
    <row r="1086" spans="1:8" x14ac:dyDescent="0.25">
      <c r="A1086" s="54">
        <f>COUNTIF($C$3:C1086,"Да")</f>
        <v>12</v>
      </c>
      <c r="B1086" s="53">
        <f t="shared" si="32"/>
        <v>46484</v>
      </c>
      <c r="C1086" s="53" t="str">
        <f>IF(ISERROR(VLOOKUP(B1086,Оп27_BYN→EUR!$C$3:$C$33,1,0)),"Нет","Да")</f>
        <v>Нет</v>
      </c>
      <c r="D1086" s="54">
        <f t="shared" si="33"/>
        <v>365</v>
      </c>
      <c r="E1086" s="55">
        <f>('Все выпуски'!$H$4*'Все выпуски'!$H$8)*((VLOOKUP(IF(C1086="Нет",VLOOKUP(A1086,Оп27_BYN→EUR!$A$2:$C$33,3,0),VLOOKUP((A1086-1),Оп27_BYN→EUR!$A$2:$C$33,3,0)),$B$2:$G$2774,5,0)-VLOOKUP(B1086,$B$2:$G$2774,5,0))/365+(VLOOKUP(IF(C1086="Нет",VLOOKUP(A1086,Оп27_BYN→EUR!$A$2:$C$33,3,0),VLOOKUP((A1086-1),Оп27_BYN→EUR!$A$2:$C$33,3,0)),$B$2:$G$2774,6,0)-VLOOKUP(B1086,$B$2:$G$2774,6,0))/366)</f>
        <v>0.82677333663833474</v>
      </c>
      <c r="F1086" s="54">
        <f>COUNTIF(D1087:$D$2774,365)</f>
        <v>1322</v>
      </c>
      <c r="G1086" s="54">
        <f>COUNTIF(D1087:$D$2774,366)</f>
        <v>366</v>
      </c>
      <c r="H1086" s="50"/>
    </row>
    <row r="1087" spans="1:8" x14ac:dyDescent="0.25">
      <c r="A1087" s="54">
        <f>COUNTIF($C$3:C1087,"Да")</f>
        <v>12</v>
      </c>
      <c r="B1087" s="53">
        <f t="shared" si="32"/>
        <v>46485</v>
      </c>
      <c r="C1087" s="53" t="str">
        <f>IF(ISERROR(VLOOKUP(B1087,Оп27_BYN→EUR!$C$3:$C$33,1,0)),"Нет","Да")</f>
        <v>Нет</v>
      </c>
      <c r="D1087" s="54">
        <f t="shared" si="33"/>
        <v>365</v>
      </c>
      <c r="E1087" s="55">
        <f>('Все выпуски'!$H$4*'Все выпуски'!$H$8)*((VLOOKUP(IF(C1087="Нет",VLOOKUP(A1087,Оп27_BYN→EUR!$A$2:$C$33,3,0),VLOOKUP((A1087-1),Оп27_BYN→EUR!$A$2:$C$33,3,0)),$B$2:$G$2774,5,0)-VLOOKUP(B1087,$B$2:$G$2774,5,0))/365+(VLOOKUP(IF(C1087="Нет",VLOOKUP(A1087,Оп27_BYN→EUR!$A$2:$C$33,3,0),VLOOKUP((A1087-1),Оп27_BYN→EUR!$A$2:$C$33,3,0)),$B$2:$G$2774,6,0)-VLOOKUP(B1087,$B$2:$G$2774,6,0))/366)</f>
        <v>0.8534434442718295</v>
      </c>
      <c r="F1087" s="54">
        <f>COUNTIF(D1088:$D$2774,365)</f>
        <v>1321</v>
      </c>
      <c r="G1087" s="54">
        <f>COUNTIF(D1088:$D$2774,366)</f>
        <v>366</v>
      </c>
      <c r="H1087" s="50"/>
    </row>
    <row r="1088" spans="1:8" x14ac:dyDescent="0.25">
      <c r="A1088" s="54">
        <f>COUNTIF($C$3:C1088,"Да")</f>
        <v>12</v>
      </c>
      <c r="B1088" s="53">
        <f t="shared" si="32"/>
        <v>46486</v>
      </c>
      <c r="C1088" s="53" t="str">
        <f>IF(ISERROR(VLOOKUP(B1088,Оп27_BYN→EUR!$C$3:$C$33,1,0)),"Нет","Да")</f>
        <v>Нет</v>
      </c>
      <c r="D1088" s="54">
        <f t="shared" si="33"/>
        <v>365</v>
      </c>
      <c r="E1088" s="55">
        <f>('Все выпуски'!$H$4*'Все выпуски'!$H$8)*((VLOOKUP(IF(C1088="Нет",VLOOKUP(A1088,Оп27_BYN→EUR!$A$2:$C$33,3,0),VLOOKUP((A1088-1),Оп27_BYN→EUR!$A$2:$C$33,3,0)),$B$2:$G$2774,5,0)-VLOOKUP(B1088,$B$2:$G$2774,5,0))/365+(VLOOKUP(IF(C1088="Нет",VLOOKUP(A1088,Оп27_BYN→EUR!$A$2:$C$33,3,0),VLOOKUP((A1088-1),Оп27_BYN→EUR!$A$2:$C$33,3,0)),$B$2:$G$2774,6,0)-VLOOKUP(B1088,$B$2:$G$2774,6,0))/366)</f>
        <v>0.88011355190532414</v>
      </c>
      <c r="F1088" s="54">
        <f>COUNTIF(D1089:$D$2774,365)</f>
        <v>1320</v>
      </c>
      <c r="G1088" s="54">
        <f>COUNTIF(D1089:$D$2774,366)</f>
        <v>366</v>
      </c>
      <c r="H1088" s="50"/>
    </row>
    <row r="1089" spans="1:8" x14ac:dyDescent="0.25">
      <c r="A1089" s="54">
        <f>COUNTIF($C$3:C1089,"Да")</f>
        <v>12</v>
      </c>
      <c r="B1089" s="53">
        <f t="shared" si="32"/>
        <v>46487</v>
      </c>
      <c r="C1089" s="53" t="str">
        <f>IF(ISERROR(VLOOKUP(B1089,Оп27_BYN→EUR!$C$3:$C$33,1,0)),"Нет","Да")</f>
        <v>Нет</v>
      </c>
      <c r="D1089" s="54">
        <f t="shared" si="33"/>
        <v>365</v>
      </c>
      <c r="E1089" s="55">
        <f>('Все выпуски'!$H$4*'Все выпуски'!$H$8)*((VLOOKUP(IF(C1089="Нет",VLOOKUP(A1089,Оп27_BYN→EUR!$A$2:$C$33,3,0),VLOOKUP((A1089-1),Оп27_BYN→EUR!$A$2:$C$33,3,0)),$B$2:$G$2774,5,0)-VLOOKUP(B1089,$B$2:$G$2774,5,0))/365+(VLOOKUP(IF(C1089="Нет",VLOOKUP(A1089,Оп27_BYN→EUR!$A$2:$C$33,3,0),VLOOKUP((A1089-1),Оп27_BYN→EUR!$A$2:$C$33,3,0)),$B$2:$G$2774,6,0)-VLOOKUP(B1089,$B$2:$G$2774,6,0))/366)</f>
        <v>0.9067836595388189</v>
      </c>
      <c r="F1089" s="54">
        <f>COUNTIF(D1090:$D$2774,365)</f>
        <v>1319</v>
      </c>
      <c r="G1089" s="54">
        <f>COUNTIF(D1090:$D$2774,366)</f>
        <v>366</v>
      </c>
      <c r="H1089" s="50"/>
    </row>
    <row r="1090" spans="1:8" x14ac:dyDescent="0.25">
      <c r="A1090" s="54">
        <f>COUNTIF($C$3:C1090,"Да")</f>
        <v>12</v>
      </c>
      <c r="B1090" s="53">
        <f t="shared" si="32"/>
        <v>46488</v>
      </c>
      <c r="C1090" s="53" t="str">
        <f>IF(ISERROR(VLOOKUP(B1090,Оп27_BYN→EUR!$C$3:$C$33,1,0)),"Нет","Да")</f>
        <v>Нет</v>
      </c>
      <c r="D1090" s="54">
        <f t="shared" si="33"/>
        <v>365</v>
      </c>
      <c r="E1090" s="55">
        <f>('Все выпуски'!$H$4*'Все выпуски'!$H$8)*((VLOOKUP(IF(C1090="Нет",VLOOKUP(A1090,Оп27_BYN→EUR!$A$2:$C$33,3,0),VLOOKUP((A1090-1),Оп27_BYN→EUR!$A$2:$C$33,3,0)),$B$2:$G$2774,5,0)-VLOOKUP(B1090,$B$2:$G$2774,5,0))/365+(VLOOKUP(IF(C1090="Нет",VLOOKUP(A1090,Оп27_BYN→EUR!$A$2:$C$33,3,0),VLOOKUP((A1090-1),Оп27_BYN→EUR!$A$2:$C$33,3,0)),$B$2:$G$2774,6,0)-VLOOKUP(B1090,$B$2:$G$2774,6,0))/366)</f>
        <v>0.93345376717231343</v>
      </c>
      <c r="F1090" s="54">
        <f>COUNTIF(D1091:$D$2774,365)</f>
        <v>1318</v>
      </c>
      <c r="G1090" s="54">
        <f>COUNTIF(D1091:$D$2774,366)</f>
        <v>366</v>
      </c>
      <c r="H1090" s="50"/>
    </row>
    <row r="1091" spans="1:8" x14ac:dyDescent="0.25">
      <c r="A1091" s="54">
        <f>COUNTIF($C$3:C1091,"Да")</f>
        <v>12</v>
      </c>
      <c r="B1091" s="53">
        <f t="shared" si="32"/>
        <v>46489</v>
      </c>
      <c r="C1091" s="53" t="str">
        <f>IF(ISERROR(VLOOKUP(B1091,Оп27_BYN→EUR!$C$3:$C$33,1,0)),"Нет","Да")</f>
        <v>Нет</v>
      </c>
      <c r="D1091" s="54">
        <f t="shared" si="33"/>
        <v>365</v>
      </c>
      <c r="E1091" s="55">
        <f>('Все выпуски'!$H$4*'Все выпуски'!$H$8)*((VLOOKUP(IF(C1091="Нет",VLOOKUP(A1091,Оп27_BYN→EUR!$A$2:$C$33,3,0),VLOOKUP((A1091-1),Оп27_BYN→EUR!$A$2:$C$33,3,0)),$B$2:$G$2774,5,0)-VLOOKUP(B1091,$B$2:$G$2774,5,0))/365+(VLOOKUP(IF(C1091="Нет",VLOOKUP(A1091,Оп27_BYN→EUR!$A$2:$C$33,3,0),VLOOKUP((A1091-1),Оп27_BYN→EUR!$A$2:$C$33,3,0)),$B$2:$G$2774,6,0)-VLOOKUP(B1091,$B$2:$G$2774,6,0))/366)</f>
        <v>0.96012387480580819</v>
      </c>
      <c r="F1091" s="54">
        <f>COUNTIF(D1092:$D$2774,365)</f>
        <v>1317</v>
      </c>
      <c r="G1091" s="54">
        <f>COUNTIF(D1092:$D$2774,366)</f>
        <v>366</v>
      </c>
      <c r="H1091" s="50"/>
    </row>
    <row r="1092" spans="1:8" x14ac:dyDescent="0.25">
      <c r="A1092" s="54">
        <f>COUNTIF($C$3:C1092,"Да")</f>
        <v>12</v>
      </c>
      <c r="B1092" s="53">
        <f t="shared" ref="B1092:B1155" si="34">B1091+1</f>
        <v>46490</v>
      </c>
      <c r="C1092" s="53" t="str">
        <f>IF(ISERROR(VLOOKUP(B1092,Оп27_BYN→EUR!$C$3:$C$33,1,0)),"Нет","Да")</f>
        <v>Нет</v>
      </c>
      <c r="D1092" s="54">
        <f t="shared" ref="D1092:D1155" si="35">IF(MOD(YEAR(B1092),4)=0,366,365)</f>
        <v>365</v>
      </c>
      <c r="E1092" s="55">
        <f>('Все выпуски'!$H$4*'Все выпуски'!$H$8)*((VLOOKUP(IF(C1092="Нет",VLOOKUP(A1092,Оп27_BYN→EUR!$A$2:$C$33,3,0),VLOOKUP((A1092-1),Оп27_BYN→EUR!$A$2:$C$33,3,0)),$B$2:$G$2774,5,0)-VLOOKUP(B1092,$B$2:$G$2774,5,0))/365+(VLOOKUP(IF(C1092="Нет",VLOOKUP(A1092,Оп27_BYN→EUR!$A$2:$C$33,3,0),VLOOKUP((A1092-1),Оп27_BYN→EUR!$A$2:$C$33,3,0)),$B$2:$G$2774,6,0)-VLOOKUP(B1092,$B$2:$G$2774,6,0))/366)</f>
        <v>0.98679398243930283</v>
      </c>
      <c r="F1092" s="54">
        <f>COUNTIF(D1093:$D$2774,365)</f>
        <v>1316</v>
      </c>
      <c r="G1092" s="54">
        <f>COUNTIF(D1093:$D$2774,366)</f>
        <v>366</v>
      </c>
      <c r="H1092" s="50"/>
    </row>
    <row r="1093" spans="1:8" x14ac:dyDescent="0.25">
      <c r="A1093" s="54">
        <f>COUNTIF($C$3:C1093,"Да")</f>
        <v>12</v>
      </c>
      <c r="B1093" s="53">
        <f t="shared" si="34"/>
        <v>46491</v>
      </c>
      <c r="C1093" s="53" t="str">
        <f>IF(ISERROR(VLOOKUP(B1093,Оп27_BYN→EUR!$C$3:$C$33,1,0)),"Нет","Да")</f>
        <v>Нет</v>
      </c>
      <c r="D1093" s="54">
        <f t="shared" si="35"/>
        <v>365</v>
      </c>
      <c r="E1093" s="55">
        <f>('Все выпуски'!$H$4*'Все выпуски'!$H$8)*((VLOOKUP(IF(C1093="Нет",VLOOKUP(A1093,Оп27_BYN→EUR!$A$2:$C$33,3,0),VLOOKUP((A1093-1),Оп27_BYN→EUR!$A$2:$C$33,3,0)),$B$2:$G$2774,5,0)-VLOOKUP(B1093,$B$2:$G$2774,5,0))/365+(VLOOKUP(IF(C1093="Нет",VLOOKUP(A1093,Оп27_BYN→EUR!$A$2:$C$33,3,0),VLOOKUP((A1093-1),Оп27_BYN→EUR!$A$2:$C$33,3,0)),$B$2:$G$2774,6,0)-VLOOKUP(B1093,$B$2:$G$2774,6,0))/366)</f>
        <v>1.0134640900727976</v>
      </c>
      <c r="F1093" s="54">
        <f>COUNTIF(D1094:$D$2774,365)</f>
        <v>1315</v>
      </c>
      <c r="G1093" s="54">
        <f>COUNTIF(D1094:$D$2774,366)</f>
        <v>366</v>
      </c>
      <c r="H1093" s="50"/>
    </row>
    <row r="1094" spans="1:8" x14ac:dyDescent="0.25">
      <c r="A1094" s="54">
        <f>COUNTIF($C$3:C1094,"Да")</f>
        <v>12</v>
      </c>
      <c r="B1094" s="53">
        <f t="shared" si="34"/>
        <v>46492</v>
      </c>
      <c r="C1094" s="53" t="str">
        <f>IF(ISERROR(VLOOKUP(B1094,Оп27_BYN→EUR!$C$3:$C$33,1,0)),"Нет","Да")</f>
        <v>Нет</v>
      </c>
      <c r="D1094" s="54">
        <f t="shared" si="35"/>
        <v>365</v>
      </c>
      <c r="E1094" s="55">
        <f>('Все выпуски'!$H$4*'Все выпуски'!$H$8)*((VLOOKUP(IF(C1094="Нет",VLOOKUP(A1094,Оп27_BYN→EUR!$A$2:$C$33,3,0),VLOOKUP((A1094-1),Оп27_BYN→EUR!$A$2:$C$33,3,0)),$B$2:$G$2774,5,0)-VLOOKUP(B1094,$B$2:$G$2774,5,0))/365+(VLOOKUP(IF(C1094="Нет",VLOOKUP(A1094,Оп27_BYN→EUR!$A$2:$C$33,3,0),VLOOKUP((A1094-1),Оп27_BYN→EUR!$A$2:$C$33,3,0)),$B$2:$G$2774,6,0)-VLOOKUP(B1094,$B$2:$G$2774,6,0))/366)</f>
        <v>1.0401341977062921</v>
      </c>
      <c r="F1094" s="54">
        <f>COUNTIF(D1095:$D$2774,365)</f>
        <v>1314</v>
      </c>
      <c r="G1094" s="54">
        <f>COUNTIF(D1095:$D$2774,366)</f>
        <v>366</v>
      </c>
      <c r="H1094" s="50"/>
    </row>
    <row r="1095" spans="1:8" x14ac:dyDescent="0.25">
      <c r="A1095" s="54">
        <f>COUNTIF($C$3:C1095,"Да")</f>
        <v>12</v>
      </c>
      <c r="B1095" s="53">
        <f t="shared" si="34"/>
        <v>46493</v>
      </c>
      <c r="C1095" s="53" t="str">
        <f>IF(ISERROR(VLOOKUP(B1095,Оп27_BYN→EUR!$C$3:$C$33,1,0)),"Нет","Да")</f>
        <v>Нет</v>
      </c>
      <c r="D1095" s="54">
        <f t="shared" si="35"/>
        <v>365</v>
      </c>
      <c r="E1095" s="55">
        <f>('Все выпуски'!$H$4*'Все выпуски'!$H$8)*((VLOOKUP(IF(C1095="Нет",VLOOKUP(A1095,Оп27_BYN→EUR!$A$2:$C$33,3,0),VLOOKUP((A1095-1),Оп27_BYN→EUR!$A$2:$C$33,3,0)),$B$2:$G$2774,5,0)-VLOOKUP(B1095,$B$2:$G$2774,5,0))/365+(VLOOKUP(IF(C1095="Нет",VLOOKUP(A1095,Оп27_BYN→EUR!$A$2:$C$33,3,0),VLOOKUP((A1095-1),Оп27_BYN→EUR!$A$2:$C$33,3,0)),$B$2:$G$2774,6,0)-VLOOKUP(B1095,$B$2:$G$2774,6,0))/366)</f>
        <v>1.0668043053397869</v>
      </c>
      <c r="F1095" s="54">
        <f>COUNTIF(D1096:$D$2774,365)</f>
        <v>1313</v>
      </c>
      <c r="G1095" s="54">
        <f>COUNTIF(D1096:$D$2774,366)</f>
        <v>366</v>
      </c>
      <c r="H1095" s="50"/>
    </row>
    <row r="1096" spans="1:8" x14ac:dyDescent="0.25">
      <c r="A1096" s="54">
        <f>COUNTIF($C$3:C1096,"Да")</f>
        <v>12</v>
      </c>
      <c r="B1096" s="53">
        <f t="shared" si="34"/>
        <v>46494</v>
      </c>
      <c r="C1096" s="53" t="str">
        <f>IF(ISERROR(VLOOKUP(B1096,Оп27_BYN→EUR!$C$3:$C$33,1,0)),"Нет","Да")</f>
        <v>Нет</v>
      </c>
      <c r="D1096" s="54">
        <f t="shared" si="35"/>
        <v>365</v>
      </c>
      <c r="E1096" s="55">
        <f>('Все выпуски'!$H$4*'Все выпуски'!$H$8)*((VLOOKUP(IF(C1096="Нет",VLOOKUP(A1096,Оп27_BYN→EUR!$A$2:$C$33,3,0),VLOOKUP((A1096-1),Оп27_BYN→EUR!$A$2:$C$33,3,0)),$B$2:$G$2774,5,0)-VLOOKUP(B1096,$B$2:$G$2774,5,0))/365+(VLOOKUP(IF(C1096="Нет",VLOOKUP(A1096,Оп27_BYN→EUR!$A$2:$C$33,3,0),VLOOKUP((A1096-1),Оп27_BYN→EUR!$A$2:$C$33,3,0)),$B$2:$G$2774,6,0)-VLOOKUP(B1096,$B$2:$G$2774,6,0))/366)</f>
        <v>1.0934744129732814</v>
      </c>
      <c r="F1096" s="54">
        <f>COUNTIF(D1097:$D$2774,365)</f>
        <v>1312</v>
      </c>
      <c r="G1096" s="54">
        <f>COUNTIF(D1097:$D$2774,366)</f>
        <v>366</v>
      </c>
      <c r="H1096" s="50"/>
    </row>
    <row r="1097" spans="1:8" x14ac:dyDescent="0.25">
      <c r="A1097" s="54">
        <f>COUNTIF($C$3:C1097,"Да")</f>
        <v>12</v>
      </c>
      <c r="B1097" s="53">
        <f t="shared" si="34"/>
        <v>46495</v>
      </c>
      <c r="C1097" s="53" t="str">
        <f>IF(ISERROR(VLOOKUP(B1097,Оп27_BYN→EUR!$C$3:$C$33,1,0)),"Нет","Да")</f>
        <v>Нет</v>
      </c>
      <c r="D1097" s="54">
        <f t="shared" si="35"/>
        <v>365</v>
      </c>
      <c r="E1097" s="55">
        <f>('Все выпуски'!$H$4*'Все выпуски'!$H$8)*((VLOOKUP(IF(C1097="Нет",VLOOKUP(A1097,Оп27_BYN→EUR!$A$2:$C$33,3,0),VLOOKUP((A1097-1),Оп27_BYN→EUR!$A$2:$C$33,3,0)),$B$2:$G$2774,5,0)-VLOOKUP(B1097,$B$2:$G$2774,5,0))/365+(VLOOKUP(IF(C1097="Нет",VLOOKUP(A1097,Оп27_BYN→EUR!$A$2:$C$33,3,0),VLOOKUP((A1097-1),Оп27_BYN→EUR!$A$2:$C$33,3,0)),$B$2:$G$2774,6,0)-VLOOKUP(B1097,$B$2:$G$2774,6,0))/366)</f>
        <v>1.1201445206067762</v>
      </c>
      <c r="F1097" s="54">
        <f>COUNTIF(D1098:$D$2774,365)</f>
        <v>1311</v>
      </c>
      <c r="G1097" s="54">
        <f>COUNTIF(D1098:$D$2774,366)</f>
        <v>366</v>
      </c>
      <c r="H1097" s="50"/>
    </row>
    <row r="1098" spans="1:8" x14ac:dyDescent="0.25">
      <c r="A1098" s="54">
        <f>COUNTIF($C$3:C1098,"Да")</f>
        <v>12</v>
      </c>
      <c r="B1098" s="53">
        <f t="shared" si="34"/>
        <v>46496</v>
      </c>
      <c r="C1098" s="53" t="str">
        <f>IF(ISERROR(VLOOKUP(B1098,Оп27_BYN→EUR!$C$3:$C$33,1,0)),"Нет","Да")</f>
        <v>Нет</v>
      </c>
      <c r="D1098" s="54">
        <f t="shared" si="35"/>
        <v>365</v>
      </c>
      <c r="E1098" s="55">
        <f>('Все выпуски'!$H$4*'Все выпуски'!$H$8)*((VLOOKUP(IF(C1098="Нет",VLOOKUP(A1098,Оп27_BYN→EUR!$A$2:$C$33,3,0),VLOOKUP((A1098-1),Оп27_BYN→EUR!$A$2:$C$33,3,0)),$B$2:$G$2774,5,0)-VLOOKUP(B1098,$B$2:$G$2774,5,0))/365+(VLOOKUP(IF(C1098="Нет",VLOOKUP(A1098,Оп27_BYN→EUR!$A$2:$C$33,3,0),VLOOKUP((A1098-1),Оп27_BYN→EUR!$A$2:$C$33,3,0)),$B$2:$G$2774,6,0)-VLOOKUP(B1098,$B$2:$G$2774,6,0))/366)</f>
        <v>1.1468146282402709</v>
      </c>
      <c r="F1098" s="54">
        <f>COUNTIF(D1099:$D$2774,365)</f>
        <v>1310</v>
      </c>
      <c r="G1098" s="54">
        <f>COUNTIF(D1099:$D$2774,366)</f>
        <v>366</v>
      </c>
      <c r="H1098" s="50"/>
    </row>
    <row r="1099" spans="1:8" x14ac:dyDescent="0.25">
      <c r="A1099" s="54">
        <f>COUNTIF($C$3:C1099,"Да")</f>
        <v>12</v>
      </c>
      <c r="B1099" s="53">
        <f t="shared" si="34"/>
        <v>46497</v>
      </c>
      <c r="C1099" s="53" t="str">
        <f>IF(ISERROR(VLOOKUP(B1099,Оп27_BYN→EUR!$C$3:$C$33,1,0)),"Нет","Да")</f>
        <v>Нет</v>
      </c>
      <c r="D1099" s="54">
        <f t="shared" si="35"/>
        <v>365</v>
      </c>
      <c r="E1099" s="55">
        <f>('Все выпуски'!$H$4*'Все выпуски'!$H$8)*((VLOOKUP(IF(C1099="Нет",VLOOKUP(A1099,Оп27_BYN→EUR!$A$2:$C$33,3,0),VLOOKUP((A1099-1),Оп27_BYN→EUR!$A$2:$C$33,3,0)),$B$2:$G$2774,5,0)-VLOOKUP(B1099,$B$2:$G$2774,5,0))/365+(VLOOKUP(IF(C1099="Нет",VLOOKUP(A1099,Оп27_BYN→EUR!$A$2:$C$33,3,0),VLOOKUP((A1099-1),Оп27_BYN→EUR!$A$2:$C$33,3,0)),$B$2:$G$2774,6,0)-VLOOKUP(B1099,$B$2:$G$2774,6,0))/366)</f>
        <v>1.1734847358737657</v>
      </c>
      <c r="F1099" s="54">
        <f>COUNTIF(D1100:$D$2774,365)</f>
        <v>1309</v>
      </c>
      <c r="G1099" s="54">
        <f>COUNTIF(D1100:$D$2774,366)</f>
        <v>366</v>
      </c>
      <c r="H1099" s="50"/>
    </row>
    <row r="1100" spans="1:8" x14ac:dyDescent="0.25">
      <c r="A1100" s="54">
        <f>COUNTIF($C$3:C1100,"Да")</f>
        <v>12</v>
      </c>
      <c r="B1100" s="53">
        <f t="shared" si="34"/>
        <v>46498</v>
      </c>
      <c r="C1100" s="53" t="str">
        <f>IF(ISERROR(VLOOKUP(B1100,Оп27_BYN→EUR!$C$3:$C$33,1,0)),"Нет","Да")</f>
        <v>Нет</v>
      </c>
      <c r="D1100" s="54">
        <f t="shared" si="35"/>
        <v>365</v>
      </c>
      <c r="E1100" s="55">
        <f>('Все выпуски'!$H$4*'Все выпуски'!$H$8)*((VLOOKUP(IF(C1100="Нет",VLOOKUP(A1100,Оп27_BYN→EUR!$A$2:$C$33,3,0),VLOOKUP((A1100-1),Оп27_BYN→EUR!$A$2:$C$33,3,0)),$B$2:$G$2774,5,0)-VLOOKUP(B1100,$B$2:$G$2774,5,0))/365+(VLOOKUP(IF(C1100="Нет",VLOOKUP(A1100,Оп27_BYN→EUR!$A$2:$C$33,3,0),VLOOKUP((A1100-1),Оп27_BYN→EUR!$A$2:$C$33,3,0)),$B$2:$G$2774,6,0)-VLOOKUP(B1100,$B$2:$G$2774,6,0))/366)</f>
        <v>1.2001548435072602</v>
      </c>
      <c r="F1100" s="54">
        <f>COUNTIF(D1101:$D$2774,365)</f>
        <v>1308</v>
      </c>
      <c r="G1100" s="54">
        <f>COUNTIF(D1101:$D$2774,366)</f>
        <v>366</v>
      </c>
      <c r="H1100" s="50"/>
    </row>
    <row r="1101" spans="1:8" x14ac:dyDescent="0.25">
      <c r="A1101" s="54">
        <f>COUNTIF($C$3:C1101,"Да")</f>
        <v>12</v>
      </c>
      <c r="B1101" s="53">
        <f t="shared" si="34"/>
        <v>46499</v>
      </c>
      <c r="C1101" s="53" t="str">
        <f>IF(ISERROR(VLOOKUP(B1101,Оп27_BYN→EUR!$C$3:$C$33,1,0)),"Нет","Да")</f>
        <v>Нет</v>
      </c>
      <c r="D1101" s="54">
        <f t="shared" si="35"/>
        <v>365</v>
      </c>
      <c r="E1101" s="55">
        <f>('Все выпуски'!$H$4*'Все выпуски'!$H$8)*((VLOOKUP(IF(C1101="Нет",VLOOKUP(A1101,Оп27_BYN→EUR!$A$2:$C$33,3,0),VLOOKUP((A1101-1),Оп27_BYN→EUR!$A$2:$C$33,3,0)),$B$2:$G$2774,5,0)-VLOOKUP(B1101,$B$2:$G$2774,5,0))/365+(VLOOKUP(IF(C1101="Нет",VLOOKUP(A1101,Оп27_BYN→EUR!$A$2:$C$33,3,0),VLOOKUP((A1101-1),Оп27_BYN→EUR!$A$2:$C$33,3,0)),$B$2:$G$2774,6,0)-VLOOKUP(B1101,$B$2:$G$2774,6,0))/366)</f>
        <v>1.226824951140755</v>
      </c>
      <c r="F1101" s="54">
        <f>COUNTIF(D1102:$D$2774,365)</f>
        <v>1307</v>
      </c>
      <c r="G1101" s="54">
        <f>COUNTIF(D1102:$D$2774,366)</f>
        <v>366</v>
      </c>
      <c r="H1101" s="50"/>
    </row>
    <row r="1102" spans="1:8" x14ac:dyDescent="0.25">
      <c r="A1102" s="54">
        <f>COUNTIF($C$3:C1102,"Да")</f>
        <v>12</v>
      </c>
      <c r="B1102" s="53">
        <f t="shared" si="34"/>
        <v>46500</v>
      </c>
      <c r="C1102" s="53" t="str">
        <f>IF(ISERROR(VLOOKUP(B1102,Оп27_BYN→EUR!$C$3:$C$33,1,0)),"Нет","Да")</f>
        <v>Нет</v>
      </c>
      <c r="D1102" s="54">
        <f t="shared" si="35"/>
        <v>365</v>
      </c>
      <c r="E1102" s="55">
        <f>('Все выпуски'!$H$4*'Все выпуски'!$H$8)*((VLOOKUP(IF(C1102="Нет",VLOOKUP(A1102,Оп27_BYN→EUR!$A$2:$C$33,3,0),VLOOKUP((A1102-1),Оп27_BYN→EUR!$A$2:$C$33,3,0)),$B$2:$G$2774,5,0)-VLOOKUP(B1102,$B$2:$G$2774,5,0))/365+(VLOOKUP(IF(C1102="Нет",VLOOKUP(A1102,Оп27_BYN→EUR!$A$2:$C$33,3,0),VLOOKUP((A1102-1),Оп27_BYN→EUR!$A$2:$C$33,3,0)),$B$2:$G$2774,6,0)-VLOOKUP(B1102,$B$2:$G$2774,6,0))/366)</f>
        <v>1.2534950587742495</v>
      </c>
      <c r="F1102" s="54">
        <f>COUNTIF(D1103:$D$2774,365)</f>
        <v>1306</v>
      </c>
      <c r="G1102" s="54">
        <f>COUNTIF(D1103:$D$2774,366)</f>
        <v>366</v>
      </c>
      <c r="H1102" s="50"/>
    </row>
    <row r="1103" spans="1:8" x14ac:dyDescent="0.25">
      <c r="A1103" s="54">
        <f>COUNTIF($C$3:C1103,"Да")</f>
        <v>12</v>
      </c>
      <c r="B1103" s="53">
        <f t="shared" si="34"/>
        <v>46501</v>
      </c>
      <c r="C1103" s="53" t="str">
        <f>IF(ISERROR(VLOOKUP(B1103,Оп27_BYN→EUR!$C$3:$C$33,1,0)),"Нет","Да")</f>
        <v>Нет</v>
      </c>
      <c r="D1103" s="54">
        <f t="shared" si="35"/>
        <v>365</v>
      </c>
      <c r="E1103" s="55">
        <f>('Все выпуски'!$H$4*'Все выпуски'!$H$8)*((VLOOKUP(IF(C1103="Нет",VLOOKUP(A1103,Оп27_BYN→EUR!$A$2:$C$33,3,0),VLOOKUP((A1103-1),Оп27_BYN→EUR!$A$2:$C$33,3,0)),$B$2:$G$2774,5,0)-VLOOKUP(B1103,$B$2:$G$2774,5,0))/365+(VLOOKUP(IF(C1103="Нет",VLOOKUP(A1103,Оп27_BYN→EUR!$A$2:$C$33,3,0),VLOOKUP((A1103-1),Оп27_BYN→EUR!$A$2:$C$33,3,0)),$B$2:$G$2774,6,0)-VLOOKUP(B1103,$B$2:$G$2774,6,0))/366)</f>
        <v>1.280165166407744</v>
      </c>
      <c r="F1103" s="54">
        <f>COUNTIF(D1104:$D$2774,365)</f>
        <v>1305</v>
      </c>
      <c r="G1103" s="54">
        <f>COUNTIF(D1104:$D$2774,366)</f>
        <v>366</v>
      </c>
      <c r="H1103" s="50"/>
    </row>
    <row r="1104" spans="1:8" x14ac:dyDescent="0.25">
      <c r="A1104" s="54">
        <f>COUNTIF($C$3:C1104,"Да")</f>
        <v>12</v>
      </c>
      <c r="B1104" s="53">
        <f t="shared" si="34"/>
        <v>46502</v>
      </c>
      <c r="C1104" s="53" t="str">
        <f>IF(ISERROR(VLOOKUP(B1104,Оп27_BYN→EUR!$C$3:$C$33,1,0)),"Нет","Да")</f>
        <v>Нет</v>
      </c>
      <c r="D1104" s="54">
        <f t="shared" si="35"/>
        <v>365</v>
      </c>
      <c r="E1104" s="55">
        <f>('Все выпуски'!$H$4*'Все выпуски'!$H$8)*((VLOOKUP(IF(C1104="Нет",VLOOKUP(A1104,Оп27_BYN→EUR!$A$2:$C$33,3,0),VLOOKUP((A1104-1),Оп27_BYN→EUR!$A$2:$C$33,3,0)),$B$2:$G$2774,5,0)-VLOOKUP(B1104,$B$2:$G$2774,5,0))/365+(VLOOKUP(IF(C1104="Нет",VLOOKUP(A1104,Оп27_BYN→EUR!$A$2:$C$33,3,0),VLOOKUP((A1104-1),Оп27_BYN→EUR!$A$2:$C$33,3,0)),$B$2:$G$2774,6,0)-VLOOKUP(B1104,$B$2:$G$2774,6,0))/366)</f>
        <v>1.306835274041239</v>
      </c>
      <c r="F1104" s="54">
        <f>COUNTIF(D1105:$D$2774,365)</f>
        <v>1304</v>
      </c>
      <c r="G1104" s="54">
        <f>COUNTIF(D1105:$D$2774,366)</f>
        <v>366</v>
      </c>
      <c r="H1104" s="50"/>
    </row>
    <row r="1105" spans="1:8" x14ac:dyDescent="0.25">
      <c r="A1105" s="54">
        <f>COUNTIF($C$3:C1105,"Да")</f>
        <v>12</v>
      </c>
      <c r="B1105" s="53">
        <f t="shared" si="34"/>
        <v>46503</v>
      </c>
      <c r="C1105" s="53" t="str">
        <f>IF(ISERROR(VLOOKUP(B1105,Оп27_BYN→EUR!$C$3:$C$33,1,0)),"Нет","Да")</f>
        <v>Нет</v>
      </c>
      <c r="D1105" s="54">
        <f t="shared" si="35"/>
        <v>365</v>
      </c>
      <c r="E1105" s="55">
        <f>('Все выпуски'!$H$4*'Все выпуски'!$H$8)*((VLOOKUP(IF(C1105="Нет",VLOOKUP(A1105,Оп27_BYN→EUR!$A$2:$C$33,3,0),VLOOKUP((A1105-1),Оп27_BYN→EUR!$A$2:$C$33,3,0)),$B$2:$G$2774,5,0)-VLOOKUP(B1105,$B$2:$G$2774,5,0))/365+(VLOOKUP(IF(C1105="Нет",VLOOKUP(A1105,Оп27_BYN→EUR!$A$2:$C$33,3,0),VLOOKUP((A1105-1),Оп27_BYN→EUR!$A$2:$C$33,3,0)),$B$2:$G$2774,6,0)-VLOOKUP(B1105,$B$2:$G$2774,6,0))/366)</f>
        <v>1.3335053816747335</v>
      </c>
      <c r="F1105" s="54">
        <f>COUNTIF(D1106:$D$2774,365)</f>
        <v>1303</v>
      </c>
      <c r="G1105" s="54">
        <f>COUNTIF(D1106:$D$2774,366)</f>
        <v>366</v>
      </c>
      <c r="H1105" s="50"/>
    </row>
    <row r="1106" spans="1:8" x14ac:dyDescent="0.25">
      <c r="A1106" s="54">
        <f>COUNTIF($C$3:C1106,"Да")</f>
        <v>12</v>
      </c>
      <c r="B1106" s="53">
        <f t="shared" si="34"/>
        <v>46504</v>
      </c>
      <c r="C1106" s="53" t="str">
        <f>IF(ISERROR(VLOOKUP(B1106,Оп27_BYN→EUR!$C$3:$C$33,1,0)),"Нет","Да")</f>
        <v>Нет</v>
      </c>
      <c r="D1106" s="54">
        <f t="shared" si="35"/>
        <v>365</v>
      </c>
      <c r="E1106" s="55">
        <f>('Все выпуски'!$H$4*'Все выпуски'!$H$8)*((VLOOKUP(IF(C1106="Нет",VLOOKUP(A1106,Оп27_BYN→EUR!$A$2:$C$33,3,0),VLOOKUP((A1106-1),Оп27_BYN→EUR!$A$2:$C$33,3,0)),$B$2:$G$2774,5,0)-VLOOKUP(B1106,$B$2:$G$2774,5,0))/365+(VLOOKUP(IF(C1106="Нет",VLOOKUP(A1106,Оп27_BYN→EUR!$A$2:$C$33,3,0),VLOOKUP((A1106-1),Оп27_BYN→EUR!$A$2:$C$33,3,0)),$B$2:$G$2774,6,0)-VLOOKUP(B1106,$B$2:$G$2774,6,0))/366)</f>
        <v>1.3601754893082283</v>
      </c>
      <c r="F1106" s="54">
        <f>COUNTIF(D1107:$D$2774,365)</f>
        <v>1302</v>
      </c>
      <c r="G1106" s="54">
        <f>COUNTIF(D1107:$D$2774,366)</f>
        <v>366</v>
      </c>
      <c r="H1106" s="50"/>
    </row>
    <row r="1107" spans="1:8" x14ac:dyDescent="0.25">
      <c r="A1107" s="54">
        <f>COUNTIF($C$3:C1107,"Да")</f>
        <v>12</v>
      </c>
      <c r="B1107" s="53">
        <f t="shared" si="34"/>
        <v>46505</v>
      </c>
      <c r="C1107" s="53" t="str">
        <f>IF(ISERROR(VLOOKUP(B1107,Оп27_BYN→EUR!$C$3:$C$33,1,0)),"Нет","Да")</f>
        <v>Нет</v>
      </c>
      <c r="D1107" s="54">
        <f t="shared" si="35"/>
        <v>365</v>
      </c>
      <c r="E1107" s="55">
        <f>('Все выпуски'!$H$4*'Все выпуски'!$H$8)*((VLOOKUP(IF(C1107="Нет",VLOOKUP(A1107,Оп27_BYN→EUR!$A$2:$C$33,3,0),VLOOKUP((A1107-1),Оп27_BYN→EUR!$A$2:$C$33,3,0)),$B$2:$G$2774,5,0)-VLOOKUP(B1107,$B$2:$G$2774,5,0))/365+(VLOOKUP(IF(C1107="Нет",VLOOKUP(A1107,Оп27_BYN→EUR!$A$2:$C$33,3,0),VLOOKUP((A1107-1),Оп27_BYN→EUR!$A$2:$C$33,3,0)),$B$2:$G$2774,6,0)-VLOOKUP(B1107,$B$2:$G$2774,6,0))/366)</f>
        <v>1.3868455969417228</v>
      </c>
      <c r="F1107" s="54">
        <f>COUNTIF(D1108:$D$2774,365)</f>
        <v>1301</v>
      </c>
      <c r="G1107" s="54">
        <f>COUNTIF(D1108:$D$2774,366)</f>
        <v>366</v>
      </c>
      <c r="H1107" s="50"/>
    </row>
    <row r="1108" spans="1:8" x14ac:dyDescent="0.25">
      <c r="A1108" s="54">
        <f>COUNTIF($C$3:C1108,"Да")</f>
        <v>12</v>
      </c>
      <c r="B1108" s="53">
        <f t="shared" si="34"/>
        <v>46506</v>
      </c>
      <c r="C1108" s="53" t="str">
        <f>IF(ISERROR(VLOOKUP(B1108,Оп27_BYN→EUR!$C$3:$C$33,1,0)),"Нет","Да")</f>
        <v>Нет</v>
      </c>
      <c r="D1108" s="54">
        <f t="shared" si="35"/>
        <v>365</v>
      </c>
      <c r="E1108" s="55">
        <f>('Все выпуски'!$H$4*'Все выпуски'!$H$8)*((VLOOKUP(IF(C1108="Нет",VLOOKUP(A1108,Оп27_BYN→EUR!$A$2:$C$33,3,0),VLOOKUP((A1108-1),Оп27_BYN→EUR!$A$2:$C$33,3,0)),$B$2:$G$2774,5,0)-VLOOKUP(B1108,$B$2:$G$2774,5,0))/365+(VLOOKUP(IF(C1108="Нет",VLOOKUP(A1108,Оп27_BYN→EUR!$A$2:$C$33,3,0),VLOOKUP((A1108-1),Оп27_BYN→EUR!$A$2:$C$33,3,0)),$B$2:$G$2774,6,0)-VLOOKUP(B1108,$B$2:$G$2774,6,0))/366)</f>
        <v>1.4135157045752174</v>
      </c>
      <c r="F1108" s="54">
        <f>COUNTIF(D1109:$D$2774,365)</f>
        <v>1300</v>
      </c>
      <c r="G1108" s="54">
        <f>COUNTIF(D1109:$D$2774,366)</f>
        <v>366</v>
      </c>
      <c r="H1108" s="50"/>
    </row>
    <row r="1109" spans="1:8" x14ac:dyDescent="0.25">
      <c r="A1109" s="54">
        <f>COUNTIF($C$3:C1109,"Да")</f>
        <v>12</v>
      </c>
      <c r="B1109" s="53">
        <f t="shared" si="34"/>
        <v>46507</v>
      </c>
      <c r="C1109" s="53" t="str">
        <f>IF(ISERROR(VLOOKUP(B1109,Оп27_BYN→EUR!$C$3:$C$33,1,0)),"Нет","Да")</f>
        <v>Нет</v>
      </c>
      <c r="D1109" s="54">
        <f t="shared" si="35"/>
        <v>365</v>
      </c>
      <c r="E1109" s="55">
        <f>('Все выпуски'!$H$4*'Все выпуски'!$H$8)*((VLOOKUP(IF(C1109="Нет",VLOOKUP(A1109,Оп27_BYN→EUR!$A$2:$C$33,3,0),VLOOKUP((A1109-1),Оп27_BYN→EUR!$A$2:$C$33,3,0)),$B$2:$G$2774,5,0)-VLOOKUP(B1109,$B$2:$G$2774,5,0))/365+(VLOOKUP(IF(C1109="Нет",VLOOKUP(A1109,Оп27_BYN→EUR!$A$2:$C$33,3,0),VLOOKUP((A1109-1),Оп27_BYN→EUR!$A$2:$C$33,3,0)),$B$2:$G$2774,6,0)-VLOOKUP(B1109,$B$2:$G$2774,6,0))/366)</f>
        <v>1.4401858122087123</v>
      </c>
      <c r="F1109" s="54">
        <f>COUNTIF(D1110:$D$2774,365)</f>
        <v>1299</v>
      </c>
      <c r="G1109" s="54">
        <f>COUNTIF(D1110:$D$2774,366)</f>
        <v>366</v>
      </c>
      <c r="H1109" s="50"/>
    </row>
    <row r="1110" spans="1:8" x14ac:dyDescent="0.25">
      <c r="A1110" s="54">
        <f>COUNTIF($C$3:C1110,"Да")</f>
        <v>12</v>
      </c>
      <c r="B1110" s="53">
        <f t="shared" si="34"/>
        <v>46508</v>
      </c>
      <c r="C1110" s="53" t="str">
        <f>IF(ISERROR(VLOOKUP(B1110,Оп27_BYN→EUR!$C$3:$C$33,1,0)),"Нет","Да")</f>
        <v>Нет</v>
      </c>
      <c r="D1110" s="54">
        <f t="shared" si="35"/>
        <v>365</v>
      </c>
      <c r="E1110" s="55">
        <f>('Все выпуски'!$H$4*'Все выпуски'!$H$8)*((VLOOKUP(IF(C1110="Нет",VLOOKUP(A1110,Оп27_BYN→EUR!$A$2:$C$33,3,0),VLOOKUP((A1110-1),Оп27_BYN→EUR!$A$2:$C$33,3,0)),$B$2:$G$2774,5,0)-VLOOKUP(B1110,$B$2:$G$2774,5,0))/365+(VLOOKUP(IF(C1110="Нет",VLOOKUP(A1110,Оп27_BYN→EUR!$A$2:$C$33,3,0),VLOOKUP((A1110-1),Оп27_BYN→EUR!$A$2:$C$33,3,0)),$B$2:$G$2774,6,0)-VLOOKUP(B1110,$B$2:$G$2774,6,0))/366)</f>
        <v>1.4668559198422069</v>
      </c>
      <c r="F1110" s="54">
        <f>COUNTIF(D1111:$D$2774,365)</f>
        <v>1298</v>
      </c>
      <c r="G1110" s="54">
        <f>COUNTIF(D1111:$D$2774,366)</f>
        <v>366</v>
      </c>
      <c r="H1110" s="50"/>
    </row>
    <row r="1111" spans="1:8" x14ac:dyDescent="0.25">
      <c r="A1111" s="54">
        <f>COUNTIF($C$3:C1111,"Да")</f>
        <v>12</v>
      </c>
      <c r="B1111" s="53">
        <f t="shared" si="34"/>
        <v>46509</v>
      </c>
      <c r="C1111" s="53" t="str">
        <f>IF(ISERROR(VLOOKUP(B1111,Оп27_BYN→EUR!$C$3:$C$33,1,0)),"Нет","Да")</f>
        <v>Нет</v>
      </c>
      <c r="D1111" s="54">
        <f t="shared" si="35"/>
        <v>365</v>
      </c>
      <c r="E1111" s="55">
        <f>('Все выпуски'!$H$4*'Все выпуски'!$H$8)*((VLOOKUP(IF(C1111="Нет",VLOOKUP(A1111,Оп27_BYN→EUR!$A$2:$C$33,3,0),VLOOKUP((A1111-1),Оп27_BYN→EUR!$A$2:$C$33,3,0)),$B$2:$G$2774,5,0)-VLOOKUP(B1111,$B$2:$G$2774,5,0))/365+(VLOOKUP(IF(C1111="Нет",VLOOKUP(A1111,Оп27_BYN→EUR!$A$2:$C$33,3,0),VLOOKUP((A1111-1),Оп27_BYN→EUR!$A$2:$C$33,3,0)),$B$2:$G$2774,6,0)-VLOOKUP(B1111,$B$2:$G$2774,6,0))/366)</f>
        <v>1.4935260274757016</v>
      </c>
      <c r="F1111" s="54">
        <f>COUNTIF(D1112:$D$2774,365)</f>
        <v>1297</v>
      </c>
      <c r="G1111" s="54">
        <f>COUNTIF(D1112:$D$2774,366)</f>
        <v>366</v>
      </c>
      <c r="H1111" s="50"/>
    </row>
    <row r="1112" spans="1:8" x14ac:dyDescent="0.25">
      <c r="A1112" s="54">
        <f>COUNTIF($C$3:C1112,"Да")</f>
        <v>12</v>
      </c>
      <c r="B1112" s="53">
        <f t="shared" si="34"/>
        <v>46510</v>
      </c>
      <c r="C1112" s="53" t="str">
        <f>IF(ISERROR(VLOOKUP(B1112,Оп27_BYN→EUR!$C$3:$C$33,1,0)),"Нет","Да")</f>
        <v>Нет</v>
      </c>
      <c r="D1112" s="54">
        <f t="shared" si="35"/>
        <v>365</v>
      </c>
      <c r="E1112" s="55">
        <f>('Все выпуски'!$H$4*'Все выпуски'!$H$8)*((VLOOKUP(IF(C1112="Нет",VLOOKUP(A1112,Оп27_BYN→EUR!$A$2:$C$33,3,0),VLOOKUP((A1112-1),Оп27_BYN→EUR!$A$2:$C$33,3,0)),$B$2:$G$2774,5,0)-VLOOKUP(B1112,$B$2:$G$2774,5,0))/365+(VLOOKUP(IF(C1112="Нет",VLOOKUP(A1112,Оп27_BYN→EUR!$A$2:$C$33,3,0),VLOOKUP((A1112-1),Оп27_BYN→EUR!$A$2:$C$33,3,0)),$B$2:$G$2774,6,0)-VLOOKUP(B1112,$B$2:$G$2774,6,0))/366)</f>
        <v>1.5201961351091962</v>
      </c>
      <c r="F1112" s="54">
        <f>COUNTIF(D1113:$D$2774,365)</f>
        <v>1296</v>
      </c>
      <c r="G1112" s="54">
        <f>COUNTIF(D1113:$D$2774,366)</f>
        <v>366</v>
      </c>
      <c r="H1112" s="50"/>
    </row>
    <row r="1113" spans="1:8" x14ac:dyDescent="0.25">
      <c r="A1113" s="54">
        <f>COUNTIF($C$3:C1113,"Да")</f>
        <v>12</v>
      </c>
      <c r="B1113" s="53">
        <f t="shared" si="34"/>
        <v>46511</v>
      </c>
      <c r="C1113" s="53" t="str">
        <f>IF(ISERROR(VLOOKUP(B1113,Оп27_BYN→EUR!$C$3:$C$33,1,0)),"Нет","Да")</f>
        <v>Нет</v>
      </c>
      <c r="D1113" s="54">
        <f t="shared" si="35"/>
        <v>365</v>
      </c>
      <c r="E1113" s="55">
        <f>('Все выпуски'!$H$4*'Все выпуски'!$H$8)*((VLOOKUP(IF(C1113="Нет",VLOOKUP(A1113,Оп27_BYN→EUR!$A$2:$C$33,3,0),VLOOKUP((A1113-1),Оп27_BYN→EUR!$A$2:$C$33,3,0)),$B$2:$G$2774,5,0)-VLOOKUP(B1113,$B$2:$G$2774,5,0))/365+(VLOOKUP(IF(C1113="Нет",VLOOKUP(A1113,Оп27_BYN→EUR!$A$2:$C$33,3,0),VLOOKUP((A1113-1),Оп27_BYN→EUR!$A$2:$C$33,3,0)),$B$2:$G$2774,6,0)-VLOOKUP(B1113,$B$2:$G$2774,6,0))/366)</f>
        <v>1.5468662427426911</v>
      </c>
      <c r="F1113" s="54">
        <f>COUNTIF(D1114:$D$2774,365)</f>
        <v>1295</v>
      </c>
      <c r="G1113" s="54">
        <f>COUNTIF(D1114:$D$2774,366)</f>
        <v>366</v>
      </c>
      <c r="H1113" s="50"/>
    </row>
    <row r="1114" spans="1:8" x14ac:dyDescent="0.25">
      <c r="A1114" s="54">
        <f>COUNTIF($C$3:C1114,"Да")</f>
        <v>12</v>
      </c>
      <c r="B1114" s="53">
        <f t="shared" si="34"/>
        <v>46512</v>
      </c>
      <c r="C1114" s="53" t="str">
        <f>IF(ISERROR(VLOOKUP(B1114,Оп27_BYN→EUR!$C$3:$C$33,1,0)),"Нет","Да")</f>
        <v>Нет</v>
      </c>
      <c r="D1114" s="54">
        <f t="shared" si="35"/>
        <v>365</v>
      </c>
      <c r="E1114" s="55">
        <f>('Все выпуски'!$H$4*'Все выпуски'!$H$8)*((VLOOKUP(IF(C1114="Нет",VLOOKUP(A1114,Оп27_BYN→EUR!$A$2:$C$33,3,0),VLOOKUP((A1114-1),Оп27_BYN→EUR!$A$2:$C$33,3,0)),$B$2:$G$2774,5,0)-VLOOKUP(B1114,$B$2:$G$2774,5,0))/365+(VLOOKUP(IF(C1114="Нет",VLOOKUP(A1114,Оп27_BYN→EUR!$A$2:$C$33,3,0),VLOOKUP((A1114-1),Оп27_BYN→EUR!$A$2:$C$33,3,0)),$B$2:$G$2774,6,0)-VLOOKUP(B1114,$B$2:$G$2774,6,0))/366)</f>
        <v>1.5735363503761857</v>
      </c>
      <c r="F1114" s="54">
        <f>COUNTIF(D1115:$D$2774,365)</f>
        <v>1294</v>
      </c>
      <c r="G1114" s="54">
        <f>COUNTIF(D1115:$D$2774,366)</f>
        <v>366</v>
      </c>
      <c r="H1114" s="50"/>
    </row>
    <row r="1115" spans="1:8" x14ac:dyDescent="0.25">
      <c r="A1115" s="54">
        <f>COUNTIF($C$3:C1115,"Да")</f>
        <v>12</v>
      </c>
      <c r="B1115" s="53">
        <f t="shared" si="34"/>
        <v>46513</v>
      </c>
      <c r="C1115" s="53" t="str">
        <f>IF(ISERROR(VLOOKUP(B1115,Оп27_BYN→EUR!$C$3:$C$33,1,0)),"Нет","Да")</f>
        <v>Нет</v>
      </c>
      <c r="D1115" s="54">
        <f t="shared" si="35"/>
        <v>365</v>
      </c>
      <c r="E1115" s="55">
        <f>('Все выпуски'!$H$4*'Все выпуски'!$H$8)*((VLOOKUP(IF(C1115="Нет",VLOOKUP(A1115,Оп27_BYN→EUR!$A$2:$C$33,3,0),VLOOKUP((A1115-1),Оп27_BYN→EUR!$A$2:$C$33,3,0)),$B$2:$G$2774,5,0)-VLOOKUP(B1115,$B$2:$G$2774,5,0))/365+(VLOOKUP(IF(C1115="Нет",VLOOKUP(A1115,Оп27_BYN→EUR!$A$2:$C$33,3,0),VLOOKUP((A1115-1),Оп27_BYN→EUR!$A$2:$C$33,3,0)),$B$2:$G$2774,6,0)-VLOOKUP(B1115,$B$2:$G$2774,6,0))/366)</f>
        <v>1.6002064580096802</v>
      </c>
      <c r="F1115" s="54">
        <f>COUNTIF(D1116:$D$2774,365)</f>
        <v>1293</v>
      </c>
      <c r="G1115" s="54">
        <f>COUNTIF(D1116:$D$2774,366)</f>
        <v>366</v>
      </c>
      <c r="H1115" s="50"/>
    </row>
    <row r="1116" spans="1:8" x14ac:dyDescent="0.25">
      <c r="A1116" s="54">
        <f>COUNTIF($C$3:C1116,"Да")</f>
        <v>12</v>
      </c>
      <c r="B1116" s="53">
        <f t="shared" si="34"/>
        <v>46514</v>
      </c>
      <c r="C1116" s="53" t="str">
        <f>IF(ISERROR(VLOOKUP(B1116,Оп27_BYN→EUR!$C$3:$C$33,1,0)),"Нет","Да")</f>
        <v>Нет</v>
      </c>
      <c r="D1116" s="54">
        <f t="shared" si="35"/>
        <v>365</v>
      </c>
      <c r="E1116" s="55">
        <f>('Все выпуски'!$H$4*'Все выпуски'!$H$8)*((VLOOKUP(IF(C1116="Нет",VLOOKUP(A1116,Оп27_BYN→EUR!$A$2:$C$33,3,0),VLOOKUP((A1116-1),Оп27_BYN→EUR!$A$2:$C$33,3,0)),$B$2:$G$2774,5,0)-VLOOKUP(B1116,$B$2:$G$2774,5,0))/365+(VLOOKUP(IF(C1116="Нет",VLOOKUP(A1116,Оп27_BYN→EUR!$A$2:$C$33,3,0),VLOOKUP((A1116-1),Оп27_BYN→EUR!$A$2:$C$33,3,0)),$B$2:$G$2774,6,0)-VLOOKUP(B1116,$B$2:$G$2774,6,0))/366)</f>
        <v>1.626876565643175</v>
      </c>
      <c r="F1116" s="54">
        <f>COUNTIF(D1117:$D$2774,365)</f>
        <v>1292</v>
      </c>
      <c r="G1116" s="54">
        <f>COUNTIF(D1117:$D$2774,366)</f>
        <v>366</v>
      </c>
      <c r="H1116" s="50"/>
    </row>
    <row r="1117" spans="1:8" x14ac:dyDescent="0.25">
      <c r="A1117" s="54">
        <f>COUNTIF($C$3:C1117,"Да")</f>
        <v>12</v>
      </c>
      <c r="B1117" s="53">
        <f t="shared" si="34"/>
        <v>46515</v>
      </c>
      <c r="C1117" s="53" t="str">
        <f>IF(ISERROR(VLOOKUP(B1117,Оп27_BYN→EUR!$C$3:$C$33,1,0)),"Нет","Да")</f>
        <v>Нет</v>
      </c>
      <c r="D1117" s="54">
        <f t="shared" si="35"/>
        <v>365</v>
      </c>
      <c r="E1117" s="55">
        <f>('Все выпуски'!$H$4*'Все выпуски'!$H$8)*((VLOOKUP(IF(C1117="Нет",VLOOKUP(A1117,Оп27_BYN→EUR!$A$2:$C$33,3,0),VLOOKUP((A1117-1),Оп27_BYN→EUR!$A$2:$C$33,3,0)),$B$2:$G$2774,5,0)-VLOOKUP(B1117,$B$2:$G$2774,5,0))/365+(VLOOKUP(IF(C1117="Нет",VLOOKUP(A1117,Оп27_BYN→EUR!$A$2:$C$33,3,0),VLOOKUP((A1117-1),Оп27_BYN→EUR!$A$2:$C$33,3,0)),$B$2:$G$2774,6,0)-VLOOKUP(B1117,$B$2:$G$2774,6,0))/366)</f>
        <v>1.6535466732766695</v>
      </c>
      <c r="F1117" s="54">
        <f>COUNTIF(D1118:$D$2774,365)</f>
        <v>1291</v>
      </c>
      <c r="G1117" s="54">
        <f>COUNTIF(D1118:$D$2774,366)</f>
        <v>366</v>
      </c>
      <c r="H1117" s="50"/>
    </row>
    <row r="1118" spans="1:8" x14ac:dyDescent="0.25">
      <c r="A1118" s="54">
        <f>COUNTIF($C$3:C1118,"Да")</f>
        <v>12</v>
      </c>
      <c r="B1118" s="53">
        <f t="shared" si="34"/>
        <v>46516</v>
      </c>
      <c r="C1118" s="53" t="str">
        <f>IF(ISERROR(VLOOKUP(B1118,Оп27_BYN→EUR!$C$3:$C$33,1,0)),"Нет","Да")</f>
        <v>Нет</v>
      </c>
      <c r="D1118" s="54">
        <f t="shared" si="35"/>
        <v>365</v>
      </c>
      <c r="E1118" s="55">
        <f>('Все выпуски'!$H$4*'Все выпуски'!$H$8)*((VLOOKUP(IF(C1118="Нет",VLOOKUP(A1118,Оп27_BYN→EUR!$A$2:$C$33,3,0),VLOOKUP((A1118-1),Оп27_BYN→EUR!$A$2:$C$33,3,0)),$B$2:$G$2774,5,0)-VLOOKUP(B1118,$B$2:$G$2774,5,0))/365+(VLOOKUP(IF(C1118="Нет",VLOOKUP(A1118,Оп27_BYN→EUR!$A$2:$C$33,3,0),VLOOKUP((A1118-1),Оп27_BYN→EUR!$A$2:$C$33,3,0)),$B$2:$G$2774,6,0)-VLOOKUP(B1118,$B$2:$G$2774,6,0))/366)</f>
        <v>1.6802167809101645</v>
      </c>
      <c r="F1118" s="54">
        <f>COUNTIF(D1119:$D$2774,365)</f>
        <v>1290</v>
      </c>
      <c r="G1118" s="54">
        <f>COUNTIF(D1119:$D$2774,366)</f>
        <v>366</v>
      </c>
      <c r="H1118" s="50"/>
    </row>
    <row r="1119" spans="1:8" x14ac:dyDescent="0.25">
      <c r="A1119" s="54">
        <f>COUNTIF($C$3:C1119,"Да")</f>
        <v>12</v>
      </c>
      <c r="B1119" s="53">
        <f t="shared" si="34"/>
        <v>46517</v>
      </c>
      <c r="C1119" s="53" t="str">
        <f>IF(ISERROR(VLOOKUP(B1119,Оп27_BYN→EUR!$C$3:$C$33,1,0)),"Нет","Да")</f>
        <v>Нет</v>
      </c>
      <c r="D1119" s="54">
        <f t="shared" si="35"/>
        <v>365</v>
      </c>
      <c r="E1119" s="55">
        <f>('Все выпуски'!$H$4*'Все выпуски'!$H$8)*((VLOOKUP(IF(C1119="Нет",VLOOKUP(A1119,Оп27_BYN→EUR!$A$2:$C$33,3,0),VLOOKUP((A1119-1),Оп27_BYN→EUR!$A$2:$C$33,3,0)),$B$2:$G$2774,5,0)-VLOOKUP(B1119,$B$2:$G$2774,5,0))/365+(VLOOKUP(IF(C1119="Нет",VLOOKUP(A1119,Оп27_BYN→EUR!$A$2:$C$33,3,0),VLOOKUP((A1119-1),Оп27_BYN→EUR!$A$2:$C$33,3,0)),$B$2:$G$2774,6,0)-VLOOKUP(B1119,$B$2:$G$2774,6,0))/366)</f>
        <v>1.706886888543659</v>
      </c>
      <c r="F1119" s="54">
        <f>COUNTIF(D1120:$D$2774,365)</f>
        <v>1289</v>
      </c>
      <c r="G1119" s="54">
        <f>COUNTIF(D1120:$D$2774,366)</f>
        <v>366</v>
      </c>
      <c r="H1119" s="50"/>
    </row>
    <row r="1120" spans="1:8" x14ac:dyDescent="0.25">
      <c r="A1120" s="54">
        <f>COUNTIF($C$3:C1120,"Да")</f>
        <v>12</v>
      </c>
      <c r="B1120" s="53">
        <f t="shared" si="34"/>
        <v>46518</v>
      </c>
      <c r="C1120" s="53" t="str">
        <f>IF(ISERROR(VLOOKUP(B1120,Оп27_BYN→EUR!$C$3:$C$33,1,0)),"Нет","Да")</f>
        <v>Нет</v>
      </c>
      <c r="D1120" s="54">
        <f t="shared" si="35"/>
        <v>365</v>
      </c>
      <c r="E1120" s="55">
        <f>('Все выпуски'!$H$4*'Все выпуски'!$H$8)*((VLOOKUP(IF(C1120="Нет",VLOOKUP(A1120,Оп27_BYN→EUR!$A$2:$C$33,3,0),VLOOKUP((A1120-1),Оп27_BYN→EUR!$A$2:$C$33,3,0)),$B$2:$G$2774,5,0)-VLOOKUP(B1120,$B$2:$G$2774,5,0))/365+(VLOOKUP(IF(C1120="Нет",VLOOKUP(A1120,Оп27_BYN→EUR!$A$2:$C$33,3,0),VLOOKUP((A1120-1),Оп27_BYN→EUR!$A$2:$C$33,3,0)),$B$2:$G$2774,6,0)-VLOOKUP(B1120,$B$2:$G$2774,6,0))/366)</f>
        <v>1.7335569961771535</v>
      </c>
      <c r="F1120" s="54">
        <f>COUNTIF(D1121:$D$2774,365)</f>
        <v>1288</v>
      </c>
      <c r="G1120" s="54">
        <f>COUNTIF(D1121:$D$2774,366)</f>
        <v>366</v>
      </c>
      <c r="H1120" s="50"/>
    </row>
    <row r="1121" spans="1:8" x14ac:dyDescent="0.25">
      <c r="A1121" s="54">
        <f>COUNTIF($C$3:C1121,"Да")</f>
        <v>12</v>
      </c>
      <c r="B1121" s="53">
        <f t="shared" si="34"/>
        <v>46519</v>
      </c>
      <c r="C1121" s="53" t="str">
        <f>IF(ISERROR(VLOOKUP(B1121,Оп27_BYN→EUR!$C$3:$C$33,1,0)),"Нет","Да")</f>
        <v>Нет</v>
      </c>
      <c r="D1121" s="54">
        <f t="shared" si="35"/>
        <v>365</v>
      </c>
      <c r="E1121" s="55">
        <f>('Все выпуски'!$H$4*'Все выпуски'!$H$8)*((VLOOKUP(IF(C1121="Нет",VLOOKUP(A1121,Оп27_BYN→EUR!$A$2:$C$33,3,0),VLOOKUP((A1121-1),Оп27_BYN→EUR!$A$2:$C$33,3,0)),$B$2:$G$2774,5,0)-VLOOKUP(B1121,$B$2:$G$2774,5,0))/365+(VLOOKUP(IF(C1121="Нет",VLOOKUP(A1121,Оп27_BYN→EUR!$A$2:$C$33,3,0),VLOOKUP((A1121-1),Оп27_BYN→EUR!$A$2:$C$33,3,0)),$B$2:$G$2774,6,0)-VLOOKUP(B1121,$B$2:$G$2774,6,0))/366)</f>
        <v>1.7602271038106483</v>
      </c>
      <c r="F1121" s="54">
        <f>COUNTIF(D1122:$D$2774,365)</f>
        <v>1287</v>
      </c>
      <c r="G1121" s="54">
        <f>COUNTIF(D1122:$D$2774,366)</f>
        <v>366</v>
      </c>
      <c r="H1121" s="50"/>
    </row>
    <row r="1122" spans="1:8" x14ac:dyDescent="0.25">
      <c r="A1122" s="54">
        <f>COUNTIF($C$3:C1122,"Да")</f>
        <v>12</v>
      </c>
      <c r="B1122" s="53">
        <f t="shared" si="34"/>
        <v>46520</v>
      </c>
      <c r="C1122" s="53" t="str">
        <f>IF(ISERROR(VLOOKUP(B1122,Оп27_BYN→EUR!$C$3:$C$33,1,0)),"Нет","Да")</f>
        <v>Нет</v>
      </c>
      <c r="D1122" s="54">
        <f t="shared" si="35"/>
        <v>365</v>
      </c>
      <c r="E1122" s="55">
        <f>('Все выпуски'!$H$4*'Все выпуски'!$H$8)*((VLOOKUP(IF(C1122="Нет",VLOOKUP(A1122,Оп27_BYN→EUR!$A$2:$C$33,3,0),VLOOKUP((A1122-1),Оп27_BYN→EUR!$A$2:$C$33,3,0)),$B$2:$G$2774,5,0)-VLOOKUP(B1122,$B$2:$G$2774,5,0))/365+(VLOOKUP(IF(C1122="Нет",VLOOKUP(A1122,Оп27_BYN→EUR!$A$2:$C$33,3,0),VLOOKUP((A1122-1),Оп27_BYN→EUR!$A$2:$C$33,3,0)),$B$2:$G$2774,6,0)-VLOOKUP(B1122,$B$2:$G$2774,6,0))/366)</f>
        <v>1.7868972114441428</v>
      </c>
      <c r="F1122" s="54">
        <f>COUNTIF(D1123:$D$2774,365)</f>
        <v>1286</v>
      </c>
      <c r="G1122" s="54">
        <f>COUNTIF(D1123:$D$2774,366)</f>
        <v>366</v>
      </c>
      <c r="H1122" s="50"/>
    </row>
    <row r="1123" spans="1:8" x14ac:dyDescent="0.25">
      <c r="A1123" s="54">
        <f>COUNTIF($C$3:C1123,"Да")</f>
        <v>12</v>
      </c>
      <c r="B1123" s="53">
        <f t="shared" si="34"/>
        <v>46521</v>
      </c>
      <c r="C1123" s="53" t="str">
        <f>IF(ISERROR(VLOOKUP(B1123,Оп27_BYN→EUR!$C$3:$C$33,1,0)),"Нет","Да")</f>
        <v>Нет</v>
      </c>
      <c r="D1123" s="54">
        <f t="shared" si="35"/>
        <v>365</v>
      </c>
      <c r="E1123" s="55">
        <f>('Все выпуски'!$H$4*'Все выпуски'!$H$8)*((VLOOKUP(IF(C1123="Нет",VLOOKUP(A1123,Оп27_BYN→EUR!$A$2:$C$33,3,0),VLOOKUP((A1123-1),Оп27_BYN→EUR!$A$2:$C$33,3,0)),$B$2:$G$2774,5,0)-VLOOKUP(B1123,$B$2:$G$2774,5,0))/365+(VLOOKUP(IF(C1123="Нет",VLOOKUP(A1123,Оп27_BYN→EUR!$A$2:$C$33,3,0),VLOOKUP((A1123-1),Оп27_BYN→EUR!$A$2:$C$33,3,0)),$B$2:$G$2774,6,0)-VLOOKUP(B1123,$B$2:$G$2774,6,0))/366)</f>
        <v>1.8135673190776378</v>
      </c>
      <c r="F1123" s="54">
        <f>COUNTIF(D1124:$D$2774,365)</f>
        <v>1285</v>
      </c>
      <c r="G1123" s="54">
        <f>COUNTIF(D1124:$D$2774,366)</f>
        <v>366</v>
      </c>
      <c r="H1123" s="50"/>
    </row>
    <row r="1124" spans="1:8" x14ac:dyDescent="0.25">
      <c r="A1124" s="54">
        <f>COUNTIF($C$3:C1124,"Да")</f>
        <v>12</v>
      </c>
      <c r="B1124" s="53">
        <f t="shared" si="34"/>
        <v>46522</v>
      </c>
      <c r="C1124" s="53" t="str">
        <f>IF(ISERROR(VLOOKUP(B1124,Оп27_BYN→EUR!$C$3:$C$33,1,0)),"Нет","Да")</f>
        <v>Нет</v>
      </c>
      <c r="D1124" s="54">
        <f t="shared" si="35"/>
        <v>365</v>
      </c>
      <c r="E1124" s="55">
        <f>('Все выпуски'!$H$4*'Все выпуски'!$H$8)*((VLOOKUP(IF(C1124="Нет",VLOOKUP(A1124,Оп27_BYN→EUR!$A$2:$C$33,3,0),VLOOKUP((A1124-1),Оп27_BYN→EUR!$A$2:$C$33,3,0)),$B$2:$G$2774,5,0)-VLOOKUP(B1124,$B$2:$G$2774,5,0))/365+(VLOOKUP(IF(C1124="Нет",VLOOKUP(A1124,Оп27_BYN→EUR!$A$2:$C$33,3,0),VLOOKUP((A1124-1),Оп27_BYN→EUR!$A$2:$C$33,3,0)),$B$2:$G$2774,6,0)-VLOOKUP(B1124,$B$2:$G$2774,6,0))/366)</f>
        <v>1.8402374267111323</v>
      </c>
      <c r="F1124" s="54">
        <f>COUNTIF(D1125:$D$2774,365)</f>
        <v>1284</v>
      </c>
      <c r="G1124" s="54">
        <f>COUNTIF(D1125:$D$2774,366)</f>
        <v>366</v>
      </c>
      <c r="H1124" s="50"/>
    </row>
    <row r="1125" spans="1:8" x14ac:dyDescent="0.25">
      <c r="A1125" s="54">
        <f>COUNTIF($C$3:C1125,"Да")</f>
        <v>12</v>
      </c>
      <c r="B1125" s="53">
        <f t="shared" si="34"/>
        <v>46523</v>
      </c>
      <c r="C1125" s="53" t="str">
        <f>IF(ISERROR(VLOOKUP(B1125,Оп27_BYN→EUR!$C$3:$C$33,1,0)),"Нет","Да")</f>
        <v>Нет</v>
      </c>
      <c r="D1125" s="54">
        <f t="shared" si="35"/>
        <v>365</v>
      </c>
      <c r="E1125" s="55">
        <f>('Все выпуски'!$H$4*'Все выпуски'!$H$8)*((VLOOKUP(IF(C1125="Нет",VLOOKUP(A1125,Оп27_BYN→EUR!$A$2:$C$33,3,0),VLOOKUP((A1125-1),Оп27_BYN→EUR!$A$2:$C$33,3,0)),$B$2:$G$2774,5,0)-VLOOKUP(B1125,$B$2:$G$2774,5,0))/365+(VLOOKUP(IF(C1125="Нет",VLOOKUP(A1125,Оп27_BYN→EUR!$A$2:$C$33,3,0),VLOOKUP((A1125-1),Оп27_BYN→EUR!$A$2:$C$33,3,0)),$B$2:$G$2774,6,0)-VLOOKUP(B1125,$B$2:$G$2774,6,0))/366)</f>
        <v>1.8669075343446269</v>
      </c>
      <c r="F1125" s="54">
        <f>COUNTIF(D1126:$D$2774,365)</f>
        <v>1283</v>
      </c>
      <c r="G1125" s="54">
        <f>COUNTIF(D1126:$D$2774,366)</f>
        <v>366</v>
      </c>
      <c r="H1125" s="50"/>
    </row>
    <row r="1126" spans="1:8" x14ac:dyDescent="0.25">
      <c r="A1126" s="54">
        <f>COUNTIF($C$3:C1126,"Да")</f>
        <v>12</v>
      </c>
      <c r="B1126" s="53">
        <f t="shared" si="34"/>
        <v>46524</v>
      </c>
      <c r="C1126" s="53" t="str">
        <f>IF(ISERROR(VLOOKUP(B1126,Оп27_BYN→EUR!$C$3:$C$33,1,0)),"Нет","Да")</f>
        <v>Нет</v>
      </c>
      <c r="D1126" s="54">
        <f t="shared" si="35"/>
        <v>365</v>
      </c>
      <c r="E1126" s="55">
        <f>('Все выпуски'!$H$4*'Все выпуски'!$H$8)*((VLOOKUP(IF(C1126="Нет",VLOOKUP(A1126,Оп27_BYN→EUR!$A$2:$C$33,3,0),VLOOKUP((A1126-1),Оп27_BYN→EUR!$A$2:$C$33,3,0)),$B$2:$G$2774,5,0)-VLOOKUP(B1126,$B$2:$G$2774,5,0))/365+(VLOOKUP(IF(C1126="Нет",VLOOKUP(A1126,Оп27_BYN→EUR!$A$2:$C$33,3,0),VLOOKUP((A1126-1),Оп27_BYN→EUR!$A$2:$C$33,3,0)),$B$2:$G$2774,6,0)-VLOOKUP(B1126,$B$2:$G$2774,6,0))/366)</f>
        <v>1.8935776419781216</v>
      </c>
      <c r="F1126" s="54">
        <f>COUNTIF(D1127:$D$2774,365)</f>
        <v>1282</v>
      </c>
      <c r="G1126" s="54">
        <f>COUNTIF(D1127:$D$2774,366)</f>
        <v>366</v>
      </c>
      <c r="H1126" s="50"/>
    </row>
    <row r="1127" spans="1:8" x14ac:dyDescent="0.25">
      <c r="A1127" s="54">
        <f>COUNTIF($C$3:C1127,"Да")</f>
        <v>12</v>
      </c>
      <c r="B1127" s="53">
        <f t="shared" si="34"/>
        <v>46525</v>
      </c>
      <c r="C1127" s="53" t="str">
        <f>IF(ISERROR(VLOOKUP(B1127,Оп27_BYN→EUR!$C$3:$C$33,1,0)),"Нет","Да")</f>
        <v>Нет</v>
      </c>
      <c r="D1127" s="54">
        <f t="shared" si="35"/>
        <v>365</v>
      </c>
      <c r="E1127" s="55">
        <f>('Все выпуски'!$H$4*'Все выпуски'!$H$8)*((VLOOKUP(IF(C1127="Нет",VLOOKUP(A1127,Оп27_BYN→EUR!$A$2:$C$33,3,0),VLOOKUP((A1127-1),Оп27_BYN→EUR!$A$2:$C$33,3,0)),$B$2:$G$2774,5,0)-VLOOKUP(B1127,$B$2:$G$2774,5,0))/365+(VLOOKUP(IF(C1127="Нет",VLOOKUP(A1127,Оп27_BYN→EUR!$A$2:$C$33,3,0),VLOOKUP((A1127-1),Оп27_BYN→EUR!$A$2:$C$33,3,0)),$B$2:$G$2774,6,0)-VLOOKUP(B1127,$B$2:$G$2774,6,0))/366)</f>
        <v>1.9202477496116164</v>
      </c>
      <c r="F1127" s="54">
        <f>COUNTIF(D1128:$D$2774,365)</f>
        <v>1281</v>
      </c>
      <c r="G1127" s="54">
        <f>COUNTIF(D1128:$D$2774,366)</f>
        <v>366</v>
      </c>
      <c r="H1127" s="50"/>
    </row>
    <row r="1128" spans="1:8" x14ac:dyDescent="0.25">
      <c r="A1128" s="54">
        <f>COUNTIF($C$3:C1128,"Да")</f>
        <v>12</v>
      </c>
      <c r="B1128" s="53">
        <f t="shared" si="34"/>
        <v>46526</v>
      </c>
      <c r="C1128" s="53" t="str">
        <f>IF(ISERROR(VLOOKUP(B1128,Оп27_BYN→EUR!$C$3:$C$33,1,0)),"Нет","Да")</f>
        <v>Нет</v>
      </c>
      <c r="D1128" s="54">
        <f t="shared" si="35"/>
        <v>365</v>
      </c>
      <c r="E1128" s="55">
        <f>('Все выпуски'!$H$4*'Все выпуски'!$H$8)*((VLOOKUP(IF(C1128="Нет",VLOOKUP(A1128,Оп27_BYN→EUR!$A$2:$C$33,3,0),VLOOKUP((A1128-1),Оп27_BYN→EUR!$A$2:$C$33,3,0)),$B$2:$G$2774,5,0)-VLOOKUP(B1128,$B$2:$G$2774,5,0))/365+(VLOOKUP(IF(C1128="Нет",VLOOKUP(A1128,Оп27_BYN→EUR!$A$2:$C$33,3,0),VLOOKUP((A1128-1),Оп27_BYN→EUR!$A$2:$C$33,3,0)),$B$2:$G$2774,6,0)-VLOOKUP(B1128,$B$2:$G$2774,6,0))/366)</f>
        <v>1.9469178572451111</v>
      </c>
      <c r="F1128" s="54">
        <f>COUNTIF(D1129:$D$2774,365)</f>
        <v>1280</v>
      </c>
      <c r="G1128" s="54">
        <f>COUNTIF(D1129:$D$2774,366)</f>
        <v>366</v>
      </c>
      <c r="H1128" s="50"/>
    </row>
    <row r="1129" spans="1:8" x14ac:dyDescent="0.25">
      <c r="A1129" s="54">
        <f>COUNTIF($C$3:C1129,"Да")</f>
        <v>12</v>
      </c>
      <c r="B1129" s="53">
        <f t="shared" si="34"/>
        <v>46527</v>
      </c>
      <c r="C1129" s="53" t="str">
        <f>IF(ISERROR(VLOOKUP(B1129,Оп27_BYN→EUR!$C$3:$C$33,1,0)),"Нет","Да")</f>
        <v>Нет</v>
      </c>
      <c r="D1129" s="54">
        <f t="shared" si="35"/>
        <v>365</v>
      </c>
      <c r="E1129" s="55">
        <f>('Все выпуски'!$H$4*'Все выпуски'!$H$8)*((VLOOKUP(IF(C1129="Нет",VLOOKUP(A1129,Оп27_BYN→EUR!$A$2:$C$33,3,0),VLOOKUP((A1129-1),Оп27_BYN→EUR!$A$2:$C$33,3,0)),$B$2:$G$2774,5,0)-VLOOKUP(B1129,$B$2:$G$2774,5,0))/365+(VLOOKUP(IF(C1129="Нет",VLOOKUP(A1129,Оп27_BYN→EUR!$A$2:$C$33,3,0),VLOOKUP((A1129-1),Оп27_BYN→EUR!$A$2:$C$33,3,0)),$B$2:$G$2774,6,0)-VLOOKUP(B1129,$B$2:$G$2774,6,0))/366)</f>
        <v>1.9735879648786057</v>
      </c>
      <c r="F1129" s="54">
        <f>COUNTIF(D1130:$D$2774,365)</f>
        <v>1279</v>
      </c>
      <c r="G1129" s="54">
        <f>COUNTIF(D1130:$D$2774,366)</f>
        <v>366</v>
      </c>
      <c r="H1129" s="50"/>
    </row>
    <row r="1130" spans="1:8" x14ac:dyDescent="0.25">
      <c r="A1130" s="54">
        <f>COUNTIF($C$3:C1130,"Да")</f>
        <v>12</v>
      </c>
      <c r="B1130" s="53">
        <f t="shared" si="34"/>
        <v>46528</v>
      </c>
      <c r="C1130" s="53" t="str">
        <f>IF(ISERROR(VLOOKUP(B1130,Оп27_BYN→EUR!$C$3:$C$33,1,0)),"Нет","Да")</f>
        <v>Нет</v>
      </c>
      <c r="D1130" s="54">
        <f t="shared" si="35"/>
        <v>365</v>
      </c>
      <c r="E1130" s="55">
        <f>('Все выпуски'!$H$4*'Все выпуски'!$H$8)*((VLOOKUP(IF(C1130="Нет",VLOOKUP(A1130,Оп27_BYN→EUR!$A$2:$C$33,3,0),VLOOKUP((A1130-1),Оп27_BYN→EUR!$A$2:$C$33,3,0)),$B$2:$G$2774,5,0)-VLOOKUP(B1130,$B$2:$G$2774,5,0))/365+(VLOOKUP(IF(C1130="Нет",VLOOKUP(A1130,Оп27_BYN→EUR!$A$2:$C$33,3,0),VLOOKUP((A1130-1),Оп27_BYN→EUR!$A$2:$C$33,3,0)),$B$2:$G$2774,6,0)-VLOOKUP(B1130,$B$2:$G$2774,6,0))/366)</f>
        <v>2.0002580725121004</v>
      </c>
      <c r="F1130" s="54">
        <f>COUNTIF(D1131:$D$2774,365)</f>
        <v>1278</v>
      </c>
      <c r="G1130" s="54">
        <f>COUNTIF(D1131:$D$2774,366)</f>
        <v>366</v>
      </c>
      <c r="H1130" s="50"/>
    </row>
    <row r="1131" spans="1:8" x14ac:dyDescent="0.25">
      <c r="A1131" s="54">
        <f>COUNTIF($C$3:C1131,"Да")</f>
        <v>12</v>
      </c>
      <c r="B1131" s="53">
        <f t="shared" si="34"/>
        <v>46529</v>
      </c>
      <c r="C1131" s="53" t="str">
        <f>IF(ISERROR(VLOOKUP(B1131,Оп27_BYN→EUR!$C$3:$C$33,1,0)),"Нет","Да")</f>
        <v>Нет</v>
      </c>
      <c r="D1131" s="54">
        <f t="shared" si="35"/>
        <v>365</v>
      </c>
      <c r="E1131" s="55">
        <f>('Все выпуски'!$H$4*'Все выпуски'!$H$8)*((VLOOKUP(IF(C1131="Нет",VLOOKUP(A1131,Оп27_BYN→EUR!$A$2:$C$33,3,0),VLOOKUP((A1131-1),Оп27_BYN→EUR!$A$2:$C$33,3,0)),$B$2:$G$2774,5,0)-VLOOKUP(B1131,$B$2:$G$2774,5,0))/365+(VLOOKUP(IF(C1131="Нет",VLOOKUP(A1131,Оп27_BYN→EUR!$A$2:$C$33,3,0),VLOOKUP((A1131-1),Оп27_BYN→EUR!$A$2:$C$33,3,0)),$B$2:$G$2774,6,0)-VLOOKUP(B1131,$B$2:$G$2774,6,0))/366)</f>
        <v>2.0269281801455952</v>
      </c>
      <c r="F1131" s="54">
        <f>COUNTIF(D1132:$D$2774,365)</f>
        <v>1277</v>
      </c>
      <c r="G1131" s="54">
        <f>COUNTIF(D1132:$D$2774,366)</f>
        <v>366</v>
      </c>
      <c r="H1131" s="50"/>
    </row>
    <row r="1132" spans="1:8" x14ac:dyDescent="0.25">
      <c r="A1132" s="54">
        <f>COUNTIF($C$3:C1132,"Да")</f>
        <v>12</v>
      </c>
      <c r="B1132" s="53">
        <f t="shared" si="34"/>
        <v>46530</v>
      </c>
      <c r="C1132" s="53" t="str">
        <f>IF(ISERROR(VLOOKUP(B1132,Оп27_BYN→EUR!$C$3:$C$33,1,0)),"Нет","Да")</f>
        <v>Нет</v>
      </c>
      <c r="D1132" s="54">
        <f t="shared" si="35"/>
        <v>365</v>
      </c>
      <c r="E1132" s="55">
        <f>('Все выпуски'!$H$4*'Все выпуски'!$H$8)*((VLOOKUP(IF(C1132="Нет",VLOOKUP(A1132,Оп27_BYN→EUR!$A$2:$C$33,3,0),VLOOKUP((A1132-1),Оп27_BYN→EUR!$A$2:$C$33,3,0)),$B$2:$G$2774,5,0)-VLOOKUP(B1132,$B$2:$G$2774,5,0))/365+(VLOOKUP(IF(C1132="Нет",VLOOKUP(A1132,Оп27_BYN→EUR!$A$2:$C$33,3,0),VLOOKUP((A1132-1),Оп27_BYN→EUR!$A$2:$C$33,3,0)),$B$2:$G$2774,6,0)-VLOOKUP(B1132,$B$2:$G$2774,6,0))/366)</f>
        <v>2.0535982877790895</v>
      </c>
      <c r="F1132" s="54">
        <f>COUNTIF(D1133:$D$2774,365)</f>
        <v>1276</v>
      </c>
      <c r="G1132" s="54">
        <f>COUNTIF(D1133:$D$2774,366)</f>
        <v>366</v>
      </c>
      <c r="H1132" s="50"/>
    </row>
    <row r="1133" spans="1:8" x14ac:dyDescent="0.25">
      <c r="A1133" s="54">
        <f>COUNTIF($C$3:C1133,"Да")</f>
        <v>12</v>
      </c>
      <c r="B1133" s="53">
        <f t="shared" si="34"/>
        <v>46531</v>
      </c>
      <c r="C1133" s="53" t="str">
        <f>IF(ISERROR(VLOOKUP(B1133,Оп27_BYN→EUR!$C$3:$C$33,1,0)),"Нет","Да")</f>
        <v>Нет</v>
      </c>
      <c r="D1133" s="54">
        <f t="shared" si="35"/>
        <v>365</v>
      </c>
      <c r="E1133" s="55">
        <f>('Все выпуски'!$H$4*'Все выпуски'!$H$8)*((VLOOKUP(IF(C1133="Нет",VLOOKUP(A1133,Оп27_BYN→EUR!$A$2:$C$33,3,0),VLOOKUP((A1133-1),Оп27_BYN→EUR!$A$2:$C$33,3,0)),$B$2:$G$2774,5,0)-VLOOKUP(B1133,$B$2:$G$2774,5,0))/365+(VLOOKUP(IF(C1133="Нет",VLOOKUP(A1133,Оп27_BYN→EUR!$A$2:$C$33,3,0),VLOOKUP((A1133-1),Оп27_BYN→EUR!$A$2:$C$33,3,0)),$B$2:$G$2774,6,0)-VLOOKUP(B1133,$B$2:$G$2774,6,0))/366)</f>
        <v>2.0802683954125842</v>
      </c>
      <c r="F1133" s="54">
        <f>COUNTIF(D1134:$D$2774,365)</f>
        <v>1275</v>
      </c>
      <c r="G1133" s="54">
        <f>COUNTIF(D1134:$D$2774,366)</f>
        <v>366</v>
      </c>
      <c r="H1133" s="50"/>
    </row>
    <row r="1134" spans="1:8" x14ac:dyDescent="0.25">
      <c r="A1134" s="54">
        <f>COUNTIF($C$3:C1134,"Да")</f>
        <v>12</v>
      </c>
      <c r="B1134" s="53">
        <f t="shared" si="34"/>
        <v>46532</v>
      </c>
      <c r="C1134" s="53" t="str">
        <f>IF(ISERROR(VLOOKUP(B1134,Оп27_BYN→EUR!$C$3:$C$33,1,0)),"Нет","Да")</f>
        <v>Нет</v>
      </c>
      <c r="D1134" s="54">
        <f t="shared" si="35"/>
        <v>365</v>
      </c>
      <c r="E1134" s="55">
        <f>('Все выпуски'!$H$4*'Все выпуски'!$H$8)*((VLOOKUP(IF(C1134="Нет",VLOOKUP(A1134,Оп27_BYN→EUR!$A$2:$C$33,3,0),VLOOKUP((A1134-1),Оп27_BYN→EUR!$A$2:$C$33,3,0)),$B$2:$G$2774,5,0)-VLOOKUP(B1134,$B$2:$G$2774,5,0))/365+(VLOOKUP(IF(C1134="Нет",VLOOKUP(A1134,Оп27_BYN→EUR!$A$2:$C$33,3,0),VLOOKUP((A1134-1),Оп27_BYN→EUR!$A$2:$C$33,3,0)),$B$2:$G$2774,6,0)-VLOOKUP(B1134,$B$2:$G$2774,6,0))/366)</f>
        <v>2.106938503046079</v>
      </c>
      <c r="F1134" s="54">
        <f>COUNTIF(D1135:$D$2774,365)</f>
        <v>1274</v>
      </c>
      <c r="G1134" s="54">
        <f>COUNTIF(D1135:$D$2774,366)</f>
        <v>366</v>
      </c>
      <c r="H1134" s="50"/>
    </row>
    <row r="1135" spans="1:8" x14ac:dyDescent="0.25">
      <c r="A1135" s="54">
        <f>COUNTIF($C$3:C1135,"Да")</f>
        <v>12</v>
      </c>
      <c r="B1135" s="53">
        <f t="shared" si="34"/>
        <v>46533</v>
      </c>
      <c r="C1135" s="53" t="str">
        <f>IF(ISERROR(VLOOKUP(B1135,Оп27_BYN→EUR!$C$3:$C$33,1,0)),"Нет","Да")</f>
        <v>Нет</v>
      </c>
      <c r="D1135" s="54">
        <f t="shared" si="35"/>
        <v>365</v>
      </c>
      <c r="E1135" s="55">
        <f>('Все выпуски'!$H$4*'Все выпуски'!$H$8)*((VLOOKUP(IF(C1135="Нет",VLOOKUP(A1135,Оп27_BYN→EUR!$A$2:$C$33,3,0),VLOOKUP((A1135-1),Оп27_BYN→EUR!$A$2:$C$33,3,0)),$B$2:$G$2774,5,0)-VLOOKUP(B1135,$B$2:$G$2774,5,0))/365+(VLOOKUP(IF(C1135="Нет",VLOOKUP(A1135,Оп27_BYN→EUR!$A$2:$C$33,3,0),VLOOKUP((A1135-1),Оп27_BYN→EUR!$A$2:$C$33,3,0)),$B$2:$G$2774,6,0)-VLOOKUP(B1135,$B$2:$G$2774,6,0))/366)</f>
        <v>2.1336086106795737</v>
      </c>
      <c r="F1135" s="54">
        <f>COUNTIF(D1136:$D$2774,365)</f>
        <v>1273</v>
      </c>
      <c r="G1135" s="54">
        <f>COUNTIF(D1136:$D$2774,366)</f>
        <v>366</v>
      </c>
      <c r="H1135" s="50"/>
    </row>
    <row r="1136" spans="1:8" x14ac:dyDescent="0.25">
      <c r="A1136" s="54">
        <f>COUNTIF($C$3:C1136,"Да")</f>
        <v>12</v>
      </c>
      <c r="B1136" s="53">
        <f t="shared" si="34"/>
        <v>46534</v>
      </c>
      <c r="C1136" s="53" t="str">
        <f>IF(ISERROR(VLOOKUP(B1136,Оп27_BYN→EUR!$C$3:$C$33,1,0)),"Нет","Да")</f>
        <v>Нет</v>
      </c>
      <c r="D1136" s="54">
        <f t="shared" si="35"/>
        <v>365</v>
      </c>
      <c r="E1136" s="55">
        <f>('Все выпуски'!$H$4*'Все выпуски'!$H$8)*((VLOOKUP(IF(C1136="Нет",VLOOKUP(A1136,Оп27_BYN→EUR!$A$2:$C$33,3,0),VLOOKUP((A1136-1),Оп27_BYN→EUR!$A$2:$C$33,3,0)),$B$2:$G$2774,5,0)-VLOOKUP(B1136,$B$2:$G$2774,5,0))/365+(VLOOKUP(IF(C1136="Нет",VLOOKUP(A1136,Оп27_BYN→EUR!$A$2:$C$33,3,0),VLOOKUP((A1136-1),Оп27_BYN→EUR!$A$2:$C$33,3,0)),$B$2:$G$2774,6,0)-VLOOKUP(B1136,$B$2:$G$2774,6,0))/366)</f>
        <v>2.1602787183130685</v>
      </c>
      <c r="F1136" s="54">
        <f>COUNTIF(D1137:$D$2774,365)</f>
        <v>1272</v>
      </c>
      <c r="G1136" s="54">
        <f>COUNTIF(D1137:$D$2774,366)</f>
        <v>366</v>
      </c>
      <c r="H1136" s="50"/>
    </row>
    <row r="1137" spans="1:8" x14ac:dyDescent="0.25">
      <c r="A1137" s="54">
        <f>COUNTIF($C$3:C1137,"Да")</f>
        <v>12</v>
      </c>
      <c r="B1137" s="53">
        <f t="shared" si="34"/>
        <v>46535</v>
      </c>
      <c r="C1137" s="53" t="str">
        <f>IF(ISERROR(VLOOKUP(B1137,Оп27_BYN→EUR!$C$3:$C$33,1,0)),"Нет","Да")</f>
        <v>Нет</v>
      </c>
      <c r="D1137" s="54">
        <f t="shared" si="35"/>
        <v>365</v>
      </c>
      <c r="E1137" s="55">
        <f>('Все выпуски'!$H$4*'Все выпуски'!$H$8)*((VLOOKUP(IF(C1137="Нет",VLOOKUP(A1137,Оп27_BYN→EUR!$A$2:$C$33,3,0),VLOOKUP((A1137-1),Оп27_BYN→EUR!$A$2:$C$33,3,0)),$B$2:$G$2774,5,0)-VLOOKUP(B1137,$B$2:$G$2774,5,0))/365+(VLOOKUP(IF(C1137="Нет",VLOOKUP(A1137,Оп27_BYN→EUR!$A$2:$C$33,3,0),VLOOKUP((A1137-1),Оп27_BYN→EUR!$A$2:$C$33,3,0)),$B$2:$G$2774,6,0)-VLOOKUP(B1137,$B$2:$G$2774,6,0))/366)</f>
        <v>2.1869488259465628</v>
      </c>
      <c r="F1137" s="54">
        <f>COUNTIF(D1138:$D$2774,365)</f>
        <v>1271</v>
      </c>
      <c r="G1137" s="54">
        <f>COUNTIF(D1138:$D$2774,366)</f>
        <v>366</v>
      </c>
      <c r="H1137" s="50"/>
    </row>
    <row r="1138" spans="1:8" x14ac:dyDescent="0.25">
      <c r="A1138" s="54">
        <f>COUNTIF($C$3:C1138,"Да")</f>
        <v>12</v>
      </c>
      <c r="B1138" s="53">
        <f t="shared" si="34"/>
        <v>46536</v>
      </c>
      <c r="C1138" s="53" t="str">
        <f>IF(ISERROR(VLOOKUP(B1138,Оп27_BYN→EUR!$C$3:$C$33,1,0)),"Нет","Да")</f>
        <v>Нет</v>
      </c>
      <c r="D1138" s="54">
        <f t="shared" si="35"/>
        <v>365</v>
      </c>
      <c r="E1138" s="55">
        <f>('Все выпуски'!$H$4*'Все выпуски'!$H$8)*((VLOOKUP(IF(C1138="Нет",VLOOKUP(A1138,Оп27_BYN→EUR!$A$2:$C$33,3,0),VLOOKUP((A1138-1),Оп27_BYN→EUR!$A$2:$C$33,3,0)),$B$2:$G$2774,5,0)-VLOOKUP(B1138,$B$2:$G$2774,5,0))/365+(VLOOKUP(IF(C1138="Нет",VLOOKUP(A1138,Оп27_BYN→EUR!$A$2:$C$33,3,0),VLOOKUP((A1138-1),Оп27_BYN→EUR!$A$2:$C$33,3,0)),$B$2:$G$2774,6,0)-VLOOKUP(B1138,$B$2:$G$2774,6,0))/366)</f>
        <v>2.213618933580058</v>
      </c>
      <c r="F1138" s="54">
        <f>COUNTIF(D1139:$D$2774,365)</f>
        <v>1270</v>
      </c>
      <c r="G1138" s="54">
        <f>COUNTIF(D1139:$D$2774,366)</f>
        <v>366</v>
      </c>
      <c r="H1138" s="50"/>
    </row>
    <row r="1139" spans="1:8" x14ac:dyDescent="0.25">
      <c r="A1139" s="54">
        <f>COUNTIF($C$3:C1139,"Да")</f>
        <v>12</v>
      </c>
      <c r="B1139" s="53">
        <f t="shared" si="34"/>
        <v>46537</v>
      </c>
      <c r="C1139" s="53" t="str">
        <f>IF(ISERROR(VLOOKUP(B1139,Оп27_BYN→EUR!$C$3:$C$33,1,0)),"Нет","Да")</f>
        <v>Нет</v>
      </c>
      <c r="D1139" s="54">
        <f t="shared" si="35"/>
        <v>365</v>
      </c>
      <c r="E1139" s="55">
        <f>('Все выпуски'!$H$4*'Все выпуски'!$H$8)*((VLOOKUP(IF(C1139="Нет",VLOOKUP(A1139,Оп27_BYN→EUR!$A$2:$C$33,3,0),VLOOKUP((A1139-1),Оп27_BYN→EUR!$A$2:$C$33,3,0)),$B$2:$G$2774,5,0)-VLOOKUP(B1139,$B$2:$G$2774,5,0))/365+(VLOOKUP(IF(C1139="Нет",VLOOKUP(A1139,Оп27_BYN→EUR!$A$2:$C$33,3,0),VLOOKUP((A1139-1),Оп27_BYN→EUR!$A$2:$C$33,3,0)),$B$2:$G$2774,6,0)-VLOOKUP(B1139,$B$2:$G$2774,6,0))/366)</f>
        <v>2.2402890412135523</v>
      </c>
      <c r="F1139" s="54">
        <f>COUNTIF(D1140:$D$2774,365)</f>
        <v>1269</v>
      </c>
      <c r="G1139" s="54">
        <f>COUNTIF(D1140:$D$2774,366)</f>
        <v>366</v>
      </c>
      <c r="H1139" s="50"/>
    </row>
    <row r="1140" spans="1:8" x14ac:dyDescent="0.25">
      <c r="A1140" s="54">
        <f>COUNTIF($C$3:C1140,"Да")</f>
        <v>12</v>
      </c>
      <c r="B1140" s="53">
        <f t="shared" si="34"/>
        <v>46538</v>
      </c>
      <c r="C1140" s="53" t="str">
        <f>IF(ISERROR(VLOOKUP(B1140,Оп27_BYN→EUR!$C$3:$C$33,1,0)),"Нет","Да")</f>
        <v>Нет</v>
      </c>
      <c r="D1140" s="54">
        <f t="shared" si="35"/>
        <v>365</v>
      </c>
      <c r="E1140" s="55">
        <f>('Все выпуски'!$H$4*'Все выпуски'!$H$8)*((VLOOKUP(IF(C1140="Нет",VLOOKUP(A1140,Оп27_BYN→EUR!$A$2:$C$33,3,0),VLOOKUP((A1140-1),Оп27_BYN→EUR!$A$2:$C$33,3,0)),$B$2:$G$2774,5,0)-VLOOKUP(B1140,$B$2:$G$2774,5,0))/365+(VLOOKUP(IF(C1140="Нет",VLOOKUP(A1140,Оп27_BYN→EUR!$A$2:$C$33,3,0),VLOOKUP((A1140-1),Оп27_BYN→EUR!$A$2:$C$33,3,0)),$B$2:$G$2774,6,0)-VLOOKUP(B1140,$B$2:$G$2774,6,0))/366)</f>
        <v>2.2669591488470471</v>
      </c>
      <c r="F1140" s="54">
        <f>COUNTIF(D1141:$D$2774,365)</f>
        <v>1268</v>
      </c>
      <c r="G1140" s="54">
        <f>COUNTIF(D1141:$D$2774,366)</f>
        <v>366</v>
      </c>
      <c r="H1140" s="50"/>
    </row>
    <row r="1141" spans="1:8" x14ac:dyDescent="0.25">
      <c r="A1141" s="54">
        <f>COUNTIF($C$3:C1141,"Да")</f>
        <v>12</v>
      </c>
      <c r="B1141" s="53">
        <f t="shared" si="34"/>
        <v>46539</v>
      </c>
      <c r="C1141" s="53" t="str">
        <f>IF(ISERROR(VLOOKUP(B1141,Оп27_BYN→EUR!$C$3:$C$33,1,0)),"Нет","Да")</f>
        <v>Нет</v>
      </c>
      <c r="D1141" s="54">
        <f t="shared" si="35"/>
        <v>365</v>
      </c>
      <c r="E1141" s="55">
        <f>('Все выпуски'!$H$4*'Все выпуски'!$H$8)*((VLOOKUP(IF(C1141="Нет",VLOOKUP(A1141,Оп27_BYN→EUR!$A$2:$C$33,3,0),VLOOKUP((A1141-1),Оп27_BYN→EUR!$A$2:$C$33,3,0)),$B$2:$G$2774,5,0)-VLOOKUP(B1141,$B$2:$G$2774,5,0))/365+(VLOOKUP(IF(C1141="Нет",VLOOKUP(A1141,Оп27_BYN→EUR!$A$2:$C$33,3,0),VLOOKUP((A1141-1),Оп27_BYN→EUR!$A$2:$C$33,3,0)),$B$2:$G$2774,6,0)-VLOOKUP(B1141,$B$2:$G$2774,6,0))/366)</f>
        <v>2.2936292564805418</v>
      </c>
      <c r="F1141" s="54">
        <f>COUNTIF(D1142:$D$2774,365)</f>
        <v>1267</v>
      </c>
      <c r="G1141" s="54">
        <f>COUNTIF(D1142:$D$2774,366)</f>
        <v>366</v>
      </c>
      <c r="H1141" s="50"/>
    </row>
    <row r="1142" spans="1:8" x14ac:dyDescent="0.25">
      <c r="A1142" s="54">
        <f>COUNTIF($C$3:C1142,"Да")</f>
        <v>12</v>
      </c>
      <c r="B1142" s="53">
        <f t="shared" si="34"/>
        <v>46540</v>
      </c>
      <c r="C1142" s="53" t="str">
        <f>IF(ISERROR(VLOOKUP(B1142,Оп27_BYN→EUR!$C$3:$C$33,1,0)),"Нет","Да")</f>
        <v>Нет</v>
      </c>
      <c r="D1142" s="54">
        <f t="shared" si="35"/>
        <v>365</v>
      </c>
      <c r="E1142" s="55">
        <f>('Все выпуски'!$H$4*'Все выпуски'!$H$8)*((VLOOKUP(IF(C1142="Нет",VLOOKUP(A1142,Оп27_BYN→EUR!$A$2:$C$33,3,0),VLOOKUP((A1142-1),Оп27_BYN→EUR!$A$2:$C$33,3,0)),$B$2:$G$2774,5,0)-VLOOKUP(B1142,$B$2:$G$2774,5,0))/365+(VLOOKUP(IF(C1142="Нет",VLOOKUP(A1142,Оп27_BYN→EUR!$A$2:$C$33,3,0),VLOOKUP((A1142-1),Оп27_BYN→EUR!$A$2:$C$33,3,0)),$B$2:$G$2774,6,0)-VLOOKUP(B1142,$B$2:$G$2774,6,0))/366)</f>
        <v>2.3202993641140361</v>
      </c>
      <c r="F1142" s="54">
        <f>COUNTIF(D1143:$D$2774,365)</f>
        <v>1266</v>
      </c>
      <c r="G1142" s="54">
        <f>COUNTIF(D1143:$D$2774,366)</f>
        <v>366</v>
      </c>
      <c r="H1142" s="50"/>
    </row>
    <row r="1143" spans="1:8" x14ac:dyDescent="0.25">
      <c r="A1143" s="54">
        <f>COUNTIF($C$3:C1143,"Да")</f>
        <v>12</v>
      </c>
      <c r="B1143" s="53">
        <f t="shared" si="34"/>
        <v>46541</v>
      </c>
      <c r="C1143" s="53" t="str">
        <f>IF(ISERROR(VLOOKUP(B1143,Оп27_BYN→EUR!$C$3:$C$33,1,0)),"Нет","Да")</f>
        <v>Нет</v>
      </c>
      <c r="D1143" s="54">
        <f t="shared" si="35"/>
        <v>365</v>
      </c>
      <c r="E1143" s="55">
        <f>('Все выпуски'!$H$4*'Все выпуски'!$H$8)*((VLOOKUP(IF(C1143="Нет",VLOOKUP(A1143,Оп27_BYN→EUR!$A$2:$C$33,3,0),VLOOKUP((A1143-1),Оп27_BYN→EUR!$A$2:$C$33,3,0)),$B$2:$G$2774,5,0)-VLOOKUP(B1143,$B$2:$G$2774,5,0))/365+(VLOOKUP(IF(C1143="Нет",VLOOKUP(A1143,Оп27_BYN→EUR!$A$2:$C$33,3,0),VLOOKUP((A1143-1),Оп27_BYN→EUR!$A$2:$C$33,3,0)),$B$2:$G$2774,6,0)-VLOOKUP(B1143,$B$2:$G$2774,6,0))/366)</f>
        <v>2.3469694717475313</v>
      </c>
      <c r="F1143" s="54">
        <f>COUNTIF(D1144:$D$2774,365)</f>
        <v>1265</v>
      </c>
      <c r="G1143" s="54">
        <f>COUNTIF(D1144:$D$2774,366)</f>
        <v>366</v>
      </c>
      <c r="H1143" s="50"/>
    </row>
    <row r="1144" spans="1:8" x14ac:dyDescent="0.25">
      <c r="A1144" s="54">
        <f>COUNTIF($C$3:C1144,"Да")</f>
        <v>12</v>
      </c>
      <c r="B1144" s="53">
        <f t="shared" si="34"/>
        <v>46542</v>
      </c>
      <c r="C1144" s="53" t="str">
        <f>IF(ISERROR(VLOOKUP(B1144,Оп27_BYN→EUR!$C$3:$C$33,1,0)),"Нет","Да")</f>
        <v>Нет</v>
      </c>
      <c r="D1144" s="54">
        <f t="shared" si="35"/>
        <v>365</v>
      </c>
      <c r="E1144" s="55">
        <f>('Все выпуски'!$H$4*'Все выпуски'!$H$8)*((VLOOKUP(IF(C1144="Нет",VLOOKUP(A1144,Оп27_BYN→EUR!$A$2:$C$33,3,0),VLOOKUP((A1144-1),Оп27_BYN→EUR!$A$2:$C$33,3,0)),$B$2:$G$2774,5,0)-VLOOKUP(B1144,$B$2:$G$2774,5,0))/365+(VLOOKUP(IF(C1144="Нет",VLOOKUP(A1144,Оп27_BYN→EUR!$A$2:$C$33,3,0),VLOOKUP((A1144-1),Оп27_BYN→EUR!$A$2:$C$33,3,0)),$B$2:$G$2774,6,0)-VLOOKUP(B1144,$B$2:$G$2774,6,0))/366)</f>
        <v>2.3736395793810257</v>
      </c>
      <c r="F1144" s="54">
        <f>COUNTIF(D1145:$D$2774,365)</f>
        <v>1264</v>
      </c>
      <c r="G1144" s="54">
        <f>COUNTIF(D1145:$D$2774,366)</f>
        <v>366</v>
      </c>
      <c r="H1144" s="50"/>
    </row>
    <row r="1145" spans="1:8" x14ac:dyDescent="0.25">
      <c r="A1145" s="54">
        <f>COUNTIF($C$3:C1145,"Да")</f>
        <v>12</v>
      </c>
      <c r="B1145" s="53">
        <f t="shared" si="34"/>
        <v>46543</v>
      </c>
      <c r="C1145" s="53" t="str">
        <f>IF(ISERROR(VLOOKUP(B1145,Оп27_BYN→EUR!$C$3:$C$33,1,0)),"Нет","Да")</f>
        <v>Нет</v>
      </c>
      <c r="D1145" s="54">
        <f t="shared" si="35"/>
        <v>365</v>
      </c>
      <c r="E1145" s="55">
        <f>('Все выпуски'!$H$4*'Все выпуски'!$H$8)*((VLOOKUP(IF(C1145="Нет",VLOOKUP(A1145,Оп27_BYN→EUR!$A$2:$C$33,3,0),VLOOKUP((A1145-1),Оп27_BYN→EUR!$A$2:$C$33,3,0)),$B$2:$G$2774,5,0)-VLOOKUP(B1145,$B$2:$G$2774,5,0))/365+(VLOOKUP(IF(C1145="Нет",VLOOKUP(A1145,Оп27_BYN→EUR!$A$2:$C$33,3,0),VLOOKUP((A1145-1),Оп27_BYN→EUR!$A$2:$C$33,3,0)),$B$2:$G$2774,6,0)-VLOOKUP(B1145,$B$2:$G$2774,6,0))/366)</f>
        <v>2.4003096870145204</v>
      </c>
      <c r="F1145" s="54">
        <f>COUNTIF(D1146:$D$2774,365)</f>
        <v>1263</v>
      </c>
      <c r="G1145" s="54">
        <f>COUNTIF(D1146:$D$2774,366)</f>
        <v>366</v>
      </c>
      <c r="H1145" s="50"/>
    </row>
    <row r="1146" spans="1:8" x14ac:dyDescent="0.25">
      <c r="A1146" s="54">
        <f>COUNTIF($C$3:C1146,"Да")</f>
        <v>12</v>
      </c>
      <c r="B1146" s="53">
        <f t="shared" si="34"/>
        <v>46544</v>
      </c>
      <c r="C1146" s="53" t="str">
        <f>IF(ISERROR(VLOOKUP(B1146,Оп27_BYN→EUR!$C$3:$C$33,1,0)),"Нет","Да")</f>
        <v>Нет</v>
      </c>
      <c r="D1146" s="54">
        <f t="shared" si="35"/>
        <v>365</v>
      </c>
      <c r="E1146" s="55">
        <f>('Все выпуски'!$H$4*'Все выпуски'!$H$8)*((VLOOKUP(IF(C1146="Нет",VLOOKUP(A1146,Оп27_BYN→EUR!$A$2:$C$33,3,0),VLOOKUP((A1146-1),Оп27_BYN→EUR!$A$2:$C$33,3,0)),$B$2:$G$2774,5,0)-VLOOKUP(B1146,$B$2:$G$2774,5,0))/365+(VLOOKUP(IF(C1146="Нет",VLOOKUP(A1146,Оп27_BYN→EUR!$A$2:$C$33,3,0),VLOOKUP((A1146-1),Оп27_BYN→EUR!$A$2:$C$33,3,0)),$B$2:$G$2774,6,0)-VLOOKUP(B1146,$B$2:$G$2774,6,0))/366)</f>
        <v>2.4269797946480152</v>
      </c>
      <c r="F1146" s="54">
        <f>COUNTIF(D1147:$D$2774,365)</f>
        <v>1262</v>
      </c>
      <c r="G1146" s="54">
        <f>COUNTIF(D1147:$D$2774,366)</f>
        <v>366</v>
      </c>
      <c r="H1146" s="50"/>
    </row>
    <row r="1147" spans="1:8" x14ac:dyDescent="0.25">
      <c r="A1147" s="54">
        <f>COUNTIF($C$3:C1147,"Да")</f>
        <v>13</v>
      </c>
      <c r="B1147" s="53">
        <f t="shared" si="34"/>
        <v>46545</v>
      </c>
      <c r="C1147" s="53" t="str">
        <f>IF(ISERROR(VLOOKUP(B1147,Оп27_BYN→EUR!$C$3:$C$33,1,0)),"Нет","Да")</f>
        <v>Да</v>
      </c>
      <c r="D1147" s="54">
        <f t="shared" si="35"/>
        <v>365</v>
      </c>
      <c r="E1147" s="55">
        <f>('Все выпуски'!$H$4*'Все выпуски'!$H$8)*((VLOOKUP(IF(C1147="Нет",VLOOKUP(A1147,Оп27_BYN→EUR!$A$2:$C$33,3,0),VLOOKUP((A1147-1),Оп27_BYN→EUR!$A$2:$C$33,3,0)),$B$2:$G$2774,5,0)-VLOOKUP(B1147,$B$2:$G$2774,5,0))/365+(VLOOKUP(IF(C1147="Нет",VLOOKUP(A1147,Оп27_BYN→EUR!$A$2:$C$33,3,0),VLOOKUP((A1147-1),Оп27_BYN→EUR!$A$2:$C$33,3,0)),$B$2:$G$2774,6,0)-VLOOKUP(B1147,$B$2:$G$2774,6,0))/366)</f>
        <v>2.4536499022815099</v>
      </c>
      <c r="F1147" s="54">
        <f>COUNTIF(D1148:$D$2774,365)</f>
        <v>1261</v>
      </c>
      <c r="G1147" s="54">
        <f>COUNTIF(D1148:$D$2774,366)</f>
        <v>366</v>
      </c>
      <c r="H1147" s="50"/>
    </row>
    <row r="1148" spans="1:8" x14ac:dyDescent="0.25">
      <c r="A1148" s="54">
        <f>COUNTIF($C$3:C1148,"Да")</f>
        <v>13</v>
      </c>
      <c r="B1148" s="53">
        <f t="shared" si="34"/>
        <v>46546</v>
      </c>
      <c r="C1148" s="53" t="str">
        <f>IF(ISERROR(VLOOKUP(B1148,Оп27_BYN→EUR!$C$3:$C$33,1,0)),"Нет","Да")</f>
        <v>Нет</v>
      </c>
      <c r="D1148" s="54">
        <f t="shared" si="35"/>
        <v>365</v>
      </c>
      <c r="E1148" s="55">
        <f>('Все выпуски'!$H$4*'Все выпуски'!$H$8)*((VLOOKUP(IF(C1148="Нет",VLOOKUP(A1148,Оп27_BYN→EUR!$A$2:$C$33,3,0),VLOOKUP((A1148-1),Оп27_BYN→EUR!$A$2:$C$33,3,0)),$B$2:$G$2774,5,0)-VLOOKUP(B1148,$B$2:$G$2774,5,0))/365+(VLOOKUP(IF(C1148="Нет",VLOOKUP(A1148,Оп27_BYN→EUR!$A$2:$C$33,3,0),VLOOKUP((A1148-1),Оп27_BYN→EUR!$A$2:$C$33,3,0)),$B$2:$G$2774,6,0)-VLOOKUP(B1148,$B$2:$G$2774,6,0))/366)</f>
        <v>2.6670107633494672E-2</v>
      </c>
      <c r="F1148" s="54">
        <f>COUNTIF(D1149:$D$2774,365)</f>
        <v>1260</v>
      </c>
      <c r="G1148" s="54">
        <f>COUNTIF(D1149:$D$2774,366)</f>
        <v>366</v>
      </c>
      <c r="H1148" s="50"/>
    </row>
    <row r="1149" spans="1:8" x14ac:dyDescent="0.25">
      <c r="A1149" s="54">
        <f>COUNTIF($C$3:C1149,"Да")</f>
        <v>13</v>
      </c>
      <c r="B1149" s="53">
        <f t="shared" si="34"/>
        <v>46547</v>
      </c>
      <c r="C1149" s="53" t="str">
        <f>IF(ISERROR(VLOOKUP(B1149,Оп27_BYN→EUR!$C$3:$C$33,1,0)),"Нет","Да")</f>
        <v>Нет</v>
      </c>
      <c r="D1149" s="54">
        <f t="shared" si="35"/>
        <v>365</v>
      </c>
      <c r="E1149" s="55">
        <f>('Все выпуски'!$H$4*'Все выпуски'!$H$8)*((VLOOKUP(IF(C1149="Нет",VLOOKUP(A1149,Оп27_BYN→EUR!$A$2:$C$33,3,0),VLOOKUP((A1149-1),Оп27_BYN→EUR!$A$2:$C$33,3,0)),$B$2:$G$2774,5,0)-VLOOKUP(B1149,$B$2:$G$2774,5,0))/365+(VLOOKUP(IF(C1149="Нет",VLOOKUP(A1149,Оп27_BYN→EUR!$A$2:$C$33,3,0),VLOOKUP((A1149-1),Оп27_BYN→EUR!$A$2:$C$33,3,0)),$B$2:$G$2774,6,0)-VLOOKUP(B1149,$B$2:$G$2774,6,0))/366)</f>
        <v>5.3340215266989344E-2</v>
      </c>
      <c r="F1149" s="54">
        <f>COUNTIF(D1150:$D$2774,365)</f>
        <v>1259</v>
      </c>
      <c r="G1149" s="54">
        <f>COUNTIF(D1150:$D$2774,366)</f>
        <v>366</v>
      </c>
      <c r="H1149" s="50"/>
    </row>
    <row r="1150" spans="1:8" x14ac:dyDescent="0.25">
      <c r="A1150" s="54">
        <f>COUNTIF($C$3:C1150,"Да")</f>
        <v>13</v>
      </c>
      <c r="B1150" s="53">
        <f t="shared" si="34"/>
        <v>46548</v>
      </c>
      <c r="C1150" s="53" t="str">
        <f>IF(ISERROR(VLOOKUP(B1150,Оп27_BYN→EUR!$C$3:$C$33,1,0)),"Нет","Да")</f>
        <v>Нет</v>
      </c>
      <c r="D1150" s="54">
        <f t="shared" si="35"/>
        <v>365</v>
      </c>
      <c r="E1150" s="55">
        <f>('Все выпуски'!$H$4*'Все выпуски'!$H$8)*((VLOOKUP(IF(C1150="Нет",VLOOKUP(A1150,Оп27_BYN→EUR!$A$2:$C$33,3,0),VLOOKUP((A1150-1),Оп27_BYN→EUR!$A$2:$C$33,3,0)),$B$2:$G$2774,5,0)-VLOOKUP(B1150,$B$2:$G$2774,5,0))/365+(VLOOKUP(IF(C1150="Нет",VLOOKUP(A1150,Оп27_BYN→EUR!$A$2:$C$33,3,0),VLOOKUP((A1150-1),Оп27_BYN→EUR!$A$2:$C$33,3,0)),$B$2:$G$2774,6,0)-VLOOKUP(B1150,$B$2:$G$2774,6,0))/366)</f>
        <v>8.0010322900484002E-2</v>
      </c>
      <c r="F1150" s="54">
        <f>COUNTIF(D1151:$D$2774,365)</f>
        <v>1258</v>
      </c>
      <c r="G1150" s="54">
        <f>COUNTIF(D1151:$D$2774,366)</f>
        <v>366</v>
      </c>
      <c r="H1150" s="50"/>
    </row>
    <row r="1151" spans="1:8" x14ac:dyDescent="0.25">
      <c r="A1151" s="54">
        <f>COUNTIF($C$3:C1151,"Да")</f>
        <v>13</v>
      </c>
      <c r="B1151" s="53">
        <f t="shared" si="34"/>
        <v>46549</v>
      </c>
      <c r="C1151" s="53" t="str">
        <f>IF(ISERROR(VLOOKUP(B1151,Оп27_BYN→EUR!$C$3:$C$33,1,0)),"Нет","Да")</f>
        <v>Нет</v>
      </c>
      <c r="D1151" s="54">
        <f t="shared" si="35"/>
        <v>365</v>
      </c>
      <c r="E1151" s="55">
        <f>('Все выпуски'!$H$4*'Все выпуски'!$H$8)*((VLOOKUP(IF(C1151="Нет",VLOOKUP(A1151,Оп27_BYN→EUR!$A$2:$C$33,3,0),VLOOKUP((A1151-1),Оп27_BYN→EUR!$A$2:$C$33,3,0)),$B$2:$G$2774,5,0)-VLOOKUP(B1151,$B$2:$G$2774,5,0))/365+(VLOOKUP(IF(C1151="Нет",VLOOKUP(A1151,Оп27_BYN→EUR!$A$2:$C$33,3,0),VLOOKUP((A1151-1),Оп27_BYN→EUR!$A$2:$C$33,3,0)),$B$2:$G$2774,6,0)-VLOOKUP(B1151,$B$2:$G$2774,6,0))/366)</f>
        <v>0.10668043053397869</v>
      </c>
      <c r="F1151" s="54">
        <f>COUNTIF(D1152:$D$2774,365)</f>
        <v>1257</v>
      </c>
      <c r="G1151" s="54">
        <f>COUNTIF(D1152:$D$2774,366)</f>
        <v>366</v>
      </c>
      <c r="H1151" s="50"/>
    </row>
    <row r="1152" spans="1:8" x14ac:dyDescent="0.25">
      <c r="A1152" s="54">
        <f>COUNTIF($C$3:C1152,"Да")</f>
        <v>13</v>
      </c>
      <c r="B1152" s="53">
        <f t="shared" si="34"/>
        <v>46550</v>
      </c>
      <c r="C1152" s="53" t="str">
        <f>IF(ISERROR(VLOOKUP(B1152,Оп27_BYN→EUR!$C$3:$C$33,1,0)),"Нет","Да")</f>
        <v>Нет</v>
      </c>
      <c r="D1152" s="54">
        <f t="shared" si="35"/>
        <v>365</v>
      </c>
      <c r="E1152" s="55">
        <f>('Все выпуски'!$H$4*'Все выпуски'!$H$8)*((VLOOKUP(IF(C1152="Нет",VLOOKUP(A1152,Оп27_BYN→EUR!$A$2:$C$33,3,0),VLOOKUP((A1152-1),Оп27_BYN→EUR!$A$2:$C$33,3,0)),$B$2:$G$2774,5,0)-VLOOKUP(B1152,$B$2:$G$2774,5,0))/365+(VLOOKUP(IF(C1152="Нет",VLOOKUP(A1152,Оп27_BYN→EUR!$A$2:$C$33,3,0),VLOOKUP((A1152-1),Оп27_BYN→EUR!$A$2:$C$33,3,0)),$B$2:$G$2774,6,0)-VLOOKUP(B1152,$B$2:$G$2774,6,0))/366)</f>
        <v>0.13335053816747336</v>
      </c>
      <c r="F1152" s="54">
        <f>COUNTIF(D1153:$D$2774,365)</f>
        <v>1256</v>
      </c>
      <c r="G1152" s="54">
        <f>COUNTIF(D1153:$D$2774,366)</f>
        <v>366</v>
      </c>
      <c r="H1152" s="50"/>
    </row>
    <row r="1153" spans="1:8" x14ac:dyDescent="0.25">
      <c r="A1153" s="54">
        <f>COUNTIF($C$3:C1153,"Да")</f>
        <v>13</v>
      </c>
      <c r="B1153" s="53">
        <f t="shared" si="34"/>
        <v>46551</v>
      </c>
      <c r="C1153" s="53" t="str">
        <f>IF(ISERROR(VLOOKUP(B1153,Оп27_BYN→EUR!$C$3:$C$33,1,0)),"Нет","Да")</f>
        <v>Нет</v>
      </c>
      <c r="D1153" s="54">
        <f t="shared" si="35"/>
        <v>365</v>
      </c>
      <c r="E1153" s="55">
        <f>('Все выпуски'!$H$4*'Все выпуски'!$H$8)*((VLOOKUP(IF(C1153="Нет",VLOOKUP(A1153,Оп27_BYN→EUR!$A$2:$C$33,3,0),VLOOKUP((A1153-1),Оп27_BYN→EUR!$A$2:$C$33,3,0)),$B$2:$G$2774,5,0)-VLOOKUP(B1153,$B$2:$G$2774,5,0))/365+(VLOOKUP(IF(C1153="Нет",VLOOKUP(A1153,Оп27_BYN→EUR!$A$2:$C$33,3,0),VLOOKUP((A1153-1),Оп27_BYN→EUR!$A$2:$C$33,3,0)),$B$2:$G$2774,6,0)-VLOOKUP(B1153,$B$2:$G$2774,6,0))/366)</f>
        <v>0.160020645800968</v>
      </c>
      <c r="F1153" s="54">
        <f>COUNTIF(D1154:$D$2774,365)</f>
        <v>1255</v>
      </c>
      <c r="G1153" s="54">
        <f>COUNTIF(D1154:$D$2774,366)</f>
        <v>366</v>
      </c>
      <c r="H1153" s="50"/>
    </row>
    <row r="1154" spans="1:8" x14ac:dyDescent="0.25">
      <c r="A1154" s="54">
        <f>COUNTIF($C$3:C1154,"Да")</f>
        <v>13</v>
      </c>
      <c r="B1154" s="53">
        <f t="shared" si="34"/>
        <v>46552</v>
      </c>
      <c r="C1154" s="53" t="str">
        <f>IF(ISERROR(VLOOKUP(B1154,Оп27_BYN→EUR!$C$3:$C$33,1,0)),"Нет","Да")</f>
        <v>Нет</v>
      </c>
      <c r="D1154" s="54">
        <f t="shared" si="35"/>
        <v>365</v>
      </c>
      <c r="E1154" s="55">
        <f>('Все выпуски'!$H$4*'Все выпуски'!$H$8)*((VLOOKUP(IF(C1154="Нет",VLOOKUP(A1154,Оп27_BYN→EUR!$A$2:$C$33,3,0),VLOOKUP((A1154-1),Оп27_BYN→EUR!$A$2:$C$33,3,0)),$B$2:$G$2774,5,0)-VLOOKUP(B1154,$B$2:$G$2774,5,0))/365+(VLOOKUP(IF(C1154="Нет",VLOOKUP(A1154,Оп27_BYN→EUR!$A$2:$C$33,3,0),VLOOKUP((A1154-1),Оп27_BYN→EUR!$A$2:$C$33,3,0)),$B$2:$G$2774,6,0)-VLOOKUP(B1154,$B$2:$G$2774,6,0))/366)</f>
        <v>0.1866907534344627</v>
      </c>
      <c r="F1154" s="54">
        <f>COUNTIF(D1155:$D$2774,365)</f>
        <v>1254</v>
      </c>
      <c r="G1154" s="54">
        <f>COUNTIF(D1155:$D$2774,366)</f>
        <v>366</v>
      </c>
      <c r="H1154" s="50"/>
    </row>
    <row r="1155" spans="1:8" x14ac:dyDescent="0.25">
      <c r="A1155" s="54">
        <f>COUNTIF($C$3:C1155,"Да")</f>
        <v>13</v>
      </c>
      <c r="B1155" s="53">
        <f t="shared" si="34"/>
        <v>46553</v>
      </c>
      <c r="C1155" s="53" t="str">
        <f>IF(ISERROR(VLOOKUP(B1155,Оп27_BYN→EUR!$C$3:$C$33,1,0)),"Нет","Да")</f>
        <v>Нет</v>
      </c>
      <c r="D1155" s="54">
        <f t="shared" si="35"/>
        <v>365</v>
      </c>
      <c r="E1155" s="55">
        <f>('Все выпуски'!$H$4*'Все выпуски'!$H$8)*((VLOOKUP(IF(C1155="Нет",VLOOKUP(A1155,Оп27_BYN→EUR!$A$2:$C$33,3,0),VLOOKUP((A1155-1),Оп27_BYN→EUR!$A$2:$C$33,3,0)),$B$2:$G$2774,5,0)-VLOOKUP(B1155,$B$2:$G$2774,5,0))/365+(VLOOKUP(IF(C1155="Нет",VLOOKUP(A1155,Оп27_BYN→EUR!$A$2:$C$33,3,0),VLOOKUP((A1155-1),Оп27_BYN→EUR!$A$2:$C$33,3,0)),$B$2:$G$2774,6,0)-VLOOKUP(B1155,$B$2:$G$2774,6,0))/366)</f>
        <v>0.21336086106795737</v>
      </c>
      <c r="F1155" s="54">
        <f>COUNTIF(D1156:$D$2774,365)</f>
        <v>1253</v>
      </c>
      <c r="G1155" s="54">
        <f>COUNTIF(D1156:$D$2774,366)</f>
        <v>366</v>
      </c>
      <c r="H1155" s="50"/>
    </row>
    <row r="1156" spans="1:8" x14ac:dyDescent="0.25">
      <c r="A1156" s="54">
        <f>COUNTIF($C$3:C1156,"Да")</f>
        <v>13</v>
      </c>
      <c r="B1156" s="53">
        <f t="shared" ref="B1156:B1219" si="36">B1155+1</f>
        <v>46554</v>
      </c>
      <c r="C1156" s="53" t="str">
        <f>IF(ISERROR(VLOOKUP(B1156,Оп27_BYN→EUR!$C$3:$C$33,1,0)),"Нет","Да")</f>
        <v>Нет</v>
      </c>
      <c r="D1156" s="54">
        <f t="shared" ref="D1156:D1219" si="37">IF(MOD(YEAR(B1156),4)=0,366,365)</f>
        <v>365</v>
      </c>
      <c r="E1156" s="55">
        <f>('Все выпуски'!$H$4*'Все выпуски'!$H$8)*((VLOOKUP(IF(C1156="Нет",VLOOKUP(A1156,Оп27_BYN→EUR!$A$2:$C$33,3,0),VLOOKUP((A1156-1),Оп27_BYN→EUR!$A$2:$C$33,3,0)),$B$2:$G$2774,5,0)-VLOOKUP(B1156,$B$2:$G$2774,5,0))/365+(VLOOKUP(IF(C1156="Нет",VLOOKUP(A1156,Оп27_BYN→EUR!$A$2:$C$33,3,0),VLOOKUP((A1156-1),Оп27_BYN→EUR!$A$2:$C$33,3,0)),$B$2:$G$2774,6,0)-VLOOKUP(B1156,$B$2:$G$2774,6,0))/366)</f>
        <v>0.24003096870145205</v>
      </c>
      <c r="F1156" s="54">
        <f>COUNTIF(D1157:$D$2774,365)</f>
        <v>1252</v>
      </c>
      <c r="G1156" s="54">
        <f>COUNTIF(D1157:$D$2774,366)</f>
        <v>366</v>
      </c>
      <c r="H1156" s="50"/>
    </row>
    <row r="1157" spans="1:8" x14ac:dyDescent="0.25">
      <c r="A1157" s="54">
        <f>COUNTIF($C$3:C1157,"Да")</f>
        <v>13</v>
      </c>
      <c r="B1157" s="53">
        <f t="shared" si="36"/>
        <v>46555</v>
      </c>
      <c r="C1157" s="53" t="str">
        <f>IF(ISERROR(VLOOKUP(B1157,Оп27_BYN→EUR!$C$3:$C$33,1,0)),"Нет","Да")</f>
        <v>Нет</v>
      </c>
      <c r="D1157" s="54">
        <f t="shared" si="37"/>
        <v>365</v>
      </c>
      <c r="E1157" s="55">
        <f>('Все выпуски'!$H$4*'Все выпуски'!$H$8)*((VLOOKUP(IF(C1157="Нет",VLOOKUP(A1157,Оп27_BYN→EUR!$A$2:$C$33,3,0),VLOOKUP((A1157-1),Оп27_BYN→EUR!$A$2:$C$33,3,0)),$B$2:$G$2774,5,0)-VLOOKUP(B1157,$B$2:$G$2774,5,0))/365+(VLOOKUP(IF(C1157="Нет",VLOOKUP(A1157,Оп27_BYN→EUR!$A$2:$C$33,3,0),VLOOKUP((A1157-1),Оп27_BYN→EUR!$A$2:$C$33,3,0)),$B$2:$G$2774,6,0)-VLOOKUP(B1157,$B$2:$G$2774,6,0))/366)</f>
        <v>0.26670107633494672</v>
      </c>
      <c r="F1157" s="54">
        <f>COUNTIF(D1158:$D$2774,365)</f>
        <v>1251</v>
      </c>
      <c r="G1157" s="54">
        <f>COUNTIF(D1158:$D$2774,366)</f>
        <v>366</v>
      </c>
      <c r="H1157" s="50"/>
    </row>
    <row r="1158" spans="1:8" x14ac:dyDescent="0.25">
      <c r="A1158" s="54">
        <f>COUNTIF($C$3:C1158,"Да")</f>
        <v>13</v>
      </c>
      <c r="B1158" s="53">
        <f t="shared" si="36"/>
        <v>46556</v>
      </c>
      <c r="C1158" s="53" t="str">
        <f>IF(ISERROR(VLOOKUP(B1158,Оп27_BYN→EUR!$C$3:$C$33,1,0)),"Нет","Да")</f>
        <v>Нет</v>
      </c>
      <c r="D1158" s="54">
        <f t="shared" si="37"/>
        <v>365</v>
      </c>
      <c r="E1158" s="55">
        <f>('Все выпуски'!$H$4*'Все выпуски'!$H$8)*((VLOOKUP(IF(C1158="Нет",VLOOKUP(A1158,Оп27_BYN→EUR!$A$2:$C$33,3,0),VLOOKUP((A1158-1),Оп27_BYN→EUR!$A$2:$C$33,3,0)),$B$2:$G$2774,5,0)-VLOOKUP(B1158,$B$2:$G$2774,5,0))/365+(VLOOKUP(IF(C1158="Нет",VLOOKUP(A1158,Оп27_BYN→EUR!$A$2:$C$33,3,0),VLOOKUP((A1158-1),Оп27_BYN→EUR!$A$2:$C$33,3,0)),$B$2:$G$2774,6,0)-VLOOKUP(B1158,$B$2:$G$2774,6,0))/366)</f>
        <v>0.29337118396844142</v>
      </c>
      <c r="F1158" s="54">
        <f>COUNTIF(D1159:$D$2774,365)</f>
        <v>1250</v>
      </c>
      <c r="G1158" s="54">
        <f>COUNTIF(D1159:$D$2774,366)</f>
        <v>366</v>
      </c>
      <c r="H1158" s="50"/>
    </row>
    <row r="1159" spans="1:8" x14ac:dyDescent="0.25">
      <c r="A1159" s="54">
        <f>COUNTIF($C$3:C1159,"Да")</f>
        <v>13</v>
      </c>
      <c r="B1159" s="53">
        <f t="shared" si="36"/>
        <v>46557</v>
      </c>
      <c r="C1159" s="53" t="str">
        <f>IF(ISERROR(VLOOKUP(B1159,Оп27_BYN→EUR!$C$3:$C$33,1,0)),"Нет","Да")</f>
        <v>Нет</v>
      </c>
      <c r="D1159" s="54">
        <f t="shared" si="37"/>
        <v>365</v>
      </c>
      <c r="E1159" s="55">
        <f>('Все выпуски'!$H$4*'Все выпуски'!$H$8)*((VLOOKUP(IF(C1159="Нет",VLOOKUP(A1159,Оп27_BYN→EUR!$A$2:$C$33,3,0),VLOOKUP((A1159-1),Оп27_BYN→EUR!$A$2:$C$33,3,0)),$B$2:$G$2774,5,0)-VLOOKUP(B1159,$B$2:$G$2774,5,0))/365+(VLOOKUP(IF(C1159="Нет",VLOOKUP(A1159,Оп27_BYN→EUR!$A$2:$C$33,3,0),VLOOKUP((A1159-1),Оп27_BYN→EUR!$A$2:$C$33,3,0)),$B$2:$G$2774,6,0)-VLOOKUP(B1159,$B$2:$G$2774,6,0))/366)</f>
        <v>0.32004129160193601</v>
      </c>
      <c r="F1159" s="54">
        <f>COUNTIF(D1160:$D$2774,365)</f>
        <v>1249</v>
      </c>
      <c r="G1159" s="54">
        <f>COUNTIF(D1160:$D$2774,366)</f>
        <v>366</v>
      </c>
      <c r="H1159" s="50"/>
    </row>
    <row r="1160" spans="1:8" x14ac:dyDescent="0.25">
      <c r="A1160" s="54">
        <f>COUNTIF($C$3:C1160,"Да")</f>
        <v>13</v>
      </c>
      <c r="B1160" s="53">
        <f t="shared" si="36"/>
        <v>46558</v>
      </c>
      <c r="C1160" s="53" t="str">
        <f>IF(ISERROR(VLOOKUP(B1160,Оп27_BYN→EUR!$C$3:$C$33,1,0)),"Нет","Да")</f>
        <v>Нет</v>
      </c>
      <c r="D1160" s="54">
        <f t="shared" si="37"/>
        <v>365</v>
      </c>
      <c r="E1160" s="55">
        <f>('Все выпуски'!$H$4*'Все выпуски'!$H$8)*((VLOOKUP(IF(C1160="Нет",VLOOKUP(A1160,Оп27_BYN→EUR!$A$2:$C$33,3,0),VLOOKUP((A1160-1),Оп27_BYN→EUR!$A$2:$C$33,3,0)),$B$2:$G$2774,5,0)-VLOOKUP(B1160,$B$2:$G$2774,5,0))/365+(VLOOKUP(IF(C1160="Нет",VLOOKUP(A1160,Оп27_BYN→EUR!$A$2:$C$33,3,0),VLOOKUP((A1160-1),Оп27_BYN→EUR!$A$2:$C$33,3,0)),$B$2:$G$2774,6,0)-VLOOKUP(B1160,$B$2:$G$2774,6,0))/366)</f>
        <v>0.34671139923543071</v>
      </c>
      <c r="F1160" s="54">
        <f>COUNTIF(D1161:$D$2774,365)</f>
        <v>1248</v>
      </c>
      <c r="G1160" s="54">
        <f>COUNTIF(D1161:$D$2774,366)</f>
        <v>366</v>
      </c>
      <c r="H1160" s="50"/>
    </row>
    <row r="1161" spans="1:8" x14ac:dyDescent="0.25">
      <c r="A1161" s="54">
        <f>COUNTIF($C$3:C1161,"Да")</f>
        <v>13</v>
      </c>
      <c r="B1161" s="53">
        <f t="shared" si="36"/>
        <v>46559</v>
      </c>
      <c r="C1161" s="53" t="str">
        <f>IF(ISERROR(VLOOKUP(B1161,Оп27_BYN→EUR!$C$3:$C$33,1,0)),"Нет","Да")</f>
        <v>Нет</v>
      </c>
      <c r="D1161" s="54">
        <f t="shared" si="37"/>
        <v>365</v>
      </c>
      <c r="E1161" s="55">
        <f>('Все выпуски'!$H$4*'Все выпуски'!$H$8)*((VLOOKUP(IF(C1161="Нет",VLOOKUP(A1161,Оп27_BYN→EUR!$A$2:$C$33,3,0),VLOOKUP((A1161-1),Оп27_BYN→EUR!$A$2:$C$33,3,0)),$B$2:$G$2774,5,0)-VLOOKUP(B1161,$B$2:$G$2774,5,0))/365+(VLOOKUP(IF(C1161="Нет",VLOOKUP(A1161,Оп27_BYN→EUR!$A$2:$C$33,3,0),VLOOKUP((A1161-1),Оп27_BYN→EUR!$A$2:$C$33,3,0)),$B$2:$G$2774,6,0)-VLOOKUP(B1161,$B$2:$G$2774,6,0))/366)</f>
        <v>0.37338150686892541</v>
      </c>
      <c r="F1161" s="54">
        <f>COUNTIF(D1162:$D$2774,365)</f>
        <v>1247</v>
      </c>
      <c r="G1161" s="54">
        <f>COUNTIF(D1162:$D$2774,366)</f>
        <v>366</v>
      </c>
      <c r="H1161" s="50"/>
    </row>
    <row r="1162" spans="1:8" x14ac:dyDescent="0.25">
      <c r="A1162" s="54">
        <f>COUNTIF($C$3:C1162,"Да")</f>
        <v>13</v>
      </c>
      <c r="B1162" s="53">
        <f t="shared" si="36"/>
        <v>46560</v>
      </c>
      <c r="C1162" s="53" t="str">
        <f>IF(ISERROR(VLOOKUP(B1162,Оп27_BYN→EUR!$C$3:$C$33,1,0)),"Нет","Да")</f>
        <v>Нет</v>
      </c>
      <c r="D1162" s="54">
        <f t="shared" si="37"/>
        <v>365</v>
      </c>
      <c r="E1162" s="55">
        <f>('Все выпуски'!$H$4*'Все выпуски'!$H$8)*((VLOOKUP(IF(C1162="Нет",VLOOKUP(A1162,Оп27_BYN→EUR!$A$2:$C$33,3,0),VLOOKUP((A1162-1),Оп27_BYN→EUR!$A$2:$C$33,3,0)),$B$2:$G$2774,5,0)-VLOOKUP(B1162,$B$2:$G$2774,5,0))/365+(VLOOKUP(IF(C1162="Нет",VLOOKUP(A1162,Оп27_BYN→EUR!$A$2:$C$33,3,0),VLOOKUP((A1162-1),Оп27_BYN→EUR!$A$2:$C$33,3,0)),$B$2:$G$2774,6,0)-VLOOKUP(B1162,$B$2:$G$2774,6,0))/366)</f>
        <v>0.40005161450242005</v>
      </c>
      <c r="F1162" s="54">
        <f>COUNTIF(D1163:$D$2774,365)</f>
        <v>1246</v>
      </c>
      <c r="G1162" s="54">
        <f>COUNTIF(D1163:$D$2774,366)</f>
        <v>366</v>
      </c>
      <c r="H1162" s="50"/>
    </row>
    <row r="1163" spans="1:8" x14ac:dyDescent="0.25">
      <c r="A1163" s="54">
        <f>COUNTIF($C$3:C1163,"Да")</f>
        <v>13</v>
      </c>
      <c r="B1163" s="53">
        <f t="shared" si="36"/>
        <v>46561</v>
      </c>
      <c r="C1163" s="53" t="str">
        <f>IF(ISERROR(VLOOKUP(B1163,Оп27_BYN→EUR!$C$3:$C$33,1,0)),"Нет","Да")</f>
        <v>Нет</v>
      </c>
      <c r="D1163" s="54">
        <f t="shared" si="37"/>
        <v>365</v>
      </c>
      <c r="E1163" s="55">
        <f>('Все выпуски'!$H$4*'Все выпуски'!$H$8)*((VLOOKUP(IF(C1163="Нет",VLOOKUP(A1163,Оп27_BYN→EUR!$A$2:$C$33,3,0),VLOOKUP((A1163-1),Оп27_BYN→EUR!$A$2:$C$33,3,0)),$B$2:$G$2774,5,0)-VLOOKUP(B1163,$B$2:$G$2774,5,0))/365+(VLOOKUP(IF(C1163="Нет",VLOOKUP(A1163,Оп27_BYN→EUR!$A$2:$C$33,3,0),VLOOKUP((A1163-1),Оп27_BYN→EUR!$A$2:$C$33,3,0)),$B$2:$G$2774,6,0)-VLOOKUP(B1163,$B$2:$G$2774,6,0))/366)</f>
        <v>0.42672172213591475</v>
      </c>
      <c r="F1163" s="54">
        <f>COUNTIF(D1164:$D$2774,365)</f>
        <v>1245</v>
      </c>
      <c r="G1163" s="54">
        <f>COUNTIF(D1164:$D$2774,366)</f>
        <v>366</v>
      </c>
      <c r="H1163" s="50"/>
    </row>
    <row r="1164" spans="1:8" x14ac:dyDescent="0.25">
      <c r="A1164" s="54">
        <f>COUNTIF($C$3:C1164,"Да")</f>
        <v>13</v>
      </c>
      <c r="B1164" s="53">
        <f t="shared" si="36"/>
        <v>46562</v>
      </c>
      <c r="C1164" s="53" t="str">
        <f>IF(ISERROR(VLOOKUP(B1164,Оп27_BYN→EUR!$C$3:$C$33,1,0)),"Нет","Да")</f>
        <v>Нет</v>
      </c>
      <c r="D1164" s="54">
        <f t="shared" si="37"/>
        <v>365</v>
      </c>
      <c r="E1164" s="55">
        <f>('Все выпуски'!$H$4*'Все выпуски'!$H$8)*((VLOOKUP(IF(C1164="Нет",VLOOKUP(A1164,Оп27_BYN→EUR!$A$2:$C$33,3,0),VLOOKUP((A1164-1),Оп27_BYN→EUR!$A$2:$C$33,3,0)),$B$2:$G$2774,5,0)-VLOOKUP(B1164,$B$2:$G$2774,5,0))/365+(VLOOKUP(IF(C1164="Нет",VLOOKUP(A1164,Оп27_BYN→EUR!$A$2:$C$33,3,0),VLOOKUP((A1164-1),Оп27_BYN→EUR!$A$2:$C$33,3,0)),$B$2:$G$2774,6,0)-VLOOKUP(B1164,$B$2:$G$2774,6,0))/366)</f>
        <v>0.45339182976940945</v>
      </c>
      <c r="F1164" s="54">
        <f>COUNTIF(D1165:$D$2774,365)</f>
        <v>1244</v>
      </c>
      <c r="G1164" s="54">
        <f>COUNTIF(D1165:$D$2774,366)</f>
        <v>366</v>
      </c>
      <c r="H1164" s="50"/>
    </row>
    <row r="1165" spans="1:8" x14ac:dyDescent="0.25">
      <c r="A1165" s="54">
        <f>COUNTIF($C$3:C1165,"Да")</f>
        <v>13</v>
      </c>
      <c r="B1165" s="53">
        <f t="shared" si="36"/>
        <v>46563</v>
      </c>
      <c r="C1165" s="53" t="str">
        <f>IF(ISERROR(VLOOKUP(B1165,Оп27_BYN→EUR!$C$3:$C$33,1,0)),"Нет","Да")</f>
        <v>Нет</v>
      </c>
      <c r="D1165" s="54">
        <f t="shared" si="37"/>
        <v>365</v>
      </c>
      <c r="E1165" s="55">
        <f>('Все выпуски'!$H$4*'Все выпуски'!$H$8)*((VLOOKUP(IF(C1165="Нет",VLOOKUP(A1165,Оп27_BYN→EUR!$A$2:$C$33,3,0),VLOOKUP((A1165-1),Оп27_BYN→EUR!$A$2:$C$33,3,0)),$B$2:$G$2774,5,0)-VLOOKUP(B1165,$B$2:$G$2774,5,0))/365+(VLOOKUP(IF(C1165="Нет",VLOOKUP(A1165,Оп27_BYN→EUR!$A$2:$C$33,3,0),VLOOKUP((A1165-1),Оп27_BYN→EUR!$A$2:$C$33,3,0)),$B$2:$G$2774,6,0)-VLOOKUP(B1165,$B$2:$G$2774,6,0))/366)</f>
        <v>0.48006193740290409</v>
      </c>
      <c r="F1165" s="54">
        <f>COUNTIF(D1166:$D$2774,365)</f>
        <v>1243</v>
      </c>
      <c r="G1165" s="54">
        <f>COUNTIF(D1166:$D$2774,366)</f>
        <v>366</v>
      </c>
      <c r="H1165" s="50"/>
    </row>
    <row r="1166" spans="1:8" x14ac:dyDescent="0.25">
      <c r="A1166" s="54">
        <f>COUNTIF($C$3:C1166,"Да")</f>
        <v>13</v>
      </c>
      <c r="B1166" s="53">
        <f t="shared" si="36"/>
        <v>46564</v>
      </c>
      <c r="C1166" s="53" t="str">
        <f>IF(ISERROR(VLOOKUP(B1166,Оп27_BYN→EUR!$C$3:$C$33,1,0)),"Нет","Да")</f>
        <v>Нет</v>
      </c>
      <c r="D1166" s="54">
        <f t="shared" si="37"/>
        <v>365</v>
      </c>
      <c r="E1166" s="55">
        <f>('Все выпуски'!$H$4*'Все выпуски'!$H$8)*((VLOOKUP(IF(C1166="Нет",VLOOKUP(A1166,Оп27_BYN→EUR!$A$2:$C$33,3,0),VLOOKUP((A1166-1),Оп27_BYN→EUR!$A$2:$C$33,3,0)),$B$2:$G$2774,5,0)-VLOOKUP(B1166,$B$2:$G$2774,5,0))/365+(VLOOKUP(IF(C1166="Нет",VLOOKUP(A1166,Оп27_BYN→EUR!$A$2:$C$33,3,0),VLOOKUP((A1166-1),Оп27_BYN→EUR!$A$2:$C$33,3,0)),$B$2:$G$2774,6,0)-VLOOKUP(B1166,$B$2:$G$2774,6,0))/366)</f>
        <v>0.50673204503639879</v>
      </c>
      <c r="F1166" s="54">
        <f>COUNTIF(D1167:$D$2774,365)</f>
        <v>1242</v>
      </c>
      <c r="G1166" s="54">
        <f>COUNTIF(D1167:$D$2774,366)</f>
        <v>366</v>
      </c>
      <c r="H1166" s="50"/>
    </row>
    <row r="1167" spans="1:8" x14ac:dyDescent="0.25">
      <c r="A1167" s="54">
        <f>COUNTIF($C$3:C1167,"Да")</f>
        <v>13</v>
      </c>
      <c r="B1167" s="53">
        <f t="shared" si="36"/>
        <v>46565</v>
      </c>
      <c r="C1167" s="53" t="str">
        <f>IF(ISERROR(VLOOKUP(B1167,Оп27_BYN→EUR!$C$3:$C$33,1,0)),"Нет","Да")</f>
        <v>Нет</v>
      </c>
      <c r="D1167" s="54">
        <f t="shared" si="37"/>
        <v>365</v>
      </c>
      <c r="E1167" s="55">
        <f>('Все выпуски'!$H$4*'Все выпуски'!$H$8)*((VLOOKUP(IF(C1167="Нет",VLOOKUP(A1167,Оп27_BYN→EUR!$A$2:$C$33,3,0),VLOOKUP((A1167-1),Оп27_BYN→EUR!$A$2:$C$33,3,0)),$B$2:$G$2774,5,0)-VLOOKUP(B1167,$B$2:$G$2774,5,0))/365+(VLOOKUP(IF(C1167="Нет",VLOOKUP(A1167,Оп27_BYN→EUR!$A$2:$C$33,3,0),VLOOKUP((A1167-1),Оп27_BYN→EUR!$A$2:$C$33,3,0)),$B$2:$G$2774,6,0)-VLOOKUP(B1167,$B$2:$G$2774,6,0))/366)</f>
        <v>0.53340215266989344</v>
      </c>
      <c r="F1167" s="54">
        <f>COUNTIF(D1168:$D$2774,365)</f>
        <v>1241</v>
      </c>
      <c r="G1167" s="54">
        <f>COUNTIF(D1168:$D$2774,366)</f>
        <v>366</v>
      </c>
      <c r="H1167" s="50"/>
    </row>
    <row r="1168" spans="1:8" x14ac:dyDescent="0.25">
      <c r="A1168" s="54">
        <f>COUNTIF($C$3:C1168,"Да")</f>
        <v>13</v>
      </c>
      <c r="B1168" s="53">
        <f t="shared" si="36"/>
        <v>46566</v>
      </c>
      <c r="C1168" s="53" t="str">
        <f>IF(ISERROR(VLOOKUP(B1168,Оп27_BYN→EUR!$C$3:$C$33,1,0)),"Нет","Да")</f>
        <v>Нет</v>
      </c>
      <c r="D1168" s="54">
        <f t="shared" si="37"/>
        <v>365</v>
      </c>
      <c r="E1168" s="55">
        <f>('Все выпуски'!$H$4*'Все выпуски'!$H$8)*((VLOOKUP(IF(C1168="Нет",VLOOKUP(A1168,Оп27_BYN→EUR!$A$2:$C$33,3,0),VLOOKUP((A1168-1),Оп27_BYN→EUR!$A$2:$C$33,3,0)),$B$2:$G$2774,5,0)-VLOOKUP(B1168,$B$2:$G$2774,5,0))/365+(VLOOKUP(IF(C1168="Нет",VLOOKUP(A1168,Оп27_BYN→EUR!$A$2:$C$33,3,0),VLOOKUP((A1168-1),Оп27_BYN→EUR!$A$2:$C$33,3,0)),$B$2:$G$2774,6,0)-VLOOKUP(B1168,$B$2:$G$2774,6,0))/366)</f>
        <v>0.56007226030338808</v>
      </c>
      <c r="F1168" s="54">
        <f>COUNTIF(D1169:$D$2774,365)</f>
        <v>1240</v>
      </c>
      <c r="G1168" s="54">
        <f>COUNTIF(D1169:$D$2774,366)</f>
        <v>366</v>
      </c>
      <c r="H1168" s="50"/>
    </row>
    <row r="1169" spans="1:8" x14ac:dyDescent="0.25">
      <c r="A1169" s="54">
        <f>COUNTIF($C$3:C1169,"Да")</f>
        <v>13</v>
      </c>
      <c r="B1169" s="53">
        <f t="shared" si="36"/>
        <v>46567</v>
      </c>
      <c r="C1169" s="53" t="str">
        <f>IF(ISERROR(VLOOKUP(B1169,Оп27_BYN→EUR!$C$3:$C$33,1,0)),"Нет","Да")</f>
        <v>Нет</v>
      </c>
      <c r="D1169" s="54">
        <f t="shared" si="37"/>
        <v>365</v>
      </c>
      <c r="E1169" s="55">
        <f>('Все выпуски'!$H$4*'Все выпуски'!$H$8)*((VLOOKUP(IF(C1169="Нет",VLOOKUP(A1169,Оп27_BYN→EUR!$A$2:$C$33,3,0),VLOOKUP((A1169-1),Оп27_BYN→EUR!$A$2:$C$33,3,0)),$B$2:$G$2774,5,0)-VLOOKUP(B1169,$B$2:$G$2774,5,0))/365+(VLOOKUP(IF(C1169="Нет",VLOOKUP(A1169,Оп27_BYN→EUR!$A$2:$C$33,3,0),VLOOKUP((A1169-1),Оп27_BYN→EUR!$A$2:$C$33,3,0)),$B$2:$G$2774,6,0)-VLOOKUP(B1169,$B$2:$G$2774,6,0))/366)</f>
        <v>0.58674236793688284</v>
      </c>
      <c r="F1169" s="54">
        <f>COUNTIF(D1170:$D$2774,365)</f>
        <v>1239</v>
      </c>
      <c r="G1169" s="54">
        <f>COUNTIF(D1170:$D$2774,366)</f>
        <v>366</v>
      </c>
      <c r="H1169" s="50"/>
    </row>
    <row r="1170" spans="1:8" x14ac:dyDescent="0.25">
      <c r="A1170" s="54">
        <f>COUNTIF($C$3:C1170,"Да")</f>
        <v>13</v>
      </c>
      <c r="B1170" s="53">
        <f t="shared" si="36"/>
        <v>46568</v>
      </c>
      <c r="C1170" s="53" t="str">
        <f>IF(ISERROR(VLOOKUP(B1170,Оп27_BYN→EUR!$C$3:$C$33,1,0)),"Нет","Да")</f>
        <v>Нет</v>
      </c>
      <c r="D1170" s="54">
        <f t="shared" si="37"/>
        <v>365</v>
      </c>
      <c r="E1170" s="55">
        <f>('Все выпуски'!$H$4*'Все выпуски'!$H$8)*((VLOOKUP(IF(C1170="Нет",VLOOKUP(A1170,Оп27_BYN→EUR!$A$2:$C$33,3,0),VLOOKUP((A1170-1),Оп27_BYN→EUR!$A$2:$C$33,3,0)),$B$2:$G$2774,5,0)-VLOOKUP(B1170,$B$2:$G$2774,5,0))/365+(VLOOKUP(IF(C1170="Нет",VLOOKUP(A1170,Оп27_BYN→EUR!$A$2:$C$33,3,0),VLOOKUP((A1170-1),Оп27_BYN→EUR!$A$2:$C$33,3,0)),$B$2:$G$2774,6,0)-VLOOKUP(B1170,$B$2:$G$2774,6,0))/366)</f>
        <v>0.61341247557037748</v>
      </c>
      <c r="F1170" s="54">
        <f>COUNTIF(D1171:$D$2774,365)</f>
        <v>1238</v>
      </c>
      <c r="G1170" s="54">
        <f>COUNTIF(D1171:$D$2774,366)</f>
        <v>366</v>
      </c>
      <c r="H1170" s="50"/>
    </row>
    <row r="1171" spans="1:8" x14ac:dyDescent="0.25">
      <c r="A1171" s="54">
        <f>COUNTIF($C$3:C1171,"Да")</f>
        <v>13</v>
      </c>
      <c r="B1171" s="53">
        <f t="shared" si="36"/>
        <v>46569</v>
      </c>
      <c r="C1171" s="53" t="str">
        <f>IF(ISERROR(VLOOKUP(B1171,Оп27_BYN→EUR!$C$3:$C$33,1,0)),"Нет","Да")</f>
        <v>Нет</v>
      </c>
      <c r="D1171" s="54">
        <f t="shared" si="37"/>
        <v>365</v>
      </c>
      <c r="E1171" s="55">
        <f>('Все выпуски'!$H$4*'Все выпуски'!$H$8)*((VLOOKUP(IF(C1171="Нет",VLOOKUP(A1171,Оп27_BYN→EUR!$A$2:$C$33,3,0),VLOOKUP((A1171-1),Оп27_BYN→EUR!$A$2:$C$33,3,0)),$B$2:$G$2774,5,0)-VLOOKUP(B1171,$B$2:$G$2774,5,0))/365+(VLOOKUP(IF(C1171="Нет",VLOOKUP(A1171,Оп27_BYN→EUR!$A$2:$C$33,3,0),VLOOKUP((A1171-1),Оп27_BYN→EUR!$A$2:$C$33,3,0)),$B$2:$G$2774,6,0)-VLOOKUP(B1171,$B$2:$G$2774,6,0))/366)</f>
        <v>0.64008258320387201</v>
      </c>
      <c r="F1171" s="54">
        <f>COUNTIF(D1172:$D$2774,365)</f>
        <v>1237</v>
      </c>
      <c r="G1171" s="54">
        <f>COUNTIF(D1172:$D$2774,366)</f>
        <v>366</v>
      </c>
      <c r="H1171" s="50"/>
    </row>
    <row r="1172" spans="1:8" x14ac:dyDescent="0.25">
      <c r="A1172" s="54">
        <f>COUNTIF($C$3:C1172,"Да")</f>
        <v>13</v>
      </c>
      <c r="B1172" s="53">
        <f t="shared" si="36"/>
        <v>46570</v>
      </c>
      <c r="C1172" s="53" t="str">
        <f>IF(ISERROR(VLOOKUP(B1172,Оп27_BYN→EUR!$C$3:$C$33,1,0)),"Нет","Да")</f>
        <v>Нет</v>
      </c>
      <c r="D1172" s="54">
        <f t="shared" si="37"/>
        <v>365</v>
      </c>
      <c r="E1172" s="55">
        <f>('Все выпуски'!$H$4*'Все выпуски'!$H$8)*((VLOOKUP(IF(C1172="Нет",VLOOKUP(A1172,Оп27_BYN→EUR!$A$2:$C$33,3,0),VLOOKUP((A1172-1),Оп27_BYN→EUR!$A$2:$C$33,3,0)),$B$2:$G$2774,5,0)-VLOOKUP(B1172,$B$2:$G$2774,5,0))/365+(VLOOKUP(IF(C1172="Нет",VLOOKUP(A1172,Оп27_BYN→EUR!$A$2:$C$33,3,0),VLOOKUP((A1172-1),Оп27_BYN→EUR!$A$2:$C$33,3,0)),$B$2:$G$2774,6,0)-VLOOKUP(B1172,$B$2:$G$2774,6,0))/366)</f>
        <v>0.66675269083736677</v>
      </c>
      <c r="F1172" s="54">
        <f>COUNTIF(D1173:$D$2774,365)</f>
        <v>1236</v>
      </c>
      <c r="G1172" s="54">
        <f>COUNTIF(D1173:$D$2774,366)</f>
        <v>366</v>
      </c>
      <c r="H1172" s="50"/>
    </row>
    <row r="1173" spans="1:8" x14ac:dyDescent="0.25">
      <c r="A1173" s="54">
        <f>COUNTIF($C$3:C1173,"Да")</f>
        <v>13</v>
      </c>
      <c r="B1173" s="53">
        <f t="shared" si="36"/>
        <v>46571</v>
      </c>
      <c r="C1173" s="53" t="str">
        <f>IF(ISERROR(VLOOKUP(B1173,Оп27_BYN→EUR!$C$3:$C$33,1,0)),"Нет","Да")</f>
        <v>Нет</v>
      </c>
      <c r="D1173" s="54">
        <f t="shared" si="37"/>
        <v>365</v>
      </c>
      <c r="E1173" s="55">
        <f>('Все выпуски'!$H$4*'Все выпуски'!$H$8)*((VLOOKUP(IF(C1173="Нет",VLOOKUP(A1173,Оп27_BYN→EUR!$A$2:$C$33,3,0),VLOOKUP((A1173-1),Оп27_BYN→EUR!$A$2:$C$33,3,0)),$B$2:$G$2774,5,0)-VLOOKUP(B1173,$B$2:$G$2774,5,0))/365+(VLOOKUP(IF(C1173="Нет",VLOOKUP(A1173,Оп27_BYN→EUR!$A$2:$C$33,3,0),VLOOKUP((A1173-1),Оп27_BYN→EUR!$A$2:$C$33,3,0)),$B$2:$G$2774,6,0)-VLOOKUP(B1173,$B$2:$G$2774,6,0))/366)</f>
        <v>0.69342279847086141</v>
      </c>
      <c r="F1173" s="54">
        <f>COUNTIF(D1174:$D$2774,365)</f>
        <v>1235</v>
      </c>
      <c r="G1173" s="54">
        <f>COUNTIF(D1174:$D$2774,366)</f>
        <v>366</v>
      </c>
      <c r="H1173" s="50"/>
    </row>
    <row r="1174" spans="1:8" x14ac:dyDescent="0.25">
      <c r="A1174" s="54">
        <f>COUNTIF($C$3:C1174,"Да")</f>
        <v>13</v>
      </c>
      <c r="B1174" s="53">
        <f t="shared" si="36"/>
        <v>46572</v>
      </c>
      <c r="C1174" s="53" t="str">
        <f>IF(ISERROR(VLOOKUP(B1174,Оп27_BYN→EUR!$C$3:$C$33,1,0)),"Нет","Да")</f>
        <v>Нет</v>
      </c>
      <c r="D1174" s="54">
        <f t="shared" si="37"/>
        <v>365</v>
      </c>
      <c r="E1174" s="55">
        <f>('Все выпуски'!$H$4*'Все выпуски'!$H$8)*((VLOOKUP(IF(C1174="Нет",VLOOKUP(A1174,Оп27_BYN→EUR!$A$2:$C$33,3,0),VLOOKUP((A1174-1),Оп27_BYN→EUR!$A$2:$C$33,3,0)),$B$2:$G$2774,5,0)-VLOOKUP(B1174,$B$2:$G$2774,5,0))/365+(VLOOKUP(IF(C1174="Нет",VLOOKUP(A1174,Оп27_BYN→EUR!$A$2:$C$33,3,0),VLOOKUP((A1174-1),Оп27_BYN→EUR!$A$2:$C$33,3,0)),$B$2:$G$2774,6,0)-VLOOKUP(B1174,$B$2:$G$2774,6,0))/366)</f>
        <v>0.72009290610435617</v>
      </c>
      <c r="F1174" s="54">
        <f>COUNTIF(D1175:$D$2774,365)</f>
        <v>1234</v>
      </c>
      <c r="G1174" s="54">
        <f>COUNTIF(D1175:$D$2774,366)</f>
        <v>366</v>
      </c>
      <c r="H1174" s="50"/>
    </row>
    <row r="1175" spans="1:8" x14ac:dyDescent="0.25">
      <c r="A1175" s="54">
        <f>COUNTIF($C$3:C1175,"Да")</f>
        <v>13</v>
      </c>
      <c r="B1175" s="53">
        <f t="shared" si="36"/>
        <v>46573</v>
      </c>
      <c r="C1175" s="53" t="str">
        <f>IF(ISERROR(VLOOKUP(B1175,Оп27_BYN→EUR!$C$3:$C$33,1,0)),"Нет","Да")</f>
        <v>Нет</v>
      </c>
      <c r="D1175" s="54">
        <f t="shared" si="37"/>
        <v>365</v>
      </c>
      <c r="E1175" s="55">
        <f>('Все выпуски'!$H$4*'Все выпуски'!$H$8)*((VLOOKUP(IF(C1175="Нет",VLOOKUP(A1175,Оп27_BYN→EUR!$A$2:$C$33,3,0),VLOOKUP((A1175-1),Оп27_BYN→EUR!$A$2:$C$33,3,0)),$B$2:$G$2774,5,0)-VLOOKUP(B1175,$B$2:$G$2774,5,0))/365+(VLOOKUP(IF(C1175="Нет",VLOOKUP(A1175,Оп27_BYN→EUR!$A$2:$C$33,3,0),VLOOKUP((A1175-1),Оп27_BYN→EUR!$A$2:$C$33,3,0)),$B$2:$G$2774,6,0)-VLOOKUP(B1175,$B$2:$G$2774,6,0))/366)</f>
        <v>0.74676301373785081</v>
      </c>
      <c r="F1175" s="54">
        <f>COUNTIF(D1176:$D$2774,365)</f>
        <v>1233</v>
      </c>
      <c r="G1175" s="54">
        <f>COUNTIF(D1176:$D$2774,366)</f>
        <v>366</v>
      </c>
      <c r="H1175" s="50"/>
    </row>
    <row r="1176" spans="1:8" x14ac:dyDescent="0.25">
      <c r="A1176" s="54">
        <f>COUNTIF($C$3:C1176,"Да")</f>
        <v>13</v>
      </c>
      <c r="B1176" s="53">
        <f t="shared" si="36"/>
        <v>46574</v>
      </c>
      <c r="C1176" s="53" t="str">
        <f>IF(ISERROR(VLOOKUP(B1176,Оп27_BYN→EUR!$C$3:$C$33,1,0)),"Нет","Да")</f>
        <v>Нет</v>
      </c>
      <c r="D1176" s="54">
        <f t="shared" si="37"/>
        <v>365</v>
      </c>
      <c r="E1176" s="55">
        <f>('Все выпуски'!$H$4*'Все выпуски'!$H$8)*((VLOOKUP(IF(C1176="Нет",VLOOKUP(A1176,Оп27_BYN→EUR!$A$2:$C$33,3,0),VLOOKUP((A1176-1),Оп27_BYN→EUR!$A$2:$C$33,3,0)),$B$2:$G$2774,5,0)-VLOOKUP(B1176,$B$2:$G$2774,5,0))/365+(VLOOKUP(IF(C1176="Нет",VLOOKUP(A1176,Оп27_BYN→EUR!$A$2:$C$33,3,0),VLOOKUP((A1176-1),Оп27_BYN→EUR!$A$2:$C$33,3,0)),$B$2:$G$2774,6,0)-VLOOKUP(B1176,$B$2:$G$2774,6,0))/366)</f>
        <v>0.77343312137134557</v>
      </c>
      <c r="F1176" s="54">
        <f>COUNTIF(D1177:$D$2774,365)</f>
        <v>1232</v>
      </c>
      <c r="G1176" s="54">
        <f>COUNTIF(D1177:$D$2774,366)</f>
        <v>366</v>
      </c>
      <c r="H1176" s="50"/>
    </row>
    <row r="1177" spans="1:8" x14ac:dyDescent="0.25">
      <c r="A1177" s="54">
        <f>COUNTIF($C$3:C1177,"Да")</f>
        <v>13</v>
      </c>
      <c r="B1177" s="53">
        <f t="shared" si="36"/>
        <v>46575</v>
      </c>
      <c r="C1177" s="53" t="str">
        <f>IF(ISERROR(VLOOKUP(B1177,Оп27_BYN→EUR!$C$3:$C$33,1,0)),"Нет","Да")</f>
        <v>Нет</v>
      </c>
      <c r="D1177" s="54">
        <f t="shared" si="37"/>
        <v>365</v>
      </c>
      <c r="E1177" s="55">
        <f>('Все выпуски'!$H$4*'Все выпуски'!$H$8)*((VLOOKUP(IF(C1177="Нет",VLOOKUP(A1177,Оп27_BYN→EUR!$A$2:$C$33,3,0),VLOOKUP((A1177-1),Оп27_BYN→EUR!$A$2:$C$33,3,0)),$B$2:$G$2774,5,0)-VLOOKUP(B1177,$B$2:$G$2774,5,0))/365+(VLOOKUP(IF(C1177="Нет",VLOOKUP(A1177,Оп27_BYN→EUR!$A$2:$C$33,3,0),VLOOKUP((A1177-1),Оп27_BYN→EUR!$A$2:$C$33,3,0)),$B$2:$G$2774,6,0)-VLOOKUP(B1177,$B$2:$G$2774,6,0))/366)</f>
        <v>0.8001032290048401</v>
      </c>
      <c r="F1177" s="54">
        <f>COUNTIF(D1178:$D$2774,365)</f>
        <v>1231</v>
      </c>
      <c r="G1177" s="54">
        <f>COUNTIF(D1178:$D$2774,366)</f>
        <v>366</v>
      </c>
      <c r="H1177" s="50"/>
    </row>
    <row r="1178" spans="1:8" x14ac:dyDescent="0.25">
      <c r="A1178" s="54">
        <f>COUNTIF($C$3:C1178,"Да")</f>
        <v>13</v>
      </c>
      <c r="B1178" s="53">
        <f t="shared" si="36"/>
        <v>46576</v>
      </c>
      <c r="C1178" s="53" t="str">
        <f>IF(ISERROR(VLOOKUP(B1178,Оп27_BYN→EUR!$C$3:$C$33,1,0)),"Нет","Да")</f>
        <v>Нет</v>
      </c>
      <c r="D1178" s="54">
        <f t="shared" si="37"/>
        <v>365</v>
      </c>
      <c r="E1178" s="55">
        <f>('Все выпуски'!$H$4*'Все выпуски'!$H$8)*((VLOOKUP(IF(C1178="Нет",VLOOKUP(A1178,Оп27_BYN→EUR!$A$2:$C$33,3,0),VLOOKUP((A1178-1),Оп27_BYN→EUR!$A$2:$C$33,3,0)),$B$2:$G$2774,5,0)-VLOOKUP(B1178,$B$2:$G$2774,5,0))/365+(VLOOKUP(IF(C1178="Нет",VLOOKUP(A1178,Оп27_BYN→EUR!$A$2:$C$33,3,0),VLOOKUP((A1178-1),Оп27_BYN→EUR!$A$2:$C$33,3,0)),$B$2:$G$2774,6,0)-VLOOKUP(B1178,$B$2:$G$2774,6,0))/366)</f>
        <v>0.82677333663833474</v>
      </c>
      <c r="F1178" s="54">
        <f>COUNTIF(D1179:$D$2774,365)</f>
        <v>1230</v>
      </c>
      <c r="G1178" s="54">
        <f>COUNTIF(D1179:$D$2774,366)</f>
        <v>366</v>
      </c>
      <c r="H1178" s="50"/>
    </row>
    <row r="1179" spans="1:8" x14ac:dyDescent="0.25">
      <c r="A1179" s="54">
        <f>COUNTIF($C$3:C1179,"Да")</f>
        <v>13</v>
      </c>
      <c r="B1179" s="53">
        <f t="shared" si="36"/>
        <v>46577</v>
      </c>
      <c r="C1179" s="53" t="str">
        <f>IF(ISERROR(VLOOKUP(B1179,Оп27_BYN→EUR!$C$3:$C$33,1,0)),"Нет","Да")</f>
        <v>Нет</v>
      </c>
      <c r="D1179" s="54">
        <f t="shared" si="37"/>
        <v>365</v>
      </c>
      <c r="E1179" s="55">
        <f>('Все выпуски'!$H$4*'Все выпуски'!$H$8)*((VLOOKUP(IF(C1179="Нет",VLOOKUP(A1179,Оп27_BYN→EUR!$A$2:$C$33,3,0),VLOOKUP((A1179-1),Оп27_BYN→EUR!$A$2:$C$33,3,0)),$B$2:$G$2774,5,0)-VLOOKUP(B1179,$B$2:$G$2774,5,0))/365+(VLOOKUP(IF(C1179="Нет",VLOOKUP(A1179,Оп27_BYN→EUR!$A$2:$C$33,3,0),VLOOKUP((A1179-1),Оп27_BYN→EUR!$A$2:$C$33,3,0)),$B$2:$G$2774,6,0)-VLOOKUP(B1179,$B$2:$G$2774,6,0))/366)</f>
        <v>0.8534434442718295</v>
      </c>
      <c r="F1179" s="54">
        <f>COUNTIF(D1180:$D$2774,365)</f>
        <v>1229</v>
      </c>
      <c r="G1179" s="54">
        <f>COUNTIF(D1180:$D$2774,366)</f>
        <v>366</v>
      </c>
      <c r="H1179" s="50"/>
    </row>
    <row r="1180" spans="1:8" x14ac:dyDescent="0.25">
      <c r="A1180" s="54">
        <f>COUNTIF($C$3:C1180,"Да")</f>
        <v>13</v>
      </c>
      <c r="B1180" s="53">
        <f t="shared" si="36"/>
        <v>46578</v>
      </c>
      <c r="C1180" s="53" t="str">
        <f>IF(ISERROR(VLOOKUP(B1180,Оп27_BYN→EUR!$C$3:$C$33,1,0)),"Нет","Да")</f>
        <v>Нет</v>
      </c>
      <c r="D1180" s="54">
        <f t="shared" si="37"/>
        <v>365</v>
      </c>
      <c r="E1180" s="55">
        <f>('Все выпуски'!$H$4*'Все выпуски'!$H$8)*((VLOOKUP(IF(C1180="Нет",VLOOKUP(A1180,Оп27_BYN→EUR!$A$2:$C$33,3,0),VLOOKUP((A1180-1),Оп27_BYN→EUR!$A$2:$C$33,3,0)),$B$2:$G$2774,5,0)-VLOOKUP(B1180,$B$2:$G$2774,5,0))/365+(VLOOKUP(IF(C1180="Нет",VLOOKUP(A1180,Оп27_BYN→EUR!$A$2:$C$33,3,0),VLOOKUP((A1180-1),Оп27_BYN→EUR!$A$2:$C$33,3,0)),$B$2:$G$2774,6,0)-VLOOKUP(B1180,$B$2:$G$2774,6,0))/366)</f>
        <v>0.88011355190532414</v>
      </c>
      <c r="F1180" s="54">
        <f>COUNTIF(D1181:$D$2774,365)</f>
        <v>1228</v>
      </c>
      <c r="G1180" s="54">
        <f>COUNTIF(D1181:$D$2774,366)</f>
        <v>366</v>
      </c>
      <c r="H1180" s="50"/>
    </row>
    <row r="1181" spans="1:8" x14ac:dyDescent="0.25">
      <c r="A1181" s="54">
        <f>COUNTIF($C$3:C1181,"Да")</f>
        <v>13</v>
      </c>
      <c r="B1181" s="53">
        <f t="shared" si="36"/>
        <v>46579</v>
      </c>
      <c r="C1181" s="53" t="str">
        <f>IF(ISERROR(VLOOKUP(B1181,Оп27_BYN→EUR!$C$3:$C$33,1,0)),"Нет","Да")</f>
        <v>Нет</v>
      </c>
      <c r="D1181" s="54">
        <f t="shared" si="37"/>
        <v>365</v>
      </c>
      <c r="E1181" s="55">
        <f>('Все выпуски'!$H$4*'Все выпуски'!$H$8)*((VLOOKUP(IF(C1181="Нет",VLOOKUP(A1181,Оп27_BYN→EUR!$A$2:$C$33,3,0),VLOOKUP((A1181-1),Оп27_BYN→EUR!$A$2:$C$33,3,0)),$B$2:$G$2774,5,0)-VLOOKUP(B1181,$B$2:$G$2774,5,0))/365+(VLOOKUP(IF(C1181="Нет",VLOOKUP(A1181,Оп27_BYN→EUR!$A$2:$C$33,3,0),VLOOKUP((A1181-1),Оп27_BYN→EUR!$A$2:$C$33,3,0)),$B$2:$G$2774,6,0)-VLOOKUP(B1181,$B$2:$G$2774,6,0))/366)</f>
        <v>0.9067836595388189</v>
      </c>
      <c r="F1181" s="54">
        <f>COUNTIF(D1182:$D$2774,365)</f>
        <v>1227</v>
      </c>
      <c r="G1181" s="54">
        <f>COUNTIF(D1182:$D$2774,366)</f>
        <v>366</v>
      </c>
      <c r="H1181" s="50"/>
    </row>
    <row r="1182" spans="1:8" x14ac:dyDescent="0.25">
      <c r="A1182" s="54">
        <f>COUNTIF($C$3:C1182,"Да")</f>
        <v>13</v>
      </c>
      <c r="B1182" s="53">
        <f t="shared" si="36"/>
        <v>46580</v>
      </c>
      <c r="C1182" s="53" t="str">
        <f>IF(ISERROR(VLOOKUP(B1182,Оп27_BYN→EUR!$C$3:$C$33,1,0)),"Нет","Да")</f>
        <v>Нет</v>
      </c>
      <c r="D1182" s="54">
        <f t="shared" si="37"/>
        <v>365</v>
      </c>
      <c r="E1182" s="55">
        <f>('Все выпуски'!$H$4*'Все выпуски'!$H$8)*((VLOOKUP(IF(C1182="Нет",VLOOKUP(A1182,Оп27_BYN→EUR!$A$2:$C$33,3,0),VLOOKUP((A1182-1),Оп27_BYN→EUR!$A$2:$C$33,3,0)),$B$2:$G$2774,5,0)-VLOOKUP(B1182,$B$2:$G$2774,5,0))/365+(VLOOKUP(IF(C1182="Нет",VLOOKUP(A1182,Оп27_BYN→EUR!$A$2:$C$33,3,0),VLOOKUP((A1182-1),Оп27_BYN→EUR!$A$2:$C$33,3,0)),$B$2:$G$2774,6,0)-VLOOKUP(B1182,$B$2:$G$2774,6,0))/366)</f>
        <v>0.93345376717231343</v>
      </c>
      <c r="F1182" s="54">
        <f>COUNTIF(D1183:$D$2774,365)</f>
        <v>1226</v>
      </c>
      <c r="G1182" s="54">
        <f>COUNTIF(D1183:$D$2774,366)</f>
        <v>366</v>
      </c>
      <c r="H1182" s="50"/>
    </row>
    <row r="1183" spans="1:8" x14ac:dyDescent="0.25">
      <c r="A1183" s="54">
        <f>COUNTIF($C$3:C1183,"Да")</f>
        <v>13</v>
      </c>
      <c r="B1183" s="53">
        <f t="shared" si="36"/>
        <v>46581</v>
      </c>
      <c r="C1183" s="53" t="str">
        <f>IF(ISERROR(VLOOKUP(B1183,Оп27_BYN→EUR!$C$3:$C$33,1,0)),"Нет","Да")</f>
        <v>Нет</v>
      </c>
      <c r="D1183" s="54">
        <f t="shared" si="37"/>
        <v>365</v>
      </c>
      <c r="E1183" s="55">
        <f>('Все выпуски'!$H$4*'Все выпуски'!$H$8)*((VLOOKUP(IF(C1183="Нет",VLOOKUP(A1183,Оп27_BYN→EUR!$A$2:$C$33,3,0),VLOOKUP((A1183-1),Оп27_BYN→EUR!$A$2:$C$33,3,0)),$B$2:$G$2774,5,0)-VLOOKUP(B1183,$B$2:$G$2774,5,0))/365+(VLOOKUP(IF(C1183="Нет",VLOOKUP(A1183,Оп27_BYN→EUR!$A$2:$C$33,3,0),VLOOKUP((A1183-1),Оп27_BYN→EUR!$A$2:$C$33,3,0)),$B$2:$G$2774,6,0)-VLOOKUP(B1183,$B$2:$G$2774,6,0))/366)</f>
        <v>0.96012387480580819</v>
      </c>
      <c r="F1183" s="54">
        <f>COUNTIF(D1184:$D$2774,365)</f>
        <v>1225</v>
      </c>
      <c r="G1183" s="54">
        <f>COUNTIF(D1184:$D$2774,366)</f>
        <v>366</v>
      </c>
      <c r="H1183" s="50"/>
    </row>
    <row r="1184" spans="1:8" x14ac:dyDescent="0.25">
      <c r="A1184" s="54">
        <f>COUNTIF($C$3:C1184,"Да")</f>
        <v>13</v>
      </c>
      <c r="B1184" s="53">
        <f t="shared" si="36"/>
        <v>46582</v>
      </c>
      <c r="C1184" s="53" t="str">
        <f>IF(ISERROR(VLOOKUP(B1184,Оп27_BYN→EUR!$C$3:$C$33,1,0)),"Нет","Да")</f>
        <v>Нет</v>
      </c>
      <c r="D1184" s="54">
        <f t="shared" si="37"/>
        <v>365</v>
      </c>
      <c r="E1184" s="55">
        <f>('Все выпуски'!$H$4*'Все выпуски'!$H$8)*((VLOOKUP(IF(C1184="Нет",VLOOKUP(A1184,Оп27_BYN→EUR!$A$2:$C$33,3,0),VLOOKUP((A1184-1),Оп27_BYN→EUR!$A$2:$C$33,3,0)),$B$2:$G$2774,5,0)-VLOOKUP(B1184,$B$2:$G$2774,5,0))/365+(VLOOKUP(IF(C1184="Нет",VLOOKUP(A1184,Оп27_BYN→EUR!$A$2:$C$33,3,0),VLOOKUP((A1184-1),Оп27_BYN→EUR!$A$2:$C$33,3,0)),$B$2:$G$2774,6,0)-VLOOKUP(B1184,$B$2:$G$2774,6,0))/366)</f>
        <v>0.98679398243930283</v>
      </c>
      <c r="F1184" s="54">
        <f>COUNTIF(D1185:$D$2774,365)</f>
        <v>1224</v>
      </c>
      <c r="G1184" s="54">
        <f>COUNTIF(D1185:$D$2774,366)</f>
        <v>366</v>
      </c>
      <c r="H1184" s="50"/>
    </row>
    <row r="1185" spans="1:8" x14ac:dyDescent="0.25">
      <c r="A1185" s="54">
        <f>COUNTIF($C$3:C1185,"Да")</f>
        <v>13</v>
      </c>
      <c r="B1185" s="53">
        <f t="shared" si="36"/>
        <v>46583</v>
      </c>
      <c r="C1185" s="53" t="str">
        <f>IF(ISERROR(VLOOKUP(B1185,Оп27_BYN→EUR!$C$3:$C$33,1,0)),"Нет","Да")</f>
        <v>Нет</v>
      </c>
      <c r="D1185" s="54">
        <f t="shared" si="37"/>
        <v>365</v>
      </c>
      <c r="E1185" s="55">
        <f>('Все выпуски'!$H$4*'Все выпуски'!$H$8)*((VLOOKUP(IF(C1185="Нет",VLOOKUP(A1185,Оп27_BYN→EUR!$A$2:$C$33,3,0),VLOOKUP((A1185-1),Оп27_BYN→EUR!$A$2:$C$33,3,0)),$B$2:$G$2774,5,0)-VLOOKUP(B1185,$B$2:$G$2774,5,0))/365+(VLOOKUP(IF(C1185="Нет",VLOOKUP(A1185,Оп27_BYN→EUR!$A$2:$C$33,3,0),VLOOKUP((A1185-1),Оп27_BYN→EUR!$A$2:$C$33,3,0)),$B$2:$G$2774,6,0)-VLOOKUP(B1185,$B$2:$G$2774,6,0))/366)</f>
        <v>1.0134640900727976</v>
      </c>
      <c r="F1185" s="54">
        <f>COUNTIF(D1186:$D$2774,365)</f>
        <v>1223</v>
      </c>
      <c r="G1185" s="54">
        <f>COUNTIF(D1186:$D$2774,366)</f>
        <v>366</v>
      </c>
      <c r="H1185" s="50"/>
    </row>
    <row r="1186" spans="1:8" x14ac:dyDescent="0.25">
      <c r="A1186" s="54">
        <f>COUNTIF($C$3:C1186,"Да")</f>
        <v>13</v>
      </c>
      <c r="B1186" s="53">
        <f t="shared" si="36"/>
        <v>46584</v>
      </c>
      <c r="C1186" s="53" t="str">
        <f>IF(ISERROR(VLOOKUP(B1186,Оп27_BYN→EUR!$C$3:$C$33,1,0)),"Нет","Да")</f>
        <v>Нет</v>
      </c>
      <c r="D1186" s="54">
        <f t="shared" si="37"/>
        <v>365</v>
      </c>
      <c r="E1186" s="55">
        <f>('Все выпуски'!$H$4*'Все выпуски'!$H$8)*((VLOOKUP(IF(C1186="Нет",VLOOKUP(A1186,Оп27_BYN→EUR!$A$2:$C$33,3,0),VLOOKUP((A1186-1),Оп27_BYN→EUR!$A$2:$C$33,3,0)),$B$2:$G$2774,5,0)-VLOOKUP(B1186,$B$2:$G$2774,5,0))/365+(VLOOKUP(IF(C1186="Нет",VLOOKUP(A1186,Оп27_BYN→EUR!$A$2:$C$33,3,0),VLOOKUP((A1186-1),Оп27_BYN→EUR!$A$2:$C$33,3,0)),$B$2:$G$2774,6,0)-VLOOKUP(B1186,$B$2:$G$2774,6,0))/366)</f>
        <v>1.0401341977062921</v>
      </c>
      <c r="F1186" s="54">
        <f>COUNTIF(D1187:$D$2774,365)</f>
        <v>1222</v>
      </c>
      <c r="G1186" s="54">
        <f>COUNTIF(D1187:$D$2774,366)</f>
        <v>366</v>
      </c>
      <c r="H1186" s="50"/>
    </row>
    <row r="1187" spans="1:8" x14ac:dyDescent="0.25">
      <c r="A1187" s="54">
        <f>COUNTIF($C$3:C1187,"Да")</f>
        <v>13</v>
      </c>
      <c r="B1187" s="53">
        <f t="shared" si="36"/>
        <v>46585</v>
      </c>
      <c r="C1187" s="53" t="str">
        <f>IF(ISERROR(VLOOKUP(B1187,Оп27_BYN→EUR!$C$3:$C$33,1,0)),"Нет","Да")</f>
        <v>Нет</v>
      </c>
      <c r="D1187" s="54">
        <f t="shared" si="37"/>
        <v>365</v>
      </c>
      <c r="E1187" s="55">
        <f>('Все выпуски'!$H$4*'Все выпуски'!$H$8)*((VLOOKUP(IF(C1187="Нет",VLOOKUP(A1187,Оп27_BYN→EUR!$A$2:$C$33,3,0),VLOOKUP((A1187-1),Оп27_BYN→EUR!$A$2:$C$33,3,0)),$B$2:$G$2774,5,0)-VLOOKUP(B1187,$B$2:$G$2774,5,0))/365+(VLOOKUP(IF(C1187="Нет",VLOOKUP(A1187,Оп27_BYN→EUR!$A$2:$C$33,3,0),VLOOKUP((A1187-1),Оп27_BYN→EUR!$A$2:$C$33,3,0)),$B$2:$G$2774,6,0)-VLOOKUP(B1187,$B$2:$G$2774,6,0))/366)</f>
        <v>1.0668043053397869</v>
      </c>
      <c r="F1187" s="54">
        <f>COUNTIF(D1188:$D$2774,365)</f>
        <v>1221</v>
      </c>
      <c r="G1187" s="54">
        <f>COUNTIF(D1188:$D$2774,366)</f>
        <v>366</v>
      </c>
      <c r="H1187" s="50"/>
    </row>
    <row r="1188" spans="1:8" x14ac:dyDescent="0.25">
      <c r="A1188" s="54">
        <f>COUNTIF($C$3:C1188,"Да")</f>
        <v>13</v>
      </c>
      <c r="B1188" s="53">
        <f t="shared" si="36"/>
        <v>46586</v>
      </c>
      <c r="C1188" s="53" t="str">
        <f>IF(ISERROR(VLOOKUP(B1188,Оп27_BYN→EUR!$C$3:$C$33,1,0)),"Нет","Да")</f>
        <v>Нет</v>
      </c>
      <c r="D1188" s="54">
        <f t="shared" si="37"/>
        <v>365</v>
      </c>
      <c r="E1188" s="55">
        <f>('Все выпуски'!$H$4*'Все выпуски'!$H$8)*((VLOOKUP(IF(C1188="Нет",VLOOKUP(A1188,Оп27_BYN→EUR!$A$2:$C$33,3,0),VLOOKUP((A1188-1),Оп27_BYN→EUR!$A$2:$C$33,3,0)),$B$2:$G$2774,5,0)-VLOOKUP(B1188,$B$2:$G$2774,5,0))/365+(VLOOKUP(IF(C1188="Нет",VLOOKUP(A1188,Оп27_BYN→EUR!$A$2:$C$33,3,0),VLOOKUP((A1188-1),Оп27_BYN→EUR!$A$2:$C$33,3,0)),$B$2:$G$2774,6,0)-VLOOKUP(B1188,$B$2:$G$2774,6,0))/366)</f>
        <v>1.0934744129732814</v>
      </c>
      <c r="F1188" s="54">
        <f>COUNTIF(D1189:$D$2774,365)</f>
        <v>1220</v>
      </c>
      <c r="G1188" s="54">
        <f>COUNTIF(D1189:$D$2774,366)</f>
        <v>366</v>
      </c>
      <c r="H1188" s="50"/>
    </row>
    <row r="1189" spans="1:8" x14ac:dyDescent="0.25">
      <c r="A1189" s="54">
        <f>COUNTIF($C$3:C1189,"Да")</f>
        <v>13</v>
      </c>
      <c r="B1189" s="53">
        <f t="shared" si="36"/>
        <v>46587</v>
      </c>
      <c r="C1189" s="53" t="str">
        <f>IF(ISERROR(VLOOKUP(B1189,Оп27_BYN→EUR!$C$3:$C$33,1,0)),"Нет","Да")</f>
        <v>Нет</v>
      </c>
      <c r="D1189" s="54">
        <f t="shared" si="37"/>
        <v>365</v>
      </c>
      <c r="E1189" s="55">
        <f>('Все выпуски'!$H$4*'Все выпуски'!$H$8)*((VLOOKUP(IF(C1189="Нет",VLOOKUP(A1189,Оп27_BYN→EUR!$A$2:$C$33,3,0),VLOOKUP((A1189-1),Оп27_BYN→EUR!$A$2:$C$33,3,0)),$B$2:$G$2774,5,0)-VLOOKUP(B1189,$B$2:$G$2774,5,0))/365+(VLOOKUP(IF(C1189="Нет",VLOOKUP(A1189,Оп27_BYN→EUR!$A$2:$C$33,3,0),VLOOKUP((A1189-1),Оп27_BYN→EUR!$A$2:$C$33,3,0)),$B$2:$G$2774,6,0)-VLOOKUP(B1189,$B$2:$G$2774,6,0))/366)</f>
        <v>1.1201445206067762</v>
      </c>
      <c r="F1189" s="54">
        <f>COUNTIF(D1190:$D$2774,365)</f>
        <v>1219</v>
      </c>
      <c r="G1189" s="54">
        <f>COUNTIF(D1190:$D$2774,366)</f>
        <v>366</v>
      </c>
      <c r="H1189" s="50"/>
    </row>
    <row r="1190" spans="1:8" x14ac:dyDescent="0.25">
      <c r="A1190" s="54">
        <f>COUNTIF($C$3:C1190,"Да")</f>
        <v>13</v>
      </c>
      <c r="B1190" s="53">
        <f t="shared" si="36"/>
        <v>46588</v>
      </c>
      <c r="C1190" s="53" t="str">
        <f>IF(ISERROR(VLOOKUP(B1190,Оп27_BYN→EUR!$C$3:$C$33,1,0)),"Нет","Да")</f>
        <v>Нет</v>
      </c>
      <c r="D1190" s="54">
        <f t="shared" si="37"/>
        <v>365</v>
      </c>
      <c r="E1190" s="55">
        <f>('Все выпуски'!$H$4*'Все выпуски'!$H$8)*((VLOOKUP(IF(C1190="Нет",VLOOKUP(A1190,Оп27_BYN→EUR!$A$2:$C$33,3,0),VLOOKUP((A1190-1),Оп27_BYN→EUR!$A$2:$C$33,3,0)),$B$2:$G$2774,5,0)-VLOOKUP(B1190,$B$2:$G$2774,5,0))/365+(VLOOKUP(IF(C1190="Нет",VLOOKUP(A1190,Оп27_BYN→EUR!$A$2:$C$33,3,0),VLOOKUP((A1190-1),Оп27_BYN→EUR!$A$2:$C$33,3,0)),$B$2:$G$2774,6,0)-VLOOKUP(B1190,$B$2:$G$2774,6,0))/366)</f>
        <v>1.1468146282402709</v>
      </c>
      <c r="F1190" s="54">
        <f>COUNTIF(D1191:$D$2774,365)</f>
        <v>1218</v>
      </c>
      <c r="G1190" s="54">
        <f>COUNTIF(D1191:$D$2774,366)</f>
        <v>366</v>
      </c>
      <c r="H1190" s="50"/>
    </row>
    <row r="1191" spans="1:8" x14ac:dyDescent="0.25">
      <c r="A1191" s="54">
        <f>COUNTIF($C$3:C1191,"Да")</f>
        <v>13</v>
      </c>
      <c r="B1191" s="53">
        <f t="shared" si="36"/>
        <v>46589</v>
      </c>
      <c r="C1191" s="53" t="str">
        <f>IF(ISERROR(VLOOKUP(B1191,Оп27_BYN→EUR!$C$3:$C$33,1,0)),"Нет","Да")</f>
        <v>Нет</v>
      </c>
      <c r="D1191" s="54">
        <f t="shared" si="37"/>
        <v>365</v>
      </c>
      <c r="E1191" s="55">
        <f>('Все выпуски'!$H$4*'Все выпуски'!$H$8)*((VLOOKUP(IF(C1191="Нет",VLOOKUP(A1191,Оп27_BYN→EUR!$A$2:$C$33,3,0),VLOOKUP((A1191-1),Оп27_BYN→EUR!$A$2:$C$33,3,0)),$B$2:$G$2774,5,0)-VLOOKUP(B1191,$B$2:$G$2774,5,0))/365+(VLOOKUP(IF(C1191="Нет",VLOOKUP(A1191,Оп27_BYN→EUR!$A$2:$C$33,3,0),VLOOKUP((A1191-1),Оп27_BYN→EUR!$A$2:$C$33,3,0)),$B$2:$G$2774,6,0)-VLOOKUP(B1191,$B$2:$G$2774,6,0))/366)</f>
        <v>1.1734847358737657</v>
      </c>
      <c r="F1191" s="54">
        <f>COUNTIF(D1192:$D$2774,365)</f>
        <v>1217</v>
      </c>
      <c r="G1191" s="54">
        <f>COUNTIF(D1192:$D$2774,366)</f>
        <v>366</v>
      </c>
      <c r="H1191" s="50"/>
    </row>
    <row r="1192" spans="1:8" x14ac:dyDescent="0.25">
      <c r="A1192" s="54">
        <f>COUNTIF($C$3:C1192,"Да")</f>
        <v>13</v>
      </c>
      <c r="B1192" s="53">
        <f t="shared" si="36"/>
        <v>46590</v>
      </c>
      <c r="C1192" s="53" t="str">
        <f>IF(ISERROR(VLOOKUP(B1192,Оп27_BYN→EUR!$C$3:$C$33,1,0)),"Нет","Да")</f>
        <v>Нет</v>
      </c>
      <c r="D1192" s="54">
        <f t="shared" si="37"/>
        <v>365</v>
      </c>
      <c r="E1192" s="55">
        <f>('Все выпуски'!$H$4*'Все выпуски'!$H$8)*((VLOOKUP(IF(C1192="Нет",VLOOKUP(A1192,Оп27_BYN→EUR!$A$2:$C$33,3,0),VLOOKUP((A1192-1),Оп27_BYN→EUR!$A$2:$C$33,3,0)),$B$2:$G$2774,5,0)-VLOOKUP(B1192,$B$2:$G$2774,5,0))/365+(VLOOKUP(IF(C1192="Нет",VLOOKUP(A1192,Оп27_BYN→EUR!$A$2:$C$33,3,0),VLOOKUP((A1192-1),Оп27_BYN→EUR!$A$2:$C$33,3,0)),$B$2:$G$2774,6,0)-VLOOKUP(B1192,$B$2:$G$2774,6,0))/366)</f>
        <v>1.2001548435072602</v>
      </c>
      <c r="F1192" s="54">
        <f>COUNTIF(D1193:$D$2774,365)</f>
        <v>1216</v>
      </c>
      <c r="G1192" s="54">
        <f>COUNTIF(D1193:$D$2774,366)</f>
        <v>366</v>
      </c>
      <c r="H1192" s="50"/>
    </row>
    <row r="1193" spans="1:8" x14ac:dyDescent="0.25">
      <c r="A1193" s="54">
        <f>COUNTIF($C$3:C1193,"Да")</f>
        <v>13</v>
      </c>
      <c r="B1193" s="53">
        <f t="shared" si="36"/>
        <v>46591</v>
      </c>
      <c r="C1193" s="53" t="str">
        <f>IF(ISERROR(VLOOKUP(B1193,Оп27_BYN→EUR!$C$3:$C$33,1,0)),"Нет","Да")</f>
        <v>Нет</v>
      </c>
      <c r="D1193" s="54">
        <f t="shared" si="37"/>
        <v>365</v>
      </c>
      <c r="E1193" s="55">
        <f>('Все выпуски'!$H$4*'Все выпуски'!$H$8)*((VLOOKUP(IF(C1193="Нет",VLOOKUP(A1193,Оп27_BYN→EUR!$A$2:$C$33,3,0),VLOOKUP((A1193-1),Оп27_BYN→EUR!$A$2:$C$33,3,0)),$B$2:$G$2774,5,0)-VLOOKUP(B1193,$B$2:$G$2774,5,0))/365+(VLOOKUP(IF(C1193="Нет",VLOOKUP(A1193,Оп27_BYN→EUR!$A$2:$C$33,3,0),VLOOKUP((A1193-1),Оп27_BYN→EUR!$A$2:$C$33,3,0)),$B$2:$G$2774,6,0)-VLOOKUP(B1193,$B$2:$G$2774,6,0))/366)</f>
        <v>1.226824951140755</v>
      </c>
      <c r="F1193" s="54">
        <f>COUNTIF(D1194:$D$2774,365)</f>
        <v>1215</v>
      </c>
      <c r="G1193" s="54">
        <f>COUNTIF(D1194:$D$2774,366)</f>
        <v>366</v>
      </c>
      <c r="H1193" s="50"/>
    </row>
    <row r="1194" spans="1:8" x14ac:dyDescent="0.25">
      <c r="A1194" s="54">
        <f>COUNTIF($C$3:C1194,"Да")</f>
        <v>13</v>
      </c>
      <c r="B1194" s="53">
        <f t="shared" si="36"/>
        <v>46592</v>
      </c>
      <c r="C1194" s="53" t="str">
        <f>IF(ISERROR(VLOOKUP(B1194,Оп27_BYN→EUR!$C$3:$C$33,1,0)),"Нет","Да")</f>
        <v>Нет</v>
      </c>
      <c r="D1194" s="54">
        <f t="shared" si="37"/>
        <v>365</v>
      </c>
      <c r="E1194" s="55">
        <f>('Все выпуски'!$H$4*'Все выпуски'!$H$8)*((VLOOKUP(IF(C1194="Нет",VLOOKUP(A1194,Оп27_BYN→EUR!$A$2:$C$33,3,0),VLOOKUP((A1194-1),Оп27_BYN→EUR!$A$2:$C$33,3,0)),$B$2:$G$2774,5,0)-VLOOKUP(B1194,$B$2:$G$2774,5,0))/365+(VLOOKUP(IF(C1194="Нет",VLOOKUP(A1194,Оп27_BYN→EUR!$A$2:$C$33,3,0),VLOOKUP((A1194-1),Оп27_BYN→EUR!$A$2:$C$33,3,0)),$B$2:$G$2774,6,0)-VLOOKUP(B1194,$B$2:$G$2774,6,0))/366)</f>
        <v>1.2534950587742495</v>
      </c>
      <c r="F1194" s="54">
        <f>COUNTIF(D1195:$D$2774,365)</f>
        <v>1214</v>
      </c>
      <c r="G1194" s="54">
        <f>COUNTIF(D1195:$D$2774,366)</f>
        <v>366</v>
      </c>
      <c r="H1194" s="50"/>
    </row>
    <row r="1195" spans="1:8" x14ac:dyDescent="0.25">
      <c r="A1195" s="54">
        <f>COUNTIF($C$3:C1195,"Да")</f>
        <v>13</v>
      </c>
      <c r="B1195" s="53">
        <f t="shared" si="36"/>
        <v>46593</v>
      </c>
      <c r="C1195" s="53" t="str">
        <f>IF(ISERROR(VLOOKUP(B1195,Оп27_BYN→EUR!$C$3:$C$33,1,0)),"Нет","Да")</f>
        <v>Нет</v>
      </c>
      <c r="D1195" s="54">
        <f t="shared" si="37"/>
        <v>365</v>
      </c>
      <c r="E1195" s="55">
        <f>('Все выпуски'!$H$4*'Все выпуски'!$H$8)*((VLOOKUP(IF(C1195="Нет",VLOOKUP(A1195,Оп27_BYN→EUR!$A$2:$C$33,3,0),VLOOKUP((A1195-1),Оп27_BYN→EUR!$A$2:$C$33,3,0)),$B$2:$G$2774,5,0)-VLOOKUP(B1195,$B$2:$G$2774,5,0))/365+(VLOOKUP(IF(C1195="Нет",VLOOKUP(A1195,Оп27_BYN→EUR!$A$2:$C$33,3,0),VLOOKUP((A1195-1),Оп27_BYN→EUR!$A$2:$C$33,3,0)),$B$2:$G$2774,6,0)-VLOOKUP(B1195,$B$2:$G$2774,6,0))/366)</f>
        <v>1.280165166407744</v>
      </c>
      <c r="F1195" s="54">
        <f>COUNTIF(D1196:$D$2774,365)</f>
        <v>1213</v>
      </c>
      <c r="G1195" s="54">
        <f>COUNTIF(D1196:$D$2774,366)</f>
        <v>366</v>
      </c>
      <c r="H1195" s="50"/>
    </row>
    <row r="1196" spans="1:8" x14ac:dyDescent="0.25">
      <c r="A1196" s="54">
        <f>COUNTIF($C$3:C1196,"Да")</f>
        <v>13</v>
      </c>
      <c r="B1196" s="53">
        <f t="shared" si="36"/>
        <v>46594</v>
      </c>
      <c r="C1196" s="53" t="str">
        <f>IF(ISERROR(VLOOKUP(B1196,Оп27_BYN→EUR!$C$3:$C$33,1,0)),"Нет","Да")</f>
        <v>Нет</v>
      </c>
      <c r="D1196" s="54">
        <f t="shared" si="37"/>
        <v>365</v>
      </c>
      <c r="E1196" s="55">
        <f>('Все выпуски'!$H$4*'Все выпуски'!$H$8)*((VLOOKUP(IF(C1196="Нет",VLOOKUP(A1196,Оп27_BYN→EUR!$A$2:$C$33,3,0),VLOOKUP((A1196-1),Оп27_BYN→EUR!$A$2:$C$33,3,0)),$B$2:$G$2774,5,0)-VLOOKUP(B1196,$B$2:$G$2774,5,0))/365+(VLOOKUP(IF(C1196="Нет",VLOOKUP(A1196,Оп27_BYN→EUR!$A$2:$C$33,3,0),VLOOKUP((A1196-1),Оп27_BYN→EUR!$A$2:$C$33,3,0)),$B$2:$G$2774,6,0)-VLOOKUP(B1196,$B$2:$G$2774,6,0))/366)</f>
        <v>1.306835274041239</v>
      </c>
      <c r="F1196" s="54">
        <f>COUNTIF(D1197:$D$2774,365)</f>
        <v>1212</v>
      </c>
      <c r="G1196" s="54">
        <f>COUNTIF(D1197:$D$2774,366)</f>
        <v>366</v>
      </c>
      <c r="H1196" s="50"/>
    </row>
    <row r="1197" spans="1:8" x14ac:dyDescent="0.25">
      <c r="A1197" s="54">
        <f>COUNTIF($C$3:C1197,"Да")</f>
        <v>13</v>
      </c>
      <c r="B1197" s="53">
        <f t="shared" si="36"/>
        <v>46595</v>
      </c>
      <c r="C1197" s="53" t="str">
        <f>IF(ISERROR(VLOOKUP(B1197,Оп27_BYN→EUR!$C$3:$C$33,1,0)),"Нет","Да")</f>
        <v>Нет</v>
      </c>
      <c r="D1197" s="54">
        <f t="shared" si="37"/>
        <v>365</v>
      </c>
      <c r="E1197" s="55">
        <f>('Все выпуски'!$H$4*'Все выпуски'!$H$8)*((VLOOKUP(IF(C1197="Нет",VLOOKUP(A1197,Оп27_BYN→EUR!$A$2:$C$33,3,0),VLOOKUP((A1197-1),Оп27_BYN→EUR!$A$2:$C$33,3,0)),$B$2:$G$2774,5,0)-VLOOKUP(B1197,$B$2:$G$2774,5,0))/365+(VLOOKUP(IF(C1197="Нет",VLOOKUP(A1197,Оп27_BYN→EUR!$A$2:$C$33,3,0),VLOOKUP((A1197-1),Оп27_BYN→EUR!$A$2:$C$33,3,0)),$B$2:$G$2774,6,0)-VLOOKUP(B1197,$B$2:$G$2774,6,0))/366)</f>
        <v>1.3335053816747335</v>
      </c>
      <c r="F1197" s="54">
        <f>COUNTIF(D1198:$D$2774,365)</f>
        <v>1211</v>
      </c>
      <c r="G1197" s="54">
        <f>COUNTIF(D1198:$D$2774,366)</f>
        <v>366</v>
      </c>
      <c r="H1197" s="50"/>
    </row>
    <row r="1198" spans="1:8" x14ac:dyDescent="0.25">
      <c r="A1198" s="54">
        <f>COUNTIF($C$3:C1198,"Да")</f>
        <v>13</v>
      </c>
      <c r="B1198" s="53">
        <f t="shared" si="36"/>
        <v>46596</v>
      </c>
      <c r="C1198" s="53" t="str">
        <f>IF(ISERROR(VLOOKUP(B1198,Оп27_BYN→EUR!$C$3:$C$33,1,0)),"Нет","Да")</f>
        <v>Нет</v>
      </c>
      <c r="D1198" s="54">
        <f t="shared" si="37"/>
        <v>365</v>
      </c>
      <c r="E1198" s="55">
        <f>('Все выпуски'!$H$4*'Все выпуски'!$H$8)*((VLOOKUP(IF(C1198="Нет",VLOOKUP(A1198,Оп27_BYN→EUR!$A$2:$C$33,3,0),VLOOKUP((A1198-1),Оп27_BYN→EUR!$A$2:$C$33,3,0)),$B$2:$G$2774,5,0)-VLOOKUP(B1198,$B$2:$G$2774,5,0))/365+(VLOOKUP(IF(C1198="Нет",VLOOKUP(A1198,Оп27_BYN→EUR!$A$2:$C$33,3,0),VLOOKUP((A1198-1),Оп27_BYN→EUR!$A$2:$C$33,3,0)),$B$2:$G$2774,6,0)-VLOOKUP(B1198,$B$2:$G$2774,6,0))/366)</f>
        <v>1.3601754893082283</v>
      </c>
      <c r="F1198" s="54">
        <f>COUNTIF(D1199:$D$2774,365)</f>
        <v>1210</v>
      </c>
      <c r="G1198" s="54">
        <f>COUNTIF(D1199:$D$2774,366)</f>
        <v>366</v>
      </c>
      <c r="H1198" s="50"/>
    </row>
    <row r="1199" spans="1:8" x14ac:dyDescent="0.25">
      <c r="A1199" s="54">
        <f>COUNTIF($C$3:C1199,"Да")</f>
        <v>13</v>
      </c>
      <c r="B1199" s="53">
        <f t="shared" si="36"/>
        <v>46597</v>
      </c>
      <c r="C1199" s="53" t="str">
        <f>IF(ISERROR(VLOOKUP(B1199,Оп27_BYN→EUR!$C$3:$C$33,1,0)),"Нет","Да")</f>
        <v>Нет</v>
      </c>
      <c r="D1199" s="54">
        <f t="shared" si="37"/>
        <v>365</v>
      </c>
      <c r="E1199" s="55">
        <f>('Все выпуски'!$H$4*'Все выпуски'!$H$8)*((VLOOKUP(IF(C1199="Нет",VLOOKUP(A1199,Оп27_BYN→EUR!$A$2:$C$33,3,0),VLOOKUP((A1199-1),Оп27_BYN→EUR!$A$2:$C$33,3,0)),$B$2:$G$2774,5,0)-VLOOKUP(B1199,$B$2:$G$2774,5,0))/365+(VLOOKUP(IF(C1199="Нет",VLOOKUP(A1199,Оп27_BYN→EUR!$A$2:$C$33,3,0),VLOOKUP((A1199-1),Оп27_BYN→EUR!$A$2:$C$33,3,0)),$B$2:$G$2774,6,0)-VLOOKUP(B1199,$B$2:$G$2774,6,0))/366)</f>
        <v>1.3868455969417228</v>
      </c>
      <c r="F1199" s="54">
        <f>COUNTIF(D1200:$D$2774,365)</f>
        <v>1209</v>
      </c>
      <c r="G1199" s="54">
        <f>COUNTIF(D1200:$D$2774,366)</f>
        <v>366</v>
      </c>
      <c r="H1199" s="50"/>
    </row>
    <row r="1200" spans="1:8" x14ac:dyDescent="0.25">
      <c r="A1200" s="54">
        <f>COUNTIF($C$3:C1200,"Да")</f>
        <v>13</v>
      </c>
      <c r="B1200" s="53">
        <f t="shared" si="36"/>
        <v>46598</v>
      </c>
      <c r="C1200" s="53" t="str">
        <f>IF(ISERROR(VLOOKUP(B1200,Оп27_BYN→EUR!$C$3:$C$33,1,0)),"Нет","Да")</f>
        <v>Нет</v>
      </c>
      <c r="D1200" s="54">
        <f t="shared" si="37"/>
        <v>365</v>
      </c>
      <c r="E1200" s="55">
        <f>('Все выпуски'!$H$4*'Все выпуски'!$H$8)*((VLOOKUP(IF(C1200="Нет",VLOOKUP(A1200,Оп27_BYN→EUR!$A$2:$C$33,3,0),VLOOKUP((A1200-1),Оп27_BYN→EUR!$A$2:$C$33,3,0)),$B$2:$G$2774,5,0)-VLOOKUP(B1200,$B$2:$G$2774,5,0))/365+(VLOOKUP(IF(C1200="Нет",VLOOKUP(A1200,Оп27_BYN→EUR!$A$2:$C$33,3,0),VLOOKUP((A1200-1),Оп27_BYN→EUR!$A$2:$C$33,3,0)),$B$2:$G$2774,6,0)-VLOOKUP(B1200,$B$2:$G$2774,6,0))/366)</f>
        <v>1.4135157045752174</v>
      </c>
      <c r="F1200" s="54">
        <f>COUNTIF(D1201:$D$2774,365)</f>
        <v>1208</v>
      </c>
      <c r="G1200" s="54">
        <f>COUNTIF(D1201:$D$2774,366)</f>
        <v>366</v>
      </c>
      <c r="H1200" s="50"/>
    </row>
    <row r="1201" spans="1:8" x14ac:dyDescent="0.25">
      <c r="A1201" s="54">
        <f>COUNTIF($C$3:C1201,"Да")</f>
        <v>13</v>
      </c>
      <c r="B1201" s="53">
        <f t="shared" si="36"/>
        <v>46599</v>
      </c>
      <c r="C1201" s="53" t="str">
        <f>IF(ISERROR(VLOOKUP(B1201,Оп27_BYN→EUR!$C$3:$C$33,1,0)),"Нет","Да")</f>
        <v>Нет</v>
      </c>
      <c r="D1201" s="54">
        <f t="shared" si="37"/>
        <v>365</v>
      </c>
      <c r="E1201" s="55">
        <f>('Все выпуски'!$H$4*'Все выпуски'!$H$8)*((VLOOKUP(IF(C1201="Нет",VLOOKUP(A1201,Оп27_BYN→EUR!$A$2:$C$33,3,0),VLOOKUP((A1201-1),Оп27_BYN→EUR!$A$2:$C$33,3,0)),$B$2:$G$2774,5,0)-VLOOKUP(B1201,$B$2:$G$2774,5,0))/365+(VLOOKUP(IF(C1201="Нет",VLOOKUP(A1201,Оп27_BYN→EUR!$A$2:$C$33,3,0),VLOOKUP((A1201-1),Оп27_BYN→EUR!$A$2:$C$33,3,0)),$B$2:$G$2774,6,0)-VLOOKUP(B1201,$B$2:$G$2774,6,0))/366)</f>
        <v>1.4401858122087123</v>
      </c>
      <c r="F1201" s="54">
        <f>COUNTIF(D1202:$D$2774,365)</f>
        <v>1207</v>
      </c>
      <c r="G1201" s="54">
        <f>COUNTIF(D1202:$D$2774,366)</f>
        <v>366</v>
      </c>
      <c r="H1201" s="50"/>
    </row>
    <row r="1202" spans="1:8" x14ac:dyDescent="0.25">
      <c r="A1202" s="54">
        <f>COUNTIF($C$3:C1202,"Да")</f>
        <v>13</v>
      </c>
      <c r="B1202" s="53">
        <f t="shared" si="36"/>
        <v>46600</v>
      </c>
      <c r="C1202" s="53" t="str">
        <f>IF(ISERROR(VLOOKUP(B1202,Оп27_BYN→EUR!$C$3:$C$33,1,0)),"Нет","Да")</f>
        <v>Нет</v>
      </c>
      <c r="D1202" s="54">
        <f t="shared" si="37"/>
        <v>365</v>
      </c>
      <c r="E1202" s="55">
        <f>('Все выпуски'!$H$4*'Все выпуски'!$H$8)*((VLOOKUP(IF(C1202="Нет",VLOOKUP(A1202,Оп27_BYN→EUR!$A$2:$C$33,3,0),VLOOKUP((A1202-1),Оп27_BYN→EUR!$A$2:$C$33,3,0)),$B$2:$G$2774,5,0)-VLOOKUP(B1202,$B$2:$G$2774,5,0))/365+(VLOOKUP(IF(C1202="Нет",VLOOKUP(A1202,Оп27_BYN→EUR!$A$2:$C$33,3,0),VLOOKUP((A1202-1),Оп27_BYN→EUR!$A$2:$C$33,3,0)),$B$2:$G$2774,6,0)-VLOOKUP(B1202,$B$2:$G$2774,6,0))/366)</f>
        <v>1.4668559198422069</v>
      </c>
      <c r="F1202" s="54">
        <f>COUNTIF(D1203:$D$2774,365)</f>
        <v>1206</v>
      </c>
      <c r="G1202" s="54">
        <f>COUNTIF(D1203:$D$2774,366)</f>
        <v>366</v>
      </c>
      <c r="H1202" s="50"/>
    </row>
    <row r="1203" spans="1:8" x14ac:dyDescent="0.25">
      <c r="A1203" s="54">
        <f>COUNTIF($C$3:C1203,"Да")</f>
        <v>13</v>
      </c>
      <c r="B1203" s="53">
        <f t="shared" si="36"/>
        <v>46601</v>
      </c>
      <c r="C1203" s="53" t="str">
        <f>IF(ISERROR(VLOOKUP(B1203,Оп27_BYN→EUR!$C$3:$C$33,1,0)),"Нет","Да")</f>
        <v>Нет</v>
      </c>
      <c r="D1203" s="54">
        <f t="shared" si="37"/>
        <v>365</v>
      </c>
      <c r="E1203" s="55">
        <f>('Все выпуски'!$H$4*'Все выпуски'!$H$8)*((VLOOKUP(IF(C1203="Нет",VLOOKUP(A1203,Оп27_BYN→EUR!$A$2:$C$33,3,0),VLOOKUP((A1203-1),Оп27_BYN→EUR!$A$2:$C$33,3,0)),$B$2:$G$2774,5,0)-VLOOKUP(B1203,$B$2:$G$2774,5,0))/365+(VLOOKUP(IF(C1203="Нет",VLOOKUP(A1203,Оп27_BYN→EUR!$A$2:$C$33,3,0),VLOOKUP((A1203-1),Оп27_BYN→EUR!$A$2:$C$33,3,0)),$B$2:$G$2774,6,0)-VLOOKUP(B1203,$B$2:$G$2774,6,0))/366)</f>
        <v>1.4935260274757016</v>
      </c>
      <c r="F1203" s="54">
        <f>COUNTIF(D1204:$D$2774,365)</f>
        <v>1205</v>
      </c>
      <c r="G1203" s="54">
        <f>COUNTIF(D1204:$D$2774,366)</f>
        <v>366</v>
      </c>
      <c r="H1203" s="50"/>
    </row>
    <row r="1204" spans="1:8" x14ac:dyDescent="0.25">
      <c r="A1204" s="54">
        <f>COUNTIF($C$3:C1204,"Да")</f>
        <v>13</v>
      </c>
      <c r="B1204" s="53">
        <f t="shared" si="36"/>
        <v>46602</v>
      </c>
      <c r="C1204" s="53" t="str">
        <f>IF(ISERROR(VLOOKUP(B1204,Оп27_BYN→EUR!$C$3:$C$33,1,0)),"Нет","Да")</f>
        <v>Нет</v>
      </c>
      <c r="D1204" s="54">
        <f t="shared" si="37"/>
        <v>365</v>
      </c>
      <c r="E1204" s="55">
        <f>('Все выпуски'!$H$4*'Все выпуски'!$H$8)*((VLOOKUP(IF(C1204="Нет",VLOOKUP(A1204,Оп27_BYN→EUR!$A$2:$C$33,3,0),VLOOKUP((A1204-1),Оп27_BYN→EUR!$A$2:$C$33,3,0)),$B$2:$G$2774,5,0)-VLOOKUP(B1204,$B$2:$G$2774,5,0))/365+(VLOOKUP(IF(C1204="Нет",VLOOKUP(A1204,Оп27_BYN→EUR!$A$2:$C$33,3,0),VLOOKUP((A1204-1),Оп27_BYN→EUR!$A$2:$C$33,3,0)),$B$2:$G$2774,6,0)-VLOOKUP(B1204,$B$2:$G$2774,6,0))/366)</f>
        <v>1.5201961351091962</v>
      </c>
      <c r="F1204" s="54">
        <f>COUNTIF(D1205:$D$2774,365)</f>
        <v>1204</v>
      </c>
      <c r="G1204" s="54">
        <f>COUNTIF(D1205:$D$2774,366)</f>
        <v>366</v>
      </c>
      <c r="H1204" s="50"/>
    </row>
    <row r="1205" spans="1:8" x14ac:dyDescent="0.25">
      <c r="A1205" s="54">
        <f>COUNTIF($C$3:C1205,"Да")</f>
        <v>13</v>
      </c>
      <c r="B1205" s="53">
        <f t="shared" si="36"/>
        <v>46603</v>
      </c>
      <c r="C1205" s="53" t="str">
        <f>IF(ISERROR(VLOOKUP(B1205,Оп27_BYN→EUR!$C$3:$C$33,1,0)),"Нет","Да")</f>
        <v>Нет</v>
      </c>
      <c r="D1205" s="54">
        <f t="shared" si="37"/>
        <v>365</v>
      </c>
      <c r="E1205" s="55">
        <f>('Все выпуски'!$H$4*'Все выпуски'!$H$8)*((VLOOKUP(IF(C1205="Нет",VLOOKUP(A1205,Оп27_BYN→EUR!$A$2:$C$33,3,0),VLOOKUP((A1205-1),Оп27_BYN→EUR!$A$2:$C$33,3,0)),$B$2:$G$2774,5,0)-VLOOKUP(B1205,$B$2:$G$2774,5,0))/365+(VLOOKUP(IF(C1205="Нет",VLOOKUP(A1205,Оп27_BYN→EUR!$A$2:$C$33,3,0),VLOOKUP((A1205-1),Оп27_BYN→EUR!$A$2:$C$33,3,0)),$B$2:$G$2774,6,0)-VLOOKUP(B1205,$B$2:$G$2774,6,0))/366)</f>
        <v>1.5468662427426911</v>
      </c>
      <c r="F1205" s="54">
        <f>COUNTIF(D1206:$D$2774,365)</f>
        <v>1203</v>
      </c>
      <c r="G1205" s="54">
        <f>COUNTIF(D1206:$D$2774,366)</f>
        <v>366</v>
      </c>
      <c r="H1205" s="50"/>
    </row>
    <row r="1206" spans="1:8" x14ac:dyDescent="0.25">
      <c r="A1206" s="54">
        <f>COUNTIF($C$3:C1206,"Да")</f>
        <v>13</v>
      </c>
      <c r="B1206" s="53">
        <f t="shared" si="36"/>
        <v>46604</v>
      </c>
      <c r="C1206" s="53" t="str">
        <f>IF(ISERROR(VLOOKUP(B1206,Оп27_BYN→EUR!$C$3:$C$33,1,0)),"Нет","Да")</f>
        <v>Нет</v>
      </c>
      <c r="D1206" s="54">
        <f t="shared" si="37"/>
        <v>365</v>
      </c>
      <c r="E1206" s="55">
        <f>('Все выпуски'!$H$4*'Все выпуски'!$H$8)*((VLOOKUP(IF(C1206="Нет",VLOOKUP(A1206,Оп27_BYN→EUR!$A$2:$C$33,3,0),VLOOKUP((A1206-1),Оп27_BYN→EUR!$A$2:$C$33,3,0)),$B$2:$G$2774,5,0)-VLOOKUP(B1206,$B$2:$G$2774,5,0))/365+(VLOOKUP(IF(C1206="Нет",VLOOKUP(A1206,Оп27_BYN→EUR!$A$2:$C$33,3,0),VLOOKUP((A1206-1),Оп27_BYN→EUR!$A$2:$C$33,3,0)),$B$2:$G$2774,6,0)-VLOOKUP(B1206,$B$2:$G$2774,6,0))/366)</f>
        <v>1.5735363503761857</v>
      </c>
      <c r="F1206" s="54">
        <f>COUNTIF(D1207:$D$2774,365)</f>
        <v>1202</v>
      </c>
      <c r="G1206" s="54">
        <f>COUNTIF(D1207:$D$2774,366)</f>
        <v>366</v>
      </c>
      <c r="H1206" s="50"/>
    </row>
    <row r="1207" spans="1:8" x14ac:dyDescent="0.25">
      <c r="A1207" s="54">
        <f>COUNTIF($C$3:C1207,"Да")</f>
        <v>13</v>
      </c>
      <c r="B1207" s="53">
        <f t="shared" si="36"/>
        <v>46605</v>
      </c>
      <c r="C1207" s="53" t="str">
        <f>IF(ISERROR(VLOOKUP(B1207,Оп27_BYN→EUR!$C$3:$C$33,1,0)),"Нет","Да")</f>
        <v>Нет</v>
      </c>
      <c r="D1207" s="54">
        <f t="shared" si="37"/>
        <v>365</v>
      </c>
      <c r="E1207" s="55">
        <f>('Все выпуски'!$H$4*'Все выпуски'!$H$8)*((VLOOKUP(IF(C1207="Нет",VLOOKUP(A1207,Оп27_BYN→EUR!$A$2:$C$33,3,0),VLOOKUP((A1207-1),Оп27_BYN→EUR!$A$2:$C$33,3,0)),$B$2:$G$2774,5,0)-VLOOKUP(B1207,$B$2:$G$2774,5,0))/365+(VLOOKUP(IF(C1207="Нет",VLOOKUP(A1207,Оп27_BYN→EUR!$A$2:$C$33,3,0),VLOOKUP((A1207-1),Оп27_BYN→EUR!$A$2:$C$33,3,0)),$B$2:$G$2774,6,0)-VLOOKUP(B1207,$B$2:$G$2774,6,0))/366)</f>
        <v>1.6002064580096802</v>
      </c>
      <c r="F1207" s="54">
        <f>COUNTIF(D1208:$D$2774,365)</f>
        <v>1201</v>
      </c>
      <c r="G1207" s="54">
        <f>COUNTIF(D1208:$D$2774,366)</f>
        <v>366</v>
      </c>
      <c r="H1207" s="50"/>
    </row>
    <row r="1208" spans="1:8" x14ac:dyDescent="0.25">
      <c r="A1208" s="54">
        <f>COUNTIF($C$3:C1208,"Да")</f>
        <v>13</v>
      </c>
      <c r="B1208" s="53">
        <f t="shared" si="36"/>
        <v>46606</v>
      </c>
      <c r="C1208" s="53" t="str">
        <f>IF(ISERROR(VLOOKUP(B1208,Оп27_BYN→EUR!$C$3:$C$33,1,0)),"Нет","Да")</f>
        <v>Нет</v>
      </c>
      <c r="D1208" s="54">
        <f t="shared" si="37"/>
        <v>365</v>
      </c>
      <c r="E1208" s="55">
        <f>('Все выпуски'!$H$4*'Все выпуски'!$H$8)*((VLOOKUP(IF(C1208="Нет",VLOOKUP(A1208,Оп27_BYN→EUR!$A$2:$C$33,3,0),VLOOKUP((A1208-1),Оп27_BYN→EUR!$A$2:$C$33,3,0)),$B$2:$G$2774,5,0)-VLOOKUP(B1208,$B$2:$G$2774,5,0))/365+(VLOOKUP(IF(C1208="Нет",VLOOKUP(A1208,Оп27_BYN→EUR!$A$2:$C$33,3,0),VLOOKUP((A1208-1),Оп27_BYN→EUR!$A$2:$C$33,3,0)),$B$2:$G$2774,6,0)-VLOOKUP(B1208,$B$2:$G$2774,6,0))/366)</f>
        <v>1.626876565643175</v>
      </c>
      <c r="F1208" s="54">
        <f>COUNTIF(D1209:$D$2774,365)</f>
        <v>1200</v>
      </c>
      <c r="G1208" s="54">
        <f>COUNTIF(D1209:$D$2774,366)</f>
        <v>366</v>
      </c>
      <c r="H1208" s="50"/>
    </row>
    <row r="1209" spans="1:8" x14ac:dyDescent="0.25">
      <c r="A1209" s="54">
        <f>COUNTIF($C$3:C1209,"Да")</f>
        <v>13</v>
      </c>
      <c r="B1209" s="53">
        <f t="shared" si="36"/>
        <v>46607</v>
      </c>
      <c r="C1209" s="53" t="str">
        <f>IF(ISERROR(VLOOKUP(B1209,Оп27_BYN→EUR!$C$3:$C$33,1,0)),"Нет","Да")</f>
        <v>Нет</v>
      </c>
      <c r="D1209" s="54">
        <f t="shared" si="37"/>
        <v>365</v>
      </c>
      <c r="E1209" s="55">
        <f>('Все выпуски'!$H$4*'Все выпуски'!$H$8)*((VLOOKUP(IF(C1209="Нет",VLOOKUP(A1209,Оп27_BYN→EUR!$A$2:$C$33,3,0),VLOOKUP((A1209-1),Оп27_BYN→EUR!$A$2:$C$33,3,0)),$B$2:$G$2774,5,0)-VLOOKUP(B1209,$B$2:$G$2774,5,0))/365+(VLOOKUP(IF(C1209="Нет",VLOOKUP(A1209,Оп27_BYN→EUR!$A$2:$C$33,3,0),VLOOKUP((A1209-1),Оп27_BYN→EUR!$A$2:$C$33,3,0)),$B$2:$G$2774,6,0)-VLOOKUP(B1209,$B$2:$G$2774,6,0))/366)</f>
        <v>1.6535466732766695</v>
      </c>
      <c r="F1209" s="54">
        <f>COUNTIF(D1210:$D$2774,365)</f>
        <v>1199</v>
      </c>
      <c r="G1209" s="54">
        <f>COUNTIF(D1210:$D$2774,366)</f>
        <v>366</v>
      </c>
      <c r="H1209" s="50"/>
    </row>
    <row r="1210" spans="1:8" x14ac:dyDescent="0.25">
      <c r="A1210" s="54">
        <f>COUNTIF($C$3:C1210,"Да")</f>
        <v>13</v>
      </c>
      <c r="B1210" s="53">
        <f t="shared" si="36"/>
        <v>46608</v>
      </c>
      <c r="C1210" s="53" t="str">
        <f>IF(ISERROR(VLOOKUP(B1210,Оп27_BYN→EUR!$C$3:$C$33,1,0)),"Нет","Да")</f>
        <v>Нет</v>
      </c>
      <c r="D1210" s="54">
        <f t="shared" si="37"/>
        <v>365</v>
      </c>
      <c r="E1210" s="55">
        <f>('Все выпуски'!$H$4*'Все выпуски'!$H$8)*((VLOOKUP(IF(C1210="Нет",VLOOKUP(A1210,Оп27_BYN→EUR!$A$2:$C$33,3,0),VLOOKUP((A1210-1),Оп27_BYN→EUR!$A$2:$C$33,3,0)),$B$2:$G$2774,5,0)-VLOOKUP(B1210,$B$2:$G$2774,5,0))/365+(VLOOKUP(IF(C1210="Нет",VLOOKUP(A1210,Оп27_BYN→EUR!$A$2:$C$33,3,0),VLOOKUP((A1210-1),Оп27_BYN→EUR!$A$2:$C$33,3,0)),$B$2:$G$2774,6,0)-VLOOKUP(B1210,$B$2:$G$2774,6,0))/366)</f>
        <v>1.6802167809101645</v>
      </c>
      <c r="F1210" s="54">
        <f>COUNTIF(D1211:$D$2774,365)</f>
        <v>1198</v>
      </c>
      <c r="G1210" s="54">
        <f>COUNTIF(D1211:$D$2774,366)</f>
        <v>366</v>
      </c>
      <c r="H1210" s="50"/>
    </row>
    <row r="1211" spans="1:8" x14ac:dyDescent="0.25">
      <c r="A1211" s="54">
        <f>COUNTIF($C$3:C1211,"Да")</f>
        <v>13</v>
      </c>
      <c r="B1211" s="53">
        <f t="shared" si="36"/>
        <v>46609</v>
      </c>
      <c r="C1211" s="53" t="str">
        <f>IF(ISERROR(VLOOKUP(B1211,Оп27_BYN→EUR!$C$3:$C$33,1,0)),"Нет","Да")</f>
        <v>Нет</v>
      </c>
      <c r="D1211" s="54">
        <f t="shared" si="37"/>
        <v>365</v>
      </c>
      <c r="E1211" s="55">
        <f>('Все выпуски'!$H$4*'Все выпуски'!$H$8)*((VLOOKUP(IF(C1211="Нет",VLOOKUP(A1211,Оп27_BYN→EUR!$A$2:$C$33,3,0),VLOOKUP((A1211-1),Оп27_BYN→EUR!$A$2:$C$33,3,0)),$B$2:$G$2774,5,0)-VLOOKUP(B1211,$B$2:$G$2774,5,0))/365+(VLOOKUP(IF(C1211="Нет",VLOOKUP(A1211,Оп27_BYN→EUR!$A$2:$C$33,3,0),VLOOKUP((A1211-1),Оп27_BYN→EUR!$A$2:$C$33,3,0)),$B$2:$G$2774,6,0)-VLOOKUP(B1211,$B$2:$G$2774,6,0))/366)</f>
        <v>1.706886888543659</v>
      </c>
      <c r="F1211" s="54">
        <f>COUNTIF(D1212:$D$2774,365)</f>
        <v>1197</v>
      </c>
      <c r="G1211" s="54">
        <f>COUNTIF(D1212:$D$2774,366)</f>
        <v>366</v>
      </c>
      <c r="H1211" s="50"/>
    </row>
    <row r="1212" spans="1:8" x14ac:dyDescent="0.25">
      <c r="A1212" s="54">
        <f>COUNTIF($C$3:C1212,"Да")</f>
        <v>13</v>
      </c>
      <c r="B1212" s="53">
        <f t="shared" si="36"/>
        <v>46610</v>
      </c>
      <c r="C1212" s="53" t="str">
        <f>IF(ISERROR(VLOOKUP(B1212,Оп27_BYN→EUR!$C$3:$C$33,1,0)),"Нет","Да")</f>
        <v>Нет</v>
      </c>
      <c r="D1212" s="54">
        <f t="shared" si="37"/>
        <v>365</v>
      </c>
      <c r="E1212" s="55">
        <f>('Все выпуски'!$H$4*'Все выпуски'!$H$8)*((VLOOKUP(IF(C1212="Нет",VLOOKUP(A1212,Оп27_BYN→EUR!$A$2:$C$33,3,0),VLOOKUP((A1212-1),Оп27_BYN→EUR!$A$2:$C$33,3,0)),$B$2:$G$2774,5,0)-VLOOKUP(B1212,$B$2:$G$2774,5,0))/365+(VLOOKUP(IF(C1212="Нет",VLOOKUP(A1212,Оп27_BYN→EUR!$A$2:$C$33,3,0),VLOOKUP((A1212-1),Оп27_BYN→EUR!$A$2:$C$33,3,0)),$B$2:$G$2774,6,0)-VLOOKUP(B1212,$B$2:$G$2774,6,0))/366)</f>
        <v>1.7335569961771535</v>
      </c>
      <c r="F1212" s="54">
        <f>COUNTIF(D1213:$D$2774,365)</f>
        <v>1196</v>
      </c>
      <c r="G1212" s="54">
        <f>COUNTIF(D1213:$D$2774,366)</f>
        <v>366</v>
      </c>
      <c r="H1212" s="50"/>
    </row>
    <row r="1213" spans="1:8" x14ac:dyDescent="0.25">
      <c r="A1213" s="54">
        <f>COUNTIF($C$3:C1213,"Да")</f>
        <v>13</v>
      </c>
      <c r="B1213" s="53">
        <f t="shared" si="36"/>
        <v>46611</v>
      </c>
      <c r="C1213" s="53" t="str">
        <f>IF(ISERROR(VLOOKUP(B1213,Оп27_BYN→EUR!$C$3:$C$33,1,0)),"Нет","Да")</f>
        <v>Нет</v>
      </c>
      <c r="D1213" s="54">
        <f t="shared" si="37"/>
        <v>365</v>
      </c>
      <c r="E1213" s="55">
        <f>('Все выпуски'!$H$4*'Все выпуски'!$H$8)*((VLOOKUP(IF(C1213="Нет",VLOOKUP(A1213,Оп27_BYN→EUR!$A$2:$C$33,3,0),VLOOKUP((A1213-1),Оп27_BYN→EUR!$A$2:$C$33,3,0)),$B$2:$G$2774,5,0)-VLOOKUP(B1213,$B$2:$G$2774,5,0))/365+(VLOOKUP(IF(C1213="Нет",VLOOKUP(A1213,Оп27_BYN→EUR!$A$2:$C$33,3,0),VLOOKUP((A1213-1),Оп27_BYN→EUR!$A$2:$C$33,3,0)),$B$2:$G$2774,6,0)-VLOOKUP(B1213,$B$2:$G$2774,6,0))/366)</f>
        <v>1.7602271038106483</v>
      </c>
      <c r="F1213" s="54">
        <f>COUNTIF(D1214:$D$2774,365)</f>
        <v>1195</v>
      </c>
      <c r="G1213" s="54">
        <f>COUNTIF(D1214:$D$2774,366)</f>
        <v>366</v>
      </c>
      <c r="H1213" s="50"/>
    </row>
    <row r="1214" spans="1:8" x14ac:dyDescent="0.25">
      <c r="A1214" s="54">
        <f>COUNTIF($C$3:C1214,"Да")</f>
        <v>13</v>
      </c>
      <c r="B1214" s="53">
        <f t="shared" si="36"/>
        <v>46612</v>
      </c>
      <c r="C1214" s="53" t="str">
        <f>IF(ISERROR(VLOOKUP(B1214,Оп27_BYN→EUR!$C$3:$C$33,1,0)),"Нет","Да")</f>
        <v>Нет</v>
      </c>
      <c r="D1214" s="54">
        <f t="shared" si="37"/>
        <v>365</v>
      </c>
      <c r="E1214" s="55">
        <f>('Все выпуски'!$H$4*'Все выпуски'!$H$8)*((VLOOKUP(IF(C1214="Нет",VLOOKUP(A1214,Оп27_BYN→EUR!$A$2:$C$33,3,0),VLOOKUP((A1214-1),Оп27_BYN→EUR!$A$2:$C$33,3,0)),$B$2:$G$2774,5,0)-VLOOKUP(B1214,$B$2:$G$2774,5,0))/365+(VLOOKUP(IF(C1214="Нет",VLOOKUP(A1214,Оп27_BYN→EUR!$A$2:$C$33,3,0),VLOOKUP((A1214-1),Оп27_BYN→EUR!$A$2:$C$33,3,0)),$B$2:$G$2774,6,0)-VLOOKUP(B1214,$B$2:$G$2774,6,0))/366)</f>
        <v>1.7868972114441428</v>
      </c>
      <c r="F1214" s="54">
        <f>COUNTIF(D1215:$D$2774,365)</f>
        <v>1194</v>
      </c>
      <c r="G1214" s="54">
        <f>COUNTIF(D1215:$D$2774,366)</f>
        <v>366</v>
      </c>
      <c r="H1214" s="50"/>
    </row>
    <row r="1215" spans="1:8" x14ac:dyDescent="0.25">
      <c r="A1215" s="54">
        <f>COUNTIF($C$3:C1215,"Да")</f>
        <v>13</v>
      </c>
      <c r="B1215" s="53">
        <f t="shared" si="36"/>
        <v>46613</v>
      </c>
      <c r="C1215" s="53" t="str">
        <f>IF(ISERROR(VLOOKUP(B1215,Оп27_BYN→EUR!$C$3:$C$33,1,0)),"Нет","Да")</f>
        <v>Нет</v>
      </c>
      <c r="D1215" s="54">
        <f t="shared" si="37"/>
        <v>365</v>
      </c>
      <c r="E1215" s="55">
        <f>('Все выпуски'!$H$4*'Все выпуски'!$H$8)*((VLOOKUP(IF(C1215="Нет",VLOOKUP(A1215,Оп27_BYN→EUR!$A$2:$C$33,3,0),VLOOKUP((A1215-1),Оп27_BYN→EUR!$A$2:$C$33,3,0)),$B$2:$G$2774,5,0)-VLOOKUP(B1215,$B$2:$G$2774,5,0))/365+(VLOOKUP(IF(C1215="Нет",VLOOKUP(A1215,Оп27_BYN→EUR!$A$2:$C$33,3,0),VLOOKUP((A1215-1),Оп27_BYN→EUR!$A$2:$C$33,3,0)),$B$2:$G$2774,6,0)-VLOOKUP(B1215,$B$2:$G$2774,6,0))/366)</f>
        <v>1.8135673190776378</v>
      </c>
      <c r="F1215" s="54">
        <f>COUNTIF(D1216:$D$2774,365)</f>
        <v>1193</v>
      </c>
      <c r="G1215" s="54">
        <f>COUNTIF(D1216:$D$2774,366)</f>
        <v>366</v>
      </c>
      <c r="H1215" s="50"/>
    </row>
    <row r="1216" spans="1:8" x14ac:dyDescent="0.25">
      <c r="A1216" s="54">
        <f>COUNTIF($C$3:C1216,"Да")</f>
        <v>13</v>
      </c>
      <c r="B1216" s="53">
        <f t="shared" si="36"/>
        <v>46614</v>
      </c>
      <c r="C1216" s="53" t="str">
        <f>IF(ISERROR(VLOOKUP(B1216,Оп27_BYN→EUR!$C$3:$C$33,1,0)),"Нет","Да")</f>
        <v>Нет</v>
      </c>
      <c r="D1216" s="54">
        <f t="shared" si="37"/>
        <v>365</v>
      </c>
      <c r="E1216" s="55">
        <f>('Все выпуски'!$H$4*'Все выпуски'!$H$8)*((VLOOKUP(IF(C1216="Нет",VLOOKUP(A1216,Оп27_BYN→EUR!$A$2:$C$33,3,0),VLOOKUP((A1216-1),Оп27_BYN→EUR!$A$2:$C$33,3,0)),$B$2:$G$2774,5,0)-VLOOKUP(B1216,$B$2:$G$2774,5,0))/365+(VLOOKUP(IF(C1216="Нет",VLOOKUP(A1216,Оп27_BYN→EUR!$A$2:$C$33,3,0),VLOOKUP((A1216-1),Оп27_BYN→EUR!$A$2:$C$33,3,0)),$B$2:$G$2774,6,0)-VLOOKUP(B1216,$B$2:$G$2774,6,0))/366)</f>
        <v>1.8402374267111323</v>
      </c>
      <c r="F1216" s="54">
        <f>COUNTIF(D1217:$D$2774,365)</f>
        <v>1192</v>
      </c>
      <c r="G1216" s="54">
        <f>COUNTIF(D1217:$D$2774,366)</f>
        <v>366</v>
      </c>
      <c r="H1216" s="50"/>
    </row>
    <row r="1217" spans="1:8" x14ac:dyDescent="0.25">
      <c r="A1217" s="54">
        <f>COUNTIF($C$3:C1217,"Да")</f>
        <v>13</v>
      </c>
      <c r="B1217" s="53">
        <f t="shared" si="36"/>
        <v>46615</v>
      </c>
      <c r="C1217" s="53" t="str">
        <f>IF(ISERROR(VLOOKUP(B1217,Оп27_BYN→EUR!$C$3:$C$33,1,0)),"Нет","Да")</f>
        <v>Нет</v>
      </c>
      <c r="D1217" s="54">
        <f t="shared" si="37"/>
        <v>365</v>
      </c>
      <c r="E1217" s="55">
        <f>('Все выпуски'!$H$4*'Все выпуски'!$H$8)*((VLOOKUP(IF(C1217="Нет",VLOOKUP(A1217,Оп27_BYN→EUR!$A$2:$C$33,3,0),VLOOKUP((A1217-1),Оп27_BYN→EUR!$A$2:$C$33,3,0)),$B$2:$G$2774,5,0)-VLOOKUP(B1217,$B$2:$G$2774,5,0))/365+(VLOOKUP(IF(C1217="Нет",VLOOKUP(A1217,Оп27_BYN→EUR!$A$2:$C$33,3,0),VLOOKUP((A1217-1),Оп27_BYN→EUR!$A$2:$C$33,3,0)),$B$2:$G$2774,6,0)-VLOOKUP(B1217,$B$2:$G$2774,6,0))/366)</f>
        <v>1.8669075343446269</v>
      </c>
      <c r="F1217" s="54">
        <f>COUNTIF(D1218:$D$2774,365)</f>
        <v>1191</v>
      </c>
      <c r="G1217" s="54">
        <f>COUNTIF(D1218:$D$2774,366)</f>
        <v>366</v>
      </c>
      <c r="H1217" s="50"/>
    </row>
    <row r="1218" spans="1:8" x14ac:dyDescent="0.25">
      <c r="A1218" s="54">
        <f>COUNTIF($C$3:C1218,"Да")</f>
        <v>13</v>
      </c>
      <c r="B1218" s="53">
        <f t="shared" si="36"/>
        <v>46616</v>
      </c>
      <c r="C1218" s="53" t="str">
        <f>IF(ISERROR(VLOOKUP(B1218,Оп27_BYN→EUR!$C$3:$C$33,1,0)),"Нет","Да")</f>
        <v>Нет</v>
      </c>
      <c r="D1218" s="54">
        <f t="shared" si="37"/>
        <v>365</v>
      </c>
      <c r="E1218" s="55">
        <f>('Все выпуски'!$H$4*'Все выпуски'!$H$8)*((VLOOKUP(IF(C1218="Нет",VLOOKUP(A1218,Оп27_BYN→EUR!$A$2:$C$33,3,0),VLOOKUP((A1218-1),Оп27_BYN→EUR!$A$2:$C$33,3,0)),$B$2:$G$2774,5,0)-VLOOKUP(B1218,$B$2:$G$2774,5,0))/365+(VLOOKUP(IF(C1218="Нет",VLOOKUP(A1218,Оп27_BYN→EUR!$A$2:$C$33,3,0),VLOOKUP((A1218-1),Оп27_BYN→EUR!$A$2:$C$33,3,0)),$B$2:$G$2774,6,0)-VLOOKUP(B1218,$B$2:$G$2774,6,0))/366)</f>
        <v>1.8935776419781216</v>
      </c>
      <c r="F1218" s="54">
        <f>COUNTIF(D1219:$D$2774,365)</f>
        <v>1190</v>
      </c>
      <c r="G1218" s="54">
        <f>COUNTIF(D1219:$D$2774,366)</f>
        <v>366</v>
      </c>
      <c r="H1218" s="50"/>
    </row>
    <row r="1219" spans="1:8" x14ac:dyDescent="0.25">
      <c r="A1219" s="54">
        <f>COUNTIF($C$3:C1219,"Да")</f>
        <v>13</v>
      </c>
      <c r="B1219" s="53">
        <f t="shared" si="36"/>
        <v>46617</v>
      </c>
      <c r="C1219" s="53" t="str">
        <f>IF(ISERROR(VLOOKUP(B1219,Оп27_BYN→EUR!$C$3:$C$33,1,0)),"Нет","Да")</f>
        <v>Нет</v>
      </c>
      <c r="D1219" s="54">
        <f t="shared" si="37"/>
        <v>365</v>
      </c>
      <c r="E1219" s="55">
        <f>('Все выпуски'!$H$4*'Все выпуски'!$H$8)*((VLOOKUP(IF(C1219="Нет",VLOOKUP(A1219,Оп27_BYN→EUR!$A$2:$C$33,3,0),VLOOKUP((A1219-1),Оп27_BYN→EUR!$A$2:$C$33,3,0)),$B$2:$G$2774,5,0)-VLOOKUP(B1219,$B$2:$G$2774,5,0))/365+(VLOOKUP(IF(C1219="Нет",VLOOKUP(A1219,Оп27_BYN→EUR!$A$2:$C$33,3,0),VLOOKUP((A1219-1),Оп27_BYN→EUR!$A$2:$C$33,3,0)),$B$2:$G$2774,6,0)-VLOOKUP(B1219,$B$2:$G$2774,6,0))/366)</f>
        <v>1.9202477496116164</v>
      </c>
      <c r="F1219" s="54">
        <f>COUNTIF(D1220:$D$2774,365)</f>
        <v>1189</v>
      </c>
      <c r="G1219" s="54">
        <f>COUNTIF(D1220:$D$2774,366)</f>
        <v>366</v>
      </c>
      <c r="H1219" s="50"/>
    </row>
    <row r="1220" spans="1:8" x14ac:dyDescent="0.25">
      <c r="A1220" s="54">
        <f>COUNTIF($C$3:C1220,"Да")</f>
        <v>13</v>
      </c>
      <c r="B1220" s="53">
        <f t="shared" ref="B1220:B1283" si="38">B1219+1</f>
        <v>46618</v>
      </c>
      <c r="C1220" s="53" t="str">
        <f>IF(ISERROR(VLOOKUP(B1220,Оп27_BYN→EUR!$C$3:$C$33,1,0)),"Нет","Да")</f>
        <v>Нет</v>
      </c>
      <c r="D1220" s="54">
        <f t="shared" ref="D1220:D1283" si="39">IF(MOD(YEAR(B1220),4)=0,366,365)</f>
        <v>365</v>
      </c>
      <c r="E1220" s="55">
        <f>('Все выпуски'!$H$4*'Все выпуски'!$H$8)*((VLOOKUP(IF(C1220="Нет",VLOOKUP(A1220,Оп27_BYN→EUR!$A$2:$C$33,3,0),VLOOKUP((A1220-1),Оп27_BYN→EUR!$A$2:$C$33,3,0)),$B$2:$G$2774,5,0)-VLOOKUP(B1220,$B$2:$G$2774,5,0))/365+(VLOOKUP(IF(C1220="Нет",VLOOKUP(A1220,Оп27_BYN→EUR!$A$2:$C$33,3,0),VLOOKUP((A1220-1),Оп27_BYN→EUR!$A$2:$C$33,3,0)),$B$2:$G$2774,6,0)-VLOOKUP(B1220,$B$2:$G$2774,6,0))/366)</f>
        <v>1.9469178572451111</v>
      </c>
      <c r="F1220" s="54">
        <f>COUNTIF(D1221:$D$2774,365)</f>
        <v>1188</v>
      </c>
      <c r="G1220" s="54">
        <f>COUNTIF(D1221:$D$2774,366)</f>
        <v>366</v>
      </c>
      <c r="H1220" s="50"/>
    </row>
    <row r="1221" spans="1:8" x14ac:dyDescent="0.25">
      <c r="A1221" s="54">
        <f>COUNTIF($C$3:C1221,"Да")</f>
        <v>13</v>
      </c>
      <c r="B1221" s="53">
        <f t="shared" si="38"/>
        <v>46619</v>
      </c>
      <c r="C1221" s="53" t="str">
        <f>IF(ISERROR(VLOOKUP(B1221,Оп27_BYN→EUR!$C$3:$C$33,1,0)),"Нет","Да")</f>
        <v>Нет</v>
      </c>
      <c r="D1221" s="54">
        <f t="shared" si="39"/>
        <v>365</v>
      </c>
      <c r="E1221" s="55">
        <f>('Все выпуски'!$H$4*'Все выпуски'!$H$8)*((VLOOKUP(IF(C1221="Нет",VLOOKUP(A1221,Оп27_BYN→EUR!$A$2:$C$33,3,0),VLOOKUP((A1221-1),Оп27_BYN→EUR!$A$2:$C$33,3,0)),$B$2:$G$2774,5,0)-VLOOKUP(B1221,$B$2:$G$2774,5,0))/365+(VLOOKUP(IF(C1221="Нет",VLOOKUP(A1221,Оп27_BYN→EUR!$A$2:$C$33,3,0),VLOOKUP((A1221-1),Оп27_BYN→EUR!$A$2:$C$33,3,0)),$B$2:$G$2774,6,0)-VLOOKUP(B1221,$B$2:$G$2774,6,0))/366)</f>
        <v>1.9735879648786057</v>
      </c>
      <c r="F1221" s="54">
        <f>COUNTIF(D1222:$D$2774,365)</f>
        <v>1187</v>
      </c>
      <c r="G1221" s="54">
        <f>COUNTIF(D1222:$D$2774,366)</f>
        <v>366</v>
      </c>
      <c r="H1221" s="50"/>
    </row>
    <row r="1222" spans="1:8" x14ac:dyDescent="0.25">
      <c r="A1222" s="54">
        <f>COUNTIF($C$3:C1222,"Да")</f>
        <v>13</v>
      </c>
      <c r="B1222" s="53">
        <f t="shared" si="38"/>
        <v>46620</v>
      </c>
      <c r="C1222" s="53" t="str">
        <f>IF(ISERROR(VLOOKUP(B1222,Оп27_BYN→EUR!$C$3:$C$33,1,0)),"Нет","Да")</f>
        <v>Нет</v>
      </c>
      <c r="D1222" s="54">
        <f t="shared" si="39"/>
        <v>365</v>
      </c>
      <c r="E1222" s="55">
        <f>('Все выпуски'!$H$4*'Все выпуски'!$H$8)*((VLOOKUP(IF(C1222="Нет",VLOOKUP(A1222,Оп27_BYN→EUR!$A$2:$C$33,3,0),VLOOKUP((A1222-1),Оп27_BYN→EUR!$A$2:$C$33,3,0)),$B$2:$G$2774,5,0)-VLOOKUP(B1222,$B$2:$G$2774,5,0))/365+(VLOOKUP(IF(C1222="Нет",VLOOKUP(A1222,Оп27_BYN→EUR!$A$2:$C$33,3,0),VLOOKUP((A1222-1),Оп27_BYN→EUR!$A$2:$C$33,3,0)),$B$2:$G$2774,6,0)-VLOOKUP(B1222,$B$2:$G$2774,6,0))/366)</f>
        <v>2.0002580725121004</v>
      </c>
      <c r="F1222" s="54">
        <f>COUNTIF(D1223:$D$2774,365)</f>
        <v>1186</v>
      </c>
      <c r="G1222" s="54">
        <f>COUNTIF(D1223:$D$2774,366)</f>
        <v>366</v>
      </c>
      <c r="H1222" s="50"/>
    </row>
    <row r="1223" spans="1:8" x14ac:dyDescent="0.25">
      <c r="A1223" s="54">
        <f>COUNTIF($C$3:C1223,"Да")</f>
        <v>13</v>
      </c>
      <c r="B1223" s="53">
        <f t="shared" si="38"/>
        <v>46621</v>
      </c>
      <c r="C1223" s="53" t="str">
        <f>IF(ISERROR(VLOOKUP(B1223,Оп27_BYN→EUR!$C$3:$C$33,1,0)),"Нет","Да")</f>
        <v>Нет</v>
      </c>
      <c r="D1223" s="54">
        <f t="shared" si="39"/>
        <v>365</v>
      </c>
      <c r="E1223" s="55">
        <f>('Все выпуски'!$H$4*'Все выпуски'!$H$8)*((VLOOKUP(IF(C1223="Нет",VLOOKUP(A1223,Оп27_BYN→EUR!$A$2:$C$33,3,0),VLOOKUP((A1223-1),Оп27_BYN→EUR!$A$2:$C$33,3,0)),$B$2:$G$2774,5,0)-VLOOKUP(B1223,$B$2:$G$2774,5,0))/365+(VLOOKUP(IF(C1223="Нет",VLOOKUP(A1223,Оп27_BYN→EUR!$A$2:$C$33,3,0),VLOOKUP((A1223-1),Оп27_BYN→EUR!$A$2:$C$33,3,0)),$B$2:$G$2774,6,0)-VLOOKUP(B1223,$B$2:$G$2774,6,0))/366)</f>
        <v>2.0269281801455952</v>
      </c>
      <c r="F1223" s="54">
        <f>COUNTIF(D1224:$D$2774,365)</f>
        <v>1185</v>
      </c>
      <c r="G1223" s="54">
        <f>COUNTIF(D1224:$D$2774,366)</f>
        <v>366</v>
      </c>
      <c r="H1223" s="50"/>
    </row>
    <row r="1224" spans="1:8" x14ac:dyDescent="0.25">
      <c r="A1224" s="54">
        <f>COUNTIF($C$3:C1224,"Да")</f>
        <v>13</v>
      </c>
      <c r="B1224" s="53">
        <f t="shared" si="38"/>
        <v>46622</v>
      </c>
      <c r="C1224" s="53" t="str">
        <f>IF(ISERROR(VLOOKUP(B1224,Оп27_BYN→EUR!$C$3:$C$33,1,0)),"Нет","Да")</f>
        <v>Нет</v>
      </c>
      <c r="D1224" s="54">
        <f t="shared" si="39"/>
        <v>365</v>
      </c>
      <c r="E1224" s="55">
        <f>('Все выпуски'!$H$4*'Все выпуски'!$H$8)*((VLOOKUP(IF(C1224="Нет",VLOOKUP(A1224,Оп27_BYN→EUR!$A$2:$C$33,3,0),VLOOKUP((A1224-1),Оп27_BYN→EUR!$A$2:$C$33,3,0)),$B$2:$G$2774,5,0)-VLOOKUP(B1224,$B$2:$G$2774,5,0))/365+(VLOOKUP(IF(C1224="Нет",VLOOKUP(A1224,Оп27_BYN→EUR!$A$2:$C$33,3,0),VLOOKUP((A1224-1),Оп27_BYN→EUR!$A$2:$C$33,3,0)),$B$2:$G$2774,6,0)-VLOOKUP(B1224,$B$2:$G$2774,6,0))/366)</f>
        <v>2.0535982877790895</v>
      </c>
      <c r="F1224" s="54">
        <f>COUNTIF(D1225:$D$2774,365)</f>
        <v>1184</v>
      </c>
      <c r="G1224" s="54">
        <f>COUNTIF(D1225:$D$2774,366)</f>
        <v>366</v>
      </c>
      <c r="H1224" s="50"/>
    </row>
    <row r="1225" spans="1:8" x14ac:dyDescent="0.25">
      <c r="A1225" s="54">
        <f>COUNTIF($C$3:C1225,"Да")</f>
        <v>13</v>
      </c>
      <c r="B1225" s="53">
        <f t="shared" si="38"/>
        <v>46623</v>
      </c>
      <c r="C1225" s="53" t="str">
        <f>IF(ISERROR(VLOOKUP(B1225,Оп27_BYN→EUR!$C$3:$C$33,1,0)),"Нет","Да")</f>
        <v>Нет</v>
      </c>
      <c r="D1225" s="54">
        <f t="shared" si="39"/>
        <v>365</v>
      </c>
      <c r="E1225" s="55">
        <f>('Все выпуски'!$H$4*'Все выпуски'!$H$8)*((VLOOKUP(IF(C1225="Нет",VLOOKUP(A1225,Оп27_BYN→EUR!$A$2:$C$33,3,0),VLOOKUP((A1225-1),Оп27_BYN→EUR!$A$2:$C$33,3,0)),$B$2:$G$2774,5,0)-VLOOKUP(B1225,$B$2:$G$2774,5,0))/365+(VLOOKUP(IF(C1225="Нет",VLOOKUP(A1225,Оп27_BYN→EUR!$A$2:$C$33,3,0),VLOOKUP((A1225-1),Оп27_BYN→EUR!$A$2:$C$33,3,0)),$B$2:$G$2774,6,0)-VLOOKUP(B1225,$B$2:$G$2774,6,0))/366)</f>
        <v>2.0802683954125842</v>
      </c>
      <c r="F1225" s="54">
        <f>COUNTIF(D1226:$D$2774,365)</f>
        <v>1183</v>
      </c>
      <c r="G1225" s="54">
        <f>COUNTIF(D1226:$D$2774,366)</f>
        <v>366</v>
      </c>
      <c r="H1225" s="50"/>
    </row>
    <row r="1226" spans="1:8" x14ac:dyDescent="0.25">
      <c r="A1226" s="54">
        <f>COUNTIF($C$3:C1226,"Да")</f>
        <v>13</v>
      </c>
      <c r="B1226" s="53">
        <f t="shared" si="38"/>
        <v>46624</v>
      </c>
      <c r="C1226" s="53" t="str">
        <f>IF(ISERROR(VLOOKUP(B1226,Оп27_BYN→EUR!$C$3:$C$33,1,0)),"Нет","Да")</f>
        <v>Нет</v>
      </c>
      <c r="D1226" s="54">
        <f t="shared" si="39"/>
        <v>365</v>
      </c>
      <c r="E1226" s="55">
        <f>('Все выпуски'!$H$4*'Все выпуски'!$H$8)*((VLOOKUP(IF(C1226="Нет",VLOOKUP(A1226,Оп27_BYN→EUR!$A$2:$C$33,3,0),VLOOKUP((A1226-1),Оп27_BYN→EUR!$A$2:$C$33,3,0)),$B$2:$G$2774,5,0)-VLOOKUP(B1226,$B$2:$G$2774,5,0))/365+(VLOOKUP(IF(C1226="Нет",VLOOKUP(A1226,Оп27_BYN→EUR!$A$2:$C$33,3,0),VLOOKUP((A1226-1),Оп27_BYN→EUR!$A$2:$C$33,3,0)),$B$2:$G$2774,6,0)-VLOOKUP(B1226,$B$2:$G$2774,6,0))/366)</f>
        <v>2.106938503046079</v>
      </c>
      <c r="F1226" s="54">
        <f>COUNTIF(D1227:$D$2774,365)</f>
        <v>1182</v>
      </c>
      <c r="G1226" s="54">
        <f>COUNTIF(D1227:$D$2774,366)</f>
        <v>366</v>
      </c>
      <c r="H1226" s="50"/>
    </row>
    <row r="1227" spans="1:8" x14ac:dyDescent="0.25">
      <c r="A1227" s="54">
        <f>COUNTIF($C$3:C1227,"Да")</f>
        <v>13</v>
      </c>
      <c r="B1227" s="53">
        <f t="shared" si="38"/>
        <v>46625</v>
      </c>
      <c r="C1227" s="53" t="str">
        <f>IF(ISERROR(VLOOKUP(B1227,Оп27_BYN→EUR!$C$3:$C$33,1,0)),"Нет","Да")</f>
        <v>Нет</v>
      </c>
      <c r="D1227" s="54">
        <f t="shared" si="39"/>
        <v>365</v>
      </c>
      <c r="E1227" s="55">
        <f>('Все выпуски'!$H$4*'Все выпуски'!$H$8)*((VLOOKUP(IF(C1227="Нет",VLOOKUP(A1227,Оп27_BYN→EUR!$A$2:$C$33,3,0),VLOOKUP((A1227-1),Оп27_BYN→EUR!$A$2:$C$33,3,0)),$B$2:$G$2774,5,0)-VLOOKUP(B1227,$B$2:$G$2774,5,0))/365+(VLOOKUP(IF(C1227="Нет",VLOOKUP(A1227,Оп27_BYN→EUR!$A$2:$C$33,3,0),VLOOKUP((A1227-1),Оп27_BYN→EUR!$A$2:$C$33,3,0)),$B$2:$G$2774,6,0)-VLOOKUP(B1227,$B$2:$G$2774,6,0))/366)</f>
        <v>2.1336086106795737</v>
      </c>
      <c r="F1227" s="54">
        <f>COUNTIF(D1228:$D$2774,365)</f>
        <v>1181</v>
      </c>
      <c r="G1227" s="54">
        <f>COUNTIF(D1228:$D$2774,366)</f>
        <v>366</v>
      </c>
      <c r="H1227" s="50"/>
    </row>
    <row r="1228" spans="1:8" x14ac:dyDescent="0.25">
      <c r="A1228" s="54">
        <f>COUNTIF($C$3:C1228,"Да")</f>
        <v>13</v>
      </c>
      <c r="B1228" s="53">
        <f t="shared" si="38"/>
        <v>46626</v>
      </c>
      <c r="C1228" s="53" t="str">
        <f>IF(ISERROR(VLOOKUP(B1228,Оп27_BYN→EUR!$C$3:$C$33,1,0)),"Нет","Да")</f>
        <v>Нет</v>
      </c>
      <c r="D1228" s="54">
        <f t="shared" si="39"/>
        <v>365</v>
      </c>
      <c r="E1228" s="55">
        <f>('Все выпуски'!$H$4*'Все выпуски'!$H$8)*((VLOOKUP(IF(C1228="Нет",VLOOKUP(A1228,Оп27_BYN→EUR!$A$2:$C$33,3,0),VLOOKUP((A1228-1),Оп27_BYN→EUR!$A$2:$C$33,3,0)),$B$2:$G$2774,5,0)-VLOOKUP(B1228,$B$2:$G$2774,5,0))/365+(VLOOKUP(IF(C1228="Нет",VLOOKUP(A1228,Оп27_BYN→EUR!$A$2:$C$33,3,0),VLOOKUP((A1228-1),Оп27_BYN→EUR!$A$2:$C$33,3,0)),$B$2:$G$2774,6,0)-VLOOKUP(B1228,$B$2:$G$2774,6,0))/366)</f>
        <v>2.1602787183130685</v>
      </c>
      <c r="F1228" s="54">
        <f>COUNTIF(D1229:$D$2774,365)</f>
        <v>1180</v>
      </c>
      <c r="G1228" s="54">
        <f>COUNTIF(D1229:$D$2774,366)</f>
        <v>366</v>
      </c>
      <c r="H1228" s="50"/>
    </row>
    <row r="1229" spans="1:8" x14ac:dyDescent="0.25">
      <c r="A1229" s="54">
        <f>COUNTIF($C$3:C1229,"Да")</f>
        <v>13</v>
      </c>
      <c r="B1229" s="53">
        <f t="shared" si="38"/>
        <v>46627</v>
      </c>
      <c r="C1229" s="53" t="str">
        <f>IF(ISERROR(VLOOKUP(B1229,Оп27_BYN→EUR!$C$3:$C$33,1,0)),"Нет","Да")</f>
        <v>Нет</v>
      </c>
      <c r="D1229" s="54">
        <f t="shared" si="39"/>
        <v>365</v>
      </c>
      <c r="E1229" s="55">
        <f>('Все выпуски'!$H$4*'Все выпуски'!$H$8)*((VLOOKUP(IF(C1229="Нет",VLOOKUP(A1229,Оп27_BYN→EUR!$A$2:$C$33,3,0),VLOOKUP((A1229-1),Оп27_BYN→EUR!$A$2:$C$33,3,0)),$B$2:$G$2774,5,0)-VLOOKUP(B1229,$B$2:$G$2774,5,0))/365+(VLOOKUP(IF(C1229="Нет",VLOOKUP(A1229,Оп27_BYN→EUR!$A$2:$C$33,3,0),VLOOKUP((A1229-1),Оп27_BYN→EUR!$A$2:$C$33,3,0)),$B$2:$G$2774,6,0)-VLOOKUP(B1229,$B$2:$G$2774,6,0))/366)</f>
        <v>2.1869488259465628</v>
      </c>
      <c r="F1229" s="54">
        <f>COUNTIF(D1230:$D$2774,365)</f>
        <v>1179</v>
      </c>
      <c r="G1229" s="54">
        <f>COUNTIF(D1230:$D$2774,366)</f>
        <v>366</v>
      </c>
    </row>
    <row r="1230" spans="1:8" x14ac:dyDescent="0.25">
      <c r="A1230" s="54">
        <f>COUNTIF($C$3:C1230,"Да")</f>
        <v>13</v>
      </c>
      <c r="B1230" s="53">
        <f t="shared" si="38"/>
        <v>46628</v>
      </c>
      <c r="C1230" s="53" t="str">
        <f>IF(ISERROR(VLOOKUP(B1230,Оп27_BYN→EUR!$C$3:$C$33,1,0)),"Нет","Да")</f>
        <v>Нет</v>
      </c>
      <c r="D1230" s="54">
        <f t="shared" si="39"/>
        <v>365</v>
      </c>
      <c r="E1230" s="55">
        <f>('Все выпуски'!$H$4*'Все выпуски'!$H$8)*((VLOOKUP(IF(C1230="Нет",VLOOKUP(A1230,Оп27_BYN→EUR!$A$2:$C$33,3,0),VLOOKUP((A1230-1),Оп27_BYN→EUR!$A$2:$C$33,3,0)),$B$2:$G$2774,5,0)-VLOOKUP(B1230,$B$2:$G$2774,5,0))/365+(VLOOKUP(IF(C1230="Нет",VLOOKUP(A1230,Оп27_BYN→EUR!$A$2:$C$33,3,0),VLOOKUP((A1230-1),Оп27_BYN→EUR!$A$2:$C$33,3,0)),$B$2:$G$2774,6,0)-VLOOKUP(B1230,$B$2:$G$2774,6,0))/366)</f>
        <v>2.213618933580058</v>
      </c>
      <c r="F1230" s="54">
        <f>COUNTIF(D1231:$D$2774,365)</f>
        <v>1178</v>
      </c>
      <c r="G1230" s="54">
        <f>COUNTIF(D1231:$D$2774,366)</f>
        <v>366</v>
      </c>
    </row>
    <row r="1231" spans="1:8" x14ac:dyDescent="0.25">
      <c r="A1231" s="54">
        <f>COUNTIF($C$3:C1231,"Да")</f>
        <v>13</v>
      </c>
      <c r="B1231" s="53">
        <f t="shared" si="38"/>
        <v>46629</v>
      </c>
      <c r="C1231" s="53" t="str">
        <f>IF(ISERROR(VLOOKUP(B1231,Оп27_BYN→EUR!$C$3:$C$33,1,0)),"Нет","Да")</f>
        <v>Нет</v>
      </c>
      <c r="D1231" s="54">
        <f t="shared" si="39"/>
        <v>365</v>
      </c>
      <c r="E1231" s="55">
        <f>('Все выпуски'!$H$4*'Все выпуски'!$H$8)*((VLOOKUP(IF(C1231="Нет",VLOOKUP(A1231,Оп27_BYN→EUR!$A$2:$C$33,3,0),VLOOKUP((A1231-1),Оп27_BYN→EUR!$A$2:$C$33,3,0)),$B$2:$G$2774,5,0)-VLOOKUP(B1231,$B$2:$G$2774,5,0))/365+(VLOOKUP(IF(C1231="Нет",VLOOKUP(A1231,Оп27_BYN→EUR!$A$2:$C$33,3,0),VLOOKUP((A1231-1),Оп27_BYN→EUR!$A$2:$C$33,3,0)),$B$2:$G$2774,6,0)-VLOOKUP(B1231,$B$2:$G$2774,6,0))/366)</f>
        <v>2.2402890412135523</v>
      </c>
      <c r="F1231" s="54">
        <f>COUNTIF(D1232:$D$2774,365)</f>
        <v>1177</v>
      </c>
      <c r="G1231" s="54">
        <f>COUNTIF(D1232:$D$2774,366)</f>
        <v>366</v>
      </c>
    </row>
    <row r="1232" spans="1:8" x14ac:dyDescent="0.25">
      <c r="A1232" s="54">
        <f>COUNTIF($C$3:C1232,"Да")</f>
        <v>13</v>
      </c>
      <c r="B1232" s="53">
        <f t="shared" si="38"/>
        <v>46630</v>
      </c>
      <c r="C1232" s="53" t="str">
        <f>IF(ISERROR(VLOOKUP(B1232,Оп27_BYN→EUR!$C$3:$C$33,1,0)),"Нет","Да")</f>
        <v>Нет</v>
      </c>
      <c r="D1232" s="54">
        <f t="shared" si="39"/>
        <v>365</v>
      </c>
      <c r="E1232" s="55">
        <f>('Все выпуски'!$H$4*'Все выпуски'!$H$8)*((VLOOKUP(IF(C1232="Нет",VLOOKUP(A1232,Оп27_BYN→EUR!$A$2:$C$33,3,0),VLOOKUP((A1232-1),Оп27_BYN→EUR!$A$2:$C$33,3,0)),$B$2:$G$2774,5,0)-VLOOKUP(B1232,$B$2:$G$2774,5,0))/365+(VLOOKUP(IF(C1232="Нет",VLOOKUP(A1232,Оп27_BYN→EUR!$A$2:$C$33,3,0),VLOOKUP((A1232-1),Оп27_BYN→EUR!$A$2:$C$33,3,0)),$B$2:$G$2774,6,0)-VLOOKUP(B1232,$B$2:$G$2774,6,0))/366)</f>
        <v>2.2669591488470471</v>
      </c>
      <c r="F1232" s="54">
        <f>COUNTIF(D1233:$D$2774,365)</f>
        <v>1176</v>
      </c>
      <c r="G1232" s="54">
        <f>COUNTIF(D1233:$D$2774,366)</f>
        <v>366</v>
      </c>
    </row>
    <row r="1233" spans="1:7" x14ac:dyDescent="0.25">
      <c r="A1233" s="54">
        <f>COUNTIF($C$3:C1233,"Да")</f>
        <v>13</v>
      </c>
      <c r="B1233" s="53">
        <f t="shared" si="38"/>
        <v>46631</v>
      </c>
      <c r="C1233" s="53" t="str">
        <f>IF(ISERROR(VLOOKUP(B1233,Оп27_BYN→EUR!$C$3:$C$33,1,0)),"Нет","Да")</f>
        <v>Нет</v>
      </c>
      <c r="D1233" s="54">
        <f t="shared" si="39"/>
        <v>365</v>
      </c>
      <c r="E1233" s="55">
        <f>('Все выпуски'!$H$4*'Все выпуски'!$H$8)*((VLOOKUP(IF(C1233="Нет",VLOOKUP(A1233,Оп27_BYN→EUR!$A$2:$C$33,3,0),VLOOKUP((A1233-1),Оп27_BYN→EUR!$A$2:$C$33,3,0)),$B$2:$G$2774,5,0)-VLOOKUP(B1233,$B$2:$G$2774,5,0))/365+(VLOOKUP(IF(C1233="Нет",VLOOKUP(A1233,Оп27_BYN→EUR!$A$2:$C$33,3,0),VLOOKUP((A1233-1),Оп27_BYN→EUR!$A$2:$C$33,3,0)),$B$2:$G$2774,6,0)-VLOOKUP(B1233,$B$2:$G$2774,6,0))/366)</f>
        <v>2.2936292564805418</v>
      </c>
      <c r="F1233" s="54">
        <f>COUNTIF(D1234:$D$2774,365)</f>
        <v>1175</v>
      </c>
      <c r="G1233" s="54">
        <f>COUNTIF(D1234:$D$2774,366)</f>
        <v>366</v>
      </c>
    </row>
    <row r="1234" spans="1:7" x14ac:dyDescent="0.25">
      <c r="A1234" s="54">
        <f>COUNTIF($C$3:C1234,"Да")</f>
        <v>13</v>
      </c>
      <c r="B1234" s="53">
        <f t="shared" si="38"/>
        <v>46632</v>
      </c>
      <c r="C1234" s="53" t="str">
        <f>IF(ISERROR(VLOOKUP(B1234,Оп27_BYN→EUR!$C$3:$C$33,1,0)),"Нет","Да")</f>
        <v>Нет</v>
      </c>
      <c r="D1234" s="54">
        <f t="shared" si="39"/>
        <v>365</v>
      </c>
      <c r="E1234" s="55">
        <f>('Все выпуски'!$H$4*'Все выпуски'!$H$8)*((VLOOKUP(IF(C1234="Нет",VLOOKUP(A1234,Оп27_BYN→EUR!$A$2:$C$33,3,0),VLOOKUP((A1234-1),Оп27_BYN→EUR!$A$2:$C$33,3,0)),$B$2:$G$2774,5,0)-VLOOKUP(B1234,$B$2:$G$2774,5,0))/365+(VLOOKUP(IF(C1234="Нет",VLOOKUP(A1234,Оп27_BYN→EUR!$A$2:$C$33,3,0),VLOOKUP((A1234-1),Оп27_BYN→EUR!$A$2:$C$33,3,0)),$B$2:$G$2774,6,0)-VLOOKUP(B1234,$B$2:$G$2774,6,0))/366)</f>
        <v>2.3202993641140361</v>
      </c>
      <c r="F1234" s="54">
        <f>COUNTIF(D1235:$D$2774,365)</f>
        <v>1174</v>
      </c>
      <c r="G1234" s="54">
        <f>COUNTIF(D1235:$D$2774,366)</f>
        <v>366</v>
      </c>
    </row>
    <row r="1235" spans="1:7" x14ac:dyDescent="0.25">
      <c r="A1235" s="54">
        <f>COUNTIF($C$3:C1235,"Да")</f>
        <v>13</v>
      </c>
      <c r="B1235" s="53">
        <f t="shared" si="38"/>
        <v>46633</v>
      </c>
      <c r="C1235" s="53" t="str">
        <f>IF(ISERROR(VLOOKUP(B1235,Оп27_BYN→EUR!$C$3:$C$33,1,0)),"Нет","Да")</f>
        <v>Нет</v>
      </c>
      <c r="D1235" s="54">
        <f t="shared" si="39"/>
        <v>365</v>
      </c>
      <c r="E1235" s="55">
        <f>('Все выпуски'!$H$4*'Все выпуски'!$H$8)*((VLOOKUP(IF(C1235="Нет",VLOOKUP(A1235,Оп27_BYN→EUR!$A$2:$C$33,3,0),VLOOKUP((A1235-1),Оп27_BYN→EUR!$A$2:$C$33,3,0)),$B$2:$G$2774,5,0)-VLOOKUP(B1235,$B$2:$G$2774,5,0))/365+(VLOOKUP(IF(C1235="Нет",VLOOKUP(A1235,Оп27_BYN→EUR!$A$2:$C$33,3,0),VLOOKUP((A1235-1),Оп27_BYN→EUR!$A$2:$C$33,3,0)),$B$2:$G$2774,6,0)-VLOOKUP(B1235,$B$2:$G$2774,6,0))/366)</f>
        <v>2.3469694717475313</v>
      </c>
      <c r="F1235" s="54">
        <f>COUNTIF(D1236:$D$2774,365)</f>
        <v>1173</v>
      </c>
      <c r="G1235" s="54">
        <f>COUNTIF(D1236:$D$2774,366)</f>
        <v>366</v>
      </c>
    </row>
    <row r="1236" spans="1:7" x14ac:dyDescent="0.25">
      <c r="A1236" s="54">
        <f>COUNTIF($C$3:C1236,"Да")</f>
        <v>13</v>
      </c>
      <c r="B1236" s="53">
        <f t="shared" si="38"/>
        <v>46634</v>
      </c>
      <c r="C1236" s="53" t="str">
        <f>IF(ISERROR(VLOOKUP(B1236,Оп27_BYN→EUR!$C$3:$C$33,1,0)),"Нет","Да")</f>
        <v>Нет</v>
      </c>
      <c r="D1236" s="54">
        <f t="shared" si="39"/>
        <v>365</v>
      </c>
      <c r="E1236" s="55">
        <f>('Все выпуски'!$H$4*'Все выпуски'!$H$8)*((VLOOKUP(IF(C1236="Нет",VLOOKUP(A1236,Оп27_BYN→EUR!$A$2:$C$33,3,0),VLOOKUP((A1236-1),Оп27_BYN→EUR!$A$2:$C$33,3,0)),$B$2:$G$2774,5,0)-VLOOKUP(B1236,$B$2:$G$2774,5,0))/365+(VLOOKUP(IF(C1236="Нет",VLOOKUP(A1236,Оп27_BYN→EUR!$A$2:$C$33,3,0),VLOOKUP((A1236-1),Оп27_BYN→EUR!$A$2:$C$33,3,0)),$B$2:$G$2774,6,0)-VLOOKUP(B1236,$B$2:$G$2774,6,0))/366)</f>
        <v>2.3736395793810257</v>
      </c>
      <c r="F1236" s="54">
        <f>COUNTIF(D1237:$D$2774,365)</f>
        <v>1172</v>
      </c>
      <c r="G1236" s="54">
        <f>COUNTIF(D1237:$D$2774,366)</f>
        <v>366</v>
      </c>
    </row>
    <row r="1237" spans="1:7" x14ac:dyDescent="0.25">
      <c r="A1237" s="54">
        <f>COUNTIF($C$3:C1237,"Да")</f>
        <v>13</v>
      </c>
      <c r="B1237" s="53">
        <f t="shared" si="38"/>
        <v>46635</v>
      </c>
      <c r="C1237" s="53" t="str">
        <f>IF(ISERROR(VLOOKUP(B1237,Оп27_BYN→EUR!$C$3:$C$33,1,0)),"Нет","Да")</f>
        <v>Нет</v>
      </c>
      <c r="D1237" s="54">
        <f t="shared" si="39"/>
        <v>365</v>
      </c>
      <c r="E1237" s="55">
        <f>('Все выпуски'!$H$4*'Все выпуски'!$H$8)*((VLOOKUP(IF(C1237="Нет",VLOOKUP(A1237,Оп27_BYN→EUR!$A$2:$C$33,3,0),VLOOKUP((A1237-1),Оп27_BYN→EUR!$A$2:$C$33,3,0)),$B$2:$G$2774,5,0)-VLOOKUP(B1237,$B$2:$G$2774,5,0))/365+(VLOOKUP(IF(C1237="Нет",VLOOKUP(A1237,Оп27_BYN→EUR!$A$2:$C$33,3,0),VLOOKUP((A1237-1),Оп27_BYN→EUR!$A$2:$C$33,3,0)),$B$2:$G$2774,6,0)-VLOOKUP(B1237,$B$2:$G$2774,6,0))/366)</f>
        <v>2.4003096870145204</v>
      </c>
      <c r="F1237" s="54">
        <f>COUNTIF(D1238:$D$2774,365)</f>
        <v>1171</v>
      </c>
      <c r="G1237" s="54">
        <f>COUNTIF(D1238:$D$2774,366)</f>
        <v>366</v>
      </c>
    </row>
    <row r="1238" spans="1:7" x14ac:dyDescent="0.25">
      <c r="A1238" s="54">
        <f>COUNTIF($C$3:C1238,"Да")</f>
        <v>13</v>
      </c>
      <c r="B1238" s="53">
        <f t="shared" si="38"/>
        <v>46636</v>
      </c>
      <c r="C1238" s="53" t="str">
        <f>IF(ISERROR(VLOOKUP(B1238,Оп27_BYN→EUR!$C$3:$C$33,1,0)),"Нет","Да")</f>
        <v>Нет</v>
      </c>
      <c r="D1238" s="54">
        <f t="shared" si="39"/>
        <v>365</v>
      </c>
      <c r="E1238" s="55">
        <f>('Все выпуски'!$H$4*'Все выпуски'!$H$8)*((VLOOKUP(IF(C1238="Нет",VLOOKUP(A1238,Оп27_BYN→EUR!$A$2:$C$33,3,0),VLOOKUP((A1238-1),Оп27_BYN→EUR!$A$2:$C$33,3,0)),$B$2:$G$2774,5,0)-VLOOKUP(B1238,$B$2:$G$2774,5,0))/365+(VLOOKUP(IF(C1238="Нет",VLOOKUP(A1238,Оп27_BYN→EUR!$A$2:$C$33,3,0),VLOOKUP((A1238-1),Оп27_BYN→EUR!$A$2:$C$33,3,0)),$B$2:$G$2774,6,0)-VLOOKUP(B1238,$B$2:$G$2774,6,0))/366)</f>
        <v>2.4269797946480152</v>
      </c>
      <c r="F1238" s="54">
        <f>COUNTIF(D1239:$D$2774,365)</f>
        <v>1170</v>
      </c>
      <c r="G1238" s="54">
        <f>COUNTIF(D1239:$D$2774,366)</f>
        <v>366</v>
      </c>
    </row>
    <row r="1239" spans="1:7" x14ac:dyDescent="0.25">
      <c r="A1239" s="54">
        <f>COUNTIF($C$3:C1239,"Да")</f>
        <v>14</v>
      </c>
      <c r="B1239" s="53">
        <f t="shared" si="38"/>
        <v>46637</v>
      </c>
      <c r="C1239" s="53" t="str">
        <f>IF(ISERROR(VLOOKUP(B1239,Оп27_BYN→EUR!$C$3:$C$33,1,0)),"Нет","Да")</f>
        <v>Да</v>
      </c>
      <c r="D1239" s="54">
        <f t="shared" si="39"/>
        <v>365</v>
      </c>
      <c r="E1239" s="55">
        <f>('Все выпуски'!$H$4*'Все выпуски'!$H$8)*((VLOOKUP(IF(C1239="Нет",VLOOKUP(A1239,Оп27_BYN→EUR!$A$2:$C$33,3,0),VLOOKUP((A1239-1),Оп27_BYN→EUR!$A$2:$C$33,3,0)),$B$2:$G$2774,5,0)-VLOOKUP(B1239,$B$2:$G$2774,5,0))/365+(VLOOKUP(IF(C1239="Нет",VLOOKUP(A1239,Оп27_BYN→EUR!$A$2:$C$33,3,0),VLOOKUP((A1239-1),Оп27_BYN→EUR!$A$2:$C$33,3,0)),$B$2:$G$2774,6,0)-VLOOKUP(B1239,$B$2:$G$2774,6,0))/366)</f>
        <v>2.4536499022815099</v>
      </c>
      <c r="F1239" s="54">
        <f>COUNTIF(D1240:$D$2774,365)</f>
        <v>1169</v>
      </c>
      <c r="G1239" s="54">
        <f>COUNTIF(D1240:$D$2774,366)</f>
        <v>366</v>
      </c>
    </row>
    <row r="1240" spans="1:7" x14ac:dyDescent="0.25">
      <c r="A1240" s="54">
        <f>COUNTIF($C$3:C1240,"Да")</f>
        <v>14</v>
      </c>
      <c r="B1240" s="53">
        <f t="shared" si="38"/>
        <v>46638</v>
      </c>
      <c r="C1240" s="53" t="str">
        <f>IF(ISERROR(VLOOKUP(B1240,Оп27_BYN→EUR!$C$3:$C$33,1,0)),"Нет","Да")</f>
        <v>Нет</v>
      </c>
      <c r="D1240" s="54">
        <f t="shared" si="39"/>
        <v>365</v>
      </c>
      <c r="E1240" s="55">
        <f>('Все выпуски'!$H$4*'Все выпуски'!$H$8)*((VLOOKUP(IF(C1240="Нет",VLOOKUP(A1240,Оп27_BYN→EUR!$A$2:$C$33,3,0),VLOOKUP((A1240-1),Оп27_BYN→EUR!$A$2:$C$33,3,0)),$B$2:$G$2774,5,0)-VLOOKUP(B1240,$B$2:$G$2774,5,0))/365+(VLOOKUP(IF(C1240="Нет",VLOOKUP(A1240,Оп27_BYN→EUR!$A$2:$C$33,3,0),VLOOKUP((A1240-1),Оп27_BYN→EUR!$A$2:$C$33,3,0)),$B$2:$G$2774,6,0)-VLOOKUP(B1240,$B$2:$G$2774,6,0))/366)</f>
        <v>2.6670107633494672E-2</v>
      </c>
      <c r="F1240" s="54">
        <f>COUNTIF(D1241:$D$2774,365)</f>
        <v>1168</v>
      </c>
      <c r="G1240" s="54">
        <f>COUNTIF(D1241:$D$2774,366)</f>
        <v>366</v>
      </c>
    </row>
    <row r="1241" spans="1:7" x14ac:dyDescent="0.25">
      <c r="A1241" s="54">
        <f>COUNTIF($C$3:C1241,"Да")</f>
        <v>14</v>
      </c>
      <c r="B1241" s="53">
        <f t="shared" si="38"/>
        <v>46639</v>
      </c>
      <c r="C1241" s="53" t="str">
        <f>IF(ISERROR(VLOOKUP(B1241,Оп27_BYN→EUR!$C$3:$C$33,1,0)),"Нет","Да")</f>
        <v>Нет</v>
      </c>
      <c r="D1241" s="54">
        <f t="shared" si="39"/>
        <v>365</v>
      </c>
      <c r="E1241" s="55">
        <f>('Все выпуски'!$H$4*'Все выпуски'!$H$8)*((VLOOKUP(IF(C1241="Нет",VLOOKUP(A1241,Оп27_BYN→EUR!$A$2:$C$33,3,0),VLOOKUP((A1241-1),Оп27_BYN→EUR!$A$2:$C$33,3,0)),$B$2:$G$2774,5,0)-VLOOKUP(B1241,$B$2:$G$2774,5,0))/365+(VLOOKUP(IF(C1241="Нет",VLOOKUP(A1241,Оп27_BYN→EUR!$A$2:$C$33,3,0),VLOOKUP((A1241-1),Оп27_BYN→EUR!$A$2:$C$33,3,0)),$B$2:$G$2774,6,0)-VLOOKUP(B1241,$B$2:$G$2774,6,0))/366)</f>
        <v>5.3340215266989344E-2</v>
      </c>
      <c r="F1241" s="54">
        <f>COUNTIF(D1242:$D$2774,365)</f>
        <v>1167</v>
      </c>
      <c r="G1241" s="54">
        <f>COUNTIF(D1242:$D$2774,366)</f>
        <v>366</v>
      </c>
    </row>
    <row r="1242" spans="1:7" x14ac:dyDescent="0.25">
      <c r="A1242" s="54">
        <f>COUNTIF($C$3:C1242,"Да")</f>
        <v>14</v>
      </c>
      <c r="B1242" s="53">
        <f t="shared" si="38"/>
        <v>46640</v>
      </c>
      <c r="C1242" s="53" t="str">
        <f>IF(ISERROR(VLOOKUP(B1242,Оп27_BYN→EUR!$C$3:$C$33,1,0)),"Нет","Да")</f>
        <v>Нет</v>
      </c>
      <c r="D1242" s="54">
        <f t="shared" si="39"/>
        <v>365</v>
      </c>
      <c r="E1242" s="55">
        <f>('Все выпуски'!$H$4*'Все выпуски'!$H$8)*((VLOOKUP(IF(C1242="Нет",VLOOKUP(A1242,Оп27_BYN→EUR!$A$2:$C$33,3,0),VLOOKUP((A1242-1),Оп27_BYN→EUR!$A$2:$C$33,3,0)),$B$2:$G$2774,5,0)-VLOOKUP(B1242,$B$2:$G$2774,5,0))/365+(VLOOKUP(IF(C1242="Нет",VLOOKUP(A1242,Оп27_BYN→EUR!$A$2:$C$33,3,0),VLOOKUP((A1242-1),Оп27_BYN→EUR!$A$2:$C$33,3,0)),$B$2:$G$2774,6,0)-VLOOKUP(B1242,$B$2:$G$2774,6,0))/366)</f>
        <v>8.0010322900484002E-2</v>
      </c>
      <c r="F1242" s="54">
        <f>COUNTIF(D1243:$D$2774,365)</f>
        <v>1166</v>
      </c>
      <c r="G1242" s="54">
        <f>COUNTIF(D1243:$D$2774,366)</f>
        <v>366</v>
      </c>
    </row>
    <row r="1243" spans="1:7" x14ac:dyDescent="0.25">
      <c r="A1243" s="54">
        <f>COUNTIF($C$3:C1243,"Да")</f>
        <v>14</v>
      </c>
      <c r="B1243" s="53">
        <f t="shared" si="38"/>
        <v>46641</v>
      </c>
      <c r="C1243" s="53" t="str">
        <f>IF(ISERROR(VLOOKUP(B1243,Оп27_BYN→EUR!$C$3:$C$33,1,0)),"Нет","Да")</f>
        <v>Нет</v>
      </c>
      <c r="D1243" s="54">
        <f t="shared" si="39"/>
        <v>365</v>
      </c>
      <c r="E1243" s="55">
        <f>('Все выпуски'!$H$4*'Все выпуски'!$H$8)*((VLOOKUP(IF(C1243="Нет",VLOOKUP(A1243,Оп27_BYN→EUR!$A$2:$C$33,3,0),VLOOKUP((A1243-1),Оп27_BYN→EUR!$A$2:$C$33,3,0)),$B$2:$G$2774,5,0)-VLOOKUP(B1243,$B$2:$G$2774,5,0))/365+(VLOOKUP(IF(C1243="Нет",VLOOKUP(A1243,Оп27_BYN→EUR!$A$2:$C$33,3,0),VLOOKUP((A1243-1),Оп27_BYN→EUR!$A$2:$C$33,3,0)),$B$2:$G$2774,6,0)-VLOOKUP(B1243,$B$2:$G$2774,6,0))/366)</f>
        <v>0.10668043053397869</v>
      </c>
      <c r="F1243" s="54">
        <f>COUNTIF(D1244:$D$2774,365)</f>
        <v>1165</v>
      </c>
      <c r="G1243" s="54">
        <f>COUNTIF(D1244:$D$2774,366)</f>
        <v>366</v>
      </c>
    </row>
    <row r="1244" spans="1:7" x14ac:dyDescent="0.25">
      <c r="A1244" s="54">
        <f>COUNTIF($C$3:C1244,"Да")</f>
        <v>14</v>
      </c>
      <c r="B1244" s="53">
        <f t="shared" si="38"/>
        <v>46642</v>
      </c>
      <c r="C1244" s="53" t="str">
        <f>IF(ISERROR(VLOOKUP(B1244,Оп27_BYN→EUR!$C$3:$C$33,1,0)),"Нет","Да")</f>
        <v>Нет</v>
      </c>
      <c r="D1244" s="54">
        <f t="shared" si="39"/>
        <v>365</v>
      </c>
      <c r="E1244" s="55">
        <f>('Все выпуски'!$H$4*'Все выпуски'!$H$8)*((VLOOKUP(IF(C1244="Нет",VLOOKUP(A1244,Оп27_BYN→EUR!$A$2:$C$33,3,0),VLOOKUP((A1244-1),Оп27_BYN→EUR!$A$2:$C$33,3,0)),$B$2:$G$2774,5,0)-VLOOKUP(B1244,$B$2:$G$2774,5,0))/365+(VLOOKUP(IF(C1244="Нет",VLOOKUP(A1244,Оп27_BYN→EUR!$A$2:$C$33,3,0),VLOOKUP((A1244-1),Оп27_BYN→EUR!$A$2:$C$33,3,0)),$B$2:$G$2774,6,0)-VLOOKUP(B1244,$B$2:$G$2774,6,0))/366)</f>
        <v>0.13335053816747336</v>
      </c>
      <c r="F1244" s="54">
        <f>COUNTIF(D1245:$D$2774,365)</f>
        <v>1164</v>
      </c>
      <c r="G1244" s="54">
        <f>COUNTIF(D1245:$D$2774,366)</f>
        <v>366</v>
      </c>
    </row>
    <row r="1245" spans="1:7" x14ac:dyDescent="0.25">
      <c r="A1245" s="54">
        <f>COUNTIF($C$3:C1245,"Да")</f>
        <v>14</v>
      </c>
      <c r="B1245" s="53">
        <f t="shared" si="38"/>
        <v>46643</v>
      </c>
      <c r="C1245" s="53" t="str">
        <f>IF(ISERROR(VLOOKUP(B1245,Оп27_BYN→EUR!$C$3:$C$33,1,0)),"Нет","Да")</f>
        <v>Нет</v>
      </c>
      <c r="D1245" s="54">
        <f t="shared" si="39"/>
        <v>365</v>
      </c>
      <c r="E1245" s="55">
        <f>('Все выпуски'!$H$4*'Все выпуски'!$H$8)*((VLOOKUP(IF(C1245="Нет",VLOOKUP(A1245,Оп27_BYN→EUR!$A$2:$C$33,3,0),VLOOKUP((A1245-1),Оп27_BYN→EUR!$A$2:$C$33,3,0)),$B$2:$G$2774,5,0)-VLOOKUP(B1245,$B$2:$G$2774,5,0))/365+(VLOOKUP(IF(C1245="Нет",VLOOKUP(A1245,Оп27_BYN→EUR!$A$2:$C$33,3,0),VLOOKUP((A1245-1),Оп27_BYN→EUR!$A$2:$C$33,3,0)),$B$2:$G$2774,6,0)-VLOOKUP(B1245,$B$2:$G$2774,6,0))/366)</f>
        <v>0.160020645800968</v>
      </c>
      <c r="F1245" s="54">
        <f>COUNTIF(D1246:$D$2774,365)</f>
        <v>1163</v>
      </c>
      <c r="G1245" s="54">
        <f>COUNTIF(D1246:$D$2774,366)</f>
        <v>366</v>
      </c>
    </row>
    <row r="1246" spans="1:7" x14ac:dyDescent="0.25">
      <c r="A1246" s="54">
        <f>COUNTIF($C$3:C1246,"Да")</f>
        <v>14</v>
      </c>
      <c r="B1246" s="53">
        <f t="shared" si="38"/>
        <v>46644</v>
      </c>
      <c r="C1246" s="53" t="str">
        <f>IF(ISERROR(VLOOKUP(B1246,Оп27_BYN→EUR!$C$3:$C$33,1,0)),"Нет","Да")</f>
        <v>Нет</v>
      </c>
      <c r="D1246" s="54">
        <f t="shared" si="39"/>
        <v>365</v>
      </c>
      <c r="E1246" s="55">
        <f>('Все выпуски'!$H$4*'Все выпуски'!$H$8)*((VLOOKUP(IF(C1246="Нет",VLOOKUP(A1246,Оп27_BYN→EUR!$A$2:$C$33,3,0),VLOOKUP((A1246-1),Оп27_BYN→EUR!$A$2:$C$33,3,0)),$B$2:$G$2774,5,0)-VLOOKUP(B1246,$B$2:$G$2774,5,0))/365+(VLOOKUP(IF(C1246="Нет",VLOOKUP(A1246,Оп27_BYN→EUR!$A$2:$C$33,3,0),VLOOKUP((A1246-1),Оп27_BYN→EUR!$A$2:$C$33,3,0)),$B$2:$G$2774,6,0)-VLOOKUP(B1246,$B$2:$G$2774,6,0))/366)</f>
        <v>0.1866907534344627</v>
      </c>
      <c r="F1246" s="54">
        <f>COUNTIF(D1247:$D$2774,365)</f>
        <v>1162</v>
      </c>
      <c r="G1246" s="54">
        <f>COUNTIF(D1247:$D$2774,366)</f>
        <v>366</v>
      </c>
    </row>
    <row r="1247" spans="1:7" x14ac:dyDescent="0.25">
      <c r="A1247" s="54">
        <f>COUNTIF($C$3:C1247,"Да")</f>
        <v>14</v>
      </c>
      <c r="B1247" s="53">
        <f t="shared" si="38"/>
        <v>46645</v>
      </c>
      <c r="C1247" s="53" t="str">
        <f>IF(ISERROR(VLOOKUP(B1247,Оп27_BYN→EUR!$C$3:$C$33,1,0)),"Нет","Да")</f>
        <v>Нет</v>
      </c>
      <c r="D1247" s="54">
        <f t="shared" si="39"/>
        <v>365</v>
      </c>
      <c r="E1247" s="55">
        <f>('Все выпуски'!$H$4*'Все выпуски'!$H$8)*((VLOOKUP(IF(C1247="Нет",VLOOKUP(A1247,Оп27_BYN→EUR!$A$2:$C$33,3,0),VLOOKUP((A1247-1),Оп27_BYN→EUR!$A$2:$C$33,3,0)),$B$2:$G$2774,5,0)-VLOOKUP(B1247,$B$2:$G$2774,5,0))/365+(VLOOKUP(IF(C1247="Нет",VLOOKUP(A1247,Оп27_BYN→EUR!$A$2:$C$33,3,0),VLOOKUP((A1247-1),Оп27_BYN→EUR!$A$2:$C$33,3,0)),$B$2:$G$2774,6,0)-VLOOKUP(B1247,$B$2:$G$2774,6,0))/366)</f>
        <v>0.21336086106795737</v>
      </c>
      <c r="F1247" s="54">
        <f>COUNTIF(D1248:$D$2774,365)</f>
        <v>1161</v>
      </c>
      <c r="G1247" s="54">
        <f>COUNTIF(D1248:$D$2774,366)</f>
        <v>366</v>
      </c>
    </row>
    <row r="1248" spans="1:7" x14ac:dyDescent="0.25">
      <c r="A1248" s="54">
        <f>COUNTIF($C$3:C1248,"Да")</f>
        <v>14</v>
      </c>
      <c r="B1248" s="53">
        <f t="shared" si="38"/>
        <v>46646</v>
      </c>
      <c r="C1248" s="53" t="str">
        <f>IF(ISERROR(VLOOKUP(B1248,Оп27_BYN→EUR!$C$3:$C$33,1,0)),"Нет","Да")</f>
        <v>Нет</v>
      </c>
      <c r="D1248" s="54">
        <f t="shared" si="39"/>
        <v>365</v>
      </c>
      <c r="E1248" s="55">
        <f>('Все выпуски'!$H$4*'Все выпуски'!$H$8)*((VLOOKUP(IF(C1248="Нет",VLOOKUP(A1248,Оп27_BYN→EUR!$A$2:$C$33,3,0),VLOOKUP((A1248-1),Оп27_BYN→EUR!$A$2:$C$33,3,0)),$B$2:$G$2774,5,0)-VLOOKUP(B1248,$B$2:$G$2774,5,0))/365+(VLOOKUP(IF(C1248="Нет",VLOOKUP(A1248,Оп27_BYN→EUR!$A$2:$C$33,3,0),VLOOKUP((A1248-1),Оп27_BYN→EUR!$A$2:$C$33,3,0)),$B$2:$G$2774,6,0)-VLOOKUP(B1248,$B$2:$G$2774,6,0))/366)</f>
        <v>0.24003096870145205</v>
      </c>
      <c r="F1248" s="54">
        <f>COUNTIF(D1249:$D$2774,365)</f>
        <v>1160</v>
      </c>
      <c r="G1248" s="54">
        <f>COUNTIF(D1249:$D$2774,366)</f>
        <v>366</v>
      </c>
    </row>
    <row r="1249" spans="1:7" x14ac:dyDescent="0.25">
      <c r="A1249" s="54">
        <f>COUNTIF($C$3:C1249,"Да")</f>
        <v>14</v>
      </c>
      <c r="B1249" s="53">
        <f t="shared" si="38"/>
        <v>46647</v>
      </c>
      <c r="C1249" s="53" t="str">
        <f>IF(ISERROR(VLOOKUP(B1249,Оп27_BYN→EUR!$C$3:$C$33,1,0)),"Нет","Да")</f>
        <v>Нет</v>
      </c>
      <c r="D1249" s="54">
        <f t="shared" si="39"/>
        <v>365</v>
      </c>
      <c r="E1249" s="55">
        <f>('Все выпуски'!$H$4*'Все выпуски'!$H$8)*((VLOOKUP(IF(C1249="Нет",VLOOKUP(A1249,Оп27_BYN→EUR!$A$2:$C$33,3,0),VLOOKUP((A1249-1),Оп27_BYN→EUR!$A$2:$C$33,3,0)),$B$2:$G$2774,5,0)-VLOOKUP(B1249,$B$2:$G$2774,5,0))/365+(VLOOKUP(IF(C1249="Нет",VLOOKUP(A1249,Оп27_BYN→EUR!$A$2:$C$33,3,0),VLOOKUP((A1249-1),Оп27_BYN→EUR!$A$2:$C$33,3,0)),$B$2:$G$2774,6,0)-VLOOKUP(B1249,$B$2:$G$2774,6,0))/366)</f>
        <v>0.26670107633494672</v>
      </c>
      <c r="F1249" s="54">
        <f>COUNTIF(D1250:$D$2774,365)</f>
        <v>1159</v>
      </c>
      <c r="G1249" s="54">
        <f>COUNTIF(D1250:$D$2774,366)</f>
        <v>366</v>
      </c>
    </row>
    <row r="1250" spans="1:7" x14ac:dyDescent="0.25">
      <c r="A1250" s="54">
        <f>COUNTIF($C$3:C1250,"Да")</f>
        <v>14</v>
      </c>
      <c r="B1250" s="53">
        <f t="shared" si="38"/>
        <v>46648</v>
      </c>
      <c r="C1250" s="53" t="str">
        <f>IF(ISERROR(VLOOKUP(B1250,Оп27_BYN→EUR!$C$3:$C$33,1,0)),"Нет","Да")</f>
        <v>Нет</v>
      </c>
      <c r="D1250" s="54">
        <f t="shared" si="39"/>
        <v>365</v>
      </c>
      <c r="E1250" s="55">
        <f>('Все выпуски'!$H$4*'Все выпуски'!$H$8)*((VLOOKUP(IF(C1250="Нет",VLOOKUP(A1250,Оп27_BYN→EUR!$A$2:$C$33,3,0),VLOOKUP((A1250-1),Оп27_BYN→EUR!$A$2:$C$33,3,0)),$B$2:$G$2774,5,0)-VLOOKUP(B1250,$B$2:$G$2774,5,0))/365+(VLOOKUP(IF(C1250="Нет",VLOOKUP(A1250,Оп27_BYN→EUR!$A$2:$C$33,3,0),VLOOKUP((A1250-1),Оп27_BYN→EUR!$A$2:$C$33,3,0)),$B$2:$G$2774,6,0)-VLOOKUP(B1250,$B$2:$G$2774,6,0))/366)</f>
        <v>0.29337118396844142</v>
      </c>
      <c r="F1250" s="54">
        <f>COUNTIF(D1251:$D$2774,365)</f>
        <v>1158</v>
      </c>
      <c r="G1250" s="54">
        <f>COUNTIF(D1251:$D$2774,366)</f>
        <v>366</v>
      </c>
    </row>
    <row r="1251" spans="1:7" x14ac:dyDescent="0.25">
      <c r="A1251" s="54">
        <f>COUNTIF($C$3:C1251,"Да")</f>
        <v>14</v>
      </c>
      <c r="B1251" s="53">
        <f t="shared" si="38"/>
        <v>46649</v>
      </c>
      <c r="C1251" s="53" t="str">
        <f>IF(ISERROR(VLOOKUP(B1251,Оп27_BYN→EUR!$C$3:$C$33,1,0)),"Нет","Да")</f>
        <v>Нет</v>
      </c>
      <c r="D1251" s="54">
        <f t="shared" si="39"/>
        <v>365</v>
      </c>
      <c r="E1251" s="55">
        <f>('Все выпуски'!$H$4*'Все выпуски'!$H$8)*((VLOOKUP(IF(C1251="Нет",VLOOKUP(A1251,Оп27_BYN→EUR!$A$2:$C$33,3,0),VLOOKUP((A1251-1),Оп27_BYN→EUR!$A$2:$C$33,3,0)),$B$2:$G$2774,5,0)-VLOOKUP(B1251,$B$2:$G$2774,5,0))/365+(VLOOKUP(IF(C1251="Нет",VLOOKUP(A1251,Оп27_BYN→EUR!$A$2:$C$33,3,0),VLOOKUP((A1251-1),Оп27_BYN→EUR!$A$2:$C$33,3,0)),$B$2:$G$2774,6,0)-VLOOKUP(B1251,$B$2:$G$2774,6,0))/366)</f>
        <v>0.32004129160193601</v>
      </c>
      <c r="F1251" s="54">
        <f>COUNTIF(D1252:$D$2774,365)</f>
        <v>1157</v>
      </c>
      <c r="G1251" s="54">
        <f>COUNTIF(D1252:$D$2774,366)</f>
        <v>366</v>
      </c>
    </row>
    <row r="1252" spans="1:7" x14ac:dyDescent="0.25">
      <c r="A1252" s="54">
        <f>COUNTIF($C$3:C1252,"Да")</f>
        <v>14</v>
      </c>
      <c r="B1252" s="53">
        <f t="shared" si="38"/>
        <v>46650</v>
      </c>
      <c r="C1252" s="53" t="str">
        <f>IF(ISERROR(VLOOKUP(B1252,Оп27_BYN→EUR!$C$3:$C$33,1,0)),"Нет","Да")</f>
        <v>Нет</v>
      </c>
      <c r="D1252" s="54">
        <f t="shared" si="39"/>
        <v>365</v>
      </c>
      <c r="E1252" s="55">
        <f>('Все выпуски'!$H$4*'Все выпуски'!$H$8)*((VLOOKUP(IF(C1252="Нет",VLOOKUP(A1252,Оп27_BYN→EUR!$A$2:$C$33,3,0),VLOOKUP((A1252-1),Оп27_BYN→EUR!$A$2:$C$33,3,0)),$B$2:$G$2774,5,0)-VLOOKUP(B1252,$B$2:$G$2774,5,0))/365+(VLOOKUP(IF(C1252="Нет",VLOOKUP(A1252,Оп27_BYN→EUR!$A$2:$C$33,3,0),VLOOKUP((A1252-1),Оп27_BYN→EUR!$A$2:$C$33,3,0)),$B$2:$G$2774,6,0)-VLOOKUP(B1252,$B$2:$G$2774,6,0))/366)</f>
        <v>0.34671139923543071</v>
      </c>
      <c r="F1252" s="54">
        <f>COUNTIF(D1253:$D$2774,365)</f>
        <v>1156</v>
      </c>
      <c r="G1252" s="54">
        <f>COUNTIF(D1253:$D$2774,366)</f>
        <v>366</v>
      </c>
    </row>
    <row r="1253" spans="1:7" x14ac:dyDescent="0.25">
      <c r="A1253" s="54">
        <f>COUNTIF($C$3:C1253,"Да")</f>
        <v>14</v>
      </c>
      <c r="B1253" s="53">
        <f t="shared" si="38"/>
        <v>46651</v>
      </c>
      <c r="C1253" s="53" t="str">
        <f>IF(ISERROR(VLOOKUP(B1253,Оп27_BYN→EUR!$C$3:$C$33,1,0)),"Нет","Да")</f>
        <v>Нет</v>
      </c>
      <c r="D1253" s="54">
        <f t="shared" si="39"/>
        <v>365</v>
      </c>
      <c r="E1253" s="55">
        <f>('Все выпуски'!$H$4*'Все выпуски'!$H$8)*((VLOOKUP(IF(C1253="Нет",VLOOKUP(A1253,Оп27_BYN→EUR!$A$2:$C$33,3,0),VLOOKUP((A1253-1),Оп27_BYN→EUR!$A$2:$C$33,3,0)),$B$2:$G$2774,5,0)-VLOOKUP(B1253,$B$2:$G$2774,5,0))/365+(VLOOKUP(IF(C1253="Нет",VLOOKUP(A1253,Оп27_BYN→EUR!$A$2:$C$33,3,0),VLOOKUP((A1253-1),Оп27_BYN→EUR!$A$2:$C$33,3,0)),$B$2:$G$2774,6,0)-VLOOKUP(B1253,$B$2:$G$2774,6,0))/366)</f>
        <v>0.37338150686892541</v>
      </c>
      <c r="F1253" s="54">
        <f>COUNTIF(D1254:$D$2774,365)</f>
        <v>1155</v>
      </c>
      <c r="G1253" s="54">
        <f>COUNTIF(D1254:$D$2774,366)</f>
        <v>366</v>
      </c>
    </row>
    <row r="1254" spans="1:7" x14ac:dyDescent="0.25">
      <c r="A1254" s="54">
        <f>COUNTIF($C$3:C1254,"Да")</f>
        <v>14</v>
      </c>
      <c r="B1254" s="53">
        <f t="shared" si="38"/>
        <v>46652</v>
      </c>
      <c r="C1254" s="53" t="str">
        <f>IF(ISERROR(VLOOKUP(B1254,Оп27_BYN→EUR!$C$3:$C$33,1,0)),"Нет","Да")</f>
        <v>Нет</v>
      </c>
      <c r="D1254" s="54">
        <f t="shared" si="39"/>
        <v>365</v>
      </c>
      <c r="E1254" s="55">
        <f>('Все выпуски'!$H$4*'Все выпуски'!$H$8)*((VLOOKUP(IF(C1254="Нет",VLOOKUP(A1254,Оп27_BYN→EUR!$A$2:$C$33,3,0),VLOOKUP((A1254-1),Оп27_BYN→EUR!$A$2:$C$33,3,0)),$B$2:$G$2774,5,0)-VLOOKUP(B1254,$B$2:$G$2774,5,0))/365+(VLOOKUP(IF(C1254="Нет",VLOOKUP(A1254,Оп27_BYN→EUR!$A$2:$C$33,3,0),VLOOKUP((A1254-1),Оп27_BYN→EUR!$A$2:$C$33,3,0)),$B$2:$G$2774,6,0)-VLOOKUP(B1254,$B$2:$G$2774,6,0))/366)</f>
        <v>0.40005161450242005</v>
      </c>
      <c r="F1254" s="54">
        <f>COUNTIF(D1255:$D$2774,365)</f>
        <v>1154</v>
      </c>
      <c r="G1254" s="54">
        <f>COUNTIF(D1255:$D$2774,366)</f>
        <v>366</v>
      </c>
    </row>
    <row r="1255" spans="1:7" x14ac:dyDescent="0.25">
      <c r="A1255" s="54">
        <f>COUNTIF($C$3:C1255,"Да")</f>
        <v>14</v>
      </c>
      <c r="B1255" s="53">
        <f t="shared" si="38"/>
        <v>46653</v>
      </c>
      <c r="C1255" s="53" t="str">
        <f>IF(ISERROR(VLOOKUP(B1255,Оп27_BYN→EUR!$C$3:$C$33,1,0)),"Нет","Да")</f>
        <v>Нет</v>
      </c>
      <c r="D1255" s="54">
        <f t="shared" si="39"/>
        <v>365</v>
      </c>
      <c r="E1255" s="55">
        <f>('Все выпуски'!$H$4*'Все выпуски'!$H$8)*((VLOOKUP(IF(C1255="Нет",VLOOKUP(A1255,Оп27_BYN→EUR!$A$2:$C$33,3,0),VLOOKUP((A1255-1),Оп27_BYN→EUR!$A$2:$C$33,3,0)),$B$2:$G$2774,5,0)-VLOOKUP(B1255,$B$2:$G$2774,5,0))/365+(VLOOKUP(IF(C1255="Нет",VLOOKUP(A1255,Оп27_BYN→EUR!$A$2:$C$33,3,0),VLOOKUP((A1255-1),Оп27_BYN→EUR!$A$2:$C$33,3,0)),$B$2:$G$2774,6,0)-VLOOKUP(B1255,$B$2:$G$2774,6,0))/366)</f>
        <v>0.42672172213591475</v>
      </c>
      <c r="F1255" s="54">
        <f>COUNTIF(D1256:$D$2774,365)</f>
        <v>1153</v>
      </c>
      <c r="G1255" s="54">
        <f>COUNTIF(D1256:$D$2774,366)</f>
        <v>366</v>
      </c>
    </row>
    <row r="1256" spans="1:7" x14ac:dyDescent="0.25">
      <c r="A1256" s="54">
        <f>COUNTIF($C$3:C1256,"Да")</f>
        <v>14</v>
      </c>
      <c r="B1256" s="53">
        <f t="shared" si="38"/>
        <v>46654</v>
      </c>
      <c r="C1256" s="53" t="str">
        <f>IF(ISERROR(VLOOKUP(B1256,Оп27_BYN→EUR!$C$3:$C$33,1,0)),"Нет","Да")</f>
        <v>Нет</v>
      </c>
      <c r="D1256" s="54">
        <f t="shared" si="39"/>
        <v>365</v>
      </c>
      <c r="E1256" s="55">
        <f>('Все выпуски'!$H$4*'Все выпуски'!$H$8)*((VLOOKUP(IF(C1256="Нет",VLOOKUP(A1256,Оп27_BYN→EUR!$A$2:$C$33,3,0),VLOOKUP((A1256-1),Оп27_BYN→EUR!$A$2:$C$33,3,0)),$B$2:$G$2774,5,0)-VLOOKUP(B1256,$B$2:$G$2774,5,0))/365+(VLOOKUP(IF(C1256="Нет",VLOOKUP(A1256,Оп27_BYN→EUR!$A$2:$C$33,3,0),VLOOKUP((A1256-1),Оп27_BYN→EUR!$A$2:$C$33,3,0)),$B$2:$G$2774,6,0)-VLOOKUP(B1256,$B$2:$G$2774,6,0))/366)</f>
        <v>0.45339182976940945</v>
      </c>
      <c r="F1256" s="54">
        <f>COUNTIF(D1257:$D$2774,365)</f>
        <v>1152</v>
      </c>
      <c r="G1256" s="54">
        <f>COUNTIF(D1257:$D$2774,366)</f>
        <v>366</v>
      </c>
    </row>
    <row r="1257" spans="1:7" x14ac:dyDescent="0.25">
      <c r="A1257" s="54">
        <f>COUNTIF($C$3:C1257,"Да")</f>
        <v>14</v>
      </c>
      <c r="B1257" s="53">
        <f t="shared" si="38"/>
        <v>46655</v>
      </c>
      <c r="C1257" s="53" t="str">
        <f>IF(ISERROR(VLOOKUP(B1257,Оп27_BYN→EUR!$C$3:$C$33,1,0)),"Нет","Да")</f>
        <v>Нет</v>
      </c>
      <c r="D1257" s="54">
        <f t="shared" si="39"/>
        <v>365</v>
      </c>
      <c r="E1257" s="55">
        <f>('Все выпуски'!$H$4*'Все выпуски'!$H$8)*((VLOOKUP(IF(C1257="Нет",VLOOKUP(A1257,Оп27_BYN→EUR!$A$2:$C$33,3,0),VLOOKUP((A1257-1),Оп27_BYN→EUR!$A$2:$C$33,3,0)),$B$2:$G$2774,5,0)-VLOOKUP(B1257,$B$2:$G$2774,5,0))/365+(VLOOKUP(IF(C1257="Нет",VLOOKUP(A1257,Оп27_BYN→EUR!$A$2:$C$33,3,0),VLOOKUP((A1257-1),Оп27_BYN→EUR!$A$2:$C$33,3,0)),$B$2:$G$2774,6,0)-VLOOKUP(B1257,$B$2:$G$2774,6,0))/366)</f>
        <v>0.48006193740290409</v>
      </c>
      <c r="F1257" s="54">
        <f>COUNTIF(D1258:$D$2774,365)</f>
        <v>1151</v>
      </c>
      <c r="G1257" s="54">
        <f>COUNTIF(D1258:$D$2774,366)</f>
        <v>366</v>
      </c>
    </row>
    <row r="1258" spans="1:7" x14ac:dyDescent="0.25">
      <c r="A1258" s="54">
        <f>COUNTIF($C$3:C1258,"Да")</f>
        <v>14</v>
      </c>
      <c r="B1258" s="53">
        <f t="shared" si="38"/>
        <v>46656</v>
      </c>
      <c r="C1258" s="53" t="str">
        <f>IF(ISERROR(VLOOKUP(B1258,Оп27_BYN→EUR!$C$3:$C$33,1,0)),"Нет","Да")</f>
        <v>Нет</v>
      </c>
      <c r="D1258" s="54">
        <f t="shared" si="39"/>
        <v>365</v>
      </c>
      <c r="E1258" s="55">
        <f>('Все выпуски'!$H$4*'Все выпуски'!$H$8)*((VLOOKUP(IF(C1258="Нет",VLOOKUP(A1258,Оп27_BYN→EUR!$A$2:$C$33,3,0),VLOOKUP((A1258-1),Оп27_BYN→EUR!$A$2:$C$33,3,0)),$B$2:$G$2774,5,0)-VLOOKUP(B1258,$B$2:$G$2774,5,0))/365+(VLOOKUP(IF(C1258="Нет",VLOOKUP(A1258,Оп27_BYN→EUR!$A$2:$C$33,3,0),VLOOKUP((A1258-1),Оп27_BYN→EUR!$A$2:$C$33,3,0)),$B$2:$G$2774,6,0)-VLOOKUP(B1258,$B$2:$G$2774,6,0))/366)</f>
        <v>0.50673204503639879</v>
      </c>
      <c r="F1258" s="54">
        <f>COUNTIF(D1259:$D$2774,365)</f>
        <v>1150</v>
      </c>
      <c r="G1258" s="54">
        <f>COUNTIF(D1259:$D$2774,366)</f>
        <v>366</v>
      </c>
    </row>
    <row r="1259" spans="1:7" x14ac:dyDescent="0.25">
      <c r="A1259" s="54">
        <f>COUNTIF($C$3:C1259,"Да")</f>
        <v>14</v>
      </c>
      <c r="B1259" s="53">
        <f t="shared" si="38"/>
        <v>46657</v>
      </c>
      <c r="C1259" s="53" t="str">
        <f>IF(ISERROR(VLOOKUP(B1259,Оп27_BYN→EUR!$C$3:$C$33,1,0)),"Нет","Да")</f>
        <v>Нет</v>
      </c>
      <c r="D1259" s="54">
        <f t="shared" si="39"/>
        <v>365</v>
      </c>
      <c r="E1259" s="55">
        <f>('Все выпуски'!$H$4*'Все выпуски'!$H$8)*((VLOOKUP(IF(C1259="Нет",VLOOKUP(A1259,Оп27_BYN→EUR!$A$2:$C$33,3,0),VLOOKUP((A1259-1),Оп27_BYN→EUR!$A$2:$C$33,3,0)),$B$2:$G$2774,5,0)-VLOOKUP(B1259,$B$2:$G$2774,5,0))/365+(VLOOKUP(IF(C1259="Нет",VLOOKUP(A1259,Оп27_BYN→EUR!$A$2:$C$33,3,0),VLOOKUP((A1259-1),Оп27_BYN→EUR!$A$2:$C$33,3,0)),$B$2:$G$2774,6,0)-VLOOKUP(B1259,$B$2:$G$2774,6,0))/366)</f>
        <v>0.53340215266989344</v>
      </c>
      <c r="F1259" s="54">
        <f>COUNTIF(D1260:$D$2774,365)</f>
        <v>1149</v>
      </c>
      <c r="G1259" s="54">
        <f>COUNTIF(D1260:$D$2774,366)</f>
        <v>366</v>
      </c>
    </row>
    <row r="1260" spans="1:7" x14ac:dyDescent="0.25">
      <c r="A1260" s="54">
        <f>COUNTIF($C$3:C1260,"Да")</f>
        <v>14</v>
      </c>
      <c r="B1260" s="53">
        <f t="shared" si="38"/>
        <v>46658</v>
      </c>
      <c r="C1260" s="53" t="str">
        <f>IF(ISERROR(VLOOKUP(B1260,Оп27_BYN→EUR!$C$3:$C$33,1,0)),"Нет","Да")</f>
        <v>Нет</v>
      </c>
      <c r="D1260" s="54">
        <f t="shared" si="39"/>
        <v>365</v>
      </c>
      <c r="E1260" s="55">
        <f>('Все выпуски'!$H$4*'Все выпуски'!$H$8)*((VLOOKUP(IF(C1260="Нет",VLOOKUP(A1260,Оп27_BYN→EUR!$A$2:$C$33,3,0),VLOOKUP((A1260-1),Оп27_BYN→EUR!$A$2:$C$33,3,0)),$B$2:$G$2774,5,0)-VLOOKUP(B1260,$B$2:$G$2774,5,0))/365+(VLOOKUP(IF(C1260="Нет",VLOOKUP(A1260,Оп27_BYN→EUR!$A$2:$C$33,3,0),VLOOKUP((A1260-1),Оп27_BYN→EUR!$A$2:$C$33,3,0)),$B$2:$G$2774,6,0)-VLOOKUP(B1260,$B$2:$G$2774,6,0))/366)</f>
        <v>0.56007226030338808</v>
      </c>
      <c r="F1260" s="54">
        <f>COUNTIF(D1261:$D$2774,365)</f>
        <v>1148</v>
      </c>
      <c r="G1260" s="54">
        <f>COUNTIF(D1261:$D$2774,366)</f>
        <v>366</v>
      </c>
    </row>
    <row r="1261" spans="1:7" x14ac:dyDescent="0.25">
      <c r="A1261" s="54">
        <f>COUNTIF($C$3:C1261,"Да")</f>
        <v>14</v>
      </c>
      <c r="B1261" s="53">
        <f t="shared" si="38"/>
        <v>46659</v>
      </c>
      <c r="C1261" s="53" t="str">
        <f>IF(ISERROR(VLOOKUP(B1261,Оп27_BYN→EUR!$C$3:$C$33,1,0)),"Нет","Да")</f>
        <v>Нет</v>
      </c>
      <c r="D1261" s="54">
        <f t="shared" si="39"/>
        <v>365</v>
      </c>
      <c r="E1261" s="55">
        <f>('Все выпуски'!$H$4*'Все выпуски'!$H$8)*((VLOOKUP(IF(C1261="Нет",VLOOKUP(A1261,Оп27_BYN→EUR!$A$2:$C$33,3,0),VLOOKUP((A1261-1),Оп27_BYN→EUR!$A$2:$C$33,3,0)),$B$2:$G$2774,5,0)-VLOOKUP(B1261,$B$2:$G$2774,5,0))/365+(VLOOKUP(IF(C1261="Нет",VLOOKUP(A1261,Оп27_BYN→EUR!$A$2:$C$33,3,0),VLOOKUP((A1261-1),Оп27_BYN→EUR!$A$2:$C$33,3,0)),$B$2:$G$2774,6,0)-VLOOKUP(B1261,$B$2:$G$2774,6,0))/366)</f>
        <v>0.58674236793688284</v>
      </c>
      <c r="F1261" s="54">
        <f>COUNTIF(D1262:$D$2774,365)</f>
        <v>1147</v>
      </c>
      <c r="G1261" s="54">
        <f>COUNTIF(D1262:$D$2774,366)</f>
        <v>366</v>
      </c>
    </row>
    <row r="1262" spans="1:7" x14ac:dyDescent="0.25">
      <c r="A1262" s="54">
        <f>COUNTIF($C$3:C1262,"Да")</f>
        <v>14</v>
      </c>
      <c r="B1262" s="53">
        <f t="shared" si="38"/>
        <v>46660</v>
      </c>
      <c r="C1262" s="53" t="str">
        <f>IF(ISERROR(VLOOKUP(B1262,Оп27_BYN→EUR!$C$3:$C$33,1,0)),"Нет","Да")</f>
        <v>Нет</v>
      </c>
      <c r="D1262" s="54">
        <f t="shared" si="39"/>
        <v>365</v>
      </c>
      <c r="E1262" s="55">
        <f>('Все выпуски'!$H$4*'Все выпуски'!$H$8)*((VLOOKUP(IF(C1262="Нет",VLOOKUP(A1262,Оп27_BYN→EUR!$A$2:$C$33,3,0),VLOOKUP((A1262-1),Оп27_BYN→EUR!$A$2:$C$33,3,0)),$B$2:$G$2774,5,0)-VLOOKUP(B1262,$B$2:$G$2774,5,0))/365+(VLOOKUP(IF(C1262="Нет",VLOOKUP(A1262,Оп27_BYN→EUR!$A$2:$C$33,3,0),VLOOKUP((A1262-1),Оп27_BYN→EUR!$A$2:$C$33,3,0)),$B$2:$G$2774,6,0)-VLOOKUP(B1262,$B$2:$G$2774,6,0))/366)</f>
        <v>0.61341247557037748</v>
      </c>
      <c r="F1262" s="54">
        <f>COUNTIF(D1263:$D$2774,365)</f>
        <v>1146</v>
      </c>
      <c r="G1262" s="54">
        <f>COUNTIF(D1263:$D$2774,366)</f>
        <v>366</v>
      </c>
    </row>
    <row r="1263" spans="1:7" x14ac:dyDescent="0.25">
      <c r="A1263" s="54">
        <f>COUNTIF($C$3:C1263,"Да")</f>
        <v>14</v>
      </c>
      <c r="B1263" s="53">
        <f t="shared" si="38"/>
        <v>46661</v>
      </c>
      <c r="C1263" s="53" t="str">
        <f>IF(ISERROR(VLOOKUP(B1263,Оп27_BYN→EUR!$C$3:$C$33,1,0)),"Нет","Да")</f>
        <v>Нет</v>
      </c>
      <c r="D1263" s="54">
        <f t="shared" si="39"/>
        <v>365</v>
      </c>
      <c r="E1263" s="55">
        <f>('Все выпуски'!$H$4*'Все выпуски'!$H$8)*((VLOOKUP(IF(C1263="Нет",VLOOKUP(A1263,Оп27_BYN→EUR!$A$2:$C$33,3,0),VLOOKUP((A1263-1),Оп27_BYN→EUR!$A$2:$C$33,3,0)),$B$2:$G$2774,5,0)-VLOOKUP(B1263,$B$2:$G$2774,5,0))/365+(VLOOKUP(IF(C1263="Нет",VLOOKUP(A1263,Оп27_BYN→EUR!$A$2:$C$33,3,0),VLOOKUP((A1263-1),Оп27_BYN→EUR!$A$2:$C$33,3,0)),$B$2:$G$2774,6,0)-VLOOKUP(B1263,$B$2:$G$2774,6,0))/366)</f>
        <v>0.64008258320387201</v>
      </c>
      <c r="F1263" s="54">
        <f>COUNTIF(D1264:$D$2774,365)</f>
        <v>1145</v>
      </c>
      <c r="G1263" s="54">
        <f>COUNTIF(D1264:$D$2774,366)</f>
        <v>366</v>
      </c>
    </row>
    <row r="1264" spans="1:7" x14ac:dyDescent="0.25">
      <c r="A1264" s="54">
        <f>COUNTIF($C$3:C1264,"Да")</f>
        <v>14</v>
      </c>
      <c r="B1264" s="53">
        <f t="shared" si="38"/>
        <v>46662</v>
      </c>
      <c r="C1264" s="53" t="str">
        <f>IF(ISERROR(VLOOKUP(B1264,Оп27_BYN→EUR!$C$3:$C$33,1,0)),"Нет","Да")</f>
        <v>Нет</v>
      </c>
      <c r="D1264" s="54">
        <f t="shared" si="39"/>
        <v>365</v>
      </c>
      <c r="E1264" s="55">
        <f>('Все выпуски'!$H$4*'Все выпуски'!$H$8)*((VLOOKUP(IF(C1264="Нет",VLOOKUP(A1264,Оп27_BYN→EUR!$A$2:$C$33,3,0),VLOOKUP((A1264-1),Оп27_BYN→EUR!$A$2:$C$33,3,0)),$B$2:$G$2774,5,0)-VLOOKUP(B1264,$B$2:$G$2774,5,0))/365+(VLOOKUP(IF(C1264="Нет",VLOOKUP(A1264,Оп27_BYN→EUR!$A$2:$C$33,3,0),VLOOKUP((A1264-1),Оп27_BYN→EUR!$A$2:$C$33,3,0)),$B$2:$G$2774,6,0)-VLOOKUP(B1264,$B$2:$G$2774,6,0))/366)</f>
        <v>0.66675269083736677</v>
      </c>
      <c r="F1264" s="54">
        <f>COUNTIF(D1265:$D$2774,365)</f>
        <v>1144</v>
      </c>
      <c r="G1264" s="54">
        <f>COUNTIF(D1265:$D$2774,366)</f>
        <v>366</v>
      </c>
    </row>
    <row r="1265" spans="1:7" x14ac:dyDescent="0.25">
      <c r="A1265" s="54">
        <f>COUNTIF($C$3:C1265,"Да")</f>
        <v>14</v>
      </c>
      <c r="B1265" s="53">
        <f t="shared" si="38"/>
        <v>46663</v>
      </c>
      <c r="C1265" s="53" t="str">
        <f>IF(ISERROR(VLOOKUP(B1265,Оп27_BYN→EUR!$C$3:$C$33,1,0)),"Нет","Да")</f>
        <v>Нет</v>
      </c>
      <c r="D1265" s="54">
        <f t="shared" si="39"/>
        <v>365</v>
      </c>
      <c r="E1265" s="55">
        <f>('Все выпуски'!$H$4*'Все выпуски'!$H$8)*((VLOOKUP(IF(C1265="Нет",VLOOKUP(A1265,Оп27_BYN→EUR!$A$2:$C$33,3,0),VLOOKUP((A1265-1),Оп27_BYN→EUR!$A$2:$C$33,3,0)),$B$2:$G$2774,5,0)-VLOOKUP(B1265,$B$2:$G$2774,5,0))/365+(VLOOKUP(IF(C1265="Нет",VLOOKUP(A1265,Оп27_BYN→EUR!$A$2:$C$33,3,0),VLOOKUP((A1265-1),Оп27_BYN→EUR!$A$2:$C$33,3,0)),$B$2:$G$2774,6,0)-VLOOKUP(B1265,$B$2:$G$2774,6,0))/366)</f>
        <v>0.69342279847086141</v>
      </c>
      <c r="F1265" s="54">
        <f>COUNTIF(D1266:$D$2774,365)</f>
        <v>1143</v>
      </c>
      <c r="G1265" s="54">
        <f>COUNTIF(D1266:$D$2774,366)</f>
        <v>366</v>
      </c>
    </row>
    <row r="1266" spans="1:7" x14ac:dyDescent="0.25">
      <c r="A1266" s="54">
        <f>COUNTIF($C$3:C1266,"Да")</f>
        <v>14</v>
      </c>
      <c r="B1266" s="53">
        <f t="shared" si="38"/>
        <v>46664</v>
      </c>
      <c r="C1266" s="53" t="str">
        <f>IF(ISERROR(VLOOKUP(B1266,Оп27_BYN→EUR!$C$3:$C$33,1,0)),"Нет","Да")</f>
        <v>Нет</v>
      </c>
      <c r="D1266" s="54">
        <f t="shared" si="39"/>
        <v>365</v>
      </c>
      <c r="E1266" s="55">
        <f>('Все выпуски'!$H$4*'Все выпуски'!$H$8)*((VLOOKUP(IF(C1266="Нет",VLOOKUP(A1266,Оп27_BYN→EUR!$A$2:$C$33,3,0),VLOOKUP((A1266-1),Оп27_BYN→EUR!$A$2:$C$33,3,0)),$B$2:$G$2774,5,0)-VLOOKUP(B1266,$B$2:$G$2774,5,0))/365+(VLOOKUP(IF(C1266="Нет",VLOOKUP(A1266,Оп27_BYN→EUR!$A$2:$C$33,3,0),VLOOKUP((A1266-1),Оп27_BYN→EUR!$A$2:$C$33,3,0)),$B$2:$G$2774,6,0)-VLOOKUP(B1266,$B$2:$G$2774,6,0))/366)</f>
        <v>0.72009290610435617</v>
      </c>
      <c r="F1266" s="54">
        <f>COUNTIF(D1267:$D$2774,365)</f>
        <v>1142</v>
      </c>
      <c r="G1266" s="54">
        <f>COUNTIF(D1267:$D$2774,366)</f>
        <v>366</v>
      </c>
    </row>
    <row r="1267" spans="1:7" x14ac:dyDescent="0.25">
      <c r="A1267" s="54">
        <f>COUNTIF($C$3:C1267,"Да")</f>
        <v>14</v>
      </c>
      <c r="B1267" s="53">
        <f t="shared" si="38"/>
        <v>46665</v>
      </c>
      <c r="C1267" s="53" t="str">
        <f>IF(ISERROR(VLOOKUP(B1267,Оп27_BYN→EUR!$C$3:$C$33,1,0)),"Нет","Да")</f>
        <v>Нет</v>
      </c>
      <c r="D1267" s="54">
        <f t="shared" si="39"/>
        <v>365</v>
      </c>
      <c r="E1267" s="55">
        <f>('Все выпуски'!$H$4*'Все выпуски'!$H$8)*((VLOOKUP(IF(C1267="Нет",VLOOKUP(A1267,Оп27_BYN→EUR!$A$2:$C$33,3,0),VLOOKUP((A1267-1),Оп27_BYN→EUR!$A$2:$C$33,3,0)),$B$2:$G$2774,5,0)-VLOOKUP(B1267,$B$2:$G$2774,5,0))/365+(VLOOKUP(IF(C1267="Нет",VLOOKUP(A1267,Оп27_BYN→EUR!$A$2:$C$33,3,0),VLOOKUP((A1267-1),Оп27_BYN→EUR!$A$2:$C$33,3,0)),$B$2:$G$2774,6,0)-VLOOKUP(B1267,$B$2:$G$2774,6,0))/366)</f>
        <v>0.74676301373785081</v>
      </c>
      <c r="F1267" s="54">
        <f>COUNTIF(D1268:$D$2774,365)</f>
        <v>1141</v>
      </c>
      <c r="G1267" s="54">
        <f>COUNTIF(D1268:$D$2774,366)</f>
        <v>366</v>
      </c>
    </row>
    <row r="1268" spans="1:7" x14ac:dyDescent="0.25">
      <c r="A1268" s="54">
        <f>COUNTIF($C$3:C1268,"Да")</f>
        <v>14</v>
      </c>
      <c r="B1268" s="53">
        <f t="shared" si="38"/>
        <v>46666</v>
      </c>
      <c r="C1268" s="53" t="str">
        <f>IF(ISERROR(VLOOKUP(B1268,Оп27_BYN→EUR!$C$3:$C$33,1,0)),"Нет","Да")</f>
        <v>Нет</v>
      </c>
      <c r="D1268" s="54">
        <f t="shared" si="39"/>
        <v>365</v>
      </c>
      <c r="E1268" s="55">
        <f>('Все выпуски'!$H$4*'Все выпуски'!$H$8)*((VLOOKUP(IF(C1268="Нет",VLOOKUP(A1268,Оп27_BYN→EUR!$A$2:$C$33,3,0),VLOOKUP((A1268-1),Оп27_BYN→EUR!$A$2:$C$33,3,0)),$B$2:$G$2774,5,0)-VLOOKUP(B1268,$B$2:$G$2774,5,0))/365+(VLOOKUP(IF(C1268="Нет",VLOOKUP(A1268,Оп27_BYN→EUR!$A$2:$C$33,3,0),VLOOKUP((A1268-1),Оп27_BYN→EUR!$A$2:$C$33,3,0)),$B$2:$G$2774,6,0)-VLOOKUP(B1268,$B$2:$G$2774,6,0))/366)</f>
        <v>0.77343312137134557</v>
      </c>
      <c r="F1268" s="54">
        <f>COUNTIF(D1269:$D$2774,365)</f>
        <v>1140</v>
      </c>
      <c r="G1268" s="54">
        <f>COUNTIF(D1269:$D$2774,366)</f>
        <v>366</v>
      </c>
    </row>
    <row r="1269" spans="1:7" x14ac:dyDescent="0.25">
      <c r="A1269" s="54">
        <f>COUNTIF($C$3:C1269,"Да")</f>
        <v>14</v>
      </c>
      <c r="B1269" s="53">
        <f t="shared" si="38"/>
        <v>46667</v>
      </c>
      <c r="C1269" s="53" t="str">
        <f>IF(ISERROR(VLOOKUP(B1269,Оп27_BYN→EUR!$C$3:$C$33,1,0)),"Нет","Да")</f>
        <v>Нет</v>
      </c>
      <c r="D1269" s="54">
        <f t="shared" si="39"/>
        <v>365</v>
      </c>
      <c r="E1269" s="55">
        <f>('Все выпуски'!$H$4*'Все выпуски'!$H$8)*((VLOOKUP(IF(C1269="Нет",VLOOKUP(A1269,Оп27_BYN→EUR!$A$2:$C$33,3,0),VLOOKUP((A1269-1),Оп27_BYN→EUR!$A$2:$C$33,3,0)),$B$2:$G$2774,5,0)-VLOOKUP(B1269,$B$2:$G$2774,5,0))/365+(VLOOKUP(IF(C1269="Нет",VLOOKUP(A1269,Оп27_BYN→EUR!$A$2:$C$33,3,0),VLOOKUP((A1269-1),Оп27_BYN→EUR!$A$2:$C$33,3,0)),$B$2:$G$2774,6,0)-VLOOKUP(B1269,$B$2:$G$2774,6,0))/366)</f>
        <v>0.8001032290048401</v>
      </c>
      <c r="F1269" s="54">
        <f>COUNTIF(D1270:$D$2774,365)</f>
        <v>1139</v>
      </c>
      <c r="G1269" s="54">
        <f>COUNTIF(D1270:$D$2774,366)</f>
        <v>366</v>
      </c>
    </row>
    <row r="1270" spans="1:7" x14ac:dyDescent="0.25">
      <c r="A1270" s="54">
        <f>COUNTIF($C$3:C1270,"Да")</f>
        <v>14</v>
      </c>
      <c r="B1270" s="53">
        <f t="shared" si="38"/>
        <v>46668</v>
      </c>
      <c r="C1270" s="53" t="str">
        <f>IF(ISERROR(VLOOKUP(B1270,Оп27_BYN→EUR!$C$3:$C$33,1,0)),"Нет","Да")</f>
        <v>Нет</v>
      </c>
      <c r="D1270" s="54">
        <f t="shared" si="39"/>
        <v>365</v>
      </c>
      <c r="E1270" s="55">
        <f>('Все выпуски'!$H$4*'Все выпуски'!$H$8)*((VLOOKUP(IF(C1270="Нет",VLOOKUP(A1270,Оп27_BYN→EUR!$A$2:$C$33,3,0),VLOOKUP((A1270-1),Оп27_BYN→EUR!$A$2:$C$33,3,0)),$B$2:$G$2774,5,0)-VLOOKUP(B1270,$B$2:$G$2774,5,0))/365+(VLOOKUP(IF(C1270="Нет",VLOOKUP(A1270,Оп27_BYN→EUR!$A$2:$C$33,3,0),VLOOKUP((A1270-1),Оп27_BYN→EUR!$A$2:$C$33,3,0)),$B$2:$G$2774,6,0)-VLOOKUP(B1270,$B$2:$G$2774,6,0))/366)</f>
        <v>0.82677333663833474</v>
      </c>
      <c r="F1270" s="54">
        <f>COUNTIF(D1271:$D$2774,365)</f>
        <v>1138</v>
      </c>
      <c r="G1270" s="54">
        <f>COUNTIF(D1271:$D$2774,366)</f>
        <v>366</v>
      </c>
    </row>
    <row r="1271" spans="1:7" x14ac:dyDescent="0.25">
      <c r="A1271" s="54">
        <f>COUNTIF($C$3:C1271,"Да")</f>
        <v>14</v>
      </c>
      <c r="B1271" s="53">
        <f t="shared" si="38"/>
        <v>46669</v>
      </c>
      <c r="C1271" s="53" t="str">
        <f>IF(ISERROR(VLOOKUP(B1271,Оп27_BYN→EUR!$C$3:$C$33,1,0)),"Нет","Да")</f>
        <v>Нет</v>
      </c>
      <c r="D1271" s="54">
        <f t="shared" si="39"/>
        <v>365</v>
      </c>
      <c r="E1271" s="55">
        <f>('Все выпуски'!$H$4*'Все выпуски'!$H$8)*((VLOOKUP(IF(C1271="Нет",VLOOKUP(A1271,Оп27_BYN→EUR!$A$2:$C$33,3,0),VLOOKUP((A1271-1),Оп27_BYN→EUR!$A$2:$C$33,3,0)),$B$2:$G$2774,5,0)-VLOOKUP(B1271,$B$2:$G$2774,5,0))/365+(VLOOKUP(IF(C1271="Нет",VLOOKUP(A1271,Оп27_BYN→EUR!$A$2:$C$33,3,0),VLOOKUP((A1271-1),Оп27_BYN→EUR!$A$2:$C$33,3,0)),$B$2:$G$2774,6,0)-VLOOKUP(B1271,$B$2:$G$2774,6,0))/366)</f>
        <v>0.8534434442718295</v>
      </c>
      <c r="F1271" s="54">
        <f>COUNTIF(D1272:$D$2774,365)</f>
        <v>1137</v>
      </c>
      <c r="G1271" s="54">
        <f>COUNTIF(D1272:$D$2774,366)</f>
        <v>366</v>
      </c>
    </row>
    <row r="1272" spans="1:7" x14ac:dyDescent="0.25">
      <c r="A1272" s="54">
        <f>COUNTIF($C$3:C1272,"Да")</f>
        <v>14</v>
      </c>
      <c r="B1272" s="53">
        <f t="shared" si="38"/>
        <v>46670</v>
      </c>
      <c r="C1272" s="53" t="str">
        <f>IF(ISERROR(VLOOKUP(B1272,Оп27_BYN→EUR!$C$3:$C$33,1,0)),"Нет","Да")</f>
        <v>Нет</v>
      </c>
      <c r="D1272" s="54">
        <f t="shared" si="39"/>
        <v>365</v>
      </c>
      <c r="E1272" s="55">
        <f>('Все выпуски'!$H$4*'Все выпуски'!$H$8)*((VLOOKUP(IF(C1272="Нет",VLOOKUP(A1272,Оп27_BYN→EUR!$A$2:$C$33,3,0),VLOOKUP((A1272-1),Оп27_BYN→EUR!$A$2:$C$33,3,0)),$B$2:$G$2774,5,0)-VLOOKUP(B1272,$B$2:$G$2774,5,0))/365+(VLOOKUP(IF(C1272="Нет",VLOOKUP(A1272,Оп27_BYN→EUR!$A$2:$C$33,3,0),VLOOKUP((A1272-1),Оп27_BYN→EUR!$A$2:$C$33,3,0)),$B$2:$G$2774,6,0)-VLOOKUP(B1272,$B$2:$G$2774,6,0))/366)</f>
        <v>0.88011355190532414</v>
      </c>
      <c r="F1272" s="54">
        <f>COUNTIF(D1273:$D$2774,365)</f>
        <v>1136</v>
      </c>
      <c r="G1272" s="54">
        <f>COUNTIF(D1273:$D$2774,366)</f>
        <v>366</v>
      </c>
    </row>
    <row r="1273" spans="1:7" x14ac:dyDescent="0.25">
      <c r="A1273" s="54">
        <f>COUNTIF($C$3:C1273,"Да")</f>
        <v>14</v>
      </c>
      <c r="B1273" s="53">
        <f t="shared" si="38"/>
        <v>46671</v>
      </c>
      <c r="C1273" s="53" t="str">
        <f>IF(ISERROR(VLOOKUP(B1273,Оп27_BYN→EUR!$C$3:$C$33,1,0)),"Нет","Да")</f>
        <v>Нет</v>
      </c>
      <c r="D1273" s="54">
        <f t="shared" si="39"/>
        <v>365</v>
      </c>
      <c r="E1273" s="55">
        <f>('Все выпуски'!$H$4*'Все выпуски'!$H$8)*((VLOOKUP(IF(C1273="Нет",VLOOKUP(A1273,Оп27_BYN→EUR!$A$2:$C$33,3,0),VLOOKUP((A1273-1),Оп27_BYN→EUR!$A$2:$C$33,3,0)),$B$2:$G$2774,5,0)-VLOOKUP(B1273,$B$2:$G$2774,5,0))/365+(VLOOKUP(IF(C1273="Нет",VLOOKUP(A1273,Оп27_BYN→EUR!$A$2:$C$33,3,0),VLOOKUP((A1273-1),Оп27_BYN→EUR!$A$2:$C$33,3,0)),$B$2:$G$2774,6,0)-VLOOKUP(B1273,$B$2:$G$2774,6,0))/366)</f>
        <v>0.9067836595388189</v>
      </c>
      <c r="F1273" s="54">
        <f>COUNTIF(D1274:$D$2774,365)</f>
        <v>1135</v>
      </c>
      <c r="G1273" s="54">
        <f>COUNTIF(D1274:$D$2774,366)</f>
        <v>366</v>
      </c>
    </row>
    <row r="1274" spans="1:7" x14ac:dyDescent="0.25">
      <c r="A1274" s="54">
        <f>COUNTIF($C$3:C1274,"Да")</f>
        <v>14</v>
      </c>
      <c r="B1274" s="53">
        <f t="shared" si="38"/>
        <v>46672</v>
      </c>
      <c r="C1274" s="53" t="str">
        <f>IF(ISERROR(VLOOKUP(B1274,Оп27_BYN→EUR!$C$3:$C$33,1,0)),"Нет","Да")</f>
        <v>Нет</v>
      </c>
      <c r="D1274" s="54">
        <f t="shared" si="39"/>
        <v>365</v>
      </c>
      <c r="E1274" s="55">
        <f>('Все выпуски'!$H$4*'Все выпуски'!$H$8)*((VLOOKUP(IF(C1274="Нет",VLOOKUP(A1274,Оп27_BYN→EUR!$A$2:$C$33,3,0),VLOOKUP((A1274-1),Оп27_BYN→EUR!$A$2:$C$33,3,0)),$B$2:$G$2774,5,0)-VLOOKUP(B1274,$B$2:$G$2774,5,0))/365+(VLOOKUP(IF(C1274="Нет",VLOOKUP(A1274,Оп27_BYN→EUR!$A$2:$C$33,3,0),VLOOKUP((A1274-1),Оп27_BYN→EUR!$A$2:$C$33,3,0)),$B$2:$G$2774,6,0)-VLOOKUP(B1274,$B$2:$G$2774,6,0))/366)</f>
        <v>0.93345376717231343</v>
      </c>
      <c r="F1274" s="54">
        <f>COUNTIF(D1275:$D$2774,365)</f>
        <v>1134</v>
      </c>
      <c r="G1274" s="54">
        <f>COUNTIF(D1275:$D$2774,366)</f>
        <v>366</v>
      </c>
    </row>
    <row r="1275" spans="1:7" x14ac:dyDescent="0.25">
      <c r="A1275" s="54">
        <f>COUNTIF($C$3:C1275,"Да")</f>
        <v>14</v>
      </c>
      <c r="B1275" s="53">
        <f t="shared" si="38"/>
        <v>46673</v>
      </c>
      <c r="C1275" s="53" t="str">
        <f>IF(ISERROR(VLOOKUP(B1275,Оп27_BYN→EUR!$C$3:$C$33,1,0)),"Нет","Да")</f>
        <v>Нет</v>
      </c>
      <c r="D1275" s="54">
        <f t="shared" si="39"/>
        <v>365</v>
      </c>
      <c r="E1275" s="55">
        <f>('Все выпуски'!$H$4*'Все выпуски'!$H$8)*((VLOOKUP(IF(C1275="Нет",VLOOKUP(A1275,Оп27_BYN→EUR!$A$2:$C$33,3,0),VLOOKUP((A1275-1),Оп27_BYN→EUR!$A$2:$C$33,3,0)),$B$2:$G$2774,5,0)-VLOOKUP(B1275,$B$2:$G$2774,5,0))/365+(VLOOKUP(IF(C1275="Нет",VLOOKUP(A1275,Оп27_BYN→EUR!$A$2:$C$33,3,0),VLOOKUP((A1275-1),Оп27_BYN→EUR!$A$2:$C$33,3,0)),$B$2:$G$2774,6,0)-VLOOKUP(B1275,$B$2:$G$2774,6,0))/366)</f>
        <v>0.96012387480580819</v>
      </c>
      <c r="F1275" s="54">
        <f>COUNTIF(D1276:$D$2774,365)</f>
        <v>1133</v>
      </c>
      <c r="G1275" s="54">
        <f>COUNTIF(D1276:$D$2774,366)</f>
        <v>366</v>
      </c>
    </row>
    <row r="1276" spans="1:7" x14ac:dyDescent="0.25">
      <c r="A1276" s="54">
        <f>COUNTIF($C$3:C1276,"Да")</f>
        <v>14</v>
      </c>
      <c r="B1276" s="53">
        <f t="shared" si="38"/>
        <v>46674</v>
      </c>
      <c r="C1276" s="53" t="str">
        <f>IF(ISERROR(VLOOKUP(B1276,Оп27_BYN→EUR!$C$3:$C$33,1,0)),"Нет","Да")</f>
        <v>Нет</v>
      </c>
      <c r="D1276" s="54">
        <f t="shared" si="39"/>
        <v>365</v>
      </c>
      <c r="E1276" s="55">
        <f>('Все выпуски'!$H$4*'Все выпуски'!$H$8)*((VLOOKUP(IF(C1276="Нет",VLOOKUP(A1276,Оп27_BYN→EUR!$A$2:$C$33,3,0),VLOOKUP((A1276-1),Оп27_BYN→EUR!$A$2:$C$33,3,0)),$B$2:$G$2774,5,0)-VLOOKUP(B1276,$B$2:$G$2774,5,0))/365+(VLOOKUP(IF(C1276="Нет",VLOOKUP(A1276,Оп27_BYN→EUR!$A$2:$C$33,3,0),VLOOKUP((A1276-1),Оп27_BYN→EUR!$A$2:$C$33,3,0)),$B$2:$G$2774,6,0)-VLOOKUP(B1276,$B$2:$G$2774,6,0))/366)</f>
        <v>0.98679398243930283</v>
      </c>
      <c r="F1276" s="54">
        <f>COUNTIF(D1277:$D$2774,365)</f>
        <v>1132</v>
      </c>
      <c r="G1276" s="54">
        <f>COUNTIF(D1277:$D$2774,366)</f>
        <v>366</v>
      </c>
    </row>
    <row r="1277" spans="1:7" x14ac:dyDescent="0.25">
      <c r="A1277" s="54">
        <f>COUNTIF($C$3:C1277,"Да")</f>
        <v>14</v>
      </c>
      <c r="B1277" s="53">
        <f t="shared" si="38"/>
        <v>46675</v>
      </c>
      <c r="C1277" s="53" t="str">
        <f>IF(ISERROR(VLOOKUP(B1277,Оп27_BYN→EUR!$C$3:$C$33,1,0)),"Нет","Да")</f>
        <v>Нет</v>
      </c>
      <c r="D1277" s="54">
        <f t="shared" si="39"/>
        <v>365</v>
      </c>
      <c r="E1277" s="55">
        <f>('Все выпуски'!$H$4*'Все выпуски'!$H$8)*((VLOOKUP(IF(C1277="Нет",VLOOKUP(A1277,Оп27_BYN→EUR!$A$2:$C$33,3,0),VLOOKUP((A1277-1),Оп27_BYN→EUR!$A$2:$C$33,3,0)),$B$2:$G$2774,5,0)-VLOOKUP(B1277,$B$2:$G$2774,5,0))/365+(VLOOKUP(IF(C1277="Нет",VLOOKUP(A1277,Оп27_BYN→EUR!$A$2:$C$33,3,0),VLOOKUP((A1277-1),Оп27_BYN→EUR!$A$2:$C$33,3,0)),$B$2:$G$2774,6,0)-VLOOKUP(B1277,$B$2:$G$2774,6,0))/366)</f>
        <v>1.0134640900727976</v>
      </c>
      <c r="F1277" s="54">
        <f>COUNTIF(D1278:$D$2774,365)</f>
        <v>1131</v>
      </c>
      <c r="G1277" s="54">
        <f>COUNTIF(D1278:$D$2774,366)</f>
        <v>366</v>
      </c>
    </row>
    <row r="1278" spans="1:7" x14ac:dyDescent="0.25">
      <c r="A1278" s="54">
        <f>COUNTIF($C$3:C1278,"Да")</f>
        <v>14</v>
      </c>
      <c r="B1278" s="53">
        <f t="shared" si="38"/>
        <v>46676</v>
      </c>
      <c r="C1278" s="53" t="str">
        <f>IF(ISERROR(VLOOKUP(B1278,Оп27_BYN→EUR!$C$3:$C$33,1,0)),"Нет","Да")</f>
        <v>Нет</v>
      </c>
      <c r="D1278" s="54">
        <f t="shared" si="39"/>
        <v>365</v>
      </c>
      <c r="E1278" s="55">
        <f>('Все выпуски'!$H$4*'Все выпуски'!$H$8)*((VLOOKUP(IF(C1278="Нет",VLOOKUP(A1278,Оп27_BYN→EUR!$A$2:$C$33,3,0),VLOOKUP((A1278-1),Оп27_BYN→EUR!$A$2:$C$33,3,0)),$B$2:$G$2774,5,0)-VLOOKUP(B1278,$B$2:$G$2774,5,0))/365+(VLOOKUP(IF(C1278="Нет",VLOOKUP(A1278,Оп27_BYN→EUR!$A$2:$C$33,3,0),VLOOKUP((A1278-1),Оп27_BYN→EUR!$A$2:$C$33,3,0)),$B$2:$G$2774,6,0)-VLOOKUP(B1278,$B$2:$G$2774,6,0))/366)</f>
        <v>1.0401341977062921</v>
      </c>
      <c r="F1278" s="54">
        <f>COUNTIF(D1279:$D$2774,365)</f>
        <v>1130</v>
      </c>
      <c r="G1278" s="54">
        <f>COUNTIF(D1279:$D$2774,366)</f>
        <v>366</v>
      </c>
    </row>
    <row r="1279" spans="1:7" x14ac:dyDescent="0.25">
      <c r="A1279" s="54">
        <f>COUNTIF($C$3:C1279,"Да")</f>
        <v>14</v>
      </c>
      <c r="B1279" s="53">
        <f t="shared" si="38"/>
        <v>46677</v>
      </c>
      <c r="C1279" s="53" t="str">
        <f>IF(ISERROR(VLOOKUP(B1279,Оп27_BYN→EUR!$C$3:$C$33,1,0)),"Нет","Да")</f>
        <v>Нет</v>
      </c>
      <c r="D1279" s="54">
        <f t="shared" si="39"/>
        <v>365</v>
      </c>
      <c r="E1279" s="55">
        <f>('Все выпуски'!$H$4*'Все выпуски'!$H$8)*((VLOOKUP(IF(C1279="Нет",VLOOKUP(A1279,Оп27_BYN→EUR!$A$2:$C$33,3,0),VLOOKUP((A1279-1),Оп27_BYN→EUR!$A$2:$C$33,3,0)),$B$2:$G$2774,5,0)-VLOOKUP(B1279,$B$2:$G$2774,5,0))/365+(VLOOKUP(IF(C1279="Нет",VLOOKUP(A1279,Оп27_BYN→EUR!$A$2:$C$33,3,0),VLOOKUP((A1279-1),Оп27_BYN→EUR!$A$2:$C$33,3,0)),$B$2:$G$2774,6,0)-VLOOKUP(B1279,$B$2:$G$2774,6,0))/366)</f>
        <v>1.0668043053397869</v>
      </c>
      <c r="F1279" s="54">
        <f>COUNTIF(D1280:$D$2774,365)</f>
        <v>1129</v>
      </c>
      <c r="G1279" s="54">
        <f>COUNTIF(D1280:$D$2774,366)</f>
        <v>366</v>
      </c>
    </row>
    <row r="1280" spans="1:7" x14ac:dyDescent="0.25">
      <c r="A1280" s="54">
        <f>COUNTIF($C$3:C1280,"Да")</f>
        <v>14</v>
      </c>
      <c r="B1280" s="53">
        <f t="shared" si="38"/>
        <v>46678</v>
      </c>
      <c r="C1280" s="53" t="str">
        <f>IF(ISERROR(VLOOKUP(B1280,Оп27_BYN→EUR!$C$3:$C$33,1,0)),"Нет","Да")</f>
        <v>Нет</v>
      </c>
      <c r="D1280" s="54">
        <f t="shared" si="39"/>
        <v>365</v>
      </c>
      <c r="E1280" s="55">
        <f>('Все выпуски'!$H$4*'Все выпуски'!$H$8)*((VLOOKUP(IF(C1280="Нет",VLOOKUP(A1280,Оп27_BYN→EUR!$A$2:$C$33,3,0),VLOOKUP((A1280-1),Оп27_BYN→EUR!$A$2:$C$33,3,0)),$B$2:$G$2774,5,0)-VLOOKUP(B1280,$B$2:$G$2774,5,0))/365+(VLOOKUP(IF(C1280="Нет",VLOOKUP(A1280,Оп27_BYN→EUR!$A$2:$C$33,3,0),VLOOKUP((A1280-1),Оп27_BYN→EUR!$A$2:$C$33,3,0)),$B$2:$G$2774,6,0)-VLOOKUP(B1280,$B$2:$G$2774,6,0))/366)</f>
        <v>1.0934744129732814</v>
      </c>
      <c r="F1280" s="54">
        <f>COUNTIF(D1281:$D$2774,365)</f>
        <v>1128</v>
      </c>
      <c r="G1280" s="54">
        <f>COUNTIF(D1281:$D$2774,366)</f>
        <v>366</v>
      </c>
    </row>
    <row r="1281" spans="1:7" x14ac:dyDescent="0.25">
      <c r="A1281" s="54">
        <f>COUNTIF($C$3:C1281,"Да")</f>
        <v>14</v>
      </c>
      <c r="B1281" s="53">
        <f t="shared" si="38"/>
        <v>46679</v>
      </c>
      <c r="C1281" s="53" t="str">
        <f>IF(ISERROR(VLOOKUP(B1281,Оп27_BYN→EUR!$C$3:$C$33,1,0)),"Нет","Да")</f>
        <v>Нет</v>
      </c>
      <c r="D1281" s="54">
        <f t="shared" si="39"/>
        <v>365</v>
      </c>
      <c r="E1281" s="55">
        <f>('Все выпуски'!$H$4*'Все выпуски'!$H$8)*((VLOOKUP(IF(C1281="Нет",VLOOKUP(A1281,Оп27_BYN→EUR!$A$2:$C$33,3,0),VLOOKUP((A1281-1),Оп27_BYN→EUR!$A$2:$C$33,3,0)),$B$2:$G$2774,5,0)-VLOOKUP(B1281,$B$2:$G$2774,5,0))/365+(VLOOKUP(IF(C1281="Нет",VLOOKUP(A1281,Оп27_BYN→EUR!$A$2:$C$33,3,0),VLOOKUP((A1281-1),Оп27_BYN→EUR!$A$2:$C$33,3,0)),$B$2:$G$2774,6,0)-VLOOKUP(B1281,$B$2:$G$2774,6,0))/366)</f>
        <v>1.1201445206067762</v>
      </c>
      <c r="F1281" s="54">
        <f>COUNTIF(D1282:$D$2774,365)</f>
        <v>1127</v>
      </c>
      <c r="G1281" s="54">
        <f>COUNTIF(D1282:$D$2774,366)</f>
        <v>366</v>
      </c>
    </row>
    <row r="1282" spans="1:7" x14ac:dyDescent="0.25">
      <c r="A1282" s="54">
        <f>COUNTIF($C$3:C1282,"Да")</f>
        <v>14</v>
      </c>
      <c r="B1282" s="53">
        <f t="shared" si="38"/>
        <v>46680</v>
      </c>
      <c r="C1282" s="53" t="str">
        <f>IF(ISERROR(VLOOKUP(B1282,Оп27_BYN→EUR!$C$3:$C$33,1,0)),"Нет","Да")</f>
        <v>Нет</v>
      </c>
      <c r="D1282" s="54">
        <f t="shared" si="39"/>
        <v>365</v>
      </c>
      <c r="E1282" s="55">
        <f>('Все выпуски'!$H$4*'Все выпуски'!$H$8)*((VLOOKUP(IF(C1282="Нет",VLOOKUP(A1282,Оп27_BYN→EUR!$A$2:$C$33,3,0),VLOOKUP((A1282-1),Оп27_BYN→EUR!$A$2:$C$33,3,0)),$B$2:$G$2774,5,0)-VLOOKUP(B1282,$B$2:$G$2774,5,0))/365+(VLOOKUP(IF(C1282="Нет",VLOOKUP(A1282,Оп27_BYN→EUR!$A$2:$C$33,3,0),VLOOKUP((A1282-1),Оп27_BYN→EUR!$A$2:$C$33,3,0)),$B$2:$G$2774,6,0)-VLOOKUP(B1282,$B$2:$G$2774,6,0))/366)</f>
        <v>1.1468146282402709</v>
      </c>
      <c r="F1282" s="54">
        <f>COUNTIF(D1283:$D$2774,365)</f>
        <v>1126</v>
      </c>
      <c r="G1282" s="54">
        <f>COUNTIF(D1283:$D$2774,366)</f>
        <v>366</v>
      </c>
    </row>
    <row r="1283" spans="1:7" x14ac:dyDescent="0.25">
      <c r="A1283" s="54">
        <f>COUNTIF($C$3:C1283,"Да")</f>
        <v>14</v>
      </c>
      <c r="B1283" s="53">
        <f t="shared" si="38"/>
        <v>46681</v>
      </c>
      <c r="C1283" s="53" t="str">
        <f>IF(ISERROR(VLOOKUP(B1283,Оп27_BYN→EUR!$C$3:$C$33,1,0)),"Нет","Да")</f>
        <v>Нет</v>
      </c>
      <c r="D1283" s="54">
        <f t="shared" si="39"/>
        <v>365</v>
      </c>
      <c r="E1283" s="55">
        <f>('Все выпуски'!$H$4*'Все выпуски'!$H$8)*((VLOOKUP(IF(C1283="Нет",VLOOKUP(A1283,Оп27_BYN→EUR!$A$2:$C$33,3,0),VLOOKUP((A1283-1),Оп27_BYN→EUR!$A$2:$C$33,3,0)),$B$2:$G$2774,5,0)-VLOOKUP(B1283,$B$2:$G$2774,5,0))/365+(VLOOKUP(IF(C1283="Нет",VLOOKUP(A1283,Оп27_BYN→EUR!$A$2:$C$33,3,0),VLOOKUP((A1283-1),Оп27_BYN→EUR!$A$2:$C$33,3,0)),$B$2:$G$2774,6,0)-VLOOKUP(B1283,$B$2:$G$2774,6,0))/366)</f>
        <v>1.1734847358737657</v>
      </c>
      <c r="F1283" s="54">
        <f>COUNTIF(D1284:$D$2774,365)</f>
        <v>1125</v>
      </c>
      <c r="G1283" s="54">
        <f>COUNTIF(D1284:$D$2774,366)</f>
        <v>366</v>
      </c>
    </row>
    <row r="1284" spans="1:7" x14ac:dyDescent="0.25">
      <c r="A1284" s="54">
        <f>COUNTIF($C$3:C1284,"Да")</f>
        <v>14</v>
      </c>
      <c r="B1284" s="53">
        <f t="shared" ref="B1284:B1347" si="40">B1283+1</f>
        <v>46682</v>
      </c>
      <c r="C1284" s="53" t="str">
        <f>IF(ISERROR(VLOOKUP(B1284,Оп27_BYN→EUR!$C$3:$C$33,1,0)),"Нет","Да")</f>
        <v>Нет</v>
      </c>
      <c r="D1284" s="54">
        <f t="shared" ref="D1284:D1345" si="41">IF(MOD(YEAR(B1284),4)=0,366,365)</f>
        <v>365</v>
      </c>
      <c r="E1284" s="55">
        <f>('Все выпуски'!$H$4*'Все выпуски'!$H$8)*((VLOOKUP(IF(C1284="Нет",VLOOKUP(A1284,Оп27_BYN→EUR!$A$2:$C$33,3,0),VLOOKUP((A1284-1),Оп27_BYN→EUR!$A$2:$C$33,3,0)),$B$2:$G$2774,5,0)-VLOOKUP(B1284,$B$2:$G$2774,5,0))/365+(VLOOKUP(IF(C1284="Нет",VLOOKUP(A1284,Оп27_BYN→EUR!$A$2:$C$33,3,0),VLOOKUP((A1284-1),Оп27_BYN→EUR!$A$2:$C$33,3,0)),$B$2:$G$2774,6,0)-VLOOKUP(B1284,$B$2:$G$2774,6,0))/366)</f>
        <v>1.2001548435072602</v>
      </c>
      <c r="F1284" s="54">
        <f>COUNTIF(D1285:$D$2774,365)</f>
        <v>1124</v>
      </c>
      <c r="G1284" s="54">
        <f>COUNTIF(D1285:$D$2774,366)</f>
        <v>366</v>
      </c>
    </row>
    <row r="1285" spans="1:7" x14ac:dyDescent="0.25">
      <c r="A1285" s="54">
        <f>COUNTIF($C$3:C1285,"Да")</f>
        <v>14</v>
      </c>
      <c r="B1285" s="53">
        <f t="shared" si="40"/>
        <v>46683</v>
      </c>
      <c r="C1285" s="53" t="str">
        <f>IF(ISERROR(VLOOKUP(B1285,Оп27_BYN→EUR!$C$3:$C$33,1,0)),"Нет","Да")</f>
        <v>Нет</v>
      </c>
      <c r="D1285" s="54">
        <f t="shared" si="41"/>
        <v>365</v>
      </c>
      <c r="E1285" s="55">
        <f>('Все выпуски'!$H$4*'Все выпуски'!$H$8)*((VLOOKUP(IF(C1285="Нет",VLOOKUP(A1285,Оп27_BYN→EUR!$A$2:$C$33,3,0),VLOOKUP((A1285-1),Оп27_BYN→EUR!$A$2:$C$33,3,0)),$B$2:$G$2774,5,0)-VLOOKUP(B1285,$B$2:$G$2774,5,0))/365+(VLOOKUP(IF(C1285="Нет",VLOOKUP(A1285,Оп27_BYN→EUR!$A$2:$C$33,3,0),VLOOKUP((A1285-1),Оп27_BYN→EUR!$A$2:$C$33,3,0)),$B$2:$G$2774,6,0)-VLOOKUP(B1285,$B$2:$G$2774,6,0))/366)</f>
        <v>1.226824951140755</v>
      </c>
      <c r="F1285" s="54">
        <f>COUNTIF(D1286:$D$2774,365)</f>
        <v>1123</v>
      </c>
      <c r="G1285" s="54">
        <f>COUNTIF(D1286:$D$2774,366)</f>
        <v>366</v>
      </c>
    </row>
    <row r="1286" spans="1:7" x14ac:dyDescent="0.25">
      <c r="A1286" s="54">
        <f>COUNTIF($C$3:C1286,"Да")</f>
        <v>14</v>
      </c>
      <c r="B1286" s="53">
        <f t="shared" si="40"/>
        <v>46684</v>
      </c>
      <c r="C1286" s="53" t="str">
        <f>IF(ISERROR(VLOOKUP(B1286,Оп27_BYN→EUR!$C$3:$C$33,1,0)),"Нет","Да")</f>
        <v>Нет</v>
      </c>
      <c r="D1286" s="54">
        <f t="shared" si="41"/>
        <v>365</v>
      </c>
      <c r="E1286" s="55">
        <f>('Все выпуски'!$H$4*'Все выпуски'!$H$8)*((VLOOKUP(IF(C1286="Нет",VLOOKUP(A1286,Оп27_BYN→EUR!$A$2:$C$33,3,0),VLOOKUP((A1286-1),Оп27_BYN→EUR!$A$2:$C$33,3,0)),$B$2:$G$2774,5,0)-VLOOKUP(B1286,$B$2:$G$2774,5,0))/365+(VLOOKUP(IF(C1286="Нет",VLOOKUP(A1286,Оп27_BYN→EUR!$A$2:$C$33,3,0),VLOOKUP((A1286-1),Оп27_BYN→EUR!$A$2:$C$33,3,0)),$B$2:$G$2774,6,0)-VLOOKUP(B1286,$B$2:$G$2774,6,0))/366)</f>
        <v>1.2534950587742495</v>
      </c>
      <c r="F1286" s="54">
        <f>COUNTIF(D1287:$D$2774,365)</f>
        <v>1122</v>
      </c>
      <c r="G1286" s="54">
        <f>COUNTIF(D1287:$D$2774,366)</f>
        <v>366</v>
      </c>
    </row>
    <row r="1287" spans="1:7" x14ac:dyDescent="0.25">
      <c r="A1287" s="54">
        <f>COUNTIF($C$3:C1287,"Да")</f>
        <v>14</v>
      </c>
      <c r="B1287" s="53">
        <f t="shared" si="40"/>
        <v>46685</v>
      </c>
      <c r="C1287" s="53" t="str">
        <f>IF(ISERROR(VLOOKUP(B1287,Оп27_BYN→EUR!$C$3:$C$33,1,0)),"Нет","Да")</f>
        <v>Нет</v>
      </c>
      <c r="D1287" s="54">
        <f t="shared" si="41"/>
        <v>365</v>
      </c>
      <c r="E1287" s="55">
        <f>('Все выпуски'!$H$4*'Все выпуски'!$H$8)*((VLOOKUP(IF(C1287="Нет",VLOOKUP(A1287,Оп27_BYN→EUR!$A$2:$C$33,3,0),VLOOKUP((A1287-1),Оп27_BYN→EUR!$A$2:$C$33,3,0)),$B$2:$G$2774,5,0)-VLOOKUP(B1287,$B$2:$G$2774,5,0))/365+(VLOOKUP(IF(C1287="Нет",VLOOKUP(A1287,Оп27_BYN→EUR!$A$2:$C$33,3,0),VLOOKUP((A1287-1),Оп27_BYN→EUR!$A$2:$C$33,3,0)),$B$2:$G$2774,6,0)-VLOOKUP(B1287,$B$2:$G$2774,6,0))/366)</f>
        <v>1.280165166407744</v>
      </c>
      <c r="F1287" s="54">
        <f>COUNTIF(D1288:$D$2774,365)</f>
        <v>1121</v>
      </c>
      <c r="G1287" s="54">
        <f>COUNTIF(D1288:$D$2774,366)</f>
        <v>366</v>
      </c>
    </row>
    <row r="1288" spans="1:7" x14ac:dyDescent="0.25">
      <c r="A1288" s="54">
        <f>COUNTIF($C$3:C1288,"Да")</f>
        <v>14</v>
      </c>
      <c r="B1288" s="53">
        <f t="shared" si="40"/>
        <v>46686</v>
      </c>
      <c r="C1288" s="53" t="str">
        <f>IF(ISERROR(VLOOKUP(B1288,Оп27_BYN→EUR!$C$3:$C$33,1,0)),"Нет","Да")</f>
        <v>Нет</v>
      </c>
      <c r="D1288" s="54">
        <f t="shared" si="41"/>
        <v>365</v>
      </c>
      <c r="E1288" s="55">
        <f>('Все выпуски'!$H$4*'Все выпуски'!$H$8)*((VLOOKUP(IF(C1288="Нет",VLOOKUP(A1288,Оп27_BYN→EUR!$A$2:$C$33,3,0),VLOOKUP((A1288-1),Оп27_BYN→EUR!$A$2:$C$33,3,0)),$B$2:$G$2774,5,0)-VLOOKUP(B1288,$B$2:$G$2774,5,0))/365+(VLOOKUP(IF(C1288="Нет",VLOOKUP(A1288,Оп27_BYN→EUR!$A$2:$C$33,3,0),VLOOKUP((A1288-1),Оп27_BYN→EUR!$A$2:$C$33,3,0)),$B$2:$G$2774,6,0)-VLOOKUP(B1288,$B$2:$G$2774,6,0))/366)</f>
        <v>1.306835274041239</v>
      </c>
      <c r="F1288" s="54">
        <f>COUNTIF(D1289:$D$2774,365)</f>
        <v>1120</v>
      </c>
      <c r="G1288" s="54">
        <f>COUNTIF(D1289:$D$2774,366)</f>
        <v>366</v>
      </c>
    </row>
    <row r="1289" spans="1:7" x14ac:dyDescent="0.25">
      <c r="A1289" s="54">
        <f>COUNTIF($C$3:C1289,"Да")</f>
        <v>14</v>
      </c>
      <c r="B1289" s="53">
        <f t="shared" si="40"/>
        <v>46687</v>
      </c>
      <c r="C1289" s="53" t="str">
        <f>IF(ISERROR(VLOOKUP(B1289,Оп27_BYN→EUR!$C$3:$C$33,1,0)),"Нет","Да")</f>
        <v>Нет</v>
      </c>
      <c r="D1289" s="54">
        <f t="shared" si="41"/>
        <v>365</v>
      </c>
      <c r="E1289" s="55">
        <f>('Все выпуски'!$H$4*'Все выпуски'!$H$8)*((VLOOKUP(IF(C1289="Нет",VLOOKUP(A1289,Оп27_BYN→EUR!$A$2:$C$33,3,0),VLOOKUP((A1289-1),Оп27_BYN→EUR!$A$2:$C$33,3,0)),$B$2:$G$2774,5,0)-VLOOKUP(B1289,$B$2:$G$2774,5,0))/365+(VLOOKUP(IF(C1289="Нет",VLOOKUP(A1289,Оп27_BYN→EUR!$A$2:$C$33,3,0),VLOOKUP((A1289-1),Оп27_BYN→EUR!$A$2:$C$33,3,0)),$B$2:$G$2774,6,0)-VLOOKUP(B1289,$B$2:$G$2774,6,0))/366)</f>
        <v>1.3335053816747335</v>
      </c>
      <c r="F1289" s="54">
        <f>COUNTIF(D1290:$D$2774,365)</f>
        <v>1119</v>
      </c>
      <c r="G1289" s="54">
        <f>COUNTIF(D1290:$D$2774,366)</f>
        <v>366</v>
      </c>
    </row>
    <row r="1290" spans="1:7" x14ac:dyDescent="0.25">
      <c r="A1290" s="54">
        <f>COUNTIF($C$3:C1290,"Да")</f>
        <v>14</v>
      </c>
      <c r="B1290" s="53">
        <f t="shared" si="40"/>
        <v>46688</v>
      </c>
      <c r="C1290" s="53" t="str">
        <f>IF(ISERROR(VLOOKUP(B1290,Оп27_BYN→EUR!$C$3:$C$33,1,0)),"Нет","Да")</f>
        <v>Нет</v>
      </c>
      <c r="D1290" s="54">
        <f t="shared" si="41"/>
        <v>365</v>
      </c>
      <c r="E1290" s="55">
        <f>('Все выпуски'!$H$4*'Все выпуски'!$H$8)*((VLOOKUP(IF(C1290="Нет",VLOOKUP(A1290,Оп27_BYN→EUR!$A$2:$C$33,3,0),VLOOKUP((A1290-1),Оп27_BYN→EUR!$A$2:$C$33,3,0)),$B$2:$G$2774,5,0)-VLOOKUP(B1290,$B$2:$G$2774,5,0))/365+(VLOOKUP(IF(C1290="Нет",VLOOKUP(A1290,Оп27_BYN→EUR!$A$2:$C$33,3,0),VLOOKUP((A1290-1),Оп27_BYN→EUR!$A$2:$C$33,3,0)),$B$2:$G$2774,6,0)-VLOOKUP(B1290,$B$2:$G$2774,6,0))/366)</f>
        <v>1.3601754893082283</v>
      </c>
      <c r="F1290" s="54">
        <f>COUNTIF(D1291:$D$2774,365)</f>
        <v>1118</v>
      </c>
      <c r="G1290" s="54">
        <f>COUNTIF(D1291:$D$2774,366)</f>
        <v>366</v>
      </c>
    </row>
    <row r="1291" spans="1:7" x14ac:dyDescent="0.25">
      <c r="A1291" s="54">
        <f>COUNTIF($C$3:C1291,"Да")</f>
        <v>14</v>
      </c>
      <c r="B1291" s="53">
        <f t="shared" si="40"/>
        <v>46689</v>
      </c>
      <c r="C1291" s="53" t="str">
        <f>IF(ISERROR(VLOOKUP(B1291,Оп27_BYN→EUR!$C$3:$C$33,1,0)),"Нет","Да")</f>
        <v>Нет</v>
      </c>
      <c r="D1291" s="54">
        <f t="shared" si="41"/>
        <v>365</v>
      </c>
      <c r="E1291" s="55">
        <f>('Все выпуски'!$H$4*'Все выпуски'!$H$8)*((VLOOKUP(IF(C1291="Нет",VLOOKUP(A1291,Оп27_BYN→EUR!$A$2:$C$33,3,0),VLOOKUP((A1291-1),Оп27_BYN→EUR!$A$2:$C$33,3,0)),$B$2:$G$2774,5,0)-VLOOKUP(B1291,$B$2:$G$2774,5,0))/365+(VLOOKUP(IF(C1291="Нет",VLOOKUP(A1291,Оп27_BYN→EUR!$A$2:$C$33,3,0),VLOOKUP((A1291-1),Оп27_BYN→EUR!$A$2:$C$33,3,0)),$B$2:$G$2774,6,0)-VLOOKUP(B1291,$B$2:$G$2774,6,0))/366)</f>
        <v>1.3868455969417228</v>
      </c>
      <c r="F1291" s="54">
        <f>COUNTIF(D1292:$D$2774,365)</f>
        <v>1117</v>
      </c>
      <c r="G1291" s="54">
        <f>COUNTIF(D1292:$D$2774,366)</f>
        <v>366</v>
      </c>
    </row>
    <row r="1292" spans="1:7" x14ac:dyDescent="0.25">
      <c r="A1292" s="54">
        <f>COUNTIF($C$3:C1292,"Да")</f>
        <v>14</v>
      </c>
      <c r="B1292" s="53">
        <f t="shared" si="40"/>
        <v>46690</v>
      </c>
      <c r="C1292" s="53" t="str">
        <f>IF(ISERROR(VLOOKUP(B1292,Оп27_BYN→EUR!$C$3:$C$33,1,0)),"Нет","Да")</f>
        <v>Нет</v>
      </c>
      <c r="D1292" s="54">
        <f t="shared" si="41"/>
        <v>365</v>
      </c>
      <c r="E1292" s="55">
        <f>('Все выпуски'!$H$4*'Все выпуски'!$H$8)*((VLOOKUP(IF(C1292="Нет",VLOOKUP(A1292,Оп27_BYN→EUR!$A$2:$C$33,3,0),VLOOKUP((A1292-1),Оп27_BYN→EUR!$A$2:$C$33,3,0)),$B$2:$G$2774,5,0)-VLOOKUP(B1292,$B$2:$G$2774,5,0))/365+(VLOOKUP(IF(C1292="Нет",VLOOKUP(A1292,Оп27_BYN→EUR!$A$2:$C$33,3,0),VLOOKUP((A1292-1),Оп27_BYN→EUR!$A$2:$C$33,3,0)),$B$2:$G$2774,6,0)-VLOOKUP(B1292,$B$2:$G$2774,6,0))/366)</f>
        <v>1.4135157045752174</v>
      </c>
      <c r="F1292" s="54">
        <f>COUNTIF(D1293:$D$2774,365)</f>
        <v>1116</v>
      </c>
      <c r="G1292" s="54">
        <f>COUNTIF(D1293:$D$2774,366)</f>
        <v>366</v>
      </c>
    </row>
    <row r="1293" spans="1:7" x14ac:dyDescent="0.25">
      <c r="A1293" s="54">
        <f>COUNTIF($C$3:C1293,"Да")</f>
        <v>14</v>
      </c>
      <c r="B1293" s="53">
        <f t="shared" si="40"/>
        <v>46691</v>
      </c>
      <c r="C1293" s="53" t="str">
        <f>IF(ISERROR(VLOOKUP(B1293,Оп27_BYN→EUR!$C$3:$C$33,1,0)),"Нет","Да")</f>
        <v>Нет</v>
      </c>
      <c r="D1293" s="54">
        <f t="shared" si="41"/>
        <v>365</v>
      </c>
      <c r="E1293" s="55">
        <f>('Все выпуски'!$H$4*'Все выпуски'!$H$8)*((VLOOKUP(IF(C1293="Нет",VLOOKUP(A1293,Оп27_BYN→EUR!$A$2:$C$33,3,0),VLOOKUP((A1293-1),Оп27_BYN→EUR!$A$2:$C$33,3,0)),$B$2:$G$2774,5,0)-VLOOKUP(B1293,$B$2:$G$2774,5,0))/365+(VLOOKUP(IF(C1293="Нет",VLOOKUP(A1293,Оп27_BYN→EUR!$A$2:$C$33,3,0),VLOOKUP((A1293-1),Оп27_BYN→EUR!$A$2:$C$33,3,0)),$B$2:$G$2774,6,0)-VLOOKUP(B1293,$B$2:$G$2774,6,0))/366)</f>
        <v>1.4401858122087123</v>
      </c>
      <c r="F1293" s="54">
        <f>COUNTIF(D1294:$D$2774,365)</f>
        <v>1115</v>
      </c>
      <c r="G1293" s="54">
        <f>COUNTIF(D1294:$D$2774,366)</f>
        <v>366</v>
      </c>
    </row>
    <row r="1294" spans="1:7" x14ac:dyDescent="0.25">
      <c r="A1294" s="54">
        <f>COUNTIF($C$3:C1294,"Да")</f>
        <v>14</v>
      </c>
      <c r="B1294" s="53">
        <f t="shared" si="40"/>
        <v>46692</v>
      </c>
      <c r="C1294" s="53" t="str">
        <f>IF(ISERROR(VLOOKUP(B1294,Оп27_BYN→EUR!$C$3:$C$33,1,0)),"Нет","Да")</f>
        <v>Нет</v>
      </c>
      <c r="D1294" s="54">
        <f t="shared" si="41"/>
        <v>365</v>
      </c>
      <c r="E1294" s="55">
        <f>('Все выпуски'!$H$4*'Все выпуски'!$H$8)*((VLOOKUP(IF(C1294="Нет",VLOOKUP(A1294,Оп27_BYN→EUR!$A$2:$C$33,3,0),VLOOKUP((A1294-1),Оп27_BYN→EUR!$A$2:$C$33,3,0)),$B$2:$G$2774,5,0)-VLOOKUP(B1294,$B$2:$G$2774,5,0))/365+(VLOOKUP(IF(C1294="Нет",VLOOKUP(A1294,Оп27_BYN→EUR!$A$2:$C$33,3,0),VLOOKUP((A1294-1),Оп27_BYN→EUR!$A$2:$C$33,3,0)),$B$2:$G$2774,6,0)-VLOOKUP(B1294,$B$2:$G$2774,6,0))/366)</f>
        <v>1.4668559198422069</v>
      </c>
      <c r="F1294" s="54">
        <f>COUNTIF(D1295:$D$2774,365)</f>
        <v>1114</v>
      </c>
      <c r="G1294" s="54">
        <f>COUNTIF(D1295:$D$2774,366)</f>
        <v>366</v>
      </c>
    </row>
    <row r="1295" spans="1:7" x14ac:dyDescent="0.25">
      <c r="A1295" s="54">
        <f>COUNTIF($C$3:C1295,"Да")</f>
        <v>14</v>
      </c>
      <c r="B1295" s="53">
        <f t="shared" si="40"/>
        <v>46693</v>
      </c>
      <c r="C1295" s="53" t="str">
        <f>IF(ISERROR(VLOOKUP(B1295,Оп27_BYN→EUR!$C$3:$C$33,1,0)),"Нет","Да")</f>
        <v>Нет</v>
      </c>
      <c r="D1295" s="54">
        <f t="shared" si="41"/>
        <v>365</v>
      </c>
      <c r="E1295" s="55">
        <f>('Все выпуски'!$H$4*'Все выпуски'!$H$8)*((VLOOKUP(IF(C1295="Нет",VLOOKUP(A1295,Оп27_BYN→EUR!$A$2:$C$33,3,0),VLOOKUP((A1295-1),Оп27_BYN→EUR!$A$2:$C$33,3,0)),$B$2:$G$2774,5,0)-VLOOKUP(B1295,$B$2:$G$2774,5,0))/365+(VLOOKUP(IF(C1295="Нет",VLOOKUP(A1295,Оп27_BYN→EUR!$A$2:$C$33,3,0),VLOOKUP((A1295-1),Оп27_BYN→EUR!$A$2:$C$33,3,0)),$B$2:$G$2774,6,0)-VLOOKUP(B1295,$B$2:$G$2774,6,0))/366)</f>
        <v>1.4935260274757016</v>
      </c>
      <c r="F1295" s="54">
        <f>COUNTIF(D1296:$D$2774,365)</f>
        <v>1113</v>
      </c>
      <c r="G1295" s="54">
        <f>COUNTIF(D1296:$D$2774,366)</f>
        <v>366</v>
      </c>
    </row>
    <row r="1296" spans="1:7" x14ac:dyDescent="0.25">
      <c r="A1296" s="54">
        <f>COUNTIF($C$3:C1296,"Да")</f>
        <v>14</v>
      </c>
      <c r="B1296" s="53">
        <f t="shared" si="40"/>
        <v>46694</v>
      </c>
      <c r="C1296" s="53" t="str">
        <f>IF(ISERROR(VLOOKUP(B1296,Оп27_BYN→EUR!$C$3:$C$33,1,0)),"Нет","Да")</f>
        <v>Нет</v>
      </c>
      <c r="D1296" s="54">
        <f t="shared" si="41"/>
        <v>365</v>
      </c>
      <c r="E1296" s="55">
        <f>('Все выпуски'!$H$4*'Все выпуски'!$H$8)*((VLOOKUP(IF(C1296="Нет",VLOOKUP(A1296,Оп27_BYN→EUR!$A$2:$C$33,3,0),VLOOKUP((A1296-1),Оп27_BYN→EUR!$A$2:$C$33,3,0)),$B$2:$G$2774,5,0)-VLOOKUP(B1296,$B$2:$G$2774,5,0))/365+(VLOOKUP(IF(C1296="Нет",VLOOKUP(A1296,Оп27_BYN→EUR!$A$2:$C$33,3,0),VLOOKUP((A1296-1),Оп27_BYN→EUR!$A$2:$C$33,3,0)),$B$2:$G$2774,6,0)-VLOOKUP(B1296,$B$2:$G$2774,6,0))/366)</f>
        <v>1.5201961351091962</v>
      </c>
      <c r="F1296" s="54">
        <f>COUNTIF(D1297:$D$2774,365)</f>
        <v>1112</v>
      </c>
      <c r="G1296" s="54">
        <f>COUNTIF(D1297:$D$2774,366)</f>
        <v>366</v>
      </c>
    </row>
    <row r="1297" spans="1:7" x14ac:dyDescent="0.25">
      <c r="A1297" s="54">
        <f>COUNTIF($C$3:C1297,"Да")</f>
        <v>14</v>
      </c>
      <c r="B1297" s="53">
        <f t="shared" si="40"/>
        <v>46695</v>
      </c>
      <c r="C1297" s="53" t="str">
        <f>IF(ISERROR(VLOOKUP(B1297,Оп27_BYN→EUR!$C$3:$C$33,1,0)),"Нет","Да")</f>
        <v>Нет</v>
      </c>
      <c r="D1297" s="54">
        <f t="shared" si="41"/>
        <v>365</v>
      </c>
      <c r="E1297" s="55">
        <f>('Все выпуски'!$H$4*'Все выпуски'!$H$8)*((VLOOKUP(IF(C1297="Нет",VLOOKUP(A1297,Оп27_BYN→EUR!$A$2:$C$33,3,0),VLOOKUP((A1297-1),Оп27_BYN→EUR!$A$2:$C$33,3,0)),$B$2:$G$2774,5,0)-VLOOKUP(B1297,$B$2:$G$2774,5,0))/365+(VLOOKUP(IF(C1297="Нет",VLOOKUP(A1297,Оп27_BYN→EUR!$A$2:$C$33,3,0),VLOOKUP((A1297-1),Оп27_BYN→EUR!$A$2:$C$33,3,0)),$B$2:$G$2774,6,0)-VLOOKUP(B1297,$B$2:$G$2774,6,0))/366)</f>
        <v>1.5468662427426911</v>
      </c>
      <c r="F1297" s="54">
        <f>COUNTIF(D1298:$D$2774,365)</f>
        <v>1111</v>
      </c>
      <c r="G1297" s="54">
        <f>COUNTIF(D1298:$D$2774,366)</f>
        <v>366</v>
      </c>
    </row>
    <row r="1298" spans="1:7" x14ac:dyDescent="0.25">
      <c r="A1298" s="54">
        <f>COUNTIF($C$3:C1298,"Да")</f>
        <v>14</v>
      </c>
      <c r="B1298" s="53">
        <f t="shared" si="40"/>
        <v>46696</v>
      </c>
      <c r="C1298" s="53" t="str">
        <f>IF(ISERROR(VLOOKUP(B1298,Оп27_BYN→EUR!$C$3:$C$33,1,0)),"Нет","Да")</f>
        <v>Нет</v>
      </c>
      <c r="D1298" s="54">
        <f t="shared" si="41"/>
        <v>365</v>
      </c>
      <c r="E1298" s="55">
        <f>('Все выпуски'!$H$4*'Все выпуски'!$H$8)*((VLOOKUP(IF(C1298="Нет",VLOOKUP(A1298,Оп27_BYN→EUR!$A$2:$C$33,3,0),VLOOKUP((A1298-1),Оп27_BYN→EUR!$A$2:$C$33,3,0)),$B$2:$G$2774,5,0)-VLOOKUP(B1298,$B$2:$G$2774,5,0))/365+(VLOOKUP(IF(C1298="Нет",VLOOKUP(A1298,Оп27_BYN→EUR!$A$2:$C$33,3,0),VLOOKUP((A1298-1),Оп27_BYN→EUR!$A$2:$C$33,3,0)),$B$2:$G$2774,6,0)-VLOOKUP(B1298,$B$2:$G$2774,6,0))/366)</f>
        <v>1.5735363503761857</v>
      </c>
      <c r="F1298" s="54">
        <f>COUNTIF(D1299:$D$2774,365)</f>
        <v>1110</v>
      </c>
      <c r="G1298" s="54">
        <f>COUNTIF(D1299:$D$2774,366)</f>
        <v>366</v>
      </c>
    </row>
    <row r="1299" spans="1:7" x14ac:dyDescent="0.25">
      <c r="A1299" s="54">
        <f>COUNTIF($C$3:C1299,"Да")</f>
        <v>14</v>
      </c>
      <c r="B1299" s="53">
        <f t="shared" si="40"/>
        <v>46697</v>
      </c>
      <c r="C1299" s="53" t="str">
        <f>IF(ISERROR(VLOOKUP(B1299,Оп27_BYN→EUR!$C$3:$C$33,1,0)),"Нет","Да")</f>
        <v>Нет</v>
      </c>
      <c r="D1299" s="54">
        <f t="shared" si="41"/>
        <v>365</v>
      </c>
      <c r="E1299" s="55">
        <f>('Все выпуски'!$H$4*'Все выпуски'!$H$8)*((VLOOKUP(IF(C1299="Нет",VLOOKUP(A1299,Оп27_BYN→EUR!$A$2:$C$33,3,0),VLOOKUP((A1299-1),Оп27_BYN→EUR!$A$2:$C$33,3,0)),$B$2:$G$2774,5,0)-VLOOKUP(B1299,$B$2:$G$2774,5,0))/365+(VLOOKUP(IF(C1299="Нет",VLOOKUP(A1299,Оп27_BYN→EUR!$A$2:$C$33,3,0),VLOOKUP((A1299-1),Оп27_BYN→EUR!$A$2:$C$33,3,0)),$B$2:$G$2774,6,0)-VLOOKUP(B1299,$B$2:$G$2774,6,0))/366)</f>
        <v>1.6002064580096802</v>
      </c>
      <c r="F1299" s="54">
        <f>COUNTIF(D1300:$D$2774,365)</f>
        <v>1109</v>
      </c>
      <c r="G1299" s="54">
        <f>COUNTIF(D1300:$D$2774,366)</f>
        <v>366</v>
      </c>
    </row>
    <row r="1300" spans="1:7" x14ac:dyDescent="0.25">
      <c r="A1300" s="54">
        <f>COUNTIF($C$3:C1300,"Да")</f>
        <v>14</v>
      </c>
      <c r="B1300" s="53">
        <f t="shared" si="40"/>
        <v>46698</v>
      </c>
      <c r="C1300" s="53" t="str">
        <f>IF(ISERROR(VLOOKUP(B1300,Оп27_BYN→EUR!$C$3:$C$33,1,0)),"Нет","Да")</f>
        <v>Нет</v>
      </c>
      <c r="D1300" s="54">
        <f t="shared" si="41"/>
        <v>365</v>
      </c>
      <c r="E1300" s="55">
        <f>('Все выпуски'!$H$4*'Все выпуски'!$H$8)*((VLOOKUP(IF(C1300="Нет",VLOOKUP(A1300,Оп27_BYN→EUR!$A$2:$C$33,3,0),VLOOKUP((A1300-1),Оп27_BYN→EUR!$A$2:$C$33,3,0)),$B$2:$G$2774,5,0)-VLOOKUP(B1300,$B$2:$G$2774,5,0))/365+(VLOOKUP(IF(C1300="Нет",VLOOKUP(A1300,Оп27_BYN→EUR!$A$2:$C$33,3,0),VLOOKUP((A1300-1),Оп27_BYN→EUR!$A$2:$C$33,3,0)),$B$2:$G$2774,6,0)-VLOOKUP(B1300,$B$2:$G$2774,6,0))/366)</f>
        <v>1.626876565643175</v>
      </c>
      <c r="F1300" s="54">
        <f>COUNTIF(D1301:$D$2774,365)</f>
        <v>1108</v>
      </c>
      <c r="G1300" s="54">
        <f>COUNTIF(D1301:$D$2774,366)</f>
        <v>366</v>
      </c>
    </row>
    <row r="1301" spans="1:7" x14ac:dyDescent="0.25">
      <c r="A1301" s="54">
        <f>COUNTIF($C$3:C1301,"Да")</f>
        <v>14</v>
      </c>
      <c r="B1301" s="53">
        <f t="shared" si="40"/>
        <v>46699</v>
      </c>
      <c r="C1301" s="53" t="str">
        <f>IF(ISERROR(VLOOKUP(B1301,Оп27_BYN→EUR!$C$3:$C$33,1,0)),"Нет","Да")</f>
        <v>Нет</v>
      </c>
      <c r="D1301" s="54">
        <f t="shared" si="41"/>
        <v>365</v>
      </c>
      <c r="E1301" s="55">
        <f>('Все выпуски'!$H$4*'Все выпуски'!$H$8)*((VLOOKUP(IF(C1301="Нет",VLOOKUP(A1301,Оп27_BYN→EUR!$A$2:$C$33,3,0),VLOOKUP((A1301-1),Оп27_BYN→EUR!$A$2:$C$33,3,0)),$B$2:$G$2774,5,0)-VLOOKUP(B1301,$B$2:$G$2774,5,0))/365+(VLOOKUP(IF(C1301="Нет",VLOOKUP(A1301,Оп27_BYN→EUR!$A$2:$C$33,3,0),VLOOKUP((A1301-1),Оп27_BYN→EUR!$A$2:$C$33,3,0)),$B$2:$G$2774,6,0)-VLOOKUP(B1301,$B$2:$G$2774,6,0))/366)</f>
        <v>1.6535466732766695</v>
      </c>
      <c r="F1301" s="54">
        <f>COUNTIF(D1302:$D$2774,365)</f>
        <v>1107</v>
      </c>
      <c r="G1301" s="54">
        <f>COUNTIF(D1302:$D$2774,366)</f>
        <v>366</v>
      </c>
    </row>
    <row r="1302" spans="1:7" x14ac:dyDescent="0.25">
      <c r="A1302" s="54">
        <f>COUNTIF($C$3:C1302,"Да")</f>
        <v>14</v>
      </c>
      <c r="B1302" s="53">
        <f t="shared" si="40"/>
        <v>46700</v>
      </c>
      <c r="C1302" s="53" t="str">
        <f>IF(ISERROR(VLOOKUP(B1302,Оп27_BYN→EUR!$C$3:$C$33,1,0)),"Нет","Да")</f>
        <v>Нет</v>
      </c>
      <c r="D1302" s="54">
        <f t="shared" si="41"/>
        <v>365</v>
      </c>
      <c r="E1302" s="55">
        <f>('Все выпуски'!$H$4*'Все выпуски'!$H$8)*((VLOOKUP(IF(C1302="Нет",VLOOKUP(A1302,Оп27_BYN→EUR!$A$2:$C$33,3,0),VLOOKUP((A1302-1),Оп27_BYN→EUR!$A$2:$C$33,3,0)),$B$2:$G$2774,5,0)-VLOOKUP(B1302,$B$2:$G$2774,5,0))/365+(VLOOKUP(IF(C1302="Нет",VLOOKUP(A1302,Оп27_BYN→EUR!$A$2:$C$33,3,0),VLOOKUP((A1302-1),Оп27_BYN→EUR!$A$2:$C$33,3,0)),$B$2:$G$2774,6,0)-VLOOKUP(B1302,$B$2:$G$2774,6,0))/366)</f>
        <v>1.6802167809101645</v>
      </c>
      <c r="F1302" s="54">
        <f>COUNTIF(D1303:$D$2774,365)</f>
        <v>1106</v>
      </c>
      <c r="G1302" s="54">
        <f>COUNTIF(D1303:$D$2774,366)</f>
        <v>366</v>
      </c>
    </row>
    <row r="1303" spans="1:7" x14ac:dyDescent="0.25">
      <c r="A1303" s="54">
        <f>COUNTIF($C$3:C1303,"Да")</f>
        <v>14</v>
      </c>
      <c r="B1303" s="53">
        <f t="shared" si="40"/>
        <v>46701</v>
      </c>
      <c r="C1303" s="53" t="str">
        <f>IF(ISERROR(VLOOKUP(B1303,Оп27_BYN→EUR!$C$3:$C$33,1,0)),"Нет","Да")</f>
        <v>Нет</v>
      </c>
      <c r="D1303" s="54">
        <f t="shared" si="41"/>
        <v>365</v>
      </c>
      <c r="E1303" s="55">
        <f>('Все выпуски'!$H$4*'Все выпуски'!$H$8)*((VLOOKUP(IF(C1303="Нет",VLOOKUP(A1303,Оп27_BYN→EUR!$A$2:$C$33,3,0),VLOOKUP((A1303-1),Оп27_BYN→EUR!$A$2:$C$33,3,0)),$B$2:$G$2774,5,0)-VLOOKUP(B1303,$B$2:$G$2774,5,0))/365+(VLOOKUP(IF(C1303="Нет",VLOOKUP(A1303,Оп27_BYN→EUR!$A$2:$C$33,3,0),VLOOKUP((A1303-1),Оп27_BYN→EUR!$A$2:$C$33,3,0)),$B$2:$G$2774,6,0)-VLOOKUP(B1303,$B$2:$G$2774,6,0))/366)</f>
        <v>1.706886888543659</v>
      </c>
      <c r="F1303" s="54">
        <f>COUNTIF(D1304:$D$2774,365)</f>
        <v>1105</v>
      </c>
      <c r="G1303" s="54">
        <f>COUNTIF(D1304:$D$2774,366)</f>
        <v>366</v>
      </c>
    </row>
    <row r="1304" spans="1:7" x14ac:dyDescent="0.25">
      <c r="A1304" s="54">
        <f>COUNTIF($C$3:C1304,"Да")</f>
        <v>14</v>
      </c>
      <c r="B1304" s="53">
        <f t="shared" si="40"/>
        <v>46702</v>
      </c>
      <c r="C1304" s="53" t="str">
        <f>IF(ISERROR(VLOOKUP(B1304,Оп27_BYN→EUR!$C$3:$C$33,1,0)),"Нет","Да")</f>
        <v>Нет</v>
      </c>
      <c r="D1304" s="54">
        <f t="shared" si="41"/>
        <v>365</v>
      </c>
      <c r="E1304" s="55">
        <f>('Все выпуски'!$H$4*'Все выпуски'!$H$8)*((VLOOKUP(IF(C1304="Нет",VLOOKUP(A1304,Оп27_BYN→EUR!$A$2:$C$33,3,0),VLOOKUP((A1304-1),Оп27_BYN→EUR!$A$2:$C$33,3,0)),$B$2:$G$2774,5,0)-VLOOKUP(B1304,$B$2:$G$2774,5,0))/365+(VLOOKUP(IF(C1304="Нет",VLOOKUP(A1304,Оп27_BYN→EUR!$A$2:$C$33,3,0),VLOOKUP((A1304-1),Оп27_BYN→EUR!$A$2:$C$33,3,0)),$B$2:$G$2774,6,0)-VLOOKUP(B1304,$B$2:$G$2774,6,0))/366)</f>
        <v>1.7335569961771535</v>
      </c>
      <c r="F1304" s="54">
        <f>COUNTIF(D1305:$D$2774,365)</f>
        <v>1104</v>
      </c>
      <c r="G1304" s="54">
        <f>COUNTIF(D1305:$D$2774,366)</f>
        <v>366</v>
      </c>
    </row>
    <row r="1305" spans="1:7" x14ac:dyDescent="0.25">
      <c r="A1305" s="54">
        <f>COUNTIF($C$3:C1305,"Да")</f>
        <v>14</v>
      </c>
      <c r="B1305" s="53">
        <f t="shared" si="40"/>
        <v>46703</v>
      </c>
      <c r="C1305" s="53" t="str">
        <f>IF(ISERROR(VLOOKUP(B1305,Оп27_BYN→EUR!$C$3:$C$33,1,0)),"Нет","Да")</f>
        <v>Нет</v>
      </c>
      <c r="D1305" s="54">
        <f t="shared" si="41"/>
        <v>365</v>
      </c>
      <c r="E1305" s="55">
        <f>('Все выпуски'!$H$4*'Все выпуски'!$H$8)*((VLOOKUP(IF(C1305="Нет",VLOOKUP(A1305,Оп27_BYN→EUR!$A$2:$C$33,3,0),VLOOKUP((A1305-1),Оп27_BYN→EUR!$A$2:$C$33,3,0)),$B$2:$G$2774,5,0)-VLOOKUP(B1305,$B$2:$G$2774,5,0))/365+(VLOOKUP(IF(C1305="Нет",VLOOKUP(A1305,Оп27_BYN→EUR!$A$2:$C$33,3,0),VLOOKUP((A1305-1),Оп27_BYN→EUR!$A$2:$C$33,3,0)),$B$2:$G$2774,6,0)-VLOOKUP(B1305,$B$2:$G$2774,6,0))/366)</f>
        <v>1.7602271038106483</v>
      </c>
      <c r="F1305" s="54">
        <f>COUNTIF(D1306:$D$2774,365)</f>
        <v>1103</v>
      </c>
      <c r="G1305" s="54">
        <f>COUNTIF(D1306:$D$2774,366)</f>
        <v>366</v>
      </c>
    </row>
    <row r="1306" spans="1:7" x14ac:dyDescent="0.25">
      <c r="A1306" s="54">
        <f>COUNTIF($C$3:C1306,"Да")</f>
        <v>14</v>
      </c>
      <c r="B1306" s="53">
        <f t="shared" si="40"/>
        <v>46704</v>
      </c>
      <c r="C1306" s="53" t="str">
        <f>IF(ISERROR(VLOOKUP(B1306,Оп27_BYN→EUR!$C$3:$C$33,1,0)),"Нет","Да")</f>
        <v>Нет</v>
      </c>
      <c r="D1306" s="54">
        <f t="shared" si="41"/>
        <v>365</v>
      </c>
      <c r="E1306" s="55">
        <f>('Все выпуски'!$H$4*'Все выпуски'!$H$8)*((VLOOKUP(IF(C1306="Нет",VLOOKUP(A1306,Оп27_BYN→EUR!$A$2:$C$33,3,0),VLOOKUP((A1306-1),Оп27_BYN→EUR!$A$2:$C$33,3,0)),$B$2:$G$2774,5,0)-VLOOKUP(B1306,$B$2:$G$2774,5,0))/365+(VLOOKUP(IF(C1306="Нет",VLOOKUP(A1306,Оп27_BYN→EUR!$A$2:$C$33,3,0),VLOOKUP((A1306-1),Оп27_BYN→EUR!$A$2:$C$33,3,0)),$B$2:$G$2774,6,0)-VLOOKUP(B1306,$B$2:$G$2774,6,0))/366)</f>
        <v>1.7868972114441428</v>
      </c>
      <c r="F1306" s="54">
        <f>COUNTIF(D1307:$D$2774,365)</f>
        <v>1102</v>
      </c>
      <c r="G1306" s="54">
        <f>COUNTIF(D1307:$D$2774,366)</f>
        <v>366</v>
      </c>
    </row>
    <row r="1307" spans="1:7" x14ac:dyDescent="0.25">
      <c r="A1307" s="54">
        <f>COUNTIF($C$3:C1307,"Да")</f>
        <v>14</v>
      </c>
      <c r="B1307" s="53">
        <f t="shared" si="40"/>
        <v>46705</v>
      </c>
      <c r="C1307" s="53" t="str">
        <f>IF(ISERROR(VLOOKUP(B1307,Оп27_BYN→EUR!$C$3:$C$33,1,0)),"Нет","Да")</f>
        <v>Нет</v>
      </c>
      <c r="D1307" s="54">
        <f t="shared" si="41"/>
        <v>365</v>
      </c>
      <c r="E1307" s="55">
        <f>('Все выпуски'!$H$4*'Все выпуски'!$H$8)*((VLOOKUP(IF(C1307="Нет",VLOOKUP(A1307,Оп27_BYN→EUR!$A$2:$C$33,3,0),VLOOKUP((A1307-1),Оп27_BYN→EUR!$A$2:$C$33,3,0)),$B$2:$G$2774,5,0)-VLOOKUP(B1307,$B$2:$G$2774,5,0))/365+(VLOOKUP(IF(C1307="Нет",VLOOKUP(A1307,Оп27_BYN→EUR!$A$2:$C$33,3,0),VLOOKUP((A1307-1),Оп27_BYN→EUR!$A$2:$C$33,3,0)),$B$2:$G$2774,6,0)-VLOOKUP(B1307,$B$2:$G$2774,6,0))/366)</f>
        <v>1.8135673190776378</v>
      </c>
      <c r="F1307" s="54">
        <f>COUNTIF(D1308:$D$2774,365)</f>
        <v>1101</v>
      </c>
      <c r="G1307" s="54">
        <f>COUNTIF(D1308:$D$2774,366)</f>
        <v>366</v>
      </c>
    </row>
    <row r="1308" spans="1:7" x14ac:dyDescent="0.25">
      <c r="A1308" s="54">
        <f>COUNTIF($C$3:C1308,"Да")</f>
        <v>14</v>
      </c>
      <c r="B1308" s="53">
        <f t="shared" si="40"/>
        <v>46706</v>
      </c>
      <c r="C1308" s="53" t="str">
        <f>IF(ISERROR(VLOOKUP(B1308,Оп27_BYN→EUR!$C$3:$C$33,1,0)),"Нет","Да")</f>
        <v>Нет</v>
      </c>
      <c r="D1308" s="54">
        <f t="shared" si="41"/>
        <v>365</v>
      </c>
      <c r="E1308" s="55">
        <f>('Все выпуски'!$H$4*'Все выпуски'!$H$8)*((VLOOKUP(IF(C1308="Нет",VLOOKUP(A1308,Оп27_BYN→EUR!$A$2:$C$33,3,0),VLOOKUP((A1308-1),Оп27_BYN→EUR!$A$2:$C$33,3,0)),$B$2:$G$2774,5,0)-VLOOKUP(B1308,$B$2:$G$2774,5,0))/365+(VLOOKUP(IF(C1308="Нет",VLOOKUP(A1308,Оп27_BYN→EUR!$A$2:$C$33,3,0),VLOOKUP((A1308-1),Оп27_BYN→EUR!$A$2:$C$33,3,0)),$B$2:$G$2774,6,0)-VLOOKUP(B1308,$B$2:$G$2774,6,0))/366)</f>
        <v>1.8402374267111323</v>
      </c>
      <c r="F1308" s="54">
        <f>COUNTIF(D1309:$D$2774,365)</f>
        <v>1100</v>
      </c>
      <c r="G1308" s="54">
        <f>COUNTIF(D1309:$D$2774,366)</f>
        <v>366</v>
      </c>
    </row>
    <row r="1309" spans="1:7" x14ac:dyDescent="0.25">
      <c r="A1309" s="54">
        <f>COUNTIF($C$3:C1309,"Да")</f>
        <v>14</v>
      </c>
      <c r="B1309" s="53">
        <f t="shared" si="40"/>
        <v>46707</v>
      </c>
      <c r="C1309" s="53" t="str">
        <f>IF(ISERROR(VLOOKUP(B1309,Оп27_BYN→EUR!$C$3:$C$33,1,0)),"Нет","Да")</f>
        <v>Нет</v>
      </c>
      <c r="D1309" s="54">
        <f t="shared" si="41"/>
        <v>365</v>
      </c>
      <c r="E1309" s="55">
        <f>('Все выпуски'!$H$4*'Все выпуски'!$H$8)*((VLOOKUP(IF(C1309="Нет",VLOOKUP(A1309,Оп27_BYN→EUR!$A$2:$C$33,3,0),VLOOKUP((A1309-1),Оп27_BYN→EUR!$A$2:$C$33,3,0)),$B$2:$G$2774,5,0)-VLOOKUP(B1309,$B$2:$G$2774,5,0))/365+(VLOOKUP(IF(C1309="Нет",VLOOKUP(A1309,Оп27_BYN→EUR!$A$2:$C$33,3,0),VLOOKUP((A1309-1),Оп27_BYN→EUR!$A$2:$C$33,3,0)),$B$2:$G$2774,6,0)-VLOOKUP(B1309,$B$2:$G$2774,6,0))/366)</f>
        <v>1.8669075343446269</v>
      </c>
      <c r="F1309" s="54">
        <f>COUNTIF(D1310:$D$2774,365)</f>
        <v>1099</v>
      </c>
      <c r="G1309" s="54">
        <f>COUNTIF(D1310:$D$2774,366)</f>
        <v>366</v>
      </c>
    </row>
    <row r="1310" spans="1:7" x14ac:dyDescent="0.25">
      <c r="A1310" s="54">
        <f>COUNTIF($C$3:C1310,"Да")</f>
        <v>14</v>
      </c>
      <c r="B1310" s="53">
        <f t="shared" si="40"/>
        <v>46708</v>
      </c>
      <c r="C1310" s="53" t="str">
        <f>IF(ISERROR(VLOOKUP(B1310,Оп27_BYN→EUR!$C$3:$C$33,1,0)),"Нет","Да")</f>
        <v>Нет</v>
      </c>
      <c r="D1310" s="54">
        <f t="shared" si="41"/>
        <v>365</v>
      </c>
      <c r="E1310" s="55">
        <f>('Все выпуски'!$H$4*'Все выпуски'!$H$8)*((VLOOKUP(IF(C1310="Нет",VLOOKUP(A1310,Оп27_BYN→EUR!$A$2:$C$33,3,0),VLOOKUP((A1310-1),Оп27_BYN→EUR!$A$2:$C$33,3,0)),$B$2:$G$2774,5,0)-VLOOKUP(B1310,$B$2:$G$2774,5,0))/365+(VLOOKUP(IF(C1310="Нет",VLOOKUP(A1310,Оп27_BYN→EUR!$A$2:$C$33,3,0),VLOOKUP((A1310-1),Оп27_BYN→EUR!$A$2:$C$33,3,0)),$B$2:$G$2774,6,0)-VLOOKUP(B1310,$B$2:$G$2774,6,0))/366)</f>
        <v>1.8935776419781216</v>
      </c>
      <c r="F1310" s="54">
        <f>COUNTIF(D1311:$D$2774,365)</f>
        <v>1098</v>
      </c>
      <c r="G1310" s="54">
        <f>COUNTIF(D1311:$D$2774,366)</f>
        <v>366</v>
      </c>
    </row>
    <row r="1311" spans="1:7" x14ac:dyDescent="0.25">
      <c r="A1311" s="54">
        <f>COUNTIF($C$3:C1311,"Да")</f>
        <v>14</v>
      </c>
      <c r="B1311" s="53">
        <f t="shared" si="40"/>
        <v>46709</v>
      </c>
      <c r="C1311" s="53" t="str">
        <f>IF(ISERROR(VLOOKUP(B1311,Оп27_BYN→EUR!$C$3:$C$33,1,0)),"Нет","Да")</f>
        <v>Нет</v>
      </c>
      <c r="D1311" s="54">
        <f t="shared" si="41"/>
        <v>365</v>
      </c>
      <c r="E1311" s="55">
        <f>('Все выпуски'!$H$4*'Все выпуски'!$H$8)*((VLOOKUP(IF(C1311="Нет",VLOOKUP(A1311,Оп27_BYN→EUR!$A$2:$C$33,3,0),VLOOKUP((A1311-1),Оп27_BYN→EUR!$A$2:$C$33,3,0)),$B$2:$G$2774,5,0)-VLOOKUP(B1311,$B$2:$G$2774,5,0))/365+(VLOOKUP(IF(C1311="Нет",VLOOKUP(A1311,Оп27_BYN→EUR!$A$2:$C$33,3,0),VLOOKUP((A1311-1),Оп27_BYN→EUR!$A$2:$C$33,3,0)),$B$2:$G$2774,6,0)-VLOOKUP(B1311,$B$2:$G$2774,6,0))/366)</f>
        <v>1.9202477496116164</v>
      </c>
      <c r="F1311" s="54">
        <f>COUNTIF(D1312:$D$2774,365)</f>
        <v>1097</v>
      </c>
      <c r="G1311" s="54">
        <f>COUNTIF(D1312:$D$2774,366)</f>
        <v>366</v>
      </c>
    </row>
    <row r="1312" spans="1:7" x14ac:dyDescent="0.25">
      <c r="A1312" s="54">
        <f>COUNTIF($C$3:C1312,"Да")</f>
        <v>14</v>
      </c>
      <c r="B1312" s="53">
        <f t="shared" si="40"/>
        <v>46710</v>
      </c>
      <c r="C1312" s="53" t="str">
        <f>IF(ISERROR(VLOOKUP(B1312,Оп27_BYN→EUR!$C$3:$C$33,1,0)),"Нет","Да")</f>
        <v>Нет</v>
      </c>
      <c r="D1312" s="54">
        <f t="shared" si="41"/>
        <v>365</v>
      </c>
      <c r="E1312" s="55">
        <f>('Все выпуски'!$H$4*'Все выпуски'!$H$8)*((VLOOKUP(IF(C1312="Нет",VLOOKUP(A1312,Оп27_BYN→EUR!$A$2:$C$33,3,0),VLOOKUP((A1312-1),Оп27_BYN→EUR!$A$2:$C$33,3,0)),$B$2:$G$2774,5,0)-VLOOKUP(B1312,$B$2:$G$2774,5,0))/365+(VLOOKUP(IF(C1312="Нет",VLOOKUP(A1312,Оп27_BYN→EUR!$A$2:$C$33,3,0),VLOOKUP((A1312-1),Оп27_BYN→EUR!$A$2:$C$33,3,0)),$B$2:$G$2774,6,0)-VLOOKUP(B1312,$B$2:$G$2774,6,0))/366)</f>
        <v>1.9469178572451111</v>
      </c>
      <c r="F1312" s="54">
        <f>COUNTIF(D1313:$D$2774,365)</f>
        <v>1096</v>
      </c>
      <c r="G1312" s="54">
        <f>COUNTIF(D1313:$D$2774,366)</f>
        <v>366</v>
      </c>
    </row>
    <row r="1313" spans="1:7" x14ac:dyDescent="0.25">
      <c r="A1313" s="54">
        <f>COUNTIF($C$3:C1313,"Да")</f>
        <v>14</v>
      </c>
      <c r="B1313" s="53">
        <f t="shared" si="40"/>
        <v>46711</v>
      </c>
      <c r="C1313" s="53" t="str">
        <f>IF(ISERROR(VLOOKUP(B1313,Оп27_BYN→EUR!$C$3:$C$33,1,0)),"Нет","Да")</f>
        <v>Нет</v>
      </c>
      <c r="D1313" s="54">
        <f t="shared" si="41"/>
        <v>365</v>
      </c>
      <c r="E1313" s="55">
        <f>('Все выпуски'!$H$4*'Все выпуски'!$H$8)*((VLOOKUP(IF(C1313="Нет",VLOOKUP(A1313,Оп27_BYN→EUR!$A$2:$C$33,3,0),VLOOKUP((A1313-1),Оп27_BYN→EUR!$A$2:$C$33,3,0)),$B$2:$G$2774,5,0)-VLOOKUP(B1313,$B$2:$G$2774,5,0))/365+(VLOOKUP(IF(C1313="Нет",VLOOKUP(A1313,Оп27_BYN→EUR!$A$2:$C$33,3,0),VLOOKUP((A1313-1),Оп27_BYN→EUR!$A$2:$C$33,3,0)),$B$2:$G$2774,6,0)-VLOOKUP(B1313,$B$2:$G$2774,6,0))/366)</f>
        <v>1.9735879648786057</v>
      </c>
      <c r="F1313" s="54">
        <f>COUNTIF(D1314:$D$2774,365)</f>
        <v>1095</v>
      </c>
      <c r="G1313" s="54">
        <f>COUNTIF(D1314:$D$2774,366)</f>
        <v>366</v>
      </c>
    </row>
    <row r="1314" spans="1:7" x14ac:dyDescent="0.25">
      <c r="A1314" s="54">
        <f>COUNTIF($C$3:C1314,"Да")</f>
        <v>14</v>
      </c>
      <c r="B1314" s="53">
        <f t="shared" si="40"/>
        <v>46712</v>
      </c>
      <c r="C1314" s="53" t="str">
        <f>IF(ISERROR(VLOOKUP(B1314,Оп27_BYN→EUR!$C$3:$C$33,1,0)),"Нет","Да")</f>
        <v>Нет</v>
      </c>
      <c r="D1314" s="54">
        <f t="shared" si="41"/>
        <v>365</v>
      </c>
      <c r="E1314" s="55">
        <f>('Все выпуски'!$H$4*'Все выпуски'!$H$8)*((VLOOKUP(IF(C1314="Нет",VLOOKUP(A1314,Оп27_BYN→EUR!$A$2:$C$33,3,0),VLOOKUP((A1314-1),Оп27_BYN→EUR!$A$2:$C$33,3,0)),$B$2:$G$2774,5,0)-VLOOKUP(B1314,$B$2:$G$2774,5,0))/365+(VLOOKUP(IF(C1314="Нет",VLOOKUP(A1314,Оп27_BYN→EUR!$A$2:$C$33,3,0),VLOOKUP((A1314-1),Оп27_BYN→EUR!$A$2:$C$33,3,0)),$B$2:$G$2774,6,0)-VLOOKUP(B1314,$B$2:$G$2774,6,0))/366)</f>
        <v>2.0002580725121004</v>
      </c>
      <c r="F1314" s="54">
        <f>COUNTIF(D1315:$D$2774,365)</f>
        <v>1094</v>
      </c>
      <c r="G1314" s="54">
        <f>COUNTIF(D1315:$D$2774,366)</f>
        <v>366</v>
      </c>
    </row>
    <row r="1315" spans="1:7" x14ac:dyDescent="0.25">
      <c r="A1315" s="54">
        <f>COUNTIF($C$3:C1315,"Да")</f>
        <v>14</v>
      </c>
      <c r="B1315" s="53">
        <f t="shared" si="40"/>
        <v>46713</v>
      </c>
      <c r="C1315" s="53" t="str">
        <f>IF(ISERROR(VLOOKUP(B1315,Оп27_BYN→EUR!$C$3:$C$33,1,0)),"Нет","Да")</f>
        <v>Нет</v>
      </c>
      <c r="D1315" s="54">
        <f t="shared" si="41"/>
        <v>365</v>
      </c>
      <c r="E1315" s="55">
        <f>('Все выпуски'!$H$4*'Все выпуски'!$H$8)*((VLOOKUP(IF(C1315="Нет",VLOOKUP(A1315,Оп27_BYN→EUR!$A$2:$C$33,3,0),VLOOKUP((A1315-1),Оп27_BYN→EUR!$A$2:$C$33,3,0)),$B$2:$G$2774,5,0)-VLOOKUP(B1315,$B$2:$G$2774,5,0))/365+(VLOOKUP(IF(C1315="Нет",VLOOKUP(A1315,Оп27_BYN→EUR!$A$2:$C$33,3,0),VLOOKUP((A1315-1),Оп27_BYN→EUR!$A$2:$C$33,3,0)),$B$2:$G$2774,6,0)-VLOOKUP(B1315,$B$2:$G$2774,6,0))/366)</f>
        <v>2.0269281801455952</v>
      </c>
      <c r="F1315" s="54">
        <f>COUNTIF(D1316:$D$2774,365)</f>
        <v>1093</v>
      </c>
      <c r="G1315" s="54">
        <f>COUNTIF(D1316:$D$2774,366)</f>
        <v>366</v>
      </c>
    </row>
    <row r="1316" spans="1:7" x14ac:dyDescent="0.25">
      <c r="A1316" s="54">
        <f>COUNTIF($C$3:C1316,"Да")</f>
        <v>14</v>
      </c>
      <c r="B1316" s="53">
        <f t="shared" si="40"/>
        <v>46714</v>
      </c>
      <c r="C1316" s="53" t="str">
        <f>IF(ISERROR(VLOOKUP(B1316,Оп27_BYN→EUR!$C$3:$C$33,1,0)),"Нет","Да")</f>
        <v>Нет</v>
      </c>
      <c r="D1316" s="54">
        <f t="shared" si="41"/>
        <v>365</v>
      </c>
      <c r="E1316" s="55">
        <f>('Все выпуски'!$H$4*'Все выпуски'!$H$8)*((VLOOKUP(IF(C1316="Нет",VLOOKUP(A1316,Оп27_BYN→EUR!$A$2:$C$33,3,0),VLOOKUP((A1316-1),Оп27_BYN→EUR!$A$2:$C$33,3,0)),$B$2:$G$2774,5,0)-VLOOKUP(B1316,$B$2:$G$2774,5,0))/365+(VLOOKUP(IF(C1316="Нет",VLOOKUP(A1316,Оп27_BYN→EUR!$A$2:$C$33,3,0),VLOOKUP((A1316-1),Оп27_BYN→EUR!$A$2:$C$33,3,0)),$B$2:$G$2774,6,0)-VLOOKUP(B1316,$B$2:$G$2774,6,0))/366)</f>
        <v>2.0535982877790895</v>
      </c>
      <c r="F1316" s="54">
        <f>COUNTIF(D1317:$D$2774,365)</f>
        <v>1092</v>
      </c>
      <c r="G1316" s="54">
        <f>COUNTIF(D1317:$D$2774,366)</f>
        <v>366</v>
      </c>
    </row>
    <row r="1317" spans="1:7" x14ac:dyDescent="0.25">
      <c r="A1317" s="54">
        <f>COUNTIF($C$3:C1317,"Да")</f>
        <v>14</v>
      </c>
      <c r="B1317" s="53">
        <f t="shared" si="40"/>
        <v>46715</v>
      </c>
      <c r="C1317" s="53" t="str">
        <f>IF(ISERROR(VLOOKUP(B1317,Оп27_BYN→EUR!$C$3:$C$33,1,0)),"Нет","Да")</f>
        <v>Нет</v>
      </c>
      <c r="D1317" s="54">
        <f t="shared" si="41"/>
        <v>365</v>
      </c>
      <c r="E1317" s="55">
        <f>('Все выпуски'!$H$4*'Все выпуски'!$H$8)*((VLOOKUP(IF(C1317="Нет",VLOOKUP(A1317,Оп27_BYN→EUR!$A$2:$C$33,3,0),VLOOKUP((A1317-1),Оп27_BYN→EUR!$A$2:$C$33,3,0)),$B$2:$G$2774,5,0)-VLOOKUP(B1317,$B$2:$G$2774,5,0))/365+(VLOOKUP(IF(C1317="Нет",VLOOKUP(A1317,Оп27_BYN→EUR!$A$2:$C$33,3,0),VLOOKUP((A1317-1),Оп27_BYN→EUR!$A$2:$C$33,3,0)),$B$2:$G$2774,6,0)-VLOOKUP(B1317,$B$2:$G$2774,6,0))/366)</f>
        <v>2.0802683954125842</v>
      </c>
      <c r="F1317" s="54">
        <f>COUNTIF(D1318:$D$2774,365)</f>
        <v>1091</v>
      </c>
      <c r="G1317" s="54">
        <f>COUNTIF(D1318:$D$2774,366)</f>
        <v>366</v>
      </c>
    </row>
    <row r="1318" spans="1:7" x14ac:dyDescent="0.25">
      <c r="A1318" s="54">
        <f>COUNTIF($C$3:C1318,"Да")</f>
        <v>14</v>
      </c>
      <c r="B1318" s="53">
        <f t="shared" si="40"/>
        <v>46716</v>
      </c>
      <c r="C1318" s="53" t="str">
        <f>IF(ISERROR(VLOOKUP(B1318,Оп27_BYN→EUR!$C$3:$C$33,1,0)),"Нет","Да")</f>
        <v>Нет</v>
      </c>
      <c r="D1318" s="54">
        <f t="shared" si="41"/>
        <v>365</v>
      </c>
      <c r="E1318" s="55">
        <f>('Все выпуски'!$H$4*'Все выпуски'!$H$8)*((VLOOKUP(IF(C1318="Нет",VLOOKUP(A1318,Оп27_BYN→EUR!$A$2:$C$33,3,0),VLOOKUP((A1318-1),Оп27_BYN→EUR!$A$2:$C$33,3,0)),$B$2:$G$2774,5,0)-VLOOKUP(B1318,$B$2:$G$2774,5,0))/365+(VLOOKUP(IF(C1318="Нет",VLOOKUP(A1318,Оп27_BYN→EUR!$A$2:$C$33,3,0),VLOOKUP((A1318-1),Оп27_BYN→EUR!$A$2:$C$33,3,0)),$B$2:$G$2774,6,0)-VLOOKUP(B1318,$B$2:$G$2774,6,0))/366)</f>
        <v>2.106938503046079</v>
      </c>
      <c r="F1318" s="54">
        <f>COUNTIF(D1319:$D$2774,365)</f>
        <v>1090</v>
      </c>
      <c r="G1318" s="54">
        <f>COUNTIF(D1319:$D$2774,366)</f>
        <v>366</v>
      </c>
    </row>
    <row r="1319" spans="1:7" x14ac:dyDescent="0.25">
      <c r="A1319" s="54">
        <f>COUNTIF($C$3:C1319,"Да")</f>
        <v>14</v>
      </c>
      <c r="B1319" s="53">
        <f t="shared" si="40"/>
        <v>46717</v>
      </c>
      <c r="C1319" s="53" t="str">
        <f>IF(ISERROR(VLOOKUP(B1319,Оп27_BYN→EUR!$C$3:$C$33,1,0)),"Нет","Да")</f>
        <v>Нет</v>
      </c>
      <c r="D1319" s="54">
        <f t="shared" si="41"/>
        <v>365</v>
      </c>
      <c r="E1319" s="55">
        <f>('Все выпуски'!$H$4*'Все выпуски'!$H$8)*((VLOOKUP(IF(C1319="Нет",VLOOKUP(A1319,Оп27_BYN→EUR!$A$2:$C$33,3,0),VLOOKUP((A1319-1),Оп27_BYN→EUR!$A$2:$C$33,3,0)),$B$2:$G$2774,5,0)-VLOOKUP(B1319,$B$2:$G$2774,5,0))/365+(VLOOKUP(IF(C1319="Нет",VLOOKUP(A1319,Оп27_BYN→EUR!$A$2:$C$33,3,0),VLOOKUP((A1319-1),Оп27_BYN→EUR!$A$2:$C$33,3,0)),$B$2:$G$2774,6,0)-VLOOKUP(B1319,$B$2:$G$2774,6,0))/366)</f>
        <v>2.1336086106795737</v>
      </c>
      <c r="F1319" s="54">
        <f>COUNTIF(D1320:$D$2774,365)</f>
        <v>1089</v>
      </c>
      <c r="G1319" s="54">
        <f>COUNTIF(D1320:$D$2774,366)</f>
        <v>366</v>
      </c>
    </row>
    <row r="1320" spans="1:7" x14ac:dyDescent="0.25">
      <c r="A1320" s="54">
        <f>COUNTIF($C$3:C1320,"Да")</f>
        <v>14</v>
      </c>
      <c r="B1320" s="53">
        <f t="shared" si="40"/>
        <v>46718</v>
      </c>
      <c r="C1320" s="53" t="str">
        <f>IF(ISERROR(VLOOKUP(B1320,Оп27_BYN→EUR!$C$3:$C$33,1,0)),"Нет","Да")</f>
        <v>Нет</v>
      </c>
      <c r="D1320" s="54">
        <f t="shared" si="41"/>
        <v>365</v>
      </c>
      <c r="E1320" s="55">
        <f>('Все выпуски'!$H$4*'Все выпуски'!$H$8)*((VLOOKUP(IF(C1320="Нет",VLOOKUP(A1320,Оп27_BYN→EUR!$A$2:$C$33,3,0),VLOOKUP((A1320-1),Оп27_BYN→EUR!$A$2:$C$33,3,0)),$B$2:$G$2774,5,0)-VLOOKUP(B1320,$B$2:$G$2774,5,0))/365+(VLOOKUP(IF(C1320="Нет",VLOOKUP(A1320,Оп27_BYN→EUR!$A$2:$C$33,3,0),VLOOKUP((A1320-1),Оп27_BYN→EUR!$A$2:$C$33,3,0)),$B$2:$G$2774,6,0)-VLOOKUP(B1320,$B$2:$G$2774,6,0))/366)</f>
        <v>2.1602787183130685</v>
      </c>
      <c r="F1320" s="54">
        <f>COUNTIF(D1321:$D$2774,365)</f>
        <v>1088</v>
      </c>
      <c r="G1320" s="54">
        <f>COUNTIF(D1321:$D$2774,366)</f>
        <v>366</v>
      </c>
    </row>
    <row r="1321" spans="1:7" x14ac:dyDescent="0.25">
      <c r="A1321" s="54">
        <f>COUNTIF($C$3:C1321,"Да")</f>
        <v>14</v>
      </c>
      <c r="B1321" s="53">
        <f t="shared" si="40"/>
        <v>46719</v>
      </c>
      <c r="C1321" s="53" t="str">
        <f>IF(ISERROR(VLOOKUP(B1321,Оп27_BYN→EUR!$C$3:$C$33,1,0)),"Нет","Да")</f>
        <v>Нет</v>
      </c>
      <c r="D1321" s="54">
        <f t="shared" si="41"/>
        <v>365</v>
      </c>
      <c r="E1321" s="55">
        <f>('Все выпуски'!$H$4*'Все выпуски'!$H$8)*((VLOOKUP(IF(C1321="Нет",VLOOKUP(A1321,Оп27_BYN→EUR!$A$2:$C$33,3,0),VLOOKUP((A1321-1),Оп27_BYN→EUR!$A$2:$C$33,3,0)),$B$2:$G$2774,5,0)-VLOOKUP(B1321,$B$2:$G$2774,5,0))/365+(VLOOKUP(IF(C1321="Нет",VLOOKUP(A1321,Оп27_BYN→EUR!$A$2:$C$33,3,0),VLOOKUP((A1321-1),Оп27_BYN→EUR!$A$2:$C$33,3,0)),$B$2:$G$2774,6,0)-VLOOKUP(B1321,$B$2:$G$2774,6,0))/366)</f>
        <v>2.1869488259465628</v>
      </c>
      <c r="F1321" s="54">
        <f>COUNTIF(D1322:$D$2774,365)</f>
        <v>1087</v>
      </c>
      <c r="G1321" s="54">
        <f>COUNTIF(D1322:$D$2774,366)</f>
        <v>366</v>
      </c>
    </row>
    <row r="1322" spans="1:7" x14ac:dyDescent="0.25">
      <c r="A1322" s="54">
        <f>COUNTIF($C$3:C1322,"Да")</f>
        <v>14</v>
      </c>
      <c r="B1322" s="53">
        <f t="shared" si="40"/>
        <v>46720</v>
      </c>
      <c r="C1322" s="53" t="str">
        <f>IF(ISERROR(VLOOKUP(B1322,Оп27_BYN→EUR!$C$3:$C$33,1,0)),"Нет","Да")</f>
        <v>Нет</v>
      </c>
      <c r="D1322" s="54">
        <f t="shared" si="41"/>
        <v>365</v>
      </c>
      <c r="E1322" s="55">
        <f>('Все выпуски'!$H$4*'Все выпуски'!$H$8)*((VLOOKUP(IF(C1322="Нет",VLOOKUP(A1322,Оп27_BYN→EUR!$A$2:$C$33,3,0),VLOOKUP((A1322-1),Оп27_BYN→EUR!$A$2:$C$33,3,0)),$B$2:$G$2774,5,0)-VLOOKUP(B1322,$B$2:$G$2774,5,0))/365+(VLOOKUP(IF(C1322="Нет",VLOOKUP(A1322,Оп27_BYN→EUR!$A$2:$C$33,3,0),VLOOKUP((A1322-1),Оп27_BYN→EUR!$A$2:$C$33,3,0)),$B$2:$G$2774,6,0)-VLOOKUP(B1322,$B$2:$G$2774,6,0))/366)</f>
        <v>2.213618933580058</v>
      </c>
      <c r="F1322" s="54">
        <f>COUNTIF(D1323:$D$2774,365)</f>
        <v>1086</v>
      </c>
      <c r="G1322" s="54">
        <f>COUNTIF(D1323:$D$2774,366)</f>
        <v>366</v>
      </c>
    </row>
    <row r="1323" spans="1:7" x14ac:dyDescent="0.25">
      <c r="A1323" s="54">
        <f>COUNTIF($C$3:C1323,"Да")</f>
        <v>14</v>
      </c>
      <c r="B1323" s="53">
        <f t="shared" si="40"/>
        <v>46721</v>
      </c>
      <c r="C1323" s="53" t="str">
        <f>IF(ISERROR(VLOOKUP(B1323,Оп27_BYN→EUR!$C$3:$C$33,1,0)),"Нет","Да")</f>
        <v>Нет</v>
      </c>
      <c r="D1323" s="54">
        <f t="shared" si="41"/>
        <v>365</v>
      </c>
      <c r="E1323" s="55">
        <f>('Все выпуски'!$H$4*'Все выпуски'!$H$8)*((VLOOKUP(IF(C1323="Нет",VLOOKUP(A1323,Оп27_BYN→EUR!$A$2:$C$33,3,0),VLOOKUP((A1323-1),Оп27_BYN→EUR!$A$2:$C$33,3,0)),$B$2:$G$2774,5,0)-VLOOKUP(B1323,$B$2:$G$2774,5,0))/365+(VLOOKUP(IF(C1323="Нет",VLOOKUP(A1323,Оп27_BYN→EUR!$A$2:$C$33,3,0),VLOOKUP((A1323-1),Оп27_BYN→EUR!$A$2:$C$33,3,0)),$B$2:$G$2774,6,0)-VLOOKUP(B1323,$B$2:$G$2774,6,0))/366)</f>
        <v>2.2402890412135523</v>
      </c>
      <c r="F1323" s="54">
        <f>COUNTIF(D1324:$D$2774,365)</f>
        <v>1085</v>
      </c>
      <c r="G1323" s="54">
        <f>COUNTIF(D1324:$D$2774,366)</f>
        <v>366</v>
      </c>
    </row>
    <row r="1324" spans="1:7" x14ac:dyDescent="0.25">
      <c r="A1324" s="54">
        <f>COUNTIF($C$3:C1324,"Да")</f>
        <v>14</v>
      </c>
      <c r="B1324" s="53">
        <f t="shared" si="40"/>
        <v>46722</v>
      </c>
      <c r="C1324" s="53" t="str">
        <f>IF(ISERROR(VLOOKUP(B1324,Оп27_BYN→EUR!$C$3:$C$33,1,0)),"Нет","Да")</f>
        <v>Нет</v>
      </c>
      <c r="D1324" s="54">
        <f t="shared" si="41"/>
        <v>365</v>
      </c>
      <c r="E1324" s="55">
        <f>('Все выпуски'!$H$4*'Все выпуски'!$H$8)*((VLOOKUP(IF(C1324="Нет",VLOOKUP(A1324,Оп27_BYN→EUR!$A$2:$C$33,3,0),VLOOKUP((A1324-1),Оп27_BYN→EUR!$A$2:$C$33,3,0)),$B$2:$G$2774,5,0)-VLOOKUP(B1324,$B$2:$G$2774,5,0))/365+(VLOOKUP(IF(C1324="Нет",VLOOKUP(A1324,Оп27_BYN→EUR!$A$2:$C$33,3,0),VLOOKUP((A1324-1),Оп27_BYN→EUR!$A$2:$C$33,3,0)),$B$2:$G$2774,6,0)-VLOOKUP(B1324,$B$2:$G$2774,6,0))/366)</f>
        <v>2.2669591488470471</v>
      </c>
      <c r="F1324" s="54">
        <f>COUNTIF(D1325:$D$2774,365)</f>
        <v>1084</v>
      </c>
      <c r="G1324" s="54">
        <f>COUNTIF(D1325:$D$2774,366)</f>
        <v>366</v>
      </c>
    </row>
    <row r="1325" spans="1:7" x14ac:dyDescent="0.25">
      <c r="A1325" s="54">
        <f>COUNTIF($C$3:C1325,"Да")</f>
        <v>14</v>
      </c>
      <c r="B1325" s="53">
        <f t="shared" si="40"/>
        <v>46723</v>
      </c>
      <c r="C1325" s="53" t="str">
        <f>IF(ISERROR(VLOOKUP(B1325,Оп27_BYN→EUR!$C$3:$C$33,1,0)),"Нет","Да")</f>
        <v>Нет</v>
      </c>
      <c r="D1325" s="54">
        <f t="shared" si="41"/>
        <v>365</v>
      </c>
      <c r="E1325" s="55">
        <f>('Все выпуски'!$H$4*'Все выпуски'!$H$8)*((VLOOKUP(IF(C1325="Нет",VLOOKUP(A1325,Оп27_BYN→EUR!$A$2:$C$33,3,0),VLOOKUP((A1325-1),Оп27_BYN→EUR!$A$2:$C$33,3,0)),$B$2:$G$2774,5,0)-VLOOKUP(B1325,$B$2:$G$2774,5,0))/365+(VLOOKUP(IF(C1325="Нет",VLOOKUP(A1325,Оп27_BYN→EUR!$A$2:$C$33,3,0),VLOOKUP((A1325-1),Оп27_BYN→EUR!$A$2:$C$33,3,0)),$B$2:$G$2774,6,0)-VLOOKUP(B1325,$B$2:$G$2774,6,0))/366)</f>
        <v>2.2936292564805418</v>
      </c>
      <c r="F1325" s="54">
        <f>COUNTIF(D1326:$D$2774,365)</f>
        <v>1083</v>
      </c>
      <c r="G1325" s="54">
        <f>COUNTIF(D1326:$D$2774,366)</f>
        <v>366</v>
      </c>
    </row>
    <row r="1326" spans="1:7" x14ac:dyDescent="0.25">
      <c r="A1326" s="54">
        <f>COUNTIF($C$3:C1326,"Да")</f>
        <v>14</v>
      </c>
      <c r="B1326" s="53">
        <f t="shared" si="40"/>
        <v>46724</v>
      </c>
      <c r="C1326" s="53" t="str">
        <f>IF(ISERROR(VLOOKUP(B1326,Оп27_BYN→EUR!$C$3:$C$33,1,0)),"Нет","Да")</f>
        <v>Нет</v>
      </c>
      <c r="D1326" s="54">
        <f t="shared" si="41"/>
        <v>365</v>
      </c>
      <c r="E1326" s="55">
        <f>('Все выпуски'!$H$4*'Все выпуски'!$H$8)*((VLOOKUP(IF(C1326="Нет",VLOOKUP(A1326,Оп27_BYN→EUR!$A$2:$C$33,3,0),VLOOKUP((A1326-1),Оп27_BYN→EUR!$A$2:$C$33,3,0)),$B$2:$G$2774,5,0)-VLOOKUP(B1326,$B$2:$G$2774,5,0))/365+(VLOOKUP(IF(C1326="Нет",VLOOKUP(A1326,Оп27_BYN→EUR!$A$2:$C$33,3,0),VLOOKUP((A1326-1),Оп27_BYN→EUR!$A$2:$C$33,3,0)),$B$2:$G$2774,6,0)-VLOOKUP(B1326,$B$2:$G$2774,6,0))/366)</f>
        <v>2.3202993641140361</v>
      </c>
      <c r="F1326" s="54">
        <f>COUNTIF(D1327:$D$2774,365)</f>
        <v>1082</v>
      </c>
      <c r="G1326" s="54">
        <f>COUNTIF(D1327:$D$2774,366)</f>
        <v>366</v>
      </c>
    </row>
    <row r="1327" spans="1:7" x14ac:dyDescent="0.25">
      <c r="A1327" s="54">
        <f>COUNTIF($C$3:C1327,"Да")</f>
        <v>14</v>
      </c>
      <c r="B1327" s="53">
        <f t="shared" si="40"/>
        <v>46725</v>
      </c>
      <c r="C1327" s="53" t="str">
        <f>IF(ISERROR(VLOOKUP(B1327,Оп27_BYN→EUR!$C$3:$C$33,1,0)),"Нет","Да")</f>
        <v>Нет</v>
      </c>
      <c r="D1327" s="54">
        <f t="shared" si="41"/>
        <v>365</v>
      </c>
      <c r="E1327" s="55">
        <f>('Все выпуски'!$H$4*'Все выпуски'!$H$8)*((VLOOKUP(IF(C1327="Нет",VLOOKUP(A1327,Оп27_BYN→EUR!$A$2:$C$33,3,0),VLOOKUP((A1327-1),Оп27_BYN→EUR!$A$2:$C$33,3,0)),$B$2:$G$2774,5,0)-VLOOKUP(B1327,$B$2:$G$2774,5,0))/365+(VLOOKUP(IF(C1327="Нет",VLOOKUP(A1327,Оп27_BYN→EUR!$A$2:$C$33,3,0),VLOOKUP((A1327-1),Оп27_BYN→EUR!$A$2:$C$33,3,0)),$B$2:$G$2774,6,0)-VLOOKUP(B1327,$B$2:$G$2774,6,0))/366)</f>
        <v>2.3469694717475313</v>
      </c>
      <c r="F1327" s="54">
        <f>COUNTIF(D1328:$D$2774,365)</f>
        <v>1081</v>
      </c>
      <c r="G1327" s="54">
        <f>COUNTIF(D1328:$D$2774,366)</f>
        <v>366</v>
      </c>
    </row>
    <row r="1328" spans="1:7" x14ac:dyDescent="0.25">
      <c r="A1328" s="54">
        <f>COUNTIF($C$3:C1328,"Да")</f>
        <v>14</v>
      </c>
      <c r="B1328" s="53">
        <f t="shared" si="40"/>
        <v>46726</v>
      </c>
      <c r="C1328" s="53" t="str">
        <f>IF(ISERROR(VLOOKUP(B1328,Оп27_BYN→EUR!$C$3:$C$33,1,0)),"Нет","Да")</f>
        <v>Нет</v>
      </c>
      <c r="D1328" s="54">
        <f t="shared" si="41"/>
        <v>365</v>
      </c>
      <c r="E1328" s="55">
        <f>('Все выпуски'!$H$4*'Все выпуски'!$H$8)*((VLOOKUP(IF(C1328="Нет",VLOOKUP(A1328,Оп27_BYN→EUR!$A$2:$C$33,3,0),VLOOKUP((A1328-1),Оп27_BYN→EUR!$A$2:$C$33,3,0)),$B$2:$G$2774,5,0)-VLOOKUP(B1328,$B$2:$G$2774,5,0))/365+(VLOOKUP(IF(C1328="Нет",VLOOKUP(A1328,Оп27_BYN→EUR!$A$2:$C$33,3,0),VLOOKUP((A1328-1),Оп27_BYN→EUR!$A$2:$C$33,3,0)),$B$2:$G$2774,6,0)-VLOOKUP(B1328,$B$2:$G$2774,6,0))/366)</f>
        <v>2.3736395793810257</v>
      </c>
      <c r="F1328" s="54">
        <f>COUNTIF(D1329:$D$2774,365)</f>
        <v>1080</v>
      </c>
      <c r="G1328" s="54">
        <f>COUNTIF(D1329:$D$2774,366)</f>
        <v>366</v>
      </c>
    </row>
    <row r="1329" spans="1:7" x14ac:dyDescent="0.25">
      <c r="A1329" s="54">
        <f>COUNTIF($C$3:C1329,"Да")</f>
        <v>14</v>
      </c>
      <c r="B1329" s="53">
        <f t="shared" si="40"/>
        <v>46727</v>
      </c>
      <c r="C1329" s="53" t="str">
        <f>IF(ISERROR(VLOOKUP(B1329,Оп27_BYN→EUR!$C$3:$C$33,1,0)),"Нет","Да")</f>
        <v>Нет</v>
      </c>
      <c r="D1329" s="54">
        <f t="shared" si="41"/>
        <v>365</v>
      </c>
      <c r="E1329" s="55">
        <f>('Все выпуски'!$H$4*'Все выпуски'!$H$8)*((VLOOKUP(IF(C1329="Нет",VLOOKUP(A1329,Оп27_BYN→EUR!$A$2:$C$33,3,0),VLOOKUP((A1329-1),Оп27_BYN→EUR!$A$2:$C$33,3,0)),$B$2:$G$2774,5,0)-VLOOKUP(B1329,$B$2:$G$2774,5,0))/365+(VLOOKUP(IF(C1329="Нет",VLOOKUP(A1329,Оп27_BYN→EUR!$A$2:$C$33,3,0),VLOOKUP((A1329-1),Оп27_BYN→EUR!$A$2:$C$33,3,0)),$B$2:$G$2774,6,0)-VLOOKUP(B1329,$B$2:$G$2774,6,0))/366)</f>
        <v>2.4003096870145204</v>
      </c>
      <c r="F1329" s="54">
        <f>COUNTIF(D1330:$D$2774,365)</f>
        <v>1079</v>
      </c>
      <c r="G1329" s="54">
        <f>COUNTIF(D1330:$D$2774,366)</f>
        <v>366</v>
      </c>
    </row>
    <row r="1330" spans="1:7" x14ac:dyDescent="0.25">
      <c r="A1330" s="54">
        <f>COUNTIF($C$3:C1330,"Да")</f>
        <v>15</v>
      </c>
      <c r="B1330" s="53">
        <f t="shared" si="40"/>
        <v>46728</v>
      </c>
      <c r="C1330" s="53" t="str">
        <f>IF(ISERROR(VLOOKUP(B1330,Оп27_BYN→EUR!$C$3:$C$33,1,0)),"Нет","Да")</f>
        <v>Да</v>
      </c>
      <c r="D1330" s="54">
        <f t="shared" si="41"/>
        <v>365</v>
      </c>
      <c r="E1330" s="55">
        <f>('Все выпуски'!$H$4*'Все выпуски'!$H$8)*((VLOOKUP(IF(C1330="Нет",VLOOKUP(A1330,Оп27_BYN→EUR!$A$2:$C$33,3,0),VLOOKUP((A1330-1),Оп27_BYN→EUR!$A$2:$C$33,3,0)),$B$2:$G$2774,5,0)-VLOOKUP(B1330,$B$2:$G$2774,5,0))/365+(VLOOKUP(IF(C1330="Нет",VLOOKUP(A1330,Оп27_BYN→EUR!$A$2:$C$33,3,0),VLOOKUP((A1330-1),Оп27_BYN→EUR!$A$2:$C$33,3,0)),$B$2:$G$2774,6,0)-VLOOKUP(B1330,$B$2:$G$2774,6,0))/366)</f>
        <v>2.4269797946480152</v>
      </c>
      <c r="F1330" s="54">
        <f>COUNTIF(D1331:$D$2774,365)</f>
        <v>1078</v>
      </c>
      <c r="G1330" s="54">
        <f>COUNTIF(D1331:$D$2774,366)</f>
        <v>366</v>
      </c>
    </row>
    <row r="1331" spans="1:7" x14ac:dyDescent="0.25">
      <c r="A1331" s="54">
        <f>COUNTIF($C$3:C1331,"Да")</f>
        <v>15</v>
      </c>
      <c r="B1331" s="53">
        <f t="shared" si="40"/>
        <v>46729</v>
      </c>
      <c r="C1331" s="53" t="str">
        <f>IF(ISERROR(VLOOKUP(B1331,Оп27_BYN→EUR!$C$3:$C$33,1,0)),"Нет","Да")</f>
        <v>Нет</v>
      </c>
      <c r="D1331" s="54">
        <f t="shared" si="41"/>
        <v>365</v>
      </c>
      <c r="E1331" s="55">
        <f>('Все выпуски'!$H$4*'Все выпуски'!$H$8)*((VLOOKUP(IF(C1331="Нет",VLOOKUP(A1331,Оп27_BYN→EUR!$A$2:$C$33,3,0),VLOOKUP((A1331-1),Оп27_BYN→EUR!$A$2:$C$33,3,0)),$B$2:$G$2774,5,0)-VLOOKUP(B1331,$B$2:$G$2774,5,0))/365+(VLOOKUP(IF(C1331="Нет",VLOOKUP(A1331,Оп27_BYN→EUR!$A$2:$C$33,3,0),VLOOKUP((A1331-1),Оп27_BYN→EUR!$A$2:$C$33,3,0)),$B$2:$G$2774,6,0)-VLOOKUP(B1331,$B$2:$G$2774,6,0))/366)</f>
        <v>2.6670107633494672E-2</v>
      </c>
      <c r="F1331" s="54">
        <f>COUNTIF(D1332:$D$2774,365)</f>
        <v>1077</v>
      </c>
      <c r="G1331" s="54">
        <f>COUNTIF(D1332:$D$2774,366)</f>
        <v>366</v>
      </c>
    </row>
    <row r="1332" spans="1:7" x14ac:dyDescent="0.25">
      <c r="A1332" s="54">
        <f>COUNTIF($C$3:C1332,"Да")</f>
        <v>15</v>
      </c>
      <c r="B1332" s="53">
        <f t="shared" si="40"/>
        <v>46730</v>
      </c>
      <c r="C1332" s="53" t="str">
        <f>IF(ISERROR(VLOOKUP(B1332,Оп27_BYN→EUR!$C$3:$C$33,1,0)),"Нет","Да")</f>
        <v>Нет</v>
      </c>
      <c r="D1332" s="54">
        <f t="shared" si="41"/>
        <v>365</v>
      </c>
      <c r="E1332" s="55">
        <f>('Все выпуски'!$H$4*'Все выпуски'!$H$8)*((VLOOKUP(IF(C1332="Нет",VLOOKUP(A1332,Оп27_BYN→EUR!$A$2:$C$33,3,0),VLOOKUP((A1332-1),Оп27_BYN→EUR!$A$2:$C$33,3,0)),$B$2:$G$2774,5,0)-VLOOKUP(B1332,$B$2:$G$2774,5,0))/365+(VLOOKUP(IF(C1332="Нет",VLOOKUP(A1332,Оп27_BYN→EUR!$A$2:$C$33,3,0),VLOOKUP((A1332-1),Оп27_BYN→EUR!$A$2:$C$33,3,0)),$B$2:$G$2774,6,0)-VLOOKUP(B1332,$B$2:$G$2774,6,0))/366)</f>
        <v>5.3340215266989344E-2</v>
      </c>
      <c r="F1332" s="54">
        <f>COUNTIF(D1333:$D$2774,365)</f>
        <v>1076</v>
      </c>
      <c r="G1332" s="54">
        <f>COUNTIF(D1333:$D$2774,366)</f>
        <v>366</v>
      </c>
    </row>
    <row r="1333" spans="1:7" x14ac:dyDescent="0.25">
      <c r="A1333" s="54">
        <f>COUNTIF($C$3:C1333,"Да")</f>
        <v>15</v>
      </c>
      <c r="B1333" s="53">
        <f t="shared" si="40"/>
        <v>46731</v>
      </c>
      <c r="C1333" s="53" t="str">
        <f>IF(ISERROR(VLOOKUP(B1333,Оп27_BYN→EUR!$C$3:$C$33,1,0)),"Нет","Да")</f>
        <v>Нет</v>
      </c>
      <c r="D1333" s="54">
        <f t="shared" si="41"/>
        <v>365</v>
      </c>
      <c r="E1333" s="55">
        <f>('Все выпуски'!$H$4*'Все выпуски'!$H$8)*((VLOOKUP(IF(C1333="Нет",VLOOKUP(A1333,Оп27_BYN→EUR!$A$2:$C$33,3,0),VLOOKUP((A1333-1),Оп27_BYN→EUR!$A$2:$C$33,3,0)),$B$2:$G$2774,5,0)-VLOOKUP(B1333,$B$2:$G$2774,5,0))/365+(VLOOKUP(IF(C1333="Нет",VLOOKUP(A1333,Оп27_BYN→EUR!$A$2:$C$33,3,0),VLOOKUP((A1333-1),Оп27_BYN→EUR!$A$2:$C$33,3,0)),$B$2:$G$2774,6,0)-VLOOKUP(B1333,$B$2:$G$2774,6,0))/366)</f>
        <v>8.0010322900484002E-2</v>
      </c>
      <c r="F1333" s="54">
        <f>COUNTIF(D1334:$D$2774,365)</f>
        <v>1075</v>
      </c>
      <c r="G1333" s="54">
        <f>COUNTIF(D1334:$D$2774,366)</f>
        <v>366</v>
      </c>
    </row>
    <row r="1334" spans="1:7" x14ac:dyDescent="0.25">
      <c r="A1334" s="54">
        <f>COUNTIF($C$3:C1334,"Да")</f>
        <v>15</v>
      </c>
      <c r="B1334" s="53">
        <f t="shared" si="40"/>
        <v>46732</v>
      </c>
      <c r="C1334" s="53" t="str">
        <f>IF(ISERROR(VLOOKUP(B1334,Оп27_BYN→EUR!$C$3:$C$33,1,0)),"Нет","Да")</f>
        <v>Нет</v>
      </c>
      <c r="D1334" s="54">
        <f t="shared" si="41"/>
        <v>365</v>
      </c>
      <c r="E1334" s="55">
        <f>('Все выпуски'!$H$4*'Все выпуски'!$H$8)*((VLOOKUP(IF(C1334="Нет",VLOOKUP(A1334,Оп27_BYN→EUR!$A$2:$C$33,3,0),VLOOKUP((A1334-1),Оп27_BYN→EUR!$A$2:$C$33,3,0)),$B$2:$G$2774,5,0)-VLOOKUP(B1334,$B$2:$G$2774,5,0))/365+(VLOOKUP(IF(C1334="Нет",VLOOKUP(A1334,Оп27_BYN→EUR!$A$2:$C$33,3,0),VLOOKUP((A1334-1),Оп27_BYN→EUR!$A$2:$C$33,3,0)),$B$2:$G$2774,6,0)-VLOOKUP(B1334,$B$2:$G$2774,6,0))/366)</f>
        <v>0.10668043053397869</v>
      </c>
      <c r="F1334" s="54">
        <f>COUNTIF(D1335:$D$2774,365)</f>
        <v>1074</v>
      </c>
      <c r="G1334" s="54">
        <f>COUNTIF(D1335:$D$2774,366)</f>
        <v>366</v>
      </c>
    </row>
    <row r="1335" spans="1:7" x14ac:dyDescent="0.25">
      <c r="A1335" s="54">
        <f>COUNTIF($C$3:C1335,"Да")</f>
        <v>15</v>
      </c>
      <c r="B1335" s="53">
        <f t="shared" si="40"/>
        <v>46733</v>
      </c>
      <c r="C1335" s="53" t="str">
        <f>IF(ISERROR(VLOOKUP(B1335,Оп27_BYN→EUR!$C$3:$C$33,1,0)),"Нет","Да")</f>
        <v>Нет</v>
      </c>
      <c r="D1335" s="54">
        <f t="shared" si="41"/>
        <v>365</v>
      </c>
      <c r="E1335" s="55">
        <f>('Все выпуски'!$H$4*'Все выпуски'!$H$8)*((VLOOKUP(IF(C1335="Нет",VLOOKUP(A1335,Оп27_BYN→EUR!$A$2:$C$33,3,0),VLOOKUP((A1335-1),Оп27_BYN→EUR!$A$2:$C$33,3,0)),$B$2:$G$2774,5,0)-VLOOKUP(B1335,$B$2:$G$2774,5,0))/365+(VLOOKUP(IF(C1335="Нет",VLOOKUP(A1335,Оп27_BYN→EUR!$A$2:$C$33,3,0),VLOOKUP((A1335-1),Оп27_BYN→EUR!$A$2:$C$33,3,0)),$B$2:$G$2774,6,0)-VLOOKUP(B1335,$B$2:$G$2774,6,0))/366)</f>
        <v>0.13335053816747336</v>
      </c>
      <c r="F1335" s="54">
        <f>COUNTIF(D1336:$D$2774,365)</f>
        <v>1073</v>
      </c>
      <c r="G1335" s="54">
        <f>COUNTIF(D1336:$D$2774,366)</f>
        <v>366</v>
      </c>
    </row>
    <row r="1336" spans="1:7" x14ac:dyDescent="0.25">
      <c r="A1336" s="54">
        <f>COUNTIF($C$3:C1336,"Да")</f>
        <v>15</v>
      </c>
      <c r="B1336" s="53">
        <f t="shared" si="40"/>
        <v>46734</v>
      </c>
      <c r="C1336" s="53" t="str">
        <f>IF(ISERROR(VLOOKUP(B1336,Оп27_BYN→EUR!$C$3:$C$33,1,0)),"Нет","Да")</f>
        <v>Нет</v>
      </c>
      <c r="D1336" s="54">
        <f t="shared" si="41"/>
        <v>365</v>
      </c>
      <c r="E1336" s="55">
        <f>('Все выпуски'!$H$4*'Все выпуски'!$H$8)*((VLOOKUP(IF(C1336="Нет",VLOOKUP(A1336,Оп27_BYN→EUR!$A$2:$C$33,3,0),VLOOKUP((A1336-1),Оп27_BYN→EUR!$A$2:$C$33,3,0)),$B$2:$G$2774,5,0)-VLOOKUP(B1336,$B$2:$G$2774,5,0))/365+(VLOOKUP(IF(C1336="Нет",VLOOKUP(A1336,Оп27_BYN→EUR!$A$2:$C$33,3,0),VLOOKUP((A1336-1),Оп27_BYN→EUR!$A$2:$C$33,3,0)),$B$2:$G$2774,6,0)-VLOOKUP(B1336,$B$2:$G$2774,6,0))/366)</f>
        <v>0.160020645800968</v>
      </c>
      <c r="F1336" s="54">
        <f>COUNTIF(D1337:$D$2774,365)</f>
        <v>1072</v>
      </c>
      <c r="G1336" s="54">
        <f>COUNTIF(D1337:$D$2774,366)</f>
        <v>366</v>
      </c>
    </row>
    <row r="1337" spans="1:7" x14ac:dyDescent="0.25">
      <c r="A1337" s="54">
        <f>COUNTIF($C$3:C1337,"Да")</f>
        <v>15</v>
      </c>
      <c r="B1337" s="53">
        <f t="shared" si="40"/>
        <v>46735</v>
      </c>
      <c r="C1337" s="53" t="str">
        <f>IF(ISERROR(VLOOKUP(B1337,Оп27_BYN→EUR!$C$3:$C$33,1,0)),"Нет","Да")</f>
        <v>Нет</v>
      </c>
      <c r="D1337" s="54">
        <f t="shared" si="41"/>
        <v>365</v>
      </c>
      <c r="E1337" s="55">
        <f>('Все выпуски'!$H$4*'Все выпуски'!$H$8)*((VLOOKUP(IF(C1337="Нет",VLOOKUP(A1337,Оп27_BYN→EUR!$A$2:$C$33,3,0),VLOOKUP((A1337-1),Оп27_BYN→EUR!$A$2:$C$33,3,0)),$B$2:$G$2774,5,0)-VLOOKUP(B1337,$B$2:$G$2774,5,0))/365+(VLOOKUP(IF(C1337="Нет",VLOOKUP(A1337,Оп27_BYN→EUR!$A$2:$C$33,3,0),VLOOKUP((A1337-1),Оп27_BYN→EUR!$A$2:$C$33,3,0)),$B$2:$G$2774,6,0)-VLOOKUP(B1337,$B$2:$G$2774,6,0))/366)</f>
        <v>0.1866907534344627</v>
      </c>
      <c r="F1337" s="54">
        <f>COUNTIF(D1338:$D$2774,365)</f>
        <v>1071</v>
      </c>
      <c r="G1337" s="54">
        <f>COUNTIF(D1338:$D$2774,366)</f>
        <v>366</v>
      </c>
    </row>
    <row r="1338" spans="1:7" x14ac:dyDescent="0.25">
      <c r="A1338" s="54">
        <f>COUNTIF($C$3:C1338,"Да")</f>
        <v>15</v>
      </c>
      <c r="B1338" s="53">
        <f t="shared" si="40"/>
        <v>46736</v>
      </c>
      <c r="C1338" s="53" t="str">
        <f>IF(ISERROR(VLOOKUP(B1338,Оп27_BYN→EUR!$C$3:$C$33,1,0)),"Нет","Да")</f>
        <v>Нет</v>
      </c>
      <c r="D1338" s="54">
        <f t="shared" si="41"/>
        <v>365</v>
      </c>
      <c r="E1338" s="55">
        <f>('Все выпуски'!$H$4*'Все выпуски'!$H$8)*((VLOOKUP(IF(C1338="Нет",VLOOKUP(A1338,Оп27_BYN→EUR!$A$2:$C$33,3,0),VLOOKUP((A1338-1),Оп27_BYN→EUR!$A$2:$C$33,3,0)),$B$2:$G$2774,5,0)-VLOOKUP(B1338,$B$2:$G$2774,5,0))/365+(VLOOKUP(IF(C1338="Нет",VLOOKUP(A1338,Оп27_BYN→EUR!$A$2:$C$33,3,0),VLOOKUP((A1338-1),Оп27_BYN→EUR!$A$2:$C$33,3,0)),$B$2:$G$2774,6,0)-VLOOKUP(B1338,$B$2:$G$2774,6,0))/366)</f>
        <v>0.21336086106795737</v>
      </c>
      <c r="F1338" s="54">
        <f>COUNTIF(D1339:$D$2774,365)</f>
        <v>1070</v>
      </c>
      <c r="G1338" s="54">
        <f>COUNTIF(D1339:$D$2774,366)</f>
        <v>366</v>
      </c>
    </row>
    <row r="1339" spans="1:7" x14ac:dyDescent="0.25">
      <c r="A1339" s="54">
        <f>COUNTIF($C$3:C1339,"Да")</f>
        <v>15</v>
      </c>
      <c r="B1339" s="53">
        <f t="shared" si="40"/>
        <v>46737</v>
      </c>
      <c r="C1339" s="53" t="str">
        <f>IF(ISERROR(VLOOKUP(B1339,Оп27_BYN→EUR!$C$3:$C$33,1,0)),"Нет","Да")</f>
        <v>Нет</v>
      </c>
      <c r="D1339" s="54">
        <f t="shared" si="41"/>
        <v>365</v>
      </c>
      <c r="E1339" s="55">
        <f>('Все выпуски'!$H$4*'Все выпуски'!$H$8)*((VLOOKUP(IF(C1339="Нет",VLOOKUP(A1339,Оп27_BYN→EUR!$A$2:$C$33,3,0),VLOOKUP((A1339-1),Оп27_BYN→EUR!$A$2:$C$33,3,0)),$B$2:$G$2774,5,0)-VLOOKUP(B1339,$B$2:$G$2774,5,0))/365+(VLOOKUP(IF(C1339="Нет",VLOOKUP(A1339,Оп27_BYN→EUR!$A$2:$C$33,3,0),VLOOKUP((A1339-1),Оп27_BYN→EUR!$A$2:$C$33,3,0)),$B$2:$G$2774,6,0)-VLOOKUP(B1339,$B$2:$G$2774,6,0))/366)</f>
        <v>0.24003096870145205</v>
      </c>
      <c r="F1339" s="54">
        <f>COUNTIF(D1340:$D$2774,365)</f>
        <v>1069</v>
      </c>
      <c r="G1339" s="54">
        <f>COUNTIF(D1340:$D$2774,366)</f>
        <v>366</v>
      </c>
    </row>
    <row r="1340" spans="1:7" x14ac:dyDescent="0.25">
      <c r="A1340" s="54">
        <f>COUNTIF($C$3:C1340,"Да")</f>
        <v>15</v>
      </c>
      <c r="B1340" s="53">
        <f t="shared" si="40"/>
        <v>46738</v>
      </c>
      <c r="C1340" s="53" t="str">
        <f>IF(ISERROR(VLOOKUP(B1340,Оп27_BYN→EUR!$C$3:$C$33,1,0)),"Нет","Да")</f>
        <v>Нет</v>
      </c>
      <c r="D1340" s="54">
        <f t="shared" si="41"/>
        <v>365</v>
      </c>
      <c r="E1340" s="55">
        <f>('Все выпуски'!$H$4*'Все выпуски'!$H$8)*((VLOOKUP(IF(C1340="Нет",VLOOKUP(A1340,Оп27_BYN→EUR!$A$2:$C$33,3,0),VLOOKUP((A1340-1),Оп27_BYN→EUR!$A$2:$C$33,3,0)),$B$2:$G$2774,5,0)-VLOOKUP(B1340,$B$2:$G$2774,5,0))/365+(VLOOKUP(IF(C1340="Нет",VLOOKUP(A1340,Оп27_BYN→EUR!$A$2:$C$33,3,0),VLOOKUP((A1340-1),Оп27_BYN→EUR!$A$2:$C$33,3,0)),$B$2:$G$2774,6,0)-VLOOKUP(B1340,$B$2:$G$2774,6,0))/366)</f>
        <v>0.26670107633494672</v>
      </c>
      <c r="F1340" s="54">
        <f>COUNTIF(D1341:$D$2774,365)</f>
        <v>1068</v>
      </c>
      <c r="G1340" s="54">
        <f>COUNTIF(D1341:$D$2774,366)</f>
        <v>366</v>
      </c>
    </row>
    <row r="1341" spans="1:7" x14ac:dyDescent="0.25">
      <c r="A1341" s="54">
        <f>COUNTIF($C$3:C1341,"Да")</f>
        <v>15</v>
      </c>
      <c r="B1341" s="53">
        <f t="shared" si="40"/>
        <v>46739</v>
      </c>
      <c r="C1341" s="53" t="str">
        <f>IF(ISERROR(VLOOKUP(B1341,Оп27_BYN→EUR!$C$3:$C$33,1,0)),"Нет","Да")</f>
        <v>Нет</v>
      </c>
      <c r="D1341" s="54">
        <f t="shared" si="41"/>
        <v>365</v>
      </c>
      <c r="E1341" s="55">
        <f>('Все выпуски'!$H$4*'Все выпуски'!$H$8)*((VLOOKUP(IF(C1341="Нет",VLOOKUP(A1341,Оп27_BYN→EUR!$A$2:$C$33,3,0),VLOOKUP((A1341-1),Оп27_BYN→EUR!$A$2:$C$33,3,0)),$B$2:$G$2774,5,0)-VLOOKUP(B1341,$B$2:$G$2774,5,0))/365+(VLOOKUP(IF(C1341="Нет",VLOOKUP(A1341,Оп27_BYN→EUR!$A$2:$C$33,3,0),VLOOKUP((A1341-1),Оп27_BYN→EUR!$A$2:$C$33,3,0)),$B$2:$G$2774,6,0)-VLOOKUP(B1341,$B$2:$G$2774,6,0))/366)</f>
        <v>0.29337118396844142</v>
      </c>
      <c r="F1341" s="54">
        <f>COUNTIF(D1342:$D$2774,365)</f>
        <v>1067</v>
      </c>
      <c r="G1341" s="54">
        <f>COUNTIF(D1342:$D$2774,366)</f>
        <v>366</v>
      </c>
    </row>
    <row r="1342" spans="1:7" x14ac:dyDescent="0.25">
      <c r="A1342" s="54">
        <f>COUNTIF($C$3:C1342,"Да")</f>
        <v>15</v>
      </c>
      <c r="B1342" s="53">
        <f t="shared" si="40"/>
        <v>46740</v>
      </c>
      <c r="C1342" s="53" t="str">
        <f>IF(ISERROR(VLOOKUP(B1342,Оп27_BYN→EUR!$C$3:$C$33,1,0)),"Нет","Да")</f>
        <v>Нет</v>
      </c>
      <c r="D1342" s="54">
        <f t="shared" si="41"/>
        <v>365</v>
      </c>
      <c r="E1342" s="55">
        <f>('Все выпуски'!$H$4*'Все выпуски'!$H$8)*((VLOOKUP(IF(C1342="Нет",VLOOKUP(A1342,Оп27_BYN→EUR!$A$2:$C$33,3,0),VLOOKUP((A1342-1),Оп27_BYN→EUR!$A$2:$C$33,3,0)),$B$2:$G$2774,5,0)-VLOOKUP(B1342,$B$2:$G$2774,5,0))/365+(VLOOKUP(IF(C1342="Нет",VLOOKUP(A1342,Оп27_BYN→EUR!$A$2:$C$33,3,0),VLOOKUP((A1342-1),Оп27_BYN→EUR!$A$2:$C$33,3,0)),$B$2:$G$2774,6,0)-VLOOKUP(B1342,$B$2:$G$2774,6,0))/366)</f>
        <v>0.32004129160193601</v>
      </c>
      <c r="F1342" s="54">
        <f>COUNTIF(D1343:$D$2774,365)</f>
        <v>1066</v>
      </c>
      <c r="G1342" s="54">
        <f>COUNTIF(D1343:$D$2774,366)</f>
        <v>366</v>
      </c>
    </row>
    <row r="1343" spans="1:7" x14ac:dyDescent="0.25">
      <c r="A1343" s="54">
        <f>COUNTIF($C$3:C1343,"Да")</f>
        <v>15</v>
      </c>
      <c r="B1343" s="53">
        <f t="shared" si="40"/>
        <v>46741</v>
      </c>
      <c r="C1343" s="53" t="str">
        <f>IF(ISERROR(VLOOKUP(B1343,Оп27_BYN→EUR!$C$3:$C$33,1,0)),"Нет","Да")</f>
        <v>Нет</v>
      </c>
      <c r="D1343" s="54">
        <f t="shared" si="41"/>
        <v>365</v>
      </c>
      <c r="E1343" s="55">
        <f>('Все выпуски'!$H$4*'Все выпуски'!$H$8)*((VLOOKUP(IF(C1343="Нет",VLOOKUP(A1343,Оп27_BYN→EUR!$A$2:$C$33,3,0),VLOOKUP((A1343-1),Оп27_BYN→EUR!$A$2:$C$33,3,0)),$B$2:$G$2774,5,0)-VLOOKUP(B1343,$B$2:$G$2774,5,0))/365+(VLOOKUP(IF(C1343="Нет",VLOOKUP(A1343,Оп27_BYN→EUR!$A$2:$C$33,3,0),VLOOKUP((A1343-1),Оп27_BYN→EUR!$A$2:$C$33,3,0)),$B$2:$G$2774,6,0)-VLOOKUP(B1343,$B$2:$G$2774,6,0))/366)</f>
        <v>0.34671139923543071</v>
      </c>
      <c r="F1343" s="54">
        <f>COUNTIF(D1344:$D$2774,365)</f>
        <v>1065</v>
      </c>
      <c r="G1343" s="54">
        <f>COUNTIF(D1344:$D$2774,366)</f>
        <v>366</v>
      </c>
    </row>
    <row r="1344" spans="1:7" x14ac:dyDescent="0.25">
      <c r="A1344" s="54">
        <f>COUNTIF($C$3:C1344,"Да")</f>
        <v>15</v>
      </c>
      <c r="B1344" s="53">
        <f t="shared" si="40"/>
        <v>46742</v>
      </c>
      <c r="C1344" s="53" t="str">
        <f>IF(ISERROR(VLOOKUP(B1344,Оп27_BYN→EUR!$C$3:$C$33,1,0)),"Нет","Да")</f>
        <v>Нет</v>
      </c>
      <c r="D1344" s="54">
        <f t="shared" si="41"/>
        <v>365</v>
      </c>
      <c r="E1344" s="55">
        <f>('Все выпуски'!$H$4*'Все выпуски'!$H$8)*((VLOOKUP(IF(C1344="Нет",VLOOKUP(A1344,Оп27_BYN→EUR!$A$2:$C$33,3,0),VLOOKUP((A1344-1),Оп27_BYN→EUR!$A$2:$C$33,3,0)),$B$2:$G$2774,5,0)-VLOOKUP(B1344,$B$2:$G$2774,5,0))/365+(VLOOKUP(IF(C1344="Нет",VLOOKUP(A1344,Оп27_BYN→EUR!$A$2:$C$33,3,0),VLOOKUP((A1344-1),Оп27_BYN→EUR!$A$2:$C$33,3,0)),$B$2:$G$2774,6,0)-VLOOKUP(B1344,$B$2:$G$2774,6,0))/366)</f>
        <v>0.37338150686892541</v>
      </c>
      <c r="F1344" s="54">
        <f>COUNTIF(D1345:$D$2774,365)</f>
        <v>1064</v>
      </c>
      <c r="G1344" s="54">
        <f>COUNTIF(D1345:$D$2774,366)</f>
        <v>366</v>
      </c>
    </row>
    <row r="1345" spans="1:7" x14ac:dyDescent="0.25">
      <c r="A1345" s="54">
        <f>COUNTIF($C$3:C1345,"Да")</f>
        <v>15</v>
      </c>
      <c r="B1345" s="53">
        <f t="shared" si="40"/>
        <v>46743</v>
      </c>
      <c r="C1345" s="53" t="str">
        <f>IF(ISERROR(VLOOKUP(B1345,Оп27_BYN→EUR!$C$3:$C$33,1,0)),"Нет","Да")</f>
        <v>Нет</v>
      </c>
      <c r="D1345" s="54">
        <f t="shared" si="41"/>
        <v>365</v>
      </c>
      <c r="E1345" s="55">
        <f>('Все выпуски'!$H$4*'Все выпуски'!$H$8)*((VLOOKUP(IF(C1345="Нет",VLOOKUP(A1345,Оп27_BYN→EUR!$A$2:$C$33,3,0),VLOOKUP((A1345-1),Оп27_BYN→EUR!$A$2:$C$33,3,0)),$B$2:$G$2774,5,0)-VLOOKUP(B1345,$B$2:$G$2774,5,0))/365+(VLOOKUP(IF(C1345="Нет",VLOOKUP(A1345,Оп27_BYN→EUR!$A$2:$C$33,3,0),VLOOKUP((A1345-1),Оп27_BYN→EUR!$A$2:$C$33,3,0)),$B$2:$G$2774,6,0)-VLOOKUP(B1345,$B$2:$G$2774,6,0))/366)</f>
        <v>0.40005161450242005</v>
      </c>
      <c r="F1345" s="54">
        <f>COUNTIF(D1346:$D$2774,365)</f>
        <v>1063</v>
      </c>
      <c r="G1345" s="54">
        <f>COUNTIF(D1346:$D$2774,366)</f>
        <v>366</v>
      </c>
    </row>
    <row r="1346" spans="1:7" x14ac:dyDescent="0.25">
      <c r="A1346" s="54">
        <f>COUNTIF($C$3:C1346,"Да")</f>
        <v>15</v>
      </c>
      <c r="B1346" s="53">
        <f t="shared" si="40"/>
        <v>46744</v>
      </c>
      <c r="C1346" s="53" t="str">
        <f>IF(ISERROR(VLOOKUP(B1346,Оп27_BYN→EUR!$C$3:$C$33,1,0)),"Нет","Да")</f>
        <v>Нет</v>
      </c>
      <c r="D1346" s="54">
        <f>IF(MOD(YEAR(B1346),4)=0,366,365)</f>
        <v>365</v>
      </c>
      <c r="E1346" s="55">
        <f>('Все выпуски'!$H$4*'Все выпуски'!$H$8)*((VLOOKUP(IF(C1346="Нет",VLOOKUP(A1346,Оп27_BYN→EUR!$A$2:$C$33,3,0),VLOOKUP((A1346-1),Оп27_BYN→EUR!$A$2:$C$33,3,0)),$B$2:$G$2774,5,0)-VLOOKUP(B1346,$B$2:$G$2774,5,0))/365+(VLOOKUP(IF(C1346="Нет",VLOOKUP(A1346,Оп27_BYN→EUR!$A$2:$C$33,3,0),VLOOKUP((A1346-1),Оп27_BYN→EUR!$A$2:$C$33,3,0)),$B$2:$G$2774,6,0)-VLOOKUP(B1346,$B$2:$G$2774,6,0))/366)</f>
        <v>0.42672172213591475</v>
      </c>
      <c r="F1346" s="54">
        <f>COUNTIF(D1347:$D$2774,365)</f>
        <v>1062</v>
      </c>
      <c r="G1346" s="54">
        <f>COUNTIF(D1347:$D$2774,366)</f>
        <v>366</v>
      </c>
    </row>
    <row r="1347" spans="1:7" x14ac:dyDescent="0.25">
      <c r="A1347" s="54">
        <f>COUNTIF($C$3:C1347,"Да")</f>
        <v>15</v>
      </c>
      <c r="B1347" s="53">
        <f t="shared" si="40"/>
        <v>46745</v>
      </c>
      <c r="C1347" s="53" t="str">
        <f>IF(ISERROR(VLOOKUP(B1347,Оп27_BYN→EUR!$C$3:$C$33,1,0)),"Нет","Да")</f>
        <v>Нет</v>
      </c>
      <c r="D1347" s="54">
        <f t="shared" ref="D1347:D1410" si="42">IF(MOD(YEAR(B1347),4)=0,366,365)</f>
        <v>365</v>
      </c>
      <c r="E1347" s="55">
        <f>('Все выпуски'!$H$4*'Все выпуски'!$H$8)*((VLOOKUP(IF(C1347="Нет",VLOOKUP(A1347,Оп27_BYN→EUR!$A$2:$C$33,3,0),VLOOKUP((A1347-1),Оп27_BYN→EUR!$A$2:$C$33,3,0)),$B$2:$G$2774,5,0)-VLOOKUP(B1347,$B$2:$G$2774,5,0))/365+(VLOOKUP(IF(C1347="Нет",VLOOKUP(A1347,Оп27_BYN→EUR!$A$2:$C$33,3,0),VLOOKUP((A1347-1),Оп27_BYN→EUR!$A$2:$C$33,3,0)),$B$2:$G$2774,6,0)-VLOOKUP(B1347,$B$2:$G$2774,6,0))/366)</f>
        <v>0.45339182976940945</v>
      </c>
      <c r="F1347" s="54">
        <f>COUNTIF(D1348:$D$2774,365)</f>
        <v>1061</v>
      </c>
      <c r="G1347" s="54">
        <f>COUNTIF(D1348:$D$2774,366)</f>
        <v>366</v>
      </c>
    </row>
    <row r="1348" spans="1:7" x14ac:dyDescent="0.25">
      <c r="A1348" s="54">
        <f>COUNTIF($C$3:C1348,"Да")</f>
        <v>15</v>
      </c>
      <c r="B1348" s="53">
        <f t="shared" ref="B1348:B1411" si="43">B1347+1</f>
        <v>46746</v>
      </c>
      <c r="C1348" s="53" t="str">
        <f>IF(ISERROR(VLOOKUP(B1348,Оп27_BYN→EUR!$C$3:$C$33,1,0)),"Нет","Да")</f>
        <v>Нет</v>
      </c>
      <c r="D1348" s="54">
        <f t="shared" si="42"/>
        <v>365</v>
      </c>
      <c r="E1348" s="55">
        <f>('Все выпуски'!$H$4*'Все выпуски'!$H$8)*((VLOOKUP(IF(C1348="Нет",VLOOKUP(A1348,Оп27_BYN→EUR!$A$2:$C$33,3,0),VLOOKUP((A1348-1),Оп27_BYN→EUR!$A$2:$C$33,3,0)),$B$2:$G$2774,5,0)-VLOOKUP(B1348,$B$2:$G$2774,5,0))/365+(VLOOKUP(IF(C1348="Нет",VLOOKUP(A1348,Оп27_BYN→EUR!$A$2:$C$33,3,0),VLOOKUP((A1348-1),Оп27_BYN→EUR!$A$2:$C$33,3,0)),$B$2:$G$2774,6,0)-VLOOKUP(B1348,$B$2:$G$2774,6,0))/366)</f>
        <v>0.48006193740290409</v>
      </c>
      <c r="F1348" s="54">
        <f>COUNTIF(D1349:$D$2774,365)</f>
        <v>1060</v>
      </c>
      <c r="G1348" s="54">
        <f>COUNTIF(D1349:$D$2774,366)</f>
        <v>366</v>
      </c>
    </row>
    <row r="1349" spans="1:7" x14ac:dyDescent="0.25">
      <c r="A1349" s="54">
        <f>COUNTIF($C$3:C1349,"Да")</f>
        <v>15</v>
      </c>
      <c r="B1349" s="53">
        <f t="shared" si="43"/>
        <v>46747</v>
      </c>
      <c r="C1349" s="53" t="str">
        <f>IF(ISERROR(VLOOKUP(B1349,Оп27_BYN→EUR!$C$3:$C$33,1,0)),"Нет","Да")</f>
        <v>Нет</v>
      </c>
      <c r="D1349" s="54">
        <f t="shared" si="42"/>
        <v>365</v>
      </c>
      <c r="E1349" s="55">
        <f>('Все выпуски'!$H$4*'Все выпуски'!$H$8)*((VLOOKUP(IF(C1349="Нет",VLOOKUP(A1349,Оп27_BYN→EUR!$A$2:$C$33,3,0),VLOOKUP((A1349-1),Оп27_BYN→EUR!$A$2:$C$33,3,0)),$B$2:$G$2774,5,0)-VLOOKUP(B1349,$B$2:$G$2774,5,0))/365+(VLOOKUP(IF(C1349="Нет",VLOOKUP(A1349,Оп27_BYN→EUR!$A$2:$C$33,3,0),VLOOKUP((A1349-1),Оп27_BYN→EUR!$A$2:$C$33,3,0)),$B$2:$G$2774,6,0)-VLOOKUP(B1349,$B$2:$G$2774,6,0))/366)</f>
        <v>0.50673204503639879</v>
      </c>
      <c r="F1349" s="54">
        <f>COUNTIF(D1350:$D$2774,365)</f>
        <v>1059</v>
      </c>
      <c r="G1349" s="54">
        <f>COUNTIF(D1350:$D$2774,366)</f>
        <v>366</v>
      </c>
    </row>
    <row r="1350" spans="1:7" x14ac:dyDescent="0.25">
      <c r="A1350" s="54">
        <f>COUNTIF($C$3:C1350,"Да")</f>
        <v>15</v>
      </c>
      <c r="B1350" s="53">
        <f t="shared" si="43"/>
        <v>46748</v>
      </c>
      <c r="C1350" s="53" t="str">
        <f>IF(ISERROR(VLOOKUP(B1350,Оп27_BYN→EUR!$C$3:$C$33,1,0)),"Нет","Да")</f>
        <v>Нет</v>
      </c>
      <c r="D1350" s="54">
        <f t="shared" si="42"/>
        <v>365</v>
      </c>
      <c r="E1350" s="55">
        <f>('Все выпуски'!$H$4*'Все выпуски'!$H$8)*((VLOOKUP(IF(C1350="Нет",VLOOKUP(A1350,Оп27_BYN→EUR!$A$2:$C$33,3,0),VLOOKUP((A1350-1),Оп27_BYN→EUR!$A$2:$C$33,3,0)),$B$2:$G$2774,5,0)-VLOOKUP(B1350,$B$2:$G$2774,5,0))/365+(VLOOKUP(IF(C1350="Нет",VLOOKUP(A1350,Оп27_BYN→EUR!$A$2:$C$33,3,0),VLOOKUP((A1350-1),Оп27_BYN→EUR!$A$2:$C$33,3,0)),$B$2:$G$2774,6,0)-VLOOKUP(B1350,$B$2:$G$2774,6,0))/366)</f>
        <v>0.53340215266989344</v>
      </c>
      <c r="F1350" s="54">
        <f>COUNTIF(D1351:$D$2774,365)</f>
        <v>1058</v>
      </c>
      <c r="G1350" s="54">
        <f>COUNTIF(D1351:$D$2774,366)</f>
        <v>366</v>
      </c>
    </row>
    <row r="1351" spans="1:7" x14ac:dyDescent="0.25">
      <c r="A1351" s="54">
        <f>COUNTIF($C$3:C1351,"Да")</f>
        <v>15</v>
      </c>
      <c r="B1351" s="53">
        <f t="shared" si="43"/>
        <v>46749</v>
      </c>
      <c r="C1351" s="53" t="str">
        <f>IF(ISERROR(VLOOKUP(B1351,Оп27_BYN→EUR!$C$3:$C$33,1,0)),"Нет","Да")</f>
        <v>Нет</v>
      </c>
      <c r="D1351" s="54">
        <f t="shared" si="42"/>
        <v>365</v>
      </c>
      <c r="E1351" s="55">
        <f>('Все выпуски'!$H$4*'Все выпуски'!$H$8)*((VLOOKUP(IF(C1351="Нет",VLOOKUP(A1351,Оп27_BYN→EUR!$A$2:$C$33,3,0),VLOOKUP((A1351-1),Оп27_BYN→EUR!$A$2:$C$33,3,0)),$B$2:$G$2774,5,0)-VLOOKUP(B1351,$B$2:$G$2774,5,0))/365+(VLOOKUP(IF(C1351="Нет",VLOOKUP(A1351,Оп27_BYN→EUR!$A$2:$C$33,3,0),VLOOKUP((A1351-1),Оп27_BYN→EUR!$A$2:$C$33,3,0)),$B$2:$G$2774,6,0)-VLOOKUP(B1351,$B$2:$G$2774,6,0))/366)</f>
        <v>0.56007226030338808</v>
      </c>
      <c r="F1351" s="54">
        <f>COUNTIF(D1352:$D$2774,365)</f>
        <v>1057</v>
      </c>
      <c r="G1351" s="54">
        <f>COUNTIF(D1352:$D$2774,366)</f>
        <v>366</v>
      </c>
    </row>
    <row r="1352" spans="1:7" x14ac:dyDescent="0.25">
      <c r="A1352" s="54">
        <f>COUNTIF($C$3:C1352,"Да")</f>
        <v>15</v>
      </c>
      <c r="B1352" s="53">
        <f t="shared" si="43"/>
        <v>46750</v>
      </c>
      <c r="C1352" s="53" t="str">
        <f>IF(ISERROR(VLOOKUP(B1352,Оп27_BYN→EUR!$C$3:$C$33,1,0)),"Нет","Да")</f>
        <v>Нет</v>
      </c>
      <c r="D1352" s="54">
        <f t="shared" si="42"/>
        <v>365</v>
      </c>
      <c r="E1352" s="55">
        <f>('Все выпуски'!$H$4*'Все выпуски'!$H$8)*((VLOOKUP(IF(C1352="Нет",VLOOKUP(A1352,Оп27_BYN→EUR!$A$2:$C$33,3,0),VLOOKUP((A1352-1),Оп27_BYN→EUR!$A$2:$C$33,3,0)),$B$2:$G$2774,5,0)-VLOOKUP(B1352,$B$2:$G$2774,5,0))/365+(VLOOKUP(IF(C1352="Нет",VLOOKUP(A1352,Оп27_BYN→EUR!$A$2:$C$33,3,0),VLOOKUP((A1352-1),Оп27_BYN→EUR!$A$2:$C$33,3,0)),$B$2:$G$2774,6,0)-VLOOKUP(B1352,$B$2:$G$2774,6,0))/366)</f>
        <v>0.58674236793688284</v>
      </c>
      <c r="F1352" s="54">
        <f>COUNTIF(D1353:$D$2774,365)</f>
        <v>1056</v>
      </c>
      <c r="G1352" s="54">
        <f>COUNTIF(D1353:$D$2774,366)</f>
        <v>366</v>
      </c>
    </row>
    <row r="1353" spans="1:7" x14ac:dyDescent="0.25">
      <c r="A1353" s="54">
        <f>COUNTIF($C$3:C1353,"Да")</f>
        <v>15</v>
      </c>
      <c r="B1353" s="53">
        <f t="shared" si="43"/>
        <v>46751</v>
      </c>
      <c r="C1353" s="53" t="str">
        <f>IF(ISERROR(VLOOKUP(B1353,Оп27_BYN→EUR!$C$3:$C$33,1,0)),"Нет","Да")</f>
        <v>Нет</v>
      </c>
      <c r="D1353" s="54">
        <f t="shared" si="42"/>
        <v>365</v>
      </c>
      <c r="E1353" s="55">
        <f>('Все выпуски'!$H$4*'Все выпуски'!$H$8)*((VLOOKUP(IF(C1353="Нет",VLOOKUP(A1353,Оп27_BYN→EUR!$A$2:$C$33,3,0),VLOOKUP((A1353-1),Оп27_BYN→EUR!$A$2:$C$33,3,0)),$B$2:$G$2774,5,0)-VLOOKUP(B1353,$B$2:$G$2774,5,0))/365+(VLOOKUP(IF(C1353="Нет",VLOOKUP(A1353,Оп27_BYN→EUR!$A$2:$C$33,3,0),VLOOKUP((A1353-1),Оп27_BYN→EUR!$A$2:$C$33,3,0)),$B$2:$G$2774,6,0)-VLOOKUP(B1353,$B$2:$G$2774,6,0))/366)</f>
        <v>0.61341247557037748</v>
      </c>
      <c r="F1353" s="54">
        <f>COUNTIF(D1354:$D$2774,365)</f>
        <v>1055</v>
      </c>
      <c r="G1353" s="54">
        <f>COUNTIF(D1354:$D$2774,366)</f>
        <v>366</v>
      </c>
    </row>
    <row r="1354" spans="1:7" x14ac:dyDescent="0.25">
      <c r="A1354" s="54">
        <f>COUNTIF($C$3:C1354,"Да")</f>
        <v>15</v>
      </c>
      <c r="B1354" s="53">
        <f t="shared" si="43"/>
        <v>46752</v>
      </c>
      <c r="C1354" s="53" t="str">
        <f>IF(ISERROR(VLOOKUP(B1354,Оп27_BYN→EUR!$C$3:$C$33,1,0)),"Нет","Да")</f>
        <v>Нет</v>
      </c>
      <c r="D1354" s="54">
        <f t="shared" si="42"/>
        <v>365</v>
      </c>
      <c r="E1354" s="55">
        <f>('Все выпуски'!$H$4*'Все выпуски'!$H$8)*((VLOOKUP(IF(C1354="Нет",VLOOKUP(A1354,Оп27_BYN→EUR!$A$2:$C$33,3,0),VLOOKUP((A1354-1),Оп27_BYN→EUR!$A$2:$C$33,3,0)),$B$2:$G$2774,5,0)-VLOOKUP(B1354,$B$2:$G$2774,5,0))/365+(VLOOKUP(IF(C1354="Нет",VLOOKUP(A1354,Оп27_BYN→EUR!$A$2:$C$33,3,0),VLOOKUP((A1354-1),Оп27_BYN→EUR!$A$2:$C$33,3,0)),$B$2:$G$2774,6,0)-VLOOKUP(B1354,$B$2:$G$2774,6,0))/366)</f>
        <v>0.64008258320387201</v>
      </c>
      <c r="F1354" s="54">
        <f>COUNTIF(D1355:$D$2774,365)</f>
        <v>1054</v>
      </c>
      <c r="G1354" s="54">
        <f>COUNTIF(D1355:$D$2774,366)</f>
        <v>366</v>
      </c>
    </row>
    <row r="1355" spans="1:7" x14ac:dyDescent="0.25">
      <c r="A1355" s="54">
        <f>COUNTIF($C$3:C1355,"Да")</f>
        <v>15</v>
      </c>
      <c r="B1355" s="53">
        <f t="shared" si="43"/>
        <v>46753</v>
      </c>
      <c r="C1355" s="53" t="str">
        <f>IF(ISERROR(VLOOKUP(B1355,Оп27_BYN→EUR!$C$3:$C$33,1,0)),"Нет","Да")</f>
        <v>Нет</v>
      </c>
      <c r="D1355" s="54">
        <f t="shared" si="42"/>
        <v>366</v>
      </c>
      <c r="E1355" s="55">
        <f>('Все выпуски'!$H$4*'Все выпуски'!$H$8)*((VLOOKUP(IF(C1355="Нет",VLOOKUP(A1355,Оп27_BYN→EUR!$A$2:$C$33,3,0),VLOOKUP((A1355-1),Оп27_BYN→EUR!$A$2:$C$33,3,0)),$B$2:$G$2774,5,0)-VLOOKUP(B1355,$B$2:$G$2774,5,0))/365+(VLOOKUP(IF(C1355="Нет",VLOOKUP(A1355,Оп27_BYN→EUR!$A$2:$C$33,3,0),VLOOKUP((A1355-1),Оп27_BYN→EUR!$A$2:$C$33,3,0)),$B$2:$G$2774,6,0)-VLOOKUP(B1355,$B$2:$G$2774,6,0))/366)</f>
        <v>0.66667982169082718</v>
      </c>
      <c r="F1355" s="54">
        <f>COUNTIF(D1356:$D$2774,365)</f>
        <v>1054</v>
      </c>
      <c r="G1355" s="54">
        <f>COUNTIF(D1356:$D$2774,366)</f>
        <v>365</v>
      </c>
    </row>
    <row r="1356" spans="1:7" x14ac:dyDescent="0.25">
      <c r="A1356" s="54">
        <f>COUNTIF($C$3:C1356,"Да")</f>
        <v>15</v>
      </c>
      <c r="B1356" s="53">
        <f t="shared" si="43"/>
        <v>46754</v>
      </c>
      <c r="C1356" s="53" t="str">
        <f>IF(ISERROR(VLOOKUP(B1356,Оп27_BYN→EUR!$C$3:$C$33,1,0)),"Нет","Да")</f>
        <v>Нет</v>
      </c>
      <c r="D1356" s="54">
        <f t="shared" si="42"/>
        <v>366</v>
      </c>
      <c r="E1356" s="55">
        <f>('Все выпуски'!$H$4*'Все выпуски'!$H$8)*((VLOOKUP(IF(C1356="Нет",VLOOKUP(A1356,Оп27_BYN→EUR!$A$2:$C$33,3,0),VLOOKUP((A1356-1),Оп27_BYN→EUR!$A$2:$C$33,3,0)),$B$2:$G$2774,5,0)-VLOOKUP(B1356,$B$2:$G$2774,5,0))/365+(VLOOKUP(IF(C1356="Нет",VLOOKUP(A1356,Оп27_BYN→EUR!$A$2:$C$33,3,0),VLOOKUP((A1356-1),Оп27_BYN→EUR!$A$2:$C$33,3,0)),$B$2:$G$2774,6,0)-VLOOKUP(B1356,$B$2:$G$2774,6,0))/366)</f>
        <v>0.69327706017778223</v>
      </c>
      <c r="F1356" s="54">
        <f>COUNTIF(D1357:$D$2774,365)</f>
        <v>1054</v>
      </c>
      <c r="G1356" s="54">
        <f>COUNTIF(D1357:$D$2774,366)</f>
        <v>364</v>
      </c>
    </row>
    <row r="1357" spans="1:7" x14ac:dyDescent="0.25">
      <c r="A1357" s="54">
        <f>COUNTIF($C$3:C1357,"Да")</f>
        <v>15</v>
      </c>
      <c r="B1357" s="53">
        <f t="shared" si="43"/>
        <v>46755</v>
      </c>
      <c r="C1357" s="53" t="str">
        <f>IF(ISERROR(VLOOKUP(B1357,Оп27_BYN→EUR!$C$3:$C$33,1,0)),"Нет","Да")</f>
        <v>Нет</v>
      </c>
      <c r="D1357" s="54">
        <f t="shared" si="42"/>
        <v>366</v>
      </c>
      <c r="E1357" s="55">
        <f>('Все выпуски'!$H$4*'Все выпуски'!$H$8)*((VLOOKUP(IF(C1357="Нет",VLOOKUP(A1357,Оп27_BYN→EUR!$A$2:$C$33,3,0),VLOOKUP((A1357-1),Оп27_BYN→EUR!$A$2:$C$33,3,0)),$B$2:$G$2774,5,0)-VLOOKUP(B1357,$B$2:$G$2774,5,0))/365+(VLOOKUP(IF(C1357="Нет",VLOOKUP(A1357,Оп27_BYN→EUR!$A$2:$C$33,3,0),VLOOKUP((A1357-1),Оп27_BYN→EUR!$A$2:$C$33,3,0)),$B$2:$G$2774,6,0)-VLOOKUP(B1357,$B$2:$G$2774,6,0))/366)</f>
        <v>0.71987429866473718</v>
      </c>
      <c r="F1357" s="54">
        <f>COUNTIF(D1358:$D$2774,365)</f>
        <v>1054</v>
      </c>
      <c r="G1357" s="54">
        <f>COUNTIF(D1358:$D$2774,366)</f>
        <v>363</v>
      </c>
    </row>
    <row r="1358" spans="1:7" x14ac:dyDescent="0.25">
      <c r="A1358" s="54">
        <f>COUNTIF($C$3:C1358,"Да")</f>
        <v>15</v>
      </c>
      <c r="B1358" s="53">
        <f t="shared" si="43"/>
        <v>46756</v>
      </c>
      <c r="C1358" s="53" t="str">
        <f>IF(ISERROR(VLOOKUP(B1358,Оп27_BYN→EUR!$C$3:$C$33,1,0)),"Нет","Да")</f>
        <v>Нет</v>
      </c>
      <c r="D1358" s="54">
        <f t="shared" si="42"/>
        <v>366</v>
      </c>
      <c r="E1358" s="55">
        <f>('Все выпуски'!$H$4*'Все выпуски'!$H$8)*((VLOOKUP(IF(C1358="Нет",VLOOKUP(A1358,Оп27_BYN→EUR!$A$2:$C$33,3,0),VLOOKUP((A1358-1),Оп27_BYN→EUR!$A$2:$C$33,3,0)),$B$2:$G$2774,5,0)-VLOOKUP(B1358,$B$2:$G$2774,5,0))/365+(VLOOKUP(IF(C1358="Нет",VLOOKUP(A1358,Оп27_BYN→EUR!$A$2:$C$33,3,0),VLOOKUP((A1358-1),Оп27_BYN→EUR!$A$2:$C$33,3,0)),$B$2:$G$2774,6,0)-VLOOKUP(B1358,$B$2:$G$2774,6,0))/366)</f>
        <v>0.74647153715169234</v>
      </c>
      <c r="F1358" s="54">
        <f>COUNTIF(D1359:$D$2774,365)</f>
        <v>1054</v>
      </c>
      <c r="G1358" s="54">
        <f>COUNTIF(D1359:$D$2774,366)</f>
        <v>362</v>
      </c>
    </row>
    <row r="1359" spans="1:7" x14ac:dyDescent="0.25">
      <c r="A1359" s="54">
        <f>COUNTIF($C$3:C1359,"Да")</f>
        <v>15</v>
      </c>
      <c r="B1359" s="53">
        <f t="shared" si="43"/>
        <v>46757</v>
      </c>
      <c r="C1359" s="53" t="str">
        <f>IF(ISERROR(VLOOKUP(B1359,Оп27_BYN→EUR!$C$3:$C$33,1,0)),"Нет","Да")</f>
        <v>Нет</v>
      </c>
      <c r="D1359" s="54">
        <f t="shared" si="42"/>
        <v>366</v>
      </c>
      <c r="E1359" s="55">
        <f>('Все выпуски'!$H$4*'Все выпуски'!$H$8)*((VLOOKUP(IF(C1359="Нет",VLOOKUP(A1359,Оп27_BYN→EUR!$A$2:$C$33,3,0),VLOOKUP((A1359-1),Оп27_BYN→EUR!$A$2:$C$33,3,0)),$B$2:$G$2774,5,0)-VLOOKUP(B1359,$B$2:$G$2774,5,0))/365+(VLOOKUP(IF(C1359="Нет",VLOOKUP(A1359,Оп27_BYN→EUR!$A$2:$C$33,3,0),VLOOKUP((A1359-1),Оп27_BYN→EUR!$A$2:$C$33,3,0)),$B$2:$G$2774,6,0)-VLOOKUP(B1359,$B$2:$G$2774,6,0))/366)</f>
        <v>0.7730687756386474</v>
      </c>
      <c r="F1359" s="54">
        <f>COUNTIF(D1360:$D$2774,365)</f>
        <v>1054</v>
      </c>
      <c r="G1359" s="54">
        <f>COUNTIF(D1360:$D$2774,366)</f>
        <v>361</v>
      </c>
    </row>
    <row r="1360" spans="1:7" x14ac:dyDescent="0.25">
      <c r="A1360" s="54">
        <f>COUNTIF($C$3:C1360,"Да")</f>
        <v>15</v>
      </c>
      <c r="B1360" s="53">
        <f t="shared" si="43"/>
        <v>46758</v>
      </c>
      <c r="C1360" s="53" t="str">
        <f>IF(ISERROR(VLOOKUP(B1360,Оп27_BYN→EUR!$C$3:$C$33,1,0)),"Нет","Да")</f>
        <v>Нет</v>
      </c>
      <c r="D1360" s="54">
        <f t="shared" si="42"/>
        <v>366</v>
      </c>
      <c r="E1360" s="55">
        <f>('Все выпуски'!$H$4*'Все выпуски'!$H$8)*((VLOOKUP(IF(C1360="Нет",VLOOKUP(A1360,Оп27_BYN→EUR!$A$2:$C$33,3,0),VLOOKUP((A1360-1),Оп27_BYN→EUR!$A$2:$C$33,3,0)),$B$2:$G$2774,5,0)-VLOOKUP(B1360,$B$2:$G$2774,5,0))/365+(VLOOKUP(IF(C1360="Нет",VLOOKUP(A1360,Оп27_BYN→EUR!$A$2:$C$33,3,0),VLOOKUP((A1360-1),Оп27_BYN→EUR!$A$2:$C$33,3,0)),$B$2:$G$2774,6,0)-VLOOKUP(B1360,$B$2:$G$2774,6,0))/366)</f>
        <v>0.79966601412560245</v>
      </c>
      <c r="F1360" s="54">
        <f>COUNTIF(D1361:$D$2774,365)</f>
        <v>1054</v>
      </c>
      <c r="G1360" s="54">
        <f>COUNTIF(D1361:$D$2774,366)</f>
        <v>360</v>
      </c>
    </row>
    <row r="1361" spans="1:7" x14ac:dyDescent="0.25">
      <c r="A1361" s="54">
        <f>COUNTIF($C$3:C1361,"Да")</f>
        <v>15</v>
      </c>
      <c r="B1361" s="53">
        <f t="shared" si="43"/>
        <v>46759</v>
      </c>
      <c r="C1361" s="53" t="str">
        <f>IF(ISERROR(VLOOKUP(B1361,Оп27_BYN→EUR!$C$3:$C$33,1,0)),"Нет","Да")</f>
        <v>Нет</v>
      </c>
      <c r="D1361" s="54">
        <f t="shared" si="42"/>
        <v>366</v>
      </c>
      <c r="E1361" s="55">
        <f>('Все выпуски'!$H$4*'Все выпуски'!$H$8)*((VLOOKUP(IF(C1361="Нет",VLOOKUP(A1361,Оп27_BYN→EUR!$A$2:$C$33,3,0),VLOOKUP((A1361-1),Оп27_BYN→EUR!$A$2:$C$33,3,0)),$B$2:$G$2774,5,0)-VLOOKUP(B1361,$B$2:$G$2774,5,0))/365+(VLOOKUP(IF(C1361="Нет",VLOOKUP(A1361,Оп27_BYN→EUR!$A$2:$C$33,3,0),VLOOKUP((A1361-1),Оп27_BYN→EUR!$A$2:$C$33,3,0)),$B$2:$G$2774,6,0)-VLOOKUP(B1361,$B$2:$G$2774,6,0))/366)</f>
        <v>0.82626325261255762</v>
      </c>
      <c r="F1361" s="54">
        <f>COUNTIF(D1362:$D$2774,365)</f>
        <v>1054</v>
      </c>
      <c r="G1361" s="54">
        <f>COUNTIF(D1362:$D$2774,366)</f>
        <v>359</v>
      </c>
    </row>
    <row r="1362" spans="1:7" x14ac:dyDescent="0.25">
      <c r="A1362" s="54">
        <f>COUNTIF($C$3:C1362,"Да")</f>
        <v>15</v>
      </c>
      <c r="B1362" s="53">
        <f t="shared" si="43"/>
        <v>46760</v>
      </c>
      <c r="C1362" s="53" t="str">
        <f>IF(ISERROR(VLOOKUP(B1362,Оп27_BYN→EUR!$C$3:$C$33,1,0)),"Нет","Да")</f>
        <v>Нет</v>
      </c>
      <c r="D1362" s="54">
        <f t="shared" si="42"/>
        <v>366</v>
      </c>
      <c r="E1362" s="55">
        <f>('Все выпуски'!$H$4*'Все выпуски'!$H$8)*((VLOOKUP(IF(C1362="Нет",VLOOKUP(A1362,Оп27_BYN→EUR!$A$2:$C$33,3,0),VLOOKUP((A1362-1),Оп27_BYN→EUR!$A$2:$C$33,3,0)),$B$2:$G$2774,5,0)-VLOOKUP(B1362,$B$2:$G$2774,5,0))/365+(VLOOKUP(IF(C1362="Нет",VLOOKUP(A1362,Оп27_BYN→EUR!$A$2:$C$33,3,0),VLOOKUP((A1362-1),Оп27_BYN→EUR!$A$2:$C$33,3,0)),$B$2:$G$2774,6,0)-VLOOKUP(B1362,$B$2:$G$2774,6,0))/366)</f>
        <v>0.85286049109951256</v>
      </c>
      <c r="F1362" s="54">
        <f>COUNTIF(D1363:$D$2774,365)</f>
        <v>1054</v>
      </c>
      <c r="G1362" s="54">
        <f>COUNTIF(D1363:$D$2774,366)</f>
        <v>358</v>
      </c>
    </row>
    <row r="1363" spans="1:7" x14ac:dyDescent="0.25">
      <c r="A1363" s="54">
        <f>COUNTIF($C$3:C1363,"Да")</f>
        <v>15</v>
      </c>
      <c r="B1363" s="53">
        <f t="shared" si="43"/>
        <v>46761</v>
      </c>
      <c r="C1363" s="53" t="str">
        <f>IF(ISERROR(VLOOKUP(B1363,Оп27_BYN→EUR!$C$3:$C$33,1,0)),"Нет","Да")</f>
        <v>Нет</v>
      </c>
      <c r="D1363" s="54">
        <f t="shared" si="42"/>
        <v>366</v>
      </c>
      <c r="E1363" s="55">
        <f>('Все выпуски'!$H$4*'Все выпуски'!$H$8)*((VLOOKUP(IF(C1363="Нет",VLOOKUP(A1363,Оп27_BYN→EUR!$A$2:$C$33,3,0),VLOOKUP((A1363-1),Оп27_BYN→EUR!$A$2:$C$33,3,0)),$B$2:$G$2774,5,0)-VLOOKUP(B1363,$B$2:$G$2774,5,0))/365+(VLOOKUP(IF(C1363="Нет",VLOOKUP(A1363,Оп27_BYN→EUR!$A$2:$C$33,3,0),VLOOKUP((A1363-1),Оп27_BYN→EUR!$A$2:$C$33,3,0)),$B$2:$G$2774,6,0)-VLOOKUP(B1363,$B$2:$G$2774,6,0))/366)</f>
        <v>0.87945772958646762</v>
      </c>
      <c r="F1363" s="54">
        <f>COUNTIF(D1364:$D$2774,365)</f>
        <v>1054</v>
      </c>
      <c r="G1363" s="54">
        <f>COUNTIF(D1364:$D$2774,366)</f>
        <v>357</v>
      </c>
    </row>
    <row r="1364" spans="1:7" x14ac:dyDescent="0.25">
      <c r="A1364" s="54">
        <f>COUNTIF($C$3:C1364,"Да")</f>
        <v>15</v>
      </c>
      <c r="B1364" s="53">
        <f t="shared" si="43"/>
        <v>46762</v>
      </c>
      <c r="C1364" s="53" t="str">
        <f>IF(ISERROR(VLOOKUP(B1364,Оп27_BYN→EUR!$C$3:$C$33,1,0)),"Нет","Да")</f>
        <v>Нет</v>
      </c>
      <c r="D1364" s="54">
        <f t="shared" si="42"/>
        <v>366</v>
      </c>
      <c r="E1364" s="55">
        <f>('Все выпуски'!$H$4*'Все выпуски'!$H$8)*((VLOOKUP(IF(C1364="Нет",VLOOKUP(A1364,Оп27_BYN→EUR!$A$2:$C$33,3,0),VLOOKUP((A1364-1),Оп27_BYN→EUR!$A$2:$C$33,3,0)),$B$2:$G$2774,5,0)-VLOOKUP(B1364,$B$2:$G$2774,5,0))/365+(VLOOKUP(IF(C1364="Нет",VLOOKUP(A1364,Оп27_BYN→EUR!$A$2:$C$33,3,0),VLOOKUP((A1364-1),Оп27_BYN→EUR!$A$2:$C$33,3,0)),$B$2:$G$2774,6,0)-VLOOKUP(B1364,$B$2:$G$2774,6,0))/366)</f>
        <v>0.90605496807342278</v>
      </c>
      <c r="F1364" s="54">
        <f>COUNTIF(D1365:$D$2774,365)</f>
        <v>1054</v>
      </c>
      <c r="G1364" s="54">
        <f>COUNTIF(D1365:$D$2774,366)</f>
        <v>356</v>
      </c>
    </row>
    <row r="1365" spans="1:7" x14ac:dyDescent="0.25">
      <c r="A1365" s="54">
        <f>COUNTIF($C$3:C1365,"Да")</f>
        <v>15</v>
      </c>
      <c r="B1365" s="53">
        <f t="shared" si="43"/>
        <v>46763</v>
      </c>
      <c r="C1365" s="53" t="str">
        <f>IF(ISERROR(VLOOKUP(B1365,Оп27_BYN→EUR!$C$3:$C$33,1,0)),"Нет","Да")</f>
        <v>Нет</v>
      </c>
      <c r="D1365" s="54">
        <f t="shared" si="42"/>
        <v>366</v>
      </c>
      <c r="E1365" s="55">
        <f>('Все выпуски'!$H$4*'Все выпуски'!$H$8)*((VLOOKUP(IF(C1365="Нет",VLOOKUP(A1365,Оп27_BYN→EUR!$A$2:$C$33,3,0),VLOOKUP((A1365-1),Оп27_BYN→EUR!$A$2:$C$33,3,0)),$B$2:$G$2774,5,0)-VLOOKUP(B1365,$B$2:$G$2774,5,0))/365+(VLOOKUP(IF(C1365="Нет",VLOOKUP(A1365,Оп27_BYN→EUR!$A$2:$C$33,3,0),VLOOKUP((A1365-1),Оп27_BYN→EUR!$A$2:$C$33,3,0)),$B$2:$G$2774,6,0)-VLOOKUP(B1365,$B$2:$G$2774,6,0))/366)</f>
        <v>0.93265220656037773</v>
      </c>
      <c r="F1365" s="54">
        <f>COUNTIF(D1366:$D$2774,365)</f>
        <v>1054</v>
      </c>
      <c r="G1365" s="54">
        <f>COUNTIF(D1366:$D$2774,366)</f>
        <v>355</v>
      </c>
    </row>
    <row r="1366" spans="1:7" x14ac:dyDescent="0.25">
      <c r="A1366" s="54">
        <f>COUNTIF($C$3:C1366,"Да")</f>
        <v>15</v>
      </c>
      <c r="B1366" s="53">
        <f t="shared" si="43"/>
        <v>46764</v>
      </c>
      <c r="C1366" s="53" t="str">
        <f>IF(ISERROR(VLOOKUP(B1366,Оп27_BYN→EUR!$C$3:$C$33,1,0)),"Нет","Да")</f>
        <v>Нет</v>
      </c>
      <c r="D1366" s="54">
        <f t="shared" si="42"/>
        <v>366</v>
      </c>
      <c r="E1366" s="55">
        <f>('Все выпуски'!$H$4*'Все выпуски'!$H$8)*((VLOOKUP(IF(C1366="Нет",VLOOKUP(A1366,Оп27_BYN→EUR!$A$2:$C$33,3,0),VLOOKUP((A1366-1),Оп27_BYN→EUR!$A$2:$C$33,3,0)),$B$2:$G$2774,5,0)-VLOOKUP(B1366,$B$2:$G$2774,5,0))/365+(VLOOKUP(IF(C1366="Нет",VLOOKUP(A1366,Оп27_BYN→EUR!$A$2:$C$33,3,0),VLOOKUP((A1366-1),Оп27_BYN→EUR!$A$2:$C$33,3,0)),$B$2:$G$2774,6,0)-VLOOKUP(B1366,$B$2:$G$2774,6,0))/366)</f>
        <v>0.95924944504733278</v>
      </c>
      <c r="F1366" s="54">
        <f>COUNTIF(D1367:$D$2774,365)</f>
        <v>1054</v>
      </c>
      <c r="G1366" s="54">
        <f>COUNTIF(D1367:$D$2774,366)</f>
        <v>354</v>
      </c>
    </row>
    <row r="1367" spans="1:7" x14ac:dyDescent="0.25">
      <c r="A1367" s="54">
        <f>COUNTIF($C$3:C1367,"Да")</f>
        <v>15</v>
      </c>
      <c r="B1367" s="53">
        <f t="shared" si="43"/>
        <v>46765</v>
      </c>
      <c r="C1367" s="53" t="str">
        <f>IF(ISERROR(VLOOKUP(B1367,Оп27_BYN→EUR!$C$3:$C$33,1,0)),"Нет","Да")</f>
        <v>Нет</v>
      </c>
      <c r="D1367" s="54">
        <f t="shared" si="42"/>
        <v>366</v>
      </c>
      <c r="E1367" s="55">
        <f>('Все выпуски'!$H$4*'Все выпуски'!$H$8)*((VLOOKUP(IF(C1367="Нет",VLOOKUP(A1367,Оп27_BYN→EUR!$A$2:$C$33,3,0),VLOOKUP((A1367-1),Оп27_BYN→EUR!$A$2:$C$33,3,0)),$B$2:$G$2774,5,0)-VLOOKUP(B1367,$B$2:$G$2774,5,0))/365+(VLOOKUP(IF(C1367="Нет",VLOOKUP(A1367,Оп27_BYN→EUR!$A$2:$C$33,3,0),VLOOKUP((A1367-1),Оп27_BYN→EUR!$A$2:$C$33,3,0)),$B$2:$G$2774,6,0)-VLOOKUP(B1367,$B$2:$G$2774,6,0))/366)</f>
        <v>0.98584668353428795</v>
      </c>
      <c r="F1367" s="54">
        <f>COUNTIF(D1368:$D$2774,365)</f>
        <v>1054</v>
      </c>
      <c r="G1367" s="54">
        <f>COUNTIF(D1368:$D$2774,366)</f>
        <v>353</v>
      </c>
    </row>
    <row r="1368" spans="1:7" x14ac:dyDescent="0.25">
      <c r="A1368" s="54">
        <f>COUNTIF($C$3:C1368,"Да")</f>
        <v>15</v>
      </c>
      <c r="B1368" s="53">
        <f t="shared" si="43"/>
        <v>46766</v>
      </c>
      <c r="C1368" s="53" t="str">
        <f>IF(ISERROR(VLOOKUP(B1368,Оп27_BYN→EUR!$C$3:$C$33,1,0)),"Нет","Да")</f>
        <v>Нет</v>
      </c>
      <c r="D1368" s="54">
        <f t="shared" si="42"/>
        <v>366</v>
      </c>
      <c r="E1368" s="55">
        <f>('Все выпуски'!$H$4*'Все выпуски'!$H$8)*((VLOOKUP(IF(C1368="Нет",VLOOKUP(A1368,Оп27_BYN→EUR!$A$2:$C$33,3,0),VLOOKUP((A1368-1),Оп27_BYN→EUR!$A$2:$C$33,3,0)),$B$2:$G$2774,5,0)-VLOOKUP(B1368,$B$2:$G$2774,5,0))/365+(VLOOKUP(IF(C1368="Нет",VLOOKUP(A1368,Оп27_BYN→EUR!$A$2:$C$33,3,0),VLOOKUP((A1368-1),Оп27_BYN→EUR!$A$2:$C$33,3,0)),$B$2:$G$2774,6,0)-VLOOKUP(B1368,$B$2:$G$2774,6,0))/366)</f>
        <v>1.0124439220212431</v>
      </c>
      <c r="F1368" s="54">
        <f>COUNTIF(D1369:$D$2774,365)</f>
        <v>1054</v>
      </c>
      <c r="G1368" s="54">
        <f>COUNTIF(D1369:$D$2774,366)</f>
        <v>352</v>
      </c>
    </row>
    <row r="1369" spans="1:7" x14ac:dyDescent="0.25">
      <c r="A1369" s="54">
        <f>COUNTIF($C$3:C1369,"Да")</f>
        <v>15</v>
      </c>
      <c r="B1369" s="53">
        <f t="shared" si="43"/>
        <v>46767</v>
      </c>
      <c r="C1369" s="53" t="str">
        <f>IF(ISERROR(VLOOKUP(B1369,Оп27_BYN→EUR!$C$3:$C$33,1,0)),"Нет","Да")</f>
        <v>Нет</v>
      </c>
      <c r="D1369" s="54">
        <f t="shared" si="42"/>
        <v>366</v>
      </c>
      <c r="E1369" s="55">
        <f>('Все выпуски'!$H$4*'Все выпуски'!$H$8)*((VLOOKUP(IF(C1369="Нет",VLOOKUP(A1369,Оп27_BYN→EUR!$A$2:$C$33,3,0),VLOOKUP((A1369-1),Оп27_BYN→EUR!$A$2:$C$33,3,0)),$B$2:$G$2774,5,0)-VLOOKUP(B1369,$B$2:$G$2774,5,0))/365+(VLOOKUP(IF(C1369="Нет",VLOOKUP(A1369,Оп27_BYN→EUR!$A$2:$C$33,3,0),VLOOKUP((A1369-1),Оп27_BYN→EUR!$A$2:$C$33,3,0)),$B$2:$G$2774,6,0)-VLOOKUP(B1369,$B$2:$G$2774,6,0))/366)</f>
        <v>1.0390411605081982</v>
      </c>
      <c r="F1369" s="54">
        <f>COUNTIF(D1370:$D$2774,365)</f>
        <v>1054</v>
      </c>
      <c r="G1369" s="54">
        <f>COUNTIF(D1370:$D$2774,366)</f>
        <v>351</v>
      </c>
    </row>
    <row r="1370" spans="1:7" x14ac:dyDescent="0.25">
      <c r="A1370" s="54">
        <f>COUNTIF($C$3:C1370,"Да")</f>
        <v>15</v>
      </c>
      <c r="B1370" s="53">
        <f t="shared" si="43"/>
        <v>46768</v>
      </c>
      <c r="C1370" s="53" t="str">
        <f>IF(ISERROR(VLOOKUP(B1370,Оп27_BYN→EUR!$C$3:$C$33,1,0)),"Нет","Да")</f>
        <v>Нет</v>
      </c>
      <c r="D1370" s="54">
        <f t="shared" si="42"/>
        <v>366</v>
      </c>
      <c r="E1370" s="55">
        <f>('Все выпуски'!$H$4*'Все выпуски'!$H$8)*((VLOOKUP(IF(C1370="Нет",VLOOKUP(A1370,Оп27_BYN→EUR!$A$2:$C$33,3,0),VLOOKUP((A1370-1),Оп27_BYN→EUR!$A$2:$C$33,3,0)),$B$2:$G$2774,5,0)-VLOOKUP(B1370,$B$2:$G$2774,5,0))/365+(VLOOKUP(IF(C1370="Нет",VLOOKUP(A1370,Оп27_BYN→EUR!$A$2:$C$33,3,0),VLOOKUP((A1370-1),Оп27_BYN→EUR!$A$2:$C$33,3,0)),$B$2:$G$2774,6,0)-VLOOKUP(B1370,$B$2:$G$2774,6,0))/366)</f>
        <v>1.0656383989951532</v>
      </c>
      <c r="F1370" s="54">
        <f>COUNTIF(D1371:$D$2774,365)</f>
        <v>1054</v>
      </c>
      <c r="G1370" s="54">
        <f>COUNTIF(D1371:$D$2774,366)</f>
        <v>350</v>
      </c>
    </row>
    <row r="1371" spans="1:7" x14ac:dyDescent="0.25">
      <c r="A1371" s="54">
        <f>COUNTIF($C$3:C1371,"Да")</f>
        <v>15</v>
      </c>
      <c r="B1371" s="53">
        <f t="shared" si="43"/>
        <v>46769</v>
      </c>
      <c r="C1371" s="53" t="str">
        <f>IF(ISERROR(VLOOKUP(B1371,Оп27_BYN→EUR!$C$3:$C$33,1,0)),"Нет","Да")</f>
        <v>Нет</v>
      </c>
      <c r="D1371" s="54">
        <f t="shared" si="42"/>
        <v>366</v>
      </c>
      <c r="E1371" s="55">
        <f>('Все выпуски'!$H$4*'Все выпуски'!$H$8)*((VLOOKUP(IF(C1371="Нет",VLOOKUP(A1371,Оп27_BYN→EUR!$A$2:$C$33,3,0),VLOOKUP((A1371-1),Оп27_BYN→EUR!$A$2:$C$33,3,0)),$B$2:$G$2774,5,0)-VLOOKUP(B1371,$B$2:$G$2774,5,0))/365+(VLOOKUP(IF(C1371="Нет",VLOOKUP(A1371,Оп27_BYN→EUR!$A$2:$C$33,3,0),VLOOKUP((A1371-1),Оп27_BYN→EUR!$A$2:$C$33,3,0)),$B$2:$G$2774,6,0)-VLOOKUP(B1371,$B$2:$G$2774,6,0))/366)</f>
        <v>1.0922356374821083</v>
      </c>
      <c r="F1371" s="54">
        <f>COUNTIF(D1372:$D$2774,365)</f>
        <v>1054</v>
      </c>
      <c r="G1371" s="54">
        <f>COUNTIF(D1372:$D$2774,366)</f>
        <v>349</v>
      </c>
    </row>
    <row r="1372" spans="1:7" x14ac:dyDescent="0.25">
      <c r="A1372" s="54">
        <f>COUNTIF($C$3:C1372,"Да")</f>
        <v>15</v>
      </c>
      <c r="B1372" s="53">
        <f t="shared" si="43"/>
        <v>46770</v>
      </c>
      <c r="C1372" s="53" t="str">
        <f>IF(ISERROR(VLOOKUP(B1372,Оп27_BYN→EUR!$C$3:$C$33,1,0)),"Нет","Да")</f>
        <v>Нет</v>
      </c>
      <c r="D1372" s="54">
        <f t="shared" si="42"/>
        <v>366</v>
      </c>
      <c r="E1372" s="55">
        <f>('Все выпуски'!$H$4*'Все выпуски'!$H$8)*((VLOOKUP(IF(C1372="Нет",VLOOKUP(A1372,Оп27_BYN→EUR!$A$2:$C$33,3,0),VLOOKUP((A1372-1),Оп27_BYN→EUR!$A$2:$C$33,3,0)),$B$2:$G$2774,5,0)-VLOOKUP(B1372,$B$2:$G$2774,5,0))/365+(VLOOKUP(IF(C1372="Нет",VLOOKUP(A1372,Оп27_BYN→EUR!$A$2:$C$33,3,0),VLOOKUP((A1372-1),Оп27_BYN→EUR!$A$2:$C$33,3,0)),$B$2:$G$2774,6,0)-VLOOKUP(B1372,$B$2:$G$2774,6,0))/366)</f>
        <v>1.1188328759690633</v>
      </c>
      <c r="F1372" s="54">
        <f>COUNTIF(D1373:$D$2774,365)</f>
        <v>1054</v>
      </c>
      <c r="G1372" s="54">
        <f>COUNTIF(D1373:$D$2774,366)</f>
        <v>348</v>
      </c>
    </row>
    <row r="1373" spans="1:7" x14ac:dyDescent="0.25">
      <c r="A1373" s="54">
        <f>COUNTIF($C$3:C1373,"Да")</f>
        <v>15</v>
      </c>
      <c r="B1373" s="53">
        <f t="shared" si="43"/>
        <v>46771</v>
      </c>
      <c r="C1373" s="53" t="str">
        <f>IF(ISERROR(VLOOKUP(B1373,Оп27_BYN→EUR!$C$3:$C$33,1,0)),"Нет","Да")</f>
        <v>Нет</v>
      </c>
      <c r="D1373" s="54">
        <f t="shared" si="42"/>
        <v>366</v>
      </c>
      <c r="E1373" s="55">
        <f>('Все выпуски'!$H$4*'Все выпуски'!$H$8)*((VLOOKUP(IF(C1373="Нет",VLOOKUP(A1373,Оп27_BYN→EUR!$A$2:$C$33,3,0),VLOOKUP((A1373-1),Оп27_BYN→EUR!$A$2:$C$33,3,0)),$B$2:$G$2774,5,0)-VLOOKUP(B1373,$B$2:$G$2774,5,0))/365+(VLOOKUP(IF(C1373="Нет",VLOOKUP(A1373,Оп27_BYN→EUR!$A$2:$C$33,3,0),VLOOKUP((A1373-1),Оп27_BYN→EUR!$A$2:$C$33,3,0)),$B$2:$G$2774,6,0)-VLOOKUP(B1373,$B$2:$G$2774,6,0))/366)</f>
        <v>1.1454301144560184</v>
      </c>
      <c r="F1373" s="54">
        <f>COUNTIF(D1374:$D$2774,365)</f>
        <v>1054</v>
      </c>
      <c r="G1373" s="54">
        <f>COUNTIF(D1374:$D$2774,366)</f>
        <v>347</v>
      </c>
    </row>
    <row r="1374" spans="1:7" x14ac:dyDescent="0.25">
      <c r="A1374" s="54">
        <f>COUNTIF($C$3:C1374,"Да")</f>
        <v>15</v>
      </c>
      <c r="B1374" s="53">
        <f t="shared" si="43"/>
        <v>46772</v>
      </c>
      <c r="C1374" s="53" t="str">
        <f>IF(ISERROR(VLOOKUP(B1374,Оп27_BYN→EUR!$C$3:$C$33,1,0)),"Нет","Да")</f>
        <v>Нет</v>
      </c>
      <c r="D1374" s="54">
        <f t="shared" si="42"/>
        <v>366</v>
      </c>
      <c r="E1374" s="55">
        <f>('Все выпуски'!$H$4*'Все выпуски'!$H$8)*((VLOOKUP(IF(C1374="Нет",VLOOKUP(A1374,Оп27_BYN→EUR!$A$2:$C$33,3,0),VLOOKUP((A1374-1),Оп27_BYN→EUR!$A$2:$C$33,3,0)),$B$2:$G$2774,5,0)-VLOOKUP(B1374,$B$2:$G$2774,5,0))/365+(VLOOKUP(IF(C1374="Нет",VLOOKUP(A1374,Оп27_BYN→EUR!$A$2:$C$33,3,0),VLOOKUP((A1374-1),Оп27_BYN→EUR!$A$2:$C$33,3,0)),$B$2:$G$2774,6,0)-VLOOKUP(B1374,$B$2:$G$2774,6,0))/366)</f>
        <v>1.1720273529429732</v>
      </c>
      <c r="F1374" s="54">
        <f>COUNTIF(D1375:$D$2774,365)</f>
        <v>1054</v>
      </c>
      <c r="G1374" s="54">
        <f>COUNTIF(D1375:$D$2774,366)</f>
        <v>346</v>
      </c>
    </row>
    <row r="1375" spans="1:7" x14ac:dyDescent="0.25">
      <c r="A1375" s="54">
        <f>COUNTIF($C$3:C1375,"Да")</f>
        <v>15</v>
      </c>
      <c r="B1375" s="53">
        <f t="shared" si="43"/>
        <v>46773</v>
      </c>
      <c r="C1375" s="53" t="str">
        <f>IF(ISERROR(VLOOKUP(B1375,Оп27_BYN→EUR!$C$3:$C$33,1,0)),"Нет","Да")</f>
        <v>Нет</v>
      </c>
      <c r="D1375" s="54">
        <f t="shared" si="42"/>
        <v>366</v>
      </c>
      <c r="E1375" s="55">
        <f>('Все выпуски'!$H$4*'Все выпуски'!$H$8)*((VLOOKUP(IF(C1375="Нет",VLOOKUP(A1375,Оп27_BYN→EUR!$A$2:$C$33,3,0),VLOOKUP((A1375-1),Оп27_BYN→EUR!$A$2:$C$33,3,0)),$B$2:$G$2774,5,0)-VLOOKUP(B1375,$B$2:$G$2774,5,0))/365+(VLOOKUP(IF(C1375="Нет",VLOOKUP(A1375,Оп27_BYN→EUR!$A$2:$C$33,3,0),VLOOKUP((A1375-1),Оп27_BYN→EUR!$A$2:$C$33,3,0)),$B$2:$G$2774,6,0)-VLOOKUP(B1375,$B$2:$G$2774,6,0))/366)</f>
        <v>1.1986245914299285</v>
      </c>
      <c r="F1375" s="54">
        <f>COUNTIF(D1376:$D$2774,365)</f>
        <v>1054</v>
      </c>
      <c r="G1375" s="54">
        <f>COUNTIF(D1376:$D$2774,366)</f>
        <v>345</v>
      </c>
    </row>
    <row r="1376" spans="1:7" x14ac:dyDescent="0.25">
      <c r="A1376" s="54">
        <f>COUNTIF($C$3:C1376,"Да")</f>
        <v>15</v>
      </c>
      <c r="B1376" s="53">
        <f t="shared" si="43"/>
        <v>46774</v>
      </c>
      <c r="C1376" s="53" t="str">
        <f>IF(ISERROR(VLOOKUP(B1376,Оп27_BYN→EUR!$C$3:$C$33,1,0)),"Нет","Да")</f>
        <v>Нет</v>
      </c>
      <c r="D1376" s="54">
        <f t="shared" si="42"/>
        <v>366</v>
      </c>
      <c r="E1376" s="55">
        <f>('Все выпуски'!$H$4*'Все выпуски'!$H$8)*((VLOOKUP(IF(C1376="Нет",VLOOKUP(A1376,Оп27_BYN→EUR!$A$2:$C$33,3,0),VLOOKUP((A1376-1),Оп27_BYN→EUR!$A$2:$C$33,3,0)),$B$2:$G$2774,5,0)-VLOOKUP(B1376,$B$2:$G$2774,5,0))/365+(VLOOKUP(IF(C1376="Нет",VLOOKUP(A1376,Оп27_BYN→EUR!$A$2:$C$33,3,0),VLOOKUP((A1376-1),Оп27_BYN→EUR!$A$2:$C$33,3,0)),$B$2:$G$2774,6,0)-VLOOKUP(B1376,$B$2:$G$2774,6,0))/366)</f>
        <v>1.2252218299168836</v>
      </c>
      <c r="F1376" s="54">
        <f>COUNTIF(D1377:$D$2774,365)</f>
        <v>1054</v>
      </c>
      <c r="G1376" s="54">
        <f>COUNTIF(D1377:$D$2774,366)</f>
        <v>344</v>
      </c>
    </row>
    <row r="1377" spans="1:7" x14ac:dyDescent="0.25">
      <c r="A1377" s="54">
        <f>COUNTIF($C$3:C1377,"Да")</f>
        <v>15</v>
      </c>
      <c r="B1377" s="53">
        <f t="shared" si="43"/>
        <v>46775</v>
      </c>
      <c r="C1377" s="53" t="str">
        <f>IF(ISERROR(VLOOKUP(B1377,Оп27_BYN→EUR!$C$3:$C$33,1,0)),"Нет","Да")</f>
        <v>Нет</v>
      </c>
      <c r="D1377" s="54">
        <f t="shared" si="42"/>
        <v>366</v>
      </c>
      <c r="E1377" s="55">
        <f>('Все выпуски'!$H$4*'Все выпуски'!$H$8)*((VLOOKUP(IF(C1377="Нет",VLOOKUP(A1377,Оп27_BYN→EUR!$A$2:$C$33,3,0),VLOOKUP((A1377-1),Оп27_BYN→EUR!$A$2:$C$33,3,0)),$B$2:$G$2774,5,0)-VLOOKUP(B1377,$B$2:$G$2774,5,0))/365+(VLOOKUP(IF(C1377="Нет",VLOOKUP(A1377,Оп27_BYN→EUR!$A$2:$C$33,3,0),VLOOKUP((A1377-1),Оп27_BYN→EUR!$A$2:$C$33,3,0)),$B$2:$G$2774,6,0)-VLOOKUP(B1377,$B$2:$G$2774,6,0))/366)</f>
        <v>1.2518190684038386</v>
      </c>
      <c r="F1377" s="54">
        <f>COUNTIF(D1378:$D$2774,365)</f>
        <v>1054</v>
      </c>
      <c r="G1377" s="54">
        <f>COUNTIF(D1378:$D$2774,366)</f>
        <v>343</v>
      </c>
    </row>
    <row r="1378" spans="1:7" x14ac:dyDescent="0.25">
      <c r="A1378" s="54">
        <f>COUNTIF($C$3:C1378,"Да")</f>
        <v>15</v>
      </c>
      <c r="B1378" s="53">
        <f t="shared" si="43"/>
        <v>46776</v>
      </c>
      <c r="C1378" s="53" t="str">
        <f>IF(ISERROR(VLOOKUP(B1378,Оп27_BYN→EUR!$C$3:$C$33,1,0)),"Нет","Да")</f>
        <v>Нет</v>
      </c>
      <c r="D1378" s="54">
        <f t="shared" si="42"/>
        <v>366</v>
      </c>
      <c r="E1378" s="55">
        <f>('Все выпуски'!$H$4*'Все выпуски'!$H$8)*((VLOOKUP(IF(C1378="Нет",VLOOKUP(A1378,Оп27_BYN→EUR!$A$2:$C$33,3,0),VLOOKUP((A1378-1),Оп27_BYN→EUR!$A$2:$C$33,3,0)),$B$2:$G$2774,5,0)-VLOOKUP(B1378,$B$2:$G$2774,5,0))/365+(VLOOKUP(IF(C1378="Нет",VLOOKUP(A1378,Оп27_BYN→EUR!$A$2:$C$33,3,0),VLOOKUP((A1378-1),Оп27_BYN→EUR!$A$2:$C$33,3,0)),$B$2:$G$2774,6,0)-VLOOKUP(B1378,$B$2:$G$2774,6,0))/366)</f>
        <v>1.2784163068907937</v>
      </c>
      <c r="F1378" s="54">
        <f>COUNTIF(D1379:$D$2774,365)</f>
        <v>1054</v>
      </c>
      <c r="G1378" s="54">
        <f>COUNTIF(D1379:$D$2774,366)</f>
        <v>342</v>
      </c>
    </row>
    <row r="1379" spans="1:7" x14ac:dyDescent="0.25">
      <c r="A1379" s="54">
        <f>COUNTIF($C$3:C1379,"Да")</f>
        <v>15</v>
      </c>
      <c r="B1379" s="53">
        <f t="shared" si="43"/>
        <v>46777</v>
      </c>
      <c r="C1379" s="53" t="str">
        <f>IF(ISERROR(VLOOKUP(B1379,Оп27_BYN→EUR!$C$3:$C$33,1,0)),"Нет","Да")</f>
        <v>Нет</v>
      </c>
      <c r="D1379" s="54">
        <f t="shared" si="42"/>
        <v>366</v>
      </c>
      <c r="E1379" s="55">
        <f>('Все выпуски'!$H$4*'Все выпуски'!$H$8)*((VLOOKUP(IF(C1379="Нет",VLOOKUP(A1379,Оп27_BYN→EUR!$A$2:$C$33,3,0),VLOOKUP((A1379-1),Оп27_BYN→EUR!$A$2:$C$33,3,0)),$B$2:$G$2774,5,0)-VLOOKUP(B1379,$B$2:$G$2774,5,0))/365+(VLOOKUP(IF(C1379="Нет",VLOOKUP(A1379,Оп27_BYN→EUR!$A$2:$C$33,3,0),VLOOKUP((A1379-1),Оп27_BYN→EUR!$A$2:$C$33,3,0)),$B$2:$G$2774,6,0)-VLOOKUP(B1379,$B$2:$G$2774,6,0))/366)</f>
        <v>1.3050135453777487</v>
      </c>
      <c r="F1379" s="54">
        <f>COUNTIF(D1380:$D$2774,365)</f>
        <v>1054</v>
      </c>
      <c r="G1379" s="54">
        <f>COUNTIF(D1380:$D$2774,366)</f>
        <v>341</v>
      </c>
    </row>
    <row r="1380" spans="1:7" x14ac:dyDescent="0.25">
      <c r="A1380" s="54">
        <f>COUNTIF($C$3:C1380,"Да")</f>
        <v>15</v>
      </c>
      <c r="B1380" s="53">
        <f t="shared" si="43"/>
        <v>46778</v>
      </c>
      <c r="C1380" s="53" t="str">
        <f>IF(ISERROR(VLOOKUP(B1380,Оп27_BYN→EUR!$C$3:$C$33,1,0)),"Нет","Да")</f>
        <v>Нет</v>
      </c>
      <c r="D1380" s="54">
        <f t="shared" si="42"/>
        <v>366</v>
      </c>
      <c r="E1380" s="55">
        <f>('Все выпуски'!$H$4*'Все выпуски'!$H$8)*((VLOOKUP(IF(C1380="Нет",VLOOKUP(A1380,Оп27_BYN→EUR!$A$2:$C$33,3,0),VLOOKUP((A1380-1),Оп27_BYN→EUR!$A$2:$C$33,3,0)),$B$2:$G$2774,5,0)-VLOOKUP(B1380,$B$2:$G$2774,5,0))/365+(VLOOKUP(IF(C1380="Нет",VLOOKUP(A1380,Оп27_BYN→EUR!$A$2:$C$33,3,0),VLOOKUP((A1380-1),Оп27_BYN→EUR!$A$2:$C$33,3,0)),$B$2:$G$2774,6,0)-VLOOKUP(B1380,$B$2:$G$2774,6,0))/366)</f>
        <v>1.3316107838647036</v>
      </c>
      <c r="F1380" s="54">
        <f>COUNTIF(D1381:$D$2774,365)</f>
        <v>1054</v>
      </c>
      <c r="G1380" s="54">
        <f>COUNTIF(D1381:$D$2774,366)</f>
        <v>340</v>
      </c>
    </row>
    <row r="1381" spans="1:7" x14ac:dyDescent="0.25">
      <c r="A1381" s="54">
        <f>COUNTIF($C$3:C1381,"Да")</f>
        <v>15</v>
      </c>
      <c r="B1381" s="53">
        <f t="shared" si="43"/>
        <v>46779</v>
      </c>
      <c r="C1381" s="53" t="str">
        <f>IF(ISERROR(VLOOKUP(B1381,Оп27_BYN→EUR!$C$3:$C$33,1,0)),"Нет","Да")</f>
        <v>Нет</v>
      </c>
      <c r="D1381" s="54">
        <f t="shared" si="42"/>
        <v>366</v>
      </c>
      <c r="E1381" s="55">
        <f>('Все выпуски'!$H$4*'Все выпуски'!$H$8)*((VLOOKUP(IF(C1381="Нет",VLOOKUP(A1381,Оп27_BYN→EUR!$A$2:$C$33,3,0),VLOOKUP((A1381-1),Оп27_BYN→EUR!$A$2:$C$33,3,0)),$B$2:$G$2774,5,0)-VLOOKUP(B1381,$B$2:$G$2774,5,0))/365+(VLOOKUP(IF(C1381="Нет",VLOOKUP(A1381,Оп27_BYN→EUR!$A$2:$C$33,3,0),VLOOKUP((A1381-1),Оп27_BYN→EUR!$A$2:$C$33,3,0)),$B$2:$G$2774,6,0)-VLOOKUP(B1381,$B$2:$G$2774,6,0))/366)</f>
        <v>1.3582080223516588</v>
      </c>
      <c r="F1381" s="54">
        <f>COUNTIF(D1382:$D$2774,365)</f>
        <v>1054</v>
      </c>
      <c r="G1381" s="54">
        <f>COUNTIF(D1382:$D$2774,366)</f>
        <v>339</v>
      </c>
    </row>
    <row r="1382" spans="1:7" x14ac:dyDescent="0.25">
      <c r="A1382" s="54">
        <f>COUNTIF($C$3:C1382,"Да")</f>
        <v>15</v>
      </c>
      <c r="B1382" s="53">
        <f t="shared" si="43"/>
        <v>46780</v>
      </c>
      <c r="C1382" s="53" t="str">
        <f>IF(ISERROR(VLOOKUP(B1382,Оп27_BYN→EUR!$C$3:$C$33,1,0)),"Нет","Да")</f>
        <v>Нет</v>
      </c>
      <c r="D1382" s="54">
        <f t="shared" si="42"/>
        <v>366</v>
      </c>
      <c r="E1382" s="55">
        <f>('Все выпуски'!$H$4*'Все выпуски'!$H$8)*((VLOOKUP(IF(C1382="Нет",VLOOKUP(A1382,Оп27_BYN→EUR!$A$2:$C$33,3,0),VLOOKUP((A1382-1),Оп27_BYN→EUR!$A$2:$C$33,3,0)),$B$2:$G$2774,5,0)-VLOOKUP(B1382,$B$2:$G$2774,5,0))/365+(VLOOKUP(IF(C1382="Нет",VLOOKUP(A1382,Оп27_BYN→EUR!$A$2:$C$33,3,0),VLOOKUP((A1382-1),Оп27_BYN→EUR!$A$2:$C$33,3,0)),$B$2:$G$2774,6,0)-VLOOKUP(B1382,$B$2:$G$2774,6,0))/366)</f>
        <v>1.3848052608386139</v>
      </c>
      <c r="F1382" s="54">
        <f>COUNTIF(D1383:$D$2774,365)</f>
        <v>1054</v>
      </c>
      <c r="G1382" s="54">
        <f>COUNTIF(D1383:$D$2774,366)</f>
        <v>338</v>
      </c>
    </row>
    <row r="1383" spans="1:7" x14ac:dyDescent="0.25">
      <c r="A1383" s="54">
        <f>COUNTIF($C$3:C1383,"Да")</f>
        <v>15</v>
      </c>
      <c r="B1383" s="53">
        <f t="shared" si="43"/>
        <v>46781</v>
      </c>
      <c r="C1383" s="53" t="str">
        <f>IF(ISERROR(VLOOKUP(B1383,Оп27_BYN→EUR!$C$3:$C$33,1,0)),"Нет","Да")</f>
        <v>Нет</v>
      </c>
      <c r="D1383" s="54">
        <f t="shared" si="42"/>
        <v>366</v>
      </c>
      <c r="E1383" s="55">
        <f>('Все выпуски'!$H$4*'Все выпуски'!$H$8)*((VLOOKUP(IF(C1383="Нет",VLOOKUP(A1383,Оп27_BYN→EUR!$A$2:$C$33,3,0),VLOOKUP((A1383-1),Оп27_BYN→EUR!$A$2:$C$33,3,0)),$B$2:$G$2774,5,0)-VLOOKUP(B1383,$B$2:$G$2774,5,0))/365+(VLOOKUP(IF(C1383="Нет",VLOOKUP(A1383,Оп27_BYN→EUR!$A$2:$C$33,3,0),VLOOKUP((A1383-1),Оп27_BYN→EUR!$A$2:$C$33,3,0)),$B$2:$G$2774,6,0)-VLOOKUP(B1383,$B$2:$G$2774,6,0))/366)</f>
        <v>1.4114024993255689</v>
      </c>
      <c r="F1383" s="54">
        <f>COUNTIF(D1384:$D$2774,365)</f>
        <v>1054</v>
      </c>
      <c r="G1383" s="54">
        <f>COUNTIF(D1384:$D$2774,366)</f>
        <v>337</v>
      </c>
    </row>
    <row r="1384" spans="1:7" x14ac:dyDescent="0.25">
      <c r="A1384" s="54">
        <f>COUNTIF($C$3:C1384,"Да")</f>
        <v>15</v>
      </c>
      <c r="B1384" s="53">
        <f t="shared" si="43"/>
        <v>46782</v>
      </c>
      <c r="C1384" s="53" t="str">
        <f>IF(ISERROR(VLOOKUP(B1384,Оп27_BYN→EUR!$C$3:$C$33,1,0)),"Нет","Да")</f>
        <v>Нет</v>
      </c>
      <c r="D1384" s="54">
        <f t="shared" si="42"/>
        <v>366</v>
      </c>
      <c r="E1384" s="55">
        <f>('Все выпуски'!$H$4*'Все выпуски'!$H$8)*((VLOOKUP(IF(C1384="Нет",VLOOKUP(A1384,Оп27_BYN→EUR!$A$2:$C$33,3,0),VLOOKUP((A1384-1),Оп27_BYN→EUR!$A$2:$C$33,3,0)),$B$2:$G$2774,5,0)-VLOOKUP(B1384,$B$2:$G$2774,5,0))/365+(VLOOKUP(IF(C1384="Нет",VLOOKUP(A1384,Оп27_BYN→EUR!$A$2:$C$33,3,0),VLOOKUP((A1384-1),Оп27_BYN→EUR!$A$2:$C$33,3,0)),$B$2:$G$2774,6,0)-VLOOKUP(B1384,$B$2:$G$2774,6,0))/366)</f>
        <v>1.437999737812524</v>
      </c>
      <c r="F1384" s="54">
        <f>COUNTIF(D1385:$D$2774,365)</f>
        <v>1054</v>
      </c>
      <c r="G1384" s="54">
        <f>COUNTIF(D1385:$D$2774,366)</f>
        <v>336</v>
      </c>
    </row>
    <row r="1385" spans="1:7" x14ac:dyDescent="0.25">
      <c r="A1385" s="54">
        <f>COUNTIF($C$3:C1385,"Да")</f>
        <v>15</v>
      </c>
      <c r="B1385" s="53">
        <f t="shared" si="43"/>
        <v>46783</v>
      </c>
      <c r="C1385" s="53" t="str">
        <f>IF(ISERROR(VLOOKUP(B1385,Оп27_BYN→EUR!$C$3:$C$33,1,0)),"Нет","Да")</f>
        <v>Нет</v>
      </c>
      <c r="D1385" s="54">
        <f t="shared" si="42"/>
        <v>366</v>
      </c>
      <c r="E1385" s="55">
        <f>('Все выпуски'!$H$4*'Все выпуски'!$H$8)*((VLOOKUP(IF(C1385="Нет",VLOOKUP(A1385,Оп27_BYN→EUR!$A$2:$C$33,3,0),VLOOKUP((A1385-1),Оп27_BYN→EUR!$A$2:$C$33,3,0)),$B$2:$G$2774,5,0)-VLOOKUP(B1385,$B$2:$G$2774,5,0))/365+(VLOOKUP(IF(C1385="Нет",VLOOKUP(A1385,Оп27_BYN→EUR!$A$2:$C$33,3,0),VLOOKUP((A1385-1),Оп27_BYN→EUR!$A$2:$C$33,3,0)),$B$2:$G$2774,6,0)-VLOOKUP(B1385,$B$2:$G$2774,6,0))/366)</f>
        <v>1.464596976299479</v>
      </c>
      <c r="F1385" s="54">
        <f>COUNTIF(D1386:$D$2774,365)</f>
        <v>1054</v>
      </c>
      <c r="G1385" s="54">
        <f>COUNTIF(D1386:$D$2774,366)</f>
        <v>335</v>
      </c>
    </row>
    <row r="1386" spans="1:7" x14ac:dyDescent="0.25">
      <c r="A1386" s="54">
        <f>COUNTIF($C$3:C1386,"Да")</f>
        <v>15</v>
      </c>
      <c r="B1386" s="53">
        <f t="shared" si="43"/>
        <v>46784</v>
      </c>
      <c r="C1386" s="53" t="str">
        <f>IF(ISERROR(VLOOKUP(B1386,Оп27_BYN→EUR!$C$3:$C$33,1,0)),"Нет","Да")</f>
        <v>Нет</v>
      </c>
      <c r="D1386" s="54">
        <f t="shared" si="42"/>
        <v>366</v>
      </c>
      <c r="E1386" s="55">
        <f>('Все выпуски'!$H$4*'Все выпуски'!$H$8)*((VLOOKUP(IF(C1386="Нет",VLOOKUP(A1386,Оп27_BYN→EUR!$A$2:$C$33,3,0),VLOOKUP((A1386-1),Оп27_BYN→EUR!$A$2:$C$33,3,0)),$B$2:$G$2774,5,0)-VLOOKUP(B1386,$B$2:$G$2774,5,0))/365+(VLOOKUP(IF(C1386="Нет",VLOOKUP(A1386,Оп27_BYN→EUR!$A$2:$C$33,3,0),VLOOKUP((A1386-1),Оп27_BYN→EUR!$A$2:$C$33,3,0)),$B$2:$G$2774,6,0)-VLOOKUP(B1386,$B$2:$G$2774,6,0))/366)</f>
        <v>1.4911942147864343</v>
      </c>
      <c r="F1386" s="54">
        <f>COUNTIF(D1387:$D$2774,365)</f>
        <v>1054</v>
      </c>
      <c r="G1386" s="54">
        <f>COUNTIF(D1387:$D$2774,366)</f>
        <v>334</v>
      </c>
    </row>
    <row r="1387" spans="1:7" x14ac:dyDescent="0.25">
      <c r="A1387" s="54">
        <f>COUNTIF($C$3:C1387,"Да")</f>
        <v>15</v>
      </c>
      <c r="B1387" s="53">
        <f t="shared" si="43"/>
        <v>46785</v>
      </c>
      <c r="C1387" s="53" t="str">
        <f>IF(ISERROR(VLOOKUP(B1387,Оп27_BYN→EUR!$C$3:$C$33,1,0)),"Нет","Да")</f>
        <v>Нет</v>
      </c>
      <c r="D1387" s="54">
        <f t="shared" si="42"/>
        <v>366</v>
      </c>
      <c r="E1387" s="55">
        <f>('Все выпуски'!$H$4*'Все выпуски'!$H$8)*((VLOOKUP(IF(C1387="Нет",VLOOKUP(A1387,Оп27_BYN→EUR!$A$2:$C$33,3,0),VLOOKUP((A1387-1),Оп27_BYN→EUR!$A$2:$C$33,3,0)),$B$2:$G$2774,5,0)-VLOOKUP(B1387,$B$2:$G$2774,5,0))/365+(VLOOKUP(IF(C1387="Нет",VLOOKUP(A1387,Оп27_BYN→EUR!$A$2:$C$33,3,0),VLOOKUP((A1387-1),Оп27_BYN→EUR!$A$2:$C$33,3,0)),$B$2:$G$2774,6,0)-VLOOKUP(B1387,$B$2:$G$2774,6,0))/366)</f>
        <v>1.5177914532733894</v>
      </c>
      <c r="F1387" s="54">
        <f>COUNTIF(D1388:$D$2774,365)</f>
        <v>1054</v>
      </c>
      <c r="G1387" s="54">
        <f>COUNTIF(D1388:$D$2774,366)</f>
        <v>333</v>
      </c>
    </row>
    <row r="1388" spans="1:7" x14ac:dyDescent="0.25">
      <c r="A1388" s="54">
        <f>COUNTIF($C$3:C1388,"Да")</f>
        <v>15</v>
      </c>
      <c r="B1388" s="53">
        <f t="shared" si="43"/>
        <v>46786</v>
      </c>
      <c r="C1388" s="53" t="str">
        <f>IF(ISERROR(VLOOKUP(B1388,Оп27_BYN→EUR!$C$3:$C$33,1,0)),"Нет","Да")</f>
        <v>Нет</v>
      </c>
      <c r="D1388" s="54">
        <f t="shared" si="42"/>
        <v>366</v>
      </c>
      <c r="E1388" s="55">
        <f>('Все выпуски'!$H$4*'Все выпуски'!$H$8)*((VLOOKUP(IF(C1388="Нет",VLOOKUP(A1388,Оп27_BYN→EUR!$A$2:$C$33,3,0),VLOOKUP((A1388-1),Оп27_BYN→EUR!$A$2:$C$33,3,0)),$B$2:$G$2774,5,0)-VLOOKUP(B1388,$B$2:$G$2774,5,0))/365+(VLOOKUP(IF(C1388="Нет",VLOOKUP(A1388,Оп27_BYN→EUR!$A$2:$C$33,3,0),VLOOKUP((A1388-1),Оп27_BYN→EUR!$A$2:$C$33,3,0)),$B$2:$G$2774,6,0)-VLOOKUP(B1388,$B$2:$G$2774,6,0))/366)</f>
        <v>1.5443886917603444</v>
      </c>
      <c r="F1388" s="54">
        <f>COUNTIF(D1389:$D$2774,365)</f>
        <v>1054</v>
      </c>
      <c r="G1388" s="54">
        <f>COUNTIF(D1389:$D$2774,366)</f>
        <v>332</v>
      </c>
    </row>
    <row r="1389" spans="1:7" x14ac:dyDescent="0.25">
      <c r="A1389" s="54">
        <f>COUNTIF($C$3:C1389,"Да")</f>
        <v>15</v>
      </c>
      <c r="B1389" s="53">
        <f t="shared" si="43"/>
        <v>46787</v>
      </c>
      <c r="C1389" s="53" t="str">
        <f>IF(ISERROR(VLOOKUP(B1389,Оп27_BYN→EUR!$C$3:$C$33,1,0)),"Нет","Да")</f>
        <v>Нет</v>
      </c>
      <c r="D1389" s="54">
        <f t="shared" si="42"/>
        <v>366</v>
      </c>
      <c r="E1389" s="55">
        <f>('Все выпуски'!$H$4*'Все выпуски'!$H$8)*((VLOOKUP(IF(C1389="Нет",VLOOKUP(A1389,Оп27_BYN→EUR!$A$2:$C$33,3,0),VLOOKUP((A1389-1),Оп27_BYN→EUR!$A$2:$C$33,3,0)),$B$2:$G$2774,5,0)-VLOOKUP(B1389,$B$2:$G$2774,5,0))/365+(VLOOKUP(IF(C1389="Нет",VLOOKUP(A1389,Оп27_BYN→EUR!$A$2:$C$33,3,0),VLOOKUP((A1389-1),Оп27_BYN→EUR!$A$2:$C$33,3,0)),$B$2:$G$2774,6,0)-VLOOKUP(B1389,$B$2:$G$2774,6,0))/366)</f>
        <v>1.5709859302472995</v>
      </c>
      <c r="F1389" s="54">
        <f>COUNTIF(D1390:$D$2774,365)</f>
        <v>1054</v>
      </c>
      <c r="G1389" s="54">
        <f>COUNTIF(D1390:$D$2774,366)</f>
        <v>331</v>
      </c>
    </row>
    <row r="1390" spans="1:7" x14ac:dyDescent="0.25">
      <c r="A1390" s="54">
        <f>COUNTIF($C$3:C1390,"Да")</f>
        <v>15</v>
      </c>
      <c r="B1390" s="53">
        <f t="shared" si="43"/>
        <v>46788</v>
      </c>
      <c r="C1390" s="53" t="str">
        <f>IF(ISERROR(VLOOKUP(B1390,Оп27_BYN→EUR!$C$3:$C$33,1,0)),"Нет","Да")</f>
        <v>Нет</v>
      </c>
      <c r="D1390" s="54">
        <f t="shared" si="42"/>
        <v>366</v>
      </c>
      <c r="E1390" s="55">
        <f>('Все выпуски'!$H$4*'Все выпуски'!$H$8)*((VLOOKUP(IF(C1390="Нет",VLOOKUP(A1390,Оп27_BYN→EUR!$A$2:$C$33,3,0),VLOOKUP((A1390-1),Оп27_BYN→EUR!$A$2:$C$33,3,0)),$B$2:$G$2774,5,0)-VLOOKUP(B1390,$B$2:$G$2774,5,0))/365+(VLOOKUP(IF(C1390="Нет",VLOOKUP(A1390,Оп27_BYN→EUR!$A$2:$C$33,3,0),VLOOKUP((A1390-1),Оп27_BYN→EUR!$A$2:$C$33,3,0)),$B$2:$G$2774,6,0)-VLOOKUP(B1390,$B$2:$G$2774,6,0))/366)</f>
        <v>1.5975831687342545</v>
      </c>
      <c r="F1390" s="54">
        <f>COUNTIF(D1391:$D$2774,365)</f>
        <v>1054</v>
      </c>
      <c r="G1390" s="54">
        <f>COUNTIF(D1391:$D$2774,366)</f>
        <v>330</v>
      </c>
    </row>
    <row r="1391" spans="1:7" x14ac:dyDescent="0.25">
      <c r="A1391" s="54">
        <f>COUNTIF($C$3:C1391,"Да")</f>
        <v>15</v>
      </c>
      <c r="B1391" s="53">
        <f t="shared" si="43"/>
        <v>46789</v>
      </c>
      <c r="C1391" s="53" t="str">
        <f>IF(ISERROR(VLOOKUP(B1391,Оп27_BYN→EUR!$C$3:$C$33,1,0)),"Нет","Да")</f>
        <v>Нет</v>
      </c>
      <c r="D1391" s="54">
        <f t="shared" si="42"/>
        <v>366</v>
      </c>
      <c r="E1391" s="55">
        <f>('Все выпуски'!$H$4*'Все выпуски'!$H$8)*((VLOOKUP(IF(C1391="Нет",VLOOKUP(A1391,Оп27_BYN→EUR!$A$2:$C$33,3,0),VLOOKUP((A1391-1),Оп27_BYN→EUR!$A$2:$C$33,3,0)),$B$2:$G$2774,5,0)-VLOOKUP(B1391,$B$2:$G$2774,5,0))/365+(VLOOKUP(IF(C1391="Нет",VLOOKUP(A1391,Оп27_BYN→EUR!$A$2:$C$33,3,0),VLOOKUP((A1391-1),Оп27_BYN→EUR!$A$2:$C$33,3,0)),$B$2:$G$2774,6,0)-VLOOKUP(B1391,$B$2:$G$2774,6,0))/366)</f>
        <v>1.6241804072212098</v>
      </c>
      <c r="F1391" s="54">
        <f>COUNTIF(D1392:$D$2774,365)</f>
        <v>1054</v>
      </c>
      <c r="G1391" s="54">
        <f>COUNTIF(D1392:$D$2774,366)</f>
        <v>329</v>
      </c>
    </row>
    <row r="1392" spans="1:7" x14ac:dyDescent="0.25">
      <c r="A1392" s="54">
        <f>COUNTIF($C$3:C1392,"Да")</f>
        <v>15</v>
      </c>
      <c r="B1392" s="53">
        <f t="shared" si="43"/>
        <v>46790</v>
      </c>
      <c r="C1392" s="53" t="str">
        <f>IF(ISERROR(VLOOKUP(B1392,Оп27_BYN→EUR!$C$3:$C$33,1,0)),"Нет","Да")</f>
        <v>Нет</v>
      </c>
      <c r="D1392" s="54">
        <f t="shared" si="42"/>
        <v>366</v>
      </c>
      <c r="E1392" s="55">
        <f>('Все выпуски'!$H$4*'Все выпуски'!$H$8)*((VLOOKUP(IF(C1392="Нет",VLOOKUP(A1392,Оп27_BYN→EUR!$A$2:$C$33,3,0),VLOOKUP((A1392-1),Оп27_BYN→EUR!$A$2:$C$33,3,0)),$B$2:$G$2774,5,0)-VLOOKUP(B1392,$B$2:$G$2774,5,0))/365+(VLOOKUP(IF(C1392="Нет",VLOOKUP(A1392,Оп27_BYN→EUR!$A$2:$C$33,3,0),VLOOKUP((A1392-1),Оп27_BYN→EUR!$A$2:$C$33,3,0)),$B$2:$G$2774,6,0)-VLOOKUP(B1392,$B$2:$G$2774,6,0))/366)</f>
        <v>1.6507776457081649</v>
      </c>
      <c r="F1392" s="54">
        <f>COUNTIF(D1393:$D$2774,365)</f>
        <v>1054</v>
      </c>
      <c r="G1392" s="54">
        <f>COUNTIF(D1393:$D$2774,366)</f>
        <v>328</v>
      </c>
    </row>
    <row r="1393" spans="1:7" x14ac:dyDescent="0.25">
      <c r="A1393" s="54">
        <f>COUNTIF($C$3:C1393,"Да")</f>
        <v>15</v>
      </c>
      <c r="B1393" s="53">
        <f t="shared" si="43"/>
        <v>46791</v>
      </c>
      <c r="C1393" s="53" t="str">
        <f>IF(ISERROR(VLOOKUP(B1393,Оп27_BYN→EUR!$C$3:$C$33,1,0)),"Нет","Да")</f>
        <v>Нет</v>
      </c>
      <c r="D1393" s="54">
        <f t="shared" si="42"/>
        <v>366</v>
      </c>
      <c r="E1393" s="55">
        <f>('Все выпуски'!$H$4*'Все выпуски'!$H$8)*((VLOOKUP(IF(C1393="Нет",VLOOKUP(A1393,Оп27_BYN→EUR!$A$2:$C$33,3,0),VLOOKUP((A1393-1),Оп27_BYN→EUR!$A$2:$C$33,3,0)),$B$2:$G$2774,5,0)-VLOOKUP(B1393,$B$2:$G$2774,5,0))/365+(VLOOKUP(IF(C1393="Нет",VLOOKUP(A1393,Оп27_BYN→EUR!$A$2:$C$33,3,0),VLOOKUP((A1393-1),Оп27_BYN→EUR!$A$2:$C$33,3,0)),$B$2:$G$2774,6,0)-VLOOKUP(B1393,$B$2:$G$2774,6,0))/366)</f>
        <v>1.6773748841951197</v>
      </c>
      <c r="F1393" s="54">
        <f>COUNTIF(D1394:$D$2774,365)</f>
        <v>1054</v>
      </c>
      <c r="G1393" s="54">
        <f>COUNTIF(D1394:$D$2774,366)</f>
        <v>327</v>
      </c>
    </row>
    <row r="1394" spans="1:7" x14ac:dyDescent="0.25">
      <c r="A1394" s="54">
        <f>COUNTIF($C$3:C1394,"Да")</f>
        <v>15</v>
      </c>
      <c r="B1394" s="53">
        <f t="shared" si="43"/>
        <v>46792</v>
      </c>
      <c r="C1394" s="53" t="str">
        <f>IF(ISERROR(VLOOKUP(B1394,Оп27_BYN→EUR!$C$3:$C$33,1,0)),"Нет","Да")</f>
        <v>Нет</v>
      </c>
      <c r="D1394" s="54">
        <f t="shared" si="42"/>
        <v>366</v>
      </c>
      <c r="E1394" s="55">
        <f>('Все выпуски'!$H$4*'Все выпуски'!$H$8)*((VLOOKUP(IF(C1394="Нет",VLOOKUP(A1394,Оп27_BYN→EUR!$A$2:$C$33,3,0),VLOOKUP((A1394-1),Оп27_BYN→EUR!$A$2:$C$33,3,0)),$B$2:$G$2774,5,0)-VLOOKUP(B1394,$B$2:$G$2774,5,0))/365+(VLOOKUP(IF(C1394="Нет",VLOOKUP(A1394,Оп27_BYN→EUR!$A$2:$C$33,3,0),VLOOKUP((A1394-1),Оп27_BYN→EUR!$A$2:$C$33,3,0)),$B$2:$G$2774,6,0)-VLOOKUP(B1394,$B$2:$G$2774,6,0))/366)</f>
        <v>1.7039721226820748</v>
      </c>
      <c r="F1394" s="54">
        <f>COUNTIF(D1395:$D$2774,365)</f>
        <v>1054</v>
      </c>
      <c r="G1394" s="54">
        <f>COUNTIF(D1395:$D$2774,366)</f>
        <v>326</v>
      </c>
    </row>
    <row r="1395" spans="1:7" x14ac:dyDescent="0.25">
      <c r="A1395" s="54">
        <f>COUNTIF($C$3:C1395,"Да")</f>
        <v>15</v>
      </c>
      <c r="B1395" s="53">
        <f t="shared" si="43"/>
        <v>46793</v>
      </c>
      <c r="C1395" s="53" t="str">
        <f>IF(ISERROR(VLOOKUP(B1395,Оп27_BYN→EUR!$C$3:$C$33,1,0)),"Нет","Да")</f>
        <v>Нет</v>
      </c>
      <c r="D1395" s="54">
        <f t="shared" si="42"/>
        <v>366</v>
      </c>
      <c r="E1395" s="55">
        <f>('Все выпуски'!$H$4*'Все выпуски'!$H$8)*((VLOOKUP(IF(C1395="Нет",VLOOKUP(A1395,Оп27_BYN→EUR!$A$2:$C$33,3,0),VLOOKUP((A1395-1),Оп27_BYN→EUR!$A$2:$C$33,3,0)),$B$2:$G$2774,5,0)-VLOOKUP(B1395,$B$2:$G$2774,5,0))/365+(VLOOKUP(IF(C1395="Нет",VLOOKUP(A1395,Оп27_BYN→EUR!$A$2:$C$33,3,0),VLOOKUP((A1395-1),Оп27_BYN→EUR!$A$2:$C$33,3,0)),$B$2:$G$2774,6,0)-VLOOKUP(B1395,$B$2:$G$2774,6,0))/366)</f>
        <v>1.7305693611690298</v>
      </c>
      <c r="F1395" s="54">
        <f>COUNTIF(D1396:$D$2774,365)</f>
        <v>1054</v>
      </c>
      <c r="G1395" s="54">
        <f>COUNTIF(D1396:$D$2774,366)</f>
        <v>325</v>
      </c>
    </row>
    <row r="1396" spans="1:7" x14ac:dyDescent="0.25">
      <c r="A1396" s="54">
        <f>COUNTIF($C$3:C1396,"Да")</f>
        <v>15</v>
      </c>
      <c r="B1396" s="53">
        <f t="shared" si="43"/>
        <v>46794</v>
      </c>
      <c r="C1396" s="53" t="str">
        <f>IF(ISERROR(VLOOKUP(B1396,Оп27_BYN→EUR!$C$3:$C$33,1,0)),"Нет","Да")</f>
        <v>Нет</v>
      </c>
      <c r="D1396" s="54">
        <f t="shared" si="42"/>
        <v>366</v>
      </c>
      <c r="E1396" s="55">
        <f>('Все выпуски'!$H$4*'Все выпуски'!$H$8)*((VLOOKUP(IF(C1396="Нет",VLOOKUP(A1396,Оп27_BYN→EUR!$A$2:$C$33,3,0),VLOOKUP((A1396-1),Оп27_BYN→EUR!$A$2:$C$33,3,0)),$B$2:$G$2774,5,0)-VLOOKUP(B1396,$B$2:$G$2774,5,0))/365+(VLOOKUP(IF(C1396="Нет",VLOOKUP(A1396,Оп27_BYN→EUR!$A$2:$C$33,3,0),VLOOKUP((A1396-1),Оп27_BYN→EUR!$A$2:$C$33,3,0)),$B$2:$G$2774,6,0)-VLOOKUP(B1396,$B$2:$G$2774,6,0))/366)</f>
        <v>1.7571665996559849</v>
      </c>
      <c r="F1396" s="54">
        <f>COUNTIF(D1397:$D$2774,365)</f>
        <v>1054</v>
      </c>
      <c r="G1396" s="54">
        <f>COUNTIF(D1397:$D$2774,366)</f>
        <v>324</v>
      </c>
    </row>
    <row r="1397" spans="1:7" x14ac:dyDescent="0.25">
      <c r="A1397" s="54">
        <f>COUNTIF($C$3:C1397,"Да")</f>
        <v>15</v>
      </c>
      <c r="B1397" s="53">
        <f t="shared" si="43"/>
        <v>46795</v>
      </c>
      <c r="C1397" s="53" t="str">
        <f>IF(ISERROR(VLOOKUP(B1397,Оп27_BYN→EUR!$C$3:$C$33,1,0)),"Нет","Да")</f>
        <v>Нет</v>
      </c>
      <c r="D1397" s="54">
        <f t="shared" si="42"/>
        <v>366</v>
      </c>
      <c r="E1397" s="55">
        <f>('Все выпуски'!$H$4*'Все выпуски'!$H$8)*((VLOOKUP(IF(C1397="Нет",VLOOKUP(A1397,Оп27_BYN→EUR!$A$2:$C$33,3,0),VLOOKUP((A1397-1),Оп27_BYN→EUR!$A$2:$C$33,3,0)),$B$2:$G$2774,5,0)-VLOOKUP(B1397,$B$2:$G$2774,5,0))/365+(VLOOKUP(IF(C1397="Нет",VLOOKUP(A1397,Оп27_BYN→EUR!$A$2:$C$33,3,0),VLOOKUP((A1397-1),Оп27_BYN→EUR!$A$2:$C$33,3,0)),$B$2:$G$2774,6,0)-VLOOKUP(B1397,$B$2:$G$2774,6,0))/366)</f>
        <v>1.7837638381429399</v>
      </c>
      <c r="F1397" s="54">
        <f>COUNTIF(D1398:$D$2774,365)</f>
        <v>1054</v>
      </c>
      <c r="G1397" s="54">
        <f>COUNTIF(D1398:$D$2774,366)</f>
        <v>323</v>
      </c>
    </row>
    <row r="1398" spans="1:7" x14ac:dyDescent="0.25">
      <c r="A1398" s="54">
        <f>COUNTIF($C$3:C1398,"Да")</f>
        <v>15</v>
      </c>
      <c r="B1398" s="53">
        <f t="shared" si="43"/>
        <v>46796</v>
      </c>
      <c r="C1398" s="53" t="str">
        <f>IF(ISERROR(VLOOKUP(B1398,Оп27_BYN→EUR!$C$3:$C$33,1,0)),"Нет","Да")</f>
        <v>Нет</v>
      </c>
      <c r="D1398" s="54">
        <f t="shared" si="42"/>
        <v>366</v>
      </c>
      <c r="E1398" s="55">
        <f>('Все выпуски'!$H$4*'Все выпуски'!$H$8)*((VLOOKUP(IF(C1398="Нет",VLOOKUP(A1398,Оп27_BYN→EUR!$A$2:$C$33,3,0),VLOOKUP((A1398-1),Оп27_BYN→EUR!$A$2:$C$33,3,0)),$B$2:$G$2774,5,0)-VLOOKUP(B1398,$B$2:$G$2774,5,0))/365+(VLOOKUP(IF(C1398="Нет",VLOOKUP(A1398,Оп27_BYN→EUR!$A$2:$C$33,3,0),VLOOKUP((A1398-1),Оп27_BYN→EUR!$A$2:$C$33,3,0)),$B$2:$G$2774,6,0)-VLOOKUP(B1398,$B$2:$G$2774,6,0))/366)</f>
        <v>1.8103610766298948</v>
      </c>
      <c r="F1398" s="54">
        <f>COUNTIF(D1399:$D$2774,365)</f>
        <v>1054</v>
      </c>
      <c r="G1398" s="54">
        <f>COUNTIF(D1399:$D$2774,366)</f>
        <v>322</v>
      </c>
    </row>
    <row r="1399" spans="1:7" x14ac:dyDescent="0.25">
      <c r="A1399" s="54">
        <f>COUNTIF($C$3:C1399,"Да")</f>
        <v>15</v>
      </c>
      <c r="B1399" s="53">
        <f t="shared" si="43"/>
        <v>46797</v>
      </c>
      <c r="C1399" s="53" t="str">
        <f>IF(ISERROR(VLOOKUP(B1399,Оп27_BYN→EUR!$C$3:$C$33,1,0)),"Нет","Да")</f>
        <v>Нет</v>
      </c>
      <c r="D1399" s="54">
        <f t="shared" si="42"/>
        <v>366</v>
      </c>
      <c r="E1399" s="55">
        <f>('Все выпуски'!$H$4*'Все выпуски'!$H$8)*((VLOOKUP(IF(C1399="Нет",VLOOKUP(A1399,Оп27_BYN→EUR!$A$2:$C$33,3,0),VLOOKUP((A1399-1),Оп27_BYN→EUR!$A$2:$C$33,3,0)),$B$2:$G$2774,5,0)-VLOOKUP(B1399,$B$2:$G$2774,5,0))/365+(VLOOKUP(IF(C1399="Нет",VLOOKUP(A1399,Оп27_BYN→EUR!$A$2:$C$33,3,0),VLOOKUP((A1399-1),Оп27_BYN→EUR!$A$2:$C$33,3,0)),$B$2:$G$2774,6,0)-VLOOKUP(B1399,$B$2:$G$2774,6,0))/366)</f>
        <v>1.83695831511685</v>
      </c>
      <c r="F1399" s="54">
        <f>COUNTIF(D1400:$D$2774,365)</f>
        <v>1054</v>
      </c>
      <c r="G1399" s="54">
        <f>COUNTIF(D1400:$D$2774,366)</f>
        <v>321</v>
      </c>
    </row>
    <row r="1400" spans="1:7" x14ac:dyDescent="0.25">
      <c r="A1400" s="54">
        <f>COUNTIF($C$3:C1400,"Да")</f>
        <v>15</v>
      </c>
      <c r="B1400" s="53">
        <f t="shared" si="43"/>
        <v>46798</v>
      </c>
      <c r="C1400" s="53" t="str">
        <f>IF(ISERROR(VLOOKUP(B1400,Оп27_BYN→EUR!$C$3:$C$33,1,0)),"Нет","Да")</f>
        <v>Нет</v>
      </c>
      <c r="D1400" s="54">
        <f t="shared" si="42"/>
        <v>366</v>
      </c>
      <c r="E1400" s="55">
        <f>('Все выпуски'!$H$4*'Все выпуски'!$H$8)*((VLOOKUP(IF(C1400="Нет",VLOOKUP(A1400,Оп27_BYN→EUR!$A$2:$C$33,3,0),VLOOKUP((A1400-1),Оп27_BYN→EUR!$A$2:$C$33,3,0)),$B$2:$G$2774,5,0)-VLOOKUP(B1400,$B$2:$G$2774,5,0))/365+(VLOOKUP(IF(C1400="Нет",VLOOKUP(A1400,Оп27_BYN→EUR!$A$2:$C$33,3,0),VLOOKUP((A1400-1),Оп27_BYN→EUR!$A$2:$C$33,3,0)),$B$2:$G$2774,6,0)-VLOOKUP(B1400,$B$2:$G$2774,6,0))/366)</f>
        <v>1.8635555536038051</v>
      </c>
      <c r="F1400" s="54">
        <f>COUNTIF(D1401:$D$2774,365)</f>
        <v>1054</v>
      </c>
      <c r="G1400" s="54">
        <f>COUNTIF(D1401:$D$2774,366)</f>
        <v>320</v>
      </c>
    </row>
    <row r="1401" spans="1:7" x14ac:dyDescent="0.25">
      <c r="A1401" s="54">
        <f>COUNTIF($C$3:C1401,"Да")</f>
        <v>15</v>
      </c>
      <c r="B1401" s="53">
        <f t="shared" si="43"/>
        <v>46799</v>
      </c>
      <c r="C1401" s="53" t="str">
        <f>IF(ISERROR(VLOOKUP(B1401,Оп27_BYN→EUR!$C$3:$C$33,1,0)),"Нет","Да")</f>
        <v>Нет</v>
      </c>
      <c r="D1401" s="54">
        <f t="shared" si="42"/>
        <v>366</v>
      </c>
      <c r="E1401" s="55">
        <f>('Все выпуски'!$H$4*'Все выпуски'!$H$8)*((VLOOKUP(IF(C1401="Нет",VLOOKUP(A1401,Оп27_BYN→EUR!$A$2:$C$33,3,0),VLOOKUP((A1401-1),Оп27_BYN→EUR!$A$2:$C$33,3,0)),$B$2:$G$2774,5,0)-VLOOKUP(B1401,$B$2:$G$2774,5,0))/365+(VLOOKUP(IF(C1401="Нет",VLOOKUP(A1401,Оп27_BYN→EUR!$A$2:$C$33,3,0),VLOOKUP((A1401-1),Оп27_BYN→EUR!$A$2:$C$33,3,0)),$B$2:$G$2774,6,0)-VLOOKUP(B1401,$B$2:$G$2774,6,0))/366)</f>
        <v>1.8901527920907601</v>
      </c>
      <c r="F1401" s="54">
        <f>COUNTIF(D1402:$D$2774,365)</f>
        <v>1054</v>
      </c>
      <c r="G1401" s="54">
        <f>COUNTIF(D1402:$D$2774,366)</f>
        <v>319</v>
      </c>
    </row>
    <row r="1402" spans="1:7" x14ac:dyDescent="0.25">
      <c r="A1402" s="54">
        <f>COUNTIF($C$3:C1402,"Да")</f>
        <v>15</v>
      </c>
      <c r="B1402" s="53">
        <f t="shared" si="43"/>
        <v>46800</v>
      </c>
      <c r="C1402" s="53" t="str">
        <f>IF(ISERROR(VLOOKUP(B1402,Оп27_BYN→EUR!$C$3:$C$33,1,0)),"Нет","Да")</f>
        <v>Нет</v>
      </c>
      <c r="D1402" s="54">
        <f t="shared" si="42"/>
        <v>366</v>
      </c>
      <c r="E1402" s="55">
        <f>('Все выпуски'!$H$4*'Все выпуски'!$H$8)*((VLOOKUP(IF(C1402="Нет",VLOOKUP(A1402,Оп27_BYN→EUR!$A$2:$C$33,3,0),VLOOKUP((A1402-1),Оп27_BYN→EUR!$A$2:$C$33,3,0)),$B$2:$G$2774,5,0)-VLOOKUP(B1402,$B$2:$G$2774,5,0))/365+(VLOOKUP(IF(C1402="Нет",VLOOKUP(A1402,Оп27_BYN→EUR!$A$2:$C$33,3,0),VLOOKUP((A1402-1),Оп27_BYN→EUR!$A$2:$C$33,3,0)),$B$2:$G$2774,6,0)-VLOOKUP(B1402,$B$2:$G$2774,6,0))/366)</f>
        <v>1.9167500305777152</v>
      </c>
      <c r="F1402" s="54">
        <f>COUNTIF(D1403:$D$2774,365)</f>
        <v>1054</v>
      </c>
      <c r="G1402" s="54">
        <f>COUNTIF(D1403:$D$2774,366)</f>
        <v>318</v>
      </c>
    </row>
    <row r="1403" spans="1:7" x14ac:dyDescent="0.25">
      <c r="A1403" s="54">
        <f>COUNTIF($C$3:C1403,"Да")</f>
        <v>15</v>
      </c>
      <c r="B1403" s="53">
        <f t="shared" si="43"/>
        <v>46801</v>
      </c>
      <c r="C1403" s="53" t="str">
        <f>IF(ISERROR(VLOOKUP(B1403,Оп27_BYN→EUR!$C$3:$C$33,1,0)),"Нет","Да")</f>
        <v>Нет</v>
      </c>
      <c r="D1403" s="54">
        <f t="shared" si="42"/>
        <v>366</v>
      </c>
      <c r="E1403" s="55">
        <f>('Все выпуски'!$H$4*'Все выпуски'!$H$8)*((VLOOKUP(IF(C1403="Нет",VLOOKUP(A1403,Оп27_BYN→EUR!$A$2:$C$33,3,0),VLOOKUP((A1403-1),Оп27_BYN→EUR!$A$2:$C$33,3,0)),$B$2:$G$2774,5,0)-VLOOKUP(B1403,$B$2:$G$2774,5,0))/365+(VLOOKUP(IF(C1403="Нет",VLOOKUP(A1403,Оп27_BYN→EUR!$A$2:$C$33,3,0),VLOOKUP((A1403-1),Оп27_BYN→EUR!$A$2:$C$33,3,0)),$B$2:$G$2774,6,0)-VLOOKUP(B1403,$B$2:$G$2774,6,0))/366)</f>
        <v>1.9433472690646703</v>
      </c>
      <c r="F1403" s="54">
        <f>COUNTIF(D1404:$D$2774,365)</f>
        <v>1054</v>
      </c>
      <c r="G1403" s="54">
        <f>COUNTIF(D1404:$D$2774,366)</f>
        <v>317</v>
      </c>
    </row>
    <row r="1404" spans="1:7" x14ac:dyDescent="0.25">
      <c r="A1404" s="54">
        <f>COUNTIF($C$3:C1404,"Да")</f>
        <v>15</v>
      </c>
      <c r="B1404" s="53">
        <f t="shared" si="43"/>
        <v>46802</v>
      </c>
      <c r="C1404" s="53" t="str">
        <f>IF(ISERROR(VLOOKUP(B1404,Оп27_BYN→EUR!$C$3:$C$33,1,0)),"Нет","Да")</f>
        <v>Нет</v>
      </c>
      <c r="D1404" s="54">
        <f t="shared" si="42"/>
        <v>366</v>
      </c>
      <c r="E1404" s="55">
        <f>('Все выпуски'!$H$4*'Все выпуски'!$H$8)*((VLOOKUP(IF(C1404="Нет",VLOOKUP(A1404,Оп27_BYN→EUR!$A$2:$C$33,3,0),VLOOKUP((A1404-1),Оп27_BYN→EUR!$A$2:$C$33,3,0)),$B$2:$G$2774,5,0)-VLOOKUP(B1404,$B$2:$G$2774,5,0))/365+(VLOOKUP(IF(C1404="Нет",VLOOKUP(A1404,Оп27_BYN→EUR!$A$2:$C$33,3,0),VLOOKUP((A1404-1),Оп27_BYN→EUR!$A$2:$C$33,3,0)),$B$2:$G$2774,6,0)-VLOOKUP(B1404,$B$2:$G$2774,6,0))/366)</f>
        <v>1.9699445075516255</v>
      </c>
      <c r="F1404" s="54">
        <f>COUNTIF(D1405:$D$2774,365)</f>
        <v>1054</v>
      </c>
      <c r="G1404" s="54">
        <f>COUNTIF(D1405:$D$2774,366)</f>
        <v>316</v>
      </c>
    </row>
    <row r="1405" spans="1:7" x14ac:dyDescent="0.25">
      <c r="A1405" s="54">
        <f>COUNTIF($C$3:C1405,"Да")</f>
        <v>15</v>
      </c>
      <c r="B1405" s="53">
        <f t="shared" si="43"/>
        <v>46803</v>
      </c>
      <c r="C1405" s="53" t="str">
        <f>IF(ISERROR(VLOOKUP(B1405,Оп27_BYN→EUR!$C$3:$C$33,1,0)),"Нет","Да")</f>
        <v>Нет</v>
      </c>
      <c r="D1405" s="54">
        <f t="shared" si="42"/>
        <v>366</v>
      </c>
      <c r="E1405" s="55">
        <f>('Все выпуски'!$H$4*'Все выпуски'!$H$8)*((VLOOKUP(IF(C1405="Нет",VLOOKUP(A1405,Оп27_BYN→EUR!$A$2:$C$33,3,0),VLOOKUP((A1405-1),Оп27_BYN→EUR!$A$2:$C$33,3,0)),$B$2:$G$2774,5,0)-VLOOKUP(B1405,$B$2:$G$2774,5,0))/365+(VLOOKUP(IF(C1405="Нет",VLOOKUP(A1405,Оп27_BYN→EUR!$A$2:$C$33,3,0),VLOOKUP((A1405-1),Оп27_BYN→EUR!$A$2:$C$33,3,0)),$B$2:$G$2774,6,0)-VLOOKUP(B1405,$B$2:$G$2774,6,0))/366)</f>
        <v>1.9965417460385806</v>
      </c>
      <c r="F1405" s="54">
        <f>COUNTIF(D1406:$D$2774,365)</f>
        <v>1054</v>
      </c>
      <c r="G1405" s="54">
        <f>COUNTIF(D1406:$D$2774,366)</f>
        <v>315</v>
      </c>
    </row>
    <row r="1406" spans="1:7" x14ac:dyDescent="0.25">
      <c r="A1406" s="54">
        <f>COUNTIF($C$3:C1406,"Да")</f>
        <v>15</v>
      </c>
      <c r="B1406" s="53">
        <f t="shared" si="43"/>
        <v>46804</v>
      </c>
      <c r="C1406" s="53" t="str">
        <f>IF(ISERROR(VLOOKUP(B1406,Оп27_BYN→EUR!$C$3:$C$33,1,0)),"Нет","Да")</f>
        <v>Нет</v>
      </c>
      <c r="D1406" s="54">
        <f t="shared" si="42"/>
        <v>366</v>
      </c>
      <c r="E1406" s="55">
        <f>('Все выпуски'!$H$4*'Все выпуски'!$H$8)*((VLOOKUP(IF(C1406="Нет",VLOOKUP(A1406,Оп27_BYN→EUR!$A$2:$C$33,3,0),VLOOKUP((A1406-1),Оп27_BYN→EUR!$A$2:$C$33,3,0)),$B$2:$G$2774,5,0)-VLOOKUP(B1406,$B$2:$G$2774,5,0))/365+(VLOOKUP(IF(C1406="Нет",VLOOKUP(A1406,Оп27_BYN→EUR!$A$2:$C$33,3,0),VLOOKUP((A1406-1),Оп27_BYN→EUR!$A$2:$C$33,3,0)),$B$2:$G$2774,6,0)-VLOOKUP(B1406,$B$2:$G$2774,6,0))/366)</f>
        <v>2.0231389845255356</v>
      </c>
      <c r="F1406" s="54">
        <f>COUNTIF(D1407:$D$2774,365)</f>
        <v>1054</v>
      </c>
      <c r="G1406" s="54">
        <f>COUNTIF(D1407:$D$2774,366)</f>
        <v>314</v>
      </c>
    </row>
    <row r="1407" spans="1:7" x14ac:dyDescent="0.25">
      <c r="A1407" s="54">
        <f>COUNTIF($C$3:C1407,"Да")</f>
        <v>15</v>
      </c>
      <c r="B1407" s="53">
        <f t="shared" si="43"/>
        <v>46805</v>
      </c>
      <c r="C1407" s="53" t="str">
        <f>IF(ISERROR(VLOOKUP(B1407,Оп27_BYN→EUR!$C$3:$C$33,1,0)),"Нет","Да")</f>
        <v>Нет</v>
      </c>
      <c r="D1407" s="54">
        <f t="shared" si="42"/>
        <v>366</v>
      </c>
      <c r="E1407" s="55">
        <f>('Все выпуски'!$H$4*'Все выпуски'!$H$8)*((VLOOKUP(IF(C1407="Нет",VLOOKUP(A1407,Оп27_BYN→EUR!$A$2:$C$33,3,0),VLOOKUP((A1407-1),Оп27_BYN→EUR!$A$2:$C$33,3,0)),$B$2:$G$2774,5,0)-VLOOKUP(B1407,$B$2:$G$2774,5,0))/365+(VLOOKUP(IF(C1407="Нет",VLOOKUP(A1407,Оп27_BYN→EUR!$A$2:$C$33,3,0),VLOOKUP((A1407-1),Оп27_BYN→EUR!$A$2:$C$33,3,0)),$B$2:$G$2774,6,0)-VLOOKUP(B1407,$B$2:$G$2774,6,0))/366)</f>
        <v>2.0497362230124909</v>
      </c>
      <c r="F1407" s="54">
        <f>COUNTIF(D1408:$D$2774,365)</f>
        <v>1054</v>
      </c>
      <c r="G1407" s="54">
        <f>COUNTIF(D1408:$D$2774,366)</f>
        <v>313</v>
      </c>
    </row>
    <row r="1408" spans="1:7" x14ac:dyDescent="0.25">
      <c r="A1408" s="54">
        <f>COUNTIF($C$3:C1408,"Да")</f>
        <v>15</v>
      </c>
      <c r="B1408" s="53">
        <f t="shared" si="43"/>
        <v>46806</v>
      </c>
      <c r="C1408" s="53" t="str">
        <f>IF(ISERROR(VLOOKUP(B1408,Оп27_BYN→EUR!$C$3:$C$33,1,0)),"Нет","Да")</f>
        <v>Нет</v>
      </c>
      <c r="D1408" s="54">
        <f t="shared" si="42"/>
        <v>366</v>
      </c>
      <c r="E1408" s="55">
        <f>('Все выпуски'!$H$4*'Все выпуски'!$H$8)*((VLOOKUP(IF(C1408="Нет",VLOOKUP(A1408,Оп27_BYN→EUR!$A$2:$C$33,3,0),VLOOKUP((A1408-1),Оп27_BYN→EUR!$A$2:$C$33,3,0)),$B$2:$G$2774,5,0)-VLOOKUP(B1408,$B$2:$G$2774,5,0))/365+(VLOOKUP(IF(C1408="Нет",VLOOKUP(A1408,Оп27_BYN→EUR!$A$2:$C$33,3,0),VLOOKUP((A1408-1),Оп27_BYN→EUR!$A$2:$C$33,3,0)),$B$2:$G$2774,6,0)-VLOOKUP(B1408,$B$2:$G$2774,6,0))/366)</f>
        <v>2.0763334614994458</v>
      </c>
      <c r="F1408" s="54">
        <f>COUNTIF(D1409:$D$2774,365)</f>
        <v>1054</v>
      </c>
      <c r="G1408" s="54">
        <f>COUNTIF(D1409:$D$2774,366)</f>
        <v>312</v>
      </c>
    </row>
    <row r="1409" spans="1:7" x14ac:dyDescent="0.25">
      <c r="A1409" s="54">
        <f>COUNTIF($C$3:C1409,"Да")</f>
        <v>15</v>
      </c>
      <c r="B1409" s="53">
        <f t="shared" si="43"/>
        <v>46807</v>
      </c>
      <c r="C1409" s="53" t="str">
        <f>IF(ISERROR(VLOOKUP(B1409,Оп27_BYN→EUR!$C$3:$C$33,1,0)),"Нет","Да")</f>
        <v>Нет</v>
      </c>
      <c r="D1409" s="54">
        <f t="shared" si="42"/>
        <v>366</v>
      </c>
      <c r="E1409" s="55">
        <f>('Все выпуски'!$H$4*'Все выпуски'!$H$8)*((VLOOKUP(IF(C1409="Нет",VLOOKUP(A1409,Оп27_BYN→EUR!$A$2:$C$33,3,0),VLOOKUP((A1409-1),Оп27_BYN→EUR!$A$2:$C$33,3,0)),$B$2:$G$2774,5,0)-VLOOKUP(B1409,$B$2:$G$2774,5,0))/365+(VLOOKUP(IF(C1409="Нет",VLOOKUP(A1409,Оп27_BYN→EUR!$A$2:$C$33,3,0),VLOOKUP((A1409-1),Оп27_BYN→EUR!$A$2:$C$33,3,0)),$B$2:$G$2774,6,0)-VLOOKUP(B1409,$B$2:$G$2774,6,0))/366)</f>
        <v>2.102930699986401</v>
      </c>
      <c r="F1409" s="54">
        <f>COUNTIF(D1410:$D$2774,365)</f>
        <v>1054</v>
      </c>
      <c r="G1409" s="54">
        <f>COUNTIF(D1410:$D$2774,366)</f>
        <v>311</v>
      </c>
    </row>
    <row r="1410" spans="1:7" x14ac:dyDescent="0.25">
      <c r="A1410" s="54">
        <f>COUNTIF($C$3:C1410,"Да")</f>
        <v>15</v>
      </c>
      <c r="B1410" s="53">
        <f t="shared" si="43"/>
        <v>46808</v>
      </c>
      <c r="C1410" s="53" t="str">
        <f>IF(ISERROR(VLOOKUP(B1410,Оп27_BYN→EUR!$C$3:$C$33,1,0)),"Нет","Да")</f>
        <v>Нет</v>
      </c>
      <c r="D1410" s="54">
        <f t="shared" si="42"/>
        <v>366</v>
      </c>
      <c r="E1410" s="55">
        <f>('Все выпуски'!$H$4*'Все выпуски'!$H$8)*((VLOOKUP(IF(C1410="Нет",VLOOKUP(A1410,Оп27_BYN→EUR!$A$2:$C$33,3,0),VLOOKUP((A1410-1),Оп27_BYN→EUR!$A$2:$C$33,3,0)),$B$2:$G$2774,5,0)-VLOOKUP(B1410,$B$2:$G$2774,5,0))/365+(VLOOKUP(IF(C1410="Нет",VLOOKUP(A1410,Оп27_BYN→EUR!$A$2:$C$33,3,0),VLOOKUP((A1410-1),Оп27_BYN→EUR!$A$2:$C$33,3,0)),$B$2:$G$2774,6,0)-VLOOKUP(B1410,$B$2:$G$2774,6,0))/366)</f>
        <v>2.1295279384733559</v>
      </c>
      <c r="F1410" s="54">
        <f>COUNTIF(D1411:$D$2774,365)</f>
        <v>1054</v>
      </c>
      <c r="G1410" s="54">
        <f>COUNTIF(D1411:$D$2774,366)</f>
        <v>310</v>
      </c>
    </row>
    <row r="1411" spans="1:7" x14ac:dyDescent="0.25">
      <c r="A1411" s="54">
        <f>COUNTIF($C$3:C1411,"Да")</f>
        <v>15</v>
      </c>
      <c r="B1411" s="53">
        <f t="shared" si="43"/>
        <v>46809</v>
      </c>
      <c r="C1411" s="53" t="str">
        <f>IF(ISERROR(VLOOKUP(B1411,Оп27_BYN→EUR!$C$3:$C$33,1,0)),"Нет","Да")</f>
        <v>Нет</v>
      </c>
      <c r="D1411" s="54">
        <f t="shared" ref="D1411:D1474" si="44">IF(MOD(YEAR(B1411),4)=0,366,365)</f>
        <v>366</v>
      </c>
      <c r="E1411" s="55">
        <f>('Все выпуски'!$H$4*'Все выпуски'!$H$8)*((VLOOKUP(IF(C1411="Нет",VLOOKUP(A1411,Оп27_BYN→EUR!$A$2:$C$33,3,0),VLOOKUP((A1411-1),Оп27_BYN→EUR!$A$2:$C$33,3,0)),$B$2:$G$2774,5,0)-VLOOKUP(B1411,$B$2:$G$2774,5,0))/365+(VLOOKUP(IF(C1411="Нет",VLOOKUP(A1411,Оп27_BYN→EUR!$A$2:$C$33,3,0),VLOOKUP((A1411-1),Оп27_BYN→EUR!$A$2:$C$33,3,0)),$B$2:$G$2774,6,0)-VLOOKUP(B1411,$B$2:$G$2774,6,0))/366)</f>
        <v>2.1561251769603111</v>
      </c>
      <c r="F1411" s="54">
        <f>COUNTIF(D1412:$D$2774,365)</f>
        <v>1054</v>
      </c>
      <c r="G1411" s="54">
        <f>COUNTIF(D1412:$D$2774,366)</f>
        <v>309</v>
      </c>
    </row>
    <row r="1412" spans="1:7" x14ac:dyDescent="0.25">
      <c r="A1412" s="54">
        <f>COUNTIF($C$3:C1412,"Да")</f>
        <v>15</v>
      </c>
      <c r="B1412" s="53">
        <f t="shared" ref="B1412:B1475" si="45">B1411+1</f>
        <v>46810</v>
      </c>
      <c r="C1412" s="53" t="str">
        <f>IF(ISERROR(VLOOKUP(B1412,Оп27_BYN→EUR!$C$3:$C$33,1,0)),"Нет","Да")</f>
        <v>Нет</v>
      </c>
      <c r="D1412" s="54">
        <f t="shared" si="44"/>
        <v>366</v>
      </c>
      <c r="E1412" s="55">
        <f>('Все выпуски'!$H$4*'Все выпуски'!$H$8)*((VLOOKUP(IF(C1412="Нет",VLOOKUP(A1412,Оп27_BYN→EUR!$A$2:$C$33,3,0),VLOOKUP((A1412-1),Оп27_BYN→EUR!$A$2:$C$33,3,0)),$B$2:$G$2774,5,0)-VLOOKUP(B1412,$B$2:$G$2774,5,0))/365+(VLOOKUP(IF(C1412="Нет",VLOOKUP(A1412,Оп27_BYN→EUR!$A$2:$C$33,3,0),VLOOKUP((A1412-1),Оп27_BYN→EUR!$A$2:$C$33,3,0)),$B$2:$G$2774,6,0)-VLOOKUP(B1412,$B$2:$G$2774,6,0))/366)</f>
        <v>2.1827224154472664</v>
      </c>
      <c r="F1412" s="54">
        <f>COUNTIF(D1413:$D$2774,365)</f>
        <v>1054</v>
      </c>
      <c r="G1412" s="54">
        <f>COUNTIF(D1413:$D$2774,366)</f>
        <v>308</v>
      </c>
    </row>
    <row r="1413" spans="1:7" x14ac:dyDescent="0.25">
      <c r="A1413" s="54">
        <f>COUNTIF($C$3:C1413,"Да")</f>
        <v>15</v>
      </c>
      <c r="B1413" s="53">
        <f t="shared" si="45"/>
        <v>46811</v>
      </c>
      <c r="C1413" s="53" t="str">
        <f>IF(ISERROR(VLOOKUP(B1413,Оп27_BYN→EUR!$C$3:$C$33,1,0)),"Нет","Да")</f>
        <v>Нет</v>
      </c>
      <c r="D1413" s="54">
        <f t="shared" si="44"/>
        <v>366</v>
      </c>
      <c r="E1413" s="55">
        <f>('Все выпуски'!$H$4*'Все выпуски'!$H$8)*((VLOOKUP(IF(C1413="Нет",VLOOKUP(A1413,Оп27_BYN→EUR!$A$2:$C$33,3,0),VLOOKUP((A1413-1),Оп27_BYN→EUR!$A$2:$C$33,3,0)),$B$2:$G$2774,5,0)-VLOOKUP(B1413,$B$2:$G$2774,5,0))/365+(VLOOKUP(IF(C1413="Нет",VLOOKUP(A1413,Оп27_BYN→EUR!$A$2:$C$33,3,0),VLOOKUP((A1413-1),Оп27_BYN→EUR!$A$2:$C$33,3,0)),$B$2:$G$2774,6,0)-VLOOKUP(B1413,$B$2:$G$2774,6,0))/366)</f>
        <v>2.2093196539342213</v>
      </c>
      <c r="F1413" s="54">
        <f>COUNTIF(D1414:$D$2774,365)</f>
        <v>1054</v>
      </c>
      <c r="G1413" s="54">
        <f>COUNTIF(D1414:$D$2774,366)</f>
        <v>307</v>
      </c>
    </row>
    <row r="1414" spans="1:7" x14ac:dyDescent="0.25">
      <c r="A1414" s="54">
        <f>COUNTIF($C$3:C1414,"Да")</f>
        <v>15</v>
      </c>
      <c r="B1414" s="53">
        <f t="shared" si="45"/>
        <v>46812</v>
      </c>
      <c r="C1414" s="53" t="str">
        <f>IF(ISERROR(VLOOKUP(B1414,Оп27_BYN→EUR!$C$3:$C$33,1,0)),"Нет","Да")</f>
        <v>Нет</v>
      </c>
      <c r="D1414" s="54">
        <f t="shared" si="44"/>
        <v>366</v>
      </c>
      <c r="E1414" s="55">
        <f>('Все выпуски'!$H$4*'Все выпуски'!$H$8)*((VLOOKUP(IF(C1414="Нет",VLOOKUP(A1414,Оп27_BYN→EUR!$A$2:$C$33,3,0),VLOOKUP((A1414-1),Оп27_BYN→EUR!$A$2:$C$33,3,0)),$B$2:$G$2774,5,0)-VLOOKUP(B1414,$B$2:$G$2774,5,0))/365+(VLOOKUP(IF(C1414="Нет",VLOOKUP(A1414,Оп27_BYN→EUR!$A$2:$C$33,3,0),VLOOKUP((A1414-1),Оп27_BYN→EUR!$A$2:$C$33,3,0)),$B$2:$G$2774,6,0)-VLOOKUP(B1414,$B$2:$G$2774,6,0))/366)</f>
        <v>2.2359168924211761</v>
      </c>
      <c r="F1414" s="54">
        <f>COUNTIF(D1415:$D$2774,365)</f>
        <v>1054</v>
      </c>
      <c r="G1414" s="54">
        <f>COUNTIF(D1415:$D$2774,366)</f>
        <v>306</v>
      </c>
    </row>
    <row r="1415" spans="1:7" x14ac:dyDescent="0.25">
      <c r="A1415" s="54">
        <f>COUNTIF($C$3:C1415,"Да")</f>
        <v>15</v>
      </c>
      <c r="B1415" s="53">
        <f t="shared" si="45"/>
        <v>46813</v>
      </c>
      <c r="C1415" s="53" t="str">
        <f>IF(ISERROR(VLOOKUP(B1415,Оп27_BYN→EUR!$C$3:$C$33,1,0)),"Нет","Да")</f>
        <v>Нет</v>
      </c>
      <c r="D1415" s="54">
        <f t="shared" si="44"/>
        <v>366</v>
      </c>
      <c r="E1415" s="55">
        <f>('Все выпуски'!$H$4*'Все выпуски'!$H$8)*((VLOOKUP(IF(C1415="Нет",VLOOKUP(A1415,Оп27_BYN→EUR!$A$2:$C$33,3,0),VLOOKUP((A1415-1),Оп27_BYN→EUR!$A$2:$C$33,3,0)),$B$2:$G$2774,5,0)-VLOOKUP(B1415,$B$2:$G$2774,5,0))/365+(VLOOKUP(IF(C1415="Нет",VLOOKUP(A1415,Оп27_BYN→EUR!$A$2:$C$33,3,0),VLOOKUP((A1415-1),Оп27_BYN→EUR!$A$2:$C$33,3,0)),$B$2:$G$2774,6,0)-VLOOKUP(B1415,$B$2:$G$2774,6,0))/366)</f>
        <v>2.2625141309081309</v>
      </c>
      <c r="F1415" s="54">
        <f>COUNTIF(D1416:$D$2774,365)</f>
        <v>1054</v>
      </c>
      <c r="G1415" s="54">
        <f>COUNTIF(D1416:$D$2774,366)</f>
        <v>305</v>
      </c>
    </row>
    <row r="1416" spans="1:7" x14ac:dyDescent="0.25">
      <c r="A1416" s="54">
        <f>COUNTIF($C$3:C1416,"Да")</f>
        <v>15</v>
      </c>
      <c r="B1416" s="53">
        <f t="shared" si="45"/>
        <v>46814</v>
      </c>
      <c r="C1416" s="53" t="str">
        <f>IF(ISERROR(VLOOKUP(B1416,Оп27_BYN→EUR!$C$3:$C$33,1,0)),"Нет","Да")</f>
        <v>Нет</v>
      </c>
      <c r="D1416" s="54">
        <f t="shared" si="44"/>
        <v>366</v>
      </c>
      <c r="E1416" s="55">
        <f>('Все выпуски'!$H$4*'Все выпуски'!$H$8)*((VLOOKUP(IF(C1416="Нет",VLOOKUP(A1416,Оп27_BYN→EUR!$A$2:$C$33,3,0),VLOOKUP((A1416-1),Оп27_BYN→EUR!$A$2:$C$33,3,0)),$B$2:$G$2774,5,0)-VLOOKUP(B1416,$B$2:$G$2774,5,0))/365+(VLOOKUP(IF(C1416="Нет",VLOOKUP(A1416,Оп27_BYN→EUR!$A$2:$C$33,3,0),VLOOKUP((A1416-1),Оп27_BYN→EUR!$A$2:$C$33,3,0)),$B$2:$G$2774,6,0)-VLOOKUP(B1416,$B$2:$G$2774,6,0))/366)</f>
        <v>2.2891113693950862</v>
      </c>
      <c r="F1416" s="54">
        <f>COUNTIF(D1417:$D$2774,365)</f>
        <v>1054</v>
      </c>
      <c r="G1416" s="54">
        <f>COUNTIF(D1417:$D$2774,366)</f>
        <v>304</v>
      </c>
    </row>
    <row r="1417" spans="1:7" x14ac:dyDescent="0.25">
      <c r="A1417" s="54">
        <f>COUNTIF($C$3:C1417,"Да")</f>
        <v>15</v>
      </c>
      <c r="B1417" s="53">
        <f t="shared" si="45"/>
        <v>46815</v>
      </c>
      <c r="C1417" s="53" t="str">
        <f>IF(ISERROR(VLOOKUP(B1417,Оп27_BYN→EUR!$C$3:$C$33,1,0)),"Нет","Да")</f>
        <v>Нет</v>
      </c>
      <c r="D1417" s="54">
        <f t="shared" si="44"/>
        <v>366</v>
      </c>
      <c r="E1417" s="55">
        <f>('Все выпуски'!$H$4*'Все выпуски'!$H$8)*((VLOOKUP(IF(C1417="Нет",VLOOKUP(A1417,Оп27_BYN→EUR!$A$2:$C$33,3,0),VLOOKUP((A1417-1),Оп27_BYN→EUR!$A$2:$C$33,3,0)),$B$2:$G$2774,5,0)-VLOOKUP(B1417,$B$2:$G$2774,5,0))/365+(VLOOKUP(IF(C1417="Нет",VLOOKUP(A1417,Оп27_BYN→EUR!$A$2:$C$33,3,0),VLOOKUP((A1417-1),Оп27_BYN→EUR!$A$2:$C$33,3,0)),$B$2:$G$2774,6,0)-VLOOKUP(B1417,$B$2:$G$2774,6,0))/366)</f>
        <v>2.315708607882041</v>
      </c>
      <c r="F1417" s="54">
        <f>COUNTIF(D1418:$D$2774,365)</f>
        <v>1054</v>
      </c>
      <c r="G1417" s="54">
        <f>COUNTIF(D1418:$D$2774,366)</f>
        <v>303</v>
      </c>
    </row>
    <row r="1418" spans="1:7" x14ac:dyDescent="0.25">
      <c r="A1418" s="54">
        <f>COUNTIF($C$3:C1418,"Да")</f>
        <v>15</v>
      </c>
      <c r="B1418" s="53">
        <f t="shared" si="45"/>
        <v>46816</v>
      </c>
      <c r="C1418" s="53" t="str">
        <f>IF(ISERROR(VLOOKUP(B1418,Оп27_BYN→EUR!$C$3:$C$33,1,0)),"Нет","Да")</f>
        <v>Нет</v>
      </c>
      <c r="D1418" s="54">
        <f t="shared" si="44"/>
        <v>366</v>
      </c>
      <c r="E1418" s="55">
        <f>('Все выпуски'!$H$4*'Все выпуски'!$H$8)*((VLOOKUP(IF(C1418="Нет",VLOOKUP(A1418,Оп27_BYN→EUR!$A$2:$C$33,3,0),VLOOKUP((A1418-1),Оп27_BYN→EUR!$A$2:$C$33,3,0)),$B$2:$G$2774,5,0)-VLOOKUP(B1418,$B$2:$G$2774,5,0))/365+(VLOOKUP(IF(C1418="Нет",VLOOKUP(A1418,Оп27_BYN→EUR!$A$2:$C$33,3,0),VLOOKUP((A1418-1),Оп27_BYN→EUR!$A$2:$C$33,3,0)),$B$2:$G$2774,6,0)-VLOOKUP(B1418,$B$2:$G$2774,6,0))/366)</f>
        <v>2.3423058463689963</v>
      </c>
      <c r="F1418" s="54">
        <f>COUNTIF(D1419:$D$2774,365)</f>
        <v>1054</v>
      </c>
      <c r="G1418" s="54">
        <f>COUNTIF(D1419:$D$2774,366)</f>
        <v>302</v>
      </c>
    </row>
    <row r="1419" spans="1:7" x14ac:dyDescent="0.25">
      <c r="A1419" s="54">
        <f>COUNTIF($C$3:C1419,"Да")</f>
        <v>15</v>
      </c>
      <c r="B1419" s="53">
        <f t="shared" si="45"/>
        <v>46817</v>
      </c>
      <c r="C1419" s="53" t="str">
        <f>IF(ISERROR(VLOOKUP(B1419,Оп27_BYN→EUR!$C$3:$C$33,1,0)),"Нет","Да")</f>
        <v>Нет</v>
      </c>
      <c r="D1419" s="54">
        <f t="shared" si="44"/>
        <v>366</v>
      </c>
      <c r="E1419" s="55">
        <f>('Все выпуски'!$H$4*'Все выпуски'!$H$8)*((VLOOKUP(IF(C1419="Нет",VLOOKUP(A1419,Оп27_BYN→EUR!$A$2:$C$33,3,0),VLOOKUP((A1419-1),Оп27_BYN→EUR!$A$2:$C$33,3,0)),$B$2:$G$2774,5,0)-VLOOKUP(B1419,$B$2:$G$2774,5,0))/365+(VLOOKUP(IF(C1419="Нет",VLOOKUP(A1419,Оп27_BYN→EUR!$A$2:$C$33,3,0),VLOOKUP((A1419-1),Оп27_BYN→EUR!$A$2:$C$33,3,0)),$B$2:$G$2774,6,0)-VLOOKUP(B1419,$B$2:$G$2774,6,0))/366)</f>
        <v>2.3689030848559516</v>
      </c>
      <c r="F1419" s="54">
        <f>COUNTIF(D1420:$D$2774,365)</f>
        <v>1054</v>
      </c>
      <c r="G1419" s="54">
        <f>COUNTIF(D1420:$D$2774,366)</f>
        <v>301</v>
      </c>
    </row>
    <row r="1420" spans="1:7" x14ac:dyDescent="0.25">
      <c r="A1420" s="54">
        <f>COUNTIF($C$3:C1420,"Да")</f>
        <v>15</v>
      </c>
      <c r="B1420" s="53">
        <f t="shared" si="45"/>
        <v>46818</v>
      </c>
      <c r="C1420" s="53" t="str">
        <f>IF(ISERROR(VLOOKUP(B1420,Оп27_BYN→EUR!$C$3:$C$33,1,0)),"Нет","Да")</f>
        <v>Нет</v>
      </c>
      <c r="D1420" s="54">
        <f t="shared" si="44"/>
        <v>366</v>
      </c>
      <c r="E1420" s="55">
        <f>('Все выпуски'!$H$4*'Все выпуски'!$H$8)*((VLOOKUP(IF(C1420="Нет",VLOOKUP(A1420,Оп27_BYN→EUR!$A$2:$C$33,3,0),VLOOKUP((A1420-1),Оп27_BYN→EUR!$A$2:$C$33,3,0)),$B$2:$G$2774,5,0)-VLOOKUP(B1420,$B$2:$G$2774,5,0))/365+(VLOOKUP(IF(C1420="Нет",VLOOKUP(A1420,Оп27_BYN→EUR!$A$2:$C$33,3,0),VLOOKUP((A1420-1),Оп27_BYN→EUR!$A$2:$C$33,3,0)),$B$2:$G$2774,6,0)-VLOOKUP(B1420,$B$2:$G$2774,6,0))/366)</f>
        <v>2.3955003233429064</v>
      </c>
      <c r="F1420" s="54">
        <f>COUNTIF(D1421:$D$2774,365)</f>
        <v>1054</v>
      </c>
      <c r="G1420" s="54">
        <f>COUNTIF(D1421:$D$2774,366)</f>
        <v>300</v>
      </c>
    </row>
    <row r="1421" spans="1:7" x14ac:dyDescent="0.25">
      <c r="A1421" s="54">
        <f>COUNTIF($C$3:C1421,"Да")</f>
        <v>16</v>
      </c>
      <c r="B1421" s="53">
        <f t="shared" si="45"/>
        <v>46819</v>
      </c>
      <c r="C1421" s="53" t="str">
        <f>IF(ISERROR(VLOOKUP(B1421,Оп27_BYN→EUR!$C$3:$C$33,1,0)),"Нет","Да")</f>
        <v>Да</v>
      </c>
      <c r="D1421" s="54">
        <f t="shared" si="44"/>
        <v>366</v>
      </c>
      <c r="E1421" s="55">
        <f>('Все выпуски'!$H$4*'Все выпуски'!$H$8)*((VLOOKUP(IF(C1421="Нет",VLOOKUP(A1421,Оп27_BYN→EUR!$A$2:$C$33,3,0),VLOOKUP((A1421-1),Оп27_BYN→EUR!$A$2:$C$33,3,0)),$B$2:$G$2774,5,0)-VLOOKUP(B1421,$B$2:$G$2774,5,0))/365+(VLOOKUP(IF(C1421="Нет",VLOOKUP(A1421,Оп27_BYN→EUR!$A$2:$C$33,3,0),VLOOKUP((A1421-1),Оп27_BYN→EUR!$A$2:$C$33,3,0)),$B$2:$G$2774,6,0)-VLOOKUP(B1421,$B$2:$G$2774,6,0))/366)</f>
        <v>2.4220975618298617</v>
      </c>
      <c r="F1421" s="54">
        <f>COUNTIF(D1422:$D$2774,365)</f>
        <v>1054</v>
      </c>
      <c r="G1421" s="54">
        <f>COUNTIF(D1422:$D$2774,366)</f>
        <v>299</v>
      </c>
    </row>
    <row r="1422" spans="1:7" x14ac:dyDescent="0.25">
      <c r="A1422" s="54">
        <f>COUNTIF($C$3:C1422,"Да")</f>
        <v>16</v>
      </c>
      <c r="B1422" s="53">
        <f t="shared" si="45"/>
        <v>46820</v>
      </c>
      <c r="C1422" s="53" t="str">
        <f>IF(ISERROR(VLOOKUP(B1422,Оп27_BYN→EUR!$C$3:$C$33,1,0)),"Нет","Да")</f>
        <v>Нет</v>
      </c>
      <c r="D1422" s="54">
        <f t="shared" si="44"/>
        <v>366</v>
      </c>
      <c r="E1422" s="55">
        <f>('Все выпуски'!$H$4*'Все выпуски'!$H$8)*((VLOOKUP(IF(C1422="Нет",VLOOKUP(A1422,Оп27_BYN→EUR!$A$2:$C$33,3,0),VLOOKUP((A1422-1),Оп27_BYN→EUR!$A$2:$C$33,3,0)),$B$2:$G$2774,5,0)-VLOOKUP(B1422,$B$2:$G$2774,5,0))/365+(VLOOKUP(IF(C1422="Нет",VLOOKUP(A1422,Оп27_BYN→EUR!$A$2:$C$33,3,0),VLOOKUP((A1422-1),Оп27_BYN→EUR!$A$2:$C$33,3,0)),$B$2:$G$2774,6,0)-VLOOKUP(B1422,$B$2:$G$2774,6,0))/366)</f>
        <v>2.6597238486955069E-2</v>
      </c>
      <c r="F1422" s="54">
        <f>COUNTIF(D1423:$D$2774,365)</f>
        <v>1054</v>
      </c>
      <c r="G1422" s="54">
        <f>COUNTIF(D1423:$D$2774,366)</f>
        <v>298</v>
      </c>
    </row>
    <row r="1423" spans="1:7" x14ac:dyDescent="0.25">
      <c r="A1423" s="54">
        <f>COUNTIF($C$3:C1423,"Да")</f>
        <v>16</v>
      </c>
      <c r="B1423" s="53">
        <f t="shared" si="45"/>
        <v>46821</v>
      </c>
      <c r="C1423" s="53" t="str">
        <f>IF(ISERROR(VLOOKUP(B1423,Оп27_BYN→EUR!$C$3:$C$33,1,0)),"Нет","Да")</f>
        <v>Нет</v>
      </c>
      <c r="D1423" s="54">
        <f t="shared" si="44"/>
        <v>366</v>
      </c>
      <c r="E1423" s="55">
        <f>('Все выпуски'!$H$4*'Все выпуски'!$H$8)*((VLOOKUP(IF(C1423="Нет",VLOOKUP(A1423,Оп27_BYN→EUR!$A$2:$C$33,3,0),VLOOKUP((A1423-1),Оп27_BYN→EUR!$A$2:$C$33,3,0)),$B$2:$G$2774,5,0)-VLOOKUP(B1423,$B$2:$G$2774,5,0))/365+(VLOOKUP(IF(C1423="Нет",VLOOKUP(A1423,Оп27_BYN→EUR!$A$2:$C$33,3,0),VLOOKUP((A1423-1),Оп27_BYN→EUR!$A$2:$C$33,3,0)),$B$2:$G$2774,6,0)-VLOOKUP(B1423,$B$2:$G$2774,6,0))/366)</f>
        <v>5.3194476973910138E-2</v>
      </c>
      <c r="F1423" s="54">
        <f>COUNTIF(D1424:$D$2774,365)</f>
        <v>1054</v>
      </c>
      <c r="G1423" s="54">
        <f>COUNTIF(D1424:$D$2774,366)</f>
        <v>297</v>
      </c>
    </row>
    <row r="1424" spans="1:7" x14ac:dyDescent="0.25">
      <c r="A1424" s="54">
        <f>COUNTIF($C$3:C1424,"Да")</f>
        <v>16</v>
      </c>
      <c r="B1424" s="53">
        <f t="shared" si="45"/>
        <v>46822</v>
      </c>
      <c r="C1424" s="53" t="str">
        <f>IF(ISERROR(VLOOKUP(B1424,Оп27_BYN→EUR!$C$3:$C$33,1,0)),"Нет","Да")</f>
        <v>Нет</v>
      </c>
      <c r="D1424" s="54">
        <f t="shared" si="44"/>
        <v>366</v>
      </c>
      <c r="E1424" s="55">
        <f>('Все выпуски'!$H$4*'Все выпуски'!$H$8)*((VLOOKUP(IF(C1424="Нет",VLOOKUP(A1424,Оп27_BYN→EUR!$A$2:$C$33,3,0),VLOOKUP((A1424-1),Оп27_BYN→EUR!$A$2:$C$33,3,0)),$B$2:$G$2774,5,0)-VLOOKUP(B1424,$B$2:$G$2774,5,0))/365+(VLOOKUP(IF(C1424="Нет",VLOOKUP(A1424,Оп27_BYN→EUR!$A$2:$C$33,3,0),VLOOKUP((A1424-1),Оп27_BYN→EUR!$A$2:$C$33,3,0)),$B$2:$G$2774,6,0)-VLOOKUP(B1424,$B$2:$G$2774,6,0))/366)</f>
        <v>7.9791715460865206E-2</v>
      </c>
      <c r="F1424" s="54">
        <f>COUNTIF(D1425:$D$2774,365)</f>
        <v>1054</v>
      </c>
      <c r="G1424" s="54">
        <f>COUNTIF(D1425:$D$2774,366)</f>
        <v>296</v>
      </c>
    </row>
    <row r="1425" spans="1:7" x14ac:dyDescent="0.25">
      <c r="A1425" s="54">
        <f>COUNTIF($C$3:C1425,"Да")</f>
        <v>16</v>
      </c>
      <c r="B1425" s="53">
        <f t="shared" si="45"/>
        <v>46823</v>
      </c>
      <c r="C1425" s="53" t="str">
        <f>IF(ISERROR(VLOOKUP(B1425,Оп27_BYN→EUR!$C$3:$C$33,1,0)),"Нет","Да")</f>
        <v>Нет</v>
      </c>
      <c r="D1425" s="54">
        <f t="shared" si="44"/>
        <v>366</v>
      </c>
      <c r="E1425" s="55">
        <f>('Все выпуски'!$H$4*'Все выпуски'!$H$8)*((VLOOKUP(IF(C1425="Нет",VLOOKUP(A1425,Оп27_BYN→EUR!$A$2:$C$33,3,0),VLOOKUP((A1425-1),Оп27_BYN→EUR!$A$2:$C$33,3,0)),$B$2:$G$2774,5,0)-VLOOKUP(B1425,$B$2:$G$2774,5,0))/365+(VLOOKUP(IF(C1425="Нет",VLOOKUP(A1425,Оп27_BYN→EUR!$A$2:$C$33,3,0),VLOOKUP((A1425-1),Оп27_BYN→EUR!$A$2:$C$33,3,0)),$B$2:$G$2774,6,0)-VLOOKUP(B1425,$B$2:$G$2774,6,0))/366)</f>
        <v>0.10638895394782028</v>
      </c>
      <c r="F1425" s="54">
        <f>COUNTIF(D1426:$D$2774,365)</f>
        <v>1054</v>
      </c>
      <c r="G1425" s="54">
        <f>COUNTIF(D1426:$D$2774,366)</f>
        <v>295</v>
      </c>
    </row>
    <row r="1426" spans="1:7" x14ac:dyDescent="0.25">
      <c r="A1426" s="54">
        <f>COUNTIF($C$3:C1426,"Да")</f>
        <v>16</v>
      </c>
      <c r="B1426" s="53">
        <f t="shared" si="45"/>
        <v>46824</v>
      </c>
      <c r="C1426" s="53" t="str">
        <f>IF(ISERROR(VLOOKUP(B1426,Оп27_BYN→EUR!$C$3:$C$33,1,0)),"Нет","Да")</f>
        <v>Нет</v>
      </c>
      <c r="D1426" s="54">
        <f t="shared" si="44"/>
        <v>366</v>
      </c>
      <c r="E1426" s="55">
        <f>('Все выпуски'!$H$4*'Все выпуски'!$H$8)*((VLOOKUP(IF(C1426="Нет",VLOOKUP(A1426,Оп27_BYN→EUR!$A$2:$C$33,3,0),VLOOKUP((A1426-1),Оп27_BYN→EUR!$A$2:$C$33,3,0)),$B$2:$G$2774,5,0)-VLOOKUP(B1426,$B$2:$G$2774,5,0))/365+(VLOOKUP(IF(C1426="Нет",VLOOKUP(A1426,Оп27_BYN→EUR!$A$2:$C$33,3,0),VLOOKUP((A1426-1),Оп27_BYN→EUR!$A$2:$C$33,3,0)),$B$2:$G$2774,6,0)-VLOOKUP(B1426,$B$2:$G$2774,6,0))/366)</f>
        <v>0.13298619243477533</v>
      </c>
      <c r="F1426" s="54">
        <f>COUNTIF(D1427:$D$2774,365)</f>
        <v>1054</v>
      </c>
      <c r="G1426" s="54">
        <f>COUNTIF(D1427:$D$2774,366)</f>
        <v>294</v>
      </c>
    </row>
    <row r="1427" spans="1:7" x14ac:dyDescent="0.25">
      <c r="A1427" s="54">
        <f>COUNTIF($C$3:C1427,"Да")</f>
        <v>16</v>
      </c>
      <c r="B1427" s="53">
        <f t="shared" si="45"/>
        <v>46825</v>
      </c>
      <c r="C1427" s="53" t="str">
        <f>IF(ISERROR(VLOOKUP(B1427,Оп27_BYN→EUR!$C$3:$C$33,1,0)),"Нет","Да")</f>
        <v>Нет</v>
      </c>
      <c r="D1427" s="54">
        <f t="shared" si="44"/>
        <v>366</v>
      </c>
      <c r="E1427" s="55">
        <f>('Все выпуски'!$H$4*'Все выпуски'!$H$8)*((VLOOKUP(IF(C1427="Нет",VLOOKUP(A1427,Оп27_BYN→EUR!$A$2:$C$33,3,0),VLOOKUP((A1427-1),Оп27_BYN→EUR!$A$2:$C$33,3,0)),$B$2:$G$2774,5,0)-VLOOKUP(B1427,$B$2:$G$2774,5,0))/365+(VLOOKUP(IF(C1427="Нет",VLOOKUP(A1427,Оп27_BYN→EUR!$A$2:$C$33,3,0),VLOOKUP((A1427-1),Оп27_BYN→EUR!$A$2:$C$33,3,0)),$B$2:$G$2774,6,0)-VLOOKUP(B1427,$B$2:$G$2774,6,0))/366)</f>
        <v>0.15958343092173041</v>
      </c>
      <c r="F1427" s="54">
        <f>COUNTIF(D1428:$D$2774,365)</f>
        <v>1054</v>
      </c>
      <c r="G1427" s="54">
        <f>COUNTIF(D1428:$D$2774,366)</f>
        <v>293</v>
      </c>
    </row>
    <row r="1428" spans="1:7" x14ac:dyDescent="0.25">
      <c r="A1428" s="54">
        <f>COUNTIF($C$3:C1428,"Да")</f>
        <v>16</v>
      </c>
      <c r="B1428" s="53">
        <f t="shared" si="45"/>
        <v>46826</v>
      </c>
      <c r="C1428" s="53" t="str">
        <f>IF(ISERROR(VLOOKUP(B1428,Оп27_BYN→EUR!$C$3:$C$33,1,0)),"Нет","Да")</f>
        <v>Нет</v>
      </c>
      <c r="D1428" s="54">
        <f t="shared" si="44"/>
        <v>366</v>
      </c>
      <c r="E1428" s="55">
        <f>('Все выпуски'!$H$4*'Все выпуски'!$H$8)*((VLOOKUP(IF(C1428="Нет",VLOOKUP(A1428,Оп27_BYN→EUR!$A$2:$C$33,3,0),VLOOKUP((A1428-1),Оп27_BYN→EUR!$A$2:$C$33,3,0)),$B$2:$G$2774,5,0)-VLOOKUP(B1428,$B$2:$G$2774,5,0))/365+(VLOOKUP(IF(C1428="Нет",VLOOKUP(A1428,Оп27_BYN→EUR!$A$2:$C$33,3,0),VLOOKUP((A1428-1),Оп27_BYN→EUR!$A$2:$C$33,3,0)),$B$2:$G$2774,6,0)-VLOOKUP(B1428,$B$2:$G$2774,6,0))/366)</f>
        <v>0.1861806694086855</v>
      </c>
      <c r="F1428" s="54">
        <f>COUNTIF(D1429:$D$2774,365)</f>
        <v>1054</v>
      </c>
      <c r="G1428" s="54">
        <f>COUNTIF(D1429:$D$2774,366)</f>
        <v>292</v>
      </c>
    </row>
    <row r="1429" spans="1:7" x14ac:dyDescent="0.25">
      <c r="A1429" s="54">
        <f>COUNTIF($C$3:C1429,"Да")</f>
        <v>16</v>
      </c>
      <c r="B1429" s="53">
        <f t="shared" si="45"/>
        <v>46827</v>
      </c>
      <c r="C1429" s="53" t="str">
        <f>IF(ISERROR(VLOOKUP(B1429,Оп27_BYN→EUR!$C$3:$C$33,1,0)),"Нет","Да")</f>
        <v>Нет</v>
      </c>
      <c r="D1429" s="54">
        <f t="shared" si="44"/>
        <v>366</v>
      </c>
      <c r="E1429" s="55">
        <f>('Все выпуски'!$H$4*'Все выпуски'!$H$8)*((VLOOKUP(IF(C1429="Нет",VLOOKUP(A1429,Оп27_BYN→EUR!$A$2:$C$33,3,0),VLOOKUP((A1429-1),Оп27_BYN→EUR!$A$2:$C$33,3,0)),$B$2:$G$2774,5,0)-VLOOKUP(B1429,$B$2:$G$2774,5,0))/365+(VLOOKUP(IF(C1429="Нет",VLOOKUP(A1429,Оп27_BYN→EUR!$A$2:$C$33,3,0),VLOOKUP((A1429-1),Оп27_BYN→EUR!$A$2:$C$33,3,0)),$B$2:$G$2774,6,0)-VLOOKUP(B1429,$B$2:$G$2774,6,0))/366)</f>
        <v>0.21277790789564055</v>
      </c>
      <c r="F1429" s="54">
        <f>COUNTIF(D1430:$D$2774,365)</f>
        <v>1054</v>
      </c>
      <c r="G1429" s="54">
        <f>COUNTIF(D1430:$D$2774,366)</f>
        <v>291</v>
      </c>
    </row>
    <row r="1430" spans="1:7" x14ac:dyDescent="0.25">
      <c r="A1430" s="54">
        <f>COUNTIF($C$3:C1430,"Да")</f>
        <v>16</v>
      </c>
      <c r="B1430" s="53">
        <f t="shared" si="45"/>
        <v>46828</v>
      </c>
      <c r="C1430" s="53" t="str">
        <f>IF(ISERROR(VLOOKUP(B1430,Оп27_BYN→EUR!$C$3:$C$33,1,0)),"Нет","Да")</f>
        <v>Нет</v>
      </c>
      <c r="D1430" s="54">
        <f t="shared" si="44"/>
        <v>366</v>
      </c>
      <c r="E1430" s="55">
        <f>('Все выпуски'!$H$4*'Все выпуски'!$H$8)*((VLOOKUP(IF(C1430="Нет",VLOOKUP(A1430,Оп27_BYN→EUR!$A$2:$C$33,3,0),VLOOKUP((A1430-1),Оп27_BYN→EUR!$A$2:$C$33,3,0)),$B$2:$G$2774,5,0)-VLOOKUP(B1430,$B$2:$G$2774,5,0))/365+(VLOOKUP(IF(C1430="Нет",VLOOKUP(A1430,Оп27_BYN→EUR!$A$2:$C$33,3,0),VLOOKUP((A1430-1),Оп27_BYN→EUR!$A$2:$C$33,3,0)),$B$2:$G$2774,6,0)-VLOOKUP(B1430,$B$2:$G$2774,6,0))/366)</f>
        <v>0.2393751463825956</v>
      </c>
      <c r="F1430" s="54">
        <f>COUNTIF(D1431:$D$2774,365)</f>
        <v>1054</v>
      </c>
      <c r="G1430" s="54">
        <f>COUNTIF(D1431:$D$2774,366)</f>
        <v>290</v>
      </c>
    </row>
    <row r="1431" spans="1:7" x14ac:dyDescent="0.25">
      <c r="A1431" s="54">
        <f>COUNTIF($C$3:C1431,"Да")</f>
        <v>16</v>
      </c>
      <c r="B1431" s="53">
        <f t="shared" si="45"/>
        <v>46829</v>
      </c>
      <c r="C1431" s="53" t="str">
        <f>IF(ISERROR(VLOOKUP(B1431,Оп27_BYN→EUR!$C$3:$C$33,1,0)),"Нет","Да")</f>
        <v>Нет</v>
      </c>
      <c r="D1431" s="54">
        <f t="shared" si="44"/>
        <v>366</v>
      </c>
      <c r="E1431" s="55">
        <f>('Все выпуски'!$H$4*'Все выпуски'!$H$8)*((VLOOKUP(IF(C1431="Нет",VLOOKUP(A1431,Оп27_BYN→EUR!$A$2:$C$33,3,0),VLOOKUP((A1431-1),Оп27_BYN→EUR!$A$2:$C$33,3,0)),$B$2:$G$2774,5,0)-VLOOKUP(B1431,$B$2:$G$2774,5,0))/365+(VLOOKUP(IF(C1431="Нет",VLOOKUP(A1431,Оп27_BYN→EUR!$A$2:$C$33,3,0),VLOOKUP((A1431-1),Оп27_BYN→EUR!$A$2:$C$33,3,0)),$B$2:$G$2774,6,0)-VLOOKUP(B1431,$B$2:$G$2774,6,0))/366)</f>
        <v>0.26597238486955066</v>
      </c>
      <c r="F1431" s="54">
        <f>COUNTIF(D1432:$D$2774,365)</f>
        <v>1054</v>
      </c>
      <c r="G1431" s="54">
        <f>COUNTIF(D1432:$D$2774,366)</f>
        <v>289</v>
      </c>
    </row>
    <row r="1432" spans="1:7" x14ac:dyDescent="0.25">
      <c r="A1432" s="54">
        <f>COUNTIF($C$3:C1432,"Да")</f>
        <v>16</v>
      </c>
      <c r="B1432" s="53">
        <f t="shared" si="45"/>
        <v>46830</v>
      </c>
      <c r="C1432" s="53" t="str">
        <f>IF(ISERROR(VLOOKUP(B1432,Оп27_BYN→EUR!$C$3:$C$33,1,0)),"Нет","Да")</f>
        <v>Нет</v>
      </c>
      <c r="D1432" s="54">
        <f t="shared" si="44"/>
        <v>366</v>
      </c>
      <c r="E1432" s="55">
        <f>('Все выпуски'!$H$4*'Все выпуски'!$H$8)*((VLOOKUP(IF(C1432="Нет",VLOOKUP(A1432,Оп27_BYN→EUR!$A$2:$C$33,3,0),VLOOKUP((A1432-1),Оп27_BYN→EUR!$A$2:$C$33,3,0)),$B$2:$G$2774,5,0)-VLOOKUP(B1432,$B$2:$G$2774,5,0))/365+(VLOOKUP(IF(C1432="Нет",VLOOKUP(A1432,Оп27_BYN→EUR!$A$2:$C$33,3,0),VLOOKUP((A1432-1),Оп27_BYN→EUR!$A$2:$C$33,3,0)),$B$2:$G$2774,6,0)-VLOOKUP(B1432,$B$2:$G$2774,6,0))/366)</f>
        <v>0.29256962335650571</v>
      </c>
      <c r="F1432" s="54">
        <f>COUNTIF(D1433:$D$2774,365)</f>
        <v>1054</v>
      </c>
      <c r="G1432" s="54">
        <f>COUNTIF(D1433:$D$2774,366)</f>
        <v>288</v>
      </c>
    </row>
    <row r="1433" spans="1:7" x14ac:dyDescent="0.25">
      <c r="A1433" s="54">
        <f>COUNTIF($C$3:C1433,"Да")</f>
        <v>16</v>
      </c>
      <c r="B1433" s="53">
        <f t="shared" si="45"/>
        <v>46831</v>
      </c>
      <c r="C1433" s="53" t="str">
        <f>IF(ISERROR(VLOOKUP(B1433,Оп27_BYN→EUR!$C$3:$C$33,1,0)),"Нет","Да")</f>
        <v>Нет</v>
      </c>
      <c r="D1433" s="54">
        <f t="shared" si="44"/>
        <v>366</v>
      </c>
      <c r="E1433" s="55">
        <f>('Все выпуски'!$H$4*'Все выпуски'!$H$8)*((VLOOKUP(IF(C1433="Нет",VLOOKUP(A1433,Оп27_BYN→EUR!$A$2:$C$33,3,0),VLOOKUP((A1433-1),Оп27_BYN→EUR!$A$2:$C$33,3,0)),$B$2:$G$2774,5,0)-VLOOKUP(B1433,$B$2:$G$2774,5,0))/365+(VLOOKUP(IF(C1433="Нет",VLOOKUP(A1433,Оп27_BYN→EUR!$A$2:$C$33,3,0),VLOOKUP((A1433-1),Оп27_BYN→EUR!$A$2:$C$33,3,0)),$B$2:$G$2774,6,0)-VLOOKUP(B1433,$B$2:$G$2774,6,0))/366)</f>
        <v>0.31916686184346083</v>
      </c>
      <c r="F1433" s="54">
        <f>COUNTIF(D1434:$D$2774,365)</f>
        <v>1054</v>
      </c>
      <c r="G1433" s="54">
        <f>COUNTIF(D1434:$D$2774,366)</f>
        <v>287</v>
      </c>
    </row>
    <row r="1434" spans="1:7" x14ac:dyDescent="0.25">
      <c r="A1434" s="54">
        <f>COUNTIF($C$3:C1434,"Да")</f>
        <v>16</v>
      </c>
      <c r="B1434" s="53">
        <f t="shared" si="45"/>
        <v>46832</v>
      </c>
      <c r="C1434" s="53" t="str">
        <f>IF(ISERROR(VLOOKUP(B1434,Оп27_BYN→EUR!$C$3:$C$33,1,0)),"Нет","Да")</f>
        <v>Нет</v>
      </c>
      <c r="D1434" s="54">
        <f t="shared" si="44"/>
        <v>366</v>
      </c>
      <c r="E1434" s="55">
        <f>('Все выпуски'!$H$4*'Все выпуски'!$H$8)*((VLOOKUP(IF(C1434="Нет",VLOOKUP(A1434,Оп27_BYN→EUR!$A$2:$C$33,3,0),VLOOKUP((A1434-1),Оп27_BYN→EUR!$A$2:$C$33,3,0)),$B$2:$G$2774,5,0)-VLOOKUP(B1434,$B$2:$G$2774,5,0))/365+(VLOOKUP(IF(C1434="Нет",VLOOKUP(A1434,Оп27_BYN→EUR!$A$2:$C$33,3,0),VLOOKUP((A1434-1),Оп27_BYN→EUR!$A$2:$C$33,3,0)),$B$2:$G$2774,6,0)-VLOOKUP(B1434,$B$2:$G$2774,6,0))/366)</f>
        <v>0.34576410033041588</v>
      </c>
      <c r="F1434" s="54">
        <f>COUNTIF(D1435:$D$2774,365)</f>
        <v>1054</v>
      </c>
      <c r="G1434" s="54">
        <f>COUNTIF(D1435:$D$2774,366)</f>
        <v>286</v>
      </c>
    </row>
    <row r="1435" spans="1:7" x14ac:dyDescent="0.25">
      <c r="A1435" s="54">
        <f>COUNTIF($C$3:C1435,"Да")</f>
        <v>16</v>
      </c>
      <c r="B1435" s="53">
        <f t="shared" si="45"/>
        <v>46833</v>
      </c>
      <c r="C1435" s="53" t="str">
        <f>IF(ISERROR(VLOOKUP(B1435,Оп27_BYN→EUR!$C$3:$C$33,1,0)),"Нет","Да")</f>
        <v>Нет</v>
      </c>
      <c r="D1435" s="54">
        <f t="shared" si="44"/>
        <v>366</v>
      </c>
      <c r="E1435" s="55">
        <f>('Все выпуски'!$H$4*'Все выпуски'!$H$8)*((VLOOKUP(IF(C1435="Нет",VLOOKUP(A1435,Оп27_BYN→EUR!$A$2:$C$33,3,0),VLOOKUP((A1435-1),Оп27_BYN→EUR!$A$2:$C$33,3,0)),$B$2:$G$2774,5,0)-VLOOKUP(B1435,$B$2:$G$2774,5,0))/365+(VLOOKUP(IF(C1435="Нет",VLOOKUP(A1435,Оп27_BYN→EUR!$A$2:$C$33,3,0),VLOOKUP((A1435-1),Оп27_BYN→EUR!$A$2:$C$33,3,0)),$B$2:$G$2774,6,0)-VLOOKUP(B1435,$B$2:$G$2774,6,0))/366)</f>
        <v>0.37236133881737099</v>
      </c>
      <c r="F1435" s="54">
        <f>COUNTIF(D1436:$D$2774,365)</f>
        <v>1054</v>
      </c>
      <c r="G1435" s="54">
        <f>COUNTIF(D1436:$D$2774,366)</f>
        <v>285</v>
      </c>
    </row>
    <row r="1436" spans="1:7" x14ac:dyDescent="0.25">
      <c r="A1436" s="54">
        <f>COUNTIF($C$3:C1436,"Да")</f>
        <v>16</v>
      </c>
      <c r="B1436" s="53">
        <f t="shared" si="45"/>
        <v>46834</v>
      </c>
      <c r="C1436" s="53" t="str">
        <f>IF(ISERROR(VLOOKUP(B1436,Оп27_BYN→EUR!$C$3:$C$33,1,0)),"Нет","Да")</f>
        <v>Нет</v>
      </c>
      <c r="D1436" s="54">
        <f t="shared" si="44"/>
        <v>366</v>
      </c>
      <c r="E1436" s="55">
        <f>('Все выпуски'!$H$4*'Все выпуски'!$H$8)*((VLOOKUP(IF(C1436="Нет",VLOOKUP(A1436,Оп27_BYN→EUR!$A$2:$C$33,3,0),VLOOKUP((A1436-1),Оп27_BYN→EUR!$A$2:$C$33,3,0)),$B$2:$G$2774,5,0)-VLOOKUP(B1436,$B$2:$G$2774,5,0))/365+(VLOOKUP(IF(C1436="Нет",VLOOKUP(A1436,Оп27_BYN→EUR!$A$2:$C$33,3,0),VLOOKUP((A1436-1),Оп27_BYN→EUR!$A$2:$C$33,3,0)),$B$2:$G$2774,6,0)-VLOOKUP(B1436,$B$2:$G$2774,6,0))/366)</f>
        <v>0.39895857730432599</v>
      </c>
      <c r="F1436" s="54">
        <f>COUNTIF(D1437:$D$2774,365)</f>
        <v>1054</v>
      </c>
      <c r="G1436" s="54">
        <f>COUNTIF(D1437:$D$2774,366)</f>
        <v>284</v>
      </c>
    </row>
    <row r="1437" spans="1:7" x14ac:dyDescent="0.25">
      <c r="A1437" s="54">
        <f>COUNTIF($C$3:C1437,"Да")</f>
        <v>16</v>
      </c>
      <c r="B1437" s="53">
        <f t="shared" si="45"/>
        <v>46835</v>
      </c>
      <c r="C1437" s="53" t="str">
        <f>IF(ISERROR(VLOOKUP(B1437,Оп27_BYN→EUR!$C$3:$C$33,1,0)),"Нет","Да")</f>
        <v>Нет</v>
      </c>
      <c r="D1437" s="54">
        <f t="shared" si="44"/>
        <v>366</v>
      </c>
      <c r="E1437" s="55">
        <f>('Все выпуски'!$H$4*'Все выпуски'!$H$8)*((VLOOKUP(IF(C1437="Нет",VLOOKUP(A1437,Оп27_BYN→EUR!$A$2:$C$33,3,0),VLOOKUP((A1437-1),Оп27_BYN→EUR!$A$2:$C$33,3,0)),$B$2:$G$2774,5,0)-VLOOKUP(B1437,$B$2:$G$2774,5,0))/365+(VLOOKUP(IF(C1437="Нет",VLOOKUP(A1437,Оп27_BYN→EUR!$A$2:$C$33,3,0),VLOOKUP((A1437-1),Оп27_BYN→EUR!$A$2:$C$33,3,0)),$B$2:$G$2774,6,0)-VLOOKUP(B1437,$B$2:$G$2774,6,0))/366)</f>
        <v>0.4255558157912811</v>
      </c>
      <c r="F1437" s="54">
        <f>COUNTIF(D1438:$D$2774,365)</f>
        <v>1054</v>
      </c>
      <c r="G1437" s="54">
        <f>COUNTIF(D1438:$D$2774,366)</f>
        <v>283</v>
      </c>
    </row>
    <row r="1438" spans="1:7" x14ac:dyDescent="0.25">
      <c r="A1438" s="54">
        <f>COUNTIF($C$3:C1438,"Да")</f>
        <v>16</v>
      </c>
      <c r="B1438" s="53">
        <f t="shared" si="45"/>
        <v>46836</v>
      </c>
      <c r="C1438" s="53" t="str">
        <f>IF(ISERROR(VLOOKUP(B1438,Оп27_BYN→EUR!$C$3:$C$33,1,0)),"Нет","Да")</f>
        <v>Нет</v>
      </c>
      <c r="D1438" s="54">
        <f t="shared" si="44"/>
        <v>366</v>
      </c>
      <c r="E1438" s="55">
        <f>('Все выпуски'!$H$4*'Все выпуски'!$H$8)*((VLOOKUP(IF(C1438="Нет",VLOOKUP(A1438,Оп27_BYN→EUR!$A$2:$C$33,3,0),VLOOKUP((A1438-1),Оп27_BYN→EUR!$A$2:$C$33,3,0)),$B$2:$G$2774,5,0)-VLOOKUP(B1438,$B$2:$G$2774,5,0))/365+(VLOOKUP(IF(C1438="Нет",VLOOKUP(A1438,Оп27_BYN→EUR!$A$2:$C$33,3,0),VLOOKUP((A1438-1),Оп27_BYN→EUR!$A$2:$C$33,3,0)),$B$2:$G$2774,6,0)-VLOOKUP(B1438,$B$2:$G$2774,6,0))/366)</f>
        <v>0.45215305427823621</v>
      </c>
      <c r="F1438" s="54">
        <f>COUNTIF(D1439:$D$2774,365)</f>
        <v>1054</v>
      </c>
      <c r="G1438" s="54">
        <f>COUNTIF(D1439:$D$2774,366)</f>
        <v>282</v>
      </c>
    </row>
    <row r="1439" spans="1:7" x14ac:dyDescent="0.25">
      <c r="A1439" s="54">
        <f>COUNTIF($C$3:C1439,"Да")</f>
        <v>16</v>
      </c>
      <c r="B1439" s="53">
        <f t="shared" si="45"/>
        <v>46837</v>
      </c>
      <c r="C1439" s="53" t="str">
        <f>IF(ISERROR(VLOOKUP(B1439,Оп27_BYN→EUR!$C$3:$C$33,1,0)),"Нет","Да")</f>
        <v>Нет</v>
      </c>
      <c r="D1439" s="54">
        <f t="shared" si="44"/>
        <v>366</v>
      </c>
      <c r="E1439" s="55">
        <f>('Все выпуски'!$H$4*'Все выпуски'!$H$8)*((VLOOKUP(IF(C1439="Нет",VLOOKUP(A1439,Оп27_BYN→EUR!$A$2:$C$33,3,0),VLOOKUP((A1439-1),Оп27_BYN→EUR!$A$2:$C$33,3,0)),$B$2:$G$2774,5,0)-VLOOKUP(B1439,$B$2:$G$2774,5,0))/365+(VLOOKUP(IF(C1439="Нет",VLOOKUP(A1439,Оп27_BYN→EUR!$A$2:$C$33,3,0),VLOOKUP((A1439-1),Оп27_BYN→EUR!$A$2:$C$33,3,0)),$B$2:$G$2774,6,0)-VLOOKUP(B1439,$B$2:$G$2774,6,0))/366)</f>
        <v>0.47875029276519121</v>
      </c>
      <c r="F1439" s="54">
        <f>COUNTIF(D1440:$D$2774,365)</f>
        <v>1054</v>
      </c>
      <c r="G1439" s="54">
        <f>COUNTIF(D1440:$D$2774,366)</f>
        <v>281</v>
      </c>
    </row>
    <row r="1440" spans="1:7" x14ac:dyDescent="0.25">
      <c r="A1440" s="54">
        <f>COUNTIF($C$3:C1440,"Да")</f>
        <v>16</v>
      </c>
      <c r="B1440" s="53">
        <f t="shared" si="45"/>
        <v>46838</v>
      </c>
      <c r="C1440" s="53" t="str">
        <f>IF(ISERROR(VLOOKUP(B1440,Оп27_BYN→EUR!$C$3:$C$33,1,0)),"Нет","Да")</f>
        <v>Нет</v>
      </c>
      <c r="D1440" s="54">
        <f t="shared" si="44"/>
        <v>366</v>
      </c>
      <c r="E1440" s="55">
        <f>('Все выпуски'!$H$4*'Все выпуски'!$H$8)*((VLOOKUP(IF(C1440="Нет",VLOOKUP(A1440,Оп27_BYN→EUR!$A$2:$C$33,3,0),VLOOKUP((A1440-1),Оп27_BYN→EUR!$A$2:$C$33,3,0)),$B$2:$G$2774,5,0)-VLOOKUP(B1440,$B$2:$G$2774,5,0))/365+(VLOOKUP(IF(C1440="Нет",VLOOKUP(A1440,Оп27_BYN→EUR!$A$2:$C$33,3,0),VLOOKUP((A1440-1),Оп27_BYN→EUR!$A$2:$C$33,3,0)),$B$2:$G$2774,6,0)-VLOOKUP(B1440,$B$2:$G$2774,6,0))/366)</f>
        <v>0.50534753125214626</v>
      </c>
      <c r="F1440" s="54">
        <f>COUNTIF(D1441:$D$2774,365)</f>
        <v>1054</v>
      </c>
      <c r="G1440" s="54">
        <f>COUNTIF(D1441:$D$2774,366)</f>
        <v>280</v>
      </c>
    </row>
    <row r="1441" spans="1:7" x14ac:dyDescent="0.25">
      <c r="A1441" s="54">
        <f>COUNTIF($C$3:C1441,"Да")</f>
        <v>16</v>
      </c>
      <c r="B1441" s="53">
        <f t="shared" si="45"/>
        <v>46839</v>
      </c>
      <c r="C1441" s="53" t="str">
        <f>IF(ISERROR(VLOOKUP(B1441,Оп27_BYN→EUR!$C$3:$C$33,1,0)),"Нет","Да")</f>
        <v>Нет</v>
      </c>
      <c r="D1441" s="54">
        <f t="shared" si="44"/>
        <v>366</v>
      </c>
      <c r="E1441" s="55">
        <f>('Все выпуски'!$H$4*'Все выпуски'!$H$8)*((VLOOKUP(IF(C1441="Нет",VLOOKUP(A1441,Оп27_BYN→EUR!$A$2:$C$33,3,0),VLOOKUP((A1441-1),Оп27_BYN→EUR!$A$2:$C$33,3,0)),$B$2:$G$2774,5,0)-VLOOKUP(B1441,$B$2:$G$2774,5,0))/365+(VLOOKUP(IF(C1441="Нет",VLOOKUP(A1441,Оп27_BYN→EUR!$A$2:$C$33,3,0),VLOOKUP((A1441-1),Оп27_BYN→EUR!$A$2:$C$33,3,0)),$B$2:$G$2774,6,0)-VLOOKUP(B1441,$B$2:$G$2774,6,0))/366)</f>
        <v>0.53194476973910132</v>
      </c>
      <c r="F1441" s="54">
        <f>COUNTIF(D1442:$D$2774,365)</f>
        <v>1054</v>
      </c>
      <c r="G1441" s="54">
        <f>COUNTIF(D1442:$D$2774,366)</f>
        <v>279</v>
      </c>
    </row>
    <row r="1442" spans="1:7" x14ac:dyDescent="0.25">
      <c r="A1442" s="54">
        <f>COUNTIF($C$3:C1442,"Да")</f>
        <v>16</v>
      </c>
      <c r="B1442" s="53">
        <f t="shared" si="45"/>
        <v>46840</v>
      </c>
      <c r="C1442" s="53" t="str">
        <f>IF(ISERROR(VLOOKUP(B1442,Оп27_BYN→EUR!$C$3:$C$33,1,0)),"Нет","Да")</f>
        <v>Нет</v>
      </c>
      <c r="D1442" s="54">
        <f t="shared" si="44"/>
        <v>366</v>
      </c>
      <c r="E1442" s="55">
        <f>('Все выпуски'!$H$4*'Все выпуски'!$H$8)*((VLOOKUP(IF(C1442="Нет",VLOOKUP(A1442,Оп27_BYN→EUR!$A$2:$C$33,3,0),VLOOKUP((A1442-1),Оп27_BYN→EUR!$A$2:$C$33,3,0)),$B$2:$G$2774,5,0)-VLOOKUP(B1442,$B$2:$G$2774,5,0))/365+(VLOOKUP(IF(C1442="Нет",VLOOKUP(A1442,Оп27_BYN→EUR!$A$2:$C$33,3,0),VLOOKUP((A1442-1),Оп27_BYN→EUR!$A$2:$C$33,3,0)),$B$2:$G$2774,6,0)-VLOOKUP(B1442,$B$2:$G$2774,6,0))/366)</f>
        <v>0.55854200822605649</v>
      </c>
      <c r="F1442" s="54">
        <f>COUNTIF(D1443:$D$2774,365)</f>
        <v>1054</v>
      </c>
      <c r="G1442" s="54">
        <f>COUNTIF(D1443:$D$2774,366)</f>
        <v>278</v>
      </c>
    </row>
    <row r="1443" spans="1:7" x14ac:dyDescent="0.25">
      <c r="A1443" s="54">
        <f>COUNTIF($C$3:C1443,"Да")</f>
        <v>16</v>
      </c>
      <c r="B1443" s="53">
        <f t="shared" si="45"/>
        <v>46841</v>
      </c>
      <c r="C1443" s="53" t="str">
        <f>IF(ISERROR(VLOOKUP(B1443,Оп27_BYN→EUR!$C$3:$C$33,1,0)),"Нет","Да")</f>
        <v>Нет</v>
      </c>
      <c r="D1443" s="54">
        <f t="shared" si="44"/>
        <v>366</v>
      </c>
      <c r="E1443" s="55">
        <f>('Все выпуски'!$H$4*'Все выпуски'!$H$8)*((VLOOKUP(IF(C1443="Нет",VLOOKUP(A1443,Оп27_BYN→EUR!$A$2:$C$33,3,0),VLOOKUP((A1443-1),Оп27_BYN→EUR!$A$2:$C$33,3,0)),$B$2:$G$2774,5,0)-VLOOKUP(B1443,$B$2:$G$2774,5,0))/365+(VLOOKUP(IF(C1443="Нет",VLOOKUP(A1443,Оп27_BYN→EUR!$A$2:$C$33,3,0),VLOOKUP((A1443-1),Оп27_BYN→EUR!$A$2:$C$33,3,0)),$B$2:$G$2774,6,0)-VLOOKUP(B1443,$B$2:$G$2774,6,0))/366)</f>
        <v>0.58513924671301143</v>
      </c>
      <c r="F1443" s="54">
        <f>COUNTIF(D1444:$D$2774,365)</f>
        <v>1054</v>
      </c>
      <c r="G1443" s="54">
        <f>COUNTIF(D1444:$D$2774,366)</f>
        <v>277</v>
      </c>
    </row>
    <row r="1444" spans="1:7" x14ac:dyDescent="0.25">
      <c r="A1444" s="54">
        <f>COUNTIF($C$3:C1444,"Да")</f>
        <v>16</v>
      </c>
      <c r="B1444" s="53">
        <f t="shared" si="45"/>
        <v>46842</v>
      </c>
      <c r="C1444" s="53" t="str">
        <f>IF(ISERROR(VLOOKUP(B1444,Оп27_BYN→EUR!$C$3:$C$33,1,0)),"Нет","Да")</f>
        <v>Нет</v>
      </c>
      <c r="D1444" s="54">
        <f t="shared" si="44"/>
        <v>366</v>
      </c>
      <c r="E1444" s="55">
        <f>('Все выпуски'!$H$4*'Все выпуски'!$H$8)*((VLOOKUP(IF(C1444="Нет",VLOOKUP(A1444,Оп27_BYN→EUR!$A$2:$C$33,3,0),VLOOKUP((A1444-1),Оп27_BYN→EUR!$A$2:$C$33,3,0)),$B$2:$G$2774,5,0)-VLOOKUP(B1444,$B$2:$G$2774,5,0))/365+(VLOOKUP(IF(C1444="Нет",VLOOKUP(A1444,Оп27_BYN→EUR!$A$2:$C$33,3,0),VLOOKUP((A1444-1),Оп27_BYN→EUR!$A$2:$C$33,3,0)),$B$2:$G$2774,6,0)-VLOOKUP(B1444,$B$2:$G$2774,6,0))/366)</f>
        <v>0.6117364851999666</v>
      </c>
      <c r="F1444" s="54">
        <f>COUNTIF(D1445:$D$2774,365)</f>
        <v>1054</v>
      </c>
      <c r="G1444" s="54">
        <f>COUNTIF(D1445:$D$2774,366)</f>
        <v>276</v>
      </c>
    </row>
    <row r="1445" spans="1:7" x14ac:dyDescent="0.25">
      <c r="A1445" s="54">
        <f>COUNTIF($C$3:C1445,"Да")</f>
        <v>16</v>
      </c>
      <c r="B1445" s="53">
        <f t="shared" si="45"/>
        <v>46843</v>
      </c>
      <c r="C1445" s="53" t="str">
        <f>IF(ISERROR(VLOOKUP(B1445,Оп27_BYN→EUR!$C$3:$C$33,1,0)),"Нет","Да")</f>
        <v>Нет</v>
      </c>
      <c r="D1445" s="54">
        <f t="shared" si="44"/>
        <v>366</v>
      </c>
      <c r="E1445" s="55">
        <f>('Все выпуски'!$H$4*'Все выпуски'!$H$8)*((VLOOKUP(IF(C1445="Нет",VLOOKUP(A1445,Оп27_BYN→EUR!$A$2:$C$33,3,0),VLOOKUP((A1445-1),Оп27_BYN→EUR!$A$2:$C$33,3,0)),$B$2:$G$2774,5,0)-VLOOKUP(B1445,$B$2:$G$2774,5,0))/365+(VLOOKUP(IF(C1445="Нет",VLOOKUP(A1445,Оп27_BYN→EUR!$A$2:$C$33,3,0),VLOOKUP((A1445-1),Оп27_BYN→EUR!$A$2:$C$33,3,0)),$B$2:$G$2774,6,0)-VLOOKUP(B1445,$B$2:$G$2774,6,0))/366)</f>
        <v>0.63833372368692165</v>
      </c>
      <c r="F1445" s="54">
        <f>COUNTIF(D1446:$D$2774,365)</f>
        <v>1054</v>
      </c>
      <c r="G1445" s="54">
        <f>COUNTIF(D1446:$D$2774,366)</f>
        <v>275</v>
      </c>
    </row>
    <row r="1446" spans="1:7" x14ac:dyDescent="0.25">
      <c r="A1446" s="54">
        <f>COUNTIF($C$3:C1446,"Да")</f>
        <v>16</v>
      </c>
      <c r="B1446" s="53">
        <f t="shared" si="45"/>
        <v>46844</v>
      </c>
      <c r="C1446" s="53" t="str">
        <f>IF(ISERROR(VLOOKUP(B1446,Оп27_BYN→EUR!$C$3:$C$33,1,0)),"Нет","Да")</f>
        <v>Нет</v>
      </c>
      <c r="D1446" s="54">
        <f t="shared" si="44"/>
        <v>366</v>
      </c>
      <c r="E1446" s="55">
        <f>('Все выпуски'!$H$4*'Все выпуски'!$H$8)*((VLOOKUP(IF(C1446="Нет",VLOOKUP(A1446,Оп27_BYN→EUR!$A$2:$C$33,3,0),VLOOKUP((A1446-1),Оп27_BYN→EUR!$A$2:$C$33,3,0)),$B$2:$G$2774,5,0)-VLOOKUP(B1446,$B$2:$G$2774,5,0))/365+(VLOOKUP(IF(C1446="Нет",VLOOKUP(A1446,Оп27_BYN→EUR!$A$2:$C$33,3,0),VLOOKUP((A1446-1),Оп27_BYN→EUR!$A$2:$C$33,3,0)),$B$2:$G$2774,6,0)-VLOOKUP(B1446,$B$2:$G$2774,6,0))/366)</f>
        <v>0.66493096217387682</v>
      </c>
      <c r="F1446" s="54">
        <f>COUNTIF(D1447:$D$2774,365)</f>
        <v>1054</v>
      </c>
      <c r="G1446" s="54">
        <f>COUNTIF(D1447:$D$2774,366)</f>
        <v>274</v>
      </c>
    </row>
    <row r="1447" spans="1:7" x14ac:dyDescent="0.25">
      <c r="A1447" s="54">
        <f>COUNTIF($C$3:C1447,"Да")</f>
        <v>16</v>
      </c>
      <c r="B1447" s="53">
        <f t="shared" si="45"/>
        <v>46845</v>
      </c>
      <c r="C1447" s="53" t="str">
        <f>IF(ISERROR(VLOOKUP(B1447,Оп27_BYN→EUR!$C$3:$C$33,1,0)),"Нет","Да")</f>
        <v>Нет</v>
      </c>
      <c r="D1447" s="54">
        <f t="shared" si="44"/>
        <v>366</v>
      </c>
      <c r="E1447" s="55">
        <f>('Все выпуски'!$H$4*'Все выпуски'!$H$8)*((VLOOKUP(IF(C1447="Нет",VLOOKUP(A1447,Оп27_BYN→EUR!$A$2:$C$33,3,0),VLOOKUP((A1447-1),Оп27_BYN→EUR!$A$2:$C$33,3,0)),$B$2:$G$2774,5,0)-VLOOKUP(B1447,$B$2:$G$2774,5,0))/365+(VLOOKUP(IF(C1447="Нет",VLOOKUP(A1447,Оп27_BYN→EUR!$A$2:$C$33,3,0),VLOOKUP((A1447-1),Оп27_BYN→EUR!$A$2:$C$33,3,0)),$B$2:$G$2774,6,0)-VLOOKUP(B1447,$B$2:$G$2774,6,0))/366)</f>
        <v>0.69152820066083176</v>
      </c>
      <c r="F1447" s="54">
        <f>COUNTIF(D1448:$D$2774,365)</f>
        <v>1054</v>
      </c>
      <c r="G1447" s="54">
        <f>COUNTIF(D1448:$D$2774,366)</f>
        <v>273</v>
      </c>
    </row>
    <row r="1448" spans="1:7" x14ac:dyDescent="0.25">
      <c r="A1448" s="54">
        <f>COUNTIF($C$3:C1448,"Да")</f>
        <v>16</v>
      </c>
      <c r="B1448" s="53">
        <f t="shared" si="45"/>
        <v>46846</v>
      </c>
      <c r="C1448" s="53" t="str">
        <f>IF(ISERROR(VLOOKUP(B1448,Оп27_BYN→EUR!$C$3:$C$33,1,0)),"Нет","Да")</f>
        <v>Нет</v>
      </c>
      <c r="D1448" s="54">
        <f t="shared" si="44"/>
        <v>366</v>
      </c>
      <c r="E1448" s="55">
        <f>('Все выпуски'!$H$4*'Все выпуски'!$H$8)*((VLOOKUP(IF(C1448="Нет",VLOOKUP(A1448,Оп27_BYN→EUR!$A$2:$C$33,3,0),VLOOKUP((A1448-1),Оп27_BYN→EUR!$A$2:$C$33,3,0)),$B$2:$G$2774,5,0)-VLOOKUP(B1448,$B$2:$G$2774,5,0))/365+(VLOOKUP(IF(C1448="Нет",VLOOKUP(A1448,Оп27_BYN→EUR!$A$2:$C$33,3,0),VLOOKUP((A1448-1),Оп27_BYN→EUR!$A$2:$C$33,3,0)),$B$2:$G$2774,6,0)-VLOOKUP(B1448,$B$2:$G$2774,6,0))/366)</f>
        <v>0.71812543914778681</v>
      </c>
      <c r="F1448" s="54">
        <f>COUNTIF(D1449:$D$2774,365)</f>
        <v>1054</v>
      </c>
      <c r="G1448" s="54">
        <f>COUNTIF(D1449:$D$2774,366)</f>
        <v>272</v>
      </c>
    </row>
    <row r="1449" spans="1:7" x14ac:dyDescent="0.25">
      <c r="A1449" s="54">
        <f>COUNTIF($C$3:C1449,"Да")</f>
        <v>16</v>
      </c>
      <c r="B1449" s="53">
        <f t="shared" si="45"/>
        <v>46847</v>
      </c>
      <c r="C1449" s="53" t="str">
        <f>IF(ISERROR(VLOOKUP(B1449,Оп27_BYN→EUR!$C$3:$C$33,1,0)),"Нет","Да")</f>
        <v>Нет</v>
      </c>
      <c r="D1449" s="54">
        <f t="shared" si="44"/>
        <v>366</v>
      </c>
      <c r="E1449" s="55">
        <f>('Все выпуски'!$H$4*'Все выпуски'!$H$8)*((VLOOKUP(IF(C1449="Нет",VLOOKUP(A1449,Оп27_BYN→EUR!$A$2:$C$33,3,0),VLOOKUP((A1449-1),Оп27_BYN→EUR!$A$2:$C$33,3,0)),$B$2:$G$2774,5,0)-VLOOKUP(B1449,$B$2:$G$2774,5,0))/365+(VLOOKUP(IF(C1449="Нет",VLOOKUP(A1449,Оп27_BYN→EUR!$A$2:$C$33,3,0),VLOOKUP((A1449-1),Оп27_BYN→EUR!$A$2:$C$33,3,0)),$B$2:$G$2774,6,0)-VLOOKUP(B1449,$B$2:$G$2774,6,0))/366)</f>
        <v>0.74472267763474198</v>
      </c>
      <c r="F1449" s="54">
        <f>COUNTIF(D1450:$D$2774,365)</f>
        <v>1054</v>
      </c>
      <c r="G1449" s="54">
        <f>COUNTIF(D1450:$D$2774,366)</f>
        <v>271</v>
      </c>
    </row>
    <row r="1450" spans="1:7" x14ac:dyDescent="0.25">
      <c r="A1450" s="54">
        <f>COUNTIF($C$3:C1450,"Да")</f>
        <v>16</v>
      </c>
      <c r="B1450" s="53">
        <f t="shared" si="45"/>
        <v>46848</v>
      </c>
      <c r="C1450" s="53" t="str">
        <f>IF(ISERROR(VLOOKUP(B1450,Оп27_BYN→EUR!$C$3:$C$33,1,0)),"Нет","Да")</f>
        <v>Нет</v>
      </c>
      <c r="D1450" s="54">
        <f t="shared" si="44"/>
        <v>366</v>
      </c>
      <c r="E1450" s="55">
        <f>('Все выпуски'!$H$4*'Все выпуски'!$H$8)*((VLOOKUP(IF(C1450="Нет",VLOOKUP(A1450,Оп27_BYN→EUR!$A$2:$C$33,3,0),VLOOKUP((A1450-1),Оп27_BYN→EUR!$A$2:$C$33,3,0)),$B$2:$G$2774,5,0)-VLOOKUP(B1450,$B$2:$G$2774,5,0))/365+(VLOOKUP(IF(C1450="Нет",VLOOKUP(A1450,Оп27_BYN→EUR!$A$2:$C$33,3,0),VLOOKUP((A1450-1),Оп27_BYN→EUR!$A$2:$C$33,3,0)),$B$2:$G$2774,6,0)-VLOOKUP(B1450,$B$2:$G$2774,6,0))/366)</f>
        <v>0.77131991612169704</v>
      </c>
      <c r="F1450" s="54">
        <f>COUNTIF(D1451:$D$2774,365)</f>
        <v>1054</v>
      </c>
      <c r="G1450" s="54">
        <f>COUNTIF(D1451:$D$2774,366)</f>
        <v>270</v>
      </c>
    </row>
    <row r="1451" spans="1:7" x14ac:dyDescent="0.25">
      <c r="A1451" s="54">
        <f>COUNTIF($C$3:C1451,"Да")</f>
        <v>16</v>
      </c>
      <c r="B1451" s="53">
        <f t="shared" si="45"/>
        <v>46849</v>
      </c>
      <c r="C1451" s="53" t="str">
        <f>IF(ISERROR(VLOOKUP(B1451,Оп27_BYN→EUR!$C$3:$C$33,1,0)),"Нет","Да")</f>
        <v>Нет</v>
      </c>
      <c r="D1451" s="54">
        <f t="shared" si="44"/>
        <v>366</v>
      </c>
      <c r="E1451" s="55">
        <f>('Все выпуски'!$H$4*'Все выпуски'!$H$8)*((VLOOKUP(IF(C1451="Нет",VLOOKUP(A1451,Оп27_BYN→EUR!$A$2:$C$33,3,0),VLOOKUP((A1451-1),Оп27_BYN→EUR!$A$2:$C$33,3,0)),$B$2:$G$2774,5,0)-VLOOKUP(B1451,$B$2:$G$2774,5,0))/365+(VLOOKUP(IF(C1451="Нет",VLOOKUP(A1451,Оп27_BYN→EUR!$A$2:$C$33,3,0),VLOOKUP((A1451-1),Оп27_BYN→EUR!$A$2:$C$33,3,0)),$B$2:$G$2774,6,0)-VLOOKUP(B1451,$B$2:$G$2774,6,0))/366)</f>
        <v>0.79791715460865198</v>
      </c>
      <c r="F1451" s="54">
        <f>COUNTIF(D1452:$D$2774,365)</f>
        <v>1054</v>
      </c>
      <c r="G1451" s="54">
        <f>COUNTIF(D1452:$D$2774,366)</f>
        <v>269</v>
      </c>
    </row>
    <row r="1452" spans="1:7" x14ac:dyDescent="0.25">
      <c r="A1452" s="54">
        <f>COUNTIF($C$3:C1452,"Да")</f>
        <v>16</v>
      </c>
      <c r="B1452" s="53">
        <f t="shared" si="45"/>
        <v>46850</v>
      </c>
      <c r="C1452" s="53" t="str">
        <f>IF(ISERROR(VLOOKUP(B1452,Оп27_BYN→EUR!$C$3:$C$33,1,0)),"Нет","Да")</f>
        <v>Нет</v>
      </c>
      <c r="D1452" s="54">
        <f t="shared" si="44"/>
        <v>366</v>
      </c>
      <c r="E1452" s="55">
        <f>('Все выпуски'!$H$4*'Все выпуски'!$H$8)*((VLOOKUP(IF(C1452="Нет",VLOOKUP(A1452,Оп27_BYN→EUR!$A$2:$C$33,3,0),VLOOKUP((A1452-1),Оп27_BYN→EUR!$A$2:$C$33,3,0)),$B$2:$G$2774,5,0)-VLOOKUP(B1452,$B$2:$G$2774,5,0))/365+(VLOOKUP(IF(C1452="Нет",VLOOKUP(A1452,Оп27_BYN→EUR!$A$2:$C$33,3,0),VLOOKUP((A1452-1),Оп27_BYN→EUR!$A$2:$C$33,3,0)),$B$2:$G$2774,6,0)-VLOOKUP(B1452,$B$2:$G$2774,6,0))/366)</f>
        <v>0.82451439309560703</v>
      </c>
      <c r="F1452" s="54">
        <f>COUNTIF(D1453:$D$2774,365)</f>
        <v>1054</v>
      </c>
      <c r="G1452" s="54">
        <f>COUNTIF(D1453:$D$2774,366)</f>
        <v>268</v>
      </c>
    </row>
    <row r="1453" spans="1:7" x14ac:dyDescent="0.25">
      <c r="A1453" s="54">
        <f>COUNTIF($C$3:C1453,"Да")</f>
        <v>16</v>
      </c>
      <c r="B1453" s="53">
        <f t="shared" si="45"/>
        <v>46851</v>
      </c>
      <c r="C1453" s="53" t="str">
        <f>IF(ISERROR(VLOOKUP(B1453,Оп27_BYN→EUR!$C$3:$C$33,1,0)),"Нет","Да")</f>
        <v>Нет</v>
      </c>
      <c r="D1453" s="54">
        <f t="shared" si="44"/>
        <v>366</v>
      </c>
      <c r="E1453" s="55">
        <f>('Все выпуски'!$H$4*'Все выпуски'!$H$8)*((VLOOKUP(IF(C1453="Нет",VLOOKUP(A1453,Оп27_BYN→EUR!$A$2:$C$33,3,0),VLOOKUP((A1453-1),Оп27_BYN→EUR!$A$2:$C$33,3,0)),$B$2:$G$2774,5,0)-VLOOKUP(B1453,$B$2:$G$2774,5,0))/365+(VLOOKUP(IF(C1453="Нет",VLOOKUP(A1453,Оп27_BYN→EUR!$A$2:$C$33,3,0),VLOOKUP((A1453-1),Оп27_BYN→EUR!$A$2:$C$33,3,0)),$B$2:$G$2774,6,0)-VLOOKUP(B1453,$B$2:$G$2774,6,0))/366)</f>
        <v>0.8511116315825622</v>
      </c>
      <c r="F1453" s="54">
        <f>COUNTIF(D1454:$D$2774,365)</f>
        <v>1054</v>
      </c>
      <c r="G1453" s="54">
        <f>COUNTIF(D1454:$D$2774,366)</f>
        <v>267</v>
      </c>
    </row>
    <row r="1454" spans="1:7" x14ac:dyDescent="0.25">
      <c r="A1454" s="54">
        <f>COUNTIF($C$3:C1454,"Да")</f>
        <v>16</v>
      </c>
      <c r="B1454" s="53">
        <f t="shared" si="45"/>
        <v>46852</v>
      </c>
      <c r="C1454" s="53" t="str">
        <f>IF(ISERROR(VLOOKUP(B1454,Оп27_BYN→EUR!$C$3:$C$33,1,0)),"Нет","Да")</f>
        <v>Нет</v>
      </c>
      <c r="D1454" s="54">
        <f t="shared" si="44"/>
        <v>366</v>
      </c>
      <c r="E1454" s="55">
        <f>('Все выпуски'!$H$4*'Все выпуски'!$H$8)*((VLOOKUP(IF(C1454="Нет",VLOOKUP(A1454,Оп27_BYN→EUR!$A$2:$C$33,3,0),VLOOKUP((A1454-1),Оп27_BYN→EUR!$A$2:$C$33,3,0)),$B$2:$G$2774,5,0)-VLOOKUP(B1454,$B$2:$G$2774,5,0))/365+(VLOOKUP(IF(C1454="Нет",VLOOKUP(A1454,Оп27_BYN→EUR!$A$2:$C$33,3,0),VLOOKUP((A1454-1),Оп27_BYN→EUR!$A$2:$C$33,3,0)),$B$2:$G$2774,6,0)-VLOOKUP(B1454,$B$2:$G$2774,6,0))/366)</f>
        <v>0.87770887006951726</v>
      </c>
      <c r="F1454" s="54">
        <f>COUNTIF(D1455:$D$2774,365)</f>
        <v>1054</v>
      </c>
      <c r="G1454" s="54">
        <f>COUNTIF(D1455:$D$2774,366)</f>
        <v>266</v>
      </c>
    </row>
    <row r="1455" spans="1:7" x14ac:dyDescent="0.25">
      <c r="A1455" s="54">
        <f>COUNTIF($C$3:C1455,"Да")</f>
        <v>16</v>
      </c>
      <c r="B1455" s="53">
        <f t="shared" si="45"/>
        <v>46853</v>
      </c>
      <c r="C1455" s="53" t="str">
        <f>IF(ISERROR(VLOOKUP(B1455,Оп27_BYN→EUR!$C$3:$C$33,1,0)),"Нет","Да")</f>
        <v>Нет</v>
      </c>
      <c r="D1455" s="54">
        <f t="shared" si="44"/>
        <v>366</v>
      </c>
      <c r="E1455" s="55">
        <f>('Все выпуски'!$H$4*'Все выпуски'!$H$8)*((VLOOKUP(IF(C1455="Нет",VLOOKUP(A1455,Оп27_BYN→EUR!$A$2:$C$33,3,0),VLOOKUP((A1455-1),Оп27_BYN→EUR!$A$2:$C$33,3,0)),$B$2:$G$2774,5,0)-VLOOKUP(B1455,$B$2:$G$2774,5,0))/365+(VLOOKUP(IF(C1455="Нет",VLOOKUP(A1455,Оп27_BYN→EUR!$A$2:$C$33,3,0),VLOOKUP((A1455-1),Оп27_BYN→EUR!$A$2:$C$33,3,0)),$B$2:$G$2774,6,0)-VLOOKUP(B1455,$B$2:$G$2774,6,0))/366)</f>
        <v>0.90430610855647242</v>
      </c>
      <c r="F1455" s="54">
        <f>COUNTIF(D1456:$D$2774,365)</f>
        <v>1054</v>
      </c>
      <c r="G1455" s="54">
        <f>COUNTIF(D1456:$D$2774,366)</f>
        <v>265</v>
      </c>
    </row>
    <row r="1456" spans="1:7" x14ac:dyDescent="0.25">
      <c r="A1456" s="54">
        <f>COUNTIF($C$3:C1456,"Да")</f>
        <v>16</v>
      </c>
      <c r="B1456" s="53">
        <f t="shared" si="45"/>
        <v>46854</v>
      </c>
      <c r="C1456" s="53" t="str">
        <f>IF(ISERROR(VLOOKUP(B1456,Оп27_BYN→EUR!$C$3:$C$33,1,0)),"Нет","Да")</f>
        <v>Нет</v>
      </c>
      <c r="D1456" s="54">
        <f t="shared" si="44"/>
        <v>366</v>
      </c>
      <c r="E1456" s="55">
        <f>('Все выпуски'!$H$4*'Все выпуски'!$H$8)*((VLOOKUP(IF(C1456="Нет",VLOOKUP(A1456,Оп27_BYN→EUR!$A$2:$C$33,3,0),VLOOKUP((A1456-1),Оп27_BYN→EUR!$A$2:$C$33,3,0)),$B$2:$G$2774,5,0)-VLOOKUP(B1456,$B$2:$G$2774,5,0))/365+(VLOOKUP(IF(C1456="Нет",VLOOKUP(A1456,Оп27_BYN→EUR!$A$2:$C$33,3,0),VLOOKUP((A1456-1),Оп27_BYN→EUR!$A$2:$C$33,3,0)),$B$2:$G$2774,6,0)-VLOOKUP(B1456,$B$2:$G$2774,6,0))/366)</f>
        <v>0.93090334704342736</v>
      </c>
      <c r="F1456" s="54">
        <f>COUNTIF(D1457:$D$2774,365)</f>
        <v>1054</v>
      </c>
      <c r="G1456" s="54">
        <f>COUNTIF(D1457:$D$2774,366)</f>
        <v>264</v>
      </c>
    </row>
    <row r="1457" spans="1:7" x14ac:dyDescent="0.25">
      <c r="A1457" s="54">
        <f>COUNTIF($C$3:C1457,"Да")</f>
        <v>16</v>
      </c>
      <c r="B1457" s="53">
        <f t="shared" si="45"/>
        <v>46855</v>
      </c>
      <c r="C1457" s="53" t="str">
        <f>IF(ISERROR(VLOOKUP(B1457,Оп27_BYN→EUR!$C$3:$C$33,1,0)),"Нет","Да")</f>
        <v>Нет</v>
      </c>
      <c r="D1457" s="54">
        <f t="shared" si="44"/>
        <v>366</v>
      </c>
      <c r="E1457" s="55">
        <f>('Все выпуски'!$H$4*'Все выпуски'!$H$8)*((VLOOKUP(IF(C1457="Нет",VLOOKUP(A1457,Оп27_BYN→EUR!$A$2:$C$33,3,0),VLOOKUP((A1457-1),Оп27_BYN→EUR!$A$2:$C$33,3,0)),$B$2:$G$2774,5,0)-VLOOKUP(B1457,$B$2:$G$2774,5,0))/365+(VLOOKUP(IF(C1457="Нет",VLOOKUP(A1457,Оп27_BYN→EUR!$A$2:$C$33,3,0),VLOOKUP((A1457-1),Оп27_BYN→EUR!$A$2:$C$33,3,0)),$B$2:$G$2774,6,0)-VLOOKUP(B1457,$B$2:$G$2774,6,0))/366)</f>
        <v>0.95750058553038242</v>
      </c>
      <c r="F1457" s="54">
        <f>COUNTIF(D1458:$D$2774,365)</f>
        <v>1054</v>
      </c>
      <c r="G1457" s="54">
        <f>COUNTIF(D1458:$D$2774,366)</f>
        <v>263</v>
      </c>
    </row>
    <row r="1458" spans="1:7" x14ac:dyDescent="0.25">
      <c r="A1458" s="54">
        <f>COUNTIF($C$3:C1458,"Да")</f>
        <v>16</v>
      </c>
      <c r="B1458" s="53">
        <f t="shared" si="45"/>
        <v>46856</v>
      </c>
      <c r="C1458" s="53" t="str">
        <f>IF(ISERROR(VLOOKUP(B1458,Оп27_BYN→EUR!$C$3:$C$33,1,0)),"Нет","Да")</f>
        <v>Нет</v>
      </c>
      <c r="D1458" s="54">
        <f t="shared" si="44"/>
        <v>366</v>
      </c>
      <c r="E1458" s="55">
        <f>('Все выпуски'!$H$4*'Все выпуски'!$H$8)*((VLOOKUP(IF(C1458="Нет",VLOOKUP(A1458,Оп27_BYN→EUR!$A$2:$C$33,3,0),VLOOKUP((A1458-1),Оп27_BYN→EUR!$A$2:$C$33,3,0)),$B$2:$G$2774,5,0)-VLOOKUP(B1458,$B$2:$G$2774,5,0))/365+(VLOOKUP(IF(C1458="Нет",VLOOKUP(A1458,Оп27_BYN→EUR!$A$2:$C$33,3,0),VLOOKUP((A1458-1),Оп27_BYN→EUR!$A$2:$C$33,3,0)),$B$2:$G$2774,6,0)-VLOOKUP(B1458,$B$2:$G$2774,6,0))/366)</f>
        <v>0.98409782401733759</v>
      </c>
      <c r="F1458" s="54">
        <f>COUNTIF(D1459:$D$2774,365)</f>
        <v>1054</v>
      </c>
      <c r="G1458" s="54">
        <f>COUNTIF(D1459:$D$2774,366)</f>
        <v>262</v>
      </c>
    </row>
    <row r="1459" spans="1:7" x14ac:dyDescent="0.25">
      <c r="A1459" s="54">
        <f>COUNTIF($C$3:C1459,"Да")</f>
        <v>16</v>
      </c>
      <c r="B1459" s="53">
        <f t="shared" si="45"/>
        <v>46857</v>
      </c>
      <c r="C1459" s="53" t="str">
        <f>IF(ISERROR(VLOOKUP(B1459,Оп27_BYN→EUR!$C$3:$C$33,1,0)),"Нет","Да")</f>
        <v>Нет</v>
      </c>
      <c r="D1459" s="54">
        <f t="shared" si="44"/>
        <v>366</v>
      </c>
      <c r="E1459" s="55">
        <f>('Все выпуски'!$H$4*'Все выпуски'!$H$8)*((VLOOKUP(IF(C1459="Нет",VLOOKUP(A1459,Оп27_BYN→EUR!$A$2:$C$33,3,0),VLOOKUP((A1459-1),Оп27_BYN→EUR!$A$2:$C$33,3,0)),$B$2:$G$2774,5,0)-VLOOKUP(B1459,$B$2:$G$2774,5,0))/365+(VLOOKUP(IF(C1459="Нет",VLOOKUP(A1459,Оп27_BYN→EUR!$A$2:$C$33,3,0),VLOOKUP((A1459-1),Оп27_BYN→EUR!$A$2:$C$33,3,0)),$B$2:$G$2774,6,0)-VLOOKUP(B1459,$B$2:$G$2774,6,0))/366)</f>
        <v>1.0106950625042925</v>
      </c>
      <c r="F1459" s="54">
        <f>COUNTIF(D1460:$D$2774,365)</f>
        <v>1054</v>
      </c>
      <c r="G1459" s="54">
        <f>COUNTIF(D1460:$D$2774,366)</f>
        <v>261</v>
      </c>
    </row>
    <row r="1460" spans="1:7" x14ac:dyDescent="0.25">
      <c r="A1460" s="54">
        <f>COUNTIF($C$3:C1460,"Да")</f>
        <v>16</v>
      </c>
      <c r="B1460" s="53">
        <f t="shared" si="45"/>
        <v>46858</v>
      </c>
      <c r="C1460" s="53" t="str">
        <f>IF(ISERROR(VLOOKUP(B1460,Оп27_BYN→EUR!$C$3:$C$33,1,0)),"Нет","Да")</f>
        <v>Нет</v>
      </c>
      <c r="D1460" s="54">
        <f t="shared" si="44"/>
        <v>366</v>
      </c>
      <c r="E1460" s="55">
        <f>('Все выпуски'!$H$4*'Все выпуски'!$H$8)*((VLOOKUP(IF(C1460="Нет",VLOOKUP(A1460,Оп27_BYN→EUR!$A$2:$C$33,3,0),VLOOKUP((A1460-1),Оп27_BYN→EUR!$A$2:$C$33,3,0)),$B$2:$G$2774,5,0)-VLOOKUP(B1460,$B$2:$G$2774,5,0))/365+(VLOOKUP(IF(C1460="Нет",VLOOKUP(A1460,Оп27_BYN→EUR!$A$2:$C$33,3,0),VLOOKUP((A1460-1),Оп27_BYN→EUR!$A$2:$C$33,3,0)),$B$2:$G$2774,6,0)-VLOOKUP(B1460,$B$2:$G$2774,6,0))/366)</f>
        <v>1.0372923009912476</v>
      </c>
      <c r="F1460" s="54">
        <f>COUNTIF(D1461:$D$2774,365)</f>
        <v>1054</v>
      </c>
      <c r="G1460" s="54">
        <f>COUNTIF(D1461:$D$2774,366)</f>
        <v>260</v>
      </c>
    </row>
    <row r="1461" spans="1:7" x14ac:dyDescent="0.25">
      <c r="A1461" s="54">
        <f>COUNTIF($C$3:C1461,"Да")</f>
        <v>16</v>
      </c>
      <c r="B1461" s="53">
        <f t="shared" si="45"/>
        <v>46859</v>
      </c>
      <c r="C1461" s="53" t="str">
        <f>IF(ISERROR(VLOOKUP(B1461,Оп27_BYN→EUR!$C$3:$C$33,1,0)),"Нет","Да")</f>
        <v>Нет</v>
      </c>
      <c r="D1461" s="54">
        <f t="shared" si="44"/>
        <v>366</v>
      </c>
      <c r="E1461" s="55">
        <f>('Все выпуски'!$H$4*'Все выпуски'!$H$8)*((VLOOKUP(IF(C1461="Нет",VLOOKUP(A1461,Оп27_BYN→EUR!$A$2:$C$33,3,0),VLOOKUP((A1461-1),Оп27_BYN→EUR!$A$2:$C$33,3,0)),$B$2:$G$2774,5,0)-VLOOKUP(B1461,$B$2:$G$2774,5,0))/365+(VLOOKUP(IF(C1461="Нет",VLOOKUP(A1461,Оп27_BYN→EUR!$A$2:$C$33,3,0),VLOOKUP((A1461-1),Оп27_BYN→EUR!$A$2:$C$33,3,0)),$B$2:$G$2774,6,0)-VLOOKUP(B1461,$B$2:$G$2774,6,0))/366)</f>
        <v>1.0638895394782026</v>
      </c>
      <c r="F1461" s="54">
        <f>COUNTIF(D1462:$D$2774,365)</f>
        <v>1054</v>
      </c>
      <c r="G1461" s="54">
        <f>COUNTIF(D1462:$D$2774,366)</f>
        <v>259</v>
      </c>
    </row>
    <row r="1462" spans="1:7" x14ac:dyDescent="0.25">
      <c r="A1462" s="54">
        <f>COUNTIF($C$3:C1462,"Да")</f>
        <v>16</v>
      </c>
      <c r="B1462" s="53">
        <f t="shared" si="45"/>
        <v>46860</v>
      </c>
      <c r="C1462" s="53" t="str">
        <f>IF(ISERROR(VLOOKUP(B1462,Оп27_BYN→EUR!$C$3:$C$33,1,0)),"Нет","Да")</f>
        <v>Нет</v>
      </c>
      <c r="D1462" s="54">
        <f t="shared" si="44"/>
        <v>366</v>
      </c>
      <c r="E1462" s="55">
        <f>('Все выпуски'!$H$4*'Все выпуски'!$H$8)*((VLOOKUP(IF(C1462="Нет",VLOOKUP(A1462,Оп27_BYN→EUR!$A$2:$C$33,3,0),VLOOKUP((A1462-1),Оп27_BYN→EUR!$A$2:$C$33,3,0)),$B$2:$G$2774,5,0)-VLOOKUP(B1462,$B$2:$G$2774,5,0))/365+(VLOOKUP(IF(C1462="Нет",VLOOKUP(A1462,Оп27_BYN→EUR!$A$2:$C$33,3,0),VLOOKUP((A1462-1),Оп27_BYN→EUR!$A$2:$C$33,3,0)),$B$2:$G$2774,6,0)-VLOOKUP(B1462,$B$2:$G$2774,6,0))/366)</f>
        <v>1.0904867779651577</v>
      </c>
      <c r="F1462" s="54">
        <f>COUNTIF(D1463:$D$2774,365)</f>
        <v>1054</v>
      </c>
      <c r="G1462" s="54">
        <f>COUNTIF(D1463:$D$2774,366)</f>
        <v>258</v>
      </c>
    </row>
    <row r="1463" spans="1:7" x14ac:dyDescent="0.25">
      <c r="A1463" s="54">
        <f>COUNTIF($C$3:C1463,"Да")</f>
        <v>16</v>
      </c>
      <c r="B1463" s="53">
        <f t="shared" si="45"/>
        <v>46861</v>
      </c>
      <c r="C1463" s="53" t="str">
        <f>IF(ISERROR(VLOOKUP(B1463,Оп27_BYN→EUR!$C$3:$C$33,1,0)),"Нет","Да")</f>
        <v>Нет</v>
      </c>
      <c r="D1463" s="54">
        <f t="shared" si="44"/>
        <v>366</v>
      </c>
      <c r="E1463" s="55">
        <f>('Все выпуски'!$H$4*'Все выпуски'!$H$8)*((VLOOKUP(IF(C1463="Нет",VLOOKUP(A1463,Оп27_BYN→EUR!$A$2:$C$33,3,0),VLOOKUP((A1463-1),Оп27_BYN→EUR!$A$2:$C$33,3,0)),$B$2:$G$2774,5,0)-VLOOKUP(B1463,$B$2:$G$2774,5,0))/365+(VLOOKUP(IF(C1463="Нет",VLOOKUP(A1463,Оп27_BYN→EUR!$A$2:$C$33,3,0),VLOOKUP((A1463-1),Оп27_BYN→EUR!$A$2:$C$33,3,0)),$B$2:$G$2774,6,0)-VLOOKUP(B1463,$B$2:$G$2774,6,0))/366)</f>
        <v>1.117084016452113</v>
      </c>
      <c r="F1463" s="54">
        <f>COUNTIF(D1464:$D$2774,365)</f>
        <v>1054</v>
      </c>
      <c r="G1463" s="54">
        <f>COUNTIF(D1464:$D$2774,366)</f>
        <v>257</v>
      </c>
    </row>
    <row r="1464" spans="1:7" x14ac:dyDescent="0.25">
      <c r="A1464" s="54">
        <f>COUNTIF($C$3:C1464,"Да")</f>
        <v>16</v>
      </c>
      <c r="B1464" s="53">
        <f t="shared" si="45"/>
        <v>46862</v>
      </c>
      <c r="C1464" s="53" t="str">
        <f>IF(ISERROR(VLOOKUP(B1464,Оп27_BYN→EUR!$C$3:$C$33,1,0)),"Нет","Да")</f>
        <v>Нет</v>
      </c>
      <c r="D1464" s="54">
        <f t="shared" si="44"/>
        <v>366</v>
      </c>
      <c r="E1464" s="55">
        <f>('Все выпуски'!$H$4*'Все выпуски'!$H$8)*((VLOOKUP(IF(C1464="Нет",VLOOKUP(A1464,Оп27_BYN→EUR!$A$2:$C$33,3,0),VLOOKUP((A1464-1),Оп27_BYN→EUR!$A$2:$C$33,3,0)),$B$2:$G$2774,5,0)-VLOOKUP(B1464,$B$2:$G$2774,5,0))/365+(VLOOKUP(IF(C1464="Нет",VLOOKUP(A1464,Оп27_BYN→EUR!$A$2:$C$33,3,0),VLOOKUP((A1464-1),Оп27_BYN→EUR!$A$2:$C$33,3,0)),$B$2:$G$2774,6,0)-VLOOKUP(B1464,$B$2:$G$2774,6,0))/366)</f>
        <v>1.143681254939068</v>
      </c>
      <c r="F1464" s="54">
        <f>COUNTIF(D1465:$D$2774,365)</f>
        <v>1054</v>
      </c>
      <c r="G1464" s="54">
        <f>COUNTIF(D1465:$D$2774,366)</f>
        <v>256</v>
      </c>
    </row>
    <row r="1465" spans="1:7" x14ac:dyDescent="0.25">
      <c r="A1465" s="54">
        <f>COUNTIF($C$3:C1465,"Да")</f>
        <v>16</v>
      </c>
      <c r="B1465" s="53">
        <f t="shared" si="45"/>
        <v>46863</v>
      </c>
      <c r="C1465" s="53" t="str">
        <f>IF(ISERROR(VLOOKUP(B1465,Оп27_BYN→EUR!$C$3:$C$33,1,0)),"Нет","Да")</f>
        <v>Нет</v>
      </c>
      <c r="D1465" s="54">
        <f t="shared" si="44"/>
        <v>366</v>
      </c>
      <c r="E1465" s="55">
        <f>('Все выпуски'!$H$4*'Все выпуски'!$H$8)*((VLOOKUP(IF(C1465="Нет",VLOOKUP(A1465,Оп27_BYN→EUR!$A$2:$C$33,3,0),VLOOKUP((A1465-1),Оп27_BYN→EUR!$A$2:$C$33,3,0)),$B$2:$G$2774,5,0)-VLOOKUP(B1465,$B$2:$G$2774,5,0))/365+(VLOOKUP(IF(C1465="Нет",VLOOKUP(A1465,Оп27_BYN→EUR!$A$2:$C$33,3,0),VLOOKUP((A1465-1),Оп27_BYN→EUR!$A$2:$C$33,3,0)),$B$2:$G$2774,6,0)-VLOOKUP(B1465,$B$2:$G$2774,6,0))/366)</f>
        <v>1.1702784934260229</v>
      </c>
      <c r="F1465" s="54">
        <f>COUNTIF(D1466:$D$2774,365)</f>
        <v>1054</v>
      </c>
      <c r="G1465" s="54">
        <f>COUNTIF(D1466:$D$2774,366)</f>
        <v>255</v>
      </c>
    </row>
    <row r="1466" spans="1:7" x14ac:dyDescent="0.25">
      <c r="A1466" s="54">
        <f>COUNTIF($C$3:C1466,"Да")</f>
        <v>16</v>
      </c>
      <c r="B1466" s="53">
        <f t="shared" si="45"/>
        <v>46864</v>
      </c>
      <c r="C1466" s="53" t="str">
        <f>IF(ISERROR(VLOOKUP(B1466,Оп27_BYN→EUR!$C$3:$C$33,1,0)),"Нет","Да")</f>
        <v>Нет</v>
      </c>
      <c r="D1466" s="54">
        <f t="shared" si="44"/>
        <v>366</v>
      </c>
      <c r="E1466" s="55">
        <f>('Все выпуски'!$H$4*'Все выпуски'!$H$8)*((VLOOKUP(IF(C1466="Нет",VLOOKUP(A1466,Оп27_BYN→EUR!$A$2:$C$33,3,0),VLOOKUP((A1466-1),Оп27_BYN→EUR!$A$2:$C$33,3,0)),$B$2:$G$2774,5,0)-VLOOKUP(B1466,$B$2:$G$2774,5,0))/365+(VLOOKUP(IF(C1466="Нет",VLOOKUP(A1466,Оп27_BYN→EUR!$A$2:$C$33,3,0),VLOOKUP((A1466-1),Оп27_BYN→EUR!$A$2:$C$33,3,0)),$B$2:$G$2774,6,0)-VLOOKUP(B1466,$B$2:$G$2774,6,0))/366)</f>
        <v>1.1968757319129781</v>
      </c>
      <c r="F1466" s="54">
        <f>COUNTIF(D1467:$D$2774,365)</f>
        <v>1054</v>
      </c>
      <c r="G1466" s="54">
        <f>COUNTIF(D1467:$D$2774,366)</f>
        <v>254</v>
      </c>
    </row>
    <row r="1467" spans="1:7" x14ac:dyDescent="0.25">
      <c r="A1467" s="54">
        <f>COUNTIF($C$3:C1467,"Да")</f>
        <v>16</v>
      </c>
      <c r="B1467" s="53">
        <f t="shared" si="45"/>
        <v>46865</v>
      </c>
      <c r="C1467" s="53" t="str">
        <f>IF(ISERROR(VLOOKUP(B1467,Оп27_BYN→EUR!$C$3:$C$33,1,0)),"Нет","Да")</f>
        <v>Нет</v>
      </c>
      <c r="D1467" s="54">
        <f t="shared" si="44"/>
        <v>366</v>
      </c>
      <c r="E1467" s="55">
        <f>('Все выпуски'!$H$4*'Все выпуски'!$H$8)*((VLOOKUP(IF(C1467="Нет",VLOOKUP(A1467,Оп27_BYN→EUR!$A$2:$C$33,3,0),VLOOKUP((A1467-1),Оп27_BYN→EUR!$A$2:$C$33,3,0)),$B$2:$G$2774,5,0)-VLOOKUP(B1467,$B$2:$G$2774,5,0))/365+(VLOOKUP(IF(C1467="Нет",VLOOKUP(A1467,Оп27_BYN→EUR!$A$2:$C$33,3,0),VLOOKUP((A1467-1),Оп27_BYN→EUR!$A$2:$C$33,3,0)),$B$2:$G$2774,6,0)-VLOOKUP(B1467,$B$2:$G$2774,6,0))/366)</f>
        <v>1.2234729703999332</v>
      </c>
      <c r="F1467" s="54">
        <f>COUNTIF(D1468:$D$2774,365)</f>
        <v>1054</v>
      </c>
      <c r="G1467" s="54">
        <f>COUNTIF(D1468:$D$2774,366)</f>
        <v>253</v>
      </c>
    </row>
    <row r="1468" spans="1:7" x14ac:dyDescent="0.25">
      <c r="A1468" s="54">
        <f>COUNTIF($C$3:C1468,"Да")</f>
        <v>16</v>
      </c>
      <c r="B1468" s="53">
        <f t="shared" si="45"/>
        <v>46866</v>
      </c>
      <c r="C1468" s="53" t="str">
        <f>IF(ISERROR(VLOOKUP(B1468,Оп27_BYN→EUR!$C$3:$C$33,1,0)),"Нет","Да")</f>
        <v>Нет</v>
      </c>
      <c r="D1468" s="54">
        <f t="shared" si="44"/>
        <v>366</v>
      </c>
      <c r="E1468" s="55">
        <f>('Все выпуски'!$H$4*'Все выпуски'!$H$8)*((VLOOKUP(IF(C1468="Нет",VLOOKUP(A1468,Оп27_BYN→EUR!$A$2:$C$33,3,0),VLOOKUP((A1468-1),Оп27_BYN→EUR!$A$2:$C$33,3,0)),$B$2:$G$2774,5,0)-VLOOKUP(B1468,$B$2:$G$2774,5,0))/365+(VLOOKUP(IF(C1468="Нет",VLOOKUP(A1468,Оп27_BYN→EUR!$A$2:$C$33,3,0),VLOOKUP((A1468-1),Оп27_BYN→EUR!$A$2:$C$33,3,0)),$B$2:$G$2774,6,0)-VLOOKUP(B1468,$B$2:$G$2774,6,0))/366)</f>
        <v>1.2500702088868882</v>
      </c>
      <c r="F1468" s="54">
        <f>COUNTIF(D1469:$D$2774,365)</f>
        <v>1054</v>
      </c>
      <c r="G1468" s="54">
        <f>COUNTIF(D1469:$D$2774,366)</f>
        <v>252</v>
      </c>
    </row>
    <row r="1469" spans="1:7" x14ac:dyDescent="0.25">
      <c r="A1469" s="54">
        <f>COUNTIF($C$3:C1469,"Да")</f>
        <v>16</v>
      </c>
      <c r="B1469" s="53">
        <f t="shared" si="45"/>
        <v>46867</v>
      </c>
      <c r="C1469" s="53" t="str">
        <f>IF(ISERROR(VLOOKUP(B1469,Оп27_BYN→EUR!$C$3:$C$33,1,0)),"Нет","Да")</f>
        <v>Нет</v>
      </c>
      <c r="D1469" s="54">
        <f t="shared" si="44"/>
        <v>366</v>
      </c>
      <c r="E1469" s="55">
        <f>('Все выпуски'!$H$4*'Все выпуски'!$H$8)*((VLOOKUP(IF(C1469="Нет",VLOOKUP(A1469,Оп27_BYN→EUR!$A$2:$C$33,3,0),VLOOKUP((A1469-1),Оп27_BYN→EUR!$A$2:$C$33,3,0)),$B$2:$G$2774,5,0)-VLOOKUP(B1469,$B$2:$G$2774,5,0))/365+(VLOOKUP(IF(C1469="Нет",VLOOKUP(A1469,Оп27_BYN→EUR!$A$2:$C$33,3,0),VLOOKUP((A1469-1),Оп27_BYN→EUR!$A$2:$C$33,3,0)),$B$2:$G$2774,6,0)-VLOOKUP(B1469,$B$2:$G$2774,6,0))/366)</f>
        <v>1.2766674473738433</v>
      </c>
      <c r="F1469" s="54">
        <f>COUNTIF(D1470:$D$2774,365)</f>
        <v>1054</v>
      </c>
      <c r="G1469" s="54">
        <f>COUNTIF(D1470:$D$2774,366)</f>
        <v>251</v>
      </c>
    </row>
    <row r="1470" spans="1:7" x14ac:dyDescent="0.25">
      <c r="A1470" s="54">
        <f>COUNTIF($C$3:C1470,"Да")</f>
        <v>16</v>
      </c>
      <c r="B1470" s="53">
        <f t="shared" si="45"/>
        <v>46868</v>
      </c>
      <c r="C1470" s="53" t="str">
        <f>IF(ISERROR(VLOOKUP(B1470,Оп27_BYN→EUR!$C$3:$C$33,1,0)),"Нет","Да")</f>
        <v>Нет</v>
      </c>
      <c r="D1470" s="54">
        <f t="shared" si="44"/>
        <v>366</v>
      </c>
      <c r="E1470" s="55">
        <f>('Все выпуски'!$H$4*'Все выпуски'!$H$8)*((VLOOKUP(IF(C1470="Нет",VLOOKUP(A1470,Оп27_BYN→EUR!$A$2:$C$33,3,0),VLOOKUP((A1470-1),Оп27_BYN→EUR!$A$2:$C$33,3,0)),$B$2:$G$2774,5,0)-VLOOKUP(B1470,$B$2:$G$2774,5,0))/365+(VLOOKUP(IF(C1470="Нет",VLOOKUP(A1470,Оп27_BYN→EUR!$A$2:$C$33,3,0),VLOOKUP((A1470-1),Оп27_BYN→EUR!$A$2:$C$33,3,0)),$B$2:$G$2774,6,0)-VLOOKUP(B1470,$B$2:$G$2774,6,0))/366)</f>
        <v>1.3032646858607984</v>
      </c>
      <c r="F1470" s="54">
        <f>COUNTIF(D1471:$D$2774,365)</f>
        <v>1054</v>
      </c>
      <c r="G1470" s="54">
        <f>COUNTIF(D1471:$D$2774,366)</f>
        <v>250</v>
      </c>
    </row>
    <row r="1471" spans="1:7" x14ac:dyDescent="0.25">
      <c r="A1471" s="54">
        <f>COUNTIF($C$3:C1471,"Да")</f>
        <v>16</v>
      </c>
      <c r="B1471" s="53">
        <f t="shared" si="45"/>
        <v>46869</v>
      </c>
      <c r="C1471" s="53" t="str">
        <f>IF(ISERROR(VLOOKUP(B1471,Оп27_BYN→EUR!$C$3:$C$33,1,0)),"Нет","Да")</f>
        <v>Нет</v>
      </c>
      <c r="D1471" s="54">
        <f t="shared" si="44"/>
        <v>366</v>
      </c>
      <c r="E1471" s="55">
        <f>('Все выпуски'!$H$4*'Все выпуски'!$H$8)*((VLOOKUP(IF(C1471="Нет",VLOOKUP(A1471,Оп27_BYN→EUR!$A$2:$C$33,3,0),VLOOKUP((A1471-1),Оп27_BYN→EUR!$A$2:$C$33,3,0)),$B$2:$G$2774,5,0)-VLOOKUP(B1471,$B$2:$G$2774,5,0))/365+(VLOOKUP(IF(C1471="Нет",VLOOKUP(A1471,Оп27_BYN→EUR!$A$2:$C$33,3,0),VLOOKUP((A1471-1),Оп27_BYN→EUR!$A$2:$C$33,3,0)),$B$2:$G$2774,6,0)-VLOOKUP(B1471,$B$2:$G$2774,6,0))/366)</f>
        <v>1.3298619243477536</v>
      </c>
      <c r="F1471" s="54">
        <f>COUNTIF(D1472:$D$2774,365)</f>
        <v>1054</v>
      </c>
      <c r="G1471" s="54">
        <f>COUNTIF(D1472:$D$2774,366)</f>
        <v>249</v>
      </c>
    </row>
    <row r="1472" spans="1:7" x14ac:dyDescent="0.25">
      <c r="A1472" s="54">
        <f>COUNTIF($C$3:C1472,"Да")</f>
        <v>16</v>
      </c>
      <c r="B1472" s="53">
        <f t="shared" si="45"/>
        <v>46870</v>
      </c>
      <c r="C1472" s="53" t="str">
        <f>IF(ISERROR(VLOOKUP(B1472,Оп27_BYN→EUR!$C$3:$C$33,1,0)),"Нет","Да")</f>
        <v>Нет</v>
      </c>
      <c r="D1472" s="54">
        <f t="shared" si="44"/>
        <v>366</v>
      </c>
      <c r="E1472" s="55">
        <f>('Все выпуски'!$H$4*'Все выпуски'!$H$8)*((VLOOKUP(IF(C1472="Нет",VLOOKUP(A1472,Оп27_BYN→EUR!$A$2:$C$33,3,0),VLOOKUP((A1472-1),Оп27_BYN→EUR!$A$2:$C$33,3,0)),$B$2:$G$2774,5,0)-VLOOKUP(B1472,$B$2:$G$2774,5,0))/365+(VLOOKUP(IF(C1472="Нет",VLOOKUP(A1472,Оп27_BYN→EUR!$A$2:$C$33,3,0),VLOOKUP((A1472-1),Оп27_BYN→EUR!$A$2:$C$33,3,0)),$B$2:$G$2774,6,0)-VLOOKUP(B1472,$B$2:$G$2774,6,0))/366)</f>
        <v>1.3564591628347085</v>
      </c>
      <c r="F1472" s="54">
        <f>COUNTIF(D1473:$D$2774,365)</f>
        <v>1054</v>
      </c>
      <c r="G1472" s="54">
        <f>COUNTIF(D1473:$D$2774,366)</f>
        <v>248</v>
      </c>
    </row>
    <row r="1473" spans="1:7" x14ac:dyDescent="0.25">
      <c r="A1473" s="54">
        <f>COUNTIF($C$3:C1473,"Да")</f>
        <v>16</v>
      </c>
      <c r="B1473" s="53">
        <f t="shared" si="45"/>
        <v>46871</v>
      </c>
      <c r="C1473" s="53" t="str">
        <f>IF(ISERROR(VLOOKUP(B1473,Оп27_BYN→EUR!$C$3:$C$33,1,0)),"Нет","Да")</f>
        <v>Нет</v>
      </c>
      <c r="D1473" s="54">
        <f t="shared" si="44"/>
        <v>366</v>
      </c>
      <c r="E1473" s="55">
        <f>('Все выпуски'!$H$4*'Все выпуски'!$H$8)*((VLOOKUP(IF(C1473="Нет",VLOOKUP(A1473,Оп27_BYN→EUR!$A$2:$C$33,3,0),VLOOKUP((A1473-1),Оп27_BYN→EUR!$A$2:$C$33,3,0)),$B$2:$G$2774,5,0)-VLOOKUP(B1473,$B$2:$G$2774,5,0))/365+(VLOOKUP(IF(C1473="Нет",VLOOKUP(A1473,Оп27_BYN→EUR!$A$2:$C$33,3,0),VLOOKUP((A1473-1),Оп27_BYN→EUR!$A$2:$C$33,3,0)),$B$2:$G$2774,6,0)-VLOOKUP(B1473,$B$2:$G$2774,6,0))/366)</f>
        <v>1.3830564013216635</v>
      </c>
      <c r="F1473" s="54">
        <f>COUNTIF(D1474:$D$2774,365)</f>
        <v>1054</v>
      </c>
      <c r="G1473" s="54">
        <f>COUNTIF(D1474:$D$2774,366)</f>
        <v>247</v>
      </c>
    </row>
    <row r="1474" spans="1:7" x14ac:dyDescent="0.25">
      <c r="A1474" s="54">
        <f>COUNTIF($C$3:C1474,"Да")</f>
        <v>16</v>
      </c>
      <c r="B1474" s="53">
        <f t="shared" si="45"/>
        <v>46872</v>
      </c>
      <c r="C1474" s="53" t="str">
        <f>IF(ISERROR(VLOOKUP(B1474,Оп27_BYN→EUR!$C$3:$C$33,1,0)),"Нет","Да")</f>
        <v>Нет</v>
      </c>
      <c r="D1474" s="54">
        <f t="shared" si="44"/>
        <v>366</v>
      </c>
      <c r="E1474" s="55">
        <f>('Все выпуски'!$H$4*'Все выпуски'!$H$8)*((VLOOKUP(IF(C1474="Нет",VLOOKUP(A1474,Оп27_BYN→EUR!$A$2:$C$33,3,0),VLOOKUP((A1474-1),Оп27_BYN→EUR!$A$2:$C$33,3,0)),$B$2:$G$2774,5,0)-VLOOKUP(B1474,$B$2:$G$2774,5,0))/365+(VLOOKUP(IF(C1474="Нет",VLOOKUP(A1474,Оп27_BYN→EUR!$A$2:$C$33,3,0),VLOOKUP((A1474-1),Оп27_BYN→EUR!$A$2:$C$33,3,0)),$B$2:$G$2774,6,0)-VLOOKUP(B1474,$B$2:$G$2774,6,0))/366)</f>
        <v>1.4096536398086186</v>
      </c>
      <c r="F1474" s="54">
        <f>COUNTIF(D1475:$D$2774,365)</f>
        <v>1054</v>
      </c>
      <c r="G1474" s="54">
        <f>COUNTIF(D1475:$D$2774,366)</f>
        <v>246</v>
      </c>
    </row>
    <row r="1475" spans="1:7" x14ac:dyDescent="0.25">
      <c r="A1475" s="54">
        <f>COUNTIF($C$3:C1475,"Да")</f>
        <v>16</v>
      </c>
      <c r="B1475" s="53">
        <f t="shared" si="45"/>
        <v>46873</v>
      </c>
      <c r="C1475" s="53" t="str">
        <f>IF(ISERROR(VLOOKUP(B1475,Оп27_BYN→EUR!$C$3:$C$33,1,0)),"Нет","Да")</f>
        <v>Нет</v>
      </c>
      <c r="D1475" s="54">
        <f t="shared" ref="D1475:D1538" si="46">IF(MOD(YEAR(B1475),4)=0,366,365)</f>
        <v>366</v>
      </c>
      <c r="E1475" s="55">
        <f>('Все выпуски'!$H$4*'Все выпуски'!$H$8)*((VLOOKUP(IF(C1475="Нет",VLOOKUP(A1475,Оп27_BYN→EUR!$A$2:$C$33,3,0),VLOOKUP((A1475-1),Оп27_BYN→EUR!$A$2:$C$33,3,0)),$B$2:$G$2774,5,0)-VLOOKUP(B1475,$B$2:$G$2774,5,0))/365+(VLOOKUP(IF(C1475="Нет",VLOOKUP(A1475,Оп27_BYN→EUR!$A$2:$C$33,3,0),VLOOKUP((A1475-1),Оп27_BYN→EUR!$A$2:$C$33,3,0)),$B$2:$G$2774,6,0)-VLOOKUP(B1475,$B$2:$G$2774,6,0))/366)</f>
        <v>1.4362508782955736</v>
      </c>
      <c r="F1475" s="54">
        <f>COUNTIF(D1476:$D$2774,365)</f>
        <v>1054</v>
      </c>
      <c r="G1475" s="54">
        <f>COUNTIF(D1476:$D$2774,366)</f>
        <v>245</v>
      </c>
    </row>
    <row r="1476" spans="1:7" x14ac:dyDescent="0.25">
      <c r="A1476" s="54">
        <f>COUNTIF($C$3:C1476,"Да")</f>
        <v>16</v>
      </c>
      <c r="B1476" s="53">
        <f t="shared" ref="B1476:B1539" si="47">B1475+1</f>
        <v>46874</v>
      </c>
      <c r="C1476" s="53" t="str">
        <f>IF(ISERROR(VLOOKUP(B1476,Оп27_BYN→EUR!$C$3:$C$33,1,0)),"Нет","Да")</f>
        <v>Нет</v>
      </c>
      <c r="D1476" s="54">
        <f t="shared" si="46"/>
        <v>366</v>
      </c>
      <c r="E1476" s="55">
        <f>('Все выпуски'!$H$4*'Все выпуски'!$H$8)*((VLOOKUP(IF(C1476="Нет",VLOOKUP(A1476,Оп27_BYN→EUR!$A$2:$C$33,3,0),VLOOKUP((A1476-1),Оп27_BYN→EUR!$A$2:$C$33,3,0)),$B$2:$G$2774,5,0)-VLOOKUP(B1476,$B$2:$G$2774,5,0))/365+(VLOOKUP(IF(C1476="Нет",VLOOKUP(A1476,Оп27_BYN→EUR!$A$2:$C$33,3,0),VLOOKUP((A1476-1),Оп27_BYN→EUR!$A$2:$C$33,3,0)),$B$2:$G$2774,6,0)-VLOOKUP(B1476,$B$2:$G$2774,6,0))/366)</f>
        <v>1.4628481167825287</v>
      </c>
      <c r="F1476" s="54">
        <f>COUNTIF(D1477:$D$2774,365)</f>
        <v>1054</v>
      </c>
      <c r="G1476" s="54">
        <f>COUNTIF(D1477:$D$2774,366)</f>
        <v>244</v>
      </c>
    </row>
    <row r="1477" spans="1:7" x14ac:dyDescent="0.25">
      <c r="A1477" s="54">
        <f>COUNTIF($C$3:C1477,"Да")</f>
        <v>16</v>
      </c>
      <c r="B1477" s="53">
        <f t="shared" si="47"/>
        <v>46875</v>
      </c>
      <c r="C1477" s="53" t="str">
        <f>IF(ISERROR(VLOOKUP(B1477,Оп27_BYN→EUR!$C$3:$C$33,1,0)),"Нет","Да")</f>
        <v>Нет</v>
      </c>
      <c r="D1477" s="54">
        <f t="shared" si="46"/>
        <v>366</v>
      </c>
      <c r="E1477" s="55">
        <f>('Все выпуски'!$H$4*'Все выпуски'!$H$8)*((VLOOKUP(IF(C1477="Нет",VLOOKUP(A1477,Оп27_BYN→EUR!$A$2:$C$33,3,0),VLOOKUP((A1477-1),Оп27_BYN→EUR!$A$2:$C$33,3,0)),$B$2:$G$2774,5,0)-VLOOKUP(B1477,$B$2:$G$2774,5,0))/365+(VLOOKUP(IF(C1477="Нет",VLOOKUP(A1477,Оп27_BYN→EUR!$A$2:$C$33,3,0),VLOOKUP((A1477-1),Оп27_BYN→EUR!$A$2:$C$33,3,0)),$B$2:$G$2774,6,0)-VLOOKUP(B1477,$B$2:$G$2774,6,0))/366)</f>
        <v>1.489445355269484</v>
      </c>
      <c r="F1477" s="54">
        <f>COUNTIF(D1478:$D$2774,365)</f>
        <v>1054</v>
      </c>
      <c r="G1477" s="54">
        <f>COUNTIF(D1478:$D$2774,366)</f>
        <v>243</v>
      </c>
    </row>
    <row r="1478" spans="1:7" x14ac:dyDescent="0.25">
      <c r="A1478" s="54">
        <f>COUNTIF($C$3:C1478,"Да")</f>
        <v>16</v>
      </c>
      <c r="B1478" s="53">
        <f t="shared" si="47"/>
        <v>46876</v>
      </c>
      <c r="C1478" s="53" t="str">
        <f>IF(ISERROR(VLOOKUP(B1478,Оп27_BYN→EUR!$C$3:$C$33,1,0)),"Нет","Да")</f>
        <v>Нет</v>
      </c>
      <c r="D1478" s="54">
        <f t="shared" si="46"/>
        <v>366</v>
      </c>
      <c r="E1478" s="55">
        <f>('Все выпуски'!$H$4*'Все выпуски'!$H$8)*((VLOOKUP(IF(C1478="Нет",VLOOKUP(A1478,Оп27_BYN→EUR!$A$2:$C$33,3,0),VLOOKUP((A1478-1),Оп27_BYN→EUR!$A$2:$C$33,3,0)),$B$2:$G$2774,5,0)-VLOOKUP(B1478,$B$2:$G$2774,5,0))/365+(VLOOKUP(IF(C1478="Нет",VLOOKUP(A1478,Оп27_BYN→EUR!$A$2:$C$33,3,0),VLOOKUP((A1478-1),Оп27_BYN→EUR!$A$2:$C$33,3,0)),$B$2:$G$2774,6,0)-VLOOKUP(B1478,$B$2:$G$2774,6,0))/366)</f>
        <v>1.516042593756439</v>
      </c>
      <c r="F1478" s="54">
        <f>COUNTIF(D1479:$D$2774,365)</f>
        <v>1054</v>
      </c>
      <c r="G1478" s="54">
        <f>COUNTIF(D1479:$D$2774,366)</f>
        <v>242</v>
      </c>
    </row>
    <row r="1479" spans="1:7" x14ac:dyDescent="0.25">
      <c r="A1479" s="54">
        <f>COUNTIF($C$3:C1479,"Да")</f>
        <v>16</v>
      </c>
      <c r="B1479" s="53">
        <f t="shared" si="47"/>
        <v>46877</v>
      </c>
      <c r="C1479" s="53" t="str">
        <f>IF(ISERROR(VLOOKUP(B1479,Оп27_BYN→EUR!$C$3:$C$33,1,0)),"Нет","Да")</f>
        <v>Нет</v>
      </c>
      <c r="D1479" s="54">
        <f t="shared" si="46"/>
        <v>366</v>
      </c>
      <c r="E1479" s="55">
        <f>('Все выпуски'!$H$4*'Все выпуски'!$H$8)*((VLOOKUP(IF(C1479="Нет",VLOOKUP(A1479,Оп27_BYN→EUR!$A$2:$C$33,3,0),VLOOKUP((A1479-1),Оп27_BYN→EUR!$A$2:$C$33,3,0)),$B$2:$G$2774,5,0)-VLOOKUP(B1479,$B$2:$G$2774,5,0))/365+(VLOOKUP(IF(C1479="Нет",VLOOKUP(A1479,Оп27_BYN→EUR!$A$2:$C$33,3,0),VLOOKUP((A1479-1),Оп27_BYN→EUR!$A$2:$C$33,3,0)),$B$2:$G$2774,6,0)-VLOOKUP(B1479,$B$2:$G$2774,6,0))/366)</f>
        <v>1.5426398322433941</v>
      </c>
      <c r="F1479" s="54">
        <f>COUNTIF(D1480:$D$2774,365)</f>
        <v>1054</v>
      </c>
      <c r="G1479" s="54">
        <f>COUNTIF(D1480:$D$2774,366)</f>
        <v>241</v>
      </c>
    </row>
    <row r="1480" spans="1:7" x14ac:dyDescent="0.25">
      <c r="A1480" s="54">
        <f>COUNTIF($C$3:C1480,"Да")</f>
        <v>16</v>
      </c>
      <c r="B1480" s="53">
        <f t="shared" si="47"/>
        <v>46878</v>
      </c>
      <c r="C1480" s="53" t="str">
        <f>IF(ISERROR(VLOOKUP(B1480,Оп27_BYN→EUR!$C$3:$C$33,1,0)),"Нет","Да")</f>
        <v>Нет</v>
      </c>
      <c r="D1480" s="54">
        <f t="shared" si="46"/>
        <v>366</v>
      </c>
      <c r="E1480" s="55">
        <f>('Все выпуски'!$H$4*'Все выпуски'!$H$8)*((VLOOKUP(IF(C1480="Нет",VLOOKUP(A1480,Оп27_BYN→EUR!$A$2:$C$33,3,0),VLOOKUP((A1480-1),Оп27_BYN→EUR!$A$2:$C$33,3,0)),$B$2:$G$2774,5,0)-VLOOKUP(B1480,$B$2:$G$2774,5,0))/365+(VLOOKUP(IF(C1480="Нет",VLOOKUP(A1480,Оп27_BYN→EUR!$A$2:$C$33,3,0),VLOOKUP((A1480-1),Оп27_BYN→EUR!$A$2:$C$33,3,0)),$B$2:$G$2774,6,0)-VLOOKUP(B1480,$B$2:$G$2774,6,0))/366)</f>
        <v>1.5692370707303491</v>
      </c>
      <c r="F1480" s="54">
        <f>COUNTIF(D1481:$D$2774,365)</f>
        <v>1054</v>
      </c>
      <c r="G1480" s="54">
        <f>COUNTIF(D1481:$D$2774,366)</f>
        <v>240</v>
      </c>
    </row>
    <row r="1481" spans="1:7" x14ac:dyDescent="0.25">
      <c r="A1481" s="54">
        <f>COUNTIF($C$3:C1481,"Да")</f>
        <v>16</v>
      </c>
      <c r="B1481" s="53">
        <f t="shared" si="47"/>
        <v>46879</v>
      </c>
      <c r="C1481" s="53" t="str">
        <f>IF(ISERROR(VLOOKUP(B1481,Оп27_BYN→EUR!$C$3:$C$33,1,0)),"Нет","Да")</f>
        <v>Нет</v>
      </c>
      <c r="D1481" s="54">
        <f t="shared" si="46"/>
        <v>366</v>
      </c>
      <c r="E1481" s="55">
        <f>('Все выпуски'!$H$4*'Все выпуски'!$H$8)*((VLOOKUP(IF(C1481="Нет",VLOOKUP(A1481,Оп27_BYN→EUR!$A$2:$C$33,3,0),VLOOKUP((A1481-1),Оп27_BYN→EUR!$A$2:$C$33,3,0)),$B$2:$G$2774,5,0)-VLOOKUP(B1481,$B$2:$G$2774,5,0))/365+(VLOOKUP(IF(C1481="Нет",VLOOKUP(A1481,Оп27_BYN→EUR!$A$2:$C$33,3,0),VLOOKUP((A1481-1),Оп27_BYN→EUR!$A$2:$C$33,3,0)),$B$2:$G$2774,6,0)-VLOOKUP(B1481,$B$2:$G$2774,6,0))/366)</f>
        <v>1.595834309217304</v>
      </c>
      <c r="F1481" s="54">
        <f>COUNTIF(D1482:$D$2774,365)</f>
        <v>1054</v>
      </c>
      <c r="G1481" s="54">
        <f>COUNTIF(D1482:$D$2774,366)</f>
        <v>239</v>
      </c>
    </row>
    <row r="1482" spans="1:7" x14ac:dyDescent="0.25">
      <c r="A1482" s="54">
        <f>COUNTIF($C$3:C1482,"Да")</f>
        <v>16</v>
      </c>
      <c r="B1482" s="53">
        <f t="shared" si="47"/>
        <v>46880</v>
      </c>
      <c r="C1482" s="53" t="str">
        <f>IF(ISERROR(VLOOKUP(B1482,Оп27_BYN→EUR!$C$3:$C$33,1,0)),"Нет","Да")</f>
        <v>Нет</v>
      </c>
      <c r="D1482" s="54">
        <f t="shared" si="46"/>
        <v>366</v>
      </c>
      <c r="E1482" s="55">
        <f>('Все выпуски'!$H$4*'Все выпуски'!$H$8)*((VLOOKUP(IF(C1482="Нет",VLOOKUP(A1482,Оп27_BYN→EUR!$A$2:$C$33,3,0),VLOOKUP((A1482-1),Оп27_BYN→EUR!$A$2:$C$33,3,0)),$B$2:$G$2774,5,0)-VLOOKUP(B1482,$B$2:$G$2774,5,0))/365+(VLOOKUP(IF(C1482="Нет",VLOOKUP(A1482,Оп27_BYN→EUR!$A$2:$C$33,3,0),VLOOKUP((A1482-1),Оп27_BYN→EUR!$A$2:$C$33,3,0)),$B$2:$G$2774,6,0)-VLOOKUP(B1482,$B$2:$G$2774,6,0))/366)</f>
        <v>1.622431547704259</v>
      </c>
      <c r="F1482" s="54">
        <f>COUNTIF(D1483:$D$2774,365)</f>
        <v>1054</v>
      </c>
      <c r="G1482" s="54">
        <f>COUNTIF(D1483:$D$2774,366)</f>
        <v>238</v>
      </c>
    </row>
    <row r="1483" spans="1:7" x14ac:dyDescent="0.25">
      <c r="A1483" s="54">
        <f>COUNTIF($C$3:C1483,"Да")</f>
        <v>16</v>
      </c>
      <c r="B1483" s="53">
        <f t="shared" si="47"/>
        <v>46881</v>
      </c>
      <c r="C1483" s="53" t="str">
        <f>IF(ISERROR(VLOOKUP(B1483,Оп27_BYN→EUR!$C$3:$C$33,1,0)),"Нет","Да")</f>
        <v>Нет</v>
      </c>
      <c r="D1483" s="54">
        <f t="shared" si="46"/>
        <v>366</v>
      </c>
      <c r="E1483" s="55">
        <f>('Все выпуски'!$H$4*'Все выпуски'!$H$8)*((VLOOKUP(IF(C1483="Нет",VLOOKUP(A1483,Оп27_BYN→EUR!$A$2:$C$33,3,0),VLOOKUP((A1483-1),Оп27_BYN→EUR!$A$2:$C$33,3,0)),$B$2:$G$2774,5,0)-VLOOKUP(B1483,$B$2:$G$2774,5,0))/365+(VLOOKUP(IF(C1483="Нет",VLOOKUP(A1483,Оп27_BYN→EUR!$A$2:$C$33,3,0),VLOOKUP((A1483-1),Оп27_BYN→EUR!$A$2:$C$33,3,0)),$B$2:$G$2774,6,0)-VLOOKUP(B1483,$B$2:$G$2774,6,0))/366)</f>
        <v>1.6490287861912141</v>
      </c>
      <c r="F1483" s="54">
        <f>COUNTIF(D1484:$D$2774,365)</f>
        <v>1054</v>
      </c>
      <c r="G1483" s="54">
        <f>COUNTIF(D1484:$D$2774,366)</f>
        <v>237</v>
      </c>
    </row>
    <row r="1484" spans="1:7" x14ac:dyDescent="0.25">
      <c r="A1484" s="54">
        <f>COUNTIF($C$3:C1484,"Да")</f>
        <v>16</v>
      </c>
      <c r="B1484" s="53">
        <f t="shared" si="47"/>
        <v>46882</v>
      </c>
      <c r="C1484" s="53" t="str">
        <f>IF(ISERROR(VLOOKUP(B1484,Оп27_BYN→EUR!$C$3:$C$33,1,0)),"Нет","Да")</f>
        <v>Нет</v>
      </c>
      <c r="D1484" s="54">
        <f t="shared" si="46"/>
        <v>366</v>
      </c>
      <c r="E1484" s="55">
        <f>('Все выпуски'!$H$4*'Все выпуски'!$H$8)*((VLOOKUP(IF(C1484="Нет",VLOOKUP(A1484,Оп27_BYN→EUR!$A$2:$C$33,3,0),VLOOKUP((A1484-1),Оп27_BYN→EUR!$A$2:$C$33,3,0)),$B$2:$G$2774,5,0)-VLOOKUP(B1484,$B$2:$G$2774,5,0))/365+(VLOOKUP(IF(C1484="Нет",VLOOKUP(A1484,Оп27_BYN→EUR!$A$2:$C$33,3,0),VLOOKUP((A1484-1),Оп27_BYN→EUR!$A$2:$C$33,3,0)),$B$2:$G$2774,6,0)-VLOOKUP(B1484,$B$2:$G$2774,6,0))/366)</f>
        <v>1.6756260246781693</v>
      </c>
      <c r="F1484" s="54">
        <f>COUNTIF(D1485:$D$2774,365)</f>
        <v>1054</v>
      </c>
      <c r="G1484" s="54">
        <f>COUNTIF(D1485:$D$2774,366)</f>
        <v>236</v>
      </c>
    </row>
    <row r="1485" spans="1:7" x14ac:dyDescent="0.25">
      <c r="A1485" s="54">
        <f>COUNTIF($C$3:C1485,"Да")</f>
        <v>16</v>
      </c>
      <c r="B1485" s="53">
        <f t="shared" si="47"/>
        <v>46883</v>
      </c>
      <c r="C1485" s="53" t="str">
        <f>IF(ISERROR(VLOOKUP(B1485,Оп27_BYN→EUR!$C$3:$C$33,1,0)),"Нет","Да")</f>
        <v>Нет</v>
      </c>
      <c r="D1485" s="54">
        <f t="shared" si="46"/>
        <v>366</v>
      </c>
      <c r="E1485" s="55">
        <f>('Все выпуски'!$H$4*'Все выпуски'!$H$8)*((VLOOKUP(IF(C1485="Нет",VLOOKUP(A1485,Оп27_BYN→EUR!$A$2:$C$33,3,0),VLOOKUP((A1485-1),Оп27_BYN→EUR!$A$2:$C$33,3,0)),$B$2:$G$2774,5,0)-VLOOKUP(B1485,$B$2:$G$2774,5,0))/365+(VLOOKUP(IF(C1485="Нет",VLOOKUP(A1485,Оп27_BYN→EUR!$A$2:$C$33,3,0),VLOOKUP((A1485-1),Оп27_BYN→EUR!$A$2:$C$33,3,0)),$B$2:$G$2774,6,0)-VLOOKUP(B1485,$B$2:$G$2774,6,0))/366)</f>
        <v>1.7022232631651244</v>
      </c>
      <c r="F1485" s="54">
        <f>COUNTIF(D1486:$D$2774,365)</f>
        <v>1054</v>
      </c>
      <c r="G1485" s="54">
        <f>COUNTIF(D1486:$D$2774,366)</f>
        <v>235</v>
      </c>
    </row>
    <row r="1486" spans="1:7" x14ac:dyDescent="0.25">
      <c r="A1486" s="54">
        <f>COUNTIF($C$3:C1486,"Да")</f>
        <v>16</v>
      </c>
      <c r="B1486" s="53">
        <f t="shared" si="47"/>
        <v>46884</v>
      </c>
      <c r="C1486" s="53" t="str">
        <f>IF(ISERROR(VLOOKUP(B1486,Оп27_BYN→EUR!$C$3:$C$33,1,0)),"Нет","Да")</f>
        <v>Нет</v>
      </c>
      <c r="D1486" s="54">
        <f t="shared" si="46"/>
        <v>366</v>
      </c>
      <c r="E1486" s="55">
        <f>('Все выпуски'!$H$4*'Все выпуски'!$H$8)*((VLOOKUP(IF(C1486="Нет",VLOOKUP(A1486,Оп27_BYN→EUR!$A$2:$C$33,3,0),VLOOKUP((A1486-1),Оп27_BYN→EUR!$A$2:$C$33,3,0)),$B$2:$G$2774,5,0)-VLOOKUP(B1486,$B$2:$G$2774,5,0))/365+(VLOOKUP(IF(C1486="Нет",VLOOKUP(A1486,Оп27_BYN→EUR!$A$2:$C$33,3,0),VLOOKUP((A1486-1),Оп27_BYN→EUR!$A$2:$C$33,3,0)),$B$2:$G$2774,6,0)-VLOOKUP(B1486,$B$2:$G$2774,6,0))/366)</f>
        <v>1.7288205016520795</v>
      </c>
      <c r="F1486" s="54">
        <f>COUNTIF(D1487:$D$2774,365)</f>
        <v>1054</v>
      </c>
      <c r="G1486" s="54">
        <f>COUNTIF(D1487:$D$2774,366)</f>
        <v>234</v>
      </c>
    </row>
    <row r="1487" spans="1:7" x14ac:dyDescent="0.25">
      <c r="A1487" s="54">
        <f>COUNTIF($C$3:C1487,"Да")</f>
        <v>16</v>
      </c>
      <c r="B1487" s="53">
        <f t="shared" si="47"/>
        <v>46885</v>
      </c>
      <c r="C1487" s="53" t="str">
        <f>IF(ISERROR(VLOOKUP(B1487,Оп27_BYN→EUR!$C$3:$C$33,1,0)),"Нет","Да")</f>
        <v>Нет</v>
      </c>
      <c r="D1487" s="54">
        <f t="shared" si="46"/>
        <v>366</v>
      </c>
      <c r="E1487" s="55">
        <f>('Все выпуски'!$H$4*'Все выпуски'!$H$8)*((VLOOKUP(IF(C1487="Нет",VLOOKUP(A1487,Оп27_BYN→EUR!$A$2:$C$33,3,0),VLOOKUP((A1487-1),Оп27_BYN→EUR!$A$2:$C$33,3,0)),$B$2:$G$2774,5,0)-VLOOKUP(B1487,$B$2:$G$2774,5,0))/365+(VLOOKUP(IF(C1487="Нет",VLOOKUP(A1487,Оп27_BYN→EUR!$A$2:$C$33,3,0),VLOOKUP((A1487-1),Оп27_BYN→EUR!$A$2:$C$33,3,0)),$B$2:$G$2774,6,0)-VLOOKUP(B1487,$B$2:$G$2774,6,0))/366)</f>
        <v>1.7554177401390345</v>
      </c>
      <c r="F1487" s="54">
        <f>COUNTIF(D1488:$D$2774,365)</f>
        <v>1054</v>
      </c>
      <c r="G1487" s="54">
        <f>COUNTIF(D1488:$D$2774,366)</f>
        <v>233</v>
      </c>
    </row>
    <row r="1488" spans="1:7" x14ac:dyDescent="0.25">
      <c r="A1488" s="54">
        <f>COUNTIF($C$3:C1488,"Да")</f>
        <v>16</v>
      </c>
      <c r="B1488" s="53">
        <f t="shared" si="47"/>
        <v>46886</v>
      </c>
      <c r="C1488" s="53" t="str">
        <f>IF(ISERROR(VLOOKUP(B1488,Оп27_BYN→EUR!$C$3:$C$33,1,0)),"Нет","Да")</f>
        <v>Нет</v>
      </c>
      <c r="D1488" s="54">
        <f t="shared" si="46"/>
        <v>366</v>
      </c>
      <c r="E1488" s="55">
        <f>('Все выпуски'!$H$4*'Все выпуски'!$H$8)*((VLOOKUP(IF(C1488="Нет",VLOOKUP(A1488,Оп27_BYN→EUR!$A$2:$C$33,3,0),VLOOKUP((A1488-1),Оп27_BYN→EUR!$A$2:$C$33,3,0)),$B$2:$G$2774,5,0)-VLOOKUP(B1488,$B$2:$G$2774,5,0))/365+(VLOOKUP(IF(C1488="Нет",VLOOKUP(A1488,Оп27_BYN→EUR!$A$2:$C$33,3,0),VLOOKUP((A1488-1),Оп27_BYN→EUR!$A$2:$C$33,3,0)),$B$2:$G$2774,6,0)-VLOOKUP(B1488,$B$2:$G$2774,6,0))/366)</f>
        <v>1.7820149786259896</v>
      </c>
      <c r="F1488" s="54">
        <f>COUNTIF(D1489:$D$2774,365)</f>
        <v>1054</v>
      </c>
      <c r="G1488" s="54">
        <f>COUNTIF(D1489:$D$2774,366)</f>
        <v>232</v>
      </c>
    </row>
    <row r="1489" spans="1:7" x14ac:dyDescent="0.25">
      <c r="A1489" s="54">
        <f>COUNTIF($C$3:C1489,"Да")</f>
        <v>16</v>
      </c>
      <c r="B1489" s="53">
        <f t="shared" si="47"/>
        <v>46887</v>
      </c>
      <c r="C1489" s="53" t="str">
        <f>IF(ISERROR(VLOOKUP(B1489,Оп27_BYN→EUR!$C$3:$C$33,1,0)),"Нет","Да")</f>
        <v>Нет</v>
      </c>
      <c r="D1489" s="54">
        <f t="shared" si="46"/>
        <v>366</v>
      </c>
      <c r="E1489" s="55">
        <f>('Все выпуски'!$H$4*'Все выпуски'!$H$8)*((VLOOKUP(IF(C1489="Нет",VLOOKUP(A1489,Оп27_BYN→EUR!$A$2:$C$33,3,0),VLOOKUP((A1489-1),Оп27_BYN→EUR!$A$2:$C$33,3,0)),$B$2:$G$2774,5,0)-VLOOKUP(B1489,$B$2:$G$2774,5,0))/365+(VLOOKUP(IF(C1489="Нет",VLOOKUP(A1489,Оп27_BYN→EUR!$A$2:$C$33,3,0),VLOOKUP((A1489-1),Оп27_BYN→EUR!$A$2:$C$33,3,0)),$B$2:$G$2774,6,0)-VLOOKUP(B1489,$B$2:$G$2774,6,0))/366)</f>
        <v>1.8086122171129448</v>
      </c>
      <c r="F1489" s="54">
        <f>COUNTIF(D1490:$D$2774,365)</f>
        <v>1054</v>
      </c>
      <c r="G1489" s="54">
        <f>COUNTIF(D1490:$D$2774,366)</f>
        <v>231</v>
      </c>
    </row>
    <row r="1490" spans="1:7" x14ac:dyDescent="0.25">
      <c r="A1490" s="54">
        <f>COUNTIF($C$3:C1490,"Да")</f>
        <v>16</v>
      </c>
      <c r="B1490" s="53">
        <f t="shared" si="47"/>
        <v>46888</v>
      </c>
      <c r="C1490" s="53" t="str">
        <f>IF(ISERROR(VLOOKUP(B1490,Оп27_BYN→EUR!$C$3:$C$33,1,0)),"Нет","Да")</f>
        <v>Нет</v>
      </c>
      <c r="D1490" s="54">
        <f t="shared" si="46"/>
        <v>366</v>
      </c>
      <c r="E1490" s="55">
        <f>('Все выпуски'!$H$4*'Все выпуски'!$H$8)*((VLOOKUP(IF(C1490="Нет",VLOOKUP(A1490,Оп27_BYN→EUR!$A$2:$C$33,3,0),VLOOKUP((A1490-1),Оп27_BYN→EUR!$A$2:$C$33,3,0)),$B$2:$G$2774,5,0)-VLOOKUP(B1490,$B$2:$G$2774,5,0))/365+(VLOOKUP(IF(C1490="Нет",VLOOKUP(A1490,Оп27_BYN→EUR!$A$2:$C$33,3,0),VLOOKUP((A1490-1),Оп27_BYN→EUR!$A$2:$C$33,3,0)),$B$2:$G$2774,6,0)-VLOOKUP(B1490,$B$2:$G$2774,6,0))/366)</f>
        <v>1.8352094555998997</v>
      </c>
      <c r="F1490" s="54">
        <f>COUNTIF(D1491:$D$2774,365)</f>
        <v>1054</v>
      </c>
      <c r="G1490" s="54">
        <f>COUNTIF(D1491:$D$2774,366)</f>
        <v>230</v>
      </c>
    </row>
    <row r="1491" spans="1:7" x14ac:dyDescent="0.25">
      <c r="A1491" s="54">
        <f>COUNTIF($C$3:C1491,"Да")</f>
        <v>16</v>
      </c>
      <c r="B1491" s="53">
        <f t="shared" si="47"/>
        <v>46889</v>
      </c>
      <c r="C1491" s="53" t="str">
        <f>IF(ISERROR(VLOOKUP(B1491,Оп27_BYN→EUR!$C$3:$C$33,1,0)),"Нет","Да")</f>
        <v>Нет</v>
      </c>
      <c r="D1491" s="54">
        <f t="shared" si="46"/>
        <v>366</v>
      </c>
      <c r="E1491" s="55">
        <f>('Все выпуски'!$H$4*'Все выпуски'!$H$8)*((VLOOKUP(IF(C1491="Нет",VLOOKUP(A1491,Оп27_BYN→EUR!$A$2:$C$33,3,0),VLOOKUP((A1491-1),Оп27_BYN→EUR!$A$2:$C$33,3,0)),$B$2:$G$2774,5,0)-VLOOKUP(B1491,$B$2:$G$2774,5,0))/365+(VLOOKUP(IF(C1491="Нет",VLOOKUP(A1491,Оп27_BYN→EUR!$A$2:$C$33,3,0),VLOOKUP((A1491-1),Оп27_BYN→EUR!$A$2:$C$33,3,0)),$B$2:$G$2774,6,0)-VLOOKUP(B1491,$B$2:$G$2774,6,0))/366)</f>
        <v>1.8618066940868547</v>
      </c>
      <c r="F1491" s="54">
        <f>COUNTIF(D1492:$D$2774,365)</f>
        <v>1054</v>
      </c>
      <c r="G1491" s="54">
        <f>COUNTIF(D1492:$D$2774,366)</f>
        <v>229</v>
      </c>
    </row>
    <row r="1492" spans="1:7" x14ac:dyDescent="0.25">
      <c r="A1492" s="54">
        <f>COUNTIF($C$3:C1492,"Да")</f>
        <v>16</v>
      </c>
      <c r="B1492" s="53">
        <f t="shared" si="47"/>
        <v>46890</v>
      </c>
      <c r="C1492" s="53" t="str">
        <f>IF(ISERROR(VLOOKUP(B1492,Оп27_BYN→EUR!$C$3:$C$33,1,0)),"Нет","Да")</f>
        <v>Нет</v>
      </c>
      <c r="D1492" s="54">
        <f t="shared" si="46"/>
        <v>366</v>
      </c>
      <c r="E1492" s="55">
        <f>('Все выпуски'!$H$4*'Все выпуски'!$H$8)*((VLOOKUP(IF(C1492="Нет",VLOOKUP(A1492,Оп27_BYN→EUR!$A$2:$C$33,3,0),VLOOKUP((A1492-1),Оп27_BYN→EUR!$A$2:$C$33,3,0)),$B$2:$G$2774,5,0)-VLOOKUP(B1492,$B$2:$G$2774,5,0))/365+(VLOOKUP(IF(C1492="Нет",VLOOKUP(A1492,Оп27_BYN→EUR!$A$2:$C$33,3,0),VLOOKUP((A1492-1),Оп27_BYN→EUR!$A$2:$C$33,3,0)),$B$2:$G$2774,6,0)-VLOOKUP(B1492,$B$2:$G$2774,6,0))/366)</f>
        <v>1.8884039325738098</v>
      </c>
      <c r="F1492" s="54">
        <f>COUNTIF(D1493:$D$2774,365)</f>
        <v>1054</v>
      </c>
      <c r="G1492" s="54">
        <f>COUNTIF(D1493:$D$2774,366)</f>
        <v>228</v>
      </c>
    </row>
    <row r="1493" spans="1:7" x14ac:dyDescent="0.25">
      <c r="A1493" s="54">
        <f>COUNTIF($C$3:C1493,"Да")</f>
        <v>16</v>
      </c>
      <c r="B1493" s="53">
        <f t="shared" si="47"/>
        <v>46891</v>
      </c>
      <c r="C1493" s="53" t="str">
        <f>IF(ISERROR(VLOOKUP(B1493,Оп27_BYN→EUR!$C$3:$C$33,1,0)),"Нет","Да")</f>
        <v>Нет</v>
      </c>
      <c r="D1493" s="54">
        <f t="shared" si="46"/>
        <v>366</v>
      </c>
      <c r="E1493" s="55">
        <f>('Все выпуски'!$H$4*'Все выпуски'!$H$8)*((VLOOKUP(IF(C1493="Нет",VLOOKUP(A1493,Оп27_BYN→EUR!$A$2:$C$33,3,0),VLOOKUP((A1493-1),Оп27_BYN→EUR!$A$2:$C$33,3,0)),$B$2:$G$2774,5,0)-VLOOKUP(B1493,$B$2:$G$2774,5,0))/365+(VLOOKUP(IF(C1493="Нет",VLOOKUP(A1493,Оп27_BYN→EUR!$A$2:$C$33,3,0),VLOOKUP((A1493-1),Оп27_BYN→EUR!$A$2:$C$33,3,0)),$B$2:$G$2774,6,0)-VLOOKUP(B1493,$B$2:$G$2774,6,0))/366)</f>
        <v>1.9150011710607648</v>
      </c>
      <c r="F1493" s="54">
        <f>COUNTIF(D1494:$D$2774,365)</f>
        <v>1054</v>
      </c>
      <c r="G1493" s="54">
        <f>COUNTIF(D1494:$D$2774,366)</f>
        <v>227</v>
      </c>
    </row>
    <row r="1494" spans="1:7" x14ac:dyDescent="0.25">
      <c r="A1494" s="54">
        <f>COUNTIF($C$3:C1494,"Да")</f>
        <v>16</v>
      </c>
      <c r="B1494" s="53">
        <f t="shared" si="47"/>
        <v>46892</v>
      </c>
      <c r="C1494" s="53" t="str">
        <f>IF(ISERROR(VLOOKUP(B1494,Оп27_BYN→EUR!$C$3:$C$33,1,0)),"Нет","Да")</f>
        <v>Нет</v>
      </c>
      <c r="D1494" s="54">
        <f t="shared" si="46"/>
        <v>366</v>
      </c>
      <c r="E1494" s="55">
        <f>('Все выпуски'!$H$4*'Все выпуски'!$H$8)*((VLOOKUP(IF(C1494="Нет",VLOOKUP(A1494,Оп27_BYN→EUR!$A$2:$C$33,3,0),VLOOKUP((A1494-1),Оп27_BYN→EUR!$A$2:$C$33,3,0)),$B$2:$G$2774,5,0)-VLOOKUP(B1494,$B$2:$G$2774,5,0))/365+(VLOOKUP(IF(C1494="Нет",VLOOKUP(A1494,Оп27_BYN→EUR!$A$2:$C$33,3,0),VLOOKUP((A1494-1),Оп27_BYN→EUR!$A$2:$C$33,3,0)),$B$2:$G$2774,6,0)-VLOOKUP(B1494,$B$2:$G$2774,6,0))/366)</f>
        <v>1.9415984095477199</v>
      </c>
      <c r="F1494" s="54">
        <f>COUNTIF(D1495:$D$2774,365)</f>
        <v>1054</v>
      </c>
      <c r="G1494" s="54">
        <f>COUNTIF(D1495:$D$2774,366)</f>
        <v>226</v>
      </c>
    </row>
    <row r="1495" spans="1:7" x14ac:dyDescent="0.25">
      <c r="A1495" s="54">
        <f>COUNTIF($C$3:C1495,"Да")</f>
        <v>16</v>
      </c>
      <c r="B1495" s="53">
        <f t="shared" si="47"/>
        <v>46893</v>
      </c>
      <c r="C1495" s="53" t="str">
        <f>IF(ISERROR(VLOOKUP(B1495,Оп27_BYN→EUR!$C$3:$C$33,1,0)),"Нет","Да")</f>
        <v>Нет</v>
      </c>
      <c r="D1495" s="54">
        <f t="shared" si="46"/>
        <v>366</v>
      </c>
      <c r="E1495" s="55">
        <f>('Все выпуски'!$H$4*'Все выпуски'!$H$8)*((VLOOKUP(IF(C1495="Нет",VLOOKUP(A1495,Оп27_BYN→EUR!$A$2:$C$33,3,0),VLOOKUP((A1495-1),Оп27_BYN→EUR!$A$2:$C$33,3,0)),$B$2:$G$2774,5,0)-VLOOKUP(B1495,$B$2:$G$2774,5,0))/365+(VLOOKUP(IF(C1495="Нет",VLOOKUP(A1495,Оп27_BYN→EUR!$A$2:$C$33,3,0),VLOOKUP((A1495-1),Оп27_BYN→EUR!$A$2:$C$33,3,0)),$B$2:$G$2774,6,0)-VLOOKUP(B1495,$B$2:$G$2774,6,0))/366)</f>
        <v>1.9681956480346752</v>
      </c>
      <c r="F1495" s="54">
        <f>COUNTIF(D1496:$D$2774,365)</f>
        <v>1054</v>
      </c>
      <c r="G1495" s="54">
        <f>COUNTIF(D1496:$D$2774,366)</f>
        <v>225</v>
      </c>
    </row>
    <row r="1496" spans="1:7" x14ac:dyDescent="0.25">
      <c r="A1496" s="54">
        <f>COUNTIF($C$3:C1496,"Да")</f>
        <v>16</v>
      </c>
      <c r="B1496" s="53">
        <f t="shared" si="47"/>
        <v>46894</v>
      </c>
      <c r="C1496" s="53" t="str">
        <f>IF(ISERROR(VLOOKUP(B1496,Оп27_BYN→EUR!$C$3:$C$33,1,0)),"Нет","Да")</f>
        <v>Нет</v>
      </c>
      <c r="D1496" s="54">
        <f t="shared" si="46"/>
        <v>366</v>
      </c>
      <c r="E1496" s="55">
        <f>('Все выпуски'!$H$4*'Все выпуски'!$H$8)*((VLOOKUP(IF(C1496="Нет",VLOOKUP(A1496,Оп27_BYN→EUR!$A$2:$C$33,3,0),VLOOKUP((A1496-1),Оп27_BYN→EUR!$A$2:$C$33,3,0)),$B$2:$G$2774,5,0)-VLOOKUP(B1496,$B$2:$G$2774,5,0))/365+(VLOOKUP(IF(C1496="Нет",VLOOKUP(A1496,Оп27_BYN→EUR!$A$2:$C$33,3,0),VLOOKUP((A1496-1),Оп27_BYN→EUR!$A$2:$C$33,3,0)),$B$2:$G$2774,6,0)-VLOOKUP(B1496,$B$2:$G$2774,6,0))/366)</f>
        <v>1.9947928865216302</v>
      </c>
      <c r="F1496" s="54">
        <f>COUNTIF(D1497:$D$2774,365)</f>
        <v>1054</v>
      </c>
      <c r="G1496" s="54">
        <f>COUNTIF(D1497:$D$2774,366)</f>
        <v>224</v>
      </c>
    </row>
    <row r="1497" spans="1:7" x14ac:dyDescent="0.25">
      <c r="A1497" s="54">
        <f>COUNTIF($C$3:C1497,"Да")</f>
        <v>16</v>
      </c>
      <c r="B1497" s="53">
        <f t="shared" si="47"/>
        <v>46895</v>
      </c>
      <c r="C1497" s="53" t="str">
        <f>IF(ISERROR(VLOOKUP(B1497,Оп27_BYN→EUR!$C$3:$C$33,1,0)),"Нет","Да")</f>
        <v>Нет</v>
      </c>
      <c r="D1497" s="54">
        <f t="shared" si="46"/>
        <v>366</v>
      </c>
      <c r="E1497" s="55">
        <f>('Все выпуски'!$H$4*'Все выпуски'!$H$8)*((VLOOKUP(IF(C1497="Нет",VLOOKUP(A1497,Оп27_BYN→EUR!$A$2:$C$33,3,0),VLOOKUP((A1497-1),Оп27_BYN→EUR!$A$2:$C$33,3,0)),$B$2:$G$2774,5,0)-VLOOKUP(B1497,$B$2:$G$2774,5,0))/365+(VLOOKUP(IF(C1497="Нет",VLOOKUP(A1497,Оп27_BYN→EUR!$A$2:$C$33,3,0),VLOOKUP((A1497-1),Оп27_BYN→EUR!$A$2:$C$33,3,0)),$B$2:$G$2774,6,0)-VLOOKUP(B1497,$B$2:$G$2774,6,0))/366)</f>
        <v>2.0213901250085851</v>
      </c>
      <c r="F1497" s="54">
        <f>COUNTIF(D1498:$D$2774,365)</f>
        <v>1054</v>
      </c>
      <c r="G1497" s="54">
        <f>COUNTIF(D1498:$D$2774,366)</f>
        <v>223</v>
      </c>
    </row>
    <row r="1498" spans="1:7" x14ac:dyDescent="0.25">
      <c r="A1498" s="54">
        <f>COUNTIF($C$3:C1498,"Да")</f>
        <v>16</v>
      </c>
      <c r="B1498" s="53">
        <f t="shared" si="47"/>
        <v>46896</v>
      </c>
      <c r="C1498" s="53" t="str">
        <f>IF(ISERROR(VLOOKUP(B1498,Оп27_BYN→EUR!$C$3:$C$33,1,0)),"Нет","Да")</f>
        <v>Нет</v>
      </c>
      <c r="D1498" s="54">
        <f t="shared" si="46"/>
        <v>366</v>
      </c>
      <c r="E1498" s="55">
        <f>('Все выпуски'!$H$4*'Все выпуски'!$H$8)*((VLOOKUP(IF(C1498="Нет",VLOOKUP(A1498,Оп27_BYN→EUR!$A$2:$C$33,3,0),VLOOKUP((A1498-1),Оп27_BYN→EUR!$A$2:$C$33,3,0)),$B$2:$G$2774,5,0)-VLOOKUP(B1498,$B$2:$G$2774,5,0))/365+(VLOOKUP(IF(C1498="Нет",VLOOKUP(A1498,Оп27_BYN→EUR!$A$2:$C$33,3,0),VLOOKUP((A1498-1),Оп27_BYN→EUR!$A$2:$C$33,3,0)),$B$2:$G$2774,6,0)-VLOOKUP(B1498,$B$2:$G$2774,6,0))/366)</f>
        <v>2.0479873634955403</v>
      </c>
      <c r="F1498" s="54">
        <f>COUNTIF(D1499:$D$2774,365)</f>
        <v>1054</v>
      </c>
      <c r="G1498" s="54">
        <f>COUNTIF(D1499:$D$2774,366)</f>
        <v>222</v>
      </c>
    </row>
    <row r="1499" spans="1:7" x14ac:dyDescent="0.25">
      <c r="A1499" s="54">
        <f>COUNTIF($C$3:C1499,"Да")</f>
        <v>16</v>
      </c>
      <c r="B1499" s="53">
        <f t="shared" si="47"/>
        <v>46897</v>
      </c>
      <c r="C1499" s="53" t="str">
        <f>IF(ISERROR(VLOOKUP(B1499,Оп27_BYN→EUR!$C$3:$C$33,1,0)),"Нет","Да")</f>
        <v>Нет</v>
      </c>
      <c r="D1499" s="54">
        <f t="shared" si="46"/>
        <v>366</v>
      </c>
      <c r="E1499" s="55">
        <f>('Все выпуски'!$H$4*'Все выпуски'!$H$8)*((VLOOKUP(IF(C1499="Нет",VLOOKUP(A1499,Оп27_BYN→EUR!$A$2:$C$33,3,0),VLOOKUP((A1499-1),Оп27_BYN→EUR!$A$2:$C$33,3,0)),$B$2:$G$2774,5,0)-VLOOKUP(B1499,$B$2:$G$2774,5,0))/365+(VLOOKUP(IF(C1499="Нет",VLOOKUP(A1499,Оп27_BYN→EUR!$A$2:$C$33,3,0),VLOOKUP((A1499-1),Оп27_BYN→EUR!$A$2:$C$33,3,0)),$B$2:$G$2774,6,0)-VLOOKUP(B1499,$B$2:$G$2774,6,0))/366)</f>
        <v>2.0745846019824952</v>
      </c>
      <c r="F1499" s="54">
        <f>COUNTIF(D1500:$D$2774,365)</f>
        <v>1054</v>
      </c>
      <c r="G1499" s="54">
        <f>COUNTIF(D1500:$D$2774,366)</f>
        <v>221</v>
      </c>
    </row>
    <row r="1500" spans="1:7" x14ac:dyDescent="0.25">
      <c r="A1500" s="54">
        <f>COUNTIF($C$3:C1500,"Да")</f>
        <v>16</v>
      </c>
      <c r="B1500" s="53">
        <f t="shared" si="47"/>
        <v>46898</v>
      </c>
      <c r="C1500" s="53" t="str">
        <f>IF(ISERROR(VLOOKUP(B1500,Оп27_BYN→EUR!$C$3:$C$33,1,0)),"Нет","Да")</f>
        <v>Нет</v>
      </c>
      <c r="D1500" s="54">
        <f t="shared" si="46"/>
        <v>366</v>
      </c>
      <c r="E1500" s="55">
        <f>('Все выпуски'!$H$4*'Все выпуски'!$H$8)*((VLOOKUP(IF(C1500="Нет",VLOOKUP(A1500,Оп27_BYN→EUR!$A$2:$C$33,3,0),VLOOKUP((A1500-1),Оп27_BYN→EUR!$A$2:$C$33,3,0)),$B$2:$G$2774,5,0)-VLOOKUP(B1500,$B$2:$G$2774,5,0))/365+(VLOOKUP(IF(C1500="Нет",VLOOKUP(A1500,Оп27_BYN→EUR!$A$2:$C$33,3,0),VLOOKUP((A1500-1),Оп27_BYN→EUR!$A$2:$C$33,3,0)),$B$2:$G$2774,6,0)-VLOOKUP(B1500,$B$2:$G$2774,6,0))/366)</f>
        <v>2.1011818404694504</v>
      </c>
      <c r="F1500" s="54">
        <f>COUNTIF(D1501:$D$2774,365)</f>
        <v>1054</v>
      </c>
      <c r="G1500" s="54">
        <f>COUNTIF(D1501:$D$2774,366)</f>
        <v>220</v>
      </c>
    </row>
    <row r="1501" spans="1:7" x14ac:dyDescent="0.25">
      <c r="A1501" s="54">
        <f>COUNTIF($C$3:C1501,"Да")</f>
        <v>16</v>
      </c>
      <c r="B1501" s="53">
        <f t="shared" si="47"/>
        <v>46899</v>
      </c>
      <c r="C1501" s="53" t="str">
        <f>IF(ISERROR(VLOOKUP(B1501,Оп27_BYN→EUR!$C$3:$C$33,1,0)),"Нет","Да")</f>
        <v>Нет</v>
      </c>
      <c r="D1501" s="54">
        <f t="shared" si="46"/>
        <v>366</v>
      </c>
      <c r="E1501" s="55">
        <f>('Все выпуски'!$H$4*'Все выпуски'!$H$8)*((VLOOKUP(IF(C1501="Нет",VLOOKUP(A1501,Оп27_BYN→EUR!$A$2:$C$33,3,0),VLOOKUP((A1501-1),Оп27_BYN→EUR!$A$2:$C$33,3,0)),$B$2:$G$2774,5,0)-VLOOKUP(B1501,$B$2:$G$2774,5,0))/365+(VLOOKUP(IF(C1501="Нет",VLOOKUP(A1501,Оп27_BYN→EUR!$A$2:$C$33,3,0),VLOOKUP((A1501-1),Оп27_BYN→EUR!$A$2:$C$33,3,0)),$B$2:$G$2774,6,0)-VLOOKUP(B1501,$B$2:$G$2774,6,0))/366)</f>
        <v>2.1277790789564053</v>
      </c>
      <c r="F1501" s="54">
        <f>COUNTIF(D1502:$D$2774,365)</f>
        <v>1054</v>
      </c>
      <c r="G1501" s="54">
        <f>COUNTIF(D1502:$D$2774,366)</f>
        <v>219</v>
      </c>
    </row>
    <row r="1502" spans="1:7" x14ac:dyDescent="0.25">
      <c r="A1502" s="54">
        <f>COUNTIF($C$3:C1502,"Да")</f>
        <v>16</v>
      </c>
      <c r="B1502" s="53">
        <f t="shared" si="47"/>
        <v>46900</v>
      </c>
      <c r="C1502" s="53" t="str">
        <f>IF(ISERROR(VLOOKUP(B1502,Оп27_BYN→EUR!$C$3:$C$33,1,0)),"Нет","Да")</f>
        <v>Нет</v>
      </c>
      <c r="D1502" s="54">
        <f t="shared" si="46"/>
        <v>366</v>
      </c>
      <c r="E1502" s="55">
        <f>('Все выпуски'!$H$4*'Все выпуски'!$H$8)*((VLOOKUP(IF(C1502="Нет",VLOOKUP(A1502,Оп27_BYN→EUR!$A$2:$C$33,3,0),VLOOKUP((A1502-1),Оп27_BYN→EUR!$A$2:$C$33,3,0)),$B$2:$G$2774,5,0)-VLOOKUP(B1502,$B$2:$G$2774,5,0))/365+(VLOOKUP(IF(C1502="Нет",VLOOKUP(A1502,Оп27_BYN→EUR!$A$2:$C$33,3,0),VLOOKUP((A1502-1),Оп27_BYN→EUR!$A$2:$C$33,3,0)),$B$2:$G$2774,6,0)-VLOOKUP(B1502,$B$2:$G$2774,6,0))/366)</f>
        <v>2.1543763174433606</v>
      </c>
      <c r="F1502" s="54">
        <f>COUNTIF(D1503:$D$2774,365)</f>
        <v>1054</v>
      </c>
      <c r="G1502" s="54">
        <f>COUNTIF(D1503:$D$2774,366)</f>
        <v>218</v>
      </c>
    </row>
    <row r="1503" spans="1:7" x14ac:dyDescent="0.25">
      <c r="A1503" s="54">
        <f>COUNTIF($C$3:C1503,"Да")</f>
        <v>16</v>
      </c>
      <c r="B1503" s="53">
        <f t="shared" si="47"/>
        <v>46901</v>
      </c>
      <c r="C1503" s="53" t="str">
        <f>IF(ISERROR(VLOOKUP(B1503,Оп27_BYN→EUR!$C$3:$C$33,1,0)),"Нет","Да")</f>
        <v>Нет</v>
      </c>
      <c r="D1503" s="54">
        <f t="shared" si="46"/>
        <v>366</v>
      </c>
      <c r="E1503" s="55">
        <f>('Все выпуски'!$H$4*'Все выпуски'!$H$8)*((VLOOKUP(IF(C1503="Нет",VLOOKUP(A1503,Оп27_BYN→EUR!$A$2:$C$33,3,0),VLOOKUP((A1503-1),Оп27_BYN→EUR!$A$2:$C$33,3,0)),$B$2:$G$2774,5,0)-VLOOKUP(B1503,$B$2:$G$2774,5,0))/365+(VLOOKUP(IF(C1503="Нет",VLOOKUP(A1503,Оп27_BYN→EUR!$A$2:$C$33,3,0),VLOOKUP((A1503-1),Оп27_BYN→EUR!$A$2:$C$33,3,0)),$B$2:$G$2774,6,0)-VLOOKUP(B1503,$B$2:$G$2774,6,0))/366)</f>
        <v>2.1809735559303154</v>
      </c>
      <c r="F1503" s="54">
        <f>COUNTIF(D1504:$D$2774,365)</f>
        <v>1054</v>
      </c>
      <c r="G1503" s="54">
        <f>COUNTIF(D1504:$D$2774,366)</f>
        <v>217</v>
      </c>
    </row>
    <row r="1504" spans="1:7" x14ac:dyDescent="0.25">
      <c r="A1504" s="54">
        <f>COUNTIF($C$3:C1504,"Да")</f>
        <v>16</v>
      </c>
      <c r="B1504" s="53">
        <f t="shared" si="47"/>
        <v>46902</v>
      </c>
      <c r="C1504" s="53" t="str">
        <f>IF(ISERROR(VLOOKUP(B1504,Оп27_BYN→EUR!$C$3:$C$33,1,0)),"Нет","Да")</f>
        <v>Нет</v>
      </c>
      <c r="D1504" s="54">
        <f t="shared" si="46"/>
        <v>366</v>
      </c>
      <c r="E1504" s="55">
        <f>('Все выпуски'!$H$4*'Все выпуски'!$H$8)*((VLOOKUP(IF(C1504="Нет",VLOOKUP(A1504,Оп27_BYN→EUR!$A$2:$C$33,3,0),VLOOKUP((A1504-1),Оп27_BYN→EUR!$A$2:$C$33,3,0)),$B$2:$G$2774,5,0)-VLOOKUP(B1504,$B$2:$G$2774,5,0))/365+(VLOOKUP(IF(C1504="Нет",VLOOKUP(A1504,Оп27_BYN→EUR!$A$2:$C$33,3,0),VLOOKUP((A1504-1),Оп27_BYN→EUR!$A$2:$C$33,3,0)),$B$2:$G$2774,6,0)-VLOOKUP(B1504,$B$2:$G$2774,6,0))/366)</f>
        <v>2.2075707944172707</v>
      </c>
      <c r="F1504" s="54">
        <f>COUNTIF(D1505:$D$2774,365)</f>
        <v>1054</v>
      </c>
      <c r="G1504" s="54">
        <f>COUNTIF(D1505:$D$2774,366)</f>
        <v>216</v>
      </c>
    </row>
    <row r="1505" spans="1:7" x14ac:dyDescent="0.25">
      <c r="A1505" s="54">
        <f>COUNTIF($C$3:C1505,"Да")</f>
        <v>16</v>
      </c>
      <c r="B1505" s="53">
        <f t="shared" si="47"/>
        <v>46903</v>
      </c>
      <c r="C1505" s="53" t="str">
        <f>IF(ISERROR(VLOOKUP(B1505,Оп27_BYN→EUR!$C$3:$C$33,1,0)),"Нет","Да")</f>
        <v>Нет</v>
      </c>
      <c r="D1505" s="54">
        <f t="shared" si="46"/>
        <v>366</v>
      </c>
      <c r="E1505" s="55">
        <f>('Все выпуски'!$H$4*'Все выпуски'!$H$8)*((VLOOKUP(IF(C1505="Нет",VLOOKUP(A1505,Оп27_BYN→EUR!$A$2:$C$33,3,0),VLOOKUP((A1505-1),Оп27_BYN→EUR!$A$2:$C$33,3,0)),$B$2:$G$2774,5,0)-VLOOKUP(B1505,$B$2:$G$2774,5,0))/365+(VLOOKUP(IF(C1505="Нет",VLOOKUP(A1505,Оп27_BYN→EUR!$A$2:$C$33,3,0),VLOOKUP((A1505-1),Оп27_BYN→EUR!$A$2:$C$33,3,0)),$B$2:$G$2774,6,0)-VLOOKUP(B1505,$B$2:$G$2774,6,0))/366)</f>
        <v>2.2341680329042259</v>
      </c>
      <c r="F1505" s="54">
        <f>COUNTIF(D1506:$D$2774,365)</f>
        <v>1054</v>
      </c>
      <c r="G1505" s="54">
        <f>COUNTIF(D1506:$D$2774,366)</f>
        <v>215</v>
      </c>
    </row>
    <row r="1506" spans="1:7" x14ac:dyDescent="0.25">
      <c r="A1506" s="54">
        <f>COUNTIF($C$3:C1506,"Да")</f>
        <v>16</v>
      </c>
      <c r="B1506" s="53">
        <f t="shared" si="47"/>
        <v>46904</v>
      </c>
      <c r="C1506" s="53" t="str">
        <f>IF(ISERROR(VLOOKUP(B1506,Оп27_BYN→EUR!$C$3:$C$33,1,0)),"Нет","Да")</f>
        <v>Нет</v>
      </c>
      <c r="D1506" s="54">
        <f t="shared" si="46"/>
        <v>366</v>
      </c>
      <c r="E1506" s="55">
        <f>('Все выпуски'!$H$4*'Все выпуски'!$H$8)*((VLOOKUP(IF(C1506="Нет",VLOOKUP(A1506,Оп27_BYN→EUR!$A$2:$C$33,3,0),VLOOKUP((A1506-1),Оп27_BYN→EUR!$A$2:$C$33,3,0)),$B$2:$G$2774,5,0)-VLOOKUP(B1506,$B$2:$G$2774,5,0))/365+(VLOOKUP(IF(C1506="Нет",VLOOKUP(A1506,Оп27_BYN→EUR!$A$2:$C$33,3,0),VLOOKUP((A1506-1),Оп27_BYN→EUR!$A$2:$C$33,3,0)),$B$2:$G$2774,6,0)-VLOOKUP(B1506,$B$2:$G$2774,6,0))/366)</f>
        <v>2.2607652713911808</v>
      </c>
      <c r="F1506" s="54">
        <f>COUNTIF(D1507:$D$2774,365)</f>
        <v>1054</v>
      </c>
      <c r="G1506" s="54">
        <f>COUNTIF(D1507:$D$2774,366)</f>
        <v>214</v>
      </c>
    </row>
    <row r="1507" spans="1:7" x14ac:dyDescent="0.25">
      <c r="A1507" s="54">
        <f>COUNTIF($C$3:C1507,"Да")</f>
        <v>16</v>
      </c>
      <c r="B1507" s="53">
        <f t="shared" si="47"/>
        <v>46905</v>
      </c>
      <c r="C1507" s="53" t="str">
        <f>IF(ISERROR(VLOOKUP(B1507,Оп27_BYN→EUR!$C$3:$C$33,1,0)),"Нет","Да")</f>
        <v>Нет</v>
      </c>
      <c r="D1507" s="54">
        <f t="shared" si="46"/>
        <v>366</v>
      </c>
      <c r="E1507" s="55">
        <f>('Все выпуски'!$H$4*'Все выпуски'!$H$8)*((VLOOKUP(IF(C1507="Нет",VLOOKUP(A1507,Оп27_BYN→EUR!$A$2:$C$33,3,0),VLOOKUP((A1507-1),Оп27_BYN→EUR!$A$2:$C$33,3,0)),$B$2:$G$2774,5,0)-VLOOKUP(B1507,$B$2:$G$2774,5,0))/365+(VLOOKUP(IF(C1507="Нет",VLOOKUP(A1507,Оп27_BYN→EUR!$A$2:$C$33,3,0),VLOOKUP((A1507-1),Оп27_BYN→EUR!$A$2:$C$33,3,0)),$B$2:$G$2774,6,0)-VLOOKUP(B1507,$B$2:$G$2774,6,0))/366)</f>
        <v>2.2873625098781361</v>
      </c>
      <c r="F1507" s="54">
        <f>COUNTIF(D1508:$D$2774,365)</f>
        <v>1054</v>
      </c>
      <c r="G1507" s="54">
        <f>COUNTIF(D1508:$D$2774,366)</f>
        <v>213</v>
      </c>
    </row>
    <row r="1508" spans="1:7" x14ac:dyDescent="0.25">
      <c r="A1508" s="54">
        <f>COUNTIF($C$3:C1508,"Да")</f>
        <v>16</v>
      </c>
      <c r="B1508" s="53">
        <f t="shared" si="47"/>
        <v>46906</v>
      </c>
      <c r="C1508" s="53" t="str">
        <f>IF(ISERROR(VLOOKUP(B1508,Оп27_BYN→EUR!$C$3:$C$33,1,0)),"Нет","Да")</f>
        <v>Нет</v>
      </c>
      <c r="D1508" s="54">
        <f t="shared" si="46"/>
        <v>366</v>
      </c>
      <c r="E1508" s="55">
        <f>('Все выпуски'!$H$4*'Все выпуски'!$H$8)*((VLOOKUP(IF(C1508="Нет",VLOOKUP(A1508,Оп27_BYN→EUR!$A$2:$C$33,3,0),VLOOKUP((A1508-1),Оп27_BYN→EUR!$A$2:$C$33,3,0)),$B$2:$G$2774,5,0)-VLOOKUP(B1508,$B$2:$G$2774,5,0))/365+(VLOOKUP(IF(C1508="Нет",VLOOKUP(A1508,Оп27_BYN→EUR!$A$2:$C$33,3,0),VLOOKUP((A1508-1),Оп27_BYN→EUR!$A$2:$C$33,3,0)),$B$2:$G$2774,6,0)-VLOOKUP(B1508,$B$2:$G$2774,6,0))/366)</f>
        <v>2.3139597483650909</v>
      </c>
      <c r="F1508" s="54">
        <f>COUNTIF(D1509:$D$2774,365)</f>
        <v>1054</v>
      </c>
      <c r="G1508" s="54">
        <f>COUNTIF(D1509:$D$2774,366)</f>
        <v>212</v>
      </c>
    </row>
    <row r="1509" spans="1:7" x14ac:dyDescent="0.25">
      <c r="A1509" s="54">
        <f>COUNTIF($C$3:C1509,"Да")</f>
        <v>16</v>
      </c>
      <c r="B1509" s="53">
        <f t="shared" si="47"/>
        <v>46907</v>
      </c>
      <c r="C1509" s="53" t="str">
        <f>IF(ISERROR(VLOOKUP(B1509,Оп27_BYN→EUR!$C$3:$C$33,1,0)),"Нет","Да")</f>
        <v>Нет</v>
      </c>
      <c r="D1509" s="54">
        <f t="shared" si="46"/>
        <v>366</v>
      </c>
      <c r="E1509" s="55">
        <f>('Все выпуски'!$H$4*'Все выпуски'!$H$8)*((VLOOKUP(IF(C1509="Нет",VLOOKUP(A1509,Оп27_BYN→EUR!$A$2:$C$33,3,0),VLOOKUP((A1509-1),Оп27_BYN→EUR!$A$2:$C$33,3,0)),$B$2:$G$2774,5,0)-VLOOKUP(B1509,$B$2:$G$2774,5,0))/365+(VLOOKUP(IF(C1509="Нет",VLOOKUP(A1509,Оп27_BYN→EUR!$A$2:$C$33,3,0),VLOOKUP((A1509-1),Оп27_BYN→EUR!$A$2:$C$33,3,0)),$B$2:$G$2774,6,0)-VLOOKUP(B1509,$B$2:$G$2774,6,0))/366)</f>
        <v>2.3405569868520457</v>
      </c>
      <c r="F1509" s="54">
        <f>COUNTIF(D1510:$D$2774,365)</f>
        <v>1054</v>
      </c>
      <c r="G1509" s="54">
        <f>COUNTIF(D1510:$D$2774,366)</f>
        <v>211</v>
      </c>
    </row>
    <row r="1510" spans="1:7" x14ac:dyDescent="0.25">
      <c r="A1510" s="54">
        <f>COUNTIF($C$3:C1510,"Да")</f>
        <v>16</v>
      </c>
      <c r="B1510" s="53">
        <f t="shared" si="47"/>
        <v>46908</v>
      </c>
      <c r="C1510" s="53" t="str">
        <f>IF(ISERROR(VLOOKUP(B1510,Оп27_BYN→EUR!$C$3:$C$33,1,0)),"Нет","Да")</f>
        <v>Нет</v>
      </c>
      <c r="D1510" s="54">
        <f t="shared" si="46"/>
        <v>366</v>
      </c>
      <c r="E1510" s="55">
        <f>('Все выпуски'!$H$4*'Все выпуски'!$H$8)*((VLOOKUP(IF(C1510="Нет",VLOOKUP(A1510,Оп27_BYN→EUR!$A$2:$C$33,3,0),VLOOKUP((A1510-1),Оп27_BYN→EUR!$A$2:$C$33,3,0)),$B$2:$G$2774,5,0)-VLOOKUP(B1510,$B$2:$G$2774,5,0))/365+(VLOOKUP(IF(C1510="Нет",VLOOKUP(A1510,Оп27_BYN→EUR!$A$2:$C$33,3,0),VLOOKUP((A1510-1),Оп27_BYN→EUR!$A$2:$C$33,3,0)),$B$2:$G$2774,6,0)-VLOOKUP(B1510,$B$2:$G$2774,6,0))/366)</f>
        <v>2.367154225339001</v>
      </c>
      <c r="F1510" s="54">
        <f>COUNTIF(D1511:$D$2774,365)</f>
        <v>1054</v>
      </c>
      <c r="G1510" s="54">
        <f>COUNTIF(D1511:$D$2774,366)</f>
        <v>210</v>
      </c>
    </row>
    <row r="1511" spans="1:7" x14ac:dyDescent="0.25">
      <c r="A1511" s="54">
        <f>COUNTIF($C$3:C1511,"Да")</f>
        <v>16</v>
      </c>
      <c r="B1511" s="53">
        <f t="shared" si="47"/>
        <v>46909</v>
      </c>
      <c r="C1511" s="53" t="str">
        <f>IF(ISERROR(VLOOKUP(B1511,Оп27_BYN→EUR!$C$3:$C$33,1,0)),"Нет","Да")</f>
        <v>Нет</v>
      </c>
      <c r="D1511" s="54">
        <f t="shared" si="46"/>
        <v>366</v>
      </c>
      <c r="E1511" s="55">
        <f>('Все выпуски'!$H$4*'Все выпуски'!$H$8)*((VLOOKUP(IF(C1511="Нет",VLOOKUP(A1511,Оп27_BYN→EUR!$A$2:$C$33,3,0),VLOOKUP((A1511-1),Оп27_BYN→EUR!$A$2:$C$33,3,0)),$B$2:$G$2774,5,0)-VLOOKUP(B1511,$B$2:$G$2774,5,0))/365+(VLOOKUP(IF(C1511="Нет",VLOOKUP(A1511,Оп27_BYN→EUR!$A$2:$C$33,3,0),VLOOKUP((A1511-1),Оп27_BYN→EUR!$A$2:$C$33,3,0)),$B$2:$G$2774,6,0)-VLOOKUP(B1511,$B$2:$G$2774,6,0))/366)</f>
        <v>2.3937514638259563</v>
      </c>
      <c r="F1511" s="54">
        <f>COUNTIF(D1512:$D$2774,365)</f>
        <v>1054</v>
      </c>
      <c r="G1511" s="54">
        <f>COUNTIF(D1512:$D$2774,366)</f>
        <v>209</v>
      </c>
    </row>
    <row r="1512" spans="1:7" x14ac:dyDescent="0.25">
      <c r="A1512" s="54">
        <f>COUNTIF($C$3:C1512,"Да")</f>
        <v>16</v>
      </c>
      <c r="B1512" s="53">
        <f t="shared" si="47"/>
        <v>46910</v>
      </c>
      <c r="C1512" s="53" t="str">
        <f>IF(ISERROR(VLOOKUP(B1512,Оп27_BYN→EUR!$C$3:$C$33,1,0)),"Нет","Да")</f>
        <v>Нет</v>
      </c>
      <c r="D1512" s="54">
        <f t="shared" si="46"/>
        <v>366</v>
      </c>
      <c r="E1512" s="55">
        <f>('Все выпуски'!$H$4*'Все выпуски'!$H$8)*((VLOOKUP(IF(C1512="Нет",VLOOKUP(A1512,Оп27_BYN→EUR!$A$2:$C$33,3,0),VLOOKUP((A1512-1),Оп27_BYN→EUR!$A$2:$C$33,3,0)),$B$2:$G$2774,5,0)-VLOOKUP(B1512,$B$2:$G$2774,5,0))/365+(VLOOKUP(IF(C1512="Нет",VLOOKUP(A1512,Оп27_BYN→EUR!$A$2:$C$33,3,0),VLOOKUP((A1512-1),Оп27_BYN→EUR!$A$2:$C$33,3,0)),$B$2:$G$2774,6,0)-VLOOKUP(B1512,$B$2:$G$2774,6,0))/366)</f>
        <v>2.4203487023129111</v>
      </c>
      <c r="F1512" s="54">
        <f>COUNTIF(D1513:$D$2774,365)</f>
        <v>1054</v>
      </c>
      <c r="G1512" s="54">
        <f>COUNTIF(D1513:$D$2774,366)</f>
        <v>208</v>
      </c>
    </row>
    <row r="1513" spans="1:7" x14ac:dyDescent="0.25">
      <c r="A1513" s="54">
        <f>COUNTIF($C$3:C1513,"Да")</f>
        <v>17</v>
      </c>
      <c r="B1513" s="53">
        <f t="shared" si="47"/>
        <v>46911</v>
      </c>
      <c r="C1513" s="53" t="str">
        <f>IF(ISERROR(VLOOKUP(B1513,Оп27_BYN→EUR!$C$3:$C$33,1,0)),"Нет","Да")</f>
        <v>Да</v>
      </c>
      <c r="D1513" s="54">
        <f t="shared" si="46"/>
        <v>366</v>
      </c>
      <c r="E1513" s="55">
        <f>('Все выпуски'!$H$4*'Все выпуски'!$H$8)*((VLOOKUP(IF(C1513="Нет",VLOOKUP(A1513,Оп27_BYN→EUR!$A$2:$C$33,3,0),VLOOKUP((A1513-1),Оп27_BYN→EUR!$A$2:$C$33,3,0)),$B$2:$G$2774,5,0)-VLOOKUP(B1513,$B$2:$G$2774,5,0))/365+(VLOOKUP(IF(C1513="Нет",VLOOKUP(A1513,Оп27_BYN→EUR!$A$2:$C$33,3,0),VLOOKUP((A1513-1),Оп27_BYN→EUR!$A$2:$C$33,3,0)),$B$2:$G$2774,6,0)-VLOOKUP(B1513,$B$2:$G$2774,6,0))/366)</f>
        <v>2.4469459407998664</v>
      </c>
      <c r="F1513" s="54">
        <f>COUNTIF(D1514:$D$2774,365)</f>
        <v>1054</v>
      </c>
      <c r="G1513" s="54">
        <f>COUNTIF(D1514:$D$2774,366)</f>
        <v>207</v>
      </c>
    </row>
    <row r="1514" spans="1:7" x14ac:dyDescent="0.25">
      <c r="A1514" s="54">
        <f>COUNTIF($C$3:C1514,"Да")</f>
        <v>17</v>
      </c>
      <c r="B1514" s="53">
        <f t="shared" si="47"/>
        <v>46912</v>
      </c>
      <c r="C1514" s="53" t="str">
        <f>IF(ISERROR(VLOOKUP(B1514,Оп27_BYN→EUR!$C$3:$C$33,1,0)),"Нет","Да")</f>
        <v>Нет</v>
      </c>
      <c r="D1514" s="54">
        <f t="shared" si="46"/>
        <v>366</v>
      </c>
      <c r="E1514" s="55">
        <f>('Все выпуски'!$H$4*'Все выпуски'!$H$8)*((VLOOKUP(IF(C1514="Нет",VLOOKUP(A1514,Оп27_BYN→EUR!$A$2:$C$33,3,0),VLOOKUP((A1514-1),Оп27_BYN→EUR!$A$2:$C$33,3,0)),$B$2:$G$2774,5,0)-VLOOKUP(B1514,$B$2:$G$2774,5,0))/365+(VLOOKUP(IF(C1514="Нет",VLOOKUP(A1514,Оп27_BYN→EUR!$A$2:$C$33,3,0),VLOOKUP((A1514-1),Оп27_BYN→EUR!$A$2:$C$33,3,0)),$B$2:$G$2774,6,0)-VLOOKUP(B1514,$B$2:$G$2774,6,0))/366)</f>
        <v>2.6597238486955069E-2</v>
      </c>
      <c r="F1514" s="54">
        <f>COUNTIF(D1515:$D$2774,365)</f>
        <v>1054</v>
      </c>
      <c r="G1514" s="54">
        <f>COUNTIF(D1515:$D$2774,366)</f>
        <v>206</v>
      </c>
    </row>
    <row r="1515" spans="1:7" x14ac:dyDescent="0.25">
      <c r="A1515" s="54">
        <f>COUNTIF($C$3:C1515,"Да")</f>
        <v>17</v>
      </c>
      <c r="B1515" s="53">
        <f t="shared" si="47"/>
        <v>46913</v>
      </c>
      <c r="C1515" s="53" t="str">
        <f>IF(ISERROR(VLOOKUP(B1515,Оп27_BYN→EUR!$C$3:$C$33,1,0)),"Нет","Да")</f>
        <v>Нет</v>
      </c>
      <c r="D1515" s="54">
        <f t="shared" si="46"/>
        <v>366</v>
      </c>
      <c r="E1515" s="55">
        <f>('Все выпуски'!$H$4*'Все выпуски'!$H$8)*((VLOOKUP(IF(C1515="Нет",VLOOKUP(A1515,Оп27_BYN→EUR!$A$2:$C$33,3,0),VLOOKUP((A1515-1),Оп27_BYN→EUR!$A$2:$C$33,3,0)),$B$2:$G$2774,5,0)-VLOOKUP(B1515,$B$2:$G$2774,5,0))/365+(VLOOKUP(IF(C1515="Нет",VLOOKUP(A1515,Оп27_BYN→EUR!$A$2:$C$33,3,0),VLOOKUP((A1515-1),Оп27_BYN→EUR!$A$2:$C$33,3,0)),$B$2:$G$2774,6,0)-VLOOKUP(B1515,$B$2:$G$2774,6,0))/366)</f>
        <v>5.3194476973910138E-2</v>
      </c>
      <c r="F1515" s="54">
        <f>COUNTIF(D1516:$D$2774,365)</f>
        <v>1054</v>
      </c>
      <c r="G1515" s="54">
        <f>COUNTIF(D1516:$D$2774,366)</f>
        <v>205</v>
      </c>
    </row>
    <row r="1516" spans="1:7" x14ac:dyDescent="0.25">
      <c r="A1516" s="54">
        <f>COUNTIF($C$3:C1516,"Да")</f>
        <v>17</v>
      </c>
      <c r="B1516" s="53">
        <f t="shared" si="47"/>
        <v>46914</v>
      </c>
      <c r="C1516" s="53" t="str">
        <f>IF(ISERROR(VLOOKUP(B1516,Оп27_BYN→EUR!$C$3:$C$33,1,0)),"Нет","Да")</f>
        <v>Нет</v>
      </c>
      <c r="D1516" s="54">
        <f t="shared" si="46"/>
        <v>366</v>
      </c>
      <c r="E1516" s="55">
        <f>('Все выпуски'!$H$4*'Все выпуски'!$H$8)*((VLOOKUP(IF(C1516="Нет",VLOOKUP(A1516,Оп27_BYN→EUR!$A$2:$C$33,3,0),VLOOKUP((A1516-1),Оп27_BYN→EUR!$A$2:$C$33,3,0)),$B$2:$G$2774,5,0)-VLOOKUP(B1516,$B$2:$G$2774,5,0))/365+(VLOOKUP(IF(C1516="Нет",VLOOKUP(A1516,Оп27_BYN→EUR!$A$2:$C$33,3,0),VLOOKUP((A1516-1),Оп27_BYN→EUR!$A$2:$C$33,3,0)),$B$2:$G$2774,6,0)-VLOOKUP(B1516,$B$2:$G$2774,6,0))/366)</f>
        <v>7.9791715460865206E-2</v>
      </c>
      <c r="F1516" s="54">
        <f>COUNTIF(D1517:$D$2774,365)</f>
        <v>1054</v>
      </c>
      <c r="G1516" s="54">
        <f>COUNTIF(D1517:$D$2774,366)</f>
        <v>204</v>
      </c>
    </row>
    <row r="1517" spans="1:7" x14ac:dyDescent="0.25">
      <c r="A1517" s="54">
        <f>COUNTIF($C$3:C1517,"Да")</f>
        <v>17</v>
      </c>
      <c r="B1517" s="53">
        <f t="shared" si="47"/>
        <v>46915</v>
      </c>
      <c r="C1517" s="53" t="str">
        <f>IF(ISERROR(VLOOKUP(B1517,Оп27_BYN→EUR!$C$3:$C$33,1,0)),"Нет","Да")</f>
        <v>Нет</v>
      </c>
      <c r="D1517" s="54">
        <f t="shared" si="46"/>
        <v>366</v>
      </c>
      <c r="E1517" s="55">
        <f>('Все выпуски'!$H$4*'Все выпуски'!$H$8)*((VLOOKUP(IF(C1517="Нет",VLOOKUP(A1517,Оп27_BYN→EUR!$A$2:$C$33,3,0),VLOOKUP((A1517-1),Оп27_BYN→EUR!$A$2:$C$33,3,0)),$B$2:$G$2774,5,0)-VLOOKUP(B1517,$B$2:$G$2774,5,0))/365+(VLOOKUP(IF(C1517="Нет",VLOOKUP(A1517,Оп27_BYN→EUR!$A$2:$C$33,3,0),VLOOKUP((A1517-1),Оп27_BYN→EUR!$A$2:$C$33,3,0)),$B$2:$G$2774,6,0)-VLOOKUP(B1517,$B$2:$G$2774,6,0))/366)</f>
        <v>0.10638895394782028</v>
      </c>
      <c r="F1517" s="54">
        <f>COUNTIF(D1518:$D$2774,365)</f>
        <v>1054</v>
      </c>
      <c r="G1517" s="54">
        <f>COUNTIF(D1518:$D$2774,366)</f>
        <v>203</v>
      </c>
    </row>
    <row r="1518" spans="1:7" x14ac:dyDescent="0.25">
      <c r="A1518" s="54">
        <f>COUNTIF($C$3:C1518,"Да")</f>
        <v>17</v>
      </c>
      <c r="B1518" s="53">
        <f t="shared" si="47"/>
        <v>46916</v>
      </c>
      <c r="C1518" s="53" t="str">
        <f>IF(ISERROR(VLOOKUP(B1518,Оп27_BYN→EUR!$C$3:$C$33,1,0)),"Нет","Да")</f>
        <v>Нет</v>
      </c>
      <c r="D1518" s="54">
        <f t="shared" si="46"/>
        <v>366</v>
      </c>
      <c r="E1518" s="55">
        <f>('Все выпуски'!$H$4*'Все выпуски'!$H$8)*((VLOOKUP(IF(C1518="Нет",VLOOKUP(A1518,Оп27_BYN→EUR!$A$2:$C$33,3,0),VLOOKUP((A1518-1),Оп27_BYN→EUR!$A$2:$C$33,3,0)),$B$2:$G$2774,5,0)-VLOOKUP(B1518,$B$2:$G$2774,5,0))/365+(VLOOKUP(IF(C1518="Нет",VLOOKUP(A1518,Оп27_BYN→EUR!$A$2:$C$33,3,0),VLOOKUP((A1518-1),Оп27_BYN→EUR!$A$2:$C$33,3,0)),$B$2:$G$2774,6,0)-VLOOKUP(B1518,$B$2:$G$2774,6,0))/366)</f>
        <v>0.13298619243477533</v>
      </c>
      <c r="F1518" s="54">
        <f>COUNTIF(D1519:$D$2774,365)</f>
        <v>1054</v>
      </c>
      <c r="G1518" s="54">
        <f>COUNTIF(D1519:$D$2774,366)</f>
        <v>202</v>
      </c>
    </row>
    <row r="1519" spans="1:7" x14ac:dyDescent="0.25">
      <c r="A1519" s="54">
        <f>COUNTIF($C$3:C1519,"Да")</f>
        <v>17</v>
      </c>
      <c r="B1519" s="53">
        <f t="shared" si="47"/>
        <v>46917</v>
      </c>
      <c r="C1519" s="53" t="str">
        <f>IF(ISERROR(VLOOKUP(B1519,Оп27_BYN→EUR!$C$3:$C$33,1,0)),"Нет","Да")</f>
        <v>Нет</v>
      </c>
      <c r="D1519" s="54">
        <f t="shared" si="46"/>
        <v>366</v>
      </c>
      <c r="E1519" s="55">
        <f>('Все выпуски'!$H$4*'Все выпуски'!$H$8)*((VLOOKUP(IF(C1519="Нет",VLOOKUP(A1519,Оп27_BYN→EUR!$A$2:$C$33,3,0),VLOOKUP((A1519-1),Оп27_BYN→EUR!$A$2:$C$33,3,0)),$B$2:$G$2774,5,0)-VLOOKUP(B1519,$B$2:$G$2774,5,0))/365+(VLOOKUP(IF(C1519="Нет",VLOOKUP(A1519,Оп27_BYN→EUR!$A$2:$C$33,3,0),VLOOKUP((A1519-1),Оп27_BYN→EUR!$A$2:$C$33,3,0)),$B$2:$G$2774,6,0)-VLOOKUP(B1519,$B$2:$G$2774,6,0))/366)</f>
        <v>0.15958343092173041</v>
      </c>
      <c r="F1519" s="54">
        <f>COUNTIF(D1520:$D$2774,365)</f>
        <v>1054</v>
      </c>
      <c r="G1519" s="54">
        <f>COUNTIF(D1520:$D$2774,366)</f>
        <v>201</v>
      </c>
    </row>
    <row r="1520" spans="1:7" x14ac:dyDescent="0.25">
      <c r="A1520" s="54">
        <f>COUNTIF($C$3:C1520,"Да")</f>
        <v>17</v>
      </c>
      <c r="B1520" s="53">
        <f t="shared" si="47"/>
        <v>46918</v>
      </c>
      <c r="C1520" s="53" t="str">
        <f>IF(ISERROR(VLOOKUP(B1520,Оп27_BYN→EUR!$C$3:$C$33,1,0)),"Нет","Да")</f>
        <v>Нет</v>
      </c>
      <c r="D1520" s="54">
        <f t="shared" si="46"/>
        <v>366</v>
      </c>
      <c r="E1520" s="55">
        <f>('Все выпуски'!$H$4*'Все выпуски'!$H$8)*((VLOOKUP(IF(C1520="Нет",VLOOKUP(A1520,Оп27_BYN→EUR!$A$2:$C$33,3,0),VLOOKUP((A1520-1),Оп27_BYN→EUR!$A$2:$C$33,3,0)),$B$2:$G$2774,5,0)-VLOOKUP(B1520,$B$2:$G$2774,5,0))/365+(VLOOKUP(IF(C1520="Нет",VLOOKUP(A1520,Оп27_BYN→EUR!$A$2:$C$33,3,0),VLOOKUP((A1520-1),Оп27_BYN→EUR!$A$2:$C$33,3,0)),$B$2:$G$2774,6,0)-VLOOKUP(B1520,$B$2:$G$2774,6,0))/366)</f>
        <v>0.1861806694086855</v>
      </c>
      <c r="F1520" s="54">
        <f>COUNTIF(D1521:$D$2774,365)</f>
        <v>1054</v>
      </c>
      <c r="G1520" s="54">
        <f>COUNTIF(D1521:$D$2774,366)</f>
        <v>200</v>
      </c>
    </row>
    <row r="1521" spans="1:7" x14ac:dyDescent="0.25">
      <c r="A1521" s="54">
        <f>COUNTIF($C$3:C1521,"Да")</f>
        <v>17</v>
      </c>
      <c r="B1521" s="53">
        <f t="shared" si="47"/>
        <v>46919</v>
      </c>
      <c r="C1521" s="53" t="str">
        <f>IF(ISERROR(VLOOKUP(B1521,Оп27_BYN→EUR!$C$3:$C$33,1,0)),"Нет","Да")</f>
        <v>Нет</v>
      </c>
      <c r="D1521" s="54">
        <f t="shared" si="46"/>
        <v>366</v>
      </c>
      <c r="E1521" s="55">
        <f>('Все выпуски'!$H$4*'Все выпуски'!$H$8)*((VLOOKUP(IF(C1521="Нет",VLOOKUP(A1521,Оп27_BYN→EUR!$A$2:$C$33,3,0),VLOOKUP((A1521-1),Оп27_BYN→EUR!$A$2:$C$33,3,0)),$B$2:$G$2774,5,0)-VLOOKUP(B1521,$B$2:$G$2774,5,0))/365+(VLOOKUP(IF(C1521="Нет",VLOOKUP(A1521,Оп27_BYN→EUR!$A$2:$C$33,3,0),VLOOKUP((A1521-1),Оп27_BYN→EUR!$A$2:$C$33,3,0)),$B$2:$G$2774,6,0)-VLOOKUP(B1521,$B$2:$G$2774,6,0))/366)</f>
        <v>0.21277790789564055</v>
      </c>
      <c r="F1521" s="54">
        <f>COUNTIF(D1522:$D$2774,365)</f>
        <v>1054</v>
      </c>
      <c r="G1521" s="54">
        <f>COUNTIF(D1522:$D$2774,366)</f>
        <v>199</v>
      </c>
    </row>
    <row r="1522" spans="1:7" x14ac:dyDescent="0.25">
      <c r="A1522" s="54">
        <f>COUNTIF($C$3:C1522,"Да")</f>
        <v>17</v>
      </c>
      <c r="B1522" s="53">
        <f t="shared" si="47"/>
        <v>46920</v>
      </c>
      <c r="C1522" s="53" t="str">
        <f>IF(ISERROR(VLOOKUP(B1522,Оп27_BYN→EUR!$C$3:$C$33,1,0)),"Нет","Да")</f>
        <v>Нет</v>
      </c>
      <c r="D1522" s="54">
        <f t="shared" si="46"/>
        <v>366</v>
      </c>
      <c r="E1522" s="55">
        <f>('Все выпуски'!$H$4*'Все выпуски'!$H$8)*((VLOOKUP(IF(C1522="Нет",VLOOKUP(A1522,Оп27_BYN→EUR!$A$2:$C$33,3,0),VLOOKUP((A1522-1),Оп27_BYN→EUR!$A$2:$C$33,3,0)),$B$2:$G$2774,5,0)-VLOOKUP(B1522,$B$2:$G$2774,5,0))/365+(VLOOKUP(IF(C1522="Нет",VLOOKUP(A1522,Оп27_BYN→EUR!$A$2:$C$33,3,0),VLOOKUP((A1522-1),Оп27_BYN→EUR!$A$2:$C$33,3,0)),$B$2:$G$2774,6,0)-VLOOKUP(B1522,$B$2:$G$2774,6,0))/366)</f>
        <v>0.2393751463825956</v>
      </c>
      <c r="F1522" s="54">
        <f>COUNTIF(D1523:$D$2774,365)</f>
        <v>1054</v>
      </c>
      <c r="G1522" s="54">
        <f>COUNTIF(D1523:$D$2774,366)</f>
        <v>198</v>
      </c>
    </row>
    <row r="1523" spans="1:7" x14ac:dyDescent="0.25">
      <c r="A1523" s="54">
        <f>COUNTIF($C$3:C1523,"Да")</f>
        <v>17</v>
      </c>
      <c r="B1523" s="53">
        <f t="shared" si="47"/>
        <v>46921</v>
      </c>
      <c r="C1523" s="53" t="str">
        <f>IF(ISERROR(VLOOKUP(B1523,Оп27_BYN→EUR!$C$3:$C$33,1,0)),"Нет","Да")</f>
        <v>Нет</v>
      </c>
      <c r="D1523" s="54">
        <f t="shared" si="46"/>
        <v>366</v>
      </c>
      <c r="E1523" s="55">
        <f>('Все выпуски'!$H$4*'Все выпуски'!$H$8)*((VLOOKUP(IF(C1523="Нет",VLOOKUP(A1523,Оп27_BYN→EUR!$A$2:$C$33,3,0),VLOOKUP((A1523-1),Оп27_BYN→EUR!$A$2:$C$33,3,0)),$B$2:$G$2774,5,0)-VLOOKUP(B1523,$B$2:$G$2774,5,0))/365+(VLOOKUP(IF(C1523="Нет",VLOOKUP(A1523,Оп27_BYN→EUR!$A$2:$C$33,3,0),VLOOKUP((A1523-1),Оп27_BYN→EUR!$A$2:$C$33,3,0)),$B$2:$G$2774,6,0)-VLOOKUP(B1523,$B$2:$G$2774,6,0))/366)</f>
        <v>0.26597238486955066</v>
      </c>
      <c r="F1523" s="54">
        <f>COUNTIF(D1524:$D$2774,365)</f>
        <v>1054</v>
      </c>
      <c r="G1523" s="54">
        <f>COUNTIF(D1524:$D$2774,366)</f>
        <v>197</v>
      </c>
    </row>
    <row r="1524" spans="1:7" x14ac:dyDescent="0.25">
      <c r="A1524" s="54">
        <f>COUNTIF($C$3:C1524,"Да")</f>
        <v>17</v>
      </c>
      <c r="B1524" s="53">
        <f t="shared" si="47"/>
        <v>46922</v>
      </c>
      <c r="C1524" s="53" t="str">
        <f>IF(ISERROR(VLOOKUP(B1524,Оп27_BYN→EUR!$C$3:$C$33,1,0)),"Нет","Да")</f>
        <v>Нет</v>
      </c>
      <c r="D1524" s="54">
        <f t="shared" si="46"/>
        <v>366</v>
      </c>
      <c r="E1524" s="55">
        <f>('Все выпуски'!$H$4*'Все выпуски'!$H$8)*((VLOOKUP(IF(C1524="Нет",VLOOKUP(A1524,Оп27_BYN→EUR!$A$2:$C$33,3,0),VLOOKUP((A1524-1),Оп27_BYN→EUR!$A$2:$C$33,3,0)),$B$2:$G$2774,5,0)-VLOOKUP(B1524,$B$2:$G$2774,5,0))/365+(VLOOKUP(IF(C1524="Нет",VLOOKUP(A1524,Оп27_BYN→EUR!$A$2:$C$33,3,0),VLOOKUP((A1524-1),Оп27_BYN→EUR!$A$2:$C$33,3,0)),$B$2:$G$2774,6,0)-VLOOKUP(B1524,$B$2:$G$2774,6,0))/366)</f>
        <v>0.29256962335650571</v>
      </c>
      <c r="F1524" s="54">
        <f>COUNTIF(D1525:$D$2774,365)</f>
        <v>1054</v>
      </c>
      <c r="G1524" s="54">
        <f>COUNTIF(D1525:$D$2774,366)</f>
        <v>196</v>
      </c>
    </row>
    <row r="1525" spans="1:7" x14ac:dyDescent="0.25">
      <c r="A1525" s="54">
        <f>COUNTIF($C$3:C1525,"Да")</f>
        <v>17</v>
      </c>
      <c r="B1525" s="53">
        <f t="shared" si="47"/>
        <v>46923</v>
      </c>
      <c r="C1525" s="53" t="str">
        <f>IF(ISERROR(VLOOKUP(B1525,Оп27_BYN→EUR!$C$3:$C$33,1,0)),"Нет","Да")</f>
        <v>Нет</v>
      </c>
      <c r="D1525" s="54">
        <f t="shared" si="46"/>
        <v>366</v>
      </c>
      <c r="E1525" s="55">
        <f>('Все выпуски'!$H$4*'Все выпуски'!$H$8)*((VLOOKUP(IF(C1525="Нет",VLOOKUP(A1525,Оп27_BYN→EUR!$A$2:$C$33,3,0),VLOOKUP((A1525-1),Оп27_BYN→EUR!$A$2:$C$33,3,0)),$B$2:$G$2774,5,0)-VLOOKUP(B1525,$B$2:$G$2774,5,0))/365+(VLOOKUP(IF(C1525="Нет",VLOOKUP(A1525,Оп27_BYN→EUR!$A$2:$C$33,3,0),VLOOKUP((A1525-1),Оп27_BYN→EUR!$A$2:$C$33,3,0)),$B$2:$G$2774,6,0)-VLOOKUP(B1525,$B$2:$G$2774,6,0))/366)</f>
        <v>0.31916686184346083</v>
      </c>
      <c r="F1525" s="54">
        <f>COUNTIF(D1526:$D$2774,365)</f>
        <v>1054</v>
      </c>
      <c r="G1525" s="54">
        <f>COUNTIF(D1526:$D$2774,366)</f>
        <v>195</v>
      </c>
    </row>
    <row r="1526" spans="1:7" x14ac:dyDescent="0.25">
      <c r="A1526" s="54">
        <f>COUNTIF($C$3:C1526,"Да")</f>
        <v>17</v>
      </c>
      <c r="B1526" s="53">
        <f t="shared" si="47"/>
        <v>46924</v>
      </c>
      <c r="C1526" s="53" t="str">
        <f>IF(ISERROR(VLOOKUP(B1526,Оп27_BYN→EUR!$C$3:$C$33,1,0)),"Нет","Да")</f>
        <v>Нет</v>
      </c>
      <c r="D1526" s="54">
        <f t="shared" si="46"/>
        <v>366</v>
      </c>
      <c r="E1526" s="55">
        <f>('Все выпуски'!$H$4*'Все выпуски'!$H$8)*((VLOOKUP(IF(C1526="Нет",VLOOKUP(A1526,Оп27_BYN→EUR!$A$2:$C$33,3,0),VLOOKUP((A1526-1),Оп27_BYN→EUR!$A$2:$C$33,3,0)),$B$2:$G$2774,5,0)-VLOOKUP(B1526,$B$2:$G$2774,5,0))/365+(VLOOKUP(IF(C1526="Нет",VLOOKUP(A1526,Оп27_BYN→EUR!$A$2:$C$33,3,0),VLOOKUP((A1526-1),Оп27_BYN→EUR!$A$2:$C$33,3,0)),$B$2:$G$2774,6,0)-VLOOKUP(B1526,$B$2:$G$2774,6,0))/366)</f>
        <v>0.34576410033041588</v>
      </c>
      <c r="F1526" s="54">
        <f>COUNTIF(D1527:$D$2774,365)</f>
        <v>1054</v>
      </c>
      <c r="G1526" s="54">
        <f>COUNTIF(D1527:$D$2774,366)</f>
        <v>194</v>
      </c>
    </row>
    <row r="1527" spans="1:7" x14ac:dyDescent="0.25">
      <c r="A1527" s="54">
        <f>COUNTIF($C$3:C1527,"Да")</f>
        <v>17</v>
      </c>
      <c r="B1527" s="53">
        <f t="shared" si="47"/>
        <v>46925</v>
      </c>
      <c r="C1527" s="53" t="str">
        <f>IF(ISERROR(VLOOKUP(B1527,Оп27_BYN→EUR!$C$3:$C$33,1,0)),"Нет","Да")</f>
        <v>Нет</v>
      </c>
      <c r="D1527" s="54">
        <f t="shared" si="46"/>
        <v>366</v>
      </c>
      <c r="E1527" s="55">
        <f>('Все выпуски'!$H$4*'Все выпуски'!$H$8)*((VLOOKUP(IF(C1527="Нет",VLOOKUP(A1527,Оп27_BYN→EUR!$A$2:$C$33,3,0),VLOOKUP((A1527-1),Оп27_BYN→EUR!$A$2:$C$33,3,0)),$B$2:$G$2774,5,0)-VLOOKUP(B1527,$B$2:$G$2774,5,0))/365+(VLOOKUP(IF(C1527="Нет",VLOOKUP(A1527,Оп27_BYN→EUR!$A$2:$C$33,3,0),VLOOKUP((A1527-1),Оп27_BYN→EUR!$A$2:$C$33,3,0)),$B$2:$G$2774,6,0)-VLOOKUP(B1527,$B$2:$G$2774,6,0))/366)</f>
        <v>0.37236133881737099</v>
      </c>
      <c r="F1527" s="54">
        <f>COUNTIF(D1528:$D$2774,365)</f>
        <v>1054</v>
      </c>
      <c r="G1527" s="54">
        <f>COUNTIF(D1528:$D$2774,366)</f>
        <v>193</v>
      </c>
    </row>
    <row r="1528" spans="1:7" x14ac:dyDescent="0.25">
      <c r="A1528" s="54">
        <f>COUNTIF($C$3:C1528,"Да")</f>
        <v>17</v>
      </c>
      <c r="B1528" s="53">
        <f t="shared" si="47"/>
        <v>46926</v>
      </c>
      <c r="C1528" s="53" t="str">
        <f>IF(ISERROR(VLOOKUP(B1528,Оп27_BYN→EUR!$C$3:$C$33,1,0)),"Нет","Да")</f>
        <v>Нет</v>
      </c>
      <c r="D1528" s="54">
        <f t="shared" si="46"/>
        <v>366</v>
      </c>
      <c r="E1528" s="55">
        <f>('Все выпуски'!$H$4*'Все выпуски'!$H$8)*((VLOOKUP(IF(C1528="Нет",VLOOKUP(A1528,Оп27_BYN→EUR!$A$2:$C$33,3,0),VLOOKUP((A1528-1),Оп27_BYN→EUR!$A$2:$C$33,3,0)),$B$2:$G$2774,5,0)-VLOOKUP(B1528,$B$2:$G$2774,5,0))/365+(VLOOKUP(IF(C1528="Нет",VLOOKUP(A1528,Оп27_BYN→EUR!$A$2:$C$33,3,0),VLOOKUP((A1528-1),Оп27_BYN→EUR!$A$2:$C$33,3,0)),$B$2:$G$2774,6,0)-VLOOKUP(B1528,$B$2:$G$2774,6,0))/366)</f>
        <v>0.39895857730432599</v>
      </c>
      <c r="F1528" s="54">
        <f>COUNTIF(D1529:$D$2774,365)</f>
        <v>1054</v>
      </c>
      <c r="G1528" s="54">
        <f>COUNTIF(D1529:$D$2774,366)</f>
        <v>192</v>
      </c>
    </row>
    <row r="1529" spans="1:7" x14ac:dyDescent="0.25">
      <c r="A1529" s="54">
        <f>COUNTIF($C$3:C1529,"Да")</f>
        <v>17</v>
      </c>
      <c r="B1529" s="53">
        <f t="shared" si="47"/>
        <v>46927</v>
      </c>
      <c r="C1529" s="53" t="str">
        <f>IF(ISERROR(VLOOKUP(B1529,Оп27_BYN→EUR!$C$3:$C$33,1,0)),"Нет","Да")</f>
        <v>Нет</v>
      </c>
      <c r="D1529" s="54">
        <f t="shared" si="46"/>
        <v>366</v>
      </c>
      <c r="E1529" s="55">
        <f>('Все выпуски'!$H$4*'Все выпуски'!$H$8)*((VLOOKUP(IF(C1529="Нет",VLOOKUP(A1529,Оп27_BYN→EUR!$A$2:$C$33,3,0),VLOOKUP((A1529-1),Оп27_BYN→EUR!$A$2:$C$33,3,0)),$B$2:$G$2774,5,0)-VLOOKUP(B1529,$B$2:$G$2774,5,0))/365+(VLOOKUP(IF(C1529="Нет",VLOOKUP(A1529,Оп27_BYN→EUR!$A$2:$C$33,3,0),VLOOKUP((A1529-1),Оп27_BYN→EUR!$A$2:$C$33,3,0)),$B$2:$G$2774,6,0)-VLOOKUP(B1529,$B$2:$G$2774,6,0))/366)</f>
        <v>0.4255558157912811</v>
      </c>
      <c r="F1529" s="54">
        <f>COUNTIF(D1530:$D$2774,365)</f>
        <v>1054</v>
      </c>
      <c r="G1529" s="54">
        <f>COUNTIF(D1530:$D$2774,366)</f>
        <v>191</v>
      </c>
    </row>
    <row r="1530" spans="1:7" x14ac:dyDescent="0.25">
      <c r="A1530" s="54">
        <f>COUNTIF($C$3:C1530,"Да")</f>
        <v>17</v>
      </c>
      <c r="B1530" s="53">
        <f t="shared" si="47"/>
        <v>46928</v>
      </c>
      <c r="C1530" s="53" t="str">
        <f>IF(ISERROR(VLOOKUP(B1530,Оп27_BYN→EUR!$C$3:$C$33,1,0)),"Нет","Да")</f>
        <v>Нет</v>
      </c>
      <c r="D1530" s="54">
        <f t="shared" si="46"/>
        <v>366</v>
      </c>
      <c r="E1530" s="55">
        <f>('Все выпуски'!$H$4*'Все выпуски'!$H$8)*((VLOOKUP(IF(C1530="Нет",VLOOKUP(A1530,Оп27_BYN→EUR!$A$2:$C$33,3,0),VLOOKUP((A1530-1),Оп27_BYN→EUR!$A$2:$C$33,3,0)),$B$2:$G$2774,5,0)-VLOOKUP(B1530,$B$2:$G$2774,5,0))/365+(VLOOKUP(IF(C1530="Нет",VLOOKUP(A1530,Оп27_BYN→EUR!$A$2:$C$33,3,0),VLOOKUP((A1530-1),Оп27_BYN→EUR!$A$2:$C$33,3,0)),$B$2:$G$2774,6,0)-VLOOKUP(B1530,$B$2:$G$2774,6,0))/366)</f>
        <v>0.45215305427823621</v>
      </c>
      <c r="F1530" s="54">
        <f>COUNTIF(D1531:$D$2774,365)</f>
        <v>1054</v>
      </c>
      <c r="G1530" s="54">
        <f>COUNTIF(D1531:$D$2774,366)</f>
        <v>190</v>
      </c>
    </row>
    <row r="1531" spans="1:7" x14ac:dyDescent="0.25">
      <c r="A1531" s="54">
        <f>COUNTIF($C$3:C1531,"Да")</f>
        <v>17</v>
      </c>
      <c r="B1531" s="53">
        <f t="shared" si="47"/>
        <v>46929</v>
      </c>
      <c r="C1531" s="53" t="str">
        <f>IF(ISERROR(VLOOKUP(B1531,Оп27_BYN→EUR!$C$3:$C$33,1,0)),"Нет","Да")</f>
        <v>Нет</v>
      </c>
      <c r="D1531" s="54">
        <f t="shared" si="46"/>
        <v>366</v>
      </c>
      <c r="E1531" s="55">
        <f>('Все выпуски'!$H$4*'Все выпуски'!$H$8)*((VLOOKUP(IF(C1531="Нет",VLOOKUP(A1531,Оп27_BYN→EUR!$A$2:$C$33,3,0),VLOOKUP((A1531-1),Оп27_BYN→EUR!$A$2:$C$33,3,0)),$B$2:$G$2774,5,0)-VLOOKUP(B1531,$B$2:$G$2774,5,0))/365+(VLOOKUP(IF(C1531="Нет",VLOOKUP(A1531,Оп27_BYN→EUR!$A$2:$C$33,3,0),VLOOKUP((A1531-1),Оп27_BYN→EUR!$A$2:$C$33,3,0)),$B$2:$G$2774,6,0)-VLOOKUP(B1531,$B$2:$G$2774,6,0))/366)</f>
        <v>0.47875029276519121</v>
      </c>
      <c r="F1531" s="54">
        <f>COUNTIF(D1532:$D$2774,365)</f>
        <v>1054</v>
      </c>
      <c r="G1531" s="54">
        <f>COUNTIF(D1532:$D$2774,366)</f>
        <v>189</v>
      </c>
    </row>
    <row r="1532" spans="1:7" x14ac:dyDescent="0.25">
      <c r="A1532" s="54">
        <f>COUNTIF($C$3:C1532,"Да")</f>
        <v>17</v>
      </c>
      <c r="B1532" s="53">
        <f t="shared" si="47"/>
        <v>46930</v>
      </c>
      <c r="C1532" s="53" t="str">
        <f>IF(ISERROR(VLOOKUP(B1532,Оп27_BYN→EUR!$C$3:$C$33,1,0)),"Нет","Да")</f>
        <v>Нет</v>
      </c>
      <c r="D1532" s="54">
        <f t="shared" si="46"/>
        <v>366</v>
      </c>
      <c r="E1532" s="55">
        <f>('Все выпуски'!$H$4*'Все выпуски'!$H$8)*((VLOOKUP(IF(C1532="Нет",VLOOKUP(A1532,Оп27_BYN→EUR!$A$2:$C$33,3,0),VLOOKUP((A1532-1),Оп27_BYN→EUR!$A$2:$C$33,3,0)),$B$2:$G$2774,5,0)-VLOOKUP(B1532,$B$2:$G$2774,5,0))/365+(VLOOKUP(IF(C1532="Нет",VLOOKUP(A1532,Оп27_BYN→EUR!$A$2:$C$33,3,0),VLOOKUP((A1532-1),Оп27_BYN→EUR!$A$2:$C$33,3,0)),$B$2:$G$2774,6,0)-VLOOKUP(B1532,$B$2:$G$2774,6,0))/366)</f>
        <v>0.50534753125214626</v>
      </c>
      <c r="F1532" s="54">
        <f>COUNTIF(D1533:$D$2774,365)</f>
        <v>1054</v>
      </c>
      <c r="G1532" s="54">
        <f>COUNTIF(D1533:$D$2774,366)</f>
        <v>188</v>
      </c>
    </row>
    <row r="1533" spans="1:7" x14ac:dyDescent="0.25">
      <c r="A1533" s="54">
        <f>COUNTIF($C$3:C1533,"Да")</f>
        <v>17</v>
      </c>
      <c r="B1533" s="53">
        <f t="shared" si="47"/>
        <v>46931</v>
      </c>
      <c r="C1533" s="53" t="str">
        <f>IF(ISERROR(VLOOKUP(B1533,Оп27_BYN→EUR!$C$3:$C$33,1,0)),"Нет","Да")</f>
        <v>Нет</v>
      </c>
      <c r="D1533" s="54">
        <f t="shared" si="46"/>
        <v>366</v>
      </c>
      <c r="E1533" s="55">
        <f>('Все выпуски'!$H$4*'Все выпуски'!$H$8)*((VLOOKUP(IF(C1533="Нет",VLOOKUP(A1533,Оп27_BYN→EUR!$A$2:$C$33,3,0),VLOOKUP((A1533-1),Оп27_BYN→EUR!$A$2:$C$33,3,0)),$B$2:$G$2774,5,0)-VLOOKUP(B1533,$B$2:$G$2774,5,0))/365+(VLOOKUP(IF(C1533="Нет",VLOOKUP(A1533,Оп27_BYN→EUR!$A$2:$C$33,3,0),VLOOKUP((A1533-1),Оп27_BYN→EUR!$A$2:$C$33,3,0)),$B$2:$G$2774,6,0)-VLOOKUP(B1533,$B$2:$G$2774,6,0))/366)</f>
        <v>0.53194476973910132</v>
      </c>
      <c r="F1533" s="54">
        <f>COUNTIF(D1534:$D$2774,365)</f>
        <v>1054</v>
      </c>
      <c r="G1533" s="54">
        <f>COUNTIF(D1534:$D$2774,366)</f>
        <v>187</v>
      </c>
    </row>
    <row r="1534" spans="1:7" x14ac:dyDescent="0.25">
      <c r="A1534" s="54">
        <f>COUNTIF($C$3:C1534,"Да")</f>
        <v>17</v>
      </c>
      <c r="B1534" s="53">
        <f t="shared" si="47"/>
        <v>46932</v>
      </c>
      <c r="C1534" s="53" t="str">
        <f>IF(ISERROR(VLOOKUP(B1534,Оп27_BYN→EUR!$C$3:$C$33,1,0)),"Нет","Да")</f>
        <v>Нет</v>
      </c>
      <c r="D1534" s="54">
        <f t="shared" si="46"/>
        <v>366</v>
      </c>
      <c r="E1534" s="55">
        <f>('Все выпуски'!$H$4*'Все выпуски'!$H$8)*((VLOOKUP(IF(C1534="Нет",VLOOKUP(A1534,Оп27_BYN→EUR!$A$2:$C$33,3,0),VLOOKUP((A1534-1),Оп27_BYN→EUR!$A$2:$C$33,3,0)),$B$2:$G$2774,5,0)-VLOOKUP(B1534,$B$2:$G$2774,5,0))/365+(VLOOKUP(IF(C1534="Нет",VLOOKUP(A1534,Оп27_BYN→EUR!$A$2:$C$33,3,0),VLOOKUP((A1534-1),Оп27_BYN→EUR!$A$2:$C$33,3,0)),$B$2:$G$2774,6,0)-VLOOKUP(B1534,$B$2:$G$2774,6,0))/366)</f>
        <v>0.55854200822605649</v>
      </c>
      <c r="F1534" s="54">
        <f>COUNTIF(D1535:$D$2774,365)</f>
        <v>1054</v>
      </c>
      <c r="G1534" s="54">
        <f>COUNTIF(D1535:$D$2774,366)</f>
        <v>186</v>
      </c>
    </row>
    <row r="1535" spans="1:7" x14ac:dyDescent="0.25">
      <c r="A1535" s="54">
        <f>COUNTIF($C$3:C1535,"Да")</f>
        <v>17</v>
      </c>
      <c r="B1535" s="53">
        <f t="shared" si="47"/>
        <v>46933</v>
      </c>
      <c r="C1535" s="53" t="str">
        <f>IF(ISERROR(VLOOKUP(B1535,Оп27_BYN→EUR!$C$3:$C$33,1,0)),"Нет","Да")</f>
        <v>Нет</v>
      </c>
      <c r="D1535" s="54">
        <f t="shared" si="46"/>
        <v>366</v>
      </c>
      <c r="E1535" s="55">
        <f>('Все выпуски'!$H$4*'Все выпуски'!$H$8)*((VLOOKUP(IF(C1535="Нет",VLOOKUP(A1535,Оп27_BYN→EUR!$A$2:$C$33,3,0),VLOOKUP((A1535-1),Оп27_BYN→EUR!$A$2:$C$33,3,0)),$B$2:$G$2774,5,0)-VLOOKUP(B1535,$B$2:$G$2774,5,0))/365+(VLOOKUP(IF(C1535="Нет",VLOOKUP(A1535,Оп27_BYN→EUR!$A$2:$C$33,3,0),VLOOKUP((A1535-1),Оп27_BYN→EUR!$A$2:$C$33,3,0)),$B$2:$G$2774,6,0)-VLOOKUP(B1535,$B$2:$G$2774,6,0))/366)</f>
        <v>0.58513924671301143</v>
      </c>
      <c r="F1535" s="54">
        <f>COUNTIF(D1536:$D$2774,365)</f>
        <v>1054</v>
      </c>
      <c r="G1535" s="54">
        <f>COUNTIF(D1536:$D$2774,366)</f>
        <v>185</v>
      </c>
    </row>
    <row r="1536" spans="1:7" x14ac:dyDescent="0.25">
      <c r="A1536" s="54">
        <f>COUNTIF($C$3:C1536,"Да")</f>
        <v>17</v>
      </c>
      <c r="B1536" s="53">
        <f t="shared" si="47"/>
        <v>46934</v>
      </c>
      <c r="C1536" s="53" t="str">
        <f>IF(ISERROR(VLOOKUP(B1536,Оп27_BYN→EUR!$C$3:$C$33,1,0)),"Нет","Да")</f>
        <v>Нет</v>
      </c>
      <c r="D1536" s="54">
        <f t="shared" si="46"/>
        <v>366</v>
      </c>
      <c r="E1536" s="55">
        <f>('Все выпуски'!$H$4*'Все выпуски'!$H$8)*((VLOOKUP(IF(C1536="Нет",VLOOKUP(A1536,Оп27_BYN→EUR!$A$2:$C$33,3,0),VLOOKUP((A1536-1),Оп27_BYN→EUR!$A$2:$C$33,3,0)),$B$2:$G$2774,5,0)-VLOOKUP(B1536,$B$2:$G$2774,5,0))/365+(VLOOKUP(IF(C1536="Нет",VLOOKUP(A1536,Оп27_BYN→EUR!$A$2:$C$33,3,0),VLOOKUP((A1536-1),Оп27_BYN→EUR!$A$2:$C$33,3,0)),$B$2:$G$2774,6,0)-VLOOKUP(B1536,$B$2:$G$2774,6,0))/366)</f>
        <v>0.6117364851999666</v>
      </c>
      <c r="F1536" s="54">
        <f>COUNTIF(D1537:$D$2774,365)</f>
        <v>1054</v>
      </c>
      <c r="G1536" s="54">
        <f>COUNTIF(D1537:$D$2774,366)</f>
        <v>184</v>
      </c>
    </row>
    <row r="1537" spans="1:7" x14ac:dyDescent="0.25">
      <c r="A1537" s="54">
        <f>COUNTIF($C$3:C1537,"Да")</f>
        <v>17</v>
      </c>
      <c r="B1537" s="53">
        <f t="shared" si="47"/>
        <v>46935</v>
      </c>
      <c r="C1537" s="53" t="str">
        <f>IF(ISERROR(VLOOKUP(B1537,Оп27_BYN→EUR!$C$3:$C$33,1,0)),"Нет","Да")</f>
        <v>Нет</v>
      </c>
      <c r="D1537" s="54">
        <f t="shared" si="46"/>
        <v>366</v>
      </c>
      <c r="E1537" s="55">
        <f>('Все выпуски'!$H$4*'Все выпуски'!$H$8)*((VLOOKUP(IF(C1537="Нет",VLOOKUP(A1537,Оп27_BYN→EUR!$A$2:$C$33,3,0),VLOOKUP((A1537-1),Оп27_BYN→EUR!$A$2:$C$33,3,0)),$B$2:$G$2774,5,0)-VLOOKUP(B1537,$B$2:$G$2774,5,0))/365+(VLOOKUP(IF(C1537="Нет",VLOOKUP(A1537,Оп27_BYN→EUR!$A$2:$C$33,3,0),VLOOKUP((A1537-1),Оп27_BYN→EUR!$A$2:$C$33,3,0)),$B$2:$G$2774,6,0)-VLOOKUP(B1537,$B$2:$G$2774,6,0))/366)</f>
        <v>0.63833372368692165</v>
      </c>
      <c r="F1537" s="54">
        <f>COUNTIF(D1538:$D$2774,365)</f>
        <v>1054</v>
      </c>
      <c r="G1537" s="54">
        <f>COUNTIF(D1538:$D$2774,366)</f>
        <v>183</v>
      </c>
    </row>
    <row r="1538" spans="1:7" x14ac:dyDescent="0.25">
      <c r="A1538" s="54">
        <f>COUNTIF($C$3:C1538,"Да")</f>
        <v>17</v>
      </c>
      <c r="B1538" s="53">
        <f t="shared" si="47"/>
        <v>46936</v>
      </c>
      <c r="C1538" s="53" t="str">
        <f>IF(ISERROR(VLOOKUP(B1538,Оп27_BYN→EUR!$C$3:$C$33,1,0)),"Нет","Да")</f>
        <v>Нет</v>
      </c>
      <c r="D1538" s="54">
        <f t="shared" si="46"/>
        <v>366</v>
      </c>
      <c r="E1538" s="55">
        <f>('Все выпуски'!$H$4*'Все выпуски'!$H$8)*((VLOOKUP(IF(C1538="Нет",VLOOKUP(A1538,Оп27_BYN→EUR!$A$2:$C$33,3,0),VLOOKUP((A1538-1),Оп27_BYN→EUR!$A$2:$C$33,3,0)),$B$2:$G$2774,5,0)-VLOOKUP(B1538,$B$2:$G$2774,5,0))/365+(VLOOKUP(IF(C1538="Нет",VLOOKUP(A1538,Оп27_BYN→EUR!$A$2:$C$33,3,0),VLOOKUP((A1538-1),Оп27_BYN→EUR!$A$2:$C$33,3,0)),$B$2:$G$2774,6,0)-VLOOKUP(B1538,$B$2:$G$2774,6,0))/366)</f>
        <v>0.66493096217387682</v>
      </c>
      <c r="F1538" s="54">
        <f>COUNTIF(D1539:$D$2774,365)</f>
        <v>1054</v>
      </c>
      <c r="G1538" s="54">
        <f>COUNTIF(D1539:$D$2774,366)</f>
        <v>182</v>
      </c>
    </row>
    <row r="1539" spans="1:7" x14ac:dyDescent="0.25">
      <c r="A1539" s="54">
        <f>COUNTIF($C$3:C1539,"Да")</f>
        <v>17</v>
      </c>
      <c r="B1539" s="53">
        <f t="shared" si="47"/>
        <v>46937</v>
      </c>
      <c r="C1539" s="53" t="str">
        <f>IF(ISERROR(VLOOKUP(B1539,Оп27_BYN→EUR!$C$3:$C$33,1,0)),"Нет","Да")</f>
        <v>Нет</v>
      </c>
      <c r="D1539" s="54">
        <f t="shared" ref="D1539:D1602" si="48">IF(MOD(YEAR(B1539),4)=0,366,365)</f>
        <v>366</v>
      </c>
      <c r="E1539" s="55">
        <f>('Все выпуски'!$H$4*'Все выпуски'!$H$8)*((VLOOKUP(IF(C1539="Нет",VLOOKUP(A1539,Оп27_BYN→EUR!$A$2:$C$33,3,0),VLOOKUP((A1539-1),Оп27_BYN→EUR!$A$2:$C$33,3,0)),$B$2:$G$2774,5,0)-VLOOKUP(B1539,$B$2:$G$2774,5,0))/365+(VLOOKUP(IF(C1539="Нет",VLOOKUP(A1539,Оп27_BYN→EUR!$A$2:$C$33,3,0),VLOOKUP((A1539-1),Оп27_BYN→EUR!$A$2:$C$33,3,0)),$B$2:$G$2774,6,0)-VLOOKUP(B1539,$B$2:$G$2774,6,0))/366)</f>
        <v>0.69152820066083176</v>
      </c>
      <c r="F1539" s="54">
        <f>COUNTIF(D1540:$D$2774,365)</f>
        <v>1054</v>
      </c>
      <c r="G1539" s="54">
        <f>COUNTIF(D1540:$D$2774,366)</f>
        <v>181</v>
      </c>
    </row>
    <row r="1540" spans="1:7" x14ac:dyDescent="0.25">
      <c r="A1540" s="54">
        <f>COUNTIF($C$3:C1540,"Да")</f>
        <v>17</v>
      </c>
      <c r="B1540" s="53">
        <f t="shared" ref="B1540:B1603" si="49">B1539+1</f>
        <v>46938</v>
      </c>
      <c r="C1540" s="53" t="str">
        <f>IF(ISERROR(VLOOKUP(B1540,Оп27_BYN→EUR!$C$3:$C$33,1,0)),"Нет","Да")</f>
        <v>Нет</v>
      </c>
      <c r="D1540" s="54">
        <f t="shared" si="48"/>
        <v>366</v>
      </c>
      <c r="E1540" s="55">
        <f>('Все выпуски'!$H$4*'Все выпуски'!$H$8)*((VLOOKUP(IF(C1540="Нет",VLOOKUP(A1540,Оп27_BYN→EUR!$A$2:$C$33,3,0),VLOOKUP((A1540-1),Оп27_BYN→EUR!$A$2:$C$33,3,0)),$B$2:$G$2774,5,0)-VLOOKUP(B1540,$B$2:$G$2774,5,0))/365+(VLOOKUP(IF(C1540="Нет",VLOOKUP(A1540,Оп27_BYN→EUR!$A$2:$C$33,3,0),VLOOKUP((A1540-1),Оп27_BYN→EUR!$A$2:$C$33,3,0)),$B$2:$G$2774,6,0)-VLOOKUP(B1540,$B$2:$G$2774,6,0))/366)</f>
        <v>0.71812543914778681</v>
      </c>
      <c r="F1540" s="54">
        <f>COUNTIF(D1541:$D$2774,365)</f>
        <v>1054</v>
      </c>
      <c r="G1540" s="54">
        <f>COUNTIF(D1541:$D$2774,366)</f>
        <v>180</v>
      </c>
    </row>
    <row r="1541" spans="1:7" x14ac:dyDescent="0.25">
      <c r="A1541" s="54">
        <f>COUNTIF($C$3:C1541,"Да")</f>
        <v>17</v>
      </c>
      <c r="B1541" s="53">
        <f t="shared" si="49"/>
        <v>46939</v>
      </c>
      <c r="C1541" s="53" t="str">
        <f>IF(ISERROR(VLOOKUP(B1541,Оп27_BYN→EUR!$C$3:$C$33,1,0)),"Нет","Да")</f>
        <v>Нет</v>
      </c>
      <c r="D1541" s="54">
        <f t="shared" si="48"/>
        <v>366</v>
      </c>
      <c r="E1541" s="55">
        <f>('Все выпуски'!$H$4*'Все выпуски'!$H$8)*((VLOOKUP(IF(C1541="Нет",VLOOKUP(A1541,Оп27_BYN→EUR!$A$2:$C$33,3,0),VLOOKUP((A1541-1),Оп27_BYN→EUR!$A$2:$C$33,3,0)),$B$2:$G$2774,5,0)-VLOOKUP(B1541,$B$2:$G$2774,5,0))/365+(VLOOKUP(IF(C1541="Нет",VLOOKUP(A1541,Оп27_BYN→EUR!$A$2:$C$33,3,0),VLOOKUP((A1541-1),Оп27_BYN→EUR!$A$2:$C$33,3,0)),$B$2:$G$2774,6,0)-VLOOKUP(B1541,$B$2:$G$2774,6,0))/366)</f>
        <v>0.74472267763474198</v>
      </c>
      <c r="F1541" s="54">
        <f>COUNTIF(D1542:$D$2774,365)</f>
        <v>1054</v>
      </c>
      <c r="G1541" s="54">
        <f>COUNTIF(D1542:$D$2774,366)</f>
        <v>179</v>
      </c>
    </row>
    <row r="1542" spans="1:7" x14ac:dyDescent="0.25">
      <c r="A1542" s="54">
        <f>COUNTIF($C$3:C1542,"Да")</f>
        <v>17</v>
      </c>
      <c r="B1542" s="53">
        <f t="shared" si="49"/>
        <v>46940</v>
      </c>
      <c r="C1542" s="53" t="str">
        <f>IF(ISERROR(VLOOKUP(B1542,Оп27_BYN→EUR!$C$3:$C$33,1,0)),"Нет","Да")</f>
        <v>Нет</v>
      </c>
      <c r="D1542" s="54">
        <f t="shared" si="48"/>
        <v>366</v>
      </c>
      <c r="E1542" s="55">
        <f>('Все выпуски'!$H$4*'Все выпуски'!$H$8)*((VLOOKUP(IF(C1542="Нет",VLOOKUP(A1542,Оп27_BYN→EUR!$A$2:$C$33,3,0),VLOOKUP((A1542-1),Оп27_BYN→EUR!$A$2:$C$33,3,0)),$B$2:$G$2774,5,0)-VLOOKUP(B1542,$B$2:$G$2774,5,0))/365+(VLOOKUP(IF(C1542="Нет",VLOOKUP(A1542,Оп27_BYN→EUR!$A$2:$C$33,3,0),VLOOKUP((A1542-1),Оп27_BYN→EUR!$A$2:$C$33,3,0)),$B$2:$G$2774,6,0)-VLOOKUP(B1542,$B$2:$G$2774,6,0))/366)</f>
        <v>0.77131991612169704</v>
      </c>
      <c r="F1542" s="54">
        <f>COUNTIF(D1543:$D$2774,365)</f>
        <v>1054</v>
      </c>
      <c r="G1542" s="54">
        <f>COUNTIF(D1543:$D$2774,366)</f>
        <v>178</v>
      </c>
    </row>
    <row r="1543" spans="1:7" x14ac:dyDescent="0.25">
      <c r="A1543" s="54">
        <f>COUNTIF($C$3:C1543,"Да")</f>
        <v>17</v>
      </c>
      <c r="B1543" s="53">
        <f t="shared" si="49"/>
        <v>46941</v>
      </c>
      <c r="C1543" s="53" t="str">
        <f>IF(ISERROR(VLOOKUP(B1543,Оп27_BYN→EUR!$C$3:$C$33,1,0)),"Нет","Да")</f>
        <v>Нет</v>
      </c>
      <c r="D1543" s="54">
        <f t="shared" si="48"/>
        <v>366</v>
      </c>
      <c r="E1543" s="55">
        <f>('Все выпуски'!$H$4*'Все выпуски'!$H$8)*((VLOOKUP(IF(C1543="Нет",VLOOKUP(A1543,Оп27_BYN→EUR!$A$2:$C$33,3,0),VLOOKUP((A1543-1),Оп27_BYN→EUR!$A$2:$C$33,3,0)),$B$2:$G$2774,5,0)-VLOOKUP(B1543,$B$2:$G$2774,5,0))/365+(VLOOKUP(IF(C1543="Нет",VLOOKUP(A1543,Оп27_BYN→EUR!$A$2:$C$33,3,0),VLOOKUP((A1543-1),Оп27_BYN→EUR!$A$2:$C$33,3,0)),$B$2:$G$2774,6,0)-VLOOKUP(B1543,$B$2:$G$2774,6,0))/366)</f>
        <v>0.79791715460865198</v>
      </c>
      <c r="F1543" s="54">
        <f>COUNTIF(D1544:$D$2774,365)</f>
        <v>1054</v>
      </c>
      <c r="G1543" s="54">
        <f>COUNTIF(D1544:$D$2774,366)</f>
        <v>177</v>
      </c>
    </row>
    <row r="1544" spans="1:7" x14ac:dyDescent="0.25">
      <c r="A1544" s="54">
        <f>COUNTIF($C$3:C1544,"Да")</f>
        <v>17</v>
      </c>
      <c r="B1544" s="53">
        <f t="shared" si="49"/>
        <v>46942</v>
      </c>
      <c r="C1544" s="53" t="str">
        <f>IF(ISERROR(VLOOKUP(B1544,Оп27_BYN→EUR!$C$3:$C$33,1,0)),"Нет","Да")</f>
        <v>Нет</v>
      </c>
      <c r="D1544" s="54">
        <f t="shared" si="48"/>
        <v>366</v>
      </c>
      <c r="E1544" s="55">
        <f>('Все выпуски'!$H$4*'Все выпуски'!$H$8)*((VLOOKUP(IF(C1544="Нет",VLOOKUP(A1544,Оп27_BYN→EUR!$A$2:$C$33,3,0),VLOOKUP((A1544-1),Оп27_BYN→EUR!$A$2:$C$33,3,0)),$B$2:$G$2774,5,0)-VLOOKUP(B1544,$B$2:$G$2774,5,0))/365+(VLOOKUP(IF(C1544="Нет",VLOOKUP(A1544,Оп27_BYN→EUR!$A$2:$C$33,3,0),VLOOKUP((A1544-1),Оп27_BYN→EUR!$A$2:$C$33,3,0)),$B$2:$G$2774,6,0)-VLOOKUP(B1544,$B$2:$G$2774,6,0))/366)</f>
        <v>0.82451439309560703</v>
      </c>
      <c r="F1544" s="54">
        <f>COUNTIF(D1545:$D$2774,365)</f>
        <v>1054</v>
      </c>
      <c r="G1544" s="54">
        <f>COUNTIF(D1545:$D$2774,366)</f>
        <v>176</v>
      </c>
    </row>
    <row r="1545" spans="1:7" x14ac:dyDescent="0.25">
      <c r="A1545" s="54">
        <f>COUNTIF($C$3:C1545,"Да")</f>
        <v>17</v>
      </c>
      <c r="B1545" s="53">
        <f t="shared" si="49"/>
        <v>46943</v>
      </c>
      <c r="C1545" s="53" t="str">
        <f>IF(ISERROR(VLOOKUP(B1545,Оп27_BYN→EUR!$C$3:$C$33,1,0)),"Нет","Да")</f>
        <v>Нет</v>
      </c>
      <c r="D1545" s="54">
        <f t="shared" si="48"/>
        <v>366</v>
      </c>
      <c r="E1545" s="55">
        <f>('Все выпуски'!$H$4*'Все выпуски'!$H$8)*((VLOOKUP(IF(C1545="Нет",VLOOKUP(A1545,Оп27_BYN→EUR!$A$2:$C$33,3,0),VLOOKUP((A1545-1),Оп27_BYN→EUR!$A$2:$C$33,3,0)),$B$2:$G$2774,5,0)-VLOOKUP(B1545,$B$2:$G$2774,5,0))/365+(VLOOKUP(IF(C1545="Нет",VLOOKUP(A1545,Оп27_BYN→EUR!$A$2:$C$33,3,0),VLOOKUP((A1545-1),Оп27_BYN→EUR!$A$2:$C$33,3,0)),$B$2:$G$2774,6,0)-VLOOKUP(B1545,$B$2:$G$2774,6,0))/366)</f>
        <v>0.8511116315825622</v>
      </c>
      <c r="F1545" s="54">
        <f>COUNTIF(D1546:$D$2774,365)</f>
        <v>1054</v>
      </c>
      <c r="G1545" s="54">
        <f>COUNTIF(D1546:$D$2774,366)</f>
        <v>175</v>
      </c>
    </row>
    <row r="1546" spans="1:7" x14ac:dyDescent="0.25">
      <c r="A1546" s="54">
        <f>COUNTIF($C$3:C1546,"Да")</f>
        <v>17</v>
      </c>
      <c r="B1546" s="53">
        <f t="shared" si="49"/>
        <v>46944</v>
      </c>
      <c r="C1546" s="53" t="str">
        <f>IF(ISERROR(VLOOKUP(B1546,Оп27_BYN→EUR!$C$3:$C$33,1,0)),"Нет","Да")</f>
        <v>Нет</v>
      </c>
      <c r="D1546" s="54">
        <f t="shared" si="48"/>
        <v>366</v>
      </c>
      <c r="E1546" s="55">
        <f>('Все выпуски'!$H$4*'Все выпуски'!$H$8)*((VLOOKUP(IF(C1546="Нет",VLOOKUP(A1546,Оп27_BYN→EUR!$A$2:$C$33,3,0),VLOOKUP((A1546-1),Оп27_BYN→EUR!$A$2:$C$33,3,0)),$B$2:$G$2774,5,0)-VLOOKUP(B1546,$B$2:$G$2774,5,0))/365+(VLOOKUP(IF(C1546="Нет",VLOOKUP(A1546,Оп27_BYN→EUR!$A$2:$C$33,3,0),VLOOKUP((A1546-1),Оп27_BYN→EUR!$A$2:$C$33,3,0)),$B$2:$G$2774,6,0)-VLOOKUP(B1546,$B$2:$G$2774,6,0))/366)</f>
        <v>0.87770887006951726</v>
      </c>
      <c r="F1546" s="54">
        <f>COUNTIF(D1547:$D$2774,365)</f>
        <v>1054</v>
      </c>
      <c r="G1546" s="54">
        <f>COUNTIF(D1547:$D$2774,366)</f>
        <v>174</v>
      </c>
    </row>
    <row r="1547" spans="1:7" x14ac:dyDescent="0.25">
      <c r="A1547" s="54">
        <f>COUNTIF($C$3:C1547,"Да")</f>
        <v>17</v>
      </c>
      <c r="B1547" s="53">
        <f t="shared" si="49"/>
        <v>46945</v>
      </c>
      <c r="C1547" s="53" t="str">
        <f>IF(ISERROR(VLOOKUP(B1547,Оп27_BYN→EUR!$C$3:$C$33,1,0)),"Нет","Да")</f>
        <v>Нет</v>
      </c>
      <c r="D1547" s="54">
        <f t="shared" si="48"/>
        <v>366</v>
      </c>
      <c r="E1547" s="55">
        <f>('Все выпуски'!$H$4*'Все выпуски'!$H$8)*((VLOOKUP(IF(C1547="Нет",VLOOKUP(A1547,Оп27_BYN→EUR!$A$2:$C$33,3,0),VLOOKUP((A1547-1),Оп27_BYN→EUR!$A$2:$C$33,3,0)),$B$2:$G$2774,5,0)-VLOOKUP(B1547,$B$2:$G$2774,5,0))/365+(VLOOKUP(IF(C1547="Нет",VLOOKUP(A1547,Оп27_BYN→EUR!$A$2:$C$33,3,0),VLOOKUP((A1547-1),Оп27_BYN→EUR!$A$2:$C$33,3,0)),$B$2:$G$2774,6,0)-VLOOKUP(B1547,$B$2:$G$2774,6,0))/366)</f>
        <v>0.90430610855647242</v>
      </c>
      <c r="F1547" s="54">
        <f>COUNTIF(D1548:$D$2774,365)</f>
        <v>1054</v>
      </c>
      <c r="G1547" s="54">
        <f>COUNTIF(D1548:$D$2774,366)</f>
        <v>173</v>
      </c>
    </row>
    <row r="1548" spans="1:7" x14ac:dyDescent="0.25">
      <c r="A1548" s="54">
        <f>COUNTIF($C$3:C1548,"Да")</f>
        <v>17</v>
      </c>
      <c r="B1548" s="53">
        <f t="shared" si="49"/>
        <v>46946</v>
      </c>
      <c r="C1548" s="53" t="str">
        <f>IF(ISERROR(VLOOKUP(B1548,Оп27_BYN→EUR!$C$3:$C$33,1,0)),"Нет","Да")</f>
        <v>Нет</v>
      </c>
      <c r="D1548" s="54">
        <f t="shared" si="48"/>
        <v>366</v>
      </c>
      <c r="E1548" s="55">
        <f>('Все выпуски'!$H$4*'Все выпуски'!$H$8)*((VLOOKUP(IF(C1548="Нет",VLOOKUP(A1548,Оп27_BYN→EUR!$A$2:$C$33,3,0),VLOOKUP((A1548-1),Оп27_BYN→EUR!$A$2:$C$33,3,0)),$B$2:$G$2774,5,0)-VLOOKUP(B1548,$B$2:$G$2774,5,0))/365+(VLOOKUP(IF(C1548="Нет",VLOOKUP(A1548,Оп27_BYN→EUR!$A$2:$C$33,3,0),VLOOKUP((A1548-1),Оп27_BYN→EUR!$A$2:$C$33,3,0)),$B$2:$G$2774,6,0)-VLOOKUP(B1548,$B$2:$G$2774,6,0))/366)</f>
        <v>0.93090334704342736</v>
      </c>
      <c r="F1548" s="54">
        <f>COUNTIF(D1549:$D$2774,365)</f>
        <v>1054</v>
      </c>
      <c r="G1548" s="54">
        <f>COUNTIF(D1549:$D$2774,366)</f>
        <v>172</v>
      </c>
    </row>
    <row r="1549" spans="1:7" x14ac:dyDescent="0.25">
      <c r="A1549" s="54">
        <f>COUNTIF($C$3:C1549,"Да")</f>
        <v>17</v>
      </c>
      <c r="B1549" s="53">
        <f t="shared" si="49"/>
        <v>46947</v>
      </c>
      <c r="C1549" s="53" t="str">
        <f>IF(ISERROR(VLOOKUP(B1549,Оп27_BYN→EUR!$C$3:$C$33,1,0)),"Нет","Да")</f>
        <v>Нет</v>
      </c>
      <c r="D1549" s="54">
        <f t="shared" si="48"/>
        <v>366</v>
      </c>
      <c r="E1549" s="55">
        <f>('Все выпуски'!$H$4*'Все выпуски'!$H$8)*((VLOOKUP(IF(C1549="Нет",VLOOKUP(A1549,Оп27_BYN→EUR!$A$2:$C$33,3,0),VLOOKUP((A1549-1),Оп27_BYN→EUR!$A$2:$C$33,3,0)),$B$2:$G$2774,5,0)-VLOOKUP(B1549,$B$2:$G$2774,5,0))/365+(VLOOKUP(IF(C1549="Нет",VLOOKUP(A1549,Оп27_BYN→EUR!$A$2:$C$33,3,0),VLOOKUP((A1549-1),Оп27_BYN→EUR!$A$2:$C$33,3,0)),$B$2:$G$2774,6,0)-VLOOKUP(B1549,$B$2:$G$2774,6,0))/366)</f>
        <v>0.95750058553038242</v>
      </c>
      <c r="F1549" s="54">
        <f>COUNTIF(D1550:$D$2774,365)</f>
        <v>1054</v>
      </c>
      <c r="G1549" s="54">
        <f>COUNTIF(D1550:$D$2774,366)</f>
        <v>171</v>
      </c>
    </row>
    <row r="1550" spans="1:7" x14ac:dyDescent="0.25">
      <c r="A1550" s="54">
        <f>COUNTIF($C$3:C1550,"Да")</f>
        <v>17</v>
      </c>
      <c r="B1550" s="53">
        <f t="shared" si="49"/>
        <v>46948</v>
      </c>
      <c r="C1550" s="53" t="str">
        <f>IF(ISERROR(VLOOKUP(B1550,Оп27_BYN→EUR!$C$3:$C$33,1,0)),"Нет","Да")</f>
        <v>Нет</v>
      </c>
      <c r="D1550" s="54">
        <f t="shared" si="48"/>
        <v>366</v>
      </c>
      <c r="E1550" s="55">
        <f>('Все выпуски'!$H$4*'Все выпуски'!$H$8)*((VLOOKUP(IF(C1550="Нет",VLOOKUP(A1550,Оп27_BYN→EUR!$A$2:$C$33,3,0),VLOOKUP((A1550-1),Оп27_BYN→EUR!$A$2:$C$33,3,0)),$B$2:$G$2774,5,0)-VLOOKUP(B1550,$B$2:$G$2774,5,0))/365+(VLOOKUP(IF(C1550="Нет",VLOOKUP(A1550,Оп27_BYN→EUR!$A$2:$C$33,3,0),VLOOKUP((A1550-1),Оп27_BYN→EUR!$A$2:$C$33,3,0)),$B$2:$G$2774,6,0)-VLOOKUP(B1550,$B$2:$G$2774,6,0))/366)</f>
        <v>0.98409782401733759</v>
      </c>
      <c r="F1550" s="54">
        <f>COUNTIF(D1551:$D$2774,365)</f>
        <v>1054</v>
      </c>
      <c r="G1550" s="54">
        <f>COUNTIF(D1551:$D$2774,366)</f>
        <v>170</v>
      </c>
    </row>
    <row r="1551" spans="1:7" x14ac:dyDescent="0.25">
      <c r="A1551" s="54">
        <f>COUNTIF($C$3:C1551,"Да")</f>
        <v>17</v>
      </c>
      <c r="B1551" s="53">
        <f t="shared" si="49"/>
        <v>46949</v>
      </c>
      <c r="C1551" s="53" t="str">
        <f>IF(ISERROR(VLOOKUP(B1551,Оп27_BYN→EUR!$C$3:$C$33,1,0)),"Нет","Да")</f>
        <v>Нет</v>
      </c>
      <c r="D1551" s="54">
        <f t="shared" si="48"/>
        <v>366</v>
      </c>
      <c r="E1551" s="55">
        <f>('Все выпуски'!$H$4*'Все выпуски'!$H$8)*((VLOOKUP(IF(C1551="Нет",VLOOKUP(A1551,Оп27_BYN→EUR!$A$2:$C$33,3,0),VLOOKUP((A1551-1),Оп27_BYN→EUR!$A$2:$C$33,3,0)),$B$2:$G$2774,5,0)-VLOOKUP(B1551,$B$2:$G$2774,5,0))/365+(VLOOKUP(IF(C1551="Нет",VLOOKUP(A1551,Оп27_BYN→EUR!$A$2:$C$33,3,0),VLOOKUP((A1551-1),Оп27_BYN→EUR!$A$2:$C$33,3,0)),$B$2:$G$2774,6,0)-VLOOKUP(B1551,$B$2:$G$2774,6,0))/366)</f>
        <v>1.0106950625042925</v>
      </c>
      <c r="F1551" s="54">
        <f>COUNTIF(D1552:$D$2774,365)</f>
        <v>1054</v>
      </c>
      <c r="G1551" s="54">
        <f>COUNTIF(D1552:$D$2774,366)</f>
        <v>169</v>
      </c>
    </row>
    <row r="1552" spans="1:7" x14ac:dyDescent="0.25">
      <c r="A1552" s="54">
        <f>COUNTIF($C$3:C1552,"Да")</f>
        <v>17</v>
      </c>
      <c r="B1552" s="53">
        <f t="shared" si="49"/>
        <v>46950</v>
      </c>
      <c r="C1552" s="53" t="str">
        <f>IF(ISERROR(VLOOKUP(B1552,Оп27_BYN→EUR!$C$3:$C$33,1,0)),"Нет","Да")</f>
        <v>Нет</v>
      </c>
      <c r="D1552" s="54">
        <f t="shared" si="48"/>
        <v>366</v>
      </c>
      <c r="E1552" s="55">
        <f>('Все выпуски'!$H$4*'Все выпуски'!$H$8)*((VLOOKUP(IF(C1552="Нет",VLOOKUP(A1552,Оп27_BYN→EUR!$A$2:$C$33,3,0),VLOOKUP((A1552-1),Оп27_BYN→EUR!$A$2:$C$33,3,0)),$B$2:$G$2774,5,0)-VLOOKUP(B1552,$B$2:$G$2774,5,0))/365+(VLOOKUP(IF(C1552="Нет",VLOOKUP(A1552,Оп27_BYN→EUR!$A$2:$C$33,3,0),VLOOKUP((A1552-1),Оп27_BYN→EUR!$A$2:$C$33,3,0)),$B$2:$G$2774,6,0)-VLOOKUP(B1552,$B$2:$G$2774,6,0))/366)</f>
        <v>1.0372923009912476</v>
      </c>
      <c r="F1552" s="54">
        <f>COUNTIF(D1553:$D$2774,365)</f>
        <v>1054</v>
      </c>
      <c r="G1552" s="54">
        <f>COUNTIF(D1553:$D$2774,366)</f>
        <v>168</v>
      </c>
    </row>
    <row r="1553" spans="1:7" x14ac:dyDescent="0.25">
      <c r="A1553" s="54">
        <f>COUNTIF($C$3:C1553,"Да")</f>
        <v>17</v>
      </c>
      <c r="B1553" s="53">
        <f t="shared" si="49"/>
        <v>46951</v>
      </c>
      <c r="C1553" s="53" t="str">
        <f>IF(ISERROR(VLOOKUP(B1553,Оп27_BYN→EUR!$C$3:$C$33,1,0)),"Нет","Да")</f>
        <v>Нет</v>
      </c>
      <c r="D1553" s="54">
        <f t="shared" si="48"/>
        <v>366</v>
      </c>
      <c r="E1553" s="55">
        <f>('Все выпуски'!$H$4*'Все выпуски'!$H$8)*((VLOOKUP(IF(C1553="Нет",VLOOKUP(A1553,Оп27_BYN→EUR!$A$2:$C$33,3,0),VLOOKUP((A1553-1),Оп27_BYN→EUR!$A$2:$C$33,3,0)),$B$2:$G$2774,5,0)-VLOOKUP(B1553,$B$2:$G$2774,5,0))/365+(VLOOKUP(IF(C1553="Нет",VLOOKUP(A1553,Оп27_BYN→EUR!$A$2:$C$33,3,0),VLOOKUP((A1553-1),Оп27_BYN→EUR!$A$2:$C$33,3,0)),$B$2:$G$2774,6,0)-VLOOKUP(B1553,$B$2:$G$2774,6,0))/366)</f>
        <v>1.0638895394782026</v>
      </c>
      <c r="F1553" s="54">
        <f>COUNTIF(D1554:$D$2774,365)</f>
        <v>1054</v>
      </c>
      <c r="G1553" s="54">
        <f>COUNTIF(D1554:$D$2774,366)</f>
        <v>167</v>
      </c>
    </row>
    <row r="1554" spans="1:7" x14ac:dyDescent="0.25">
      <c r="A1554" s="54">
        <f>COUNTIF($C$3:C1554,"Да")</f>
        <v>17</v>
      </c>
      <c r="B1554" s="53">
        <f t="shared" si="49"/>
        <v>46952</v>
      </c>
      <c r="C1554" s="53" t="str">
        <f>IF(ISERROR(VLOOKUP(B1554,Оп27_BYN→EUR!$C$3:$C$33,1,0)),"Нет","Да")</f>
        <v>Нет</v>
      </c>
      <c r="D1554" s="54">
        <f t="shared" si="48"/>
        <v>366</v>
      </c>
      <c r="E1554" s="55">
        <f>('Все выпуски'!$H$4*'Все выпуски'!$H$8)*((VLOOKUP(IF(C1554="Нет",VLOOKUP(A1554,Оп27_BYN→EUR!$A$2:$C$33,3,0),VLOOKUP((A1554-1),Оп27_BYN→EUR!$A$2:$C$33,3,0)),$B$2:$G$2774,5,0)-VLOOKUP(B1554,$B$2:$G$2774,5,0))/365+(VLOOKUP(IF(C1554="Нет",VLOOKUP(A1554,Оп27_BYN→EUR!$A$2:$C$33,3,0),VLOOKUP((A1554-1),Оп27_BYN→EUR!$A$2:$C$33,3,0)),$B$2:$G$2774,6,0)-VLOOKUP(B1554,$B$2:$G$2774,6,0))/366)</f>
        <v>1.0904867779651577</v>
      </c>
      <c r="F1554" s="54">
        <f>COUNTIF(D1555:$D$2774,365)</f>
        <v>1054</v>
      </c>
      <c r="G1554" s="54">
        <f>COUNTIF(D1555:$D$2774,366)</f>
        <v>166</v>
      </c>
    </row>
    <row r="1555" spans="1:7" x14ac:dyDescent="0.25">
      <c r="A1555" s="54">
        <f>COUNTIF($C$3:C1555,"Да")</f>
        <v>17</v>
      </c>
      <c r="B1555" s="53">
        <f t="shared" si="49"/>
        <v>46953</v>
      </c>
      <c r="C1555" s="53" t="str">
        <f>IF(ISERROR(VLOOKUP(B1555,Оп27_BYN→EUR!$C$3:$C$33,1,0)),"Нет","Да")</f>
        <v>Нет</v>
      </c>
      <c r="D1555" s="54">
        <f t="shared" si="48"/>
        <v>366</v>
      </c>
      <c r="E1555" s="55">
        <f>('Все выпуски'!$H$4*'Все выпуски'!$H$8)*((VLOOKUP(IF(C1555="Нет",VLOOKUP(A1555,Оп27_BYN→EUR!$A$2:$C$33,3,0),VLOOKUP((A1555-1),Оп27_BYN→EUR!$A$2:$C$33,3,0)),$B$2:$G$2774,5,0)-VLOOKUP(B1555,$B$2:$G$2774,5,0))/365+(VLOOKUP(IF(C1555="Нет",VLOOKUP(A1555,Оп27_BYN→EUR!$A$2:$C$33,3,0),VLOOKUP((A1555-1),Оп27_BYN→EUR!$A$2:$C$33,3,0)),$B$2:$G$2774,6,0)-VLOOKUP(B1555,$B$2:$G$2774,6,0))/366)</f>
        <v>1.117084016452113</v>
      </c>
      <c r="F1555" s="54">
        <f>COUNTIF(D1556:$D$2774,365)</f>
        <v>1054</v>
      </c>
      <c r="G1555" s="54">
        <f>COUNTIF(D1556:$D$2774,366)</f>
        <v>165</v>
      </c>
    </row>
    <row r="1556" spans="1:7" x14ac:dyDescent="0.25">
      <c r="A1556" s="54">
        <f>COUNTIF($C$3:C1556,"Да")</f>
        <v>17</v>
      </c>
      <c r="B1556" s="53">
        <f t="shared" si="49"/>
        <v>46954</v>
      </c>
      <c r="C1556" s="53" t="str">
        <f>IF(ISERROR(VLOOKUP(B1556,Оп27_BYN→EUR!$C$3:$C$33,1,0)),"Нет","Да")</f>
        <v>Нет</v>
      </c>
      <c r="D1556" s="54">
        <f t="shared" si="48"/>
        <v>366</v>
      </c>
      <c r="E1556" s="55">
        <f>('Все выпуски'!$H$4*'Все выпуски'!$H$8)*((VLOOKUP(IF(C1556="Нет",VLOOKUP(A1556,Оп27_BYN→EUR!$A$2:$C$33,3,0),VLOOKUP((A1556-1),Оп27_BYN→EUR!$A$2:$C$33,3,0)),$B$2:$G$2774,5,0)-VLOOKUP(B1556,$B$2:$G$2774,5,0))/365+(VLOOKUP(IF(C1556="Нет",VLOOKUP(A1556,Оп27_BYN→EUR!$A$2:$C$33,3,0),VLOOKUP((A1556-1),Оп27_BYN→EUR!$A$2:$C$33,3,0)),$B$2:$G$2774,6,0)-VLOOKUP(B1556,$B$2:$G$2774,6,0))/366)</f>
        <v>1.143681254939068</v>
      </c>
      <c r="F1556" s="54">
        <f>COUNTIF(D1557:$D$2774,365)</f>
        <v>1054</v>
      </c>
      <c r="G1556" s="54">
        <f>COUNTIF(D1557:$D$2774,366)</f>
        <v>164</v>
      </c>
    </row>
    <row r="1557" spans="1:7" x14ac:dyDescent="0.25">
      <c r="A1557" s="54">
        <f>COUNTIF($C$3:C1557,"Да")</f>
        <v>17</v>
      </c>
      <c r="B1557" s="53">
        <f t="shared" si="49"/>
        <v>46955</v>
      </c>
      <c r="C1557" s="53" t="str">
        <f>IF(ISERROR(VLOOKUP(B1557,Оп27_BYN→EUR!$C$3:$C$33,1,0)),"Нет","Да")</f>
        <v>Нет</v>
      </c>
      <c r="D1557" s="54">
        <f t="shared" si="48"/>
        <v>366</v>
      </c>
      <c r="E1557" s="55">
        <f>('Все выпуски'!$H$4*'Все выпуски'!$H$8)*((VLOOKUP(IF(C1557="Нет",VLOOKUP(A1557,Оп27_BYN→EUR!$A$2:$C$33,3,0),VLOOKUP((A1557-1),Оп27_BYN→EUR!$A$2:$C$33,3,0)),$B$2:$G$2774,5,0)-VLOOKUP(B1557,$B$2:$G$2774,5,0))/365+(VLOOKUP(IF(C1557="Нет",VLOOKUP(A1557,Оп27_BYN→EUR!$A$2:$C$33,3,0),VLOOKUP((A1557-1),Оп27_BYN→EUR!$A$2:$C$33,3,0)),$B$2:$G$2774,6,0)-VLOOKUP(B1557,$B$2:$G$2774,6,0))/366)</f>
        <v>1.1702784934260229</v>
      </c>
      <c r="F1557" s="54">
        <f>COUNTIF(D1558:$D$2774,365)</f>
        <v>1054</v>
      </c>
      <c r="G1557" s="54">
        <f>COUNTIF(D1558:$D$2774,366)</f>
        <v>163</v>
      </c>
    </row>
    <row r="1558" spans="1:7" x14ac:dyDescent="0.25">
      <c r="A1558" s="54">
        <f>COUNTIF($C$3:C1558,"Да")</f>
        <v>17</v>
      </c>
      <c r="B1558" s="53">
        <f t="shared" si="49"/>
        <v>46956</v>
      </c>
      <c r="C1558" s="53" t="str">
        <f>IF(ISERROR(VLOOKUP(B1558,Оп27_BYN→EUR!$C$3:$C$33,1,0)),"Нет","Да")</f>
        <v>Нет</v>
      </c>
      <c r="D1558" s="54">
        <f t="shared" si="48"/>
        <v>366</v>
      </c>
      <c r="E1558" s="55">
        <f>('Все выпуски'!$H$4*'Все выпуски'!$H$8)*((VLOOKUP(IF(C1558="Нет",VLOOKUP(A1558,Оп27_BYN→EUR!$A$2:$C$33,3,0),VLOOKUP((A1558-1),Оп27_BYN→EUR!$A$2:$C$33,3,0)),$B$2:$G$2774,5,0)-VLOOKUP(B1558,$B$2:$G$2774,5,0))/365+(VLOOKUP(IF(C1558="Нет",VLOOKUP(A1558,Оп27_BYN→EUR!$A$2:$C$33,3,0),VLOOKUP((A1558-1),Оп27_BYN→EUR!$A$2:$C$33,3,0)),$B$2:$G$2774,6,0)-VLOOKUP(B1558,$B$2:$G$2774,6,0))/366)</f>
        <v>1.1968757319129781</v>
      </c>
      <c r="F1558" s="54">
        <f>COUNTIF(D1559:$D$2774,365)</f>
        <v>1054</v>
      </c>
      <c r="G1558" s="54">
        <f>COUNTIF(D1559:$D$2774,366)</f>
        <v>162</v>
      </c>
    </row>
    <row r="1559" spans="1:7" x14ac:dyDescent="0.25">
      <c r="A1559" s="54">
        <f>COUNTIF($C$3:C1559,"Да")</f>
        <v>17</v>
      </c>
      <c r="B1559" s="53">
        <f t="shared" si="49"/>
        <v>46957</v>
      </c>
      <c r="C1559" s="53" t="str">
        <f>IF(ISERROR(VLOOKUP(B1559,Оп27_BYN→EUR!$C$3:$C$33,1,0)),"Нет","Да")</f>
        <v>Нет</v>
      </c>
      <c r="D1559" s="54">
        <f t="shared" si="48"/>
        <v>366</v>
      </c>
      <c r="E1559" s="55">
        <f>('Все выпуски'!$H$4*'Все выпуски'!$H$8)*((VLOOKUP(IF(C1559="Нет",VLOOKUP(A1559,Оп27_BYN→EUR!$A$2:$C$33,3,0),VLOOKUP((A1559-1),Оп27_BYN→EUR!$A$2:$C$33,3,0)),$B$2:$G$2774,5,0)-VLOOKUP(B1559,$B$2:$G$2774,5,0))/365+(VLOOKUP(IF(C1559="Нет",VLOOKUP(A1559,Оп27_BYN→EUR!$A$2:$C$33,3,0),VLOOKUP((A1559-1),Оп27_BYN→EUR!$A$2:$C$33,3,0)),$B$2:$G$2774,6,0)-VLOOKUP(B1559,$B$2:$G$2774,6,0))/366)</f>
        <v>1.2234729703999332</v>
      </c>
      <c r="F1559" s="54">
        <f>COUNTIF(D1560:$D$2774,365)</f>
        <v>1054</v>
      </c>
      <c r="G1559" s="54">
        <f>COUNTIF(D1560:$D$2774,366)</f>
        <v>161</v>
      </c>
    </row>
    <row r="1560" spans="1:7" x14ac:dyDescent="0.25">
      <c r="A1560" s="54">
        <f>COUNTIF($C$3:C1560,"Да")</f>
        <v>17</v>
      </c>
      <c r="B1560" s="53">
        <f t="shared" si="49"/>
        <v>46958</v>
      </c>
      <c r="C1560" s="53" t="str">
        <f>IF(ISERROR(VLOOKUP(B1560,Оп27_BYN→EUR!$C$3:$C$33,1,0)),"Нет","Да")</f>
        <v>Нет</v>
      </c>
      <c r="D1560" s="54">
        <f t="shared" si="48"/>
        <v>366</v>
      </c>
      <c r="E1560" s="55">
        <f>('Все выпуски'!$H$4*'Все выпуски'!$H$8)*((VLOOKUP(IF(C1560="Нет",VLOOKUP(A1560,Оп27_BYN→EUR!$A$2:$C$33,3,0),VLOOKUP((A1560-1),Оп27_BYN→EUR!$A$2:$C$33,3,0)),$B$2:$G$2774,5,0)-VLOOKUP(B1560,$B$2:$G$2774,5,0))/365+(VLOOKUP(IF(C1560="Нет",VLOOKUP(A1560,Оп27_BYN→EUR!$A$2:$C$33,3,0),VLOOKUP((A1560-1),Оп27_BYN→EUR!$A$2:$C$33,3,0)),$B$2:$G$2774,6,0)-VLOOKUP(B1560,$B$2:$G$2774,6,0))/366)</f>
        <v>1.2500702088868882</v>
      </c>
      <c r="F1560" s="54">
        <f>COUNTIF(D1561:$D$2774,365)</f>
        <v>1054</v>
      </c>
      <c r="G1560" s="54">
        <f>COUNTIF(D1561:$D$2774,366)</f>
        <v>160</v>
      </c>
    </row>
    <row r="1561" spans="1:7" x14ac:dyDescent="0.25">
      <c r="A1561" s="54">
        <f>COUNTIF($C$3:C1561,"Да")</f>
        <v>17</v>
      </c>
      <c r="B1561" s="53">
        <f t="shared" si="49"/>
        <v>46959</v>
      </c>
      <c r="C1561" s="53" t="str">
        <f>IF(ISERROR(VLOOKUP(B1561,Оп27_BYN→EUR!$C$3:$C$33,1,0)),"Нет","Да")</f>
        <v>Нет</v>
      </c>
      <c r="D1561" s="54">
        <f t="shared" si="48"/>
        <v>366</v>
      </c>
      <c r="E1561" s="55">
        <f>('Все выпуски'!$H$4*'Все выпуски'!$H$8)*((VLOOKUP(IF(C1561="Нет",VLOOKUP(A1561,Оп27_BYN→EUR!$A$2:$C$33,3,0),VLOOKUP((A1561-1),Оп27_BYN→EUR!$A$2:$C$33,3,0)),$B$2:$G$2774,5,0)-VLOOKUP(B1561,$B$2:$G$2774,5,0))/365+(VLOOKUP(IF(C1561="Нет",VLOOKUP(A1561,Оп27_BYN→EUR!$A$2:$C$33,3,0),VLOOKUP((A1561-1),Оп27_BYN→EUR!$A$2:$C$33,3,0)),$B$2:$G$2774,6,0)-VLOOKUP(B1561,$B$2:$G$2774,6,0))/366)</f>
        <v>1.2766674473738433</v>
      </c>
      <c r="F1561" s="54">
        <f>COUNTIF(D1562:$D$2774,365)</f>
        <v>1054</v>
      </c>
      <c r="G1561" s="54">
        <f>COUNTIF(D1562:$D$2774,366)</f>
        <v>159</v>
      </c>
    </row>
    <row r="1562" spans="1:7" x14ac:dyDescent="0.25">
      <c r="A1562" s="54">
        <f>COUNTIF($C$3:C1562,"Да")</f>
        <v>17</v>
      </c>
      <c r="B1562" s="53">
        <f t="shared" si="49"/>
        <v>46960</v>
      </c>
      <c r="C1562" s="53" t="str">
        <f>IF(ISERROR(VLOOKUP(B1562,Оп27_BYN→EUR!$C$3:$C$33,1,0)),"Нет","Да")</f>
        <v>Нет</v>
      </c>
      <c r="D1562" s="54">
        <f t="shared" si="48"/>
        <v>366</v>
      </c>
      <c r="E1562" s="55">
        <f>('Все выпуски'!$H$4*'Все выпуски'!$H$8)*((VLOOKUP(IF(C1562="Нет",VLOOKUP(A1562,Оп27_BYN→EUR!$A$2:$C$33,3,0),VLOOKUP((A1562-1),Оп27_BYN→EUR!$A$2:$C$33,3,0)),$B$2:$G$2774,5,0)-VLOOKUP(B1562,$B$2:$G$2774,5,0))/365+(VLOOKUP(IF(C1562="Нет",VLOOKUP(A1562,Оп27_BYN→EUR!$A$2:$C$33,3,0),VLOOKUP((A1562-1),Оп27_BYN→EUR!$A$2:$C$33,3,0)),$B$2:$G$2774,6,0)-VLOOKUP(B1562,$B$2:$G$2774,6,0))/366)</f>
        <v>1.3032646858607984</v>
      </c>
      <c r="F1562" s="54">
        <f>COUNTIF(D1563:$D$2774,365)</f>
        <v>1054</v>
      </c>
      <c r="G1562" s="54">
        <f>COUNTIF(D1563:$D$2774,366)</f>
        <v>158</v>
      </c>
    </row>
    <row r="1563" spans="1:7" x14ac:dyDescent="0.25">
      <c r="A1563" s="54">
        <f>COUNTIF($C$3:C1563,"Да")</f>
        <v>17</v>
      </c>
      <c r="B1563" s="53">
        <f t="shared" si="49"/>
        <v>46961</v>
      </c>
      <c r="C1563" s="53" t="str">
        <f>IF(ISERROR(VLOOKUP(B1563,Оп27_BYN→EUR!$C$3:$C$33,1,0)),"Нет","Да")</f>
        <v>Нет</v>
      </c>
      <c r="D1563" s="54">
        <f t="shared" si="48"/>
        <v>366</v>
      </c>
      <c r="E1563" s="55">
        <f>('Все выпуски'!$H$4*'Все выпуски'!$H$8)*((VLOOKUP(IF(C1563="Нет",VLOOKUP(A1563,Оп27_BYN→EUR!$A$2:$C$33,3,0),VLOOKUP((A1563-1),Оп27_BYN→EUR!$A$2:$C$33,3,0)),$B$2:$G$2774,5,0)-VLOOKUP(B1563,$B$2:$G$2774,5,0))/365+(VLOOKUP(IF(C1563="Нет",VLOOKUP(A1563,Оп27_BYN→EUR!$A$2:$C$33,3,0),VLOOKUP((A1563-1),Оп27_BYN→EUR!$A$2:$C$33,3,0)),$B$2:$G$2774,6,0)-VLOOKUP(B1563,$B$2:$G$2774,6,0))/366)</f>
        <v>1.3298619243477536</v>
      </c>
      <c r="F1563" s="54">
        <f>COUNTIF(D1564:$D$2774,365)</f>
        <v>1054</v>
      </c>
      <c r="G1563" s="54">
        <f>COUNTIF(D1564:$D$2774,366)</f>
        <v>157</v>
      </c>
    </row>
    <row r="1564" spans="1:7" x14ac:dyDescent="0.25">
      <c r="A1564" s="54">
        <f>COUNTIF($C$3:C1564,"Да")</f>
        <v>17</v>
      </c>
      <c r="B1564" s="53">
        <f t="shared" si="49"/>
        <v>46962</v>
      </c>
      <c r="C1564" s="53" t="str">
        <f>IF(ISERROR(VLOOKUP(B1564,Оп27_BYN→EUR!$C$3:$C$33,1,0)),"Нет","Да")</f>
        <v>Нет</v>
      </c>
      <c r="D1564" s="54">
        <f t="shared" si="48"/>
        <v>366</v>
      </c>
      <c r="E1564" s="55">
        <f>('Все выпуски'!$H$4*'Все выпуски'!$H$8)*((VLOOKUP(IF(C1564="Нет",VLOOKUP(A1564,Оп27_BYN→EUR!$A$2:$C$33,3,0),VLOOKUP((A1564-1),Оп27_BYN→EUR!$A$2:$C$33,3,0)),$B$2:$G$2774,5,0)-VLOOKUP(B1564,$B$2:$G$2774,5,0))/365+(VLOOKUP(IF(C1564="Нет",VLOOKUP(A1564,Оп27_BYN→EUR!$A$2:$C$33,3,0),VLOOKUP((A1564-1),Оп27_BYN→EUR!$A$2:$C$33,3,0)),$B$2:$G$2774,6,0)-VLOOKUP(B1564,$B$2:$G$2774,6,0))/366)</f>
        <v>1.3564591628347085</v>
      </c>
      <c r="F1564" s="54">
        <f>COUNTIF(D1565:$D$2774,365)</f>
        <v>1054</v>
      </c>
      <c r="G1564" s="54">
        <f>COUNTIF(D1565:$D$2774,366)</f>
        <v>156</v>
      </c>
    </row>
    <row r="1565" spans="1:7" x14ac:dyDescent="0.25">
      <c r="A1565" s="54">
        <f>COUNTIF($C$3:C1565,"Да")</f>
        <v>17</v>
      </c>
      <c r="B1565" s="53">
        <f t="shared" si="49"/>
        <v>46963</v>
      </c>
      <c r="C1565" s="53" t="str">
        <f>IF(ISERROR(VLOOKUP(B1565,Оп27_BYN→EUR!$C$3:$C$33,1,0)),"Нет","Да")</f>
        <v>Нет</v>
      </c>
      <c r="D1565" s="54">
        <f t="shared" si="48"/>
        <v>366</v>
      </c>
      <c r="E1565" s="55">
        <f>('Все выпуски'!$H$4*'Все выпуски'!$H$8)*((VLOOKUP(IF(C1565="Нет",VLOOKUP(A1565,Оп27_BYN→EUR!$A$2:$C$33,3,0),VLOOKUP((A1565-1),Оп27_BYN→EUR!$A$2:$C$33,3,0)),$B$2:$G$2774,5,0)-VLOOKUP(B1565,$B$2:$G$2774,5,0))/365+(VLOOKUP(IF(C1565="Нет",VLOOKUP(A1565,Оп27_BYN→EUR!$A$2:$C$33,3,0),VLOOKUP((A1565-1),Оп27_BYN→EUR!$A$2:$C$33,3,0)),$B$2:$G$2774,6,0)-VLOOKUP(B1565,$B$2:$G$2774,6,0))/366)</f>
        <v>1.3830564013216635</v>
      </c>
      <c r="F1565" s="54">
        <f>COUNTIF(D1566:$D$2774,365)</f>
        <v>1054</v>
      </c>
      <c r="G1565" s="54">
        <f>COUNTIF(D1566:$D$2774,366)</f>
        <v>155</v>
      </c>
    </row>
    <row r="1566" spans="1:7" x14ac:dyDescent="0.25">
      <c r="A1566" s="54">
        <f>COUNTIF($C$3:C1566,"Да")</f>
        <v>17</v>
      </c>
      <c r="B1566" s="53">
        <f t="shared" si="49"/>
        <v>46964</v>
      </c>
      <c r="C1566" s="53" t="str">
        <f>IF(ISERROR(VLOOKUP(B1566,Оп27_BYN→EUR!$C$3:$C$33,1,0)),"Нет","Да")</f>
        <v>Нет</v>
      </c>
      <c r="D1566" s="54">
        <f t="shared" si="48"/>
        <v>366</v>
      </c>
      <c r="E1566" s="55">
        <f>('Все выпуски'!$H$4*'Все выпуски'!$H$8)*((VLOOKUP(IF(C1566="Нет",VLOOKUP(A1566,Оп27_BYN→EUR!$A$2:$C$33,3,0),VLOOKUP((A1566-1),Оп27_BYN→EUR!$A$2:$C$33,3,0)),$B$2:$G$2774,5,0)-VLOOKUP(B1566,$B$2:$G$2774,5,0))/365+(VLOOKUP(IF(C1566="Нет",VLOOKUP(A1566,Оп27_BYN→EUR!$A$2:$C$33,3,0),VLOOKUP((A1566-1),Оп27_BYN→EUR!$A$2:$C$33,3,0)),$B$2:$G$2774,6,0)-VLOOKUP(B1566,$B$2:$G$2774,6,0))/366)</f>
        <v>1.4096536398086186</v>
      </c>
      <c r="F1566" s="54">
        <f>COUNTIF(D1567:$D$2774,365)</f>
        <v>1054</v>
      </c>
      <c r="G1566" s="54">
        <f>COUNTIF(D1567:$D$2774,366)</f>
        <v>154</v>
      </c>
    </row>
    <row r="1567" spans="1:7" x14ac:dyDescent="0.25">
      <c r="A1567" s="54">
        <f>COUNTIF($C$3:C1567,"Да")</f>
        <v>17</v>
      </c>
      <c r="B1567" s="53">
        <f t="shared" si="49"/>
        <v>46965</v>
      </c>
      <c r="C1567" s="53" t="str">
        <f>IF(ISERROR(VLOOKUP(B1567,Оп27_BYN→EUR!$C$3:$C$33,1,0)),"Нет","Да")</f>
        <v>Нет</v>
      </c>
      <c r="D1567" s="54">
        <f t="shared" si="48"/>
        <v>366</v>
      </c>
      <c r="E1567" s="55">
        <f>('Все выпуски'!$H$4*'Все выпуски'!$H$8)*((VLOOKUP(IF(C1567="Нет",VLOOKUP(A1567,Оп27_BYN→EUR!$A$2:$C$33,3,0),VLOOKUP((A1567-1),Оп27_BYN→EUR!$A$2:$C$33,3,0)),$B$2:$G$2774,5,0)-VLOOKUP(B1567,$B$2:$G$2774,5,0))/365+(VLOOKUP(IF(C1567="Нет",VLOOKUP(A1567,Оп27_BYN→EUR!$A$2:$C$33,3,0),VLOOKUP((A1567-1),Оп27_BYN→EUR!$A$2:$C$33,3,0)),$B$2:$G$2774,6,0)-VLOOKUP(B1567,$B$2:$G$2774,6,0))/366)</f>
        <v>1.4362508782955736</v>
      </c>
      <c r="F1567" s="54">
        <f>COUNTIF(D1568:$D$2774,365)</f>
        <v>1054</v>
      </c>
      <c r="G1567" s="54">
        <f>COUNTIF(D1568:$D$2774,366)</f>
        <v>153</v>
      </c>
    </row>
    <row r="1568" spans="1:7" x14ac:dyDescent="0.25">
      <c r="A1568" s="54">
        <f>COUNTIF($C$3:C1568,"Да")</f>
        <v>17</v>
      </c>
      <c r="B1568" s="53">
        <f t="shared" si="49"/>
        <v>46966</v>
      </c>
      <c r="C1568" s="53" t="str">
        <f>IF(ISERROR(VLOOKUP(B1568,Оп27_BYN→EUR!$C$3:$C$33,1,0)),"Нет","Да")</f>
        <v>Нет</v>
      </c>
      <c r="D1568" s="54">
        <f t="shared" si="48"/>
        <v>366</v>
      </c>
      <c r="E1568" s="55">
        <f>('Все выпуски'!$H$4*'Все выпуски'!$H$8)*((VLOOKUP(IF(C1568="Нет",VLOOKUP(A1568,Оп27_BYN→EUR!$A$2:$C$33,3,0),VLOOKUP((A1568-1),Оп27_BYN→EUR!$A$2:$C$33,3,0)),$B$2:$G$2774,5,0)-VLOOKUP(B1568,$B$2:$G$2774,5,0))/365+(VLOOKUP(IF(C1568="Нет",VLOOKUP(A1568,Оп27_BYN→EUR!$A$2:$C$33,3,0),VLOOKUP((A1568-1),Оп27_BYN→EUR!$A$2:$C$33,3,0)),$B$2:$G$2774,6,0)-VLOOKUP(B1568,$B$2:$G$2774,6,0))/366)</f>
        <v>1.4628481167825287</v>
      </c>
      <c r="F1568" s="54">
        <f>COUNTIF(D1569:$D$2774,365)</f>
        <v>1054</v>
      </c>
      <c r="G1568" s="54">
        <f>COUNTIF(D1569:$D$2774,366)</f>
        <v>152</v>
      </c>
    </row>
    <row r="1569" spans="1:7" x14ac:dyDescent="0.25">
      <c r="A1569" s="54">
        <f>COUNTIF($C$3:C1569,"Да")</f>
        <v>17</v>
      </c>
      <c r="B1569" s="53">
        <f t="shared" si="49"/>
        <v>46967</v>
      </c>
      <c r="C1569" s="53" t="str">
        <f>IF(ISERROR(VLOOKUP(B1569,Оп27_BYN→EUR!$C$3:$C$33,1,0)),"Нет","Да")</f>
        <v>Нет</v>
      </c>
      <c r="D1569" s="54">
        <f t="shared" si="48"/>
        <v>366</v>
      </c>
      <c r="E1569" s="55">
        <f>('Все выпуски'!$H$4*'Все выпуски'!$H$8)*((VLOOKUP(IF(C1569="Нет",VLOOKUP(A1569,Оп27_BYN→EUR!$A$2:$C$33,3,0),VLOOKUP((A1569-1),Оп27_BYN→EUR!$A$2:$C$33,3,0)),$B$2:$G$2774,5,0)-VLOOKUP(B1569,$B$2:$G$2774,5,0))/365+(VLOOKUP(IF(C1569="Нет",VLOOKUP(A1569,Оп27_BYN→EUR!$A$2:$C$33,3,0),VLOOKUP((A1569-1),Оп27_BYN→EUR!$A$2:$C$33,3,0)),$B$2:$G$2774,6,0)-VLOOKUP(B1569,$B$2:$G$2774,6,0))/366)</f>
        <v>1.489445355269484</v>
      </c>
      <c r="F1569" s="54">
        <f>COUNTIF(D1570:$D$2774,365)</f>
        <v>1054</v>
      </c>
      <c r="G1569" s="54">
        <f>COUNTIF(D1570:$D$2774,366)</f>
        <v>151</v>
      </c>
    </row>
    <row r="1570" spans="1:7" x14ac:dyDescent="0.25">
      <c r="A1570" s="54">
        <f>COUNTIF($C$3:C1570,"Да")</f>
        <v>17</v>
      </c>
      <c r="B1570" s="53">
        <f t="shared" si="49"/>
        <v>46968</v>
      </c>
      <c r="C1570" s="53" t="str">
        <f>IF(ISERROR(VLOOKUP(B1570,Оп27_BYN→EUR!$C$3:$C$33,1,0)),"Нет","Да")</f>
        <v>Нет</v>
      </c>
      <c r="D1570" s="54">
        <f t="shared" si="48"/>
        <v>366</v>
      </c>
      <c r="E1570" s="55">
        <f>('Все выпуски'!$H$4*'Все выпуски'!$H$8)*((VLOOKUP(IF(C1570="Нет",VLOOKUP(A1570,Оп27_BYN→EUR!$A$2:$C$33,3,0),VLOOKUP((A1570-1),Оп27_BYN→EUR!$A$2:$C$33,3,0)),$B$2:$G$2774,5,0)-VLOOKUP(B1570,$B$2:$G$2774,5,0))/365+(VLOOKUP(IF(C1570="Нет",VLOOKUP(A1570,Оп27_BYN→EUR!$A$2:$C$33,3,0),VLOOKUP((A1570-1),Оп27_BYN→EUR!$A$2:$C$33,3,0)),$B$2:$G$2774,6,0)-VLOOKUP(B1570,$B$2:$G$2774,6,0))/366)</f>
        <v>1.516042593756439</v>
      </c>
      <c r="F1570" s="54">
        <f>COUNTIF(D1571:$D$2774,365)</f>
        <v>1054</v>
      </c>
      <c r="G1570" s="54">
        <f>COUNTIF(D1571:$D$2774,366)</f>
        <v>150</v>
      </c>
    </row>
    <row r="1571" spans="1:7" x14ac:dyDescent="0.25">
      <c r="A1571" s="54">
        <f>COUNTIF($C$3:C1571,"Да")</f>
        <v>17</v>
      </c>
      <c r="B1571" s="53">
        <f t="shared" si="49"/>
        <v>46969</v>
      </c>
      <c r="C1571" s="53" t="str">
        <f>IF(ISERROR(VLOOKUP(B1571,Оп27_BYN→EUR!$C$3:$C$33,1,0)),"Нет","Да")</f>
        <v>Нет</v>
      </c>
      <c r="D1571" s="54">
        <f t="shared" si="48"/>
        <v>366</v>
      </c>
      <c r="E1571" s="55">
        <f>('Все выпуски'!$H$4*'Все выпуски'!$H$8)*((VLOOKUP(IF(C1571="Нет",VLOOKUP(A1571,Оп27_BYN→EUR!$A$2:$C$33,3,0),VLOOKUP((A1571-1),Оп27_BYN→EUR!$A$2:$C$33,3,0)),$B$2:$G$2774,5,0)-VLOOKUP(B1571,$B$2:$G$2774,5,0))/365+(VLOOKUP(IF(C1571="Нет",VLOOKUP(A1571,Оп27_BYN→EUR!$A$2:$C$33,3,0),VLOOKUP((A1571-1),Оп27_BYN→EUR!$A$2:$C$33,3,0)),$B$2:$G$2774,6,0)-VLOOKUP(B1571,$B$2:$G$2774,6,0))/366)</f>
        <v>1.5426398322433941</v>
      </c>
      <c r="F1571" s="54">
        <f>COUNTIF(D1572:$D$2774,365)</f>
        <v>1054</v>
      </c>
      <c r="G1571" s="54">
        <f>COUNTIF(D1572:$D$2774,366)</f>
        <v>149</v>
      </c>
    </row>
    <row r="1572" spans="1:7" x14ac:dyDescent="0.25">
      <c r="A1572" s="54">
        <f>COUNTIF($C$3:C1572,"Да")</f>
        <v>17</v>
      </c>
      <c r="B1572" s="53">
        <f t="shared" si="49"/>
        <v>46970</v>
      </c>
      <c r="C1572" s="53" t="str">
        <f>IF(ISERROR(VLOOKUP(B1572,Оп27_BYN→EUR!$C$3:$C$33,1,0)),"Нет","Да")</f>
        <v>Нет</v>
      </c>
      <c r="D1572" s="54">
        <f t="shared" si="48"/>
        <v>366</v>
      </c>
      <c r="E1572" s="55">
        <f>('Все выпуски'!$H$4*'Все выпуски'!$H$8)*((VLOOKUP(IF(C1572="Нет",VLOOKUP(A1572,Оп27_BYN→EUR!$A$2:$C$33,3,0),VLOOKUP((A1572-1),Оп27_BYN→EUR!$A$2:$C$33,3,0)),$B$2:$G$2774,5,0)-VLOOKUP(B1572,$B$2:$G$2774,5,0))/365+(VLOOKUP(IF(C1572="Нет",VLOOKUP(A1572,Оп27_BYN→EUR!$A$2:$C$33,3,0),VLOOKUP((A1572-1),Оп27_BYN→EUR!$A$2:$C$33,3,0)),$B$2:$G$2774,6,0)-VLOOKUP(B1572,$B$2:$G$2774,6,0))/366)</f>
        <v>1.5692370707303491</v>
      </c>
      <c r="F1572" s="54">
        <f>COUNTIF(D1573:$D$2774,365)</f>
        <v>1054</v>
      </c>
      <c r="G1572" s="54">
        <f>COUNTIF(D1573:$D$2774,366)</f>
        <v>148</v>
      </c>
    </row>
    <row r="1573" spans="1:7" x14ac:dyDescent="0.25">
      <c r="A1573" s="54">
        <f>COUNTIF($C$3:C1573,"Да")</f>
        <v>17</v>
      </c>
      <c r="B1573" s="53">
        <f t="shared" si="49"/>
        <v>46971</v>
      </c>
      <c r="C1573" s="53" t="str">
        <f>IF(ISERROR(VLOOKUP(B1573,Оп27_BYN→EUR!$C$3:$C$33,1,0)),"Нет","Да")</f>
        <v>Нет</v>
      </c>
      <c r="D1573" s="54">
        <f t="shared" si="48"/>
        <v>366</v>
      </c>
      <c r="E1573" s="55">
        <f>('Все выпуски'!$H$4*'Все выпуски'!$H$8)*((VLOOKUP(IF(C1573="Нет",VLOOKUP(A1573,Оп27_BYN→EUR!$A$2:$C$33,3,0),VLOOKUP((A1573-1),Оп27_BYN→EUR!$A$2:$C$33,3,0)),$B$2:$G$2774,5,0)-VLOOKUP(B1573,$B$2:$G$2774,5,0))/365+(VLOOKUP(IF(C1573="Нет",VLOOKUP(A1573,Оп27_BYN→EUR!$A$2:$C$33,3,0),VLOOKUP((A1573-1),Оп27_BYN→EUR!$A$2:$C$33,3,0)),$B$2:$G$2774,6,0)-VLOOKUP(B1573,$B$2:$G$2774,6,0))/366)</f>
        <v>1.595834309217304</v>
      </c>
      <c r="F1573" s="54">
        <f>COUNTIF(D1574:$D$2774,365)</f>
        <v>1054</v>
      </c>
      <c r="G1573" s="54">
        <f>COUNTIF(D1574:$D$2774,366)</f>
        <v>147</v>
      </c>
    </row>
    <row r="1574" spans="1:7" x14ac:dyDescent="0.25">
      <c r="A1574" s="54">
        <f>COUNTIF($C$3:C1574,"Да")</f>
        <v>17</v>
      </c>
      <c r="B1574" s="53">
        <f t="shared" si="49"/>
        <v>46972</v>
      </c>
      <c r="C1574" s="53" t="str">
        <f>IF(ISERROR(VLOOKUP(B1574,Оп27_BYN→EUR!$C$3:$C$33,1,0)),"Нет","Да")</f>
        <v>Нет</v>
      </c>
      <c r="D1574" s="54">
        <f t="shared" si="48"/>
        <v>366</v>
      </c>
      <c r="E1574" s="55">
        <f>('Все выпуски'!$H$4*'Все выпуски'!$H$8)*((VLOOKUP(IF(C1574="Нет",VLOOKUP(A1574,Оп27_BYN→EUR!$A$2:$C$33,3,0),VLOOKUP((A1574-1),Оп27_BYN→EUR!$A$2:$C$33,3,0)),$B$2:$G$2774,5,0)-VLOOKUP(B1574,$B$2:$G$2774,5,0))/365+(VLOOKUP(IF(C1574="Нет",VLOOKUP(A1574,Оп27_BYN→EUR!$A$2:$C$33,3,0),VLOOKUP((A1574-1),Оп27_BYN→EUR!$A$2:$C$33,3,0)),$B$2:$G$2774,6,0)-VLOOKUP(B1574,$B$2:$G$2774,6,0))/366)</f>
        <v>1.622431547704259</v>
      </c>
      <c r="F1574" s="54">
        <f>COUNTIF(D1575:$D$2774,365)</f>
        <v>1054</v>
      </c>
      <c r="G1574" s="54">
        <f>COUNTIF(D1575:$D$2774,366)</f>
        <v>146</v>
      </c>
    </row>
    <row r="1575" spans="1:7" x14ac:dyDescent="0.25">
      <c r="A1575" s="54">
        <f>COUNTIF($C$3:C1575,"Да")</f>
        <v>17</v>
      </c>
      <c r="B1575" s="53">
        <f t="shared" si="49"/>
        <v>46973</v>
      </c>
      <c r="C1575" s="53" t="str">
        <f>IF(ISERROR(VLOOKUP(B1575,Оп27_BYN→EUR!$C$3:$C$33,1,0)),"Нет","Да")</f>
        <v>Нет</v>
      </c>
      <c r="D1575" s="54">
        <f t="shared" si="48"/>
        <v>366</v>
      </c>
      <c r="E1575" s="55">
        <f>('Все выпуски'!$H$4*'Все выпуски'!$H$8)*((VLOOKUP(IF(C1575="Нет",VLOOKUP(A1575,Оп27_BYN→EUR!$A$2:$C$33,3,0),VLOOKUP((A1575-1),Оп27_BYN→EUR!$A$2:$C$33,3,0)),$B$2:$G$2774,5,0)-VLOOKUP(B1575,$B$2:$G$2774,5,0))/365+(VLOOKUP(IF(C1575="Нет",VLOOKUP(A1575,Оп27_BYN→EUR!$A$2:$C$33,3,0),VLOOKUP((A1575-1),Оп27_BYN→EUR!$A$2:$C$33,3,0)),$B$2:$G$2774,6,0)-VLOOKUP(B1575,$B$2:$G$2774,6,0))/366)</f>
        <v>1.6490287861912141</v>
      </c>
      <c r="F1575" s="54">
        <f>COUNTIF(D1576:$D$2774,365)</f>
        <v>1054</v>
      </c>
      <c r="G1575" s="54">
        <f>COUNTIF(D1576:$D$2774,366)</f>
        <v>145</v>
      </c>
    </row>
    <row r="1576" spans="1:7" x14ac:dyDescent="0.25">
      <c r="A1576" s="54">
        <f>COUNTIF($C$3:C1576,"Да")</f>
        <v>17</v>
      </c>
      <c r="B1576" s="53">
        <f t="shared" si="49"/>
        <v>46974</v>
      </c>
      <c r="C1576" s="53" t="str">
        <f>IF(ISERROR(VLOOKUP(B1576,Оп27_BYN→EUR!$C$3:$C$33,1,0)),"Нет","Да")</f>
        <v>Нет</v>
      </c>
      <c r="D1576" s="54">
        <f t="shared" si="48"/>
        <v>366</v>
      </c>
      <c r="E1576" s="55">
        <f>('Все выпуски'!$H$4*'Все выпуски'!$H$8)*((VLOOKUP(IF(C1576="Нет",VLOOKUP(A1576,Оп27_BYN→EUR!$A$2:$C$33,3,0),VLOOKUP((A1576-1),Оп27_BYN→EUR!$A$2:$C$33,3,0)),$B$2:$G$2774,5,0)-VLOOKUP(B1576,$B$2:$G$2774,5,0))/365+(VLOOKUP(IF(C1576="Нет",VLOOKUP(A1576,Оп27_BYN→EUR!$A$2:$C$33,3,0),VLOOKUP((A1576-1),Оп27_BYN→EUR!$A$2:$C$33,3,0)),$B$2:$G$2774,6,0)-VLOOKUP(B1576,$B$2:$G$2774,6,0))/366)</f>
        <v>1.6756260246781693</v>
      </c>
      <c r="F1576" s="54">
        <f>COUNTIF(D1577:$D$2774,365)</f>
        <v>1054</v>
      </c>
      <c r="G1576" s="54">
        <f>COUNTIF(D1577:$D$2774,366)</f>
        <v>144</v>
      </c>
    </row>
    <row r="1577" spans="1:7" x14ac:dyDescent="0.25">
      <c r="A1577" s="54">
        <f>COUNTIF($C$3:C1577,"Да")</f>
        <v>17</v>
      </c>
      <c r="B1577" s="53">
        <f t="shared" si="49"/>
        <v>46975</v>
      </c>
      <c r="C1577" s="53" t="str">
        <f>IF(ISERROR(VLOOKUP(B1577,Оп27_BYN→EUR!$C$3:$C$33,1,0)),"Нет","Да")</f>
        <v>Нет</v>
      </c>
      <c r="D1577" s="54">
        <f t="shared" si="48"/>
        <v>366</v>
      </c>
      <c r="E1577" s="55">
        <f>('Все выпуски'!$H$4*'Все выпуски'!$H$8)*((VLOOKUP(IF(C1577="Нет",VLOOKUP(A1577,Оп27_BYN→EUR!$A$2:$C$33,3,0),VLOOKUP((A1577-1),Оп27_BYN→EUR!$A$2:$C$33,3,0)),$B$2:$G$2774,5,0)-VLOOKUP(B1577,$B$2:$G$2774,5,0))/365+(VLOOKUP(IF(C1577="Нет",VLOOKUP(A1577,Оп27_BYN→EUR!$A$2:$C$33,3,0),VLOOKUP((A1577-1),Оп27_BYN→EUR!$A$2:$C$33,3,0)),$B$2:$G$2774,6,0)-VLOOKUP(B1577,$B$2:$G$2774,6,0))/366)</f>
        <v>1.7022232631651244</v>
      </c>
      <c r="F1577" s="54">
        <f>COUNTIF(D1578:$D$2774,365)</f>
        <v>1054</v>
      </c>
      <c r="G1577" s="54">
        <f>COUNTIF(D1578:$D$2774,366)</f>
        <v>143</v>
      </c>
    </row>
    <row r="1578" spans="1:7" x14ac:dyDescent="0.25">
      <c r="A1578" s="54">
        <f>COUNTIF($C$3:C1578,"Да")</f>
        <v>17</v>
      </c>
      <c r="B1578" s="53">
        <f t="shared" si="49"/>
        <v>46976</v>
      </c>
      <c r="C1578" s="53" t="str">
        <f>IF(ISERROR(VLOOKUP(B1578,Оп27_BYN→EUR!$C$3:$C$33,1,0)),"Нет","Да")</f>
        <v>Нет</v>
      </c>
      <c r="D1578" s="54">
        <f t="shared" si="48"/>
        <v>366</v>
      </c>
      <c r="E1578" s="55">
        <f>('Все выпуски'!$H$4*'Все выпуски'!$H$8)*((VLOOKUP(IF(C1578="Нет",VLOOKUP(A1578,Оп27_BYN→EUR!$A$2:$C$33,3,0),VLOOKUP((A1578-1),Оп27_BYN→EUR!$A$2:$C$33,3,0)),$B$2:$G$2774,5,0)-VLOOKUP(B1578,$B$2:$G$2774,5,0))/365+(VLOOKUP(IF(C1578="Нет",VLOOKUP(A1578,Оп27_BYN→EUR!$A$2:$C$33,3,0),VLOOKUP((A1578-1),Оп27_BYN→EUR!$A$2:$C$33,3,0)),$B$2:$G$2774,6,0)-VLOOKUP(B1578,$B$2:$G$2774,6,0))/366)</f>
        <v>1.7288205016520795</v>
      </c>
      <c r="F1578" s="54">
        <f>COUNTIF(D1579:$D$2774,365)</f>
        <v>1054</v>
      </c>
      <c r="G1578" s="54">
        <f>COUNTIF(D1579:$D$2774,366)</f>
        <v>142</v>
      </c>
    </row>
    <row r="1579" spans="1:7" x14ac:dyDescent="0.25">
      <c r="A1579" s="54">
        <f>COUNTIF($C$3:C1579,"Да")</f>
        <v>17</v>
      </c>
      <c r="B1579" s="53">
        <f t="shared" si="49"/>
        <v>46977</v>
      </c>
      <c r="C1579" s="53" t="str">
        <f>IF(ISERROR(VLOOKUP(B1579,Оп27_BYN→EUR!$C$3:$C$33,1,0)),"Нет","Да")</f>
        <v>Нет</v>
      </c>
      <c r="D1579" s="54">
        <f t="shared" si="48"/>
        <v>366</v>
      </c>
      <c r="E1579" s="55">
        <f>('Все выпуски'!$H$4*'Все выпуски'!$H$8)*((VLOOKUP(IF(C1579="Нет",VLOOKUP(A1579,Оп27_BYN→EUR!$A$2:$C$33,3,0),VLOOKUP((A1579-1),Оп27_BYN→EUR!$A$2:$C$33,3,0)),$B$2:$G$2774,5,0)-VLOOKUP(B1579,$B$2:$G$2774,5,0))/365+(VLOOKUP(IF(C1579="Нет",VLOOKUP(A1579,Оп27_BYN→EUR!$A$2:$C$33,3,0),VLOOKUP((A1579-1),Оп27_BYN→EUR!$A$2:$C$33,3,0)),$B$2:$G$2774,6,0)-VLOOKUP(B1579,$B$2:$G$2774,6,0))/366)</f>
        <v>1.7554177401390345</v>
      </c>
      <c r="F1579" s="54">
        <f>COUNTIF(D1580:$D$2774,365)</f>
        <v>1054</v>
      </c>
      <c r="G1579" s="54">
        <f>COUNTIF(D1580:$D$2774,366)</f>
        <v>141</v>
      </c>
    </row>
    <row r="1580" spans="1:7" x14ac:dyDescent="0.25">
      <c r="A1580" s="54">
        <f>COUNTIF($C$3:C1580,"Да")</f>
        <v>17</v>
      </c>
      <c r="B1580" s="53">
        <f t="shared" si="49"/>
        <v>46978</v>
      </c>
      <c r="C1580" s="53" t="str">
        <f>IF(ISERROR(VLOOKUP(B1580,Оп27_BYN→EUR!$C$3:$C$33,1,0)),"Нет","Да")</f>
        <v>Нет</v>
      </c>
      <c r="D1580" s="54">
        <f t="shared" si="48"/>
        <v>366</v>
      </c>
      <c r="E1580" s="55">
        <f>('Все выпуски'!$H$4*'Все выпуски'!$H$8)*((VLOOKUP(IF(C1580="Нет",VLOOKUP(A1580,Оп27_BYN→EUR!$A$2:$C$33,3,0),VLOOKUP((A1580-1),Оп27_BYN→EUR!$A$2:$C$33,3,0)),$B$2:$G$2774,5,0)-VLOOKUP(B1580,$B$2:$G$2774,5,0))/365+(VLOOKUP(IF(C1580="Нет",VLOOKUP(A1580,Оп27_BYN→EUR!$A$2:$C$33,3,0),VLOOKUP((A1580-1),Оп27_BYN→EUR!$A$2:$C$33,3,0)),$B$2:$G$2774,6,0)-VLOOKUP(B1580,$B$2:$G$2774,6,0))/366)</f>
        <v>1.7820149786259896</v>
      </c>
      <c r="F1580" s="54">
        <f>COUNTIF(D1581:$D$2774,365)</f>
        <v>1054</v>
      </c>
      <c r="G1580" s="54">
        <f>COUNTIF(D1581:$D$2774,366)</f>
        <v>140</v>
      </c>
    </row>
    <row r="1581" spans="1:7" x14ac:dyDescent="0.25">
      <c r="A1581" s="54">
        <f>COUNTIF($C$3:C1581,"Да")</f>
        <v>17</v>
      </c>
      <c r="B1581" s="53">
        <f t="shared" si="49"/>
        <v>46979</v>
      </c>
      <c r="C1581" s="53" t="str">
        <f>IF(ISERROR(VLOOKUP(B1581,Оп27_BYN→EUR!$C$3:$C$33,1,0)),"Нет","Да")</f>
        <v>Нет</v>
      </c>
      <c r="D1581" s="54">
        <f t="shared" si="48"/>
        <v>366</v>
      </c>
      <c r="E1581" s="55">
        <f>('Все выпуски'!$H$4*'Все выпуски'!$H$8)*((VLOOKUP(IF(C1581="Нет",VLOOKUP(A1581,Оп27_BYN→EUR!$A$2:$C$33,3,0),VLOOKUP((A1581-1),Оп27_BYN→EUR!$A$2:$C$33,3,0)),$B$2:$G$2774,5,0)-VLOOKUP(B1581,$B$2:$G$2774,5,0))/365+(VLOOKUP(IF(C1581="Нет",VLOOKUP(A1581,Оп27_BYN→EUR!$A$2:$C$33,3,0),VLOOKUP((A1581-1),Оп27_BYN→EUR!$A$2:$C$33,3,0)),$B$2:$G$2774,6,0)-VLOOKUP(B1581,$B$2:$G$2774,6,0))/366)</f>
        <v>1.8086122171129448</v>
      </c>
      <c r="F1581" s="54">
        <f>COUNTIF(D1582:$D$2774,365)</f>
        <v>1054</v>
      </c>
      <c r="G1581" s="54">
        <f>COUNTIF(D1582:$D$2774,366)</f>
        <v>139</v>
      </c>
    </row>
    <row r="1582" spans="1:7" x14ac:dyDescent="0.25">
      <c r="A1582" s="54">
        <f>COUNTIF($C$3:C1582,"Да")</f>
        <v>17</v>
      </c>
      <c r="B1582" s="53">
        <f t="shared" si="49"/>
        <v>46980</v>
      </c>
      <c r="C1582" s="53" t="str">
        <f>IF(ISERROR(VLOOKUP(B1582,Оп27_BYN→EUR!$C$3:$C$33,1,0)),"Нет","Да")</f>
        <v>Нет</v>
      </c>
      <c r="D1582" s="54">
        <f t="shared" si="48"/>
        <v>366</v>
      </c>
      <c r="E1582" s="55">
        <f>('Все выпуски'!$H$4*'Все выпуски'!$H$8)*((VLOOKUP(IF(C1582="Нет",VLOOKUP(A1582,Оп27_BYN→EUR!$A$2:$C$33,3,0),VLOOKUP((A1582-1),Оп27_BYN→EUR!$A$2:$C$33,3,0)),$B$2:$G$2774,5,0)-VLOOKUP(B1582,$B$2:$G$2774,5,0))/365+(VLOOKUP(IF(C1582="Нет",VLOOKUP(A1582,Оп27_BYN→EUR!$A$2:$C$33,3,0),VLOOKUP((A1582-1),Оп27_BYN→EUR!$A$2:$C$33,3,0)),$B$2:$G$2774,6,0)-VLOOKUP(B1582,$B$2:$G$2774,6,0))/366)</f>
        <v>1.8352094555998997</v>
      </c>
      <c r="F1582" s="54">
        <f>COUNTIF(D1583:$D$2774,365)</f>
        <v>1054</v>
      </c>
      <c r="G1582" s="54">
        <f>COUNTIF(D1583:$D$2774,366)</f>
        <v>138</v>
      </c>
    </row>
    <row r="1583" spans="1:7" x14ac:dyDescent="0.25">
      <c r="A1583" s="54">
        <f>COUNTIF($C$3:C1583,"Да")</f>
        <v>17</v>
      </c>
      <c r="B1583" s="53">
        <f t="shared" si="49"/>
        <v>46981</v>
      </c>
      <c r="C1583" s="53" t="str">
        <f>IF(ISERROR(VLOOKUP(B1583,Оп27_BYN→EUR!$C$3:$C$33,1,0)),"Нет","Да")</f>
        <v>Нет</v>
      </c>
      <c r="D1583" s="54">
        <f t="shared" si="48"/>
        <v>366</v>
      </c>
      <c r="E1583" s="55">
        <f>('Все выпуски'!$H$4*'Все выпуски'!$H$8)*((VLOOKUP(IF(C1583="Нет",VLOOKUP(A1583,Оп27_BYN→EUR!$A$2:$C$33,3,0),VLOOKUP((A1583-1),Оп27_BYN→EUR!$A$2:$C$33,3,0)),$B$2:$G$2774,5,0)-VLOOKUP(B1583,$B$2:$G$2774,5,0))/365+(VLOOKUP(IF(C1583="Нет",VLOOKUP(A1583,Оп27_BYN→EUR!$A$2:$C$33,3,0),VLOOKUP((A1583-1),Оп27_BYN→EUR!$A$2:$C$33,3,0)),$B$2:$G$2774,6,0)-VLOOKUP(B1583,$B$2:$G$2774,6,0))/366)</f>
        <v>1.8618066940868547</v>
      </c>
      <c r="F1583" s="54">
        <f>COUNTIF(D1584:$D$2774,365)</f>
        <v>1054</v>
      </c>
      <c r="G1583" s="54">
        <f>COUNTIF(D1584:$D$2774,366)</f>
        <v>137</v>
      </c>
    </row>
    <row r="1584" spans="1:7" x14ac:dyDescent="0.25">
      <c r="A1584" s="54">
        <f>COUNTIF($C$3:C1584,"Да")</f>
        <v>17</v>
      </c>
      <c r="B1584" s="53">
        <f t="shared" si="49"/>
        <v>46982</v>
      </c>
      <c r="C1584" s="53" t="str">
        <f>IF(ISERROR(VLOOKUP(B1584,Оп27_BYN→EUR!$C$3:$C$33,1,0)),"Нет","Да")</f>
        <v>Нет</v>
      </c>
      <c r="D1584" s="54">
        <f t="shared" si="48"/>
        <v>366</v>
      </c>
      <c r="E1584" s="55">
        <f>('Все выпуски'!$H$4*'Все выпуски'!$H$8)*((VLOOKUP(IF(C1584="Нет",VLOOKUP(A1584,Оп27_BYN→EUR!$A$2:$C$33,3,0),VLOOKUP((A1584-1),Оп27_BYN→EUR!$A$2:$C$33,3,0)),$B$2:$G$2774,5,0)-VLOOKUP(B1584,$B$2:$G$2774,5,0))/365+(VLOOKUP(IF(C1584="Нет",VLOOKUP(A1584,Оп27_BYN→EUR!$A$2:$C$33,3,0),VLOOKUP((A1584-1),Оп27_BYN→EUR!$A$2:$C$33,3,0)),$B$2:$G$2774,6,0)-VLOOKUP(B1584,$B$2:$G$2774,6,0))/366)</f>
        <v>1.8884039325738098</v>
      </c>
      <c r="F1584" s="54">
        <f>COUNTIF(D1585:$D$2774,365)</f>
        <v>1054</v>
      </c>
      <c r="G1584" s="54">
        <f>COUNTIF(D1585:$D$2774,366)</f>
        <v>136</v>
      </c>
    </row>
    <row r="1585" spans="1:7" x14ac:dyDescent="0.25">
      <c r="A1585" s="54">
        <f>COUNTIF($C$3:C1585,"Да")</f>
        <v>17</v>
      </c>
      <c r="B1585" s="53">
        <f t="shared" si="49"/>
        <v>46983</v>
      </c>
      <c r="C1585" s="53" t="str">
        <f>IF(ISERROR(VLOOKUP(B1585,Оп27_BYN→EUR!$C$3:$C$33,1,0)),"Нет","Да")</f>
        <v>Нет</v>
      </c>
      <c r="D1585" s="54">
        <f t="shared" si="48"/>
        <v>366</v>
      </c>
      <c r="E1585" s="55">
        <f>('Все выпуски'!$H$4*'Все выпуски'!$H$8)*((VLOOKUP(IF(C1585="Нет",VLOOKUP(A1585,Оп27_BYN→EUR!$A$2:$C$33,3,0),VLOOKUP((A1585-1),Оп27_BYN→EUR!$A$2:$C$33,3,0)),$B$2:$G$2774,5,0)-VLOOKUP(B1585,$B$2:$G$2774,5,0))/365+(VLOOKUP(IF(C1585="Нет",VLOOKUP(A1585,Оп27_BYN→EUR!$A$2:$C$33,3,0),VLOOKUP((A1585-1),Оп27_BYN→EUR!$A$2:$C$33,3,0)),$B$2:$G$2774,6,0)-VLOOKUP(B1585,$B$2:$G$2774,6,0))/366)</f>
        <v>1.9150011710607648</v>
      </c>
      <c r="F1585" s="54">
        <f>COUNTIF(D1586:$D$2774,365)</f>
        <v>1054</v>
      </c>
      <c r="G1585" s="54">
        <f>COUNTIF(D1586:$D$2774,366)</f>
        <v>135</v>
      </c>
    </row>
    <row r="1586" spans="1:7" x14ac:dyDescent="0.25">
      <c r="A1586" s="54">
        <f>COUNTIF($C$3:C1586,"Да")</f>
        <v>17</v>
      </c>
      <c r="B1586" s="53">
        <f t="shared" si="49"/>
        <v>46984</v>
      </c>
      <c r="C1586" s="53" t="str">
        <f>IF(ISERROR(VLOOKUP(B1586,Оп27_BYN→EUR!$C$3:$C$33,1,0)),"Нет","Да")</f>
        <v>Нет</v>
      </c>
      <c r="D1586" s="54">
        <f t="shared" si="48"/>
        <v>366</v>
      </c>
      <c r="E1586" s="55">
        <f>('Все выпуски'!$H$4*'Все выпуски'!$H$8)*((VLOOKUP(IF(C1586="Нет",VLOOKUP(A1586,Оп27_BYN→EUR!$A$2:$C$33,3,0),VLOOKUP((A1586-1),Оп27_BYN→EUR!$A$2:$C$33,3,0)),$B$2:$G$2774,5,0)-VLOOKUP(B1586,$B$2:$G$2774,5,0))/365+(VLOOKUP(IF(C1586="Нет",VLOOKUP(A1586,Оп27_BYN→EUR!$A$2:$C$33,3,0),VLOOKUP((A1586-1),Оп27_BYN→EUR!$A$2:$C$33,3,0)),$B$2:$G$2774,6,0)-VLOOKUP(B1586,$B$2:$G$2774,6,0))/366)</f>
        <v>1.9415984095477199</v>
      </c>
      <c r="F1586" s="54">
        <f>COUNTIF(D1587:$D$2774,365)</f>
        <v>1054</v>
      </c>
      <c r="G1586" s="54">
        <f>COUNTIF(D1587:$D$2774,366)</f>
        <v>134</v>
      </c>
    </row>
    <row r="1587" spans="1:7" x14ac:dyDescent="0.25">
      <c r="A1587" s="54">
        <f>COUNTIF($C$3:C1587,"Да")</f>
        <v>17</v>
      </c>
      <c r="B1587" s="53">
        <f t="shared" si="49"/>
        <v>46985</v>
      </c>
      <c r="C1587" s="53" t="str">
        <f>IF(ISERROR(VLOOKUP(B1587,Оп27_BYN→EUR!$C$3:$C$33,1,0)),"Нет","Да")</f>
        <v>Нет</v>
      </c>
      <c r="D1587" s="54">
        <f t="shared" si="48"/>
        <v>366</v>
      </c>
      <c r="E1587" s="55">
        <f>('Все выпуски'!$H$4*'Все выпуски'!$H$8)*((VLOOKUP(IF(C1587="Нет",VLOOKUP(A1587,Оп27_BYN→EUR!$A$2:$C$33,3,0),VLOOKUP((A1587-1),Оп27_BYN→EUR!$A$2:$C$33,3,0)),$B$2:$G$2774,5,0)-VLOOKUP(B1587,$B$2:$G$2774,5,0))/365+(VLOOKUP(IF(C1587="Нет",VLOOKUP(A1587,Оп27_BYN→EUR!$A$2:$C$33,3,0),VLOOKUP((A1587-1),Оп27_BYN→EUR!$A$2:$C$33,3,0)),$B$2:$G$2774,6,0)-VLOOKUP(B1587,$B$2:$G$2774,6,0))/366)</f>
        <v>1.9681956480346752</v>
      </c>
      <c r="F1587" s="54">
        <f>COUNTIF(D1588:$D$2774,365)</f>
        <v>1054</v>
      </c>
      <c r="G1587" s="54">
        <f>COUNTIF(D1588:$D$2774,366)</f>
        <v>133</v>
      </c>
    </row>
    <row r="1588" spans="1:7" x14ac:dyDescent="0.25">
      <c r="A1588" s="54">
        <f>COUNTIF($C$3:C1588,"Да")</f>
        <v>17</v>
      </c>
      <c r="B1588" s="53">
        <f t="shared" si="49"/>
        <v>46986</v>
      </c>
      <c r="C1588" s="53" t="str">
        <f>IF(ISERROR(VLOOKUP(B1588,Оп27_BYN→EUR!$C$3:$C$33,1,0)),"Нет","Да")</f>
        <v>Нет</v>
      </c>
      <c r="D1588" s="54">
        <f t="shared" si="48"/>
        <v>366</v>
      </c>
      <c r="E1588" s="55">
        <f>('Все выпуски'!$H$4*'Все выпуски'!$H$8)*((VLOOKUP(IF(C1588="Нет",VLOOKUP(A1588,Оп27_BYN→EUR!$A$2:$C$33,3,0),VLOOKUP((A1588-1),Оп27_BYN→EUR!$A$2:$C$33,3,0)),$B$2:$G$2774,5,0)-VLOOKUP(B1588,$B$2:$G$2774,5,0))/365+(VLOOKUP(IF(C1588="Нет",VLOOKUP(A1588,Оп27_BYN→EUR!$A$2:$C$33,3,0),VLOOKUP((A1588-1),Оп27_BYN→EUR!$A$2:$C$33,3,0)),$B$2:$G$2774,6,0)-VLOOKUP(B1588,$B$2:$G$2774,6,0))/366)</f>
        <v>1.9947928865216302</v>
      </c>
      <c r="F1588" s="54">
        <f>COUNTIF(D1589:$D$2774,365)</f>
        <v>1054</v>
      </c>
      <c r="G1588" s="54">
        <f>COUNTIF(D1589:$D$2774,366)</f>
        <v>132</v>
      </c>
    </row>
    <row r="1589" spans="1:7" x14ac:dyDescent="0.25">
      <c r="A1589" s="54">
        <f>COUNTIF($C$3:C1589,"Да")</f>
        <v>17</v>
      </c>
      <c r="B1589" s="53">
        <f t="shared" si="49"/>
        <v>46987</v>
      </c>
      <c r="C1589" s="53" t="str">
        <f>IF(ISERROR(VLOOKUP(B1589,Оп27_BYN→EUR!$C$3:$C$33,1,0)),"Нет","Да")</f>
        <v>Нет</v>
      </c>
      <c r="D1589" s="54">
        <f t="shared" si="48"/>
        <v>366</v>
      </c>
      <c r="E1589" s="55">
        <f>('Все выпуски'!$H$4*'Все выпуски'!$H$8)*((VLOOKUP(IF(C1589="Нет",VLOOKUP(A1589,Оп27_BYN→EUR!$A$2:$C$33,3,0),VLOOKUP((A1589-1),Оп27_BYN→EUR!$A$2:$C$33,3,0)),$B$2:$G$2774,5,0)-VLOOKUP(B1589,$B$2:$G$2774,5,0))/365+(VLOOKUP(IF(C1589="Нет",VLOOKUP(A1589,Оп27_BYN→EUR!$A$2:$C$33,3,0),VLOOKUP((A1589-1),Оп27_BYN→EUR!$A$2:$C$33,3,0)),$B$2:$G$2774,6,0)-VLOOKUP(B1589,$B$2:$G$2774,6,0))/366)</f>
        <v>2.0213901250085851</v>
      </c>
      <c r="F1589" s="54">
        <f>COUNTIF(D1590:$D$2774,365)</f>
        <v>1054</v>
      </c>
      <c r="G1589" s="54">
        <f>COUNTIF(D1590:$D$2774,366)</f>
        <v>131</v>
      </c>
    </row>
    <row r="1590" spans="1:7" x14ac:dyDescent="0.25">
      <c r="A1590" s="54">
        <f>COUNTIF($C$3:C1590,"Да")</f>
        <v>17</v>
      </c>
      <c r="B1590" s="53">
        <f t="shared" si="49"/>
        <v>46988</v>
      </c>
      <c r="C1590" s="53" t="str">
        <f>IF(ISERROR(VLOOKUP(B1590,Оп27_BYN→EUR!$C$3:$C$33,1,0)),"Нет","Да")</f>
        <v>Нет</v>
      </c>
      <c r="D1590" s="54">
        <f t="shared" si="48"/>
        <v>366</v>
      </c>
      <c r="E1590" s="55">
        <f>('Все выпуски'!$H$4*'Все выпуски'!$H$8)*((VLOOKUP(IF(C1590="Нет",VLOOKUP(A1590,Оп27_BYN→EUR!$A$2:$C$33,3,0),VLOOKUP((A1590-1),Оп27_BYN→EUR!$A$2:$C$33,3,0)),$B$2:$G$2774,5,0)-VLOOKUP(B1590,$B$2:$G$2774,5,0))/365+(VLOOKUP(IF(C1590="Нет",VLOOKUP(A1590,Оп27_BYN→EUR!$A$2:$C$33,3,0),VLOOKUP((A1590-1),Оп27_BYN→EUR!$A$2:$C$33,3,0)),$B$2:$G$2774,6,0)-VLOOKUP(B1590,$B$2:$G$2774,6,0))/366)</f>
        <v>2.0479873634955403</v>
      </c>
      <c r="F1590" s="54">
        <f>COUNTIF(D1591:$D$2774,365)</f>
        <v>1054</v>
      </c>
      <c r="G1590" s="54">
        <f>COUNTIF(D1591:$D$2774,366)</f>
        <v>130</v>
      </c>
    </row>
    <row r="1591" spans="1:7" x14ac:dyDescent="0.25">
      <c r="A1591" s="54">
        <f>COUNTIF($C$3:C1591,"Да")</f>
        <v>17</v>
      </c>
      <c r="B1591" s="53">
        <f t="shared" si="49"/>
        <v>46989</v>
      </c>
      <c r="C1591" s="53" t="str">
        <f>IF(ISERROR(VLOOKUP(B1591,Оп27_BYN→EUR!$C$3:$C$33,1,0)),"Нет","Да")</f>
        <v>Нет</v>
      </c>
      <c r="D1591" s="54">
        <f t="shared" si="48"/>
        <v>366</v>
      </c>
      <c r="E1591" s="55">
        <f>('Все выпуски'!$H$4*'Все выпуски'!$H$8)*((VLOOKUP(IF(C1591="Нет",VLOOKUP(A1591,Оп27_BYN→EUR!$A$2:$C$33,3,0),VLOOKUP((A1591-1),Оп27_BYN→EUR!$A$2:$C$33,3,0)),$B$2:$G$2774,5,0)-VLOOKUP(B1591,$B$2:$G$2774,5,0))/365+(VLOOKUP(IF(C1591="Нет",VLOOKUP(A1591,Оп27_BYN→EUR!$A$2:$C$33,3,0),VLOOKUP((A1591-1),Оп27_BYN→EUR!$A$2:$C$33,3,0)),$B$2:$G$2774,6,0)-VLOOKUP(B1591,$B$2:$G$2774,6,0))/366)</f>
        <v>2.0745846019824952</v>
      </c>
      <c r="F1591" s="54">
        <f>COUNTIF(D1592:$D$2774,365)</f>
        <v>1054</v>
      </c>
      <c r="G1591" s="54">
        <f>COUNTIF(D1592:$D$2774,366)</f>
        <v>129</v>
      </c>
    </row>
    <row r="1592" spans="1:7" x14ac:dyDescent="0.25">
      <c r="A1592" s="54">
        <f>COUNTIF($C$3:C1592,"Да")</f>
        <v>17</v>
      </c>
      <c r="B1592" s="53">
        <f t="shared" si="49"/>
        <v>46990</v>
      </c>
      <c r="C1592" s="53" t="str">
        <f>IF(ISERROR(VLOOKUP(B1592,Оп27_BYN→EUR!$C$3:$C$33,1,0)),"Нет","Да")</f>
        <v>Нет</v>
      </c>
      <c r="D1592" s="54">
        <f t="shared" si="48"/>
        <v>366</v>
      </c>
      <c r="E1592" s="55">
        <f>('Все выпуски'!$H$4*'Все выпуски'!$H$8)*((VLOOKUP(IF(C1592="Нет",VLOOKUP(A1592,Оп27_BYN→EUR!$A$2:$C$33,3,0),VLOOKUP((A1592-1),Оп27_BYN→EUR!$A$2:$C$33,3,0)),$B$2:$G$2774,5,0)-VLOOKUP(B1592,$B$2:$G$2774,5,0))/365+(VLOOKUP(IF(C1592="Нет",VLOOKUP(A1592,Оп27_BYN→EUR!$A$2:$C$33,3,0),VLOOKUP((A1592-1),Оп27_BYN→EUR!$A$2:$C$33,3,0)),$B$2:$G$2774,6,0)-VLOOKUP(B1592,$B$2:$G$2774,6,0))/366)</f>
        <v>2.1011818404694504</v>
      </c>
      <c r="F1592" s="54">
        <f>COUNTIF(D1593:$D$2774,365)</f>
        <v>1054</v>
      </c>
      <c r="G1592" s="54">
        <f>COUNTIF(D1593:$D$2774,366)</f>
        <v>128</v>
      </c>
    </row>
    <row r="1593" spans="1:7" x14ac:dyDescent="0.25">
      <c r="A1593" s="54">
        <f>COUNTIF($C$3:C1593,"Да")</f>
        <v>17</v>
      </c>
      <c r="B1593" s="53">
        <f t="shared" si="49"/>
        <v>46991</v>
      </c>
      <c r="C1593" s="53" t="str">
        <f>IF(ISERROR(VLOOKUP(B1593,Оп27_BYN→EUR!$C$3:$C$33,1,0)),"Нет","Да")</f>
        <v>Нет</v>
      </c>
      <c r="D1593" s="54">
        <f t="shared" si="48"/>
        <v>366</v>
      </c>
      <c r="E1593" s="55">
        <f>('Все выпуски'!$H$4*'Все выпуски'!$H$8)*((VLOOKUP(IF(C1593="Нет",VLOOKUP(A1593,Оп27_BYN→EUR!$A$2:$C$33,3,0),VLOOKUP((A1593-1),Оп27_BYN→EUR!$A$2:$C$33,3,0)),$B$2:$G$2774,5,0)-VLOOKUP(B1593,$B$2:$G$2774,5,0))/365+(VLOOKUP(IF(C1593="Нет",VLOOKUP(A1593,Оп27_BYN→EUR!$A$2:$C$33,3,0),VLOOKUP((A1593-1),Оп27_BYN→EUR!$A$2:$C$33,3,0)),$B$2:$G$2774,6,0)-VLOOKUP(B1593,$B$2:$G$2774,6,0))/366)</f>
        <v>2.1277790789564053</v>
      </c>
      <c r="F1593" s="54">
        <f>COUNTIF(D1594:$D$2774,365)</f>
        <v>1054</v>
      </c>
      <c r="G1593" s="54">
        <f>COUNTIF(D1594:$D$2774,366)</f>
        <v>127</v>
      </c>
    </row>
    <row r="1594" spans="1:7" x14ac:dyDescent="0.25">
      <c r="A1594" s="54">
        <f>COUNTIF($C$3:C1594,"Да")</f>
        <v>17</v>
      </c>
      <c r="B1594" s="53">
        <f t="shared" si="49"/>
        <v>46992</v>
      </c>
      <c r="C1594" s="53" t="str">
        <f>IF(ISERROR(VLOOKUP(B1594,Оп27_BYN→EUR!$C$3:$C$33,1,0)),"Нет","Да")</f>
        <v>Нет</v>
      </c>
      <c r="D1594" s="54">
        <f t="shared" si="48"/>
        <v>366</v>
      </c>
      <c r="E1594" s="55">
        <f>('Все выпуски'!$H$4*'Все выпуски'!$H$8)*((VLOOKUP(IF(C1594="Нет",VLOOKUP(A1594,Оп27_BYN→EUR!$A$2:$C$33,3,0),VLOOKUP((A1594-1),Оп27_BYN→EUR!$A$2:$C$33,3,0)),$B$2:$G$2774,5,0)-VLOOKUP(B1594,$B$2:$G$2774,5,0))/365+(VLOOKUP(IF(C1594="Нет",VLOOKUP(A1594,Оп27_BYN→EUR!$A$2:$C$33,3,0),VLOOKUP((A1594-1),Оп27_BYN→EUR!$A$2:$C$33,3,0)),$B$2:$G$2774,6,0)-VLOOKUP(B1594,$B$2:$G$2774,6,0))/366)</f>
        <v>2.1543763174433606</v>
      </c>
      <c r="F1594" s="54">
        <f>COUNTIF(D1595:$D$2774,365)</f>
        <v>1054</v>
      </c>
      <c r="G1594" s="54">
        <f>COUNTIF(D1595:$D$2774,366)</f>
        <v>126</v>
      </c>
    </row>
    <row r="1595" spans="1:7" x14ac:dyDescent="0.25">
      <c r="A1595" s="54">
        <f>COUNTIF($C$3:C1595,"Да")</f>
        <v>17</v>
      </c>
      <c r="B1595" s="53">
        <f t="shared" si="49"/>
        <v>46993</v>
      </c>
      <c r="C1595" s="53" t="str">
        <f>IF(ISERROR(VLOOKUP(B1595,Оп27_BYN→EUR!$C$3:$C$33,1,0)),"Нет","Да")</f>
        <v>Нет</v>
      </c>
      <c r="D1595" s="54">
        <f t="shared" si="48"/>
        <v>366</v>
      </c>
      <c r="E1595" s="55">
        <f>('Все выпуски'!$H$4*'Все выпуски'!$H$8)*((VLOOKUP(IF(C1595="Нет",VLOOKUP(A1595,Оп27_BYN→EUR!$A$2:$C$33,3,0),VLOOKUP((A1595-1),Оп27_BYN→EUR!$A$2:$C$33,3,0)),$B$2:$G$2774,5,0)-VLOOKUP(B1595,$B$2:$G$2774,5,0))/365+(VLOOKUP(IF(C1595="Нет",VLOOKUP(A1595,Оп27_BYN→EUR!$A$2:$C$33,3,0),VLOOKUP((A1595-1),Оп27_BYN→EUR!$A$2:$C$33,3,0)),$B$2:$G$2774,6,0)-VLOOKUP(B1595,$B$2:$G$2774,6,0))/366)</f>
        <v>2.1809735559303154</v>
      </c>
      <c r="F1595" s="54">
        <f>COUNTIF(D1596:$D$2774,365)</f>
        <v>1054</v>
      </c>
      <c r="G1595" s="54">
        <f>COUNTIF(D1596:$D$2774,366)</f>
        <v>125</v>
      </c>
    </row>
    <row r="1596" spans="1:7" x14ac:dyDescent="0.25">
      <c r="A1596" s="54">
        <f>COUNTIF($C$3:C1596,"Да")</f>
        <v>17</v>
      </c>
      <c r="B1596" s="53">
        <f t="shared" si="49"/>
        <v>46994</v>
      </c>
      <c r="C1596" s="53" t="str">
        <f>IF(ISERROR(VLOOKUP(B1596,Оп27_BYN→EUR!$C$3:$C$33,1,0)),"Нет","Да")</f>
        <v>Нет</v>
      </c>
      <c r="D1596" s="54">
        <f t="shared" si="48"/>
        <v>366</v>
      </c>
      <c r="E1596" s="55">
        <f>('Все выпуски'!$H$4*'Все выпуски'!$H$8)*((VLOOKUP(IF(C1596="Нет",VLOOKUP(A1596,Оп27_BYN→EUR!$A$2:$C$33,3,0),VLOOKUP((A1596-1),Оп27_BYN→EUR!$A$2:$C$33,3,0)),$B$2:$G$2774,5,0)-VLOOKUP(B1596,$B$2:$G$2774,5,0))/365+(VLOOKUP(IF(C1596="Нет",VLOOKUP(A1596,Оп27_BYN→EUR!$A$2:$C$33,3,0),VLOOKUP((A1596-1),Оп27_BYN→EUR!$A$2:$C$33,3,0)),$B$2:$G$2774,6,0)-VLOOKUP(B1596,$B$2:$G$2774,6,0))/366)</f>
        <v>2.2075707944172707</v>
      </c>
      <c r="F1596" s="54">
        <f>COUNTIF(D1597:$D$2774,365)</f>
        <v>1054</v>
      </c>
      <c r="G1596" s="54">
        <f>COUNTIF(D1597:$D$2774,366)</f>
        <v>124</v>
      </c>
    </row>
    <row r="1597" spans="1:7" x14ac:dyDescent="0.25">
      <c r="A1597" s="54">
        <f>COUNTIF($C$3:C1597,"Да")</f>
        <v>17</v>
      </c>
      <c r="B1597" s="53">
        <f t="shared" si="49"/>
        <v>46995</v>
      </c>
      <c r="C1597" s="53" t="str">
        <f>IF(ISERROR(VLOOKUP(B1597,Оп27_BYN→EUR!$C$3:$C$33,1,0)),"Нет","Да")</f>
        <v>Нет</v>
      </c>
      <c r="D1597" s="54">
        <f t="shared" si="48"/>
        <v>366</v>
      </c>
      <c r="E1597" s="55">
        <f>('Все выпуски'!$H$4*'Все выпуски'!$H$8)*((VLOOKUP(IF(C1597="Нет",VLOOKUP(A1597,Оп27_BYN→EUR!$A$2:$C$33,3,0),VLOOKUP((A1597-1),Оп27_BYN→EUR!$A$2:$C$33,3,0)),$B$2:$G$2774,5,0)-VLOOKUP(B1597,$B$2:$G$2774,5,0))/365+(VLOOKUP(IF(C1597="Нет",VLOOKUP(A1597,Оп27_BYN→EUR!$A$2:$C$33,3,0),VLOOKUP((A1597-1),Оп27_BYN→EUR!$A$2:$C$33,3,0)),$B$2:$G$2774,6,0)-VLOOKUP(B1597,$B$2:$G$2774,6,0))/366)</f>
        <v>2.2341680329042259</v>
      </c>
      <c r="F1597" s="54">
        <f>COUNTIF(D1598:$D$2774,365)</f>
        <v>1054</v>
      </c>
      <c r="G1597" s="54">
        <f>COUNTIF(D1598:$D$2774,366)</f>
        <v>123</v>
      </c>
    </row>
    <row r="1598" spans="1:7" x14ac:dyDescent="0.25">
      <c r="A1598" s="54">
        <f>COUNTIF($C$3:C1598,"Да")</f>
        <v>17</v>
      </c>
      <c r="B1598" s="53">
        <f t="shared" si="49"/>
        <v>46996</v>
      </c>
      <c r="C1598" s="53" t="str">
        <f>IF(ISERROR(VLOOKUP(B1598,Оп27_BYN→EUR!$C$3:$C$33,1,0)),"Нет","Да")</f>
        <v>Нет</v>
      </c>
      <c r="D1598" s="54">
        <f t="shared" si="48"/>
        <v>366</v>
      </c>
      <c r="E1598" s="55">
        <f>('Все выпуски'!$H$4*'Все выпуски'!$H$8)*((VLOOKUP(IF(C1598="Нет",VLOOKUP(A1598,Оп27_BYN→EUR!$A$2:$C$33,3,0),VLOOKUP((A1598-1),Оп27_BYN→EUR!$A$2:$C$33,3,0)),$B$2:$G$2774,5,0)-VLOOKUP(B1598,$B$2:$G$2774,5,0))/365+(VLOOKUP(IF(C1598="Нет",VLOOKUP(A1598,Оп27_BYN→EUR!$A$2:$C$33,3,0),VLOOKUP((A1598-1),Оп27_BYN→EUR!$A$2:$C$33,3,0)),$B$2:$G$2774,6,0)-VLOOKUP(B1598,$B$2:$G$2774,6,0))/366)</f>
        <v>2.2607652713911808</v>
      </c>
      <c r="F1598" s="54">
        <f>COUNTIF(D1599:$D$2774,365)</f>
        <v>1054</v>
      </c>
      <c r="G1598" s="54">
        <f>COUNTIF(D1599:$D$2774,366)</f>
        <v>122</v>
      </c>
    </row>
    <row r="1599" spans="1:7" x14ac:dyDescent="0.25">
      <c r="A1599" s="54">
        <f>COUNTIF($C$3:C1599,"Да")</f>
        <v>17</v>
      </c>
      <c r="B1599" s="53">
        <f t="shared" si="49"/>
        <v>46997</v>
      </c>
      <c r="C1599" s="53" t="str">
        <f>IF(ISERROR(VLOOKUP(B1599,Оп27_BYN→EUR!$C$3:$C$33,1,0)),"Нет","Да")</f>
        <v>Нет</v>
      </c>
      <c r="D1599" s="54">
        <f t="shared" si="48"/>
        <v>366</v>
      </c>
      <c r="E1599" s="55">
        <f>('Все выпуски'!$H$4*'Все выпуски'!$H$8)*((VLOOKUP(IF(C1599="Нет",VLOOKUP(A1599,Оп27_BYN→EUR!$A$2:$C$33,3,0),VLOOKUP((A1599-1),Оп27_BYN→EUR!$A$2:$C$33,3,0)),$B$2:$G$2774,5,0)-VLOOKUP(B1599,$B$2:$G$2774,5,0))/365+(VLOOKUP(IF(C1599="Нет",VLOOKUP(A1599,Оп27_BYN→EUR!$A$2:$C$33,3,0),VLOOKUP((A1599-1),Оп27_BYN→EUR!$A$2:$C$33,3,0)),$B$2:$G$2774,6,0)-VLOOKUP(B1599,$B$2:$G$2774,6,0))/366)</f>
        <v>2.2873625098781361</v>
      </c>
      <c r="F1599" s="54">
        <f>COUNTIF(D1600:$D$2774,365)</f>
        <v>1054</v>
      </c>
      <c r="G1599" s="54">
        <f>COUNTIF(D1600:$D$2774,366)</f>
        <v>121</v>
      </c>
    </row>
    <row r="1600" spans="1:7" x14ac:dyDescent="0.25">
      <c r="A1600" s="54">
        <f>COUNTIF($C$3:C1600,"Да")</f>
        <v>17</v>
      </c>
      <c r="B1600" s="53">
        <f t="shared" si="49"/>
        <v>46998</v>
      </c>
      <c r="C1600" s="53" t="str">
        <f>IF(ISERROR(VLOOKUP(B1600,Оп27_BYN→EUR!$C$3:$C$33,1,0)),"Нет","Да")</f>
        <v>Нет</v>
      </c>
      <c r="D1600" s="54">
        <f t="shared" si="48"/>
        <v>366</v>
      </c>
      <c r="E1600" s="55">
        <f>('Все выпуски'!$H$4*'Все выпуски'!$H$8)*((VLOOKUP(IF(C1600="Нет",VLOOKUP(A1600,Оп27_BYN→EUR!$A$2:$C$33,3,0),VLOOKUP((A1600-1),Оп27_BYN→EUR!$A$2:$C$33,3,0)),$B$2:$G$2774,5,0)-VLOOKUP(B1600,$B$2:$G$2774,5,0))/365+(VLOOKUP(IF(C1600="Нет",VLOOKUP(A1600,Оп27_BYN→EUR!$A$2:$C$33,3,0),VLOOKUP((A1600-1),Оп27_BYN→EUR!$A$2:$C$33,3,0)),$B$2:$G$2774,6,0)-VLOOKUP(B1600,$B$2:$G$2774,6,0))/366)</f>
        <v>2.3139597483650909</v>
      </c>
      <c r="F1600" s="54">
        <f>COUNTIF(D1601:$D$2774,365)</f>
        <v>1054</v>
      </c>
      <c r="G1600" s="54">
        <f>COUNTIF(D1601:$D$2774,366)</f>
        <v>120</v>
      </c>
    </row>
    <row r="1601" spans="1:7" x14ac:dyDescent="0.25">
      <c r="A1601" s="54">
        <f>COUNTIF($C$3:C1601,"Да")</f>
        <v>17</v>
      </c>
      <c r="B1601" s="53">
        <f t="shared" si="49"/>
        <v>46999</v>
      </c>
      <c r="C1601" s="53" t="str">
        <f>IF(ISERROR(VLOOKUP(B1601,Оп27_BYN→EUR!$C$3:$C$33,1,0)),"Нет","Да")</f>
        <v>Нет</v>
      </c>
      <c r="D1601" s="54">
        <f t="shared" si="48"/>
        <v>366</v>
      </c>
      <c r="E1601" s="55">
        <f>('Все выпуски'!$H$4*'Все выпуски'!$H$8)*((VLOOKUP(IF(C1601="Нет",VLOOKUP(A1601,Оп27_BYN→EUR!$A$2:$C$33,3,0),VLOOKUP((A1601-1),Оп27_BYN→EUR!$A$2:$C$33,3,0)),$B$2:$G$2774,5,0)-VLOOKUP(B1601,$B$2:$G$2774,5,0))/365+(VLOOKUP(IF(C1601="Нет",VLOOKUP(A1601,Оп27_BYN→EUR!$A$2:$C$33,3,0),VLOOKUP((A1601-1),Оп27_BYN→EUR!$A$2:$C$33,3,0)),$B$2:$G$2774,6,0)-VLOOKUP(B1601,$B$2:$G$2774,6,0))/366)</f>
        <v>2.3405569868520457</v>
      </c>
      <c r="F1601" s="54">
        <f>COUNTIF(D1602:$D$2774,365)</f>
        <v>1054</v>
      </c>
      <c r="G1601" s="54">
        <f>COUNTIF(D1602:$D$2774,366)</f>
        <v>119</v>
      </c>
    </row>
    <row r="1602" spans="1:7" x14ac:dyDescent="0.25">
      <c r="A1602" s="54">
        <f>COUNTIF($C$3:C1602,"Да")</f>
        <v>17</v>
      </c>
      <c r="B1602" s="53">
        <f t="shared" si="49"/>
        <v>47000</v>
      </c>
      <c r="C1602" s="53" t="str">
        <f>IF(ISERROR(VLOOKUP(B1602,Оп27_BYN→EUR!$C$3:$C$33,1,0)),"Нет","Да")</f>
        <v>Нет</v>
      </c>
      <c r="D1602" s="54">
        <f t="shared" si="48"/>
        <v>366</v>
      </c>
      <c r="E1602" s="55">
        <f>('Все выпуски'!$H$4*'Все выпуски'!$H$8)*((VLOOKUP(IF(C1602="Нет",VLOOKUP(A1602,Оп27_BYN→EUR!$A$2:$C$33,3,0),VLOOKUP((A1602-1),Оп27_BYN→EUR!$A$2:$C$33,3,0)),$B$2:$G$2774,5,0)-VLOOKUP(B1602,$B$2:$G$2774,5,0))/365+(VLOOKUP(IF(C1602="Нет",VLOOKUP(A1602,Оп27_BYN→EUR!$A$2:$C$33,3,0),VLOOKUP((A1602-1),Оп27_BYN→EUR!$A$2:$C$33,3,0)),$B$2:$G$2774,6,0)-VLOOKUP(B1602,$B$2:$G$2774,6,0))/366)</f>
        <v>2.367154225339001</v>
      </c>
      <c r="F1602" s="54">
        <f>COUNTIF(D1603:$D$2774,365)</f>
        <v>1054</v>
      </c>
      <c r="G1602" s="54">
        <f>COUNTIF(D1603:$D$2774,366)</f>
        <v>118</v>
      </c>
    </row>
    <row r="1603" spans="1:7" x14ac:dyDescent="0.25">
      <c r="A1603" s="54">
        <f>COUNTIF($C$3:C1603,"Да")</f>
        <v>17</v>
      </c>
      <c r="B1603" s="53">
        <f t="shared" si="49"/>
        <v>47001</v>
      </c>
      <c r="C1603" s="53" t="str">
        <f>IF(ISERROR(VLOOKUP(B1603,Оп27_BYN→EUR!$C$3:$C$33,1,0)),"Нет","Да")</f>
        <v>Нет</v>
      </c>
      <c r="D1603" s="54">
        <f t="shared" ref="D1603:D1666" si="50">IF(MOD(YEAR(B1603),4)=0,366,365)</f>
        <v>366</v>
      </c>
      <c r="E1603" s="55">
        <f>('Все выпуски'!$H$4*'Все выпуски'!$H$8)*((VLOOKUP(IF(C1603="Нет",VLOOKUP(A1603,Оп27_BYN→EUR!$A$2:$C$33,3,0),VLOOKUP((A1603-1),Оп27_BYN→EUR!$A$2:$C$33,3,0)),$B$2:$G$2774,5,0)-VLOOKUP(B1603,$B$2:$G$2774,5,0))/365+(VLOOKUP(IF(C1603="Нет",VLOOKUP(A1603,Оп27_BYN→EUR!$A$2:$C$33,3,0),VLOOKUP((A1603-1),Оп27_BYN→EUR!$A$2:$C$33,3,0)),$B$2:$G$2774,6,0)-VLOOKUP(B1603,$B$2:$G$2774,6,0))/366)</f>
        <v>2.3937514638259563</v>
      </c>
      <c r="F1603" s="54">
        <f>COUNTIF(D1604:$D$2774,365)</f>
        <v>1054</v>
      </c>
      <c r="G1603" s="54">
        <f>COUNTIF(D1604:$D$2774,366)</f>
        <v>117</v>
      </c>
    </row>
    <row r="1604" spans="1:7" x14ac:dyDescent="0.25">
      <c r="A1604" s="54">
        <f>COUNTIF($C$3:C1604,"Да")</f>
        <v>17</v>
      </c>
      <c r="B1604" s="53">
        <f t="shared" ref="B1604:B1667" si="51">B1603+1</f>
        <v>47002</v>
      </c>
      <c r="C1604" s="53" t="str">
        <f>IF(ISERROR(VLOOKUP(B1604,Оп27_BYN→EUR!$C$3:$C$33,1,0)),"Нет","Да")</f>
        <v>Нет</v>
      </c>
      <c r="D1604" s="54">
        <f t="shared" si="50"/>
        <v>366</v>
      </c>
      <c r="E1604" s="55">
        <f>('Все выпуски'!$H$4*'Все выпуски'!$H$8)*((VLOOKUP(IF(C1604="Нет",VLOOKUP(A1604,Оп27_BYN→EUR!$A$2:$C$33,3,0),VLOOKUP((A1604-1),Оп27_BYN→EUR!$A$2:$C$33,3,0)),$B$2:$G$2774,5,0)-VLOOKUP(B1604,$B$2:$G$2774,5,0))/365+(VLOOKUP(IF(C1604="Нет",VLOOKUP(A1604,Оп27_BYN→EUR!$A$2:$C$33,3,0),VLOOKUP((A1604-1),Оп27_BYN→EUR!$A$2:$C$33,3,0)),$B$2:$G$2774,6,0)-VLOOKUP(B1604,$B$2:$G$2774,6,0))/366)</f>
        <v>2.4203487023129111</v>
      </c>
      <c r="F1604" s="54">
        <f>COUNTIF(D1605:$D$2774,365)</f>
        <v>1054</v>
      </c>
      <c r="G1604" s="54">
        <f>COUNTIF(D1605:$D$2774,366)</f>
        <v>116</v>
      </c>
    </row>
    <row r="1605" spans="1:7" x14ac:dyDescent="0.25">
      <c r="A1605" s="54">
        <f>COUNTIF($C$3:C1605,"Да")</f>
        <v>18</v>
      </c>
      <c r="B1605" s="53">
        <f t="shared" si="51"/>
        <v>47003</v>
      </c>
      <c r="C1605" s="53" t="str">
        <f>IF(ISERROR(VLOOKUP(B1605,Оп27_BYN→EUR!$C$3:$C$33,1,0)),"Нет","Да")</f>
        <v>Да</v>
      </c>
      <c r="D1605" s="54">
        <f t="shared" si="50"/>
        <v>366</v>
      </c>
      <c r="E1605" s="55">
        <f>('Все выпуски'!$H$4*'Все выпуски'!$H$8)*((VLOOKUP(IF(C1605="Нет",VLOOKUP(A1605,Оп27_BYN→EUR!$A$2:$C$33,3,0),VLOOKUP((A1605-1),Оп27_BYN→EUR!$A$2:$C$33,3,0)),$B$2:$G$2774,5,0)-VLOOKUP(B1605,$B$2:$G$2774,5,0))/365+(VLOOKUP(IF(C1605="Нет",VLOOKUP(A1605,Оп27_BYN→EUR!$A$2:$C$33,3,0),VLOOKUP((A1605-1),Оп27_BYN→EUR!$A$2:$C$33,3,0)),$B$2:$G$2774,6,0)-VLOOKUP(B1605,$B$2:$G$2774,6,0))/366)</f>
        <v>2.4469459407998664</v>
      </c>
      <c r="F1605" s="54">
        <f>COUNTIF(D1606:$D$2774,365)</f>
        <v>1054</v>
      </c>
      <c r="G1605" s="54">
        <f>COUNTIF(D1606:$D$2774,366)</f>
        <v>115</v>
      </c>
    </row>
    <row r="1606" spans="1:7" x14ac:dyDescent="0.25">
      <c r="A1606" s="54">
        <f>COUNTIF($C$3:C1606,"Да")</f>
        <v>18</v>
      </c>
      <c r="B1606" s="53">
        <f t="shared" si="51"/>
        <v>47004</v>
      </c>
      <c r="C1606" s="53" t="str">
        <f>IF(ISERROR(VLOOKUP(B1606,Оп27_BYN→EUR!$C$3:$C$33,1,0)),"Нет","Да")</f>
        <v>Нет</v>
      </c>
      <c r="D1606" s="54">
        <f t="shared" si="50"/>
        <v>366</v>
      </c>
      <c r="E1606" s="55">
        <f>('Все выпуски'!$H$4*'Все выпуски'!$H$8)*((VLOOKUP(IF(C1606="Нет",VLOOKUP(A1606,Оп27_BYN→EUR!$A$2:$C$33,3,0),VLOOKUP((A1606-1),Оп27_BYN→EUR!$A$2:$C$33,3,0)),$B$2:$G$2774,5,0)-VLOOKUP(B1606,$B$2:$G$2774,5,0))/365+(VLOOKUP(IF(C1606="Нет",VLOOKUP(A1606,Оп27_BYN→EUR!$A$2:$C$33,3,0),VLOOKUP((A1606-1),Оп27_BYN→EUR!$A$2:$C$33,3,0)),$B$2:$G$2774,6,0)-VLOOKUP(B1606,$B$2:$G$2774,6,0))/366)</f>
        <v>2.6597238486955069E-2</v>
      </c>
      <c r="F1606" s="54">
        <f>COUNTIF(D1607:$D$2774,365)</f>
        <v>1054</v>
      </c>
      <c r="G1606" s="54">
        <f>COUNTIF(D1607:$D$2774,366)</f>
        <v>114</v>
      </c>
    </row>
    <row r="1607" spans="1:7" x14ac:dyDescent="0.25">
      <c r="A1607" s="54">
        <f>COUNTIF($C$3:C1607,"Да")</f>
        <v>18</v>
      </c>
      <c r="B1607" s="53">
        <f t="shared" si="51"/>
        <v>47005</v>
      </c>
      <c r="C1607" s="53" t="str">
        <f>IF(ISERROR(VLOOKUP(B1607,Оп27_BYN→EUR!$C$3:$C$33,1,0)),"Нет","Да")</f>
        <v>Нет</v>
      </c>
      <c r="D1607" s="54">
        <f t="shared" si="50"/>
        <v>366</v>
      </c>
      <c r="E1607" s="55">
        <f>('Все выпуски'!$H$4*'Все выпуски'!$H$8)*((VLOOKUP(IF(C1607="Нет",VLOOKUP(A1607,Оп27_BYN→EUR!$A$2:$C$33,3,0),VLOOKUP((A1607-1),Оп27_BYN→EUR!$A$2:$C$33,3,0)),$B$2:$G$2774,5,0)-VLOOKUP(B1607,$B$2:$G$2774,5,0))/365+(VLOOKUP(IF(C1607="Нет",VLOOKUP(A1607,Оп27_BYN→EUR!$A$2:$C$33,3,0),VLOOKUP((A1607-1),Оп27_BYN→EUR!$A$2:$C$33,3,0)),$B$2:$G$2774,6,0)-VLOOKUP(B1607,$B$2:$G$2774,6,0))/366)</f>
        <v>5.3194476973910138E-2</v>
      </c>
      <c r="F1607" s="54">
        <f>COUNTIF(D1608:$D$2774,365)</f>
        <v>1054</v>
      </c>
      <c r="G1607" s="54">
        <f>COUNTIF(D1608:$D$2774,366)</f>
        <v>113</v>
      </c>
    </row>
    <row r="1608" spans="1:7" x14ac:dyDescent="0.25">
      <c r="A1608" s="54">
        <f>COUNTIF($C$3:C1608,"Да")</f>
        <v>18</v>
      </c>
      <c r="B1608" s="53">
        <f t="shared" si="51"/>
        <v>47006</v>
      </c>
      <c r="C1608" s="53" t="str">
        <f>IF(ISERROR(VLOOKUP(B1608,Оп27_BYN→EUR!$C$3:$C$33,1,0)),"Нет","Да")</f>
        <v>Нет</v>
      </c>
      <c r="D1608" s="54">
        <f t="shared" si="50"/>
        <v>366</v>
      </c>
      <c r="E1608" s="55">
        <f>('Все выпуски'!$H$4*'Все выпуски'!$H$8)*((VLOOKUP(IF(C1608="Нет",VLOOKUP(A1608,Оп27_BYN→EUR!$A$2:$C$33,3,0),VLOOKUP((A1608-1),Оп27_BYN→EUR!$A$2:$C$33,3,0)),$B$2:$G$2774,5,0)-VLOOKUP(B1608,$B$2:$G$2774,5,0))/365+(VLOOKUP(IF(C1608="Нет",VLOOKUP(A1608,Оп27_BYN→EUR!$A$2:$C$33,3,0),VLOOKUP((A1608-1),Оп27_BYN→EUR!$A$2:$C$33,3,0)),$B$2:$G$2774,6,0)-VLOOKUP(B1608,$B$2:$G$2774,6,0))/366)</f>
        <v>7.9791715460865206E-2</v>
      </c>
      <c r="F1608" s="54">
        <f>COUNTIF(D1609:$D$2774,365)</f>
        <v>1054</v>
      </c>
      <c r="G1608" s="54">
        <f>COUNTIF(D1609:$D$2774,366)</f>
        <v>112</v>
      </c>
    </row>
    <row r="1609" spans="1:7" x14ac:dyDescent="0.25">
      <c r="A1609" s="54">
        <f>COUNTIF($C$3:C1609,"Да")</f>
        <v>18</v>
      </c>
      <c r="B1609" s="53">
        <f t="shared" si="51"/>
        <v>47007</v>
      </c>
      <c r="C1609" s="53" t="str">
        <f>IF(ISERROR(VLOOKUP(B1609,Оп27_BYN→EUR!$C$3:$C$33,1,0)),"Нет","Да")</f>
        <v>Нет</v>
      </c>
      <c r="D1609" s="54">
        <f t="shared" si="50"/>
        <v>366</v>
      </c>
      <c r="E1609" s="55">
        <f>('Все выпуски'!$H$4*'Все выпуски'!$H$8)*((VLOOKUP(IF(C1609="Нет",VLOOKUP(A1609,Оп27_BYN→EUR!$A$2:$C$33,3,0),VLOOKUP((A1609-1),Оп27_BYN→EUR!$A$2:$C$33,3,0)),$B$2:$G$2774,5,0)-VLOOKUP(B1609,$B$2:$G$2774,5,0))/365+(VLOOKUP(IF(C1609="Нет",VLOOKUP(A1609,Оп27_BYN→EUR!$A$2:$C$33,3,0),VLOOKUP((A1609-1),Оп27_BYN→EUR!$A$2:$C$33,3,0)),$B$2:$G$2774,6,0)-VLOOKUP(B1609,$B$2:$G$2774,6,0))/366)</f>
        <v>0.10638895394782028</v>
      </c>
      <c r="F1609" s="54">
        <f>COUNTIF(D1610:$D$2774,365)</f>
        <v>1054</v>
      </c>
      <c r="G1609" s="54">
        <f>COUNTIF(D1610:$D$2774,366)</f>
        <v>111</v>
      </c>
    </row>
    <row r="1610" spans="1:7" x14ac:dyDescent="0.25">
      <c r="A1610" s="54">
        <f>COUNTIF($C$3:C1610,"Да")</f>
        <v>18</v>
      </c>
      <c r="B1610" s="53">
        <f t="shared" si="51"/>
        <v>47008</v>
      </c>
      <c r="C1610" s="53" t="str">
        <f>IF(ISERROR(VLOOKUP(B1610,Оп27_BYN→EUR!$C$3:$C$33,1,0)),"Нет","Да")</f>
        <v>Нет</v>
      </c>
      <c r="D1610" s="54">
        <f t="shared" si="50"/>
        <v>366</v>
      </c>
      <c r="E1610" s="55">
        <f>('Все выпуски'!$H$4*'Все выпуски'!$H$8)*((VLOOKUP(IF(C1610="Нет",VLOOKUP(A1610,Оп27_BYN→EUR!$A$2:$C$33,3,0),VLOOKUP((A1610-1),Оп27_BYN→EUR!$A$2:$C$33,3,0)),$B$2:$G$2774,5,0)-VLOOKUP(B1610,$B$2:$G$2774,5,0))/365+(VLOOKUP(IF(C1610="Нет",VLOOKUP(A1610,Оп27_BYN→EUR!$A$2:$C$33,3,0),VLOOKUP((A1610-1),Оп27_BYN→EUR!$A$2:$C$33,3,0)),$B$2:$G$2774,6,0)-VLOOKUP(B1610,$B$2:$G$2774,6,0))/366)</f>
        <v>0.13298619243477533</v>
      </c>
      <c r="F1610" s="54">
        <f>COUNTIF(D1611:$D$2774,365)</f>
        <v>1054</v>
      </c>
      <c r="G1610" s="54">
        <f>COUNTIF(D1611:$D$2774,366)</f>
        <v>110</v>
      </c>
    </row>
    <row r="1611" spans="1:7" x14ac:dyDescent="0.25">
      <c r="A1611" s="54">
        <f>COUNTIF($C$3:C1611,"Да")</f>
        <v>18</v>
      </c>
      <c r="B1611" s="53">
        <f t="shared" si="51"/>
        <v>47009</v>
      </c>
      <c r="C1611" s="53" t="str">
        <f>IF(ISERROR(VLOOKUP(B1611,Оп27_BYN→EUR!$C$3:$C$33,1,0)),"Нет","Да")</f>
        <v>Нет</v>
      </c>
      <c r="D1611" s="54">
        <f t="shared" si="50"/>
        <v>366</v>
      </c>
      <c r="E1611" s="55">
        <f>('Все выпуски'!$H$4*'Все выпуски'!$H$8)*((VLOOKUP(IF(C1611="Нет",VLOOKUP(A1611,Оп27_BYN→EUR!$A$2:$C$33,3,0),VLOOKUP((A1611-1),Оп27_BYN→EUR!$A$2:$C$33,3,0)),$B$2:$G$2774,5,0)-VLOOKUP(B1611,$B$2:$G$2774,5,0))/365+(VLOOKUP(IF(C1611="Нет",VLOOKUP(A1611,Оп27_BYN→EUR!$A$2:$C$33,3,0),VLOOKUP((A1611-1),Оп27_BYN→EUR!$A$2:$C$33,3,0)),$B$2:$G$2774,6,0)-VLOOKUP(B1611,$B$2:$G$2774,6,0))/366)</f>
        <v>0.15958343092173041</v>
      </c>
      <c r="F1611" s="54">
        <f>COUNTIF(D1612:$D$2774,365)</f>
        <v>1054</v>
      </c>
      <c r="G1611" s="54">
        <f>COUNTIF(D1612:$D$2774,366)</f>
        <v>109</v>
      </c>
    </row>
    <row r="1612" spans="1:7" x14ac:dyDescent="0.25">
      <c r="A1612" s="54">
        <f>COUNTIF($C$3:C1612,"Да")</f>
        <v>18</v>
      </c>
      <c r="B1612" s="53">
        <f t="shared" si="51"/>
        <v>47010</v>
      </c>
      <c r="C1612" s="53" t="str">
        <f>IF(ISERROR(VLOOKUP(B1612,Оп27_BYN→EUR!$C$3:$C$33,1,0)),"Нет","Да")</f>
        <v>Нет</v>
      </c>
      <c r="D1612" s="54">
        <f t="shared" si="50"/>
        <v>366</v>
      </c>
      <c r="E1612" s="55">
        <f>('Все выпуски'!$H$4*'Все выпуски'!$H$8)*((VLOOKUP(IF(C1612="Нет",VLOOKUP(A1612,Оп27_BYN→EUR!$A$2:$C$33,3,0),VLOOKUP((A1612-1),Оп27_BYN→EUR!$A$2:$C$33,3,0)),$B$2:$G$2774,5,0)-VLOOKUP(B1612,$B$2:$G$2774,5,0))/365+(VLOOKUP(IF(C1612="Нет",VLOOKUP(A1612,Оп27_BYN→EUR!$A$2:$C$33,3,0),VLOOKUP((A1612-1),Оп27_BYN→EUR!$A$2:$C$33,3,0)),$B$2:$G$2774,6,0)-VLOOKUP(B1612,$B$2:$G$2774,6,0))/366)</f>
        <v>0.1861806694086855</v>
      </c>
      <c r="F1612" s="54">
        <f>COUNTIF(D1613:$D$2774,365)</f>
        <v>1054</v>
      </c>
      <c r="G1612" s="54">
        <f>COUNTIF(D1613:$D$2774,366)</f>
        <v>108</v>
      </c>
    </row>
    <row r="1613" spans="1:7" x14ac:dyDescent="0.25">
      <c r="A1613" s="54">
        <f>COUNTIF($C$3:C1613,"Да")</f>
        <v>18</v>
      </c>
      <c r="B1613" s="53">
        <f t="shared" si="51"/>
        <v>47011</v>
      </c>
      <c r="C1613" s="53" t="str">
        <f>IF(ISERROR(VLOOKUP(B1613,Оп27_BYN→EUR!$C$3:$C$33,1,0)),"Нет","Да")</f>
        <v>Нет</v>
      </c>
      <c r="D1613" s="54">
        <f t="shared" si="50"/>
        <v>366</v>
      </c>
      <c r="E1613" s="55">
        <f>('Все выпуски'!$H$4*'Все выпуски'!$H$8)*((VLOOKUP(IF(C1613="Нет",VLOOKUP(A1613,Оп27_BYN→EUR!$A$2:$C$33,3,0),VLOOKUP((A1613-1),Оп27_BYN→EUR!$A$2:$C$33,3,0)),$B$2:$G$2774,5,0)-VLOOKUP(B1613,$B$2:$G$2774,5,0))/365+(VLOOKUP(IF(C1613="Нет",VLOOKUP(A1613,Оп27_BYN→EUR!$A$2:$C$33,3,0),VLOOKUP((A1613-1),Оп27_BYN→EUR!$A$2:$C$33,3,0)),$B$2:$G$2774,6,0)-VLOOKUP(B1613,$B$2:$G$2774,6,0))/366)</f>
        <v>0.21277790789564055</v>
      </c>
      <c r="F1613" s="54">
        <f>COUNTIF(D1614:$D$2774,365)</f>
        <v>1054</v>
      </c>
      <c r="G1613" s="54">
        <f>COUNTIF(D1614:$D$2774,366)</f>
        <v>107</v>
      </c>
    </row>
    <row r="1614" spans="1:7" x14ac:dyDescent="0.25">
      <c r="A1614" s="54">
        <f>COUNTIF($C$3:C1614,"Да")</f>
        <v>18</v>
      </c>
      <c r="B1614" s="53">
        <f t="shared" si="51"/>
        <v>47012</v>
      </c>
      <c r="C1614" s="53" t="str">
        <f>IF(ISERROR(VLOOKUP(B1614,Оп27_BYN→EUR!$C$3:$C$33,1,0)),"Нет","Да")</f>
        <v>Нет</v>
      </c>
      <c r="D1614" s="54">
        <f t="shared" si="50"/>
        <v>366</v>
      </c>
      <c r="E1614" s="55">
        <f>('Все выпуски'!$H$4*'Все выпуски'!$H$8)*((VLOOKUP(IF(C1614="Нет",VLOOKUP(A1614,Оп27_BYN→EUR!$A$2:$C$33,3,0),VLOOKUP((A1614-1),Оп27_BYN→EUR!$A$2:$C$33,3,0)),$B$2:$G$2774,5,0)-VLOOKUP(B1614,$B$2:$G$2774,5,0))/365+(VLOOKUP(IF(C1614="Нет",VLOOKUP(A1614,Оп27_BYN→EUR!$A$2:$C$33,3,0),VLOOKUP((A1614-1),Оп27_BYN→EUR!$A$2:$C$33,3,0)),$B$2:$G$2774,6,0)-VLOOKUP(B1614,$B$2:$G$2774,6,0))/366)</f>
        <v>0.2393751463825956</v>
      </c>
      <c r="F1614" s="54">
        <f>COUNTIF(D1615:$D$2774,365)</f>
        <v>1054</v>
      </c>
      <c r="G1614" s="54">
        <f>COUNTIF(D1615:$D$2774,366)</f>
        <v>106</v>
      </c>
    </row>
    <row r="1615" spans="1:7" x14ac:dyDescent="0.25">
      <c r="A1615" s="54">
        <f>COUNTIF($C$3:C1615,"Да")</f>
        <v>18</v>
      </c>
      <c r="B1615" s="53">
        <f t="shared" si="51"/>
        <v>47013</v>
      </c>
      <c r="C1615" s="53" t="str">
        <f>IF(ISERROR(VLOOKUP(B1615,Оп27_BYN→EUR!$C$3:$C$33,1,0)),"Нет","Да")</f>
        <v>Нет</v>
      </c>
      <c r="D1615" s="54">
        <f t="shared" si="50"/>
        <v>366</v>
      </c>
      <c r="E1615" s="55">
        <f>('Все выпуски'!$H$4*'Все выпуски'!$H$8)*((VLOOKUP(IF(C1615="Нет",VLOOKUP(A1615,Оп27_BYN→EUR!$A$2:$C$33,3,0),VLOOKUP((A1615-1),Оп27_BYN→EUR!$A$2:$C$33,3,0)),$B$2:$G$2774,5,0)-VLOOKUP(B1615,$B$2:$G$2774,5,0))/365+(VLOOKUP(IF(C1615="Нет",VLOOKUP(A1615,Оп27_BYN→EUR!$A$2:$C$33,3,0),VLOOKUP((A1615-1),Оп27_BYN→EUR!$A$2:$C$33,3,0)),$B$2:$G$2774,6,0)-VLOOKUP(B1615,$B$2:$G$2774,6,0))/366)</f>
        <v>0.26597238486955066</v>
      </c>
      <c r="F1615" s="54">
        <f>COUNTIF(D1616:$D$2774,365)</f>
        <v>1054</v>
      </c>
      <c r="G1615" s="54">
        <f>COUNTIF(D1616:$D$2774,366)</f>
        <v>105</v>
      </c>
    </row>
    <row r="1616" spans="1:7" x14ac:dyDescent="0.25">
      <c r="A1616" s="54">
        <f>COUNTIF($C$3:C1616,"Да")</f>
        <v>18</v>
      </c>
      <c r="B1616" s="53">
        <f t="shared" si="51"/>
        <v>47014</v>
      </c>
      <c r="C1616" s="53" t="str">
        <f>IF(ISERROR(VLOOKUP(B1616,Оп27_BYN→EUR!$C$3:$C$33,1,0)),"Нет","Да")</f>
        <v>Нет</v>
      </c>
      <c r="D1616" s="54">
        <f t="shared" si="50"/>
        <v>366</v>
      </c>
      <c r="E1616" s="55">
        <f>('Все выпуски'!$H$4*'Все выпуски'!$H$8)*((VLOOKUP(IF(C1616="Нет",VLOOKUP(A1616,Оп27_BYN→EUR!$A$2:$C$33,3,0),VLOOKUP((A1616-1),Оп27_BYN→EUR!$A$2:$C$33,3,0)),$B$2:$G$2774,5,0)-VLOOKUP(B1616,$B$2:$G$2774,5,0))/365+(VLOOKUP(IF(C1616="Нет",VLOOKUP(A1616,Оп27_BYN→EUR!$A$2:$C$33,3,0),VLOOKUP((A1616-1),Оп27_BYN→EUR!$A$2:$C$33,3,0)),$B$2:$G$2774,6,0)-VLOOKUP(B1616,$B$2:$G$2774,6,0))/366)</f>
        <v>0.29256962335650571</v>
      </c>
      <c r="F1616" s="54">
        <f>COUNTIF(D1617:$D$2774,365)</f>
        <v>1054</v>
      </c>
      <c r="G1616" s="54">
        <f>COUNTIF(D1617:$D$2774,366)</f>
        <v>104</v>
      </c>
    </row>
    <row r="1617" spans="1:7" x14ac:dyDescent="0.25">
      <c r="A1617" s="54">
        <f>COUNTIF($C$3:C1617,"Да")</f>
        <v>18</v>
      </c>
      <c r="B1617" s="53">
        <f t="shared" si="51"/>
        <v>47015</v>
      </c>
      <c r="C1617" s="53" t="str">
        <f>IF(ISERROR(VLOOKUP(B1617,Оп27_BYN→EUR!$C$3:$C$33,1,0)),"Нет","Да")</f>
        <v>Нет</v>
      </c>
      <c r="D1617" s="54">
        <f t="shared" si="50"/>
        <v>366</v>
      </c>
      <c r="E1617" s="55">
        <f>('Все выпуски'!$H$4*'Все выпуски'!$H$8)*((VLOOKUP(IF(C1617="Нет",VLOOKUP(A1617,Оп27_BYN→EUR!$A$2:$C$33,3,0),VLOOKUP((A1617-1),Оп27_BYN→EUR!$A$2:$C$33,3,0)),$B$2:$G$2774,5,0)-VLOOKUP(B1617,$B$2:$G$2774,5,0))/365+(VLOOKUP(IF(C1617="Нет",VLOOKUP(A1617,Оп27_BYN→EUR!$A$2:$C$33,3,0),VLOOKUP((A1617-1),Оп27_BYN→EUR!$A$2:$C$33,3,0)),$B$2:$G$2774,6,0)-VLOOKUP(B1617,$B$2:$G$2774,6,0))/366)</f>
        <v>0.31916686184346083</v>
      </c>
      <c r="F1617" s="54">
        <f>COUNTIF(D1618:$D$2774,365)</f>
        <v>1054</v>
      </c>
      <c r="G1617" s="54">
        <f>COUNTIF(D1618:$D$2774,366)</f>
        <v>103</v>
      </c>
    </row>
    <row r="1618" spans="1:7" x14ac:dyDescent="0.25">
      <c r="A1618" s="54">
        <f>COUNTIF($C$3:C1618,"Да")</f>
        <v>18</v>
      </c>
      <c r="B1618" s="53">
        <f t="shared" si="51"/>
        <v>47016</v>
      </c>
      <c r="C1618" s="53" t="str">
        <f>IF(ISERROR(VLOOKUP(B1618,Оп27_BYN→EUR!$C$3:$C$33,1,0)),"Нет","Да")</f>
        <v>Нет</v>
      </c>
      <c r="D1618" s="54">
        <f t="shared" si="50"/>
        <v>366</v>
      </c>
      <c r="E1618" s="55">
        <f>('Все выпуски'!$H$4*'Все выпуски'!$H$8)*((VLOOKUP(IF(C1618="Нет",VLOOKUP(A1618,Оп27_BYN→EUR!$A$2:$C$33,3,0),VLOOKUP((A1618-1),Оп27_BYN→EUR!$A$2:$C$33,3,0)),$B$2:$G$2774,5,0)-VLOOKUP(B1618,$B$2:$G$2774,5,0))/365+(VLOOKUP(IF(C1618="Нет",VLOOKUP(A1618,Оп27_BYN→EUR!$A$2:$C$33,3,0),VLOOKUP((A1618-1),Оп27_BYN→EUR!$A$2:$C$33,3,0)),$B$2:$G$2774,6,0)-VLOOKUP(B1618,$B$2:$G$2774,6,0))/366)</f>
        <v>0.34576410033041588</v>
      </c>
      <c r="F1618" s="54">
        <f>COUNTIF(D1619:$D$2774,365)</f>
        <v>1054</v>
      </c>
      <c r="G1618" s="54">
        <f>COUNTIF(D1619:$D$2774,366)</f>
        <v>102</v>
      </c>
    </row>
    <row r="1619" spans="1:7" x14ac:dyDescent="0.25">
      <c r="A1619" s="54">
        <f>COUNTIF($C$3:C1619,"Да")</f>
        <v>18</v>
      </c>
      <c r="B1619" s="53">
        <f t="shared" si="51"/>
        <v>47017</v>
      </c>
      <c r="C1619" s="53" t="str">
        <f>IF(ISERROR(VLOOKUP(B1619,Оп27_BYN→EUR!$C$3:$C$33,1,0)),"Нет","Да")</f>
        <v>Нет</v>
      </c>
      <c r="D1619" s="54">
        <f t="shared" si="50"/>
        <v>366</v>
      </c>
      <c r="E1619" s="55">
        <f>('Все выпуски'!$H$4*'Все выпуски'!$H$8)*((VLOOKUP(IF(C1619="Нет",VLOOKUP(A1619,Оп27_BYN→EUR!$A$2:$C$33,3,0),VLOOKUP((A1619-1),Оп27_BYN→EUR!$A$2:$C$33,3,0)),$B$2:$G$2774,5,0)-VLOOKUP(B1619,$B$2:$G$2774,5,0))/365+(VLOOKUP(IF(C1619="Нет",VLOOKUP(A1619,Оп27_BYN→EUR!$A$2:$C$33,3,0),VLOOKUP((A1619-1),Оп27_BYN→EUR!$A$2:$C$33,3,0)),$B$2:$G$2774,6,0)-VLOOKUP(B1619,$B$2:$G$2774,6,0))/366)</f>
        <v>0.37236133881737099</v>
      </c>
      <c r="F1619" s="54">
        <f>COUNTIF(D1620:$D$2774,365)</f>
        <v>1054</v>
      </c>
      <c r="G1619" s="54">
        <f>COUNTIF(D1620:$D$2774,366)</f>
        <v>101</v>
      </c>
    </row>
    <row r="1620" spans="1:7" x14ac:dyDescent="0.25">
      <c r="A1620" s="54">
        <f>COUNTIF($C$3:C1620,"Да")</f>
        <v>18</v>
      </c>
      <c r="B1620" s="53">
        <f t="shared" si="51"/>
        <v>47018</v>
      </c>
      <c r="C1620" s="53" t="str">
        <f>IF(ISERROR(VLOOKUP(B1620,Оп27_BYN→EUR!$C$3:$C$33,1,0)),"Нет","Да")</f>
        <v>Нет</v>
      </c>
      <c r="D1620" s="54">
        <f t="shared" si="50"/>
        <v>366</v>
      </c>
      <c r="E1620" s="55">
        <f>('Все выпуски'!$H$4*'Все выпуски'!$H$8)*((VLOOKUP(IF(C1620="Нет",VLOOKUP(A1620,Оп27_BYN→EUR!$A$2:$C$33,3,0),VLOOKUP((A1620-1),Оп27_BYN→EUR!$A$2:$C$33,3,0)),$B$2:$G$2774,5,0)-VLOOKUP(B1620,$B$2:$G$2774,5,0))/365+(VLOOKUP(IF(C1620="Нет",VLOOKUP(A1620,Оп27_BYN→EUR!$A$2:$C$33,3,0),VLOOKUP((A1620-1),Оп27_BYN→EUR!$A$2:$C$33,3,0)),$B$2:$G$2774,6,0)-VLOOKUP(B1620,$B$2:$G$2774,6,0))/366)</f>
        <v>0.39895857730432599</v>
      </c>
      <c r="F1620" s="54">
        <f>COUNTIF(D1621:$D$2774,365)</f>
        <v>1054</v>
      </c>
      <c r="G1620" s="54">
        <f>COUNTIF(D1621:$D$2774,366)</f>
        <v>100</v>
      </c>
    </row>
    <row r="1621" spans="1:7" x14ac:dyDescent="0.25">
      <c r="A1621" s="54">
        <f>COUNTIF($C$3:C1621,"Да")</f>
        <v>18</v>
      </c>
      <c r="B1621" s="53">
        <f t="shared" si="51"/>
        <v>47019</v>
      </c>
      <c r="C1621" s="53" t="str">
        <f>IF(ISERROR(VLOOKUP(B1621,Оп27_BYN→EUR!$C$3:$C$33,1,0)),"Нет","Да")</f>
        <v>Нет</v>
      </c>
      <c r="D1621" s="54">
        <f t="shared" si="50"/>
        <v>366</v>
      </c>
      <c r="E1621" s="55">
        <f>('Все выпуски'!$H$4*'Все выпуски'!$H$8)*((VLOOKUP(IF(C1621="Нет",VLOOKUP(A1621,Оп27_BYN→EUR!$A$2:$C$33,3,0),VLOOKUP((A1621-1),Оп27_BYN→EUR!$A$2:$C$33,3,0)),$B$2:$G$2774,5,0)-VLOOKUP(B1621,$B$2:$G$2774,5,0))/365+(VLOOKUP(IF(C1621="Нет",VLOOKUP(A1621,Оп27_BYN→EUR!$A$2:$C$33,3,0),VLOOKUP((A1621-1),Оп27_BYN→EUR!$A$2:$C$33,3,0)),$B$2:$G$2774,6,0)-VLOOKUP(B1621,$B$2:$G$2774,6,0))/366)</f>
        <v>0.4255558157912811</v>
      </c>
      <c r="F1621" s="54">
        <f>COUNTIF(D1622:$D$2774,365)</f>
        <v>1054</v>
      </c>
      <c r="G1621" s="54">
        <f>COUNTIF(D1622:$D$2774,366)</f>
        <v>99</v>
      </c>
    </row>
    <row r="1622" spans="1:7" x14ac:dyDescent="0.25">
      <c r="A1622" s="54">
        <f>COUNTIF($C$3:C1622,"Да")</f>
        <v>18</v>
      </c>
      <c r="B1622" s="53">
        <f t="shared" si="51"/>
        <v>47020</v>
      </c>
      <c r="C1622" s="53" t="str">
        <f>IF(ISERROR(VLOOKUP(B1622,Оп27_BYN→EUR!$C$3:$C$33,1,0)),"Нет","Да")</f>
        <v>Нет</v>
      </c>
      <c r="D1622" s="54">
        <f t="shared" si="50"/>
        <v>366</v>
      </c>
      <c r="E1622" s="55">
        <f>('Все выпуски'!$H$4*'Все выпуски'!$H$8)*((VLOOKUP(IF(C1622="Нет",VLOOKUP(A1622,Оп27_BYN→EUR!$A$2:$C$33,3,0),VLOOKUP((A1622-1),Оп27_BYN→EUR!$A$2:$C$33,3,0)),$B$2:$G$2774,5,0)-VLOOKUP(B1622,$B$2:$G$2774,5,0))/365+(VLOOKUP(IF(C1622="Нет",VLOOKUP(A1622,Оп27_BYN→EUR!$A$2:$C$33,3,0),VLOOKUP((A1622-1),Оп27_BYN→EUR!$A$2:$C$33,3,0)),$B$2:$G$2774,6,0)-VLOOKUP(B1622,$B$2:$G$2774,6,0))/366)</f>
        <v>0.45215305427823621</v>
      </c>
      <c r="F1622" s="54">
        <f>COUNTIF(D1623:$D$2774,365)</f>
        <v>1054</v>
      </c>
      <c r="G1622" s="54">
        <f>COUNTIF(D1623:$D$2774,366)</f>
        <v>98</v>
      </c>
    </row>
    <row r="1623" spans="1:7" x14ac:dyDescent="0.25">
      <c r="A1623" s="54">
        <f>COUNTIF($C$3:C1623,"Да")</f>
        <v>18</v>
      </c>
      <c r="B1623" s="53">
        <f t="shared" si="51"/>
        <v>47021</v>
      </c>
      <c r="C1623" s="53" t="str">
        <f>IF(ISERROR(VLOOKUP(B1623,Оп27_BYN→EUR!$C$3:$C$33,1,0)),"Нет","Да")</f>
        <v>Нет</v>
      </c>
      <c r="D1623" s="54">
        <f t="shared" si="50"/>
        <v>366</v>
      </c>
      <c r="E1623" s="55">
        <f>('Все выпуски'!$H$4*'Все выпуски'!$H$8)*((VLOOKUP(IF(C1623="Нет",VLOOKUP(A1623,Оп27_BYN→EUR!$A$2:$C$33,3,0),VLOOKUP((A1623-1),Оп27_BYN→EUR!$A$2:$C$33,3,0)),$B$2:$G$2774,5,0)-VLOOKUP(B1623,$B$2:$G$2774,5,0))/365+(VLOOKUP(IF(C1623="Нет",VLOOKUP(A1623,Оп27_BYN→EUR!$A$2:$C$33,3,0),VLOOKUP((A1623-1),Оп27_BYN→EUR!$A$2:$C$33,3,0)),$B$2:$G$2774,6,0)-VLOOKUP(B1623,$B$2:$G$2774,6,0))/366)</f>
        <v>0.47875029276519121</v>
      </c>
      <c r="F1623" s="54">
        <f>COUNTIF(D1624:$D$2774,365)</f>
        <v>1054</v>
      </c>
      <c r="G1623" s="54">
        <f>COUNTIF(D1624:$D$2774,366)</f>
        <v>97</v>
      </c>
    </row>
    <row r="1624" spans="1:7" x14ac:dyDescent="0.25">
      <c r="A1624" s="54">
        <f>COUNTIF($C$3:C1624,"Да")</f>
        <v>18</v>
      </c>
      <c r="B1624" s="53">
        <f t="shared" si="51"/>
        <v>47022</v>
      </c>
      <c r="C1624" s="53" t="str">
        <f>IF(ISERROR(VLOOKUP(B1624,Оп27_BYN→EUR!$C$3:$C$33,1,0)),"Нет","Да")</f>
        <v>Нет</v>
      </c>
      <c r="D1624" s="54">
        <f t="shared" si="50"/>
        <v>366</v>
      </c>
      <c r="E1624" s="55">
        <f>('Все выпуски'!$H$4*'Все выпуски'!$H$8)*((VLOOKUP(IF(C1624="Нет",VLOOKUP(A1624,Оп27_BYN→EUR!$A$2:$C$33,3,0),VLOOKUP((A1624-1),Оп27_BYN→EUR!$A$2:$C$33,3,0)),$B$2:$G$2774,5,0)-VLOOKUP(B1624,$B$2:$G$2774,5,0))/365+(VLOOKUP(IF(C1624="Нет",VLOOKUP(A1624,Оп27_BYN→EUR!$A$2:$C$33,3,0),VLOOKUP((A1624-1),Оп27_BYN→EUR!$A$2:$C$33,3,0)),$B$2:$G$2774,6,0)-VLOOKUP(B1624,$B$2:$G$2774,6,0))/366)</f>
        <v>0.50534753125214626</v>
      </c>
      <c r="F1624" s="54">
        <f>COUNTIF(D1625:$D$2774,365)</f>
        <v>1054</v>
      </c>
      <c r="G1624" s="54">
        <f>COUNTIF(D1625:$D$2774,366)</f>
        <v>96</v>
      </c>
    </row>
    <row r="1625" spans="1:7" x14ac:dyDescent="0.25">
      <c r="A1625" s="54">
        <f>COUNTIF($C$3:C1625,"Да")</f>
        <v>18</v>
      </c>
      <c r="B1625" s="53">
        <f t="shared" si="51"/>
        <v>47023</v>
      </c>
      <c r="C1625" s="53" t="str">
        <f>IF(ISERROR(VLOOKUP(B1625,Оп27_BYN→EUR!$C$3:$C$33,1,0)),"Нет","Да")</f>
        <v>Нет</v>
      </c>
      <c r="D1625" s="54">
        <f t="shared" si="50"/>
        <v>366</v>
      </c>
      <c r="E1625" s="55">
        <f>('Все выпуски'!$H$4*'Все выпуски'!$H$8)*((VLOOKUP(IF(C1625="Нет",VLOOKUP(A1625,Оп27_BYN→EUR!$A$2:$C$33,3,0),VLOOKUP((A1625-1),Оп27_BYN→EUR!$A$2:$C$33,3,0)),$B$2:$G$2774,5,0)-VLOOKUP(B1625,$B$2:$G$2774,5,0))/365+(VLOOKUP(IF(C1625="Нет",VLOOKUP(A1625,Оп27_BYN→EUR!$A$2:$C$33,3,0),VLOOKUP((A1625-1),Оп27_BYN→EUR!$A$2:$C$33,3,0)),$B$2:$G$2774,6,0)-VLOOKUP(B1625,$B$2:$G$2774,6,0))/366)</f>
        <v>0.53194476973910132</v>
      </c>
      <c r="F1625" s="54">
        <f>COUNTIF(D1626:$D$2774,365)</f>
        <v>1054</v>
      </c>
      <c r="G1625" s="54">
        <f>COUNTIF(D1626:$D$2774,366)</f>
        <v>95</v>
      </c>
    </row>
    <row r="1626" spans="1:7" x14ac:dyDescent="0.25">
      <c r="A1626" s="54">
        <f>COUNTIF($C$3:C1626,"Да")</f>
        <v>18</v>
      </c>
      <c r="B1626" s="53">
        <f t="shared" si="51"/>
        <v>47024</v>
      </c>
      <c r="C1626" s="53" t="str">
        <f>IF(ISERROR(VLOOKUP(B1626,Оп27_BYN→EUR!$C$3:$C$33,1,0)),"Нет","Да")</f>
        <v>Нет</v>
      </c>
      <c r="D1626" s="54">
        <f t="shared" si="50"/>
        <v>366</v>
      </c>
      <c r="E1626" s="55">
        <f>('Все выпуски'!$H$4*'Все выпуски'!$H$8)*((VLOOKUP(IF(C1626="Нет",VLOOKUP(A1626,Оп27_BYN→EUR!$A$2:$C$33,3,0),VLOOKUP((A1626-1),Оп27_BYN→EUR!$A$2:$C$33,3,0)),$B$2:$G$2774,5,0)-VLOOKUP(B1626,$B$2:$G$2774,5,0))/365+(VLOOKUP(IF(C1626="Нет",VLOOKUP(A1626,Оп27_BYN→EUR!$A$2:$C$33,3,0),VLOOKUP((A1626-1),Оп27_BYN→EUR!$A$2:$C$33,3,0)),$B$2:$G$2774,6,0)-VLOOKUP(B1626,$B$2:$G$2774,6,0))/366)</f>
        <v>0.55854200822605649</v>
      </c>
      <c r="F1626" s="54">
        <f>COUNTIF(D1627:$D$2774,365)</f>
        <v>1054</v>
      </c>
      <c r="G1626" s="54">
        <f>COUNTIF(D1627:$D$2774,366)</f>
        <v>94</v>
      </c>
    </row>
    <row r="1627" spans="1:7" x14ac:dyDescent="0.25">
      <c r="A1627" s="54">
        <f>COUNTIF($C$3:C1627,"Да")</f>
        <v>18</v>
      </c>
      <c r="B1627" s="53">
        <f t="shared" si="51"/>
        <v>47025</v>
      </c>
      <c r="C1627" s="53" t="str">
        <f>IF(ISERROR(VLOOKUP(B1627,Оп27_BYN→EUR!$C$3:$C$33,1,0)),"Нет","Да")</f>
        <v>Нет</v>
      </c>
      <c r="D1627" s="54">
        <f t="shared" si="50"/>
        <v>366</v>
      </c>
      <c r="E1627" s="55">
        <f>('Все выпуски'!$H$4*'Все выпуски'!$H$8)*((VLOOKUP(IF(C1627="Нет",VLOOKUP(A1627,Оп27_BYN→EUR!$A$2:$C$33,3,0),VLOOKUP((A1627-1),Оп27_BYN→EUR!$A$2:$C$33,3,0)),$B$2:$G$2774,5,0)-VLOOKUP(B1627,$B$2:$G$2774,5,0))/365+(VLOOKUP(IF(C1627="Нет",VLOOKUP(A1627,Оп27_BYN→EUR!$A$2:$C$33,3,0),VLOOKUP((A1627-1),Оп27_BYN→EUR!$A$2:$C$33,3,0)),$B$2:$G$2774,6,0)-VLOOKUP(B1627,$B$2:$G$2774,6,0))/366)</f>
        <v>0.58513924671301143</v>
      </c>
      <c r="F1627" s="54">
        <f>COUNTIF(D1628:$D$2774,365)</f>
        <v>1054</v>
      </c>
      <c r="G1627" s="54">
        <f>COUNTIF(D1628:$D$2774,366)</f>
        <v>93</v>
      </c>
    </row>
    <row r="1628" spans="1:7" x14ac:dyDescent="0.25">
      <c r="A1628" s="54">
        <f>COUNTIF($C$3:C1628,"Да")</f>
        <v>18</v>
      </c>
      <c r="B1628" s="53">
        <f t="shared" si="51"/>
        <v>47026</v>
      </c>
      <c r="C1628" s="53" t="str">
        <f>IF(ISERROR(VLOOKUP(B1628,Оп27_BYN→EUR!$C$3:$C$33,1,0)),"Нет","Да")</f>
        <v>Нет</v>
      </c>
      <c r="D1628" s="54">
        <f t="shared" si="50"/>
        <v>366</v>
      </c>
      <c r="E1628" s="55">
        <f>('Все выпуски'!$H$4*'Все выпуски'!$H$8)*((VLOOKUP(IF(C1628="Нет",VLOOKUP(A1628,Оп27_BYN→EUR!$A$2:$C$33,3,0),VLOOKUP((A1628-1),Оп27_BYN→EUR!$A$2:$C$33,3,0)),$B$2:$G$2774,5,0)-VLOOKUP(B1628,$B$2:$G$2774,5,0))/365+(VLOOKUP(IF(C1628="Нет",VLOOKUP(A1628,Оп27_BYN→EUR!$A$2:$C$33,3,0),VLOOKUP((A1628-1),Оп27_BYN→EUR!$A$2:$C$33,3,0)),$B$2:$G$2774,6,0)-VLOOKUP(B1628,$B$2:$G$2774,6,0))/366)</f>
        <v>0.6117364851999666</v>
      </c>
      <c r="F1628" s="54">
        <f>COUNTIF(D1629:$D$2774,365)</f>
        <v>1054</v>
      </c>
      <c r="G1628" s="54">
        <f>COUNTIF(D1629:$D$2774,366)</f>
        <v>92</v>
      </c>
    </row>
    <row r="1629" spans="1:7" x14ac:dyDescent="0.25">
      <c r="A1629" s="54">
        <f>COUNTIF($C$3:C1629,"Да")</f>
        <v>18</v>
      </c>
      <c r="B1629" s="53">
        <f t="shared" si="51"/>
        <v>47027</v>
      </c>
      <c r="C1629" s="53" t="str">
        <f>IF(ISERROR(VLOOKUP(B1629,Оп27_BYN→EUR!$C$3:$C$33,1,0)),"Нет","Да")</f>
        <v>Нет</v>
      </c>
      <c r="D1629" s="54">
        <f t="shared" si="50"/>
        <v>366</v>
      </c>
      <c r="E1629" s="55">
        <f>('Все выпуски'!$H$4*'Все выпуски'!$H$8)*((VLOOKUP(IF(C1629="Нет",VLOOKUP(A1629,Оп27_BYN→EUR!$A$2:$C$33,3,0),VLOOKUP((A1629-1),Оп27_BYN→EUR!$A$2:$C$33,3,0)),$B$2:$G$2774,5,0)-VLOOKUP(B1629,$B$2:$G$2774,5,0))/365+(VLOOKUP(IF(C1629="Нет",VLOOKUP(A1629,Оп27_BYN→EUR!$A$2:$C$33,3,0),VLOOKUP((A1629-1),Оп27_BYN→EUR!$A$2:$C$33,3,0)),$B$2:$G$2774,6,0)-VLOOKUP(B1629,$B$2:$G$2774,6,0))/366)</f>
        <v>0.63833372368692165</v>
      </c>
      <c r="F1629" s="54">
        <f>COUNTIF(D1630:$D$2774,365)</f>
        <v>1054</v>
      </c>
      <c r="G1629" s="54">
        <f>COUNTIF(D1630:$D$2774,366)</f>
        <v>91</v>
      </c>
    </row>
    <row r="1630" spans="1:7" x14ac:dyDescent="0.25">
      <c r="A1630" s="54">
        <f>COUNTIF($C$3:C1630,"Да")</f>
        <v>18</v>
      </c>
      <c r="B1630" s="53">
        <f t="shared" si="51"/>
        <v>47028</v>
      </c>
      <c r="C1630" s="53" t="str">
        <f>IF(ISERROR(VLOOKUP(B1630,Оп27_BYN→EUR!$C$3:$C$33,1,0)),"Нет","Да")</f>
        <v>Нет</v>
      </c>
      <c r="D1630" s="54">
        <f t="shared" si="50"/>
        <v>366</v>
      </c>
      <c r="E1630" s="55">
        <f>('Все выпуски'!$H$4*'Все выпуски'!$H$8)*((VLOOKUP(IF(C1630="Нет",VLOOKUP(A1630,Оп27_BYN→EUR!$A$2:$C$33,3,0),VLOOKUP((A1630-1),Оп27_BYN→EUR!$A$2:$C$33,3,0)),$B$2:$G$2774,5,0)-VLOOKUP(B1630,$B$2:$G$2774,5,0))/365+(VLOOKUP(IF(C1630="Нет",VLOOKUP(A1630,Оп27_BYN→EUR!$A$2:$C$33,3,0),VLOOKUP((A1630-1),Оп27_BYN→EUR!$A$2:$C$33,3,0)),$B$2:$G$2774,6,0)-VLOOKUP(B1630,$B$2:$G$2774,6,0))/366)</f>
        <v>0.66493096217387682</v>
      </c>
      <c r="F1630" s="54">
        <f>COUNTIF(D1631:$D$2774,365)</f>
        <v>1054</v>
      </c>
      <c r="G1630" s="54">
        <f>COUNTIF(D1631:$D$2774,366)</f>
        <v>90</v>
      </c>
    </row>
    <row r="1631" spans="1:7" x14ac:dyDescent="0.25">
      <c r="A1631" s="54">
        <f>COUNTIF($C$3:C1631,"Да")</f>
        <v>18</v>
      </c>
      <c r="B1631" s="53">
        <f t="shared" si="51"/>
        <v>47029</v>
      </c>
      <c r="C1631" s="53" t="str">
        <f>IF(ISERROR(VLOOKUP(B1631,Оп27_BYN→EUR!$C$3:$C$33,1,0)),"Нет","Да")</f>
        <v>Нет</v>
      </c>
      <c r="D1631" s="54">
        <f t="shared" si="50"/>
        <v>366</v>
      </c>
      <c r="E1631" s="55">
        <f>('Все выпуски'!$H$4*'Все выпуски'!$H$8)*((VLOOKUP(IF(C1631="Нет",VLOOKUP(A1631,Оп27_BYN→EUR!$A$2:$C$33,3,0),VLOOKUP((A1631-1),Оп27_BYN→EUR!$A$2:$C$33,3,0)),$B$2:$G$2774,5,0)-VLOOKUP(B1631,$B$2:$G$2774,5,0))/365+(VLOOKUP(IF(C1631="Нет",VLOOKUP(A1631,Оп27_BYN→EUR!$A$2:$C$33,3,0),VLOOKUP((A1631-1),Оп27_BYN→EUR!$A$2:$C$33,3,0)),$B$2:$G$2774,6,0)-VLOOKUP(B1631,$B$2:$G$2774,6,0))/366)</f>
        <v>0.69152820066083176</v>
      </c>
      <c r="F1631" s="54">
        <f>COUNTIF(D1632:$D$2774,365)</f>
        <v>1054</v>
      </c>
      <c r="G1631" s="54">
        <f>COUNTIF(D1632:$D$2774,366)</f>
        <v>89</v>
      </c>
    </row>
    <row r="1632" spans="1:7" x14ac:dyDescent="0.25">
      <c r="A1632" s="54">
        <f>COUNTIF($C$3:C1632,"Да")</f>
        <v>18</v>
      </c>
      <c r="B1632" s="53">
        <f t="shared" si="51"/>
        <v>47030</v>
      </c>
      <c r="C1632" s="53" t="str">
        <f>IF(ISERROR(VLOOKUP(B1632,Оп27_BYN→EUR!$C$3:$C$33,1,0)),"Нет","Да")</f>
        <v>Нет</v>
      </c>
      <c r="D1632" s="54">
        <f t="shared" si="50"/>
        <v>366</v>
      </c>
      <c r="E1632" s="55">
        <f>('Все выпуски'!$H$4*'Все выпуски'!$H$8)*((VLOOKUP(IF(C1632="Нет",VLOOKUP(A1632,Оп27_BYN→EUR!$A$2:$C$33,3,0),VLOOKUP((A1632-1),Оп27_BYN→EUR!$A$2:$C$33,3,0)),$B$2:$G$2774,5,0)-VLOOKUP(B1632,$B$2:$G$2774,5,0))/365+(VLOOKUP(IF(C1632="Нет",VLOOKUP(A1632,Оп27_BYN→EUR!$A$2:$C$33,3,0),VLOOKUP((A1632-1),Оп27_BYN→EUR!$A$2:$C$33,3,0)),$B$2:$G$2774,6,0)-VLOOKUP(B1632,$B$2:$G$2774,6,0))/366)</f>
        <v>0.71812543914778681</v>
      </c>
      <c r="F1632" s="54">
        <f>COUNTIF(D1633:$D$2774,365)</f>
        <v>1054</v>
      </c>
      <c r="G1632" s="54">
        <f>COUNTIF(D1633:$D$2774,366)</f>
        <v>88</v>
      </c>
    </row>
    <row r="1633" spans="1:7" x14ac:dyDescent="0.25">
      <c r="A1633" s="54">
        <f>COUNTIF($C$3:C1633,"Да")</f>
        <v>18</v>
      </c>
      <c r="B1633" s="53">
        <f t="shared" si="51"/>
        <v>47031</v>
      </c>
      <c r="C1633" s="53" t="str">
        <f>IF(ISERROR(VLOOKUP(B1633,Оп27_BYN→EUR!$C$3:$C$33,1,0)),"Нет","Да")</f>
        <v>Нет</v>
      </c>
      <c r="D1633" s="54">
        <f t="shared" si="50"/>
        <v>366</v>
      </c>
      <c r="E1633" s="55">
        <f>('Все выпуски'!$H$4*'Все выпуски'!$H$8)*((VLOOKUP(IF(C1633="Нет",VLOOKUP(A1633,Оп27_BYN→EUR!$A$2:$C$33,3,0),VLOOKUP((A1633-1),Оп27_BYN→EUR!$A$2:$C$33,3,0)),$B$2:$G$2774,5,0)-VLOOKUP(B1633,$B$2:$G$2774,5,0))/365+(VLOOKUP(IF(C1633="Нет",VLOOKUP(A1633,Оп27_BYN→EUR!$A$2:$C$33,3,0),VLOOKUP((A1633-1),Оп27_BYN→EUR!$A$2:$C$33,3,0)),$B$2:$G$2774,6,0)-VLOOKUP(B1633,$B$2:$G$2774,6,0))/366)</f>
        <v>0.74472267763474198</v>
      </c>
      <c r="F1633" s="54">
        <f>COUNTIF(D1634:$D$2774,365)</f>
        <v>1054</v>
      </c>
      <c r="G1633" s="54">
        <f>COUNTIF(D1634:$D$2774,366)</f>
        <v>87</v>
      </c>
    </row>
    <row r="1634" spans="1:7" x14ac:dyDescent="0.25">
      <c r="A1634" s="54">
        <f>COUNTIF($C$3:C1634,"Да")</f>
        <v>18</v>
      </c>
      <c r="B1634" s="53">
        <f t="shared" si="51"/>
        <v>47032</v>
      </c>
      <c r="C1634" s="53" t="str">
        <f>IF(ISERROR(VLOOKUP(B1634,Оп27_BYN→EUR!$C$3:$C$33,1,0)),"Нет","Да")</f>
        <v>Нет</v>
      </c>
      <c r="D1634" s="54">
        <f t="shared" si="50"/>
        <v>366</v>
      </c>
      <c r="E1634" s="55">
        <f>('Все выпуски'!$H$4*'Все выпуски'!$H$8)*((VLOOKUP(IF(C1634="Нет",VLOOKUP(A1634,Оп27_BYN→EUR!$A$2:$C$33,3,0),VLOOKUP((A1634-1),Оп27_BYN→EUR!$A$2:$C$33,3,0)),$B$2:$G$2774,5,0)-VLOOKUP(B1634,$B$2:$G$2774,5,0))/365+(VLOOKUP(IF(C1634="Нет",VLOOKUP(A1634,Оп27_BYN→EUR!$A$2:$C$33,3,0),VLOOKUP((A1634-1),Оп27_BYN→EUR!$A$2:$C$33,3,0)),$B$2:$G$2774,6,0)-VLOOKUP(B1634,$B$2:$G$2774,6,0))/366)</f>
        <v>0.77131991612169704</v>
      </c>
      <c r="F1634" s="54">
        <f>COUNTIF(D1635:$D$2774,365)</f>
        <v>1054</v>
      </c>
      <c r="G1634" s="54">
        <f>COUNTIF(D1635:$D$2774,366)</f>
        <v>86</v>
      </c>
    </row>
    <row r="1635" spans="1:7" x14ac:dyDescent="0.25">
      <c r="A1635" s="54">
        <f>COUNTIF($C$3:C1635,"Да")</f>
        <v>18</v>
      </c>
      <c r="B1635" s="53">
        <f t="shared" si="51"/>
        <v>47033</v>
      </c>
      <c r="C1635" s="53" t="str">
        <f>IF(ISERROR(VLOOKUP(B1635,Оп27_BYN→EUR!$C$3:$C$33,1,0)),"Нет","Да")</f>
        <v>Нет</v>
      </c>
      <c r="D1635" s="54">
        <f t="shared" si="50"/>
        <v>366</v>
      </c>
      <c r="E1635" s="55">
        <f>('Все выпуски'!$H$4*'Все выпуски'!$H$8)*((VLOOKUP(IF(C1635="Нет",VLOOKUP(A1635,Оп27_BYN→EUR!$A$2:$C$33,3,0),VLOOKUP((A1635-1),Оп27_BYN→EUR!$A$2:$C$33,3,0)),$B$2:$G$2774,5,0)-VLOOKUP(B1635,$B$2:$G$2774,5,0))/365+(VLOOKUP(IF(C1635="Нет",VLOOKUP(A1635,Оп27_BYN→EUR!$A$2:$C$33,3,0),VLOOKUP((A1635-1),Оп27_BYN→EUR!$A$2:$C$33,3,0)),$B$2:$G$2774,6,0)-VLOOKUP(B1635,$B$2:$G$2774,6,0))/366)</f>
        <v>0.79791715460865198</v>
      </c>
      <c r="F1635" s="54">
        <f>COUNTIF(D1636:$D$2774,365)</f>
        <v>1054</v>
      </c>
      <c r="G1635" s="54">
        <f>COUNTIF(D1636:$D$2774,366)</f>
        <v>85</v>
      </c>
    </row>
    <row r="1636" spans="1:7" x14ac:dyDescent="0.25">
      <c r="A1636" s="54">
        <f>COUNTIF($C$3:C1636,"Да")</f>
        <v>18</v>
      </c>
      <c r="B1636" s="53">
        <f t="shared" si="51"/>
        <v>47034</v>
      </c>
      <c r="C1636" s="53" t="str">
        <f>IF(ISERROR(VLOOKUP(B1636,Оп27_BYN→EUR!$C$3:$C$33,1,0)),"Нет","Да")</f>
        <v>Нет</v>
      </c>
      <c r="D1636" s="54">
        <f t="shared" si="50"/>
        <v>366</v>
      </c>
      <c r="E1636" s="55">
        <f>('Все выпуски'!$H$4*'Все выпуски'!$H$8)*((VLOOKUP(IF(C1636="Нет",VLOOKUP(A1636,Оп27_BYN→EUR!$A$2:$C$33,3,0),VLOOKUP((A1636-1),Оп27_BYN→EUR!$A$2:$C$33,3,0)),$B$2:$G$2774,5,0)-VLOOKUP(B1636,$B$2:$G$2774,5,0))/365+(VLOOKUP(IF(C1636="Нет",VLOOKUP(A1636,Оп27_BYN→EUR!$A$2:$C$33,3,0),VLOOKUP((A1636-1),Оп27_BYN→EUR!$A$2:$C$33,3,0)),$B$2:$G$2774,6,0)-VLOOKUP(B1636,$B$2:$G$2774,6,0))/366)</f>
        <v>0.82451439309560703</v>
      </c>
      <c r="F1636" s="54">
        <f>COUNTIF(D1637:$D$2774,365)</f>
        <v>1054</v>
      </c>
      <c r="G1636" s="54">
        <f>COUNTIF(D1637:$D$2774,366)</f>
        <v>84</v>
      </c>
    </row>
    <row r="1637" spans="1:7" x14ac:dyDescent="0.25">
      <c r="A1637" s="54">
        <f>COUNTIF($C$3:C1637,"Да")</f>
        <v>18</v>
      </c>
      <c r="B1637" s="53">
        <f t="shared" si="51"/>
        <v>47035</v>
      </c>
      <c r="C1637" s="53" t="str">
        <f>IF(ISERROR(VLOOKUP(B1637,Оп27_BYN→EUR!$C$3:$C$33,1,0)),"Нет","Да")</f>
        <v>Нет</v>
      </c>
      <c r="D1637" s="54">
        <f t="shared" si="50"/>
        <v>366</v>
      </c>
      <c r="E1637" s="55">
        <f>('Все выпуски'!$H$4*'Все выпуски'!$H$8)*((VLOOKUP(IF(C1637="Нет",VLOOKUP(A1637,Оп27_BYN→EUR!$A$2:$C$33,3,0),VLOOKUP((A1637-1),Оп27_BYN→EUR!$A$2:$C$33,3,0)),$B$2:$G$2774,5,0)-VLOOKUP(B1637,$B$2:$G$2774,5,0))/365+(VLOOKUP(IF(C1637="Нет",VLOOKUP(A1637,Оп27_BYN→EUR!$A$2:$C$33,3,0),VLOOKUP((A1637-1),Оп27_BYN→EUR!$A$2:$C$33,3,0)),$B$2:$G$2774,6,0)-VLOOKUP(B1637,$B$2:$G$2774,6,0))/366)</f>
        <v>0.8511116315825622</v>
      </c>
      <c r="F1637" s="54">
        <f>COUNTIF(D1638:$D$2774,365)</f>
        <v>1054</v>
      </c>
      <c r="G1637" s="54">
        <f>COUNTIF(D1638:$D$2774,366)</f>
        <v>83</v>
      </c>
    </row>
    <row r="1638" spans="1:7" x14ac:dyDescent="0.25">
      <c r="A1638" s="54">
        <f>COUNTIF($C$3:C1638,"Да")</f>
        <v>18</v>
      </c>
      <c r="B1638" s="53">
        <f t="shared" si="51"/>
        <v>47036</v>
      </c>
      <c r="C1638" s="53" t="str">
        <f>IF(ISERROR(VLOOKUP(B1638,Оп27_BYN→EUR!$C$3:$C$33,1,0)),"Нет","Да")</f>
        <v>Нет</v>
      </c>
      <c r="D1638" s="54">
        <f t="shared" si="50"/>
        <v>366</v>
      </c>
      <c r="E1638" s="55">
        <f>('Все выпуски'!$H$4*'Все выпуски'!$H$8)*((VLOOKUP(IF(C1638="Нет",VLOOKUP(A1638,Оп27_BYN→EUR!$A$2:$C$33,3,0),VLOOKUP((A1638-1),Оп27_BYN→EUR!$A$2:$C$33,3,0)),$B$2:$G$2774,5,0)-VLOOKUP(B1638,$B$2:$G$2774,5,0))/365+(VLOOKUP(IF(C1638="Нет",VLOOKUP(A1638,Оп27_BYN→EUR!$A$2:$C$33,3,0),VLOOKUP((A1638-1),Оп27_BYN→EUR!$A$2:$C$33,3,0)),$B$2:$G$2774,6,0)-VLOOKUP(B1638,$B$2:$G$2774,6,0))/366)</f>
        <v>0.87770887006951726</v>
      </c>
      <c r="F1638" s="54">
        <f>COUNTIF(D1639:$D$2774,365)</f>
        <v>1054</v>
      </c>
      <c r="G1638" s="54">
        <f>COUNTIF(D1639:$D$2774,366)</f>
        <v>82</v>
      </c>
    </row>
    <row r="1639" spans="1:7" x14ac:dyDescent="0.25">
      <c r="A1639" s="54">
        <f>COUNTIF($C$3:C1639,"Да")</f>
        <v>18</v>
      </c>
      <c r="B1639" s="53">
        <f t="shared" si="51"/>
        <v>47037</v>
      </c>
      <c r="C1639" s="53" t="str">
        <f>IF(ISERROR(VLOOKUP(B1639,Оп27_BYN→EUR!$C$3:$C$33,1,0)),"Нет","Да")</f>
        <v>Нет</v>
      </c>
      <c r="D1639" s="54">
        <f t="shared" si="50"/>
        <v>366</v>
      </c>
      <c r="E1639" s="55">
        <f>('Все выпуски'!$H$4*'Все выпуски'!$H$8)*((VLOOKUP(IF(C1639="Нет",VLOOKUP(A1639,Оп27_BYN→EUR!$A$2:$C$33,3,0),VLOOKUP((A1639-1),Оп27_BYN→EUR!$A$2:$C$33,3,0)),$B$2:$G$2774,5,0)-VLOOKUP(B1639,$B$2:$G$2774,5,0))/365+(VLOOKUP(IF(C1639="Нет",VLOOKUP(A1639,Оп27_BYN→EUR!$A$2:$C$33,3,0),VLOOKUP((A1639-1),Оп27_BYN→EUR!$A$2:$C$33,3,0)),$B$2:$G$2774,6,0)-VLOOKUP(B1639,$B$2:$G$2774,6,0))/366)</f>
        <v>0.90430610855647242</v>
      </c>
      <c r="F1639" s="54">
        <f>COUNTIF(D1640:$D$2774,365)</f>
        <v>1054</v>
      </c>
      <c r="G1639" s="54">
        <f>COUNTIF(D1640:$D$2774,366)</f>
        <v>81</v>
      </c>
    </row>
    <row r="1640" spans="1:7" x14ac:dyDescent="0.25">
      <c r="A1640" s="54">
        <f>COUNTIF($C$3:C1640,"Да")</f>
        <v>18</v>
      </c>
      <c r="B1640" s="53">
        <f t="shared" si="51"/>
        <v>47038</v>
      </c>
      <c r="C1640" s="53" t="str">
        <f>IF(ISERROR(VLOOKUP(B1640,Оп27_BYN→EUR!$C$3:$C$33,1,0)),"Нет","Да")</f>
        <v>Нет</v>
      </c>
      <c r="D1640" s="54">
        <f t="shared" si="50"/>
        <v>366</v>
      </c>
      <c r="E1640" s="55">
        <f>('Все выпуски'!$H$4*'Все выпуски'!$H$8)*((VLOOKUP(IF(C1640="Нет",VLOOKUP(A1640,Оп27_BYN→EUR!$A$2:$C$33,3,0),VLOOKUP((A1640-1),Оп27_BYN→EUR!$A$2:$C$33,3,0)),$B$2:$G$2774,5,0)-VLOOKUP(B1640,$B$2:$G$2774,5,0))/365+(VLOOKUP(IF(C1640="Нет",VLOOKUP(A1640,Оп27_BYN→EUR!$A$2:$C$33,3,0),VLOOKUP((A1640-1),Оп27_BYN→EUR!$A$2:$C$33,3,0)),$B$2:$G$2774,6,0)-VLOOKUP(B1640,$B$2:$G$2774,6,0))/366)</f>
        <v>0.93090334704342736</v>
      </c>
      <c r="F1640" s="54">
        <f>COUNTIF(D1641:$D$2774,365)</f>
        <v>1054</v>
      </c>
      <c r="G1640" s="54">
        <f>COUNTIF(D1641:$D$2774,366)</f>
        <v>80</v>
      </c>
    </row>
    <row r="1641" spans="1:7" x14ac:dyDescent="0.25">
      <c r="A1641" s="54">
        <f>COUNTIF($C$3:C1641,"Да")</f>
        <v>18</v>
      </c>
      <c r="B1641" s="53">
        <f t="shared" si="51"/>
        <v>47039</v>
      </c>
      <c r="C1641" s="53" t="str">
        <f>IF(ISERROR(VLOOKUP(B1641,Оп27_BYN→EUR!$C$3:$C$33,1,0)),"Нет","Да")</f>
        <v>Нет</v>
      </c>
      <c r="D1641" s="54">
        <f t="shared" si="50"/>
        <v>366</v>
      </c>
      <c r="E1641" s="55">
        <f>('Все выпуски'!$H$4*'Все выпуски'!$H$8)*((VLOOKUP(IF(C1641="Нет",VLOOKUP(A1641,Оп27_BYN→EUR!$A$2:$C$33,3,0),VLOOKUP((A1641-1),Оп27_BYN→EUR!$A$2:$C$33,3,0)),$B$2:$G$2774,5,0)-VLOOKUP(B1641,$B$2:$G$2774,5,0))/365+(VLOOKUP(IF(C1641="Нет",VLOOKUP(A1641,Оп27_BYN→EUR!$A$2:$C$33,3,0),VLOOKUP((A1641-1),Оп27_BYN→EUR!$A$2:$C$33,3,0)),$B$2:$G$2774,6,0)-VLOOKUP(B1641,$B$2:$G$2774,6,0))/366)</f>
        <v>0.95750058553038242</v>
      </c>
      <c r="F1641" s="54">
        <f>COUNTIF(D1642:$D$2774,365)</f>
        <v>1054</v>
      </c>
      <c r="G1641" s="54">
        <f>COUNTIF(D1642:$D$2774,366)</f>
        <v>79</v>
      </c>
    </row>
    <row r="1642" spans="1:7" x14ac:dyDescent="0.25">
      <c r="A1642" s="54">
        <f>COUNTIF($C$3:C1642,"Да")</f>
        <v>18</v>
      </c>
      <c r="B1642" s="53">
        <f t="shared" si="51"/>
        <v>47040</v>
      </c>
      <c r="C1642" s="53" t="str">
        <f>IF(ISERROR(VLOOKUP(B1642,Оп27_BYN→EUR!$C$3:$C$33,1,0)),"Нет","Да")</f>
        <v>Нет</v>
      </c>
      <c r="D1642" s="54">
        <f t="shared" si="50"/>
        <v>366</v>
      </c>
      <c r="E1642" s="55">
        <f>('Все выпуски'!$H$4*'Все выпуски'!$H$8)*((VLOOKUP(IF(C1642="Нет",VLOOKUP(A1642,Оп27_BYN→EUR!$A$2:$C$33,3,0),VLOOKUP((A1642-1),Оп27_BYN→EUR!$A$2:$C$33,3,0)),$B$2:$G$2774,5,0)-VLOOKUP(B1642,$B$2:$G$2774,5,0))/365+(VLOOKUP(IF(C1642="Нет",VLOOKUP(A1642,Оп27_BYN→EUR!$A$2:$C$33,3,0),VLOOKUP((A1642-1),Оп27_BYN→EUR!$A$2:$C$33,3,0)),$B$2:$G$2774,6,0)-VLOOKUP(B1642,$B$2:$G$2774,6,0))/366)</f>
        <v>0.98409782401733759</v>
      </c>
      <c r="F1642" s="54">
        <f>COUNTIF(D1643:$D$2774,365)</f>
        <v>1054</v>
      </c>
      <c r="G1642" s="54">
        <f>COUNTIF(D1643:$D$2774,366)</f>
        <v>78</v>
      </c>
    </row>
    <row r="1643" spans="1:7" x14ac:dyDescent="0.25">
      <c r="A1643" s="54">
        <f>COUNTIF($C$3:C1643,"Да")</f>
        <v>18</v>
      </c>
      <c r="B1643" s="53">
        <f t="shared" si="51"/>
        <v>47041</v>
      </c>
      <c r="C1643" s="53" t="str">
        <f>IF(ISERROR(VLOOKUP(B1643,Оп27_BYN→EUR!$C$3:$C$33,1,0)),"Нет","Да")</f>
        <v>Нет</v>
      </c>
      <c r="D1643" s="54">
        <f t="shared" si="50"/>
        <v>366</v>
      </c>
      <c r="E1643" s="55">
        <f>('Все выпуски'!$H$4*'Все выпуски'!$H$8)*((VLOOKUP(IF(C1643="Нет",VLOOKUP(A1643,Оп27_BYN→EUR!$A$2:$C$33,3,0),VLOOKUP((A1643-1),Оп27_BYN→EUR!$A$2:$C$33,3,0)),$B$2:$G$2774,5,0)-VLOOKUP(B1643,$B$2:$G$2774,5,0))/365+(VLOOKUP(IF(C1643="Нет",VLOOKUP(A1643,Оп27_BYN→EUR!$A$2:$C$33,3,0),VLOOKUP((A1643-1),Оп27_BYN→EUR!$A$2:$C$33,3,0)),$B$2:$G$2774,6,0)-VLOOKUP(B1643,$B$2:$G$2774,6,0))/366)</f>
        <v>1.0106950625042925</v>
      </c>
      <c r="F1643" s="54">
        <f>COUNTIF(D1644:$D$2774,365)</f>
        <v>1054</v>
      </c>
      <c r="G1643" s="54">
        <f>COUNTIF(D1644:$D$2774,366)</f>
        <v>77</v>
      </c>
    </row>
    <row r="1644" spans="1:7" x14ac:dyDescent="0.25">
      <c r="A1644" s="54">
        <f>COUNTIF($C$3:C1644,"Да")</f>
        <v>18</v>
      </c>
      <c r="B1644" s="53">
        <f t="shared" si="51"/>
        <v>47042</v>
      </c>
      <c r="C1644" s="53" t="str">
        <f>IF(ISERROR(VLOOKUP(B1644,Оп27_BYN→EUR!$C$3:$C$33,1,0)),"Нет","Да")</f>
        <v>Нет</v>
      </c>
      <c r="D1644" s="54">
        <f t="shared" si="50"/>
        <v>366</v>
      </c>
      <c r="E1644" s="55">
        <f>('Все выпуски'!$H$4*'Все выпуски'!$H$8)*((VLOOKUP(IF(C1644="Нет",VLOOKUP(A1644,Оп27_BYN→EUR!$A$2:$C$33,3,0),VLOOKUP((A1644-1),Оп27_BYN→EUR!$A$2:$C$33,3,0)),$B$2:$G$2774,5,0)-VLOOKUP(B1644,$B$2:$G$2774,5,0))/365+(VLOOKUP(IF(C1644="Нет",VLOOKUP(A1644,Оп27_BYN→EUR!$A$2:$C$33,3,0),VLOOKUP((A1644-1),Оп27_BYN→EUR!$A$2:$C$33,3,0)),$B$2:$G$2774,6,0)-VLOOKUP(B1644,$B$2:$G$2774,6,0))/366)</f>
        <v>1.0372923009912476</v>
      </c>
      <c r="F1644" s="54">
        <f>COUNTIF(D1645:$D$2774,365)</f>
        <v>1054</v>
      </c>
      <c r="G1644" s="54">
        <f>COUNTIF(D1645:$D$2774,366)</f>
        <v>76</v>
      </c>
    </row>
    <row r="1645" spans="1:7" x14ac:dyDescent="0.25">
      <c r="A1645" s="54">
        <f>COUNTIF($C$3:C1645,"Да")</f>
        <v>18</v>
      </c>
      <c r="B1645" s="53">
        <f t="shared" si="51"/>
        <v>47043</v>
      </c>
      <c r="C1645" s="53" t="str">
        <f>IF(ISERROR(VLOOKUP(B1645,Оп27_BYN→EUR!$C$3:$C$33,1,0)),"Нет","Да")</f>
        <v>Нет</v>
      </c>
      <c r="D1645" s="54">
        <f t="shared" si="50"/>
        <v>366</v>
      </c>
      <c r="E1645" s="55">
        <f>('Все выпуски'!$H$4*'Все выпуски'!$H$8)*((VLOOKUP(IF(C1645="Нет",VLOOKUP(A1645,Оп27_BYN→EUR!$A$2:$C$33,3,0),VLOOKUP((A1645-1),Оп27_BYN→EUR!$A$2:$C$33,3,0)),$B$2:$G$2774,5,0)-VLOOKUP(B1645,$B$2:$G$2774,5,0))/365+(VLOOKUP(IF(C1645="Нет",VLOOKUP(A1645,Оп27_BYN→EUR!$A$2:$C$33,3,0),VLOOKUP((A1645-1),Оп27_BYN→EUR!$A$2:$C$33,3,0)),$B$2:$G$2774,6,0)-VLOOKUP(B1645,$B$2:$G$2774,6,0))/366)</f>
        <v>1.0638895394782026</v>
      </c>
      <c r="F1645" s="54">
        <f>COUNTIF(D1646:$D$2774,365)</f>
        <v>1054</v>
      </c>
      <c r="G1645" s="54">
        <f>COUNTIF(D1646:$D$2774,366)</f>
        <v>75</v>
      </c>
    </row>
    <row r="1646" spans="1:7" x14ac:dyDescent="0.25">
      <c r="A1646" s="54">
        <f>COUNTIF($C$3:C1646,"Да")</f>
        <v>18</v>
      </c>
      <c r="B1646" s="53">
        <f t="shared" si="51"/>
        <v>47044</v>
      </c>
      <c r="C1646" s="53" t="str">
        <f>IF(ISERROR(VLOOKUP(B1646,Оп27_BYN→EUR!$C$3:$C$33,1,0)),"Нет","Да")</f>
        <v>Нет</v>
      </c>
      <c r="D1646" s="54">
        <f t="shared" si="50"/>
        <v>366</v>
      </c>
      <c r="E1646" s="55">
        <f>('Все выпуски'!$H$4*'Все выпуски'!$H$8)*((VLOOKUP(IF(C1646="Нет",VLOOKUP(A1646,Оп27_BYN→EUR!$A$2:$C$33,3,0),VLOOKUP((A1646-1),Оп27_BYN→EUR!$A$2:$C$33,3,0)),$B$2:$G$2774,5,0)-VLOOKUP(B1646,$B$2:$G$2774,5,0))/365+(VLOOKUP(IF(C1646="Нет",VLOOKUP(A1646,Оп27_BYN→EUR!$A$2:$C$33,3,0),VLOOKUP((A1646-1),Оп27_BYN→EUR!$A$2:$C$33,3,0)),$B$2:$G$2774,6,0)-VLOOKUP(B1646,$B$2:$G$2774,6,0))/366)</f>
        <v>1.0904867779651577</v>
      </c>
      <c r="F1646" s="54">
        <f>COUNTIF(D1647:$D$2774,365)</f>
        <v>1054</v>
      </c>
      <c r="G1646" s="54">
        <f>COUNTIF(D1647:$D$2774,366)</f>
        <v>74</v>
      </c>
    </row>
    <row r="1647" spans="1:7" x14ac:dyDescent="0.25">
      <c r="A1647" s="54">
        <f>COUNTIF($C$3:C1647,"Да")</f>
        <v>18</v>
      </c>
      <c r="B1647" s="53">
        <f t="shared" si="51"/>
        <v>47045</v>
      </c>
      <c r="C1647" s="53" t="str">
        <f>IF(ISERROR(VLOOKUP(B1647,Оп27_BYN→EUR!$C$3:$C$33,1,0)),"Нет","Да")</f>
        <v>Нет</v>
      </c>
      <c r="D1647" s="54">
        <f t="shared" si="50"/>
        <v>366</v>
      </c>
      <c r="E1647" s="55">
        <f>('Все выпуски'!$H$4*'Все выпуски'!$H$8)*((VLOOKUP(IF(C1647="Нет",VLOOKUP(A1647,Оп27_BYN→EUR!$A$2:$C$33,3,0),VLOOKUP((A1647-1),Оп27_BYN→EUR!$A$2:$C$33,3,0)),$B$2:$G$2774,5,0)-VLOOKUP(B1647,$B$2:$G$2774,5,0))/365+(VLOOKUP(IF(C1647="Нет",VLOOKUP(A1647,Оп27_BYN→EUR!$A$2:$C$33,3,0),VLOOKUP((A1647-1),Оп27_BYN→EUR!$A$2:$C$33,3,0)),$B$2:$G$2774,6,0)-VLOOKUP(B1647,$B$2:$G$2774,6,0))/366)</f>
        <v>1.117084016452113</v>
      </c>
      <c r="F1647" s="54">
        <f>COUNTIF(D1648:$D$2774,365)</f>
        <v>1054</v>
      </c>
      <c r="G1647" s="54">
        <f>COUNTIF(D1648:$D$2774,366)</f>
        <v>73</v>
      </c>
    </row>
    <row r="1648" spans="1:7" x14ac:dyDescent="0.25">
      <c r="A1648" s="54">
        <f>COUNTIF($C$3:C1648,"Да")</f>
        <v>18</v>
      </c>
      <c r="B1648" s="53">
        <f t="shared" si="51"/>
        <v>47046</v>
      </c>
      <c r="C1648" s="53" t="str">
        <f>IF(ISERROR(VLOOKUP(B1648,Оп27_BYN→EUR!$C$3:$C$33,1,0)),"Нет","Да")</f>
        <v>Нет</v>
      </c>
      <c r="D1648" s="54">
        <f t="shared" si="50"/>
        <v>366</v>
      </c>
      <c r="E1648" s="55">
        <f>('Все выпуски'!$H$4*'Все выпуски'!$H$8)*((VLOOKUP(IF(C1648="Нет",VLOOKUP(A1648,Оп27_BYN→EUR!$A$2:$C$33,3,0),VLOOKUP((A1648-1),Оп27_BYN→EUR!$A$2:$C$33,3,0)),$B$2:$G$2774,5,0)-VLOOKUP(B1648,$B$2:$G$2774,5,0))/365+(VLOOKUP(IF(C1648="Нет",VLOOKUP(A1648,Оп27_BYN→EUR!$A$2:$C$33,3,0),VLOOKUP((A1648-1),Оп27_BYN→EUR!$A$2:$C$33,3,0)),$B$2:$G$2774,6,0)-VLOOKUP(B1648,$B$2:$G$2774,6,0))/366)</f>
        <v>1.143681254939068</v>
      </c>
      <c r="F1648" s="54">
        <f>COUNTIF(D1649:$D$2774,365)</f>
        <v>1054</v>
      </c>
      <c r="G1648" s="54">
        <f>COUNTIF(D1649:$D$2774,366)</f>
        <v>72</v>
      </c>
    </row>
    <row r="1649" spans="1:7" x14ac:dyDescent="0.25">
      <c r="A1649" s="54">
        <f>COUNTIF($C$3:C1649,"Да")</f>
        <v>18</v>
      </c>
      <c r="B1649" s="53">
        <f t="shared" si="51"/>
        <v>47047</v>
      </c>
      <c r="C1649" s="53" t="str">
        <f>IF(ISERROR(VLOOKUP(B1649,Оп27_BYN→EUR!$C$3:$C$33,1,0)),"Нет","Да")</f>
        <v>Нет</v>
      </c>
      <c r="D1649" s="54">
        <f t="shared" si="50"/>
        <v>366</v>
      </c>
      <c r="E1649" s="55">
        <f>('Все выпуски'!$H$4*'Все выпуски'!$H$8)*((VLOOKUP(IF(C1649="Нет",VLOOKUP(A1649,Оп27_BYN→EUR!$A$2:$C$33,3,0),VLOOKUP((A1649-1),Оп27_BYN→EUR!$A$2:$C$33,3,0)),$B$2:$G$2774,5,0)-VLOOKUP(B1649,$B$2:$G$2774,5,0))/365+(VLOOKUP(IF(C1649="Нет",VLOOKUP(A1649,Оп27_BYN→EUR!$A$2:$C$33,3,0),VLOOKUP((A1649-1),Оп27_BYN→EUR!$A$2:$C$33,3,0)),$B$2:$G$2774,6,0)-VLOOKUP(B1649,$B$2:$G$2774,6,0))/366)</f>
        <v>1.1702784934260229</v>
      </c>
      <c r="F1649" s="54">
        <f>COUNTIF(D1650:$D$2774,365)</f>
        <v>1054</v>
      </c>
      <c r="G1649" s="54">
        <f>COUNTIF(D1650:$D$2774,366)</f>
        <v>71</v>
      </c>
    </row>
    <row r="1650" spans="1:7" x14ac:dyDescent="0.25">
      <c r="A1650" s="54">
        <f>COUNTIF($C$3:C1650,"Да")</f>
        <v>18</v>
      </c>
      <c r="B1650" s="53">
        <f t="shared" si="51"/>
        <v>47048</v>
      </c>
      <c r="C1650" s="53" t="str">
        <f>IF(ISERROR(VLOOKUP(B1650,Оп27_BYN→EUR!$C$3:$C$33,1,0)),"Нет","Да")</f>
        <v>Нет</v>
      </c>
      <c r="D1650" s="54">
        <f t="shared" si="50"/>
        <v>366</v>
      </c>
      <c r="E1650" s="55">
        <f>('Все выпуски'!$H$4*'Все выпуски'!$H$8)*((VLOOKUP(IF(C1650="Нет",VLOOKUP(A1650,Оп27_BYN→EUR!$A$2:$C$33,3,0),VLOOKUP((A1650-1),Оп27_BYN→EUR!$A$2:$C$33,3,0)),$B$2:$G$2774,5,0)-VLOOKUP(B1650,$B$2:$G$2774,5,0))/365+(VLOOKUP(IF(C1650="Нет",VLOOKUP(A1650,Оп27_BYN→EUR!$A$2:$C$33,3,0),VLOOKUP((A1650-1),Оп27_BYN→EUR!$A$2:$C$33,3,0)),$B$2:$G$2774,6,0)-VLOOKUP(B1650,$B$2:$G$2774,6,0))/366)</f>
        <v>1.1968757319129781</v>
      </c>
      <c r="F1650" s="54">
        <f>COUNTIF(D1651:$D$2774,365)</f>
        <v>1054</v>
      </c>
      <c r="G1650" s="54">
        <f>COUNTIF(D1651:$D$2774,366)</f>
        <v>70</v>
      </c>
    </row>
    <row r="1651" spans="1:7" x14ac:dyDescent="0.25">
      <c r="A1651" s="54">
        <f>COUNTIF($C$3:C1651,"Да")</f>
        <v>18</v>
      </c>
      <c r="B1651" s="53">
        <f t="shared" si="51"/>
        <v>47049</v>
      </c>
      <c r="C1651" s="53" t="str">
        <f>IF(ISERROR(VLOOKUP(B1651,Оп27_BYN→EUR!$C$3:$C$33,1,0)),"Нет","Да")</f>
        <v>Нет</v>
      </c>
      <c r="D1651" s="54">
        <f t="shared" si="50"/>
        <v>366</v>
      </c>
      <c r="E1651" s="55">
        <f>('Все выпуски'!$H$4*'Все выпуски'!$H$8)*((VLOOKUP(IF(C1651="Нет",VLOOKUP(A1651,Оп27_BYN→EUR!$A$2:$C$33,3,0),VLOOKUP((A1651-1),Оп27_BYN→EUR!$A$2:$C$33,3,0)),$B$2:$G$2774,5,0)-VLOOKUP(B1651,$B$2:$G$2774,5,0))/365+(VLOOKUP(IF(C1651="Нет",VLOOKUP(A1651,Оп27_BYN→EUR!$A$2:$C$33,3,0),VLOOKUP((A1651-1),Оп27_BYN→EUR!$A$2:$C$33,3,0)),$B$2:$G$2774,6,0)-VLOOKUP(B1651,$B$2:$G$2774,6,0))/366)</f>
        <v>1.2234729703999332</v>
      </c>
      <c r="F1651" s="54">
        <f>COUNTIF(D1652:$D$2774,365)</f>
        <v>1054</v>
      </c>
      <c r="G1651" s="54">
        <f>COUNTIF(D1652:$D$2774,366)</f>
        <v>69</v>
      </c>
    </row>
    <row r="1652" spans="1:7" x14ac:dyDescent="0.25">
      <c r="A1652" s="54">
        <f>COUNTIF($C$3:C1652,"Да")</f>
        <v>18</v>
      </c>
      <c r="B1652" s="53">
        <f t="shared" si="51"/>
        <v>47050</v>
      </c>
      <c r="C1652" s="53" t="str">
        <f>IF(ISERROR(VLOOKUP(B1652,Оп27_BYN→EUR!$C$3:$C$33,1,0)),"Нет","Да")</f>
        <v>Нет</v>
      </c>
      <c r="D1652" s="54">
        <f t="shared" si="50"/>
        <v>366</v>
      </c>
      <c r="E1652" s="55">
        <f>('Все выпуски'!$H$4*'Все выпуски'!$H$8)*((VLOOKUP(IF(C1652="Нет",VLOOKUP(A1652,Оп27_BYN→EUR!$A$2:$C$33,3,0),VLOOKUP((A1652-1),Оп27_BYN→EUR!$A$2:$C$33,3,0)),$B$2:$G$2774,5,0)-VLOOKUP(B1652,$B$2:$G$2774,5,0))/365+(VLOOKUP(IF(C1652="Нет",VLOOKUP(A1652,Оп27_BYN→EUR!$A$2:$C$33,3,0),VLOOKUP((A1652-1),Оп27_BYN→EUR!$A$2:$C$33,3,0)),$B$2:$G$2774,6,0)-VLOOKUP(B1652,$B$2:$G$2774,6,0))/366)</f>
        <v>1.2500702088868882</v>
      </c>
      <c r="F1652" s="54">
        <f>COUNTIF(D1653:$D$2774,365)</f>
        <v>1054</v>
      </c>
      <c r="G1652" s="54">
        <f>COUNTIF(D1653:$D$2774,366)</f>
        <v>68</v>
      </c>
    </row>
    <row r="1653" spans="1:7" x14ac:dyDescent="0.25">
      <c r="A1653" s="54">
        <f>COUNTIF($C$3:C1653,"Да")</f>
        <v>18</v>
      </c>
      <c r="B1653" s="53">
        <f t="shared" si="51"/>
        <v>47051</v>
      </c>
      <c r="C1653" s="53" t="str">
        <f>IF(ISERROR(VLOOKUP(B1653,Оп27_BYN→EUR!$C$3:$C$33,1,0)),"Нет","Да")</f>
        <v>Нет</v>
      </c>
      <c r="D1653" s="54">
        <f t="shared" si="50"/>
        <v>366</v>
      </c>
      <c r="E1653" s="55">
        <f>('Все выпуски'!$H$4*'Все выпуски'!$H$8)*((VLOOKUP(IF(C1653="Нет",VLOOKUP(A1653,Оп27_BYN→EUR!$A$2:$C$33,3,0),VLOOKUP((A1653-1),Оп27_BYN→EUR!$A$2:$C$33,3,0)),$B$2:$G$2774,5,0)-VLOOKUP(B1653,$B$2:$G$2774,5,0))/365+(VLOOKUP(IF(C1653="Нет",VLOOKUP(A1653,Оп27_BYN→EUR!$A$2:$C$33,3,0),VLOOKUP((A1653-1),Оп27_BYN→EUR!$A$2:$C$33,3,0)),$B$2:$G$2774,6,0)-VLOOKUP(B1653,$B$2:$G$2774,6,0))/366)</f>
        <v>1.2766674473738433</v>
      </c>
      <c r="F1653" s="54">
        <f>COUNTIF(D1654:$D$2774,365)</f>
        <v>1054</v>
      </c>
      <c r="G1653" s="54">
        <f>COUNTIF(D1654:$D$2774,366)</f>
        <v>67</v>
      </c>
    </row>
    <row r="1654" spans="1:7" x14ac:dyDescent="0.25">
      <c r="A1654" s="54">
        <f>COUNTIF($C$3:C1654,"Да")</f>
        <v>18</v>
      </c>
      <c r="B1654" s="53">
        <f t="shared" si="51"/>
        <v>47052</v>
      </c>
      <c r="C1654" s="53" t="str">
        <f>IF(ISERROR(VLOOKUP(B1654,Оп27_BYN→EUR!$C$3:$C$33,1,0)),"Нет","Да")</f>
        <v>Нет</v>
      </c>
      <c r="D1654" s="54">
        <f t="shared" si="50"/>
        <v>366</v>
      </c>
      <c r="E1654" s="55">
        <f>('Все выпуски'!$H$4*'Все выпуски'!$H$8)*((VLOOKUP(IF(C1654="Нет",VLOOKUP(A1654,Оп27_BYN→EUR!$A$2:$C$33,3,0),VLOOKUP((A1654-1),Оп27_BYN→EUR!$A$2:$C$33,3,0)),$B$2:$G$2774,5,0)-VLOOKUP(B1654,$B$2:$G$2774,5,0))/365+(VLOOKUP(IF(C1654="Нет",VLOOKUP(A1654,Оп27_BYN→EUR!$A$2:$C$33,3,0),VLOOKUP((A1654-1),Оп27_BYN→EUR!$A$2:$C$33,3,0)),$B$2:$G$2774,6,0)-VLOOKUP(B1654,$B$2:$G$2774,6,0))/366)</f>
        <v>1.3032646858607984</v>
      </c>
      <c r="F1654" s="54">
        <f>COUNTIF(D1655:$D$2774,365)</f>
        <v>1054</v>
      </c>
      <c r="G1654" s="54">
        <f>COUNTIF(D1655:$D$2774,366)</f>
        <v>66</v>
      </c>
    </row>
    <row r="1655" spans="1:7" x14ac:dyDescent="0.25">
      <c r="A1655" s="54">
        <f>COUNTIF($C$3:C1655,"Да")</f>
        <v>18</v>
      </c>
      <c r="B1655" s="53">
        <f t="shared" si="51"/>
        <v>47053</v>
      </c>
      <c r="C1655" s="53" t="str">
        <f>IF(ISERROR(VLOOKUP(B1655,Оп27_BYN→EUR!$C$3:$C$33,1,0)),"Нет","Да")</f>
        <v>Нет</v>
      </c>
      <c r="D1655" s="54">
        <f t="shared" si="50"/>
        <v>366</v>
      </c>
      <c r="E1655" s="55">
        <f>('Все выпуски'!$H$4*'Все выпуски'!$H$8)*((VLOOKUP(IF(C1655="Нет",VLOOKUP(A1655,Оп27_BYN→EUR!$A$2:$C$33,3,0),VLOOKUP((A1655-1),Оп27_BYN→EUR!$A$2:$C$33,3,0)),$B$2:$G$2774,5,0)-VLOOKUP(B1655,$B$2:$G$2774,5,0))/365+(VLOOKUP(IF(C1655="Нет",VLOOKUP(A1655,Оп27_BYN→EUR!$A$2:$C$33,3,0),VLOOKUP((A1655-1),Оп27_BYN→EUR!$A$2:$C$33,3,0)),$B$2:$G$2774,6,0)-VLOOKUP(B1655,$B$2:$G$2774,6,0))/366)</f>
        <v>1.3298619243477536</v>
      </c>
      <c r="F1655" s="54">
        <f>COUNTIF(D1656:$D$2774,365)</f>
        <v>1054</v>
      </c>
      <c r="G1655" s="54">
        <f>COUNTIF(D1656:$D$2774,366)</f>
        <v>65</v>
      </c>
    </row>
    <row r="1656" spans="1:7" x14ac:dyDescent="0.25">
      <c r="A1656" s="54">
        <f>COUNTIF($C$3:C1656,"Да")</f>
        <v>18</v>
      </c>
      <c r="B1656" s="53">
        <f t="shared" si="51"/>
        <v>47054</v>
      </c>
      <c r="C1656" s="53" t="str">
        <f>IF(ISERROR(VLOOKUP(B1656,Оп27_BYN→EUR!$C$3:$C$33,1,0)),"Нет","Да")</f>
        <v>Нет</v>
      </c>
      <c r="D1656" s="54">
        <f t="shared" si="50"/>
        <v>366</v>
      </c>
      <c r="E1656" s="55">
        <f>('Все выпуски'!$H$4*'Все выпуски'!$H$8)*((VLOOKUP(IF(C1656="Нет",VLOOKUP(A1656,Оп27_BYN→EUR!$A$2:$C$33,3,0),VLOOKUP((A1656-1),Оп27_BYN→EUR!$A$2:$C$33,3,0)),$B$2:$G$2774,5,0)-VLOOKUP(B1656,$B$2:$G$2774,5,0))/365+(VLOOKUP(IF(C1656="Нет",VLOOKUP(A1656,Оп27_BYN→EUR!$A$2:$C$33,3,0),VLOOKUP((A1656-1),Оп27_BYN→EUR!$A$2:$C$33,3,0)),$B$2:$G$2774,6,0)-VLOOKUP(B1656,$B$2:$G$2774,6,0))/366)</f>
        <v>1.3564591628347085</v>
      </c>
      <c r="F1656" s="54">
        <f>COUNTIF(D1657:$D$2774,365)</f>
        <v>1054</v>
      </c>
      <c r="G1656" s="54">
        <f>COUNTIF(D1657:$D$2774,366)</f>
        <v>64</v>
      </c>
    </row>
    <row r="1657" spans="1:7" x14ac:dyDescent="0.25">
      <c r="A1657" s="54">
        <f>COUNTIF($C$3:C1657,"Да")</f>
        <v>18</v>
      </c>
      <c r="B1657" s="53">
        <f t="shared" si="51"/>
        <v>47055</v>
      </c>
      <c r="C1657" s="53" t="str">
        <f>IF(ISERROR(VLOOKUP(B1657,Оп27_BYN→EUR!$C$3:$C$33,1,0)),"Нет","Да")</f>
        <v>Нет</v>
      </c>
      <c r="D1657" s="54">
        <f t="shared" si="50"/>
        <v>366</v>
      </c>
      <c r="E1657" s="55">
        <f>('Все выпуски'!$H$4*'Все выпуски'!$H$8)*((VLOOKUP(IF(C1657="Нет",VLOOKUP(A1657,Оп27_BYN→EUR!$A$2:$C$33,3,0),VLOOKUP((A1657-1),Оп27_BYN→EUR!$A$2:$C$33,3,0)),$B$2:$G$2774,5,0)-VLOOKUP(B1657,$B$2:$G$2774,5,0))/365+(VLOOKUP(IF(C1657="Нет",VLOOKUP(A1657,Оп27_BYN→EUR!$A$2:$C$33,3,0),VLOOKUP((A1657-1),Оп27_BYN→EUR!$A$2:$C$33,3,0)),$B$2:$G$2774,6,0)-VLOOKUP(B1657,$B$2:$G$2774,6,0))/366)</f>
        <v>1.3830564013216635</v>
      </c>
      <c r="F1657" s="54">
        <f>COUNTIF(D1658:$D$2774,365)</f>
        <v>1054</v>
      </c>
      <c r="G1657" s="54">
        <f>COUNTIF(D1658:$D$2774,366)</f>
        <v>63</v>
      </c>
    </row>
    <row r="1658" spans="1:7" x14ac:dyDescent="0.25">
      <c r="A1658" s="54">
        <f>COUNTIF($C$3:C1658,"Да")</f>
        <v>18</v>
      </c>
      <c r="B1658" s="53">
        <f t="shared" si="51"/>
        <v>47056</v>
      </c>
      <c r="C1658" s="53" t="str">
        <f>IF(ISERROR(VLOOKUP(B1658,Оп27_BYN→EUR!$C$3:$C$33,1,0)),"Нет","Да")</f>
        <v>Нет</v>
      </c>
      <c r="D1658" s="54">
        <f t="shared" si="50"/>
        <v>366</v>
      </c>
      <c r="E1658" s="55">
        <f>('Все выпуски'!$H$4*'Все выпуски'!$H$8)*((VLOOKUP(IF(C1658="Нет",VLOOKUP(A1658,Оп27_BYN→EUR!$A$2:$C$33,3,0),VLOOKUP((A1658-1),Оп27_BYN→EUR!$A$2:$C$33,3,0)),$B$2:$G$2774,5,0)-VLOOKUP(B1658,$B$2:$G$2774,5,0))/365+(VLOOKUP(IF(C1658="Нет",VLOOKUP(A1658,Оп27_BYN→EUR!$A$2:$C$33,3,0),VLOOKUP((A1658-1),Оп27_BYN→EUR!$A$2:$C$33,3,0)),$B$2:$G$2774,6,0)-VLOOKUP(B1658,$B$2:$G$2774,6,0))/366)</f>
        <v>1.4096536398086186</v>
      </c>
      <c r="F1658" s="54">
        <f>COUNTIF(D1659:$D$2774,365)</f>
        <v>1054</v>
      </c>
      <c r="G1658" s="54">
        <f>COUNTIF(D1659:$D$2774,366)</f>
        <v>62</v>
      </c>
    </row>
    <row r="1659" spans="1:7" x14ac:dyDescent="0.25">
      <c r="A1659" s="54">
        <f>COUNTIF($C$3:C1659,"Да")</f>
        <v>18</v>
      </c>
      <c r="B1659" s="53">
        <f t="shared" si="51"/>
        <v>47057</v>
      </c>
      <c r="C1659" s="53" t="str">
        <f>IF(ISERROR(VLOOKUP(B1659,Оп27_BYN→EUR!$C$3:$C$33,1,0)),"Нет","Да")</f>
        <v>Нет</v>
      </c>
      <c r="D1659" s="54">
        <f t="shared" si="50"/>
        <v>366</v>
      </c>
      <c r="E1659" s="55">
        <f>('Все выпуски'!$H$4*'Все выпуски'!$H$8)*((VLOOKUP(IF(C1659="Нет",VLOOKUP(A1659,Оп27_BYN→EUR!$A$2:$C$33,3,0),VLOOKUP((A1659-1),Оп27_BYN→EUR!$A$2:$C$33,3,0)),$B$2:$G$2774,5,0)-VLOOKUP(B1659,$B$2:$G$2774,5,0))/365+(VLOOKUP(IF(C1659="Нет",VLOOKUP(A1659,Оп27_BYN→EUR!$A$2:$C$33,3,0),VLOOKUP((A1659-1),Оп27_BYN→EUR!$A$2:$C$33,3,0)),$B$2:$G$2774,6,0)-VLOOKUP(B1659,$B$2:$G$2774,6,0))/366)</f>
        <v>1.4362508782955736</v>
      </c>
      <c r="F1659" s="54">
        <f>COUNTIF(D1660:$D$2774,365)</f>
        <v>1054</v>
      </c>
      <c r="G1659" s="54">
        <f>COUNTIF(D1660:$D$2774,366)</f>
        <v>61</v>
      </c>
    </row>
    <row r="1660" spans="1:7" x14ac:dyDescent="0.25">
      <c r="A1660" s="54">
        <f>COUNTIF($C$3:C1660,"Да")</f>
        <v>18</v>
      </c>
      <c r="B1660" s="53">
        <f t="shared" si="51"/>
        <v>47058</v>
      </c>
      <c r="C1660" s="53" t="str">
        <f>IF(ISERROR(VLOOKUP(B1660,Оп27_BYN→EUR!$C$3:$C$33,1,0)),"Нет","Да")</f>
        <v>Нет</v>
      </c>
      <c r="D1660" s="54">
        <f t="shared" si="50"/>
        <v>366</v>
      </c>
      <c r="E1660" s="55">
        <f>('Все выпуски'!$H$4*'Все выпуски'!$H$8)*((VLOOKUP(IF(C1660="Нет",VLOOKUP(A1660,Оп27_BYN→EUR!$A$2:$C$33,3,0),VLOOKUP((A1660-1),Оп27_BYN→EUR!$A$2:$C$33,3,0)),$B$2:$G$2774,5,0)-VLOOKUP(B1660,$B$2:$G$2774,5,0))/365+(VLOOKUP(IF(C1660="Нет",VLOOKUP(A1660,Оп27_BYN→EUR!$A$2:$C$33,3,0),VLOOKUP((A1660-1),Оп27_BYN→EUR!$A$2:$C$33,3,0)),$B$2:$G$2774,6,0)-VLOOKUP(B1660,$B$2:$G$2774,6,0))/366)</f>
        <v>1.4628481167825287</v>
      </c>
      <c r="F1660" s="54">
        <f>COUNTIF(D1661:$D$2774,365)</f>
        <v>1054</v>
      </c>
      <c r="G1660" s="54">
        <f>COUNTIF(D1661:$D$2774,366)</f>
        <v>60</v>
      </c>
    </row>
    <row r="1661" spans="1:7" x14ac:dyDescent="0.25">
      <c r="A1661" s="54">
        <f>COUNTIF($C$3:C1661,"Да")</f>
        <v>18</v>
      </c>
      <c r="B1661" s="53">
        <f t="shared" si="51"/>
        <v>47059</v>
      </c>
      <c r="C1661" s="53" t="str">
        <f>IF(ISERROR(VLOOKUP(B1661,Оп27_BYN→EUR!$C$3:$C$33,1,0)),"Нет","Да")</f>
        <v>Нет</v>
      </c>
      <c r="D1661" s="54">
        <f t="shared" si="50"/>
        <v>366</v>
      </c>
      <c r="E1661" s="55">
        <f>('Все выпуски'!$H$4*'Все выпуски'!$H$8)*((VLOOKUP(IF(C1661="Нет",VLOOKUP(A1661,Оп27_BYN→EUR!$A$2:$C$33,3,0),VLOOKUP((A1661-1),Оп27_BYN→EUR!$A$2:$C$33,3,0)),$B$2:$G$2774,5,0)-VLOOKUP(B1661,$B$2:$G$2774,5,0))/365+(VLOOKUP(IF(C1661="Нет",VLOOKUP(A1661,Оп27_BYN→EUR!$A$2:$C$33,3,0),VLOOKUP((A1661-1),Оп27_BYN→EUR!$A$2:$C$33,3,0)),$B$2:$G$2774,6,0)-VLOOKUP(B1661,$B$2:$G$2774,6,0))/366)</f>
        <v>1.489445355269484</v>
      </c>
      <c r="F1661" s="54">
        <f>COUNTIF(D1662:$D$2774,365)</f>
        <v>1054</v>
      </c>
      <c r="G1661" s="54">
        <f>COUNTIF(D1662:$D$2774,366)</f>
        <v>59</v>
      </c>
    </row>
    <row r="1662" spans="1:7" x14ac:dyDescent="0.25">
      <c r="A1662" s="54">
        <f>COUNTIF($C$3:C1662,"Да")</f>
        <v>18</v>
      </c>
      <c r="B1662" s="53">
        <f t="shared" si="51"/>
        <v>47060</v>
      </c>
      <c r="C1662" s="53" t="str">
        <f>IF(ISERROR(VLOOKUP(B1662,Оп27_BYN→EUR!$C$3:$C$33,1,0)),"Нет","Да")</f>
        <v>Нет</v>
      </c>
      <c r="D1662" s="54">
        <f t="shared" si="50"/>
        <v>366</v>
      </c>
      <c r="E1662" s="55">
        <f>('Все выпуски'!$H$4*'Все выпуски'!$H$8)*((VLOOKUP(IF(C1662="Нет",VLOOKUP(A1662,Оп27_BYN→EUR!$A$2:$C$33,3,0),VLOOKUP((A1662-1),Оп27_BYN→EUR!$A$2:$C$33,3,0)),$B$2:$G$2774,5,0)-VLOOKUP(B1662,$B$2:$G$2774,5,0))/365+(VLOOKUP(IF(C1662="Нет",VLOOKUP(A1662,Оп27_BYN→EUR!$A$2:$C$33,3,0),VLOOKUP((A1662-1),Оп27_BYN→EUR!$A$2:$C$33,3,0)),$B$2:$G$2774,6,0)-VLOOKUP(B1662,$B$2:$G$2774,6,0))/366)</f>
        <v>1.516042593756439</v>
      </c>
      <c r="F1662" s="54">
        <f>COUNTIF(D1663:$D$2774,365)</f>
        <v>1054</v>
      </c>
      <c r="G1662" s="54">
        <f>COUNTIF(D1663:$D$2774,366)</f>
        <v>58</v>
      </c>
    </row>
    <row r="1663" spans="1:7" x14ac:dyDescent="0.25">
      <c r="A1663" s="54">
        <f>COUNTIF($C$3:C1663,"Да")</f>
        <v>18</v>
      </c>
      <c r="B1663" s="53">
        <f t="shared" si="51"/>
        <v>47061</v>
      </c>
      <c r="C1663" s="53" t="str">
        <f>IF(ISERROR(VLOOKUP(B1663,Оп27_BYN→EUR!$C$3:$C$33,1,0)),"Нет","Да")</f>
        <v>Нет</v>
      </c>
      <c r="D1663" s="54">
        <f t="shared" si="50"/>
        <v>366</v>
      </c>
      <c r="E1663" s="55">
        <f>('Все выпуски'!$H$4*'Все выпуски'!$H$8)*((VLOOKUP(IF(C1663="Нет",VLOOKUP(A1663,Оп27_BYN→EUR!$A$2:$C$33,3,0),VLOOKUP((A1663-1),Оп27_BYN→EUR!$A$2:$C$33,3,0)),$B$2:$G$2774,5,0)-VLOOKUP(B1663,$B$2:$G$2774,5,0))/365+(VLOOKUP(IF(C1663="Нет",VLOOKUP(A1663,Оп27_BYN→EUR!$A$2:$C$33,3,0),VLOOKUP((A1663-1),Оп27_BYN→EUR!$A$2:$C$33,3,0)),$B$2:$G$2774,6,0)-VLOOKUP(B1663,$B$2:$G$2774,6,0))/366)</f>
        <v>1.5426398322433941</v>
      </c>
      <c r="F1663" s="54">
        <f>COUNTIF(D1664:$D$2774,365)</f>
        <v>1054</v>
      </c>
      <c r="G1663" s="54">
        <f>COUNTIF(D1664:$D$2774,366)</f>
        <v>57</v>
      </c>
    </row>
    <row r="1664" spans="1:7" x14ac:dyDescent="0.25">
      <c r="A1664" s="54">
        <f>COUNTIF($C$3:C1664,"Да")</f>
        <v>18</v>
      </c>
      <c r="B1664" s="53">
        <f t="shared" si="51"/>
        <v>47062</v>
      </c>
      <c r="C1664" s="53" t="str">
        <f>IF(ISERROR(VLOOKUP(B1664,Оп27_BYN→EUR!$C$3:$C$33,1,0)),"Нет","Да")</f>
        <v>Нет</v>
      </c>
      <c r="D1664" s="54">
        <f t="shared" si="50"/>
        <v>366</v>
      </c>
      <c r="E1664" s="55">
        <f>('Все выпуски'!$H$4*'Все выпуски'!$H$8)*((VLOOKUP(IF(C1664="Нет",VLOOKUP(A1664,Оп27_BYN→EUR!$A$2:$C$33,3,0),VLOOKUP((A1664-1),Оп27_BYN→EUR!$A$2:$C$33,3,0)),$B$2:$G$2774,5,0)-VLOOKUP(B1664,$B$2:$G$2774,5,0))/365+(VLOOKUP(IF(C1664="Нет",VLOOKUP(A1664,Оп27_BYN→EUR!$A$2:$C$33,3,0),VLOOKUP((A1664-1),Оп27_BYN→EUR!$A$2:$C$33,3,0)),$B$2:$G$2774,6,0)-VLOOKUP(B1664,$B$2:$G$2774,6,0))/366)</f>
        <v>1.5692370707303491</v>
      </c>
      <c r="F1664" s="54">
        <f>COUNTIF(D1665:$D$2774,365)</f>
        <v>1054</v>
      </c>
      <c r="G1664" s="54">
        <f>COUNTIF(D1665:$D$2774,366)</f>
        <v>56</v>
      </c>
    </row>
    <row r="1665" spans="1:7" x14ac:dyDescent="0.25">
      <c r="A1665" s="54">
        <f>COUNTIF($C$3:C1665,"Да")</f>
        <v>18</v>
      </c>
      <c r="B1665" s="53">
        <f t="shared" si="51"/>
        <v>47063</v>
      </c>
      <c r="C1665" s="53" t="str">
        <f>IF(ISERROR(VLOOKUP(B1665,Оп27_BYN→EUR!$C$3:$C$33,1,0)),"Нет","Да")</f>
        <v>Нет</v>
      </c>
      <c r="D1665" s="54">
        <f t="shared" si="50"/>
        <v>366</v>
      </c>
      <c r="E1665" s="55">
        <f>('Все выпуски'!$H$4*'Все выпуски'!$H$8)*((VLOOKUP(IF(C1665="Нет",VLOOKUP(A1665,Оп27_BYN→EUR!$A$2:$C$33,3,0),VLOOKUP((A1665-1),Оп27_BYN→EUR!$A$2:$C$33,3,0)),$B$2:$G$2774,5,0)-VLOOKUP(B1665,$B$2:$G$2774,5,0))/365+(VLOOKUP(IF(C1665="Нет",VLOOKUP(A1665,Оп27_BYN→EUR!$A$2:$C$33,3,0),VLOOKUP((A1665-1),Оп27_BYN→EUR!$A$2:$C$33,3,0)),$B$2:$G$2774,6,0)-VLOOKUP(B1665,$B$2:$G$2774,6,0))/366)</f>
        <v>1.595834309217304</v>
      </c>
      <c r="F1665" s="54">
        <f>COUNTIF(D1666:$D$2774,365)</f>
        <v>1054</v>
      </c>
      <c r="G1665" s="54">
        <f>COUNTIF(D1666:$D$2774,366)</f>
        <v>55</v>
      </c>
    </row>
    <row r="1666" spans="1:7" x14ac:dyDescent="0.25">
      <c r="A1666" s="54">
        <f>COUNTIF($C$3:C1666,"Да")</f>
        <v>18</v>
      </c>
      <c r="B1666" s="53">
        <f t="shared" si="51"/>
        <v>47064</v>
      </c>
      <c r="C1666" s="53" t="str">
        <f>IF(ISERROR(VLOOKUP(B1666,Оп27_BYN→EUR!$C$3:$C$33,1,0)),"Нет","Да")</f>
        <v>Нет</v>
      </c>
      <c r="D1666" s="54">
        <f t="shared" si="50"/>
        <v>366</v>
      </c>
      <c r="E1666" s="55">
        <f>('Все выпуски'!$H$4*'Все выпуски'!$H$8)*((VLOOKUP(IF(C1666="Нет",VLOOKUP(A1666,Оп27_BYN→EUR!$A$2:$C$33,3,0),VLOOKUP((A1666-1),Оп27_BYN→EUR!$A$2:$C$33,3,0)),$B$2:$G$2774,5,0)-VLOOKUP(B1666,$B$2:$G$2774,5,0))/365+(VLOOKUP(IF(C1666="Нет",VLOOKUP(A1666,Оп27_BYN→EUR!$A$2:$C$33,3,0),VLOOKUP((A1666-1),Оп27_BYN→EUR!$A$2:$C$33,3,0)),$B$2:$G$2774,6,0)-VLOOKUP(B1666,$B$2:$G$2774,6,0))/366)</f>
        <v>1.622431547704259</v>
      </c>
      <c r="F1666" s="54">
        <f>COUNTIF(D1667:$D$2774,365)</f>
        <v>1054</v>
      </c>
      <c r="G1666" s="54">
        <f>COUNTIF(D1667:$D$2774,366)</f>
        <v>54</v>
      </c>
    </row>
    <row r="1667" spans="1:7" x14ac:dyDescent="0.25">
      <c r="A1667" s="54">
        <f>COUNTIF($C$3:C1667,"Да")</f>
        <v>18</v>
      </c>
      <c r="B1667" s="53">
        <f t="shared" si="51"/>
        <v>47065</v>
      </c>
      <c r="C1667" s="53" t="str">
        <f>IF(ISERROR(VLOOKUP(B1667,Оп27_BYN→EUR!$C$3:$C$33,1,0)),"Нет","Да")</f>
        <v>Нет</v>
      </c>
      <c r="D1667" s="54">
        <f t="shared" ref="D1667:D1730" si="52">IF(MOD(YEAR(B1667),4)=0,366,365)</f>
        <v>366</v>
      </c>
      <c r="E1667" s="55">
        <f>('Все выпуски'!$H$4*'Все выпуски'!$H$8)*((VLOOKUP(IF(C1667="Нет",VLOOKUP(A1667,Оп27_BYN→EUR!$A$2:$C$33,3,0),VLOOKUP((A1667-1),Оп27_BYN→EUR!$A$2:$C$33,3,0)),$B$2:$G$2774,5,0)-VLOOKUP(B1667,$B$2:$G$2774,5,0))/365+(VLOOKUP(IF(C1667="Нет",VLOOKUP(A1667,Оп27_BYN→EUR!$A$2:$C$33,3,0),VLOOKUP((A1667-1),Оп27_BYN→EUR!$A$2:$C$33,3,0)),$B$2:$G$2774,6,0)-VLOOKUP(B1667,$B$2:$G$2774,6,0))/366)</f>
        <v>1.6490287861912141</v>
      </c>
      <c r="F1667" s="54">
        <f>COUNTIF(D1668:$D$2774,365)</f>
        <v>1054</v>
      </c>
      <c r="G1667" s="54">
        <f>COUNTIF(D1668:$D$2774,366)</f>
        <v>53</v>
      </c>
    </row>
    <row r="1668" spans="1:7" x14ac:dyDescent="0.25">
      <c r="A1668" s="54">
        <f>COUNTIF($C$3:C1668,"Да")</f>
        <v>18</v>
      </c>
      <c r="B1668" s="53">
        <f t="shared" ref="B1668:B1731" si="53">B1667+1</f>
        <v>47066</v>
      </c>
      <c r="C1668" s="53" t="str">
        <f>IF(ISERROR(VLOOKUP(B1668,Оп27_BYN→EUR!$C$3:$C$33,1,0)),"Нет","Да")</f>
        <v>Нет</v>
      </c>
      <c r="D1668" s="54">
        <f t="shared" si="52"/>
        <v>366</v>
      </c>
      <c r="E1668" s="55">
        <f>('Все выпуски'!$H$4*'Все выпуски'!$H$8)*((VLOOKUP(IF(C1668="Нет",VLOOKUP(A1668,Оп27_BYN→EUR!$A$2:$C$33,3,0),VLOOKUP((A1668-1),Оп27_BYN→EUR!$A$2:$C$33,3,0)),$B$2:$G$2774,5,0)-VLOOKUP(B1668,$B$2:$G$2774,5,0))/365+(VLOOKUP(IF(C1668="Нет",VLOOKUP(A1668,Оп27_BYN→EUR!$A$2:$C$33,3,0),VLOOKUP((A1668-1),Оп27_BYN→EUR!$A$2:$C$33,3,0)),$B$2:$G$2774,6,0)-VLOOKUP(B1668,$B$2:$G$2774,6,0))/366)</f>
        <v>1.6756260246781693</v>
      </c>
      <c r="F1668" s="54">
        <f>COUNTIF(D1669:$D$2774,365)</f>
        <v>1054</v>
      </c>
      <c r="G1668" s="54">
        <f>COUNTIF(D1669:$D$2774,366)</f>
        <v>52</v>
      </c>
    </row>
    <row r="1669" spans="1:7" x14ac:dyDescent="0.25">
      <c r="A1669" s="54">
        <f>COUNTIF($C$3:C1669,"Да")</f>
        <v>18</v>
      </c>
      <c r="B1669" s="53">
        <f t="shared" si="53"/>
        <v>47067</v>
      </c>
      <c r="C1669" s="53" t="str">
        <f>IF(ISERROR(VLOOKUP(B1669,Оп27_BYN→EUR!$C$3:$C$33,1,0)),"Нет","Да")</f>
        <v>Нет</v>
      </c>
      <c r="D1669" s="54">
        <f t="shared" si="52"/>
        <v>366</v>
      </c>
      <c r="E1669" s="55">
        <f>('Все выпуски'!$H$4*'Все выпуски'!$H$8)*((VLOOKUP(IF(C1669="Нет",VLOOKUP(A1669,Оп27_BYN→EUR!$A$2:$C$33,3,0),VLOOKUP((A1669-1),Оп27_BYN→EUR!$A$2:$C$33,3,0)),$B$2:$G$2774,5,0)-VLOOKUP(B1669,$B$2:$G$2774,5,0))/365+(VLOOKUP(IF(C1669="Нет",VLOOKUP(A1669,Оп27_BYN→EUR!$A$2:$C$33,3,0),VLOOKUP((A1669-1),Оп27_BYN→EUR!$A$2:$C$33,3,0)),$B$2:$G$2774,6,0)-VLOOKUP(B1669,$B$2:$G$2774,6,0))/366)</f>
        <v>1.7022232631651244</v>
      </c>
      <c r="F1669" s="54">
        <f>COUNTIF(D1670:$D$2774,365)</f>
        <v>1054</v>
      </c>
      <c r="G1669" s="54">
        <f>COUNTIF(D1670:$D$2774,366)</f>
        <v>51</v>
      </c>
    </row>
    <row r="1670" spans="1:7" x14ac:dyDescent="0.25">
      <c r="A1670" s="54">
        <f>COUNTIF($C$3:C1670,"Да")</f>
        <v>18</v>
      </c>
      <c r="B1670" s="53">
        <f t="shared" si="53"/>
        <v>47068</v>
      </c>
      <c r="C1670" s="53" t="str">
        <f>IF(ISERROR(VLOOKUP(B1670,Оп27_BYN→EUR!$C$3:$C$33,1,0)),"Нет","Да")</f>
        <v>Нет</v>
      </c>
      <c r="D1670" s="54">
        <f t="shared" si="52"/>
        <v>366</v>
      </c>
      <c r="E1670" s="55">
        <f>('Все выпуски'!$H$4*'Все выпуски'!$H$8)*((VLOOKUP(IF(C1670="Нет",VLOOKUP(A1670,Оп27_BYN→EUR!$A$2:$C$33,3,0),VLOOKUP((A1670-1),Оп27_BYN→EUR!$A$2:$C$33,3,0)),$B$2:$G$2774,5,0)-VLOOKUP(B1670,$B$2:$G$2774,5,0))/365+(VLOOKUP(IF(C1670="Нет",VLOOKUP(A1670,Оп27_BYN→EUR!$A$2:$C$33,3,0),VLOOKUP((A1670-1),Оп27_BYN→EUR!$A$2:$C$33,3,0)),$B$2:$G$2774,6,0)-VLOOKUP(B1670,$B$2:$G$2774,6,0))/366)</f>
        <v>1.7288205016520795</v>
      </c>
      <c r="F1670" s="54">
        <f>COUNTIF(D1671:$D$2774,365)</f>
        <v>1054</v>
      </c>
      <c r="G1670" s="54">
        <f>COUNTIF(D1671:$D$2774,366)</f>
        <v>50</v>
      </c>
    </row>
    <row r="1671" spans="1:7" x14ac:dyDescent="0.25">
      <c r="A1671" s="54">
        <f>COUNTIF($C$3:C1671,"Да")</f>
        <v>18</v>
      </c>
      <c r="B1671" s="53">
        <f t="shared" si="53"/>
        <v>47069</v>
      </c>
      <c r="C1671" s="53" t="str">
        <f>IF(ISERROR(VLOOKUP(B1671,Оп27_BYN→EUR!$C$3:$C$33,1,0)),"Нет","Да")</f>
        <v>Нет</v>
      </c>
      <c r="D1671" s="54">
        <f t="shared" si="52"/>
        <v>366</v>
      </c>
      <c r="E1671" s="55">
        <f>('Все выпуски'!$H$4*'Все выпуски'!$H$8)*((VLOOKUP(IF(C1671="Нет",VLOOKUP(A1671,Оп27_BYN→EUR!$A$2:$C$33,3,0),VLOOKUP((A1671-1),Оп27_BYN→EUR!$A$2:$C$33,3,0)),$B$2:$G$2774,5,0)-VLOOKUP(B1671,$B$2:$G$2774,5,0))/365+(VLOOKUP(IF(C1671="Нет",VLOOKUP(A1671,Оп27_BYN→EUR!$A$2:$C$33,3,0),VLOOKUP((A1671-1),Оп27_BYN→EUR!$A$2:$C$33,3,0)),$B$2:$G$2774,6,0)-VLOOKUP(B1671,$B$2:$G$2774,6,0))/366)</f>
        <v>1.7554177401390345</v>
      </c>
      <c r="F1671" s="54">
        <f>COUNTIF(D1672:$D$2774,365)</f>
        <v>1054</v>
      </c>
      <c r="G1671" s="54">
        <f>COUNTIF(D1672:$D$2774,366)</f>
        <v>49</v>
      </c>
    </row>
    <row r="1672" spans="1:7" x14ac:dyDescent="0.25">
      <c r="A1672" s="54">
        <f>COUNTIF($C$3:C1672,"Да")</f>
        <v>18</v>
      </c>
      <c r="B1672" s="53">
        <f t="shared" si="53"/>
        <v>47070</v>
      </c>
      <c r="C1672" s="53" t="str">
        <f>IF(ISERROR(VLOOKUP(B1672,Оп27_BYN→EUR!$C$3:$C$33,1,0)),"Нет","Да")</f>
        <v>Нет</v>
      </c>
      <c r="D1672" s="54">
        <f t="shared" si="52"/>
        <v>366</v>
      </c>
      <c r="E1672" s="55">
        <f>('Все выпуски'!$H$4*'Все выпуски'!$H$8)*((VLOOKUP(IF(C1672="Нет",VLOOKUP(A1672,Оп27_BYN→EUR!$A$2:$C$33,3,0),VLOOKUP((A1672-1),Оп27_BYN→EUR!$A$2:$C$33,3,0)),$B$2:$G$2774,5,0)-VLOOKUP(B1672,$B$2:$G$2774,5,0))/365+(VLOOKUP(IF(C1672="Нет",VLOOKUP(A1672,Оп27_BYN→EUR!$A$2:$C$33,3,0),VLOOKUP((A1672-1),Оп27_BYN→EUR!$A$2:$C$33,3,0)),$B$2:$G$2774,6,0)-VLOOKUP(B1672,$B$2:$G$2774,6,0))/366)</f>
        <v>1.7820149786259896</v>
      </c>
      <c r="F1672" s="54">
        <f>COUNTIF(D1673:$D$2774,365)</f>
        <v>1054</v>
      </c>
      <c r="G1672" s="54">
        <f>COUNTIF(D1673:$D$2774,366)</f>
        <v>48</v>
      </c>
    </row>
    <row r="1673" spans="1:7" x14ac:dyDescent="0.25">
      <c r="A1673" s="54">
        <f>COUNTIF($C$3:C1673,"Да")</f>
        <v>18</v>
      </c>
      <c r="B1673" s="53">
        <f t="shared" si="53"/>
        <v>47071</v>
      </c>
      <c r="C1673" s="53" t="str">
        <f>IF(ISERROR(VLOOKUP(B1673,Оп27_BYN→EUR!$C$3:$C$33,1,0)),"Нет","Да")</f>
        <v>Нет</v>
      </c>
      <c r="D1673" s="54">
        <f t="shared" si="52"/>
        <v>366</v>
      </c>
      <c r="E1673" s="55">
        <f>('Все выпуски'!$H$4*'Все выпуски'!$H$8)*((VLOOKUP(IF(C1673="Нет",VLOOKUP(A1673,Оп27_BYN→EUR!$A$2:$C$33,3,0),VLOOKUP((A1673-1),Оп27_BYN→EUR!$A$2:$C$33,3,0)),$B$2:$G$2774,5,0)-VLOOKUP(B1673,$B$2:$G$2774,5,0))/365+(VLOOKUP(IF(C1673="Нет",VLOOKUP(A1673,Оп27_BYN→EUR!$A$2:$C$33,3,0),VLOOKUP((A1673-1),Оп27_BYN→EUR!$A$2:$C$33,3,0)),$B$2:$G$2774,6,0)-VLOOKUP(B1673,$B$2:$G$2774,6,0))/366)</f>
        <v>1.8086122171129448</v>
      </c>
      <c r="F1673" s="54">
        <f>COUNTIF(D1674:$D$2774,365)</f>
        <v>1054</v>
      </c>
      <c r="G1673" s="54">
        <f>COUNTIF(D1674:$D$2774,366)</f>
        <v>47</v>
      </c>
    </row>
    <row r="1674" spans="1:7" x14ac:dyDescent="0.25">
      <c r="A1674" s="54">
        <f>COUNTIF($C$3:C1674,"Да")</f>
        <v>18</v>
      </c>
      <c r="B1674" s="53">
        <f t="shared" si="53"/>
        <v>47072</v>
      </c>
      <c r="C1674" s="53" t="str">
        <f>IF(ISERROR(VLOOKUP(B1674,Оп27_BYN→EUR!$C$3:$C$33,1,0)),"Нет","Да")</f>
        <v>Нет</v>
      </c>
      <c r="D1674" s="54">
        <f t="shared" si="52"/>
        <v>366</v>
      </c>
      <c r="E1674" s="55">
        <f>('Все выпуски'!$H$4*'Все выпуски'!$H$8)*((VLOOKUP(IF(C1674="Нет",VLOOKUP(A1674,Оп27_BYN→EUR!$A$2:$C$33,3,0),VLOOKUP((A1674-1),Оп27_BYN→EUR!$A$2:$C$33,3,0)),$B$2:$G$2774,5,0)-VLOOKUP(B1674,$B$2:$G$2774,5,0))/365+(VLOOKUP(IF(C1674="Нет",VLOOKUP(A1674,Оп27_BYN→EUR!$A$2:$C$33,3,0),VLOOKUP((A1674-1),Оп27_BYN→EUR!$A$2:$C$33,3,0)),$B$2:$G$2774,6,0)-VLOOKUP(B1674,$B$2:$G$2774,6,0))/366)</f>
        <v>1.8352094555998997</v>
      </c>
      <c r="F1674" s="54">
        <f>COUNTIF(D1675:$D$2774,365)</f>
        <v>1054</v>
      </c>
      <c r="G1674" s="54">
        <f>COUNTIF(D1675:$D$2774,366)</f>
        <v>46</v>
      </c>
    </row>
    <row r="1675" spans="1:7" x14ac:dyDescent="0.25">
      <c r="A1675" s="54">
        <f>COUNTIF($C$3:C1675,"Да")</f>
        <v>18</v>
      </c>
      <c r="B1675" s="53">
        <f t="shared" si="53"/>
        <v>47073</v>
      </c>
      <c r="C1675" s="53" t="str">
        <f>IF(ISERROR(VLOOKUP(B1675,Оп27_BYN→EUR!$C$3:$C$33,1,0)),"Нет","Да")</f>
        <v>Нет</v>
      </c>
      <c r="D1675" s="54">
        <f t="shared" si="52"/>
        <v>366</v>
      </c>
      <c r="E1675" s="55">
        <f>('Все выпуски'!$H$4*'Все выпуски'!$H$8)*((VLOOKUP(IF(C1675="Нет",VLOOKUP(A1675,Оп27_BYN→EUR!$A$2:$C$33,3,0),VLOOKUP((A1675-1),Оп27_BYN→EUR!$A$2:$C$33,3,0)),$B$2:$G$2774,5,0)-VLOOKUP(B1675,$B$2:$G$2774,5,0))/365+(VLOOKUP(IF(C1675="Нет",VLOOKUP(A1675,Оп27_BYN→EUR!$A$2:$C$33,3,0),VLOOKUP((A1675-1),Оп27_BYN→EUR!$A$2:$C$33,3,0)),$B$2:$G$2774,6,0)-VLOOKUP(B1675,$B$2:$G$2774,6,0))/366)</f>
        <v>1.8618066940868547</v>
      </c>
      <c r="F1675" s="54">
        <f>COUNTIF(D1676:$D$2774,365)</f>
        <v>1054</v>
      </c>
      <c r="G1675" s="54">
        <f>COUNTIF(D1676:$D$2774,366)</f>
        <v>45</v>
      </c>
    </row>
    <row r="1676" spans="1:7" x14ac:dyDescent="0.25">
      <c r="A1676" s="54">
        <f>COUNTIF($C$3:C1676,"Да")</f>
        <v>18</v>
      </c>
      <c r="B1676" s="53">
        <f t="shared" si="53"/>
        <v>47074</v>
      </c>
      <c r="C1676" s="53" t="str">
        <f>IF(ISERROR(VLOOKUP(B1676,Оп27_BYN→EUR!$C$3:$C$33,1,0)),"Нет","Да")</f>
        <v>Нет</v>
      </c>
      <c r="D1676" s="54">
        <f t="shared" si="52"/>
        <v>366</v>
      </c>
      <c r="E1676" s="55">
        <f>('Все выпуски'!$H$4*'Все выпуски'!$H$8)*((VLOOKUP(IF(C1676="Нет",VLOOKUP(A1676,Оп27_BYN→EUR!$A$2:$C$33,3,0),VLOOKUP((A1676-1),Оп27_BYN→EUR!$A$2:$C$33,3,0)),$B$2:$G$2774,5,0)-VLOOKUP(B1676,$B$2:$G$2774,5,0))/365+(VLOOKUP(IF(C1676="Нет",VLOOKUP(A1676,Оп27_BYN→EUR!$A$2:$C$33,3,0),VLOOKUP((A1676-1),Оп27_BYN→EUR!$A$2:$C$33,3,0)),$B$2:$G$2774,6,0)-VLOOKUP(B1676,$B$2:$G$2774,6,0))/366)</f>
        <v>1.8884039325738098</v>
      </c>
      <c r="F1676" s="54">
        <f>COUNTIF(D1677:$D$2774,365)</f>
        <v>1054</v>
      </c>
      <c r="G1676" s="54">
        <f>COUNTIF(D1677:$D$2774,366)</f>
        <v>44</v>
      </c>
    </row>
    <row r="1677" spans="1:7" x14ac:dyDescent="0.25">
      <c r="A1677" s="54">
        <f>COUNTIF($C$3:C1677,"Да")</f>
        <v>18</v>
      </c>
      <c r="B1677" s="53">
        <f t="shared" si="53"/>
        <v>47075</v>
      </c>
      <c r="C1677" s="53" t="str">
        <f>IF(ISERROR(VLOOKUP(B1677,Оп27_BYN→EUR!$C$3:$C$33,1,0)),"Нет","Да")</f>
        <v>Нет</v>
      </c>
      <c r="D1677" s="54">
        <f t="shared" si="52"/>
        <v>366</v>
      </c>
      <c r="E1677" s="55">
        <f>('Все выпуски'!$H$4*'Все выпуски'!$H$8)*((VLOOKUP(IF(C1677="Нет",VLOOKUP(A1677,Оп27_BYN→EUR!$A$2:$C$33,3,0),VLOOKUP((A1677-1),Оп27_BYN→EUR!$A$2:$C$33,3,0)),$B$2:$G$2774,5,0)-VLOOKUP(B1677,$B$2:$G$2774,5,0))/365+(VLOOKUP(IF(C1677="Нет",VLOOKUP(A1677,Оп27_BYN→EUR!$A$2:$C$33,3,0),VLOOKUP((A1677-1),Оп27_BYN→EUR!$A$2:$C$33,3,0)),$B$2:$G$2774,6,0)-VLOOKUP(B1677,$B$2:$G$2774,6,0))/366)</f>
        <v>1.9150011710607648</v>
      </c>
      <c r="F1677" s="54">
        <f>COUNTIF(D1678:$D$2774,365)</f>
        <v>1054</v>
      </c>
      <c r="G1677" s="54">
        <f>COUNTIF(D1678:$D$2774,366)</f>
        <v>43</v>
      </c>
    </row>
    <row r="1678" spans="1:7" x14ac:dyDescent="0.25">
      <c r="A1678" s="54">
        <f>COUNTIF($C$3:C1678,"Да")</f>
        <v>18</v>
      </c>
      <c r="B1678" s="53">
        <f t="shared" si="53"/>
        <v>47076</v>
      </c>
      <c r="C1678" s="53" t="str">
        <f>IF(ISERROR(VLOOKUP(B1678,Оп27_BYN→EUR!$C$3:$C$33,1,0)),"Нет","Да")</f>
        <v>Нет</v>
      </c>
      <c r="D1678" s="54">
        <f t="shared" si="52"/>
        <v>366</v>
      </c>
      <c r="E1678" s="55">
        <f>('Все выпуски'!$H$4*'Все выпуски'!$H$8)*((VLOOKUP(IF(C1678="Нет",VLOOKUP(A1678,Оп27_BYN→EUR!$A$2:$C$33,3,0),VLOOKUP((A1678-1),Оп27_BYN→EUR!$A$2:$C$33,3,0)),$B$2:$G$2774,5,0)-VLOOKUP(B1678,$B$2:$G$2774,5,0))/365+(VLOOKUP(IF(C1678="Нет",VLOOKUP(A1678,Оп27_BYN→EUR!$A$2:$C$33,3,0),VLOOKUP((A1678-1),Оп27_BYN→EUR!$A$2:$C$33,3,0)),$B$2:$G$2774,6,0)-VLOOKUP(B1678,$B$2:$G$2774,6,0))/366)</f>
        <v>1.9415984095477199</v>
      </c>
      <c r="F1678" s="54">
        <f>COUNTIF(D1679:$D$2774,365)</f>
        <v>1054</v>
      </c>
      <c r="G1678" s="54">
        <f>COUNTIF(D1679:$D$2774,366)</f>
        <v>42</v>
      </c>
    </row>
    <row r="1679" spans="1:7" x14ac:dyDescent="0.25">
      <c r="A1679" s="54">
        <f>COUNTIF($C$3:C1679,"Да")</f>
        <v>18</v>
      </c>
      <c r="B1679" s="53">
        <f t="shared" si="53"/>
        <v>47077</v>
      </c>
      <c r="C1679" s="53" t="str">
        <f>IF(ISERROR(VLOOKUP(B1679,Оп27_BYN→EUR!$C$3:$C$33,1,0)),"Нет","Да")</f>
        <v>Нет</v>
      </c>
      <c r="D1679" s="54">
        <f t="shared" si="52"/>
        <v>366</v>
      </c>
      <c r="E1679" s="55">
        <f>('Все выпуски'!$H$4*'Все выпуски'!$H$8)*((VLOOKUP(IF(C1679="Нет",VLOOKUP(A1679,Оп27_BYN→EUR!$A$2:$C$33,3,0),VLOOKUP((A1679-1),Оп27_BYN→EUR!$A$2:$C$33,3,0)),$B$2:$G$2774,5,0)-VLOOKUP(B1679,$B$2:$G$2774,5,0))/365+(VLOOKUP(IF(C1679="Нет",VLOOKUP(A1679,Оп27_BYN→EUR!$A$2:$C$33,3,0),VLOOKUP((A1679-1),Оп27_BYN→EUR!$A$2:$C$33,3,0)),$B$2:$G$2774,6,0)-VLOOKUP(B1679,$B$2:$G$2774,6,0))/366)</f>
        <v>1.9681956480346752</v>
      </c>
      <c r="F1679" s="54">
        <f>COUNTIF(D1680:$D$2774,365)</f>
        <v>1054</v>
      </c>
      <c r="G1679" s="54">
        <f>COUNTIF(D1680:$D$2774,366)</f>
        <v>41</v>
      </c>
    </row>
    <row r="1680" spans="1:7" x14ac:dyDescent="0.25">
      <c r="A1680" s="54">
        <f>COUNTIF($C$3:C1680,"Да")</f>
        <v>18</v>
      </c>
      <c r="B1680" s="53">
        <f t="shared" si="53"/>
        <v>47078</v>
      </c>
      <c r="C1680" s="53" t="str">
        <f>IF(ISERROR(VLOOKUP(B1680,Оп27_BYN→EUR!$C$3:$C$33,1,0)),"Нет","Да")</f>
        <v>Нет</v>
      </c>
      <c r="D1680" s="54">
        <f t="shared" si="52"/>
        <v>366</v>
      </c>
      <c r="E1680" s="55">
        <f>('Все выпуски'!$H$4*'Все выпуски'!$H$8)*((VLOOKUP(IF(C1680="Нет",VLOOKUP(A1680,Оп27_BYN→EUR!$A$2:$C$33,3,0),VLOOKUP((A1680-1),Оп27_BYN→EUR!$A$2:$C$33,3,0)),$B$2:$G$2774,5,0)-VLOOKUP(B1680,$B$2:$G$2774,5,0))/365+(VLOOKUP(IF(C1680="Нет",VLOOKUP(A1680,Оп27_BYN→EUR!$A$2:$C$33,3,0),VLOOKUP((A1680-1),Оп27_BYN→EUR!$A$2:$C$33,3,0)),$B$2:$G$2774,6,0)-VLOOKUP(B1680,$B$2:$G$2774,6,0))/366)</f>
        <v>1.9947928865216302</v>
      </c>
      <c r="F1680" s="54">
        <f>COUNTIF(D1681:$D$2774,365)</f>
        <v>1054</v>
      </c>
      <c r="G1680" s="54">
        <f>COUNTIF(D1681:$D$2774,366)</f>
        <v>40</v>
      </c>
    </row>
    <row r="1681" spans="1:7" x14ac:dyDescent="0.25">
      <c r="A1681" s="54">
        <f>COUNTIF($C$3:C1681,"Да")</f>
        <v>18</v>
      </c>
      <c r="B1681" s="53">
        <f t="shared" si="53"/>
        <v>47079</v>
      </c>
      <c r="C1681" s="53" t="str">
        <f>IF(ISERROR(VLOOKUP(B1681,Оп27_BYN→EUR!$C$3:$C$33,1,0)),"Нет","Да")</f>
        <v>Нет</v>
      </c>
      <c r="D1681" s="54">
        <f t="shared" si="52"/>
        <v>366</v>
      </c>
      <c r="E1681" s="55">
        <f>('Все выпуски'!$H$4*'Все выпуски'!$H$8)*((VLOOKUP(IF(C1681="Нет",VLOOKUP(A1681,Оп27_BYN→EUR!$A$2:$C$33,3,0),VLOOKUP((A1681-1),Оп27_BYN→EUR!$A$2:$C$33,3,0)),$B$2:$G$2774,5,0)-VLOOKUP(B1681,$B$2:$G$2774,5,0))/365+(VLOOKUP(IF(C1681="Нет",VLOOKUP(A1681,Оп27_BYN→EUR!$A$2:$C$33,3,0),VLOOKUP((A1681-1),Оп27_BYN→EUR!$A$2:$C$33,3,0)),$B$2:$G$2774,6,0)-VLOOKUP(B1681,$B$2:$G$2774,6,0))/366)</f>
        <v>2.0213901250085851</v>
      </c>
      <c r="F1681" s="54">
        <f>COUNTIF(D1682:$D$2774,365)</f>
        <v>1054</v>
      </c>
      <c r="G1681" s="54">
        <f>COUNTIF(D1682:$D$2774,366)</f>
        <v>39</v>
      </c>
    </row>
    <row r="1682" spans="1:7" x14ac:dyDescent="0.25">
      <c r="A1682" s="54">
        <f>COUNTIF($C$3:C1682,"Да")</f>
        <v>18</v>
      </c>
      <c r="B1682" s="53">
        <f t="shared" si="53"/>
        <v>47080</v>
      </c>
      <c r="C1682" s="53" t="str">
        <f>IF(ISERROR(VLOOKUP(B1682,Оп27_BYN→EUR!$C$3:$C$33,1,0)),"Нет","Да")</f>
        <v>Нет</v>
      </c>
      <c r="D1682" s="54">
        <f t="shared" si="52"/>
        <v>366</v>
      </c>
      <c r="E1682" s="55">
        <f>('Все выпуски'!$H$4*'Все выпуски'!$H$8)*((VLOOKUP(IF(C1682="Нет",VLOOKUP(A1682,Оп27_BYN→EUR!$A$2:$C$33,3,0),VLOOKUP((A1682-1),Оп27_BYN→EUR!$A$2:$C$33,3,0)),$B$2:$G$2774,5,0)-VLOOKUP(B1682,$B$2:$G$2774,5,0))/365+(VLOOKUP(IF(C1682="Нет",VLOOKUP(A1682,Оп27_BYN→EUR!$A$2:$C$33,3,0),VLOOKUP((A1682-1),Оп27_BYN→EUR!$A$2:$C$33,3,0)),$B$2:$G$2774,6,0)-VLOOKUP(B1682,$B$2:$G$2774,6,0))/366)</f>
        <v>2.0479873634955403</v>
      </c>
      <c r="F1682" s="54">
        <f>COUNTIF(D1683:$D$2774,365)</f>
        <v>1054</v>
      </c>
      <c r="G1682" s="54">
        <f>COUNTIF(D1683:$D$2774,366)</f>
        <v>38</v>
      </c>
    </row>
    <row r="1683" spans="1:7" x14ac:dyDescent="0.25">
      <c r="A1683" s="54">
        <f>COUNTIF($C$3:C1683,"Да")</f>
        <v>18</v>
      </c>
      <c r="B1683" s="53">
        <f t="shared" si="53"/>
        <v>47081</v>
      </c>
      <c r="C1683" s="53" t="str">
        <f>IF(ISERROR(VLOOKUP(B1683,Оп27_BYN→EUR!$C$3:$C$33,1,0)),"Нет","Да")</f>
        <v>Нет</v>
      </c>
      <c r="D1683" s="54">
        <f t="shared" si="52"/>
        <v>366</v>
      </c>
      <c r="E1683" s="55">
        <f>('Все выпуски'!$H$4*'Все выпуски'!$H$8)*((VLOOKUP(IF(C1683="Нет",VLOOKUP(A1683,Оп27_BYN→EUR!$A$2:$C$33,3,0),VLOOKUP((A1683-1),Оп27_BYN→EUR!$A$2:$C$33,3,0)),$B$2:$G$2774,5,0)-VLOOKUP(B1683,$B$2:$G$2774,5,0))/365+(VLOOKUP(IF(C1683="Нет",VLOOKUP(A1683,Оп27_BYN→EUR!$A$2:$C$33,3,0),VLOOKUP((A1683-1),Оп27_BYN→EUR!$A$2:$C$33,3,0)),$B$2:$G$2774,6,0)-VLOOKUP(B1683,$B$2:$G$2774,6,0))/366)</f>
        <v>2.0745846019824952</v>
      </c>
      <c r="F1683" s="54">
        <f>COUNTIF(D1684:$D$2774,365)</f>
        <v>1054</v>
      </c>
      <c r="G1683" s="54">
        <f>COUNTIF(D1684:$D$2774,366)</f>
        <v>37</v>
      </c>
    </row>
    <row r="1684" spans="1:7" x14ac:dyDescent="0.25">
      <c r="A1684" s="54">
        <f>COUNTIF($C$3:C1684,"Да")</f>
        <v>18</v>
      </c>
      <c r="B1684" s="53">
        <f t="shared" si="53"/>
        <v>47082</v>
      </c>
      <c r="C1684" s="53" t="str">
        <f>IF(ISERROR(VLOOKUP(B1684,Оп27_BYN→EUR!$C$3:$C$33,1,0)),"Нет","Да")</f>
        <v>Нет</v>
      </c>
      <c r="D1684" s="54">
        <f t="shared" si="52"/>
        <v>366</v>
      </c>
      <c r="E1684" s="55">
        <f>('Все выпуски'!$H$4*'Все выпуски'!$H$8)*((VLOOKUP(IF(C1684="Нет",VLOOKUP(A1684,Оп27_BYN→EUR!$A$2:$C$33,3,0),VLOOKUP((A1684-1),Оп27_BYN→EUR!$A$2:$C$33,3,0)),$B$2:$G$2774,5,0)-VLOOKUP(B1684,$B$2:$G$2774,5,0))/365+(VLOOKUP(IF(C1684="Нет",VLOOKUP(A1684,Оп27_BYN→EUR!$A$2:$C$33,3,0),VLOOKUP((A1684-1),Оп27_BYN→EUR!$A$2:$C$33,3,0)),$B$2:$G$2774,6,0)-VLOOKUP(B1684,$B$2:$G$2774,6,0))/366)</f>
        <v>2.1011818404694504</v>
      </c>
      <c r="F1684" s="54">
        <f>COUNTIF(D1685:$D$2774,365)</f>
        <v>1054</v>
      </c>
      <c r="G1684" s="54">
        <f>COUNTIF(D1685:$D$2774,366)</f>
        <v>36</v>
      </c>
    </row>
    <row r="1685" spans="1:7" x14ac:dyDescent="0.25">
      <c r="A1685" s="54">
        <f>COUNTIF($C$3:C1685,"Да")</f>
        <v>18</v>
      </c>
      <c r="B1685" s="53">
        <f t="shared" si="53"/>
        <v>47083</v>
      </c>
      <c r="C1685" s="53" t="str">
        <f>IF(ISERROR(VLOOKUP(B1685,Оп27_BYN→EUR!$C$3:$C$33,1,0)),"Нет","Да")</f>
        <v>Нет</v>
      </c>
      <c r="D1685" s="54">
        <f t="shared" si="52"/>
        <v>366</v>
      </c>
      <c r="E1685" s="55">
        <f>('Все выпуски'!$H$4*'Все выпуски'!$H$8)*((VLOOKUP(IF(C1685="Нет",VLOOKUP(A1685,Оп27_BYN→EUR!$A$2:$C$33,3,0),VLOOKUP((A1685-1),Оп27_BYN→EUR!$A$2:$C$33,3,0)),$B$2:$G$2774,5,0)-VLOOKUP(B1685,$B$2:$G$2774,5,0))/365+(VLOOKUP(IF(C1685="Нет",VLOOKUP(A1685,Оп27_BYN→EUR!$A$2:$C$33,3,0),VLOOKUP((A1685-1),Оп27_BYN→EUR!$A$2:$C$33,3,0)),$B$2:$G$2774,6,0)-VLOOKUP(B1685,$B$2:$G$2774,6,0))/366)</f>
        <v>2.1277790789564053</v>
      </c>
      <c r="F1685" s="54">
        <f>COUNTIF(D1686:$D$2774,365)</f>
        <v>1054</v>
      </c>
      <c r="G1685" s="54">
        <f>COUNTIF(D1686:$D$2774,366)</f>
        <v>35</v>
      </c>
    </row>
    <row r="1686" spans="1:7" x14ac:dyDescent="0.25">
      <c r="A1686" s="54">
        <f>COUNTIF($C$3:C1686,"Да")</f>
        <v>18</v>
      </c>
      <c r="B1686" s="53">
        <f t="shared" si="53"/>
        <v>47084</v>
      </c>
      <c r="C1686" s="53" t="str">
        <f>IF(ISERROR(VLOOKUP(B1686,Оп27_BYN→EUR!$C$3:$C$33,1,0)),"Нет","Да")</f>
        <v>Нет</v>
      </c>
      <c r="D1686" s="54">
        <f t="shared" si="52"/>
        <v>366</v>
      </c>
      <c r="E1686" s="55">
        <f>('Все выпуски'!$H$4*'Все выпуски'!$H$8)*((VLOOKUP(IF(C1686="Нет",VLOOKUP(A1686,Оп27_BYN→EUR!$A$2:$C$33,3,0),VLOOKUP((A1686-1),Оп27_BYN→EUR!$A$2:$C$33,3,0)),$B$2:$G$2774,5,0)-VLOOKUP(B1686,$B$2:$G$2774,5,0))/365+(VLOOKUP(IF(C1686="Нет",VLOOKUP(A1686,Оп27_BYN→EUR!$A$2:$C$33,3,0),VLOOKUP((A1686-1),Оп27_BYN→EUR!$A$2:$C$33,3,0)),$B$2:$G$2774,6,0)-VLOOKUP(B1686,$B$2:$G$2774,6,0))/366)</f>
        <v>2.1543763174433606</v>
      </c>
      <c r="F1686" s="54">
        <f>COUNTIF(D1687:$D$2774,365)</f>
        <v>1054</v>
      </c>
      <c r="G1686" s="54">
        <f>COUNTIF(D1687:$D$2774,366)</f>
        <v>34</v>
      </c>
    </row>
    <row r="1687" spans="1:7" x14ac:dyDescent="0.25">
      <c r="A1687" s="54">
        <f>COUNTIF($C$3:C1687,"Да")</f>
        <v>18</v>
      </c>
      <c r="B1687" s="53">
        <f t="shared" si="53"/>
        <v>47085</v>
      </c>
      <c r="C1687" s="53" t="str">
        <f>IF(ISERROR(VLOOKUP(B1687,Оп27_BYN→EUR!$C$3:$C$33,1,0)),"Нет","Да")</f>
        <v>Нет</v>
      </c>
      <c r="D1687" s="54">
        <f t="shared" si="52"/>
        <v>366</v>
      </c>
      <c r="E1687" s="55">
        <f>('Все выпуски'!$H$4*'Все выпуски'!$H$8)*((VLOOKUP(IF(C1687="Нет",VLOOKUP(A1687,Оп27_BYN→EUR!$A$2:$C$33,3,0),VLOOKUP((A1687-1),Оп27_BYN→EUR!$A$2:$C$33,3,0)),$B$2:$G$2774,5,0)-VLOOKUP(B1687,$B$2:$G$2774,5,0))/365+(VLOOKUP(IF(C1687="Нет",VLOOKUP(A1687,Оп27_BYN→EUR!$A$2:$C$33,3,0),VLOOKUP((A1687-1),Оп27_BYN→EUR!$A$2:$C$33,3,0)),$B$2:$G$2774,6,0)-VLOOKUP(B1687,$B$2:$G$2774,6,0))/366)</f>
        <v>2.1809735559303154</v>
      </c>
      <c r="F1687" s="54">
        <f>COUNTIF(D1688:$D$2774,365)</f>
        <v>1054</v>
      </c>
      <c r="G1687" s="54">
        <f>COUNTIF(D1688:$D$2774,366)</f>
        <v>33</v>
      </c>
    </row>
    <row r="1688" spans="1:7" x14ac:dyDescent="0.25">
      <c r="A1688" s="54">
        <f>COUNTIF($C$3:C1688,"Да")</f>
        <v>18</v>
      </c>
      <c r="B1688" s="53">
        <f t="shared" si="53"/>
        <v>47086</v>
      </c>
      <c r="C1688" s="53" t="str">
        <f>IF(ISERROR(VLOOKUP(B1688,Оп27_BYN→EUR!$C$3:$C$33,1,0)),"Нет","Да")</f>
        <v>Нет</v>
      </c>
      <c r="D1688" s="54">
        <f t="shared" si="52"/>
        <v>366</v>
      </c>
      <c r="E1688" s="55">
        <f>('Все выпуски'!$H$4*'Все выпуски'!$H$8)*((VLOOKUP(IF(C1688="Нет",VLOOKUP(A1688,Оп27_BYN→EUR!$A$2:$C$33,3,0),VLOOKUP((A1688-1),Оп27_BYN→EUR!$A$2:$C$33,3,0)),$B$2:$G$2774,5,0)-VLOOKUP(B1688,$B$2:$G$2774,5,0))/365+(VLOOKUP(IF(C1688="Нет",VLOOKUP(A1688,Оп27_BYN→EUR!$A$2:$C$33,3,0),VLOOKUP((A1688-1),Оп27_BYN→EUR!$A$2:$C$33,3,0)),$B$2:$G$2774,6,0)-VLOOKUP(B1688,$B$2:$G$2774,6,0))/366)</f>
        <v>2.2075707944172707</v>
      </c>
      <c r="F1688" s="54">
        <f>COUNTIF(D1689:$D$2774,365)</f>
        <v>1054</v>
      </c>
      <c r="G1688" s="54">
        <f>COUNTIF(D1689:$D$2774,366)</f>
        <v>32</v>
      </c>
    </row>
    <row r="1689" spans="1:7" x14ac:dyDescent="0.25">
      <c r="A1689" s="54">
        <f>COUNTIF($C$3:C1689,"Да")</f>
        <v>18</v>
      </c>
      <c r="B1689" s="53">
        <f t="shared" si="53"/>
        <v>47087</v>
      </c>
      <c r="C1689" s="53" t="str">
        <f>IF(ISERROR(VLOOKUP(B1689,Оп27_BYN→EUR!$C$3:$C$33,1,0)),"Нет","Да")</f>
        <v>Нет</v>
      </c>
      <c r="D1689" s="54">
        <f t="shared" si="52"/>
        <v>366</v>
      </c>
      <c r="E1689" s="55">
        <f>('Все выпуски'!$H$4*'Все выпуски'!$H$8)*((VLOOKUP(IF(C1689="Нет",VLOOKUP(A1689,Оп27_BYN→EUR!$A$2:$C$33,3,0),VLOOKUP((A1689-1),Оп27_BYN→EUR!$A$2:$C$33,3,0)),$B$2:$G$2774,5,0)-VLOOKUP(B1689,$B$2:$G$2774,5,0))/365+(VLOOKUP(IF(C1689="Нет",VLOOKUP(A1689,Оп27_BYN→EUR!$A$2:$C$33,3,0),VLOOKUP((A1689-1),Оп27_BYN→EUR!$A$2:$C$33,3,0)),$B$2:$G$2774,6,0)-VLOOKUP(B1689,$B$2:$G$2774,6,0))/366)</f>
        <v>2.2341680329042259</v>
      </c>
      <c r="F1689" s="54">
        <f>COUNTIF(D1690:$D$2774,365)</f>
        <v>1054</v>
      </c>
      <c r="G1689" s="54">
        <f>COUNTIF(D1690:$D$2774,366)</f>
        <v>31</v>
      </c>
    </row>
    <row r="1690" spans="1:7" x14ac:dyDescent="0.25">
      <c r="A1690" s="54">
        <f>COUNTIF($C$3:C1690,"Да")</f>
        <v>18</v>
      </c>
      <c r="B1690" s="53">
        <f t="shared" si="53"/>
        <v>47088</v>
      </c>
      <c r="C1690" s="53" t="str">
        <f>IF(ISERROR(VLOOKUP(B1690,Оп27_BYN→EUR!$C$3:$C$33,1,0)),"Нет","Да")</f>
        <v>Нет</v>
      </c>
      <c r="D1690" s="54">
        <f t="shared" si="52"/>
        <v>366</v>
      </c>
      <c r="E1690" s="55">
        <f>('Все выпуски'!$H$4*'Все выпуски'!$H$8)*((VLOOKUP(IF(C1690="Нет",VLOOKUP(A1690,Оп27_BYN→EUR!$A$2:$C$33,3,0),VLOOKUP((A1690-1),Оп27_BYN→EUR!$A$2:$C$33,3,0)),$B$2:$G$2774,5,0)-VLOOKUP(B1690,$B$2:$G$2774,5,0))/365+(VLOOKUP(IF(C1690="Нет",VLOOKUP(A1690,Оп27_BYN→EUR!$A$2:$C$33,3,0),VLOOKUP((A1690-1),Оп27_BYN→EUR!$A$2:$C$33,3,0)),$B$2:$G$2774,6,0)-VLOOKUP(B1690,$B$2:$G$2774,6,0))/366)</f>
        <v>2.2607652713911808</v>
      </c>
      <c r="F1690" s="54">
        <f>COUNTIF(D1691:$D$2774,365)</f>
        <v>1054</v>
      </c>
      <c r="G1690" s="54">
        <f>COUNTIF(D1691:$D$2774,366)</f>
        <v>30</v>
      </c>
    </row>
    <row r="1691" spans="1:7" x14ac:dyDescent="0.25">
      <c r="A1691" s="54">
        <f>COUNTIF($C$3:C1691,"Да")</f>
        <v>18</v>
      </c>
      <c r="B1691" s="53">
        <f t="shared" si="53"/>
        <v>47089</v>
      </c>
      <c r="C1691" s="53" t="str">
        <f>IF(ISERROR(VLOOKUP(B1691,Оп27_BYN→EUR!$C$3:$C$33,1,0)),"Нет","Да")</f>
        <v>Нет</v>
      </c>
      <c r="D1691" s="54">
        <f t="shared" si="52"/>
        <v>366</v>
      </c>
      <c r="E1691" s="55">
        <f>('Все выпуски'!$H$4*'Все выпуски'!$H$8)*((VLOOKUP(IF(C1691="Нет",VLOOKUP(A1691,Оп27_BYN→EUR!$A$2:$C$33,3,0),VLOOKUP((A1691-1),Оп27_BYN→EUR!$A$2:$C$33,3,0)),$B$2:$G$2774,5,0)-VLOOKUP(B1691,$B$2:$G$2774,5,0))/365+(VLOOKUP(IF(C1691="Нет",VLOOKUP(A1691,Оп27_BYN→EUR!$A$2:$C$33,3,0),VLOOKUP((A1691-1),Оп27_BYN→EUR!$A$2:$C$33,3,0)),$B$2:$G$2774,6,0)-VLOOKUP(B1691,$B$2:$G$2774,6,0))/366)</f>
        <v>2.2873625098781361</v>
      </c>
      <c r="F1691" s="54">
        <f>COUNTIF(D1692:$D$2774,365)</f>
        <v>1054</v>
      </c>
      <c r="G1691" s="54">
        <f>COUNTIF(D1692:$D$2774,366)</f>
        <v>29</v>
      </c>
    </row>
    <row r="1692" spans="1:7" x14ac:dyDescent="0.25">
      <c r="A1692" s="54">
        <f>COUNTIF($C$3:C1692,"Да")</f>
        <v>18</v>
      </c>
      <c r="B1692" s="53">
        <f t="shared" si="53"/>
        <v>47090</v>
      </c>
      <c r="C1692" s="53" t="str">
        <f>IF(ISERROR(VLOOKUP(B1692,Оп27_BYN→EUR!$C$3:$C$33,1,0)),"Нет","Да")</f>
        <v>Нет</v>
      </c>
      <c r="D1692" s="54">
        <f t="shared" si="52"/>
        <v>366</v>
      </c>
      <c r="E1692" s="55">
        <f>('Все выпуски'!$H$4*'Все выпуски'!$H$8)*((VLOOKUP(IF(C1692="Нет",VLOOKUP(A1692,Оп27_BYN→EUR!$A$2:$C$33,3,0),VLOOKUP((A1692-1),Оп27_BYN→EUR!$A$2:$C$33,3,0)),$B$2:$G$2774,5,0)-VLOOKUP(B1692,$B$2:$G$2774,5,0))/365+(VLOOKUP(IF(C1692="Нет",VLOOKUP(A1692,Оп27_BYN→EUR!$A$2:$C$33,3,0),VLOOKUP((A1692-1),Оп27_BYN→EUR!$A$2:$C$33,3,0)),$B$2:$G$2774,6,0)-VLOOKUP(B1692,$B$2:$G$2774,6,0))/366)</f>
        <v>2.3139597483650909</v>
      </c>
      <c r="F1692" s="54">
        <f>COUNTIF(D1693:$D$2774,365)</f>
        <v>1054</v>
      </c>
      <c r="G1692" s="54">
        <f>COUNTIF(D1693:$D$2774,366)</f>
        <v>28</v>
      </c>
    </row>
    <row r="1693" spans="1:7" x14ac:dyDescent="0.25">
      <c r="A1693" s="54">
        <f>COUNTIF($C$3:C1693,"Да")</f>
        <v>18</v>
      </c>
      <c r="B1693" s="53">
        <f t="shared" si="53"/>
        <v>47091</v>
      </c>
      <c r="C1693" s="53" t="str">
        <f>IF(ISERROR(VLOOKUP(B1693,Оп27_BYN→EUR!$C$3:$C$33,1,0)),"Нет","Да")</f>
        <v>Нет</v>
      </c>
      <c r="D1693" s="54">
        <f t="shared" si="52"/>
        <v>366</v>
      </c>
      <c r="E1693" s="55">
        <f>('Все выпуски'!$H$4*'Все выпуски'!$H$8)*((VLOOKUP(IF(C1693="Нет",VLOOKUP(A1693,Оп27_BYN→EUR!$A$2:$C$33,3,0),VLOOKUP((A1693-1),Оп27_BYN→EUR!$A$2:$C$33,3,0)),$B$2:$G$2774,5,0)-VLOOKUP(B1693,$B$2:$G$2774,5,0))/365+(VLOOKUP(IF(C1693="Нет",VLOOKUP(A1693,Оп27_BYN→EUR!$A$2:$C$33,3,0),VLOOKUP((A1693-1),Оп27_BYN→EUR!$A$2:$C$33,3,0)),$B$2:$G$2774,6,0)-VLOOKUP(B1693,$B$2:$G$2774,6,0))/366)</f>
        <v>2.3405569868520457</v>
      </c>
      <c r="F1693" s="54">
        <f>COUNTIF(D1694:$D$2774,365)</f>
        <v>1054</v>
      </c>
      <c r="G1693" s="54">
        <f>COUNTIF(D1694:$D$2774,366)</f>
        <v>27</v>
      </c>
    </row>
    <row r="1694" spans="1:7" x14ac:dyDescent="0.25">
      <c r="A1694" s="54">
        <f>COUNTIF($C$3:C1694,"Да")</f>
        <v>18</v>
      </c>
      <c r="B1694" s="53">
        <f t="shared" si="53"/>
        <v>47092</v>
      </c>
      <c r="C1694" s="53" t="str">
        <f>IF(ISERROR(VLOOKUP(B1694,Оп27_BYN→EUR!$C$3:$C$33,1,0)),"Нет","Да")</f>
        <v>Нет</v>
      </c>
      <c r="D1694" s="54">
        <f t="shared" si="52"/>
        <v>366</v>
      </c>
      <c r="E1694" s="55">
        <f>('Все выпуски'!$H$4*'Все выпуски'!$H$8)*((VLOOKUP(IF(C1694="Нет",VLOOKUP(A1694,Оп27_BYN→EUR!$A$2:$C$33,3,0),VLOOKUP((A1694-1),Оп27_BYN→EUR!$A$2:$C$33,3,0)),$B$2:$G$2774,5,0)-VLOOKUP(B1694,$B$2:$G$2774,5,0))/365+(VLOOKUP(IF(C1694="Нет",VLOOKUP(A1694,Оп27_BYN→EUR!$A$2:$C$33,3,0),VLOOKUP((A1694-1),Оп27_BYN→EUR!$A$2:$C$33,3,0)),$B$2:$G$2774,6,0)-VLOOKUP(B1694,$B$2:$G$2774,6,0))/366)</f>
        <v>2.367154225339001</v>
      </c>
      <c r="F1694" s="54">
        <f>COUNTIF(D1695:$D$2774,365)</f>
        <v>1054</v>
      </c>
      <c r="G1694" s="54">
        <f>COUNTIF(D1695:$D$2774,366)</f>
        <v>26</v>
      </c>
    </row>
    <row r="1695" spans="1:7" x14ac:dyDescent="0.25">
      <c r="A1695" s="54">
        <f>COUNTIF($C$3:C1695,"Да")</f>
        <v>18</v>
      </c>
      <c r="B1695" s="53">
        <f t="shared" si="53"/>
        <v>47093</v>
      </c>
      <c r="C1695" s="53" t="str">
        <f>IF(ISERROR(VLOOKUP(B1695,Оп27_BYN→EUR!$C$3:$C$33,1,0)),"Нет","Да")</f>
        <v>Нет</v>
      </c>
      <c r="D1695" s="54">
        <f t="shared" si="52"/>
        <v>366</v>
      </c>
      <c r="E1695" s="55">
        <f>('Все выпуски'!$H$4*'Все выпуски'!$H$8)*((VLOOKUP(IF(C1695="Нет",VLOOKUP(A1695,Оп27_BYN→EUR!$A$2:$C$33,3,0),VLOOKUP((A1695-1),Оп27_BYN→EUR!$A$2:$C$33,3,0)),$B$2:$G$2774,5,0)-VLOOKUP(B1695,$B$2:$G$2774,5,0))/365+(VLOOKUP(IF(C1695="Нет",VLOOKUP(A1695,Оп27_BYN→EUR!$A$2:$C$33,3,0),VLOOKUP((A1695-1),Оп27_BYN→EUR!$A$2:$C$33,3,0)),$B$2:$G$2774,6,0)-VLOOKUP(B1695,$B$2:$G$2774,6,0))/366)</f>
        <v>2.3937514638259563</v>
      </c>
      <c r="F1695" s="54">
        <f>COUNTIF(D1696:$D$2774,365)</f>
        <v>1054</v>
      </c>
      <c r="G1695" s="54">
        <f>COUNTIF(D1696:$D$2774,366)</f>
        <v>25</v>
      </c>
    </row>
    <row r="1696" spans="1:7" x14ac:dyDescent="0.25">
      <c r="A1696" s="54">
        <f>COUNTIF($C$3:C1696,"Да")</f>
        <v>19</v>
      </c>
      <c r="B1696" s="53">
        <f t="shared" si="53"/>
        <v>47094</v>
      </c>
      <c r="C1696" s="53" t="str">
        <f>IF(ISERROR(VLOOKUP(B1696,Оп27_BYN→EUR!$C$3:$C$33,1,0)),"Нет","Да")</f>
        <v>Да</v>
      </c>
      <c r="D1696" s="54">
        <f t="shared" si="52"/>
        <v>366</v>
      </c>
      <c r="E1696" s="55">
        <f>('Все выпуски'!$H$4*'Все выпуски'!$H$8)*((VLOOKUP(IF(C1696="Нет",VLOOKUP(A1696,Оп27_BYN→EUR!$A$2:$C$33,3,0),VLOOKUP((A1696-1),Оп27_BYN→EUR!$A$2:$C$33,3,0)),$B$2:$G$2774,5,0)-VLOOKUP(B1696,$B$2:$G$2774,5,0))/365+(VLOOKUP(IF(C1696="Нет",VLOOKUP(A1696,Оп27_BYN→EUR!$A$2:$C$33,3,0),VLOOKUP((A1696-1),Оп27_BYN→EUR!$A$2:$C$33,3,0)),$B$2:$G$2774,6,0)-VLOOKUP(B1696,$B$2:$G$2774,6,0))/366)</f>
        <v>2.4203487023129111</v>
      </c>
      <c r="F1696" s="54">
        <f>COUNTIF(D1697:$D$2774,365)</f>
        <v>1054</v>
      </c>
      <c r="G1696" s="54">
        <f>COUNTIF(D1697:$D$2774,366)</f>
        <v>24</v>
      </c>
    </row>
    <row r="1697" spans="1:7" x14ac:dyDescent="0.25">
      <c r="A1697" s="54">
        <f>COUNTIF($C$3:C1697,"Да")</f>
        <v>19</v>
      </c>
      <c r="B1697" s="53">
        <f t="shared" si="53"/>
        <v>47095</v>
      </c>
      <c r="C1697" s="53" t="str">
        <f>IF(ISERROR(VLOOKUP(B1697,Оп27_BYN→EUR!$C$3:$C$33,1,0)),"Нет","Да")</f>
        <v>Нет</v>
      </c>
      <c r="D1697" s="54">
        <f t="shared" si="52"/>
        <v>366</v>
      </c>
      <c r="E1697" s="55">
        <f>('Все выпуски'!$H$4*'Все выпуски'!$H$8)*((VLOOKUP(IF(C1697="Нет",VLOOKUP(A1697,Оп27_BYN→EUR!$A$2:$C$33,3,0),VLOOKUP((A1697-1),Оп27_BYN→EUR!$A$2:$C$33,3,0)),$B$2:$G$2774,5,0)-VLOOKUP(B1697,$B$2:$G$2774,5,0))/365+(VLOOKUP(IF(C1697="Нет",VLOOKUP(A1697,Оп27_BYN→EUR!$A$2:$C$33,3,0),VLOOKUP((A1697-1),Оп27_BYN→EUR!$A$2:$C$33,3,0)),$B$2:$G$2774,6,0)-VLOOKUP(B1697,$B$2:$G$2774,6,0))/366)</f>
        <v>2.6597238486955069E-2</v>
      </c>
      <c r="F1697" s="54">
        <f>COUNTIF(D1698:$D$2774,365)</f>
        <v>1054</v>
      </c>
      <c r="G1697" s="54">
        <f>COUNTIF(D1698:$D$2774,366)</f>
        <v>23</v>
      </c>
    </row>
    <row r="1698" spans="1:7" x14ac:dyDescent="0.25">
      <c r="A1698" s="54">
        <f>COUNTIF($C$3:C1698,"Да")</f>
        <v>19</v>
      </c>
      <c r="B1698" s="53">
        <f t="shared" si="53"/>
        <v>47096</v>
      </c>
      <c r="C1698" s="53" t="str">
        <f>IF(ISERROR(VLOOKUP(B1698,Оп27_BYN→EUR!$C$3:$C$33,1,0)),"Нет","Да")</f>
        <v>Нет</v>
      </c>
      <c r="D1698" s="54">
        <f t="shared" si="52"/>
        <v>366</v>
      </c>
      <c r="E1698" s="55">
        <f>('Все выпуски'!$H$4*'Все выпуски'!$H$8)*((VLOOKUP(IF(C1698="Нет",VLOOKUP(A1698,Оп27_BYN→EUR!$A$2:$C$33,3,0),VLOOKUP((A1698-1),Оп27_BYN→EUR!$A$2:$C$33,3,0)),$B$2:$G$2774,5,0)-VLOOKUP(B1698,$B$2:$G$2774,5,0))/365+(VLOOKUP(IF(C1698="Нет",VLOOKUP(A1698,Оп27_BYN→EUR!$A$2:$C$33,3,0),VLOOKUP((A1698-1),Оп27_BYN→EUR!$A$2:$C$33,3,0)),$B$2:$G$2774,6,0)-VLOOKUP(B1698,$B$2:$G$2774,6,0))/366)</f>
        <v>5.3194476973910138E-2</v>
      </c>
      <c r="F1698" s="54">
        <f>COUNTIF(D1699:$D$2774,365)</f>
        <v>1054</v>
      </c>
      <c r="G1698" s="54">
        <f>COUNTIF(D1699:$D$2774,366)</f>
        <v>22</v>
      </c>
    </row>
    <row r="1699" spans="1:7" x14ac:dyDescent="0.25">
      <c r="A1699" s="54">
        <f>COUNTIF($C$3:C1699,"Да")</f>
        <v>19</v>
      </c>
      <c r="B1699" s="53">
        <f t="shared" si="53"/>
        <v>47097</v>
      </c>
      <c r="C1699" s="53" t="str">
        <f>IF(ISERROR(VLOOKUP(B1699,Оп27_BYN→EUR!$C$3:$C$33,1,0)),"Нет","Да")</f>
        <v>Нет</v>
      </c>
      <c r="D1699" s="54">
        <f t="shared" si="52"/>
        <v>366</v>
      </c>
      <c r="E1699" s="55">
        <f>('Все выпуски'!$H$4*'Все выпуски'!$H$8)*((VLOOKUP(IF(C1699="Нет",VLOOKUP(A1699,Оп27_BYN→EUR!$A$2:$C$33,3,0),VLOOKUP((A1699-1),Оп27_BYN→EUR!$A$2:$C$33,3,0)),$B$2:$G$2774,5,0)-VLOOKUP(B1699,$B$2:$G$2774,5,0))/365+(VLOOKUP(IF(C1699="Нет",VLOOKUP(A1699,Оп27_BYN→EUR!$A$2:$C$33,3,0),VLOOKUP((A1699-1),Оп27_BYN→EUR!$A$2:$C$33,3,0)),$B$2:$G$2774,6,0)-VLOOKUP(B1699,$B$2:$G$2774,6,0))/366)</f>
        <v>7.9791715460865206E-2</v>
      </c>
      <c r="F1699" s="54">
        <f>COUNTIF(D1700:$D$2774,365)</f>
        <v>1054</v>
      </c>
      <c r="G1699" s="54">
        <f>COUNTIF(D1700:$D$2774,366)</f>
        <v>21</v>
      </c>
    </row>
    <row r="1700" spans="1:7" x14ac:dyDescent="0.25">
      <c r="A1700" s="54">
        <f>COUNTIF($C$3:C1700,"Да")</f>
        <v>19</v>
      </c>
      <c r="B1700" s="53">
        <f t="shared" si="53"/>
        <v>47098</v>
      </c>
      <c r="C1700" s="53" t="str">
        <f>IF(ISERROR(VLOOKUP(B1700,Оп27_BYN→EUR!$C$3:$C$33,1,0)),"Нет","Да")</f>
        <v>Нет</v>
      </c>
      <c r="D1700" s="54">
        <f t="shared" si="52"/>
        <v>366</v>
      </c>
      <c r="E1700" s="55">
        <f>('Все выпуски'!$H$4*'Все выпуски'!$H$8)*((VLOOKUP(IF(C1700="Нет",VLOOKUP(A1700,Оп27_BYN→EUR!$A$2:$C$33,3,0),VLOOKUP((A1700-1),Оп27_BYN→EUR!$A$2:$C$33,3,0)),$B$2:$G$2774,5,0)-VLOOKUP(B1700,$B$2:$G$2774,5,0))/365+(VLOOKUP(IF(C1700="Нет",VLOOKUP(A1700,Оп27_BYN→EUR!$A$2:$C$33,3,0),VLOOKUP((A1700-1),Оп27_BYN→EUR!$A$2:$C$33,3,0)),$B$2:$G$2774,6,0)-VLOOKUP(B1700,$B$2:$G$2774,6,0))/366)</f>
        <v>0.10638895394782028</v>
      </c>
      <c r="F1700" s="54">
        <f>COUNTIF(D1701:$D$2774,365)</f>
        <v>1054</v>
      </c>
      <c r="G1700" s="54">
        <f>COUNTIF(D1701:$D$2774,366)</f>
        <v>20</v>
      </c>
    </row>
    <row r="1701" spans="1:7" x14ac:dyDescent="0.25">
      <c r="A1701" s="54">
        <f>COUNTIF($C$3:C1701,"Да")</f>
        <v>19</v>
      </c>
      <c r="B1701" s="53">
        <f t="shared" si="53"/>
        <v>47099</v>
      </c>
      <c r="C1701" s="53" t="str">
        <f>IF(ISERROR(VLOOKUP(B1701,Оп27_BYN→EUR!$C$3:$C$33,1,0)),"Нет","Да")</f>
        <v>Нет</v>
      </c>
      <c r="D1701" s="54">
        <f t="shared" si="52"/>
        <v>366</v>
      </c>
      <c r="E1701" s="55">
        <f>('Все выпуски'!$H$4*'Все выпуски'!$H$8)*((VLOOKUP(IF(C1701="Нет",VLOOKUP(A1701,Оп27_BYN→EUR!$A$2:$C$33,3,0),VLOOKUP((A1701-1),Оп27_BYN→EUR!$A$2:$C$33,3,0)),$B$2:$G$2774,5,0)-VLOOKUP(B1701,$B$2:$G$2774,5,0))/365+(VLOOKUP(IF(C1701="Нет",VLOOKUP(A1701,Оп27_BYN→EUR!$A$2:$C$33,3,0),VLOOKUP((A1701-1),Оп27_BYN→EUR!$A$2:$C$33,3,0)),$B$2:$G$2774,6,0)-VLOOKUP(B1701,$B$2:$G$2774,6,0))/366)</f>
        <v>0.13298619243477533</v>
      </c>
      <c r="F1701" s="54">
        <f>COUNTIF(D1702:$D$2774,365)</f>
        <v>1054</v>
      </c>
      <c r="G1701" s="54">
        <f>COUNTIF(D1702:$D$2774,366)</f>
        <v>19</v>
      </c>
    </row>
    <row r="1702" spans="1:7" x14ac:dyDescent="0.25">
      <c r="A1702" s="54">
        <f>COUNTIF($C$3:C1702,"Да")</f>
        <v>19</v>
      </c>
      <c r="B1702" s="53">
        <f t="shared" si="53"/>
        <v>47100</v>
      </c>
      <c r="C1702" s="53" t="str">
        <f>IF(ISERROR(VLOOKUP(B1702,Оп27_BYN→EUR!$C$3:$C$33,1,0)),"Нет","Да")</f>
        <v>Нет</v>
      </c>
      <c r="D1702" s="54">
        <f t="shared" si="52"/>
        <v>366</v>
      </c>
      <c r="E1702" s="55">
        <f>('Все выпуски'!$H$4*'Все выпуски'!$H$8)*((VLOOKUP(IF(C1702="Нет",VLOOKUP(A1702,Оп27_BYN→EUR!$A$2:$C$33,3,0),VLOOKUP((A1702-1),Оп27_BYN→EUR!$A$2:$C$33,3,0)),$B$2:$G$2774,5,0)-VLOOKUP(B1702,$B$2:$G$2774,5,0))/365+(VLOOKUP(IF(C1702="Нет",VLOOKUP(A1702,Оп27_BYN→EUR!$A$2:$C$33,3,0),VLOOKUP((A1702-1),Оп27_BYN→EUR!$A$2:$C$33,3,0)),$B$2:$G$2774,6,0)-VLOOKUP(B1702,$B$2:$G$2774,6,0))/366)</f>
        <v>0.15958343092173041</v>
      </c>
      <c r="F1702" s="54">
        <f>COUNTIF(D1703:$D$2774,365)</f>
        <v>1054</v>
      </c>
      <c r="G1702" s="54">
        <f>COUNTIF(D1703:$D$2774,366)</f>
        <v>18</v>
      </c>
    </row>
    <row r="1703" spans="1:7" x14ac:dyDescent="0.25">
      <c r="A1703" s="54">
        <f>COUNTIF($C$3:C1703,"Да")</f>
        <v>19</v>
      </c>
      <c r="B1703" s="53">
        <f t="shared" si="53"/>
        <v>47101</v>
      </c>
      <c r="C1703" s="53" t="str">
        <f>IF(ISERROR(VLOOKUP(B1703,Оп27_BYN→EUR!$C$3:$C$33,1,0)),"Нет","Да")</f>
        <v>Нет</v>
      </c>
      <c r="D1703" s="54">
        <f t="shared" si="52"/>
        <v>366</v>
      </c>
      <c r="E1703" s="55">
        <f>('Все выпуски'!$H$4*'Все выпуски'!$H$8)*((VLOOKUP(IF(C1703="Нет",VLOOKUP(A1703,Оп27_BYN→EUR!$A$2:$C$33,3,0),VLOOKUP((A1703-1),Оп27_BYN→EUR!$A$2:$C$33,3,0)),$B$2:$G$2774,5,0)-VLOOKUP(B1703,$B$2:$G$2774,5,0))/365+(VLOOKUP(IF(C1703="Нет",VLOOKUP(A1703,Оп27_BYN→EUR!$A$2:$C$33,3,0),VLOOKUP((A1703-1),Оп27_BYN→EUR!$A$2:$C$33,3,0)),$B$2:$G$2774,6,0)-VLOOKUP(B1703,$B$2:$G$2774,6,0))/366)</f>
        <v>0.1861806694086855</v>
      </c>
      <c r="F1703" s="54">
        <f>COUNTIF(D1704:$D$2774,365)</f>
        <v>1054</v>
      </c>
      <c r="G1703" s="54">
        <f>COUNTIF(D1704:$D$2774,366)</f>
        <v>17</v>
      </c>
    </row>
    <row r="1704" spans="1:7" x14ac:dyDescent="0.25">
      <c r="A1704" s="54">
        <f>COUNTIF($C$3:C1704,"Да")</f>
        <v>19</v>
      </c>
      <c r="B1704" s="53">
        <f t="shared" si="53"/>
        <v>47102</v>
      </c>
      <c r="C1704" s="53" t="str">
        <f>IF(ISERROR(VLOOKUP(B1704,Оп27_BYN→EUR!$C$3:$C$33,1,0)),"Нет","Да")</f>
        <v>Нет</v>
      </c>
      <c r="D1704" s="54">
        <f t="shared" si="52"/>
        <v>366</v>
      </c>
      <c r="E1704" s="55">
        <f>('Все выпуски'!$H$4*'Все выпуски'!$H$8)*((VLOOKUP(IF(C1704="Нет",VLOOKUP(A1704,Оп27_BYN→EUR!$A$2:$C$33,3,0),VLOOKUP((A1704-1),Оп27_BYN→EUR!$A$2:$C$33,3,0)),$B$2:$G$2774,5,0)-VLOOKUP(B1704,$B$2:$G$2774,5,0))/365+(VLOOKUP(IF(C1704="Нет",VLOOKUP(A1704,Оп27_BYN→EUR!$A$2:$C$33,3,0),VLOOKUP((A1704-1),Оп27_BYN→EUR!$A$2:$C$33,3,0)),$B$2:$G$2774,6,0)-VLOOKUP(B1704,$B$2:$G$2774,6,0))/366)</f>
        <v>0.21277790789564055</v>
      </c>
      <c r="F1704" s="54">
        <f>COUNTIF(D1705:$D$2774,365)</f>
        <v>1054</v>
      </c>
      <c r="G1704" s="54">
        <f>COUNTIF(D1705:$D$2774,366)</f>
        <v>16</v>
      </c>
    </row>
    <row r="1705" spans="1:7" x14ac:dyDescent="0.25">
      <c r="A1705" s="54">
        <f>COUNTIF($C$3:C1705,"Да")</f>
        <v>19</v>
      </c>
      <c r="B1705" s="53">
        <f t="shared" si="53"/>
        <v>47103</v>
      </c>
      <c r="C1705" s="53" t="str">
        <f>IF(ISERROR(VLOOKUP(B1705,Оп27_BYN→EUR!$C$3:$C$33,1,0)),"Нет","Да")</f>
        <v>Нет</v>
      </c>
      <c r="D1705" s="54">
        <f t="shared" si="52"/>
        <v>366</v>
      </c>
      <c r="E1705" s="55">
        <f>('Все выпуски'!$H$4*'Все выпуски'!$H$8)*((VLOOKUP(IF(C1705="Нет",VLOOKUP(A1705,Оп27_BYN→EUR!$A$2:$C$33,3,0),VLOOKUP((A1705-1),Оп27_BYN→EUR!$A$2:$C$33,3,0)),$B$2:$G$2774,5,0)-VLOOKUP(B1705,$B$2:$G$2774,5,0))/365+(VLOOKUP(IF(C1705="Нет",VLOOKUP(A1705,Оп27_BYN→EUR!$A$2:$C$33,3,0),VLOOKUP((A1705-1),Оп27_BYN→EUR!$A$2:$C$33,3,0)),$B$2:$G$2774,6,0)-VLOOKUP(B1705,$B$2:$G$2774,6,0))/366)</f>
        <v>0.2393751463825956</v>
      </c>
      <c r="F1705" s="54">
        <f>COUNTIF(D1706:$D$2774,365)</f>
        <v>1054</v>
      </c>
      <c r="G1705" s="54">
        <f>COUNTIF(D1706:$D$2774,366)</f>
        <v>15</v>
      </c>
    </row>
    <row r="1706" spans="1:7" x14ac:dyDescent="0.25">
      <c r="A1706" s="54">
        <f>COUNTIF($C$3:C1706,"Да")</f>
        <v>19</v>
      </c>
      <c r="B1706" s="53">
        <f t="shared" si="53"/>
        <v>47104</v>
      </c>
      <c r="C1706" s="53" t="str">
        <f>IF(ISERROR(VLOOKUP(B1706,Оп27_BYN→EUR!$C$3:$C$33,1,0)),"Нет","Да")</f>
        <v>Нет</v>
      </c>
      <c r="D1706" s="54">
        <f t="shared" si="52"/>
        <v>366</v>
      </c>
      <c r="E1706" s="55">
        <f>('Все выпуски'!$H$4*'Все выпуски'!$H$8)*((VLOOKUP(IF(C1706="Нет",VLOOKUP(A1706,Оп27_BYN→EUR!$A$2:$C$33,3,0),VLOOKUP((A1706-1),Оп27_BYN→EUR!$A$2:$C$33,3,0)),$B$2:$G$2774,5,0)-VLOOKUP(B1706,$B$2:$G$2774,5,0))/365+(VLOOKUP(IF(C1706="Нет",VLOOKUP(A1706,Оп27_BYN→EUR!$A$2:$C$33,3,0),VLOOKUP((A1706-1),Оп27_BYN→EUR!$A$2:$C$33,3,0)),$B$2:$G$2774,6,0)-VLOOKUP(B1706,$B$2:$G$2774,6,0))/366)</f>
        <v>0.26597238486955066</v>
      </c>
      <c r="F1706" s="54">
        <f>COUNTIF(D1707:$D$2774,365)</f>
        <v>1054</v>
      </c>
      <c r="G1706" s="54">
        <f>COUNTIF(D1707:$D$2774,366)</f>
        <v>14</v>
      </c>
    </row>
    <row r="1707" spans="1:7" x14ac:dyDescent="0.25">
      <c r="A1707" s="54">
        <f>COUNTIF($C$3:C1707,"Да")</f>
        <v>19</v>
      </c>
      <c r="B1707" s="53">
        <f t="shared" si="53"/>
        <v>47105</v>
      </c>
      <c r="C1707" s="53" t="str">
        <f>IF(ISERROR(VLOOKUP(B1707,Оп27_BYN→EUR!$C$3:$C$33,1,0)),"Нет","Да")</f>
        <v>Нет</v>
      </c>
      <c r="D1707" s="54">
        <f t="shared" si="52"/>
        <v>366</v>
      </c>
      <c r="E1707" s="55">
        <f>('Все выпуски'!$H$4*'Все выпуски'!$H$8)*((VLOOKUP(IF(C1707="Нет",VLOOKUP(A1707,Оп27_BYN→EUR!$A$2:$C$33,3,0),VLOOKUP((A1707-1),Оп27_BYN→EUR!$A$2:$C$33,3,0)),$B$2:$G$2774,5,0)-VLOOKUP(B1707,$B$2:$G$2774,5,0))/365+(VLOOKUP(IF(C1707="Нет",VLOOKUP(A1707,Оп27_BYN→EUR!$A$2:$C$33,3,0),VLOOKUP((A1707-1),Оп27_BYN→EUR!$A$2:$C$33,3,0)),$B$2:$G$2774,6,0)-VLOOKUP(B1707,$B$2:$G$2774,6,0))/366)</f>
        <v>0.29256962335650571</v>
      </c>
      <c r="F1707" s="54">
        <f>COUNTIF(D1708:$D$2774,365)</f>
        <v>1054</v>
      </c>
      <c r="G1707" s="54">
        <f>COUNTIF(D1708:$D$2774,366)</f>
        <v>13</v>
      </c>
    </row>
    <row r="1708" spans="1:7" x14ac:dyDescent="0.25">
      <c r="A1708" s="54">
        <f>COUNTIF($C$3:C1708,"Да")</f>
        <v>19</v>
      </c>
      <c r="B1708" s="53">
        <f t="shared" si="53"/>
        <v>47106</v>
      </c>
      <c r="C1708" s="53" t="str">
        <f>IF(ISERROR(VLOOKUP(B1708,Оп27_BYN→EUR!$C$3:$C$33,1,0)),"Нет","Да")</f>
        <v>Нет</v>
      </c>
      <c r="D1708" s="54">
        <f t="shared" si="52"/>
        <v>366</v>
      </c>
      <c r="E1708" s="55">
        <f>('Все выпуски'!$H$4*'Все выпуски'!$H$8)*((VLOOKUP(IF(C1708="Нет",VLOOKUP(A1708,Оп27_BYN→EUR!$A$2:$C$33,3,0),VLOOKUP((A1708-1),Оп27_BYN→EUR!$A$2:$C$33,3,0)),$B$2:$G$2774,5,0)-VLOOKUP(B1708,$B$2:$G$2774,5,0))/365+(VLOOKUP(IF(C1708="Нет",VLOOKUP(A1708,Оп27_BYN→EUR!$A$2:$C$33,3,0),VLOOKUP((A1708-1),Оп27_BYN→EUR!$A$2:$C$33,3,0)),$B$2:$G$2774,6,0)-VLOOKUP(B1708,$B$2:$G$2774,6,0))/366)</f>
        <v>0.31916686184346083</v>
      </c>
      <c r="F1708" s="54">
        <f>COUNTIF(D1709:$D$2774,365)</f>
        <v>1054</v>
      </c>
      <c r="G1708" s="54">
        <f>COUNTIF(D1709:$D$2774,366)</f>
        <v>12</v>
      </c>
    </row>
    <row r="1709" spans="1:7" x14ac:dyDescent="0.25">
      <c r="A1709" s="54">
        <f>COUNTIF($C$3:C1709,"Да")</f>
        <v>19</v>
      </c>
      <c r="B1709" s="53">
        <f t="shared" si="53"/>
        <v>47107</v>
      </c>
      <c r="C1709" s="53" t="str">
        <f>IF(ISERROR(VLOOKUP(B1709,Оп27_BYN→EUR!$C$3:$C$33,1,0)),"Нет","Да")</f>
        <v>Нет</v>
      </c>
      <c r="D1709" s="54">
        <f t="shared" si="52"/>
        <v>366</v>
      </c>
      <c r="E1709" s="55">
        <f>('Все выпуски'!$H$4*'Все выпуски'!$H$8)*((VLOOKUP(IF(C1709="Нет",VLOOKUP(A1709,Оп27_BYN→EUR!$A$2:$C$33,3,0),VLOOKUP((A1709-1),Оп27_BYN→EUR!$A$2:$C$33,3,0)),$B$2:$G$2774,5,0)-VLOOKUP(B1709,$B$2:$G$2774,5,0))/365+(VLOOKUP(IF(C1709="Нет",VLOOKUP(A1709,Оп27_BYN→EUR!$A$2:$C$33,3,0),VLOOKUP((A1709-1),Оп27_BYN→EUR!$A$2:$C$33,3,0)),$B$2:$G$2774,6,0)-VLOOKUP(B1709,$B$2:$G$2774,6,0))/366)</f>
        <v>0.34576410033041588</v>
      </c>
      <c r="F1709" s="54">
        <f>COUNTIF(D1710:$D$2774,365)</f>
        <v>1054</v>
      </c>
      <c r="G1709" s="54">
        <f>COUNTIF(D1710:$D$2774,366)</f>
        <v>11</v>
      </c>
    </row>
    <row r="1710" spans="1:7" x14ac:dyDescent="0.25">
      <c r="A1710" s="54">
        <f>COUNTIF($C$3:C1710,"Да")</f>
        <v>19</v>
      </c>
      <c r="B1710" s="53">
        <f t="shared" si="53"/>
        <v>47108</v>
      </c>
      <c r="C1710" s="53" t="str">
        <f>IF(ISERROR(VLOOKUP(B1710,Оп27_BYN→EUR!$C$3:$C$33,1,0)),"Нет","Да")</f>
        <v>Нет</v>
      </c>
      <c r="D1710" s="54">
        <f t="shared" si="52"/>
        <v>366</v>
      </c>
      <c r="E1710" s="55">
        <f>('Все выпуски'!$H$4*'Все выпуски'!$H$8)*((VLOOKUP(IF(C1710="Нет",VLOOKUP(A1710,Оп27_BYN→EUR!$A$2:$C$33,3,0),VLOOKUP((A1710-1),Оп27_BYN→EUR!$A$2:$C$33,3,0)),$B$2:$G$2774,5,0)-VLOOKUP(B1710,$B$2:$G$2774,5,0))/365+(VLOOKUP(IF(C1710="Нет",VLOOKUP(A1710,Оп27_BYN→EUR!$A$2:$C$33,3,0),VLOOKUP((A1710-1),Оп27_BYN→EUR!$A$2:$C$33,3,0)),$B$2:$G$2774,6,0)-VLOOKUP(B1710,$B$2:$G$2774,6,0))/366)</f>
        <v>0.37236133881737099</v>
      </c>
      <c r="F1710" s="54">
        <f>COUNTIF(D1711:$D$2774,365)</f>
        <v>1054</v>
      </c>
      <c r="G1710" s="54">
        <f>COUNTIF(D1711:$D$2774,366)</f>
        <v>10</v>
      </c>
    </row>
    <row r="1711" spans="1:7" x14ac:dyDescent="0.25">
      <c r="A1711" s="54">
        <f>COUNTIF($C$3:C1711,"Да")</f>
        <v>19</v>
      </c>
      <c r="B1711" s="53">
        <f t="shared" si="53"/>
        <v>47109</v>
      </c>
      <c r="C1711" s="53" t="str">
        <f>IF(ISERROR(VLOOKUP(B1711,Оп27_BYN→EUR!$C$3:$C$33,1,0)),"Нет","Да")</f>
        <v>Нет</v>
      </c>
      <c r="D1711" s="54">
        <f t="shared" si="52"/>
        <v>366</v>
      </c>
      <c r="E1711" s="55">
        <f>('Все выпуски'!$H$4*'Все выпуски'!$H$8)*((VLOOKUP(IF(C1711="Нет",VLOOKUP(A1711,Оп27_BYN→EUR!$A$2:$C$33,3,0),VLOOKUP((A1711-1),Оп27_BYN→EUR!$A$2:$C$33,3,0)),$B$2:$G$2774,5,0)-VLOOKUP(B1711,$B$2:$G$2774,5,0))/365+(VLOOKUP(IF(C1711="Нет",VLOOKUP(A1711,Оп27_BYN→EUR!$A$2:$C$33,3,0),VLOOKUP((A1711-1),Оп27_BYN→EUR!$A$2:$C$33,3,0)),$B$2:$G$2774,6,0)-VLOOKUP(B1711,$B$2:$G$2774,6,0))/366)</f>
        <v>0.39895857730432599</v>
      </c>
      <c r="F1711" s="54">
        <f>COUNTIF(D1712:$D$2774,365)</f>
        <v>1054</v>
      </c>
      <c r="G1711" s="54">
        <f>COUNTIF(D1712:$D$2774,366)</f>
        <v>9</v>
      </c>
    </row>
    <row r="1712" spans="1:7" x14ac:dyDescent="0.25">
      <c r="A1712" s="54">
        <f>COUNTIF($C$3:C1712,"Да")</f>
        <v>19</v>
      </c>
      <c r="B1712" s="53">
        <f t="shared" si="53"/>
        <v>47110</v>
      </c>
      <c r="C1712" s="53" t="str">
        <f>IF(ISERROR(VLOOKUP(B1712,Оп27_BYN→EUR!$C$3:$C$33,1,0)),"Нет","Да")</f>
        <v>Нет</v>
      </c>
      <c r="D1712" s="54">
        <f t="shared" si="52"/>
        <v>366</v>
      </c>
      <c r="E1712" s="55">
        <f>('Все выпуски'!$H$4*'Все выпуски'!$H$8)*((VLOOKUP(IF(C1712="Нет",VLOOKUP(A1712,Оп27_BYN→EUR!$A$2:$C$33,3,0),VLOOKUP((A1712-1),Оп27_BYN→EUR!$A$2:$C$33,3,0)),$B$2:$G$2774,5,0)-VLOOKUP(B1712,$B$2:$G$2774,5,0))/365+(VLOOKUP(IF(C1712="Нет",VLOOKUP(A1712,Оп27_BYN→EUR!$A$2:$C$33,3,0),VLOOKUP((A1712-1),Оп27_BYN→EUR!$A$2:$C$33,3,0)),$B$2:$G$2774,6,0)-VLOOKUP(B1712,$B$2:$G$2774,6,0))/366)</f>
        <v>0.4255558157912811</v>
      </c>
      <c r="F1712" s="54">
        <f>COUNTIF(D1713:$D$2774,365)</f>
        <v>1054</v>
      </c>
      <c r="G1712" s="54">
        <f>COUNTIF(D1713:$D$2774,366)</f>
        <v>8</v>
      </c>
    </row>
    <row r="1713" spans="1:7" x14ac:dyDescent="0.25">
      <c r="A1713" s="54">
        <f>COUNTIF($C$3:C1713,"Да")</f>
        <v>19</v>
      </c>
      <c r="B1713" s="53">
        <f t="shared" si="53"/>
        <v>47111</v>
      </c>
      <c r="C1713" s="53" t="str">
        <f>IF(ISERROR(VLOOKUP(B1713,Оп27_BYN→EUR!$C$3:$C$33,1,0)),"Нет","Да")</f>
        <v>Нет</v>
      </c>
      <c r="D1713" s="54">
        <f t="shared" si="52"/>
        <v>366</v>
      </c>
      <c r="E1713" s="55">
        <f>('Все выпуски'!$H$4*'Все выпуски'!$H$8)*((VLOOKUP(IF(C1713="Нет",VLOOKUP(A1713,Оп27_BYN→EUR!$A$2:$C$33,3,0),VLOOKUP((A1713-1),Оп27_BYN→EUR!$A$2:$C$33,3,0)),$B$2:$G$2774,5,0)-VLOOKUP(B1713,$B$2:$G$2774,5,0))/365+(VLOOKUP(IF(C1713="Нет",VLOOKUP(A1713,Оп27_BYN→EUR!$A$2:$C$33,3,0),VLOOKUP((A1713-1),Оп27_BYN→EUR!$A$2:$C$33,3,0)),$B$2:$G$2774,6,0)-VLOOKUP(B1713,$B$2:$G$2774,6,0))/366)</f>
        <v>0.45215305427823621</v>
      </c>
      <c r="F1713" s="54">
        <f>COUNTIF(D1714:$D$2774,365)</f>
        <v>1054</v>
      </c>
      <c r="G1713" s="54">
        <f>COUNTIF(D1714:$D$2774,366)</f>
        <v>7</v>
      </c>
    </row>
    <row r="1714" spans="1:7" x14ac:dyDescent="0.25">
      <c r="A1714" s="54">
        <f>COUNTIF($C$3:C1714,"Да")</f>
        <v>19</v>
      </c>
      <c r="B1714" s="53">
        <f t="shared" si="53"/>
        <v>47112</v>
      </c>
      <c r="C1714" s="53" t="str">
        <f>IF(ISERROR(VLOOKUP(B1714,Оп27_BYN→EUR!$C$3:$C$33,1,0)),"Нет","Да")</f>
        <v>Нет</v>
      </c>
      <c r="D1714" s="54">
        <f t="shared" si="52"/>
        <v>366</v>
      </c>
      <c r="E1714" s="55">
        <f>('Все выпуски'!$H$4*'Все выпуски'!$H$8)*((VLOOKUP(IF(C1714="Нет",VLOOKUP(A1714,Оп27_BYN→EUR!$A$2:$C$33,3,0),VLOOKUP((A1714-1),Оп27_BYN→EUR!$A$2:$C$33,3,0)),$B$2:$G$2774,5,0)-VLOOKUP(B1714,$B$2:$G$2774,5,0))/365+(VLOOKUP(IF(C1714="Нет",VLOOKUP(A1714,Оп27_BYN→EUR!$A$2:$C$33,3,0),VLOOKUP((A1714-1),Оп27_BYN→EUR!$A$2:$C$33,3,0)),$B$2:$G$2774,6,0)-VLOOKUP(B1714,$B$2:$G$2774,6,0))/366)</f>
        <v>0.47875029276519121</v>
      </c>
      <c r="F1714" s="54">
        <f>COUNTIF(D1715:$D$2774,365)</f>
        <v>1054</v>
      </c>
      <c r="G1714" s="54">
        <f>COUNTIF(D1715:$D$2774,366)</f>
        <v>6</v>
      </c>
    </row>
    <row r="1715" spans="1:7" x14ac:dyDescent="0.25">
      <c r="A1715" s="54">
        <f>COUNTIF($C$3:C1715,"Да")</f>
        <v>19</v>
      </c>
      <c r="B1715" s="53">
        <f t="shared" si="53"/>
        <v>47113</v>
      </c>
      <c r="C1715" s="53" t="str">
        <f>IF(ISERROR(VLOOKUP(B1715,Оп27_BYN→EUR!$C$3:$C$33,1,0)),"Нет","Да")</f>
        <v>Нет</v>
      </c>
      <c r="D1715" s="54">
        <f t="shared" si="52"/>
        <v>366</v>
      </c>
      <c r="E1715" s="55">
        <f>('Все выпуски'!$H$4*'Все выпуски'!$H$8)*((VLOOKUP(IF(C1715="Нет",VLOOKUP(A1715,Оп27_BYN→EUR!$A$2:$C$33,3,0),VLOOKUP((A1715-1),Оп27_BYN→EUR!$A$2:$C$33,3,0)),$B$2:$G$2774,5,0)-VLOOKUP(B1715,$B$2:$G$2774,5,0))/365+(VLOOKUP(IF(C1715="Нет",VLOOKUP(A1715,Оп27_BYN→EUR!$A$2:$C$33,3,0),VLOOKUP((A1715-1),Оп27_BYN→EUR!$A$2:$C$33,3,0)),$B$2:$G$2774,6,0)-VLOOKUP(B1715,$B$2:$G$2774,6,0))/366)</f>
        <v>0.50534753125214626</v>
      </c>
      <c r="F1715" s="54">
        <f>COUNTIF(D1716:$D$2774,365)</f>
        <v>1054</v>
      </c>
      <c r="G1715" s="54">
        <f>COUNTIF(D1716:$D$2774,366)</f>
        <v>5</v>
      </c>
    </row>
    <row r="1716" spans="1:7" x14ac:dyDescent="0.25">
      <c r="A1716" s="54">
        <f>COUNTIF($C$3:C1716,"Да")</f>
        <v>19</v>
      </c>
      <c r="B1716" s="53">
        <f t="shared" si="53"/>
        <v>47114</v>
      </c>
      <c r="C1716" s="53" t="str">
        <f>IF(ISERROR(VLOOKUP(B1716,Оп27_BYN→EUR!$C$3:$C$33,1,0)),"Нет","Да")</f>
        <v>Нет</v>
      </c>
      <c r="D1716" s="54">
        <f t="shared" si="52"/>
        <v>366</v>
      </c>
      <c r="E1716" s="55">
        <f>('Все выпуски'!$H$4*'Все выпуски'!$H$8)*((VLOOKUP(IF(C1716="Нет",VLOOKUP(A1716,Оп27_BYN→EUR!$A$2:$C$33,3,0),VLOOKUP((A1716-1),Оп27_BYN→EUR!$A$2:$C$33,3,0)),$B$2:$G$2774,5,0)-VLOOKUP(B1716,$B$2:$G$2774,5,0))/365+(VLOOKUP(IF(C1716="Нет",VLOOKUP(A1716,Оп27_BYN→EUR!$A$2:$C$33,3,0),VLOOKUP((A1716-1),Оп27_BYN→EUR!$A$2:$C$33,3,0)),$B$2:$G$2774,6,0)-VLOOKUP(B1716,$B$2:$G$2774,6,0))/366)</f>
        <v>0.53194476973910132</v>
      </c>
      <c r="F1716" s="54">
        <f>COUNTIF(D1717:$D$2774,365)</f>
        <v>1054</v>
      </c>
      <c r="G1716" s="54">
        <f>COUNTIF(D1717:$D$2774,366)</f>
        <v>4</v>
      </c>
    </row>
    <row r="1717" spans="1:7" x14ac:dyDescent="0.25">
      <c r="A1717" s="54">
        <f>COUNTIF($C$3:C1717,"Да")</f>
        <v>19</v>
      </c>
      <c r="B1717" s="53">
        <f t="shared" si="53"/>
        <v>47115</v>
      </c>
      <c r="C1717" s="53" t="str">
        <f>IF(ISERROR(VLOOKUP(B1717,Оп27_BYN→EUR!$C$3:$C$33,1,0)),"Нет","Да")</f>
        <v>Нет</v>
      </c>
      <c r="D1717" s="54">
        <f t="shared" si="52"/>
        <v>366</v>
      </c>
      <c r="E1717" s="55">
        <f>('Все выпуски'!$H$4*'Все выпуски'!$H$8)*((VLOOKUP(IF(C1717="Нет",VLOOKUP(A1717,Оп27_BYN→EUR!$A$2:$C$33,3,0),VLOOKUP((A1717-1),Оп27_BYN→EUR!$A$2:$C$33,3,0)),$B$2:$G$2774,5,0)-VLOOKUP(B1717,$B$2:$G$2774,5,0))/365+(VLOOKUP(IF(C1717="Нет",VLOOKUP(A1717,Оп27_BYN→EUR!$A$2:$C$33,3,0),VLOOKUP((A1717-1),Оп27_BYN→EUR!$A$2:$C$33,3,0)),$B$2:$G$2774,6,0)-VLOOKUP(B1717,$B$2:$G$2774,6,0))/366)</f>
        <v>0.55854200822605649</v>
      </c>
      <c r="F1717" s="54">
        <f>COUNTIF(D1718:$D$2774,365)</f>
        <v>1054</v>
      </c>
      <c r="G1717" s="54">
        <f>COUNTIF(D1718:$D$2774,366)</f>
        <v>3</v>
      </c>
    </row>
    <row r="1718" spans="1:7" x14ac:dyDescent="0.25">
      <c r="A1718" s="54">
        <f>COUNTIF($C$3:C1718,"Да")</f>
        <v>19</v>
      </c>
      <c r="B1718" s="53">
        <f t="shared" si="53"/>
        <v>47116</v>
      </c>
      <c r="C1718" s="53" t="str">
        <f>IF(ISERROR(VLOOKUP(B1718,Оп27_BYN→EUR!$C$3:$C$33,1,0)),"Нет","Да")</f>
        <v>Нет</v>
      </c>
      <c r="D1718" s="54">
        <f t="shared" si="52"/>
        <v>366</v>
      </c>
      <c r="E1718" s="55">
        <f>('Все выпуски'!$H$4*'Все выпуски'!$H$8)*((VLOOKUP(IF(C1718="Нет",VLOOKUP(A1718,Оп27_BYN→EUR!$A$2:$C$33,3,0),VLOOKUP((A1718-1),Оп27_BYN→EUR!$A$2:$C$33,3,0)),$B$2:$G$2774,5,0)-VLOOKUP(B1718,$B$2:$G$2774,5,0))/365+(VLOOKUP(IF(C1718="Нет",VLOOKUP(A1718,Оп27_BYN→EUR!$A$2:$C$33,3,0),VLOOKUP((A1718-1),Оп27_BYN→EUR!$A$2:$C$33,3,0)),$B$2:$G$2774,6,0)-VLOOKUP(B1718,$B$2:$G$2774,6,0))/366)</f>
        <v>0.58513924671301143</v>
      </c>
      <c r="F1718" s="54">
        <f>COUNTIF(D1719:$D$2774,365)</f>
        <v>1054</v>
      </c>
      <c r="G1718" s="54">
        <f>COUNTIF(D1719:$D$2774,366)</f>
        <v>2</v>
      </c>
    </row>
    <row r="1719" spans="1:7" x14ac:dyDescent="0.25">
      <c r="A1719" s="54">
        <f>COUNTIF($C$3:C1719,"Да")</f>
        <v>19</v>
      </c>
      <c r="B1719" s="53">
        <f t="shared" si="53"/>
        <v>47117</v>
      </c>
      <c r="C1719" s="53" t="str">
        <f>IF(ISERROR(VLOOKUP(B1719,Оп27_BYN→EUR!$C$3:$C$33,1,0)),"Нет","Да")</f>
        <v>Нет</v>
      </c>
      <c r="D1719" s="54">
        <f t="shared" si="52"/>
        <v>366</v>
      </c>
      <c r="E1719" s="55">
        <f>('Все выпуски'!$H$4*'Все выпуски'!$H$8)*((VLOOKUP(IF(C1719="Нет",VLOOKUP(A1719,Оп27_BYN→EUR!$A$2:$C$33,3,0),VLOOKUP((A1719-1),Оп27_BYN→EUR!$A$2:$C$33,3,0)),$B$2:$G$2774,5,0)-VLOOKUP(B1719,$B$2:$G$2774,5,0))/365+(VLOOKUP(IF(C1719="Нет",VLOOKUP(A1719,Оп27_BYN→EUR!$A$2:$C$33,3,0),VLOOKUP((A1719-1),Оп27_BYN→EUR!$A$2:$C$33,3,0)),$B$2:$G$2774,6,0)-VLOOKUP(B1719,$B$2:$G$2774,6,0))/366)</f>
        <v>0.6117364851999666</v>
      </c>
      <c r="F1719" s="54">
        <f>COUNTIF(D1720:$D$2774,365)</f>
        <v>1054</v>
      </c>
      <c r="G1719" s="54">
        <f>COUNTIF(D1720:$D$2774,366)</f>
        <v>1</v>
      </c>
    </row>
    <row r="1720" spans="1:7" x14ac:dyDescent="0.25">
      <c r="A1720" s="54">
        <f>COUNTIF($C$3:C1720,"Да")</f>
        <v>19</v>
      </c>
      <c r="B1720" s="53">
        <f t="shared" si="53"/>
        <v>47118</v>
      </c>
      <c r="C1720" s="53" t="str">
        <f>IF(ISERROR(VLOOKUP(B1720,Оп27_BYN→EUR!$C$3:$C$33,1,0)),"Нет","Да")</f>
        <v>Нет</v>
      </c>
      <c r="D1720" s="54">
        <f t="shared" si="52"/>
        <v>366</v>
      </c>
      <c r="E1720" s="55">
        <f>('Все выпуски'!$H$4*'Все выпуски'!$H$8)*((VLOOKUP(IF(C1720="Нет",VLOOKUP(A1720,Оп27_BYN→EUR!$A$2:$C$33,3,0),VLOOKUP((A1720-1),Оп27_BYN→EUR!$A$2:$C$33,3,0)),$B$2:$G$2774,5,0)-VLOOKUP(B1720,$B$2:$G$2774,5,0))/365+(VLOOKUP(IF(C1720="Нет",VLOOKUP(A1720,Оп27_BYN→EUR!$A$2:$C$33,3,0),VLOOKUP((A1720-1),Оп27_BYN→EUR!$A$2:$C$33,3,0)),$B$2:$G$2774,6,0)-VLOOKUP(B1720,$B$2:$G$2774,6,0))/366)</f>
        <v>0.63833372368692165</v>
      </c>
      <c r="F1720" s="54">
        <f>COUNTIF(D1721:$D$2774,365)</f>
        <v>1054</v>
      </c>
      <c r="G1720" s="54">
        <f>COUNTIF(D1721:$D$2774,366)</f>
        <v>0</v>
      </c>
    </row>
    <row r="1721" spans="1:7" x14ac:dyDescent="0.25">
      <c r="A1721" s="54">
        <f>COUNTIF($C$3:C1721,"Да")</f>
        <v>19</v>
      </c>
      <c r="B1721" s="53">
        <f t="shared" si="53"/>
        <v>47119</v>
      </c>
      <c r="C1721" s="53" t="str">
        <f>IF(ISERROR(VLOOKUP(B1721,Оп27_BYN→EUR!$C$3:$C$33,1,0)),"Нет","Да")</f>
        <v>Нет</v>
      </c>
      <c r="D1721" s="54">
        <f t="shared" si="52"/>
        <v>365</v>
      </c>
      <c r="E1721" s="55">
        <f>('Все выпуски'!$H$4*'Все выпуски'!$H$8)*((VLOOKUP(IF(C1721="Нет",VLOOKUP(A1721,Оп27_BYN→EUR!$A$2:$C$33,3,0),VLOOKUP((A1721-1),Оп27_BYN→EUR!$A$2:$C$33,3,0)),$B$2:$G$2774,5,0)-VLOOKUP(B1721,$B$2:$G$2774,5,0))/365+(VLOOKUP(IF(C1721="Нет",VLOOKUP(A1721,Оп27_BYN→EUR!$A$2:$C$33,3,0),VLOOKUP((A1721-1),Оп27_BYN→EUR!$A$2:$C$33,3,0)),$B$2:$G$2774,6,0)-VLOOKUP(B1721,$B$2:$G$2774,6,0))/366)</f>
        <v>0.66500383132041641</v>
      </c>
      <c r="F1721" s="54">
        <f>COUNTIF(D1722:$D$2774,365)</f>
        <v>1053</v>
      </c>
      <c r="G1721" s="54">
        <f>COUNTIF(D1722:$D$2774,366)</f>
        <v>0</v>
      </c>
    </row>
    <row r="1722" spans="1:7" x14ac:dyDescent="0.25">
      <c r="A1722" s="54">
        <f>COUNTIF($C$3:C1722,"Да")</f>
        <v>19</v>
      </c>
      <c r="B1722" s="53">
        <f t="shared" si="53"/>
        <v>47120</v>
      </c>
      <c r="C1722" s="53" t="str">
        <f>IF(ISERROR(VLOOKUP(B1722,Оп27_BYN→EUR!$C$3:$C$33,1,0)),"Нет","Да")</f>
        <v>Нет</v>
      </c>
      <c r="D1722" s="54">
        <f t="shared" si="52"/>
        <v>365</v>
      </c>
      <c r="E1722" s="55">
        <f>('Все выпуски'!$H$4*'Все выпуски'!$H$8)*((VLOOKUP(IF(C1722="Нет",VLOOKUP(A1722,Оп27_BYN→EUR!$A$2:$C$33,3,0),VLOOKUP((A1722-1),Оп27_BYN→EUR!$A$2:$C$33,3,0)),$B$2:$G$2774,5,0)-VLOOKUP(B1722,$B$2:$G$2774,5,0))/365+(VLOOKUP(IF(C1722="Нет",VLOOKUP(A1722,Оп27_BYN→EUR!$A$2:$C$33,3,0),VLOOKUP((A1722-1),Оп27_BYN→EUR!$A$2:$C$33,3,0)),$B$2:$G$2774,6,0)-VLOOKUP(B1722,$B$2:$G$2774,6,0))/366)</f>
        <v>0.69167393895391105</v>
      </c>
      <c r="F1722" s="54">
        <f>COUNTIF(D1723:$D$2774,365)</f>
        <v>1052</v>
      </c>
      <c r="G1722" s="54">
        <f>COUNTIF(D1723:$D$2774,366)</f>
        <v>0</v>
      </c>
    </row>
    <row r="1723" spans="1:7" x14ac:dyDescent="0.25">
      <c r="A1723" s="54">
        <f>COUNTIF($C$3:C1723,"Да")</f>
        <v>19</v>
      </c>
      <c r="B1723" s="53">
        <f t="shared" si="53"/>
        <v>47121</v>
      </c>
      <c r="C1723" s="53" t="str">
        <f>IF(ISERROR(VLOOKUP(B1723,Оп27_BYN→EUR!$C$3:$C$33,1,0)),"Нет","Да")</f>
        <v>Нет</v>
      </c>
      <c r="D1723" s="54">
        <f t="shared" si="52"/>
        <v>365</v>
      </c>
      <c r="E1723" s="55">
        <f>('Все выпуски'!$H$4*'Все выпуски'!$H$8)*((VLOOKUP(IF(C1723="Нет",VLOOKUP(A1723,Оп27_BYN→EUR!$A$2:$C$33,3,0),VLOOKUP((A1723-1),Оп27_BYN→EUR!$A$2:$C$33,3,0)),$B$2:$G$2774,5,0)-VLOOKUP(B1723,$B$2:$G$2774,5,0))/365+(VLOOKUP(IF(C1723="Нет",VLOOKUP(A1723,Оп27_BYN→EUR!$A$2:$C$33,3,0),VLOOKUP((A1723-1),Оп27_BYN→EUR!$A$2:$C$33,3,0)),$B$2:$G$2774,6,0)-VLOOKUP(B1723,$B$2:$G$2774,6,0))/366)</f>
        <v>0.71834404658740558</v>
      </c>
      <c r="F1723" s="54">
        <f>COUNTIF(D1724:$D$2774,365)</f>
        <v>1051</v>
      </c>
      <c r="G1723" s="54">
        <f>COUNTIF(D1724:$D$2774,366)</f>
        <v>0</v>
      </c>
    </row>
    <row r="1724" spans="1:7" x14ac:dyDescent="0.25">
      <c r="A1724" s="54">
        <f>COUNTIF($C$3:C1724,"Да")</f>
        <v>19</v>
      </c>
      <c r="B1724" s="53">
        <f t="shared" si="53"/>
        <v>47122</v>
      </c>
      <c r="C1724" s="53" t="str">
        <f>IF(ISERROR(VLOOKUP(B1724,Оп27_BYN→EUR!$C$3:$C$33,1,0)),"Нет","Да")</f>
        <v>Нет</v>
      </c>
      <c r="D1724" s="54">
        <f t="shared" si="52"/>
        <v>365</v>
      </c>
      <c r="E1724" s="55">
        <f>('Все выпуски'!$H$4*'Все выпуски'!$H$8)*((VLOOKUP(IF(C1724="Нет",VLOOKUP(A1724,Оп27_BYN→EUR!$A$2:$C$33,3,0),VLOOKUP((A1724-1),Оп27_BYN→EUR!$A$2:$C$33,3,0)),$B$2:$G$2774,5,0)-VLOOKUP(B1724,$B$2:$G$2774,5,0))/365+(VLOOKUP(IF(C1724="Нет",VLOOKUP(A1724,Оп27_BYN→EUR!$A$2:$C$33,3,0),VLOOKUP((A1724-1),Оп27_BYN→EUR!$A$2:$C$33,3,0)),$B$2:$G$2774,6,0)-VLOOKUP(B1724,$B$2:$G$2774,6,0))/366)</f>
        <v>0.74501415422090034</v>
      </c>
      <c r="F1724" s="54">
        <f>COUNTIF(D1725:$D$2774,365)</f>
        <v>1050</v>
      </c>
      <c r="G1724" s="54">
        <f>COUNTIF(D1725:$D$2774,366)</f>
        <v>0</v>
      </c>
    </row>
    <row r="1725" spans="1:7" x14ac:dyDescent="0.25">
      <c r="A1725" s="54">
        <f>COUNTIF($C$3:C1725,"Да")</f>
        <v>19</v>
      </c>
      <c r="B1725" s="53">
        <f t="shared" si="53"/>
        <v>47123</v>
      </c>
      <c r="C1725" s="53" t="str">
        <f>IF(ISERROR(VLOOKUP(B1725,Оп27_BYN→EUR!$C$3:$C$33,1,0)),"Нет","Да")</f>
        <v>Нет</v>
      </c>
      <c r="D1725" s="54">
        <f t="shared" si="52"/>
        <v>365</v>
      </c>
      <c r="E1725" s="55">
        <f>('Все выпуски'!$H$4*'Все выпуски'!$H$8)*((VLOOKUP(IF(C1725="Нет",VLOOKUP(A1725,Оп27_BYN→EUR!$A$2:$C$33,3,0),VLOOKUP((A1725-1),Оп27_BYN→EUR!$A$2:$C$33,3,0)),$B$2:$G$2774,5,0)-VLOOKUP(B1725,$B$2:$G$2774,5,0))/365+(VLOOKUP(IF(C1725="Нет",VLOOKUP(A1725,Оп27_BYN→EUR!$A$2:$C$33,3,0),VLOOKUP((A1725-1),Оп27_BYN→EUR!$A$2:$C$33,3,0)),$B$2:$G$2774,6,0)-VLOOKUP(B1725,$B$2:$G$2774,6,0))/366)</f>
        <v>0.77168426185439498</v>
      </c>
      <c r="F1725" s="54">
        <f>COUNTIF(D1726:$D$2774,365)</f>
        <v>1049</v>
      </c>
      <c r="G1725" s="54">
        <f>COUNTIF(D1726:$D$2774,366)</f>
        <v>0</v>
      </c>
    </row>
    <row r="1726" spans="1:7" x14ac:dyDescent="0.25">
      <c r="A1726" s="54">
        <f>COUNTIF($C$3:C1726,"Да")</f>
        <v>19</v>
      </c>
      <c r="B1726" s="53">
        <f t="shared" si="53"/>
        <v>47124</v>
      </c>
      <c r="C1726" s="53" t="str">
        <f>IF(ISERROR(VLOOKUP(B1726,Оп27_BYN→EUR!$C$3:$C$33,1,0)),"Нет","Да")</f>
        <v>Нет</v>
      </c>
      <c r="D1726" s="54">
        <f t="shared" si="52"/>
        <v>365</v>
      </c>
      <c r="E1726" s="55">
        <f>('Все выпуски'!$H$4*'Все выпуски'!$H$8)*((VLOOKUP(IF(C1726="Нет",VLOOKUP(A1726,Оп27_BYN→EUR!$A$2:$C$33,3,0),VLOOKUP((A1726-1),Оп27_BYN→EUR!$A$2:$C$33,3,0)),$B$2:$G$2774,5,0)-VLOOKUP(B1726,$B$2:$G$2774,5,0))/365+(VLOOKUP(IF(C1726="Нет",VLOOKUP(A1726,Оп27_BYN→EUR!$A$2:$C$33,3,0),VLOOKUP((A1726-1),Оп27_BYN→EUR!$A$2:$C$33,3,0)),$B$2:$G$2774,6,0)-VLOOKUP(B1726,$B$2:$G$2774,6,0))/366)</f>
        <v>0.79835436948788974</v>
      </c>
      <c r="F1726" s="54">
        <f>COUNTIF(D1727:$D$2774,365)</f>
        <v>1048</v>
      </c>
      <c r="G1726" s="54">
        <f>COUNTIF(D1727:$D$2774,366)</f>
        <v>0</v>
      </c>
    </row>
    <row r="1727" spans="1:7" x14ac:dyDescent="0.25">
      <c r="A1727" s="54">
        <f>COUNTIF($C$3:C1727,"Да")</f>
        <v>19</v>
      </c>
      <c r="B1727" s="53">
        <f t="shared" si="53"/>
        <v>47125</v>
      </c>
      <c r="C1727" s="53" t="str">
        <f>IF(ISERROR(VLOOKUP(B1727,Оп27_BYN→EUR!$C$3:$C$33,1,0)),"Нет","Да")</f>
        <v>Нет</v>
      </c>
      <c r="D1727" s="54">
        <f t="shared" si="52"/>
        <v>365</v>
      </c>
      <c r="E1727" s="55">
        <f>('Все выпуски'!$H$4*'Все выпуски'!$H$8)*((VLOOKUP(IF(C1727="Нет",VLOOKUP(A1727,Оп27_BYN→EUR!$A$2:$C$33,3,0),VLOOKUP((A1727-1),Оп27_BYN→EUR!$A$2:$C$33,3,0)),$B$2:$G$2774,5,0)-VLOOKUP(B1727,$B$2:$G$2774,5,0))/365+(VLOOKUP(IF(C1727="Нет",VLOOKUP(A1727,Оп27_BYN→EUR!$A$2:$C$33,3,0),VLOOKUP((A1727-1),Оп27_BYN→EUR!$A$2:$C$33,3,0)),$B$2:$G$2774,6,0)-VLOOKUP(B1727,$B$2:$G$2774,6,0))/366)</f>
        <v>0.82502447712138438</v>
      </c>
      <c r="F1727" s="54">
        <f>COUNTIF(D1728:$D$2774,365)</f>
        <v>1047</v>
      </c>
      <c r="G1727" s="54">
        <f>COUNTIF(D1728:$D$2774,366)</f>
        <v>0</v>
      </c>
    </row>
    <row r="1728" spans="1:7" x14ac:dyDescent="0.25">
      <c r="A1728" s="54">
        <f>COUNTIF($C$3:C1728,"Да")</f>
        <v>19</v>
      </c>
      <c r="B1728" s="53">
        <f t="shared" si="53"/>
        <v>47126</v>
      </c>
      <c r="C1728" s="53" t="str">
        <f>IF(ISERROR(VLOOKUP(B1728,Оп27_BYN→EUR!$C$3:$C$33,1,0)),"Нет","Да")</f>
        <v>Нет</v>
      </c>
      <c r="D1728" s="54">
        <f t="shared" si="52"/>
        <v>365</v>
      </c>
      <c r="E1728" s="55">
        <f>('Все выпуски'!$H$4*'Все выпуски'!$H$8)*((VLOOKUP(IF(C1728="Нет",VLOOKUP(A1728,Оп27_BYN→EUR!$A$2:$C$33,3,0),VLOOKUP((A1728-1),Оп27_BYN→EUR!$A$2:$C$33,3,0)),$B$2:$G$2774,5,0)-VLOOKUP(B1728,$B$2:$G$2774,5,0))/365+(VLOOKUP(IF(C1728="Нет",VLOOKUP(A1728,Оп27_BYN→EUR!$A$2:$C$33,3,0),VLOOKUP((A1728-1),Оп27_BYN→EUR!$A$2:$C$33,3,0)),$B$2:$G$2774,6,0)-VLOOKUP(B1728,$B$2:$G$2774,6,0))/366)</f>
        <v>0.85169458475487914</v>
      </c>
      <c r="F1728" s="54">
        <f>COUNTIF(D1729:$D$2774,365)</f>
        <v>1046</v>
      </c>
      <c r="G1728" s="54">
        <f>COUNTIF(D1729:$D$2774,366)</f>
        <v>0</v>
      </c>
    </row>
    <row r="1729" spans="1:7" x14ac:dyDescent="0.25">
      <c r="A1729" s="54">
        <f>COUNTIF($C$3:C1729,"Да")</f>
        <v>19</v>
      </c>
      <c r="B1729" s="53">
        <f t="shared" si="53"/>
        <v>47127</v>
      </c>
      <c r="C1729" s="53" t="str">
        <f>IF(ISERROR(VLOOKUP(B1729,Оп27_BYN→EUR!$C$3:$C$33,1,0)),"Нет","Да")</f>
        <v>Нет</v>
      </c>
      <c r="D1729" s="54">
        <f t="shared" si="52"/>
        <v>365</v>
      </c>
      <c r="E1729" s="55">
        <f>('Все выпуски'!$H$4*'Все выпуски'!$H$8)*((VLOOKUP(IF(C1729="Нет",VLOOKUP(A1729,Оп27_BYN→EUR!$A$2:$C$33,3,0),VLOOKUP((A1729-1),Оп27_BYN→EUR!$A$2:$C$33,3,0)),$B$2:$G$2774,5,0)-VLOOKUP(B1729,$B$2:$G$2774,5,0))/365+(VLOOKUP(IF(C1729="Нет",VLOOKUP(A1729,Оп27_BYN→EUR!$A$2:$C$33,3,0),VLOOKUP((A1729-1),Оп27_BYN→EUR!$A$2:$C$33,3,0)),$B$2:$G$2774,6,0)-VLOOKUP(B1729,$B$2:$G$2774,6,0))/366)</f>
        <v>0.87836469238837367</v>
      </c>
      <c r="F1729" s="54">
        <f>COUNTIF(D1730:$D$2774,365)</f>
        <v>1045</v>
      </c>
      <c r="G1729" s="54">
        <f>COUNTIF(D1730:$D$2774,366)</f>
        <v>0</v>
      </c>
    </row>
    <row r="1730" spans="1:7" x14ac:dyDescent="0.25">
      <c r="A1730" s="54">
        <f>COUNTIF($C$3:C1730,"Да")</f>
        <v>19</v>
      </c>
      <c r="B1730" s="53">
        <f t="shared" si="53"/>
        <v>47128</v>
      </c>
      <c r="C1730" s="53" t="str">
        <f>IF(ISERROR(VLOOKUP(B1730,Оп27_BYN→EUR!$C$3:$C$33,1,0)),"Нет","Да")</f>
        <v>Нет</v>
      </c>
      <c r="D1730" s="54">
        <f t="shared" si="52"/>
        <v>365</v>
      </c>
      <c r="E1730" s="55">
        <f>('Все выпуски'!$H$4*'Все выпуски'!$H$8)*((VLOOKUP(IF(C1730="Нет",VLOOKUP(A1730,Оп27_BYN→EUR!$A$2:$C$33,3,0),VLOOKUP((A1730-1),Оп27_BYN→EUR!$A$2:$C$33,3,0)),$B$2:$G$2774,5,0)-VLOOKUP(B1730,$B$2:$G$2774,5,0))/365+(VLOOKUP(IF(C1730="Нет",VLOOKUP(A1730,Оп27_BYN→EUR!$A$2:$C$33,3,0),VLOOKUP((A1730-1),Оп27_BYN→EUR!$A$2:$C$33,3,0)),$B$2:$G$2774,6,0)-VLOOKUP(B1730,$B$2:$G$2774,6,0))/366)</f>
        <v>0.90503480002186831</v>
      </c>
      <c r="F1730" s="54">
        <f>COUNTIF(D1731:$D$2774,365)</f>
        <v>1044</v>
      </c>
      <c r="G1730" s="54">
        <f>COUNTIF(D1731:$D$2774,366)</f>
        <v>0</v>
      </c>
    </row>
    <row r="1731" spans="1:7" x14ac:dyDescent="0.25">
      <c r="A1731" s="54">
        <f>COUNTIF($C$3:C1731,"Да")</f>
        <v>19</v>
      </c>
      <c r="B1731" s="53">
        <f t="shared" si="53"/>
        <v>47129</v>
      </c>
      <c r="C1731" s="53" t="str">
        <f>IF(ISERROR(VLOOKUP(B1731,Оп27_BYN→EUR!$C$3:$C$33,1,0)),"Нет","Да")</f>
        <v>Нет</v>
      </c>
      <c r="D1731" s="54">
        <f t="shared" ref="D1731:D1794" si="54">IF(MOD(YEAR(B1731),4)=0,366,365)</f>
        <v>365</v>
      </c>
      <c r="E1731" s="55">
        <f>('Все выпуски'!$H$4*'Все выпуски'!$H$8)*((VLOOKUP(IF(C1731="Нет",VLOOKUP(A1731,Оп27_BYN→EUR!$A$2:$C$33,3,0),VLOOKUP((A1731-1),Оп27_BYN→EUR!$A$2:$C$33,3,0)),$B$2:$G$2774,5,0)-VLOOKUP(B1731,$B$2:$G$2774,5,0))/365+(VLOOKUP(IF(C1731="Нет",VLOOKUP(A1731,Оп27_BYN→EUR!$A$2:$C$33,3,0),VLOOKUP((A1731-1),Оп27_BYN→EUR!$A$2:$C$33,3,0)),$B$2:$G$2774,6,0)-VLOOKUP(B1731,$B$2:$G$2774,6,0))/366)</f>
        <v>0.93170490765536307</v>
      </c>
      <c r="F1731" s="54">
        <f>COUNTIF(D1732:$D$2774,365)</f>
        <v>1043</v>
      </c>
      <c r="G1731" s="54">
        <f>COUNTIF(D1732:$D$2774,366)</f>
        <v>0</v>
      </c>
    </row>
    <row r="1732" spans="1:7" x14ac:dyDescent="0.25">
      <c r="A1732" s="54">
        <f>COUNTIF($C$3:C1732,"Да")</f>
        <v>19</v>
      </c>
      <c r="B1732" s="53">
        <f t="shared" ref="B1732:B1795" si="55">B1731+1</f>
        <v>47130</v>
      </c>
      <c r="C1732" s="53" t="str">
        <f>IF(ISERROR(VLOOKUP(B1732,Оп27_BYN→EUR!$C$3:$C$33,1,0)),"Нет","Да")</f>
        <v>Нет</v>
      </c>
      <c r="D1732" s="54">
        <f t="shared" si="54"/>
        <v>365</v>
      </c>
      <c r="E1732" s="55">
        <f>('Все выпуски'!$H$4*'Все выпуски'!$H$8)*((VLOOKUP(IF(C1732="Нет",VLOOKUP(A1732,Оп27_BYN→EUR!$A$2:$C$33,3,0),VLOOKUP((A1732-1),Оп27_BYN→EUR!$A$2:$C$33,3,0)),$B$2:$G$2774,5,0)-VLOOKUP(B1732,$B$2:$G$2774,5,0))/365+(VLOOKUP(IF(C1732="Нет",VLOOKUP(A1732,Оп27_BYN→EUR!$A$2:$C$33,3,0),VLOOKUP((A1732-1),Оп27_BYN→EUR!$A$2:$C$33,3,0)),$B$2:$G$2774,6,0)-VLOOKUP(B1732,$B$2:$G$2774,6,0))/366)</f>
        <v>0.9583750152888576</v>
      </c>
      <c r="F1732" s="54">
        <f>COUNTIF(D1733:$D$2774,365)</f>
        <v>1042</v>
      </c>
      <c r="G1732" s="54">
        <f>COUNTIF(D1733:$D$2774,366)</f>
        <v>0</v>
      </c>
    </row>
    <row r="1733" spans="1:7" x14ac:dyDescent="0.25">
      <c r="A1733" s="54">
        <f>COUNTIF($C$3:C1733,"Да")</f>
        <v>19</v>
      </c>
      <c r="B1733" s="53">
        <f t="shared" si="55"/>
        <v>47131</v>
      </c>
      <c r="C1733" s="53" t="str">
        <f>IF(ISERROR(VLOOKUP(B1733,Оп27_BYN→EUR!$C$3:$C$33,1,0)),"Нет","Да")</f>
        <v>Нет</v>
      </c>
      <c r="D1733" s="54">
        <f t="shared" si="54"/>
        <v>365</v>
      </c>
      <c r="E1733" s="55">
        <f>('Все выпуски'!$H$4*'Все выпуски'!$H$8)*((VLOOKUP(IF(C1733="Нет",VLOOKUP(A1733,Оп27_BYN→EUR!$A$2:$C$33,3,0),VLOOKUP((A1733-1),Оп27_BYN→EUR!$A$2:$C$33,3,0)),$B$2:$G$2774,5,0)-VLOOKUP(B1733,$B$2:$G$2774,5,0))/365+(VLOOKUP(IF(C1733="Нет",VLOOKUP(A1733,Оп27_BYN→EUR!$A$2:$C$33,3,0),VLOOKUP((A1733-1),Оп27_BYN→EUR!$A$2:$C$33,3,0)),$B$2:$G$2774,6,0)-VLOOKUP(B1733,$B$2:$G$2774,6,0))/366)</f>
        <v>0.98504512292235247</v>
      </c>
      <c r="F1733" s="54">
        <f>COUNTIF(D1734:$D$2774,365)</f>
        <v>1041</v>
      </c>
      <c r="G1733" s="54">
        <f>COUNTIF(D1734:$D$2774,366)</f>
        <v>0</v>
      </c>
    </row>
    <row r="1734" spans="1:7" x14ac:dyDescent="0.25">
      <c r="A1734" s="54">
        <f>COUNTIF($C$3:C1734,"Да")</f>
        <v>19</v>
      </c>
      <c r="B1734" s="53">
        <f t="shared" si="55"/>
        <v>47132</v>
      </c>
      <c r="C1734" s="53" t="str">
        <f>IF(ISERROR(VLOOKUP(B1734,Оп27_BYN→EUR!$C$3:$C$33,1,0)),"Нет","Да")</f>
        <v>Нет</v>
      </c>
      <c r="D1734" s="54">
        <f t="shared" si="54"/>
        <v>365</v>
      </c>
      <c r="E1734" s="55">
        <f>('Все выпуски'!$H$4*'Все выпуски'!$H$8)*((VLOOKUP(IF(C1734="Нет",VLOOKUP(A1734,Оп27_BYN→EUR!$A$2:$C$33,3,0),VLOOKUP((A1734-1),Оп27_BYN→EUR!$A$2:$C$33,3,0)),$B$2:$G$2774,5,0)-VLOOKUP(B1734,$B$2:$G$2774,5,0))/365+(VLOOKUP(IF(C1734="Нет",VLOOKUP(A1734,Оп27_BYN→EUR!$A$2:$C$33,3,0),VLOOKUP((A1734-1),Оп27_BYN→EUR!$A$2:$C$33,3,0)),$B$2:$G$2774,6,0)-VLOOKUP(B1734,$B$2:$G$2774,6,0))/366)</f>
        <v>1.011715230555847</v>
      </c>
      <c r="F1734" s="54">
        <f>COUNTIF(D1735:$D$2774,365)</f>
        <v>1040</v>
      </c>
      <c r="G1734" s="54">
        <f>COUNTIF(D1735:$D$2774,366)</f>
        <v>0</v>
      </c>
    </row>
    <row r="1735" spans="1:7" x14ac:dyDescent="0.25">
      <c r="A1735" s="54">
        <f>COUNTIF($C$3:C1735,"Да")</f>
        <v>19</v>
      </c>
      <c r="B1735" s="53">
        <f t="shared" si="55"/>
        <v>47133</v>
      </c>
      <c r="C1735" s="53" t="str">
        <f>IF(ISERROR(VLOOKUP(B1735,Оп27_BYN→EUR!$C$3:$C$33,1,0)),"Нет","Да")</f>
        <v>Нет</v>
      </c>
      <c r="D1735" s="54">
        <f t="shared" si="54"/>
        <v>365</v>
      </c>
      <c r="E1735" s="55">
        <f>('Все выпуски'!$H$4*'Все выпуски'!$H$8)*((VLOOKUP(IF(C1735="Нет",VLOOKUP(A1735,Оп27_BYN→EUR!$A$2:$C$33,3,0),VLOOKUP((A1735-1),Оп27_BYN→EUR!$A$2:$C$33,3,0)),$B$2:$G$2774,5,0)-VLOOKUP(B1735,$B$2:$G$2774,5,0))/365+(VLOOKUP(IF(C1735="Нет",VLOOKUP(A1735,Оп27_BYN→EUR!$A$2:$C$33,3,0),VLOOKUP((A1735-1),Оп27_BYN→EUR!$A$2:$C$33,3,0)),$B$2:$G$2774,6,0)-VLOOKUP(B1735,$B$2:$G$2774,6,0))/366)</f>
        <v>1.0383853381893418</v>
      </c>
      <c r="F1735" s="54">
        <f>COUNTIF(D1736:$D$2774,365)</f>
        <v>1039</v>
      </c>
      <c r="G1735" s="54">
        <f>COUNTIF(D1736:$D$2774,366)</f>
        <v>0</v>
      </c>
    </row>
    <row r="1736" spans="1:7" x14ac:dyDescent="0.25">
      <c r="A1736" s="54">
        <f>COUNTIF($C$3:C1736,"Да")</f>
        <v>19</v>
      </c>
      <c r="B1736" s="53">
        <f t="shared" si="55"/>
        <v>47134</v>
      </c>
      <c r="C1736" s="53" t="str">
        <f>IF(ISERROR(VLOOKUP(B1736,Оп27_BYN→EUR!$C$3:$C$33,1,0)),"Нет","Да")</f>
        <v>Нет</v>
      </c>
      <c r="D1736" s="54">
        <f t="shared" si="54"/>
        <v>365</v>
      </c>
      <c r="E1736" s="55">
        <f>('Все выпуски'!$H$4*'Все выпуски'!$H$8)*((VLOOKUP(IF(C1736="Нет",VLOOKUP(A1736,Оп27_BYN→EUR!$A$2:$C$33,3,0),VLOOKUP((A1736-1),Оп27_BYN→EUR!$A$2:$C$33,3,0)),$B$2:$G$2774,5,0)-VLOOKUP(B1736,$B$2:$G$2774,5,0))/365+(VLOOKUP(IF(C1736="Нет",VLOOKUP(A1736,Оп27_BYN→EUR!$A$2:$C$33,3,0),VLOOKUP((A1736-1),Оп27_BYN→EUR!$A$2:$C$33,3,0)),$B$2:$G$2774,6,0)-VLOOKUP(B1736,$B$2:$G$2774,6,0))/366)</f>
        <v>1.0650554458228365</v>
      </c>
      <c r="F1736" s="54">
        <f>COUNTIF(D1737:$D$2774,365)</f>
        <v>1038</v>
      </c>
      <c r="G1736" s="54">
        <f>COUNTIF(D1737:$D$2774,366)</f>
        <v>0</v>
      </c>
    </row>
    <row r="1737" spans="1:7" x14ac:dyDescent="0.25">
      <c r="A1737" s="54">
        <f>COUNTIF($C$3:C1737,"Да")</f>
        <v>19</v>
      </c>
      <c r="B1737" s="53">
        <f t="shared" si="55"/>
        <v>47135</v>
      </c>
      <c r="C1737" s="53" t="str">
        <f>IF(ISERROR(VLOOKUP(B1737,Оп27_BYN→EUR!$C$3:$C$33,1,0)),"Нет","Да")</f>
        <v>Нет</v>
      </c>
      <c r="D1737" s="54">
        <f t="shared" si="54"/>
        <v>365</v>
      </c>
      <c r="E1737" s="55">
        <f>('Все выпуски'!$H$4*'Все выпуски'!$H$8)*((VLOOKUP(IF(C1737="Нет",VLOOKUP(A1737,Оп27_BYN→EUR!$A$2:$C$33,3,0),VLOOKUP((A1737-1),Оп27_BYN→EUR!$A$2:$C$33,3,0)),$B$2:$G$2774,5,0)-VLOOKUP(B1737,$B$2:$G$2774,5,0))/365+(VLOOKUP(IF(C1737="Нет",VLOOKUP(A1737,Оп27_BYN→EUR!$A$2:$C$33,3,0),VLOOKUP((A1737-1),Оп27_BYN→EUR!$A$2:$C$33,3,0)),$B$2:$G$2774,6,0)-VLOOKUP(B1737,$B$2:$G$2774,6,0))/366)</f>
        <v>1.091725553456331</v>
      </c>
      <c r="F1737" s="54">
        <f>COUNTIF(D1738:$D$2774,365)</f>
        <v>1037</v>
      </c>
      <c r="G1737" s="54">
        <f>COUNTIF(D1738:$D$2774,366)</f>
        <v>0</v>
      </c>
    </row>
    <row r="1738" spans="1:7" x14ac:dyDescent="0.25">
      <c r="A1738" s="54">
        <f>COUNTIF($C$3:C1738,"Да")</f>
        <v>19</v>
      </c>
      <c r="B1738" s="53">
        <f t="shared" si="55"/>
        <v>47136</v>
      </c>
      <c r="C1738" s="53" t="str">
        <f>IF(ISERROR(VLOOKUP(B1738,Оп27_BYN→EUR!$C$3:$C$33,1,0)),"Нет","Да")</f>
        <v>Нет</v>
      </c>
      <c r="D1738" s="54">
        <f t="shared" si="54"/>
        <v>365</v>
      </c>
      <c r="E1738" s="55">
        <f>('Все выпуски'!$H$4*'Все выпуски'!$H$8)*((VLOOKUP(IF(C1738="Нет",VLOOKUP(A1738,Оп27_BYN→EUR!$A$2:$C$33,3,0),VLOOKUP((A1738-1),Оп27_BYN→EUR!$A$2:$C$33,3,0)),$B$2:$G$2774,5,0)-VLOOKUP(B1738,$B$2:$G$2774,5,0))/365+(VLOOKUP(IF(C1738="Нет",VLOOKUP(A1738,Оп27_BYN→EUR!$A$2:$C$33,3,0),VLOOKUP((A1738-1),Оп27_BYN→EUR!$A$2:$C$33,3,0)),$B$2:$G$2774,6,0)-VLOOKUP(B1738,$B$2:$G$2774,6,0))/366)</f>
        <v>1.1183956610898258</v>
      </c>
      <c r="F1738" s="54">
        <f>COUNTIF(D1739:$D$2774,365)</f>
        <v>1036</v>
      </c>
      <c r="G1738" s="54">
        <f>COUNTIF(D1739:$D$2774,366)</f>
        <v>0</v>
      </c>
    </row>
    <row r="1739" spans="1:7" x14ac:dyDescent="0.25">
      <c r="A1739" s="54">
        <f>COUNTIF($C$3:C1739,"Да")</f>
        <v>19</v>
      </c>
      <c r="B1739" s="53">
        <f t="shared" si="55"/>
        <v>47137</v>
      </c>
      <c r="C1739" s="53" t="str">
        <f>IF(ISERROR(VLOOKUP(B1739,Оп27_BYN→EUR!$C$3:$C$33,1,0)),"Нет","Да")</f>
        <v>Нет</v>
      </c>
      <c r="D1739" s="54">
        <f t="shared" si="54"/>
        <v>365</v>
      </c>
      <c r="E1739" s="55">
        <f>('Все выпуски'!$H$4*'Все выпуски'!$H$8)*((VLOOKUP(IF(C1739="Нет",VLOOKUP(A1739,Оп27_BYN→EUR!$A$2:$C$33,3,0),VLOOKUP((A1739-1),Оп27_BYN→EUR!$A$2:$C$33,3,0)),$B$2:$G$2774,5,0)-VLOOKUP(B1739,$B$2:$G$2774,5,0))/365+(VLOOKUP(IF(C1739="Нет",VLOOKUP(A1739,Оп27_BYN→EUR!$A$2:$C$33,3,0),VLOOKUP((A1739-1),Оп27_BYN→EUR!$A$2:$C$33,3,0)),$B$2:$G$2774,6,0)-VLOOKUP(B1739,$B$2:$G$2774,6,0))/366)</f>
        <v>1.1450657687233203</v>
      </c>
      <c r="F1739" s="54">
        <f>COUNTIF(D1740:$D$2774,365)</f>
        <v>1035</v>
      </c>
      <c r="G1739" s="54">
        <f>COUNTIF(D1740:$D$2774,366)</f>
        <v>0</v>
      </c>
    </row>
    <row r="1740" spans="1:7" x14ac:dyDescent="0.25">
      <c r="A1740" s="54">
        <f>COUNTIF($C$3:C1740,"Да")</f>
        <v>19</v>
      </c>
      <c r="B1740" s="53">
        <f t="shared" si="55"/>
        <v>47138</v>
      </c>
      <c r="C1740" s="53" t="str">
        <f>IF(ISERROR(VLOOKUP(B1740,Оп27_BYN→EUR!$C$3:$C$33,1,0)),"Нет","Да")</f>
        <v>Нет</v>
      </c>
      <c r="D1740" s="54">
        <f t="shared" si="54"/>
        <v>365</v>
      </c>
      <c r="E1740" s="55">
        <f>('Все выпуски'!$H$4*'Все выпуски'!$H$8)*((VLOOKUP(IF(C1740="Нет",VLOOKUP(A1740,Оп27_BYN→EUR!$A$2:$C$33,3,0),VLOOKUP((A1740-1),Оп27_BYN→EUR!$A$2:$C$33,3,0)),$B$2:$G$2774,5,0)-VLOOKUP(B1740,$B$2:$G$2774,5,0))/365+(VLOOKUP(IF(C1740="Нет",VLOOKUP(A1740,Оп27_BYN→EUR!$A$2:$C$33,3,0),VLOOKUP((A1740-1),Оп27_BYN→EUR!$A$2:$C$33,3,0)),$B$2:$G$2774,6,0)-VLOOKUP(B1740,$B$2:$G$2774,6,0))/366)</f>
        <v>1.1717358763568151</v>
      </c>
      <c r="F1740" s="54">
        <f>COUNTIF(D1741:$D$2774,365)</f>
        <v>1034</v>
      </c>
      <c r="G1740" s="54">
        <f>COUNTIF(D1741:$D$2774,366)</f>
        <v>0</v>
      </c>
    </row>
    <row r="1741" spans="1:7" x14ac:dyDescent="0.25">
      <c r="A1741" s="54">
        <f>COUNTIF($C$3:C1741,"Да")</f>
        <v>19</v>
      </c>
      <c r="B1741" s="53">
        <f t="shared" si="55"/>
        <v>47139</v>
      </c>
      <c r="C1741" s="53" t="str">
        <f>IF(ISERROR(VLOOKUP(B1741,Оп27_BYN→EUR!$C$3:$C$33,1,0)),"Нет","Да")</f>
        <v>Нет</v>
      </c>
      <c r="D1741" s="54">
        <f t="shared" si="54"/>
        <v>365</v>
      </c>
      <c r="E1741" s="55">
        <f>('Все выпуски'!$H$4*'Все выпуски'!$H$8)*((VLOOKUP(IF(C1741="Нет",VLOOKUP(A1741,Оп27_BYN→EUR!$A$2:$C$33,3,0),VLOOKUP((A1741-1),Оп27_BYN→EUR!$A$2:$C$33,3,0)),$B$2:$G$2774,5,0)-VLOOKUP(B1741,$B$2:$G$2774,5,0))/365+(VLOOKUP(IF(C1741="Нет",VLOOKUP(A1741,Оп27_BYN→EUR!$A$2:$C$33,3,0),VLOOKUP((A1741-1),Оп27_BYN→EUR!$A$2:$C$33,3,0)),$B$2:$G$2774,6,0)-VLOOKUP(B1741,$B$2:$G$2774,6,0))/366)</f>
        <v>1.1984059839903098</v>
      </c>
      <c r="F1741" s="54">
        <f>COUNTIF(D1742:$D$2774,365)</f>
        <v>1033</v>
      </c>
      <c r="G1741" s="54">
        <f>COUNTIF(D1742:$D$2774,366)</f>
        <v>0</v>
      </c>
    </row>
    <row r="1742" spans="1:7" x14ac:dyDescent="0.25">
      <c r="A1742" s="54">
        <f>COUNTIF($C$3:C1742,"Да")</f>
        <v>19</v>
      </c>
      <c r="B1742" s="53">
        <f t="shared" si="55"/>
        <v>47140</v>
      </c>
      <c r="C1742" s="53" t="str">
        <f>IF(ISERROR(VLOOKUP(B1742,Оп27_BYN→EUR!$C$3:$C$33,1,0)),"Нет","Да")</f>
        <v>Нет</v>
      </c>
      <c r="D1742" s="54">
        <f t="shared" si="54"/>
        <v>365</v>
      </c>
      <c r="E1742" s="55">
        <f>('Все выпуски'!$H$4*'Все выпуски'!$H$8)*((VLOOKUP(IF(C1742="Нет",VLOOKUP(A1742,Оп27_BYN→EUR!$A$2:$C$33,3,0),VLOOKUP((A1742-1),Оп27_BYN→EUR!$A$2:$C$33,3,0)),$B$2:$G$2774,5,0)-VLOOKUP(B1742,$B$2:$G$2774,5,0))/365+(VLOOKUP(IF(C1742="Нет",VLOOKUP(A1742,Оп27_BYN→EUR!$A$2:$C$33,3,0),VLOOKUP((A1742-1),Оп27_BYN→EUR!$A$2:$C$33,3,0)),$B$2:$G$2774,6,0)-VLOOKUP(B1742,$B$2:$G$2774,6,0))/366)</f>
        <v>1.2250760916238044</v>
      </c>
      <c r="F1742" s="54">
        <f>COUNTIF(D1743:$D$2774,365)</f>
        <v>1032</v>
      </c>
      <c r="G1742" s="54">
        <f>COUNTIF(D1743:$D$2774,366)</f>
        <v>0</v>
      </c>
    </row>
    <row r="1743" spans="1:7" x14ac:dyDescent="0.25">
      <c r="A1743" s="54">
        <f>COUNTIF($C$3:C1743,"Да")</f>
        <v>19</v>
      </c>
      <c r="B1743" s="53">
        <f t="shared" si="55"/>
        <v>47141</v>
      </c>
      <c r="C1743" s="53" t="str">
        <f>IF(ISERROR(VLOOKUP(B1743,Оп27_BYN→EUR!$C$3:$C$33,1,0)),"Нет","Да")</f>
        <v>Нет</v>
      </c>
      <c r="D1743" s="54">
        <f t="shared" si="54"/>
        <v>365</v>
      </c>
      <c r="E1743" s="55">
        <f>('Все выпуски'!$H$4*'Все выпуски'!$H$8)*((VLOOKUP(IF(C1743="Нет",VLOOKUP(A1743,Оп27_BYN→EUR!$A$2:$C$33,3,0),VLOOKUP((A1743-1),Оп27_BYN→EUR!$A$2:$C$33,3,0)),$B$2:$G$2774,5,0)-VLOOKUP(B1743,$B$2:$G$2774,5,0))/365+(VLOOKUP(IF(C1743="Нет",VLOOKUP(A1743,Оп27_BYN→EUR!$A$2:$C$33,3,0),VLOOKUP((A1743-1),Оп27_BYN→EUR!$A$2:$C$33,3,0)),$B$2:$G$2774,6,0)-VLOOKUP(B1743,$B$2:$G$2774,6,0))/366)</f>
        <v>1.2517461992572991</v>
      </c>
      <c r="F1743" s="54">
        <f>COUNTIF(D1744:$D$2774,365)</f>
        <v>1031</v>
      </c>
      <c r="G1743" s="54">
        <f>COUNTIF(D1744:$D$2774,366)</f>
        <v>0</v>
      </c>
    </row>
    <row r="1744" spans="1:7" x14ac:dyDescent="0.25">
      <c r="A1744" s="54">
        <f>COUNTIF($C$3:C1744,"Да")</f>
        <v>19</v>
      </c>
      <c r="B1744" s="53">
        <f t="shared" si="55"/>
        <v>47142</v>
      </c>
      <c r="C1744" s="53" t="str">
        <f>IF(ISERROR(VLOOKUP(B1744,Оп27_BYN→EUR!$C$3:$C$33,1,0)),"Нет","Да")</f>
        <v>Нет</v>
      </c>
      <c r="D1744" s="54">
        <f t="shared" si="54"/>
        <v>365</v>
      </c>
      <c r="E1744" s="55">
        <f>('Все выпуски'!$H$4*'Все выпуски'!$H$8)*((VLOOKUP(IF(C1744="Нет",VLOOKUP(A1744,Оп27_BYN→EUR!$A$2:$C$33,3,0),VLOOKUP((A1744-1),Оп27_BYN→EUR!$A$2:$C$33,3,0)),$B$2:$G$2774,5,0)-VLOOKUP(B1744,$B$2:$G$2774,5,0))/365+(VLOOKUP(IF(C1744="Нет",VLOOKUP(A1744,Оп27_BYN→EUR!$A$2:$C$33,3,0),VLOOKUP((A1744-1),Оп27_BYN→EUR!$A$2:$C$33,3,0)),$B$2:$G$2774,6,0)-VLOOKUP(B1744,$B$2:$G$2774,6,0))/366)</f>
        <v>1.2784163068907937</v>
      </c>
      <c r="F1744" s="54">
        <f>COUNTIF(D1745:$D$2774,365)</f>
        <v>1030</v>
      </c>
      <c r="G1744" s="54">
        <f>COUNTIF(D1745:$D$2774,366)</f>
        <v>0</v>
      </c>
    </row>
    <row r="1745" spans="1:7" x14ac:dyDescent="0.25">
      <c r="A1745" s="54">
        <f>COUNTIF($C$3:C1745,"Да")</f>
        <v>19</v>
      </c>
      <c r="B1745" s="53">
        <f t="shared" si="55"/>
        <v>47143</v>
      </c>
      <c r="C1745" s="53" t="str">
        <f>IF(ISERROR(VLOOKUP(B1745,Оп27_BYN→EUR!$C$3:$C$33,1,0)),"Нет","Да")</f>
        <v>Нет</v>
      </c>
      <c r="D1745" s="54">
        <f t="shared" si="54"/>
        <v>365</v>
      </c>
      <c r="E1745" s="55">
        <f>('Все выпуски'!$H$4*'Все выпуски'!$H$8)*((VLOOKUP(IF(C1745="Нет",VLOOKUP(A1745,Оп27_BYN→EUR!$A$2:$C$33,3,0),VLOOKUP((A1745-1),Оп27_BYN→EUR!$A$2:$C$33,3,0)),$B$2:$G$2774,5,0)-VLOOKUP(B1745,$B$2:$G$2774,5,0))/365+(VLOOKUP(IF(C1745="Нет",VLOOKUP(A1745,Оп27_BYN→EUR!$A$2:$C$33,3,0),VLOOKUP((A1745-1),Оп27_BYN→EUR!$A$2:$C$33,3,0)),$B$2:$G$2774,6,0)-VLOOKUP(B1745,$B$2:$G$2774,6,0))/366)</f>
        <v>1.3050864145242886</v>
      </c>
      <c r="F1745" s="54">
        <f>COUNTIF(D1746:$D$2774,365)</f>
        <v>1029</v>
      </c>
      <c r="G1745" s="54">
        <f>COUNTIF(D1746:$D$2774,366)</f>
        <v>0</v>
      </c>
    </row>
    <row r="1746" spans="1:7" x14ac:dyDescent="0.25">
      <c r="A1746" s="54">
        <f>COUNTIF($C$3:C1746,"Да")</f>
        <v>19</v>
      </c>
      <c r="B1746" s="53">
        <f t="shared" si="55"/>
        <v>47144</v>
      </c>
      <c r="C1746" s="53" t="str">
        <f>IF(ISERROR(VLOOKUP(B1746,Оп27_BYN→EUR!$C$3:$C$33,1,0)),"Нет","Да")</f>
        <v>Нет</v>
      </c>
      <c r="D1746" s="54">
        <f t="shared" si="54"/>
        <v>365</v>
      </c>
      <c r="E1746" s="55">
        <f>('Все выпуски'!$H$4*'Все выпуски'!$H$8)*((VLOOKUP(IF(C1746="Нет",VLOOKUP(A1746,Оп27_BYN→EUR!$A$2:$C$33,3,0),VLOOKUP((A1746-1),Оп27_BYN→EUR!$A$2:$C$33,3,0)),$B$2:$G$2774,5,0)-VLOOKUP(B1746,$B$2:$G$2774,5,0))/365+(VLOOKUP(IF(C1746="Нет",VLOOKUP(A1746,Оп27_BYN→EUR!$A$2:$C$33,3,0),VLOOKUP((A1746-1),Оп27_BYN→EUR!$A$2:$C$33,3,0)),$B$2:$G$2774,6,0)-VLOOKUP(B1746,$B$2:$G$2774,6,0))/366)</f>
        <v>1.3317565221577832</v>
      </c>
      <c r="F1746" s="54">
        <f>COUNTIF(D1747:$D$2774,365)</f>
        <v>1028</v>
      </c>
      <c r="G1746" s="54">
        <f>COUNTIF(D1747:$D$2774,366)</f>
        <v>0</v>
      </c>
    </row>
    <row r="1747" spans="1:7" x14ac:dyDescent="0.25">
      <c r="A1747" s="54">
        <f>COUNTIF($C$3:C1747,"Да")</f>
        <v>19</v>
      </c>
      <c r="B1747" s="53">
        <f t="shared" si="55"/>
        <v>47145</v>
      </c>
      <c r="C1747" s="53" t="str">
        <f>IF(ISERROR(VLOOKUP(B1747,Оп27_BYN→EUR!$C$3:$C$33,1,0)),"Нет","Да")</f>
        <v>Нет</v>
      </c>
      <c r="D1747" s="54">
        <f t="shared" si="54"/>
        <v>365</v>
      </c>
      <c r="E1747" s="55">
        <f>('Все выпуски'!$H$4*'Все выпуски'!$H$8)*((VLOOKUP(IF(C1747="Нет",VLOOKUP(A1747,Оп27_BYN→EUR!$A$2:$C$33,3,0),VLOOKUP((A1747-1),Оп27_BYN→EUR!$A$2:$C$33,3,0)),$B$2:$G$2774,5,0)-VLOOKUP(B1747,$B$2:$G$2774,5,0))/365+(VLOOKUP(IF(C1747="Нет",VLOOKUP(A1747,Оп27_BYN→EUR!$A$2:$C$33,3,0),VLOOKUP((A1747-1),Оп27_BYN→EUR!$A$2:$C$33,3,0)),$B$2:$G$2774,6,0)-VLOOKUP(B1747,$B$2:$G$2774,6,0))/366)</f>
        <v>1.3584266297912777</v>
      </c>
      <c r="F1747" s="54">
        <f>COUNTIF(D1748:$D$2774,365)</f>
        <v>1027</v>
      </c>
      <c r="G1747" s="54">
        <f>COUNTIF(D1748:$D$2774,366)</f>
        <v>0</v>
      </c>
    </row>
    <row r="1748" spans="1:7" x14ac:dyDescent="0.25">
      <c r="A1748" s="54">
        <f>COUNTIF($C$3:C1748,"Да")</f>
        <v>19</v>
      </c>
      <c r="B1748" s="53">
        <f t="shared" si="55"/>
        <v>47146</v>
      </c>
      <c r="C1748" s="53" t="str">
        <f>IF(ISERROR(VLOOKUP(B1748,Оп27_BYN→EUR!$C$3:$C$33,1,0)),"Нет","Да")</f>
        <v>Нет</v>
      </c>
      <c r="D1748" s="54">
        <f t="shared" si="54"/>
        <v>365</v>
      </c>
      <c r="E1748" s="55">
        <f>('Все выпуски'!$H$4*'Все выпуски'!$H$8)*((VLOOKUP(IF(C1748="Нет",VLOOKUP(A1748,Оп27_BYN→EUR!$A$2:$C$33,3,0),VLOOKUP((A1748-1),Оп27_BYN→EUR!$A$2:$C$33,3,0)),$B$2:$G$2774,5,0)-VLOOKUP(B1748,$B$2:$G$2774,5,0))/365+(VLOOKUP(IF(C1748="Нет",VLOOKUP(A1748,Оп27_BYN→EUR!$A$2:$C$33,3,0),VLOOKUP((A1748-1),Оп27_BYN→EUR!$A$2:$C$33,3,0)),$B$2:$G$2774,6,0)-VLOOKUP(B1748,$B$2:$G$2774,6,0))/366)</f>
        <v>1.3850967374247725</v>
      </c>
      <c r="F1748" s="54">
        <f>COUNTIF(D1749:$D$2774,365)</f>
        <v>1026</v>
      </c>
      <c r="G1748" s="54">
        <f>COUNTIF(D1749:$D$2774,366)</f>
        <v>0</v>
      </c>
    </row>
    <row r="1749" spans="1:7" x14ac:dyDescent="0.25">
      <c r="A1749" s="54">
        <f>COUNTIF($C$3:C1749,"Да")</f>
        <v>19</v>
      </c>
      <c r="B1749" s="53">
        <f t="shared" si="55"/>
        <v>47147</v>
      </c>
      <c r="C1749" s="53" t="str">
        <f>IF(ISERROR(VLOOKUP(B1749,Оп27_BYN→EUR!$C$3:$C$33,1,0)),"Нет","Да")</f>
        <v>Нет</v>
      </c>
      <c r="D1749" s="54">
        <f t="shared" si="54"/>
        <v>365</v>
      </c>
      <c r="E1749" s="55">
        <f>('Все выпуски'!$H$4*'Все выпуски'!$H$8)*((VLOOKUP(IF(C1749="Нет",VLOOKUP(A1749,Оп27_BYN→EUR!$A$2:$C$33,3,0),VLOOKUP((A1749-1),Оп27_BYN→EUR!$A$2:$C$33,3,0)),$B$2:$G$2774,5,0)-VLOOKUP(B1749,$B$2:$G$2774,5,0))/365+(VLOOKUP(IF(C1749="Нет",VLOOKUP(A1749,Оп27_BYN→EUR!$A$2:$C$33,3,0),VLOOKUP((A1749-1),Оп27_BYN→EUR!$A$2:$C$33,3,0)),$B$2:$G$2774,6,0)-VLOOKUP(B1749,$B$2:$G$2774,6,0))/366)</f>
        <v>1.4117668450582674</v>
      </c>
      <c r="F1749" s="54">
        <f>COUNTIF(D1750:$D$2774,365)</f>
        <v>1025</v>
      </c>
      <c r="G1749" s="54">
        <f>COUNTIF(D1750:$D$2774,366)</f>
        <v>0</v>
      </c>
    </row>
    <row r="1750" spans="1:7" x14ac:dyDescent="0.25">
      <c r="A1750" s="54">
        <f>COUNTIF($C$3:C1750,"Да")</f>
        <v>19</v>
      </c>
      <c r="B1750" s="53">
        <f t="shared" si="55"/>
        <v>47148</v>
      </c>
      <c r="C1750" s="53" t="str">
        <f>IF(ISERROR(VLOOKUP(B1750,Оп27_BYN→EUR!$C$3:$C$33,1,0)),"Нет","Да")</f>
        <v>Нет</v>
      </c>
      <c r="D1750" s="54">
        <f t="shared" si="54"/>
        <v>365</v>
      </c>
      <c r="E1750" s="55">
        <f>('Все выпуски'!$H$4*'Все выпуски'!$H$8)*((VLOOKUP(IF(C1750="Нет",VLOOKUP(A1750,Оп27_BYN→EUR!$A$2:$C$33,3,0),VLOOKUP((A1750-1),Оп27_BYN→EUR!$A$2:$C$33,3,0)),$B$2:$G$2774,5,0)-VLOOKUP(B1750,$B$2:$G$2774,5,0))/365+(VLOOKUP(IF(C1750="Нет",VLOOKUP(A1750,Оп27_BYN→EUR!$A$2:$C$33,3,0),VLOOKUP((A1750-1),Оп27_BYN→EUR!$A$2:$C$33,3,0)),$B$2:$G$2774,6,0)-VLOOKUP(B1750,$B$2:$G$2774,6,0))/366)</f>
        <v>1.438436952691762</v>
      </c>
      <c r="F1750" s="54">
        <f>COUNTIF(D1751:$D$2774,365)</f>
        <v>1024</v>
      </c>
      <c r="G1750" s="54">
        <f>COUNTIF(D1751:$D$2774,366)</f>
        <v>0</v>
      </c>
    </row>
    <row r="1751" spans="1:7" x14ac:dyDescent="0.25">
      <c r="A1751" s="54">
        <f>COUNTIF($C$3:C1751,"Да")</f>
        <v>19</v>
      </c>
      <c r="B1751" s="53">
        <f t="shared" si="55"/>
        <v>47149</v>
      </c>
      <c r="C1751" s="53" t="str">
        <f>IF(ISERROR(VLOOKUP(B1751,Оп27_BYN→EUR!$C$3:$C$33,1,0)),"Нет","Да")</f>
        <v>Нет</v>
      </c>
      <c r="D1751" s="54">
        <f t="shared" si="54"/>
        <v>365</v>
      </c>
      <c r="E1751" s="55">
        <f>('Все выпуски'!$H$4*'Все выпуски'!$H$8)*((VLOOKUP(IF(C1751="Нет",VLOOKUP(A1751,Оп27_BYN→EUR!$A$2:$C$33,3,0),VLOOKUP((A1751-1),Оп27_BYN→EUR!$A$2:$C$33,3,0)),$B$2:$G$2774,5,0)-VLOOKUP(B1751,$B$2:$G$2774,5,0))/365+(VLOOKUP(IF(C1751="Нет",VLOOKUP(A1751,Оп27_BYN→EUR!$A$2:$C$33,3,0),VLOOKUP((A1751-1),Оп27_BYN→EUR!$A$2:$C$33,3,0)),$B$2:$G$2774,6,0)-VLOOKUP(B1751,$B$2:$G$2774,6,0))/366)</f>
        <v>1.4651070603252565</v>
      </c>
      <c r="F1751" s="54">
        <f>COUNTIF(D1752:$D$2774,365)</f>
        <v>1023</v>
      </c>
      <c r="G1751" s="54">
        <f>COUNTIF(D1752:$D$2774,366)</f>
        <v>0</v>
      </c>
    </row>
    <row r="1752" spans="1:7" x14ac:dyDescent="0.25">
      <c r="A1752" s="54">
        <f>COUNTIF($C$3:C1752,"Да")</f>
        <v>19</v>
      </c>
      <c r="B1752" s="53">
        <f t="shared" si="55"/>
        <v>47150</v>
      </c>
      <c r="C1752" s="53" t="str">
        <f>IF(ISERROR(VLOOKUP(B1752,Оп27_BYN→EUR!$C$3:$C$33,1,0)),"Нет","Да")</f>
        <v>Нет</v>
      </c>
      <c r="D1752" s="54">
        <f t="shared" si="54"/>
        <v>365</v>
      </c>
      <c r="E1752" s="55">
        <f>('Все выпуски'!$H$4*'Все выпуски'!$H$8)*((VLOOKUP(IF(C1752="Нет",VLOOKUP(A1752,Оп27_BYN→EUR!$A$2:$C$33,3,0),VLOOKUP((A1752-1),Оп27_BYN→EUR!$A$2:$C$33,3,0)),$B$2:$G$2774,5,0)-VLOOKUP(B1752,$B$2:$G$2774,5,0))/365+(VLOOKUP(IF(C1752="Нет",VLOOKUP(A1752,Оп27_BYN→EUR!$A$2:$C$33,3,0),VLOOKUP((A1752-1),Оп27_BYN→EUR!$A$2:$C$33,3,0)),$B$2:$G$2774,6,0)-VLOOKUP(B1752,$B$2:$G$2774,6,0))/366)</f>
        <v>1.491777167958751</v>
      </c>
      <c r="F1752" s="54">
        <f>COUNTIF(D1753:$D$2774,365)</f>
        <v>1022</v>
      </c>
      <c r="G1752" s="54">
        <f>COUNTIF(D1753:$D$2774,366)</f>
        <v>0</v>
      </c>
    </row>
    <row r="1753" spans="1:7" x14ac:dyDescent="0.25">
      <c r="A1753" s="54">
        <f>COUNTIF($C$3:C1753,"Да")</f>
        <v>19</v>
      </c>
      <c r="B1753" s="53">
        <f t="shared" si="55"/>
        <v>47151</v>
      </c>
      <c r="C1753" s="53" t="str">
        <f>IF(ISERROR(VLOOKUP(B1753,Оп27_BYN→EUR!$C$3:$C$33,1,0)),"Нет","Да")</f>
        <v>Нет</v>
      </c>
      <c r="D1753" s="54">
        <f t="shared" si="54"/>
        <v>365</v>
      </c>
      <c r="E1753" s="55">
        <f>('Все выпуски'!$H$4*'Все выпуски'!$H$8)*((VLOOKUP(IF(C1753="Нет",VLOOKUP(A1753,Оп27_BYN→EUR!$A$2:$C$33,3,0),VLOOKUP((A1753-1),Оп27_BYN→EUR!$A$2:$C$33,3,0)),$B$2:$G$2774,5,0)-VLOOKUP(B1753,$B$2:$G$2774,5,0))/365+(VLOOKUP(IF(C1753="Нет",VLOOKUP(A1753,Оп27_BYN→EUR!$A$2:$C$33,3,0),VLOOKUP((A1753-1),Оп27_BYN→EUR!$A$2:$C$33,3,0)),$B$2:$G$2774,6,0)-VLOOKUP(B1753,$B$2:$G$2774,6,0))/366)</f>
        <v>1.5184472755922458</v>
      </c>
      <c r="F1753" s="54">
        <f>COUNTIF(D1754:$D$2774,365)</f>
        <v>1021</v>
      </c>
      <c r="G1753" s="54">
        <f>COUNTIF(D1754:$D$2774,366)</f>
        <v>0</v>
      </c>
    </row>
    <row r="1754" spans="1:7" x14ac:dyDescent="0.25">
      <c r="A1754" s="54">
        <f>COUNTIF($C$3:C1754,"Да")</f>
        <v>19</v>
      </c>
      <c r="B1754" s="53">
        <f t="shared" si="55"/>
        <v>47152</v>
      </c>
      <c r="C1754" s="53" t="str">
        <f>IF(ISERROR(VLOOKUP(B1754,Оп27_BYN→EUR!$C$3:$C$33,1,0)),"Нет","Да")</f>
        <v>Нет</v>
      </c>
      <c r="D1754" s="54">
        <f t="shared" si="54"/>
        <v>365</v>
      </c>
      <c r="E1754" s="55">
        <f>('Все выпуски'!$H$4*'Все выпуски'!$H$8)*((VLOOKUP(IF(C1754="Нет",VLOOKUP(A1754,Оп27_BYN→EUR!$A$2:$C$33,3,0),VLOOKUP((A1754-1),Оп27_BYN→EUR!$A$2:$C$33,3,0)),$B$2:$G$2774,5,0)-VLOOKUP(B1754,$B$2:$G$2774,5,0))/365+(VLOOKUP(IF(C1754="Нет",VLOOKUP(A1754,Оп27_BYN→EUR!$A$2:$C$33,3,0),VLOOKUP((A1754-1),Оп27_BYN→EUR!$A$2:$C$33,3,0)),$B$2:$G$2774,6,0)-VLOOKUP(B1754,$B$2:$G$2774,6,0))/366)</f>
        <v>1.5451173832257408</v>
      </c>
      <c r="F1754" s="54">
        <f>COUNTIF(D1755:$D$2774,365)</f>
        <v>1020</v>
      </c>
      <c r="G1754" s="54">
        <f>COUNTIF(D1755:$D$2774,366)</f>
        <v>0</v>
      </c>
    </row>
    <row r="1755" spans="1:7" x14ac:dyDescent="0.25">
      <c r="A1755" s="54">
        <f>COUNTIF($C$3:C1755,"Да")</f>
        <v>19</v>
      </c>
      <c r="B1755" s="53">
        <f t="shared" si="55"/>
        <v>47153</v>
      </c>
      <c r="C1755" s="53" t="str">
        <f>IF(ISERROR(VLOOKUP(B1755,Оп27_BYN→EUR!$C$3:$C$33,1,0)),"Нет","Да")</f>
        <v>Нет</v>
      </c>
      <c r="D1755" s="54">
        <f t="shared" si="54"/>
        <v>365</v>
      </c>
      <c r="E1755" s="55">
        <f>('Все выпуски'!$H$4*'Все выпуски'!$H$8)*((VLOOKUP(IF(C1755="Нет",VLOOKUP(A1755,Оп27_BYN→EUR!$A$2:$C$33,3,0),VLOOKUP((A1755-1),Оп27_BYN→EUR!$A$2:$C$33,3,0)),$B$2:$G$2774,5,0)-VLOOKUP(B1755,$B$2:$G$2774,5,0))/365+(VLOOKUP(IF(C1755="Нет",VLOOKUP(A1755,Оп27_BYN→EUR!$A$2:$C$33,3,0),VLOOKUP((A1755-1),Оп27_BYN→EUR!$A$2:$C$33,3,0)),$B$2:$G$2774,6,0)-VLOOKUP(B1755,$B$2:$G$2774,6,0))/366)</f>
        <v>1.5717874908592353</v>
      </c>
      <c r="F1755" s="54">
        <f>COUNTIF(D1756:$D$2774,365)</f>
        <v>1019</v>
      </c>
      <c r="G1755" s="54">
        <f>COUNTIF(D1756:$D$2774,366)</f>
        <v>0</v>
      </c>
    </row>
    <row r="1756" spans="1:7" x14ac:dyDescent="0.25">
      <c r="A1756" s="54">
        <f>COUNTIF($C$3:C1756,"Да")</f>
        <v>19</v>
      </c>
      <c r="B1756" s="53">
        <f t="shared" si="55"/>
        <v>47154</v>
      </c>
      <c r="C1756" s="53" t="str">
        <f>IF(ISERROR(VLOOKUP(B1756,Оп27_BYN→EUR!$C$3:$C$33,1,0)),"Нет","Да")</f>
        <v>Нет</v>
      </c>
      <c r="D1756" s="54">
        <f t="shared" si="54"/>
        <v>365</v>
      </c>
      <c r="E1756" s="55">
        <f>('Все выпуски'!$H$4*'Все выпуски'!$H$8)*((VLOOKUP(IF(C1756="Нет",VLOOKUP(A1756,Оп27_BYN→EUR!$A$2:$C$33,3,0),VLOOKUP((A1756-1),Оп27_BYN→EUR!$A$2:$C$33,3,0)),$B$2:$G$2774,5,0)-VLOOKUP(B1756,$B$2:$G$2774,5,0))/365+(VLOOKUP(IF(C1756="Нет",VLOOKUP(A1756,Оп27_BYN→EUR!$A$2:$C$33,3,0),VLOOKUP((A1756-1),Оп27_BYN→EUR!$A$2:$C$33,3,0)),$B$2:$G$2774,6,0)-VLOOKUP(B1756,$B$2:$G$2774,6,0))/366)</f>
        <v>1.5984575984927298</v>
      </c>
      <c r="F1756" s="54">
        <f>COUNTIF(D1757:$D$2774,365)</f>
        <v>1018</v>
      </c>
      <c r="G1756" s="54">
        <f>COUNTIF(D1757:$D$2774,366)</f>
        <v>0</v>
      </c>
    </row>
    <row r="1757" spans="1:7" x14ac:dyDescent="0.25">
      <c r="A1757" s="54">
        <f>COUNTIF($C$3:C1757,"Да")</f>
        <v>19</v>
      </c>
      <c r="B1757" s="53">
        <f t="shared" si="55"/>
        <v>47155</v>
      </c>
      <c r="C1757" s="53" t="str">
        <f>IF(ISERROR(VLOOKUP(B1757,Оп27_BYN→EUR!$C$3:$C$33,1,0)),"Нет","Да")</f>
        <v>Нет</v>
      </c>
      <c r="D1757" s="54">
        <f t="shared" si="54"/>
        <v>365</v>
      </c>
      <c r="E1757" s="55">
        <f>('Все выпуски'!$H$4*'Все выпуски'!$H$8)*((VLOOKUP(IF(C1757="Нет",VLOOKUP(A1757,Оп27_BYN→EUR!$A$2:$C$33,3,0),VLOOKUP((A1757-1),Оп27_BYN→EUR!$A$2:$C$33,3,0)),$B$2:$G$2774,5,0)-VLOOKUP(B1757,$B$2:$G$2774,5,0))/365+(VLOOKUP(IF(C1757="Нет",VLOOKUP(A1757,Оп27_BYN→EUR!$A$2:$C$33,3,0),VLOOKUP((A1757-1),Оп27_BYN→EUR!$A$2:$C$33,3,0)),$B$2:$G$2774,6,0)-VLOOKUP(B1757,$B$2:$G$2774,6,0))/366)</f>
        <v>1.6251277061262244</v>
      </c>
      <c r="F1757" s="54">
        <f>COUNTIF(D1758:$D$2774,365)</f>
        <v>1017</v>
      </c>
      <c r="G1757" s="54">
        <f>COUNTIF(D1758:$D$2774,366)</f>
        <v>0</v>
      </c>
    </row>
    <row r="1758" spans="1:7" x14ac:dyDescent="0.25">
      <c r="A1758" s="54">
        <f>COUNTIF($C$3:C1758,"Да")</f>
        <v>19</v>
      </c>
      <c r="B1758" s="53">
        <f t="shared" si="55"/>
        <v>47156</v>
      </c>
      <c r="C1758" s="53" t="str">
        <f>IF(ISERROR(VLOOKUP(B1758,Оп27_BYN→EUR!$C$3:$C$33,1,0)),"Нет","Да")</f>
        <v>Нет</v>
      </c>
      <c r="D1758" s="54">
        <f t="shared" si="54"/>
        <v>365</v>
      </c>
      <c r="E1758" s="55">
        <f>('Все выпуски'!$H$4*'Все выпуски'!$H$8)*((VLOOKUP(IF(C1758="Нет",VLOOKUP(A1758,Оп27_BYN→EUR!$A$2:$C$33,3,0),VLOOKUP((A1758-1),Оп27_BYN→EUR!$A$2:$C$33,3,0)),$B$2:$G$2774,5,0)-VLOOKUP(B1758,$B$2:$G$2774,5,0))/365+(VLOOKUP(IF(C1758="Нет",VLOOKUP(A1758,Оп27_BYN→EUR!$A$2:$C$33,3,0),VLOOKUP((A1758-1),Оп27_BYN→EUR!$A$2:$C$33,3,0)),$B$2:$G$2774,6,0)-VLOOKUP(B1758,$B$2:$G$2774,6,0))/366)</f>
        <v>1.6517978137597191</v>
      </c>
      <c r="F1758" s="54">
        <f>COUNTIF(D1759:$D$2774,365)</f>
        <v>1016</v>
      </c>
      <c r="G1758" s="54">
        <f>COUNTIF(D1759:$D$2774,366)</f>
        <v>0</v>
      </c>
    </row>
    <row r="1759" spans="1:7" x14ac:dyDescent="0.25">
      <c r="A1759" s="54">
        <f>COUNTIF($C$3:C1759,"Да")</f>
        <v>19</v>
      </c>
      <c r="B1759" s="53">
        <f t="shared" si="55"/>
        <v>47157</v>
      </c>
      <c r="C1759" s="53" t="str">
        <f>IF(ISERROR(VLOOKUP(B1759,Оп27_BYN→EUR!$C$3:$C$33,1,0)),"Нет","Да")</f>
        <v>Нет</v>
      </c>
      <c r="D1759" s="54">
        <f t="shared" si="54"/>
        <v>365</v>
      </c>
      <c r="E1759" s="55">
        <f>('Все выпуски'!$H$4*'Все выпуски'!$H$8)*((VLOOKUP(IF(C1759="Нет",VLOOKUP(A1759,Оп27_BYN→EUR!$A$2:$C$33,3,0),VLOOKUP((A1759-1),Оп27_BYN→EUR!$A$2:$C$33,3,0)),$B$2:$G$2774,5,0)-VLOOKUP(B1759,$B$2:$G$2774,5,0))/365+(VLOOKUP(IF(C1759="Нет",VLOOKUP(A1759,Оп27_BYN→EUR!$A$2:$C$33,3,0),VLOOKUP((A1759-1),Оп27_BYN→EUR!$A$2:$C$33,3,0)),$B$2:$G$2774,6,0)-VLOOKUP(B1759,$B$2:$G$2774,6,0))/366)</f>
        <v>1.6784679213932141</v>
      </c>
      <c r="F1759" s="54">
        <f>COUNTIF(D1760:$D$2774,365)</f>
        <v>1015</v>
      </c>
      <c r="G1759" s="54">
        <f>COUNTIF(D1760:$D$2774,366)</f>
        <v>0</v>
      </c>
    </row>
    <row r="1760" spans="1:7" x14ac:dyDescent="0.25">
      <c r="A1760" s="54">
        <f>COUNTIF($C$3:C1760,"Да")</f>
        <v>19</v>
      </c>
      <c r="B1760" s="53">
        <f t="shared" si="55"/>
        <v>47158</v>
      </c>
      <c r="C1760" s="53" t="str">
        <f>IF(ISERROR(VLOOKUP(B1760,Оп27_BYN→EUR!$C$3:$C$33,1,0)),"Нет","Да")</f>
        <v>Нет</v>
      </c>
      <c r="D1760" s="54">
        <f t="shared" si="54"/>
        <v>365</v>
      </c>
      <c r="E1760" s="55">
        <f>('Все выпуски'!$H$4*'Все выпуски'!$H$8)*((VLOOKUP(IF(C1760="Нет",VLOOKUP(A1760,Оп27_BYN→EUR!$A$2:$C$33,3,0),VLOOKUP((A1760-1),Оп27_BYN→EUR!$A$2:$C$33,3,0)),$B$2:$G$2774,5,0)-VLOOKUP(B1760,$B$2:$G$2774,5,0))/365+(VLOOKUP(IF(C1760="Нет",VLOOKUP(A1760,Оп27_BYN→EUR!$A$2:$C$33,3,0),VLOOKUP((A1760-1),Оп27_BYN→EUR!$A$2:$C$33,3,0)),$B$2:$G$2774,6,0)-VLOOKUP(B1760,$B$2:$G$2774,6,0))/366)</f>
        <v>1.7051380290267086</v>
      </c>
      <c r="F1760" s="54">
        <f>COUNTIF(D1761:$D$2774,365)</f>
        <v>1014</v>
      </c>
      <c r="G1760" s="54">
        <f>COUNTIF(D1761:$D$2774,366)</f>
        <v>0</v>
      </c>
    </row>
    <row r="1761" spans="1:7" x14ac:dyDescent="0.25">
      <c r="A1761" s="54">
        <f>COUNTIF($C$3:C1761,"Да")</f>
        <v>19</v>
      </c>
      <c r="B1761" s="53">
        <f t="shared" si="55"/>
        <v>47159</v>
      </c>
      <c r="C1761" s="53" t="str">
        <f>IF(ISERROR(VLOOKUP(B1761,Оп27_BYN→EUR!$C$3:$C$33,1,0)),"Нет","Да")</f>
        <v>Нет</v>
      </c>
      <c r="D1761" s="54">
        <f t="shared" si="54"/>
        <v>365</v>
      </c>
      <c r="E1761" s="55">
        <f>('Все выпуски'!$H$4*'Все выпуски'!$H$8)*((VLOOKUP(IF(C1761="Нет",VLOOKUP(A1761,Оп27_BYN→EUR!$A$2:$C$33,3,0),VLOOKUP((A1761-1),Оп27_BYN→EUR!$A$2:$C$33,3,0)),$B$2:$G$2774,5,0)-VLOOKUP(B1761,$B$2:$G$2774,5,0))/365+(VLOOKUP(IF(C1761="Нет",VLOOKUP(A1761,Оп27_BYN→EUR!$A$2:$C$33,3,0),VLOOKUP((A1761-1),Оп27_BYN→EUR!$A$2:$C$33,3,0)),$B$2:$G$2774,6,0)-VLOOKUP(B1761,$B$2:$G$2774,6,0))/366)</f>
        <v>1.7318081366602032</v>
      </c>
      <c r="F1761" s="54">
        <f>COUNTIF(D1762:$D$2774,365)</f>
        <v>1013</v>
      </c>
      <c r="G1761" s="54">
        <f>COUNTIF(D1762:$D$2774,366)</f>
        <v>0</v>
      </c>
    </row>
    <row r="1762" spans="1:7" x14ac:dyDescent="0.25">
      <c r="A1762" s="54">
        <f>COUNTIF($C$3:C1762,"Да")</f>
        <v>19</v>
      </c>
      <c r="B1762" s="53">
        <f t="shared" si="55"/>
        <v>47160</v>
      </c>
      <c r="C1762" s="53" t="str">
        <f>IF(ISERROR(VLOOKUP(B1762,Оп27_BYN→EUR!$C$3:$C$33,1,0)),"Нет","Да")</f>
        <v>Нет</v>
      </c>
      <c r="D1762" s="54">
        <f t="shared" si="54"/>
        <v>365</v>
      </c>
      <c r="E1762" s="55">
        <f>('Все выпуски'!$H$4*'Все выпуски'!$H$8)*((VLOOKUP(IF(C1762="Нет",VLOOKUP(A1762,Оп27_BYN→EUR!$A$2:$C$33,3,0),VLOOKUP((A1762-1),Оп27_BYN→EUR!$A$2:$C$33,3,0)),$B$2:$G$2774,5,0)-VLOOKUP(B1762,$B$2:$G$2774,5,0))/365+(VLOOKUP(IF(C1762="Нет",VLOOKUP(A1762,Оп27_BYN→EUR!$A$2:$C$33,3,0),VLOOKUP((A1762-1),Оп27_BYN→EUR!$A$2:$C$33,3,0)),$B$2:$G$2774,6,0)-VLOOKUP(B1762,$B$2:$G$2774,6,0))/366)</f>
        <v>1.7584782442936977</v>
      </c>
      <c r="F1762" s="54">
        <f>COUNTIF(D1763:$D$2774,365)</f>
        <v>1012</v>
      </c>
      <c r="G1762" s="54">
        <f>COUNTIF(D1763:$D$2774,366)</f>
        <v>0</v>
      </c>
    </row>
    <row r="1763" spans="1:7" x14ac:dyDescent="0.25">
      <c r="A1763" s="54">
        <f>COUNTIF($C$3:C1763,"Да")</f>
        <v>19</v>
      </c>
      <c r="B1763" s="53">
        <f t="shared" si="55"/>
        <v>47161</v>
      </c>
      <c r="C1763" s="53" t="str">
        <f>IF(ISERROR(VLOOKUP(B1763,Оп27_BYN→EUR!$C$3:$C$33,1,0)),"Нет","Да")</f>
        <v>Нет</v>
      </c>
      <c r="D1763" s="54">
        <f t="shared" si="54"/>
        <v>365</v>
      </c>
      <c r="E1763" s="55">
        <f>('Все выпуски'!$H$4*'Все выпуски'!$H$8)*((VLOOKUP(IF(C1763="Нет",VLOOKUP(A1763,Оп27_BYN→EUR!$A$2:$C$33,3,0),VLOOKUP((A1763-1),Оп27_BYN→EUR!$A$2:$C$33,3,0)),$B$2:$G$2774,5,0)-VLOOKUP(B1763,$B$2:$G$2774,5,0))/365+(VLOOKUP(IF(C1763="Нет",VLOOKUP(A1763,Оп27_BYN→EUR!$A$2:$C$33,3,0),VLOOKUP((A1763-1),Оп27_BYN→EUR!$A$2:$C$33,3,0)),$B$2:$G$2774,6,0)-VLOOKUP(B1763,$B$2:$G$2774,6,0))/366)</f>
        <v>1.7851483519271925</v>
      </c>
      <c r="F1763" s="54">
        <f>COUNTIF(D1764:$D$2774,365)</f>
        <v>1011</v>
      </c>
      <c r="G1763" s="54">
        <f>COUNTIF(D1764:$D$2774,366)</f>
        <v>0</v>
      </c>
    </row>
    <row r="1764" spans="1:7" x14ac:dyDescent="0.25">
      <c r="A1764" s="54">
        <f>COUNTIF($C$3:C1764,"Да")</f>
        <v>19</v>
      </c>
      <c r="B1764" s="53">
        <f t="shared" si="55"/>
        <v>47162</v>
      </c>
      <c r="C1764" s="53" t="str">
        <f>IF(ISERROR(VLOOKUP(B1764,Оп27_BYN→EUR!$C$3:$C$33,1,0)),"Нет","Да")</f>
        <v>Нет</v>
      </c>
      <c r="D1764" s="54">
        <f t="shared" si="54"/>
        <v>365</v>
      </c>
      <c r="E1764" s="55">
        <f>('Все выпуски'!$H$4*'Все выпуски'!$H$8)*((VLOOKUP(IF(C1764="Нет",VLOOKUP(A1764,Оп27_BYN→EUR!$A$2:$C$33,3,0),VLOOKUP((A1764-1),Оп27_BYN→EUR!$A$2:$C$33,3,0)),$B$2:$G$2774,5,0)-VLOOKUP(B1764,$B$2:$G$2774,5,0))/365+(VLOOKUP(IF(C1764="Нет",VLOOKUP(A1764,Оп27_BYN→EUR!$A$2:$C$33,3,0),VLOOKUP((A1764-1),Оп27_BYN→EUR!$A$2:$C$33,3,0)),$B$2:$G$2774,6,0)-VLOOKUP(B1764,$B$2:$G$2774,6,0))/366)</f>
        <v>1.8118184595606874</v>
      </c>
      <c r="F1764" s="54">
        <f>COUNTIF(D1765:$D$2774,365)</f>
        <v>1010</v>
      </c>
      <c r="G1764" s="54">
        <f>COUNTIF(D1765:$D$2774,366)</f>
        <v>0</v>
      </c>
    </row>
    <row r="1765" spans="1:7" x14ac:dyDescent="0.25">
      <c r="A1765" s="54">
        <f>COUNTIF($C$3:C1765,"Да")</f>
        <v>19</v>
      </c>
      <c r="B1765" s="53">
        <f t="shared" si="55"/>
        <v>47163</v>
      </c>
      <c r="C1765" s="53" t="str">
        <f>IF(ISERROR(VLOOKUP(B1765,Оп27_BYN→EUR!$C$3:$C$33,1,0)),"Нет","Да")</f>
        <v>Нет</v>
      </c>
      <c r="D1765" s="54">
        <f t="shared" si="54"/>
        <v>365</v>
      </c>
      <c r="E1765" s="55">
        <f>('Все выпуски'!$H$4*'Все выпуски'!$H$8)*((VLOOKUP(IF(C1765="Нет",VLOOKUP(A1765,Оп27_BYN→EUR!$A$2:$C$33,3,0),VLOOKUP((A1765-1),Оп27_BYN→EUR!$A$2:$C$33,3,0)),$B$2:$G$2774,5,0)-VLOOKUP(B1765,$B$2:$G$2774,5,0))/365+(VLOOKUP(IF(C1765="Нет",VLOOKUP(A1765,Оп27_BYN→EUR!$A$2:$C$33,3,0),VLOOKUP((A1765-1),Оп27_BYN→EUR!$A$2:$C$33,3,0)),$B$2:$G$2774,6,0)-VLOOKUP(B1765,$B$2:$G$2774,6,0))/366)</f>
        <v>1.838488567194182</v>
      </c>
      <c r="F1765" s="54">
        <f>COUNTIF(D1766:$D$2774,365)</f>
        <v>1009</v>
      </c>
      <c r="G1765" s="54">
        <f>COUNTIF(D1766:$D$2774,366)</f>
        <v>0</v>
      </c>
    </row>
    <row r="1766" spans="1:7" x14ac:dyDescent="0.25">
      <c r="A1766" s="54">
        <f>COUNTIF($C$3:C1766,"Да")</f>
        <v>19</v>
      </c>
      <c r="B1766" s="53">
        <f t="shared" si="55"/>
        <v>47164</v>
      </c>
      <c r="C1766" s="53" t="str">
        <f>IF(ISERROR(VLOOKUP(B1766,Оп27_BYN→EUR!$C$3:$C$33,1,0)),"Нет","Да")</f>
        <v>Нет</v>
      </c>
      <c r="D1766" s="54">
        <f t="shared" si="54"/>
        <v>365</v>
      </c>
      <c r="E1766" s="55">
        <f>('Все выпуски'!$H$4*'Все выпуски'!$H$8)*((VLOOKUP(IF(C1766="Нет",VLOOKUP(A1766,Оп27_BYN→EUR!$A$2:$C$33,3,0),VLOOKUP((A1766-1),Оп27_BYN→EUR!$A$2:$C$33,3,0)),$B$2:$G$2774,5,0)-VLOOKUP(B1766,$B$2:$G$2774,5,0))/365+(VLOOKUP(IF(C1766="Нет",VLOOKUP(A1766,Оп27_BYN→EUR!$A$2:$C$33,3,0),VLOOKUP((A1766-1),Оп27_BYN→EUR!$A$2:$C$33,3,0)),$B$2:$G$2774,6,0)-VLOOKUP(B1766,$B$2:$G$2774,6,0))/366)</f>
        <v>1.8651586748276765</v>
      </c>
      <c r="F1766" s="54">
        <f>COUNTIF(D1767:$D$2774,365)</f>
        <v>1008</v>
      </c>
      <c r="G1766" s="54">
        <f>COUNTIF(D1767:$D$2774,366)</f>
        <v>0</v>
      </c>
    </row>
    <row r="1767" spans="1:7" x14ac:dyDescent="0.25">
      <c r="A1767" s="54">
        <f>COUNTIF($C$3:C1767,"Да")</f>
        <v>19</v>
      </c>
      <c r="B1767" s="53">
        <f t="shared" si="55"/>
        <v>47165</v>
      </c>
      <c r="C1767" s="53" t="str">
        <f>IF(ISERROR(VLOOKUP(B1767,Оп27_BYN→EUR!$C$3:$C$33,1,0)),"Нет","Да")</f>
        <v>Нет</v>
      </c>
      <c r="D1767" s="54">
        <f t="shared" si="54"/>
        <v>365</v>
      </c>
      <c r="E1767" s="55">
        <f>('Все выпуски'!$H$4*'Все выпуски'!$H$8)*((VLOOKUP(IF(C1767="Нет",VLOOKUP(A1767,Оп27_BYN→EUR!$A$2:$C$33,3,0),VLOOKUP((A1767-1),Оп27_BYN→EUR!$A$2:$C$33,3,0)),$B$2:$G$2774,5,0)-VLOOKUP(B1767,$B$2:$G$2774,5,0))/365+(VLOOKUP(IF(C1767="Нет",VLOOKUP(A1767,Оп27_BYN→EUR!$A$2:$C$33,3,0),VLOOKUP((A1767-1),Оп27_BYN→EUR!$A$2:$C$33,3,0)),$B$2:$G$2774,6,0)-VLOOKUP(B1767,$B$2:$G$2774,6,0))/366)</f>
        <v>1.891828782461171</v>
      </c>
      <c r="F1767" s="54">
        <f>COUNTIF(D1768:$D$2774,365)</f>
        <v>1007</v>
      </c>
      <c r="G1767" s="54">
        <f>COUNTIF(D1768:$D$2774,366)</f>
        <v>0</v>
      </c>
    </row>
    <row r="1768" spans="1:7" x14ac:dyDescent="0.25">
      <c r="A1768" s="54">
        <f>COUNTIF($C$3:C1768,"Да")</f>
        <v>19</v>
      </c>
      <c r="B1768" s="53">
        <f t="shared" si="55"/>
        <v>47166</v>
      </c>
      <c r="C1768" s="53" t="str">
        <f>IF(ISERROR(VLOOKUP(B1768,Оп27_BYN→EUR!$C$3:$C$33,1,0)),"Нет","Да")</f>
        <v>Нет</v>
      </c>
      <c r="D1768" s="54">
        <f t="shared" si="54"/>
        <v>365</v>
      </c>
      <c r="E1768" s="55">
        <f>('Все выпуски'!$H$4*'Все выпуски'!$H$8)*((VLOOKUP(IF(C1768="Нет",VLOOKUP(A1768,Оп27_BYN→EUR!$A$2:$C$33,3,0),VLOOKUP((A1768-1),Оп27_BYN→EUR!$A$2:$C$33,3,0)),$B$2:$G$2774,5,0)-VLOOKUP(B1768,$B$2:$G$2774,5,0))/365+(VLOOKUP(IF(C1768="Нет",VLOOKUP(A1768,Оп27_BYN→EUR!$A$2:$C$33,3,0),VLOOKUP((A1768-1),Оп27_BYN→EUR!$A$2:$C$33,3,0)),$B$2:$G$2774,6,0)-VLOOKUP(B1768,$B$2:$G$2774,6,0))/366)</f>
        <v>1.9184988900946656</v>
      </c>
      <c r="F1768" s="54">
        <f>COUNTIF(D1769:$D$2774,365)</f>
        <v>1006</v>
      </c>
      <c r="G1768" s="54">
        <f>COUNTIF(D1769:$D$2774,366)</f>
        <v>0</v>
      </c>
    </row>
    <row r="1769" spans="1:7" x14ac:dyDescent="0.25">
      <c r="A1769" s="54">
        <f>COUNTIF($C$3:C1769,"Да")</f>
        <v>19</v>
      </c>
      <c r="B1769" s="53">
        <f t="shared" si="55"/>
        <v>47167</v>
      </c>
      <c r="C1769" s="53" t="str">
        <f>IF(ISERROR(VLOOKUP(B1769,Оп27_BYN→EUR!$C$3:$C$33,1,0)),"Нет","Да")</f>
        <v>Нет</v>
      </c>
      <c r="D1769" s="54">
        <f t="shared" si="54"/>
        <v>365</v>
      </c>
      <c r="E1769" s="55">
        <f>('Все выпуски'!$H$4*'Все выпуски'!$H$8)*((VLOOKUP(IF(C1769="Нет",VLOOKUP(A1769,Оп27_BYN→EUR!$A$2:$C$33,3,0),VLOOKUP((A1769-1),Оп27_BYN→EUR!$A$2:$C$33,3,0)),$B$2:$G$2774,5,0)-VLOOKUP(B1769,$B$2:$G$2774,5,0))/365+(VLOOKUP(IF(C1769="Нет",VLOOKUP(A1769,Оп27_BYN→EUR!$A$2:$C$33,3,0),VLOOKUP((A1769-1),Оп27_BYN→EUR!$A$2:$C$33,3,0)),$B$2:$G$2774,6,0)-VLOOKUP(B1769,$B$2:$G$2774,6,0))/366)</f>
        <v>1.9451689977281608</v>
      </c>
      <c r="F1769" s="54">
        <f>COUNTIF(D1770:$D$2774,365)</f>
        <v>1005</v>
      </c>
      <c r="G1769" s="54">
        <f>COUNTIF(D1770:$D$2774,366)</f>
        <v>0</v>
      </c>
    </row>
    <row r="1770" spans="1:7" x14ac:dyDescent="0.25">
      <c r="A1770" s="54">
        <f>COUNTIF($C$3:C1770,"Да")</f>
        <v>19</v>
      </c>
      <c r="B1770" s="53">
        <f t="shared" si="55"/>
        <v>47168</v>
      </c>
      <c r="C1770" s="53" t="str">
        <f>IF(ISERROR(VLOOKUP(B1770,Оп27_BYN→EUR!$C$3:$C$33,1,0)),"Нет","Да")</f>
        <v>Нет</v>
      </c>
      <c r="D1770" s="54">
        <f t="shared" si="54"/>
        <v>365</v>
      </c>
      <c r="E1770" s="55">
        <f>('Все выпуски'!$H$4*'Все выпуски'!$H$8)*((VLOOKUP(IF(C1770="Нет",VLOOKUP(A1770,Оп27_BYN→EUR!$A$2:$C$33,3,0),VLOOKUP((A1770-1),Оп27_BYN→EUR!$A$2:$C$33,3,0)),$B$2:$G$2774,5,0)-VLOOKUP(B1770,$B$2:$G$2774,5,0))/365+(VLOOKUP(IF(C1770="Нет",VLOOKUP(A1770,Оп27_BYN→EUR!$A$2:$C$33,3,0),VLOOKUP((A1770-1),Оп27_BYN→EUR!$A$2:$C$33,3,0)),$B$2:$G$2774,6,0)-VLOOKUP(B1770,$B$2:$G$2774,6,0))/366)</f>
        <v>1.9718391053616553</v>
      </c>
      <c r="F1770" s="54">
        <f>COUNTIF(D1771:$D$2774,365)</f>
        <v>1004</v>
      </c>
      <c r="G1770" s="54">
        <f>COUNTIF(D1771:$D$2774,366)</f>
        <v>0</v>
      </c>
    </row>
    <row r="1771" spans="1:7" x14ac:dyDescent="0.25">
      <c r="A1771" s="54">
        <f>COUNTIF($C$3:C1771,"Да")</f>
        <v>19</v>
      </c>
      <c r="B1771" s="53">
        <f t="shared" si="55"/>
        <v>47169</v>
      </c>
      <c r="C1771" s="53" t="str">
        <f>IF(ISERROR(VLOOKUP(B1771,Оп27_BYN→EUR!$C$3:$C$33,1,0)),"Нет","Да")</f>
        <v>Нет</v>
      </c>
      <c r="D1771" s="54">
        <f t="shared" si="54"/>
        <v>365</v>
      </c>
      <c r="E1771" s="55">
        <f>('Все выпуски'!$H$4*'Все выпуски'!$H$8)*((VLOOKUP(IF(C1771="Нет",VLOOKUP(A1771,Оп27_BYN→EUR!$A$2:$C$33,3,0),VLOOKUP((A1771-1),Оп27_BYN→EUR!$A$2:$C$33,3,0)),$B$2:$G$2774,5,0)-VLOOKUP(B1771,$B$2:$G$2774,5,0))/365+(VLOOKUP(IF(C1771="Нет",VLOOKUP(A1771,Оп27_BYN→EUR!$A$2:$C$33,3,0),VLOOKUP((A1771-1),Оп27_BYN→EUR!$A$2:$C$33,3,0)),$B$2:$G$2774,6,0)-VLOOKUP(B1771,$B$2:$G$2774,6,0))/366)</f>
        <v>1.9985092129951498</v>
      </c>
      <c r="F1771" s="54">
        <f>COUNTIF(D1772:$D$2774,365)</f>
        <v>1003</v>
      </c>
      <c r="G1771" s="54">
        <f>COUNTIF(D1772:$D$2774,366)</f>
        <v>0</v>
      </c>
    </row>
    <row r="1772" spans="1:7" x14ac:dyDescent="0.25">
      <c r="A1772" s="54">
        <f>COUNTIF($C$3:C1772,"Да")</f>
        <v>19</v>
      </c>
      <c r="B1772" s="53">
        <f t="shared" si="55"/>
        <v>47170</v>
      </c>
      <c r="C1772" s="53" t="str">
        <f>IF(ISERROR(VLOOKUP(B1772,Оп27_BYN→EUR!$C$3:$C$33,1,0)),"Нет","Да")</f>
        <v>Нет</v>
      </c>
      <c r="D1772" s="54">
        <f t="shared" si="54"/>
        <v>365</v>
      </c>
      <c r="E1772" s="55">
        <f>('Все выпуски'!$H$4*'Все выпуски'!$H$8)*((VLOOKUP(IF(C1772="Нет",VLOOKUP(A1772,Оп27_BYN→EUR!$A$2:$C$33,3,0),VLOOKUP((A1772-1),Оп27_BYN→EUR!$A$2:$C$33,3,0)),$B$2:$G$2774,5,0)-VLOOKUP(B1772,$B$2:$G$2774,5,0))/365+(VLOOKUP(IF(C1772="Нет",VLOOKUP(A1772,Оп27_BYN→EUR!$A$2:$C$33,3,0),VLOOKUP((A1772-1),Оп27_BYN→EUR!$A$2:$C$33,3,0)),$B$2:$G$2774,6,0)-VLOOKUP(B1772,$B$2:$G$2774,6,0))/366)</f>
        <v>2.0251793206286446</v>
      </c>
      <c r="F1772" s="54">
        <f>COUNTIF(D1773:$D$2774,365)</f>
        <v>1002</v>
      </c>
      <c r="G1772" s="54">
        <f>COUNTIF(D1773:$D$2774,366)</f>
        <v>0</v>
      </c>
    </row>
    <row r="1773" spans="1:7" x14ac:dyDescent="0.25">
      <c r="A1773" s="54">
        <f>COUNTIF($C$3:C1773,"Да")</f>
        <v>19</v>
      </c>
      <c r="B1773" s="53">
        <f t="shared" si="55"/>
        <v>47171</v>
      </c>
      <c r="C1773" s="53" t="str">
        <f>IF(ISERROR(VLOOKUP(B1773,Оп27_BYN→EUR!$C$3:$C$33,1,0)),"Нет","Да")</f>
        <v>Нет</v>
      </c>
      <c r="D1773" s="54">
        <f t="shared" si="54"/>
        <v>365</v>
      </c>
      <c r="E1773" s="55">
        <f>('Все выпуски'!$H$4*'Все выпуски'!$H$8)*((VLOOKUP(IF(C1773="Нет",VLOOKUP(A1773,Оп27_BYN→EUR!$A$2:$C$33,3,0),VLOOKUP((A1773-1),Оп27_BYN→EUR!$A$2:$C$33,3,0)),$B$2:$G$2774,5,0)-VLOOKUP(B1773,$B$2:$G$2774,5,0))/365+(VLOOKUP(IF(C1773="Нет",VLOOKUP(A1773,Оп27_BYN→EUR!$A$2:$C$33,3,0),VLOOKUP((A1773-1),Оп27_BYN→EUR!$A$2:$C$33,3,0)),$B$2:$G$2774,6,0)-VLOOKUP(B1773,$B$2:$G$2774,6,0))/366)</f>
        <v>2.0518494282621389</v>
      </c>
      <c r="F1773" s="54">
        <f>COUNTIF(D1774:$D$2774,365)</f>
        <v>1001</v>
      </c>
      <c r="G1773" s="54">
        <f>COUNTIF(D1774:$D$2774,366)</f>
        <v>0</v>
      </c>
    </row>
    <row r="1774" spans="1:7" x14ac:dyDescent="0.25">
      <c r="A1774" s="54">
        <f>COUNTIF($C$3:C1774,"Да")</f>
        <v>19</v>
      </c>
      <c r="B1774" s="53">
        <f t="shared" si="55"/>
        <v>47172</v>
      </c>
      <c r="C1774" s="53" t="str">
        <f>IF(ISERROR(VLOOKUP(B1774,Оп27_BYN→EUR!$C$3:$C$33,1,0)),"Нет","Да")</f>
        <v>Нет</v>
      </c>
      <c r="D1774" s="54">
        <f t="shared" si="54"/>
        <v>365</v>
      </c>
      <c r="E1774" s="55">
        <f>('Все выпуски'!$H$4*'Все выпуски'!$H$8)*((VLOOKUP(IF(C1774="Нет",VLOOKUP(A1774,Оп27_BYN→EUR!$A$2:$C$33,3,0),VLOOKUP((A1774-1),Оп27_BYN→EUR!$A$2:$C$33,3,0)),$B$2:$G$2774,5,0)-VLOOKUP(B1774,$B$2:$G$2774,5,0))/365+(VLOOKUP(IF(C1774="Нет",VLOOKUP(A1774,Оп27_BYN→EUR!$A$2:$C$33,3,0),VLOOKUP((A1774-1),Оп27_BYN→EUR!$A$2:$C$33,3,0)),$B$2:$G$2774,6,0)-VLOOKUP(B1774,$B$2:$G$2774,6,0))/366)</f>
        <v>2.0785195358956341</v>
      </c>
      <c r="F1774" s="54">
        <f>COUNTIF(D1775:$D$2774,365)</f>
        <v>1000</v>
      </c>
      <c r="G1774" s="54">
        <f>COUNTIF(D1775:$D$2774,366)</f>
        <v>0</v>
      </c>
    </row>
    <row r="1775" spans="1:7" x14ac:dyDescent="0.25">
      <c r="A1775" s="54">
        <f>COUNTIF($C$3:C1775,"Да")</f>
        <v>19</v>
      </c>
      <c r="B1775" s="53">
        <f t="shared" si="55"/>
        <v>47173</v>
      </c>
      <c r="C1775" s="53" t="str">
        <f>IF(ISERROR(VLOOKUP(B1775,Оп27_BYN→EUR!$C$3:$C$33,1,0)),"Нет","Да")</f>
        <v>Нет</v>
      </c>
      <c r="D1775" s="54">
        <f t="shared" si="54"/>
        <v>365</v>
      </c>
      <c r="E1775" s="55">
        <f>('Все выпуски'!$H$4*'Все выпуски'!$H$8)*((VLOOKUP(IF(C1775="Нет",VLOOKUP(A1775,Оп27_BYN→EUR!$A$2:$C$33,3,0),VLOOKUP((A1775-1),Оп27_BYN→EUR!$A$2:$C$33,3,0)),$B$2:$G$2774,5,0)-VLOOKUP(B1775,$B$2:$G$2774,5,0))/365+(VLOOKUP(IF(C1775="Нет",VLOOKUP(A1775,Оп27_BYN→EUR!$A$2:$C$33,3,0),VLOOKUP((A1775-1),Оп27_BYN→EUR!$A$2:$C$33,3,0)),$B$2:$G$2774,6,0)-VLOOKUP(B1775,$B$2:$G$2774,6,0))/366)</f>
        <v>2.1051896435291289</v>
      </c>
      <c r="F1775" s="54">
        <f>COUNTIF(D1776:$D$2774,365)</f>
        <v>999</v>
      </c>
      <c r="G1775" s="54">
        <f>COUNTIF(D1776:$D$2774,366)</f>
        <v>0</v>
      </c>
    </row>
    <row r="1776" spans="1:7" x14ac:dyDescent="0.25">
      <c r="A1776" s="54">
        <f>COUNTIF($C$3:C1776,"Да")</f>
        <v>19</v>
      </c>
      <c r="B1776" s="53">
        <f t="shared" si="55"/>
        <v>47174</v>
      </c>
      <c r="C1776" s="53" t="str">
        <f>IF(ISERROR(VLOOKUP(B1776,Оп27_BYN→EUR!$C$3:$C$33,1,0)),"Нет","Да")</f>
        <v>Нет</v>
      </c>
      <c r="D1776" s="54">
        <f t="shared" si="54"/>
        <v>365</v>
      </c>
      <c r="E1776" s="55">
        <f>('Все выпуски'!$H$4*'Все выпуски'!$H$8)*((VLOOKUP(IF(C1776="Нет",VLOOKUP(A1776,Оп27_BYN→EUR!$A$2:$C$33,3,0),VLOOKUP((A1776-1),Оп27_BYN→EUR!$A$2:$C$33,3,0)),$B$2:$G$2774,5,0)-VLOOKUP(B1776,$B$2:$G$2774,5,0))/365+(VLOOKUP(IF(C1776="Нет",VLOOKUP(A1776,Оп27_BYN→EUR!$A$2:$C$33,3,0),VLOOKUP((A1776-1),Оп27_BYN→EUR!$A$2:$C$33,3,0)),$B$2:$G$2774,6,0)-VLOOKUP(B1776,$B$2:$G$2774,6,0))/366)</f>
        <v>2.1318597511626232</v>
      </c>
      <c r="F1776" s="54">
        <f>COUNTIF(D1777:$D$2774,365)</f>
        <v>998</v>
      </c>
      <c r="G1776" s="54">
        <f>COUNTIF(D1777:$D$2774,366)</f>
        <v>0</v>
      </c>
    </row>
    <row r="1777" spans="1:7" x14ac:dyDescent="0.25">
      <c r="A1777" s="54">
        <f>COUNTIF($C$3:C1777,"Да")</f>
        <v>19</v>
      </c>
      <c r="B1777" s="53">
        <f t="shared" si="55"/>
        <v>47175</v>
      </c>
      <c r="C1777" s="53" t="str">
        <f>IF(ISERROR(VLOOKUP(B1777,Оп27_BYN→EUR!$C$3:$C$33,1,0)),"Нет","Да")</f>
        <v>Нет</v>
      </c>
      <c r="D1777" s="54">
        <f t="shared" si="54"/>
        <v>365</v>
      </c>
      <c r="E1777" s="55">
        <f>('Все выпуски'!$H$4*'Все выпуски'!$H$8)*((VLOOKUP(IF(C1777="Нет",VLOOKUP(A1777,Оп27_BYN→EUR!$A$2:$C$33,3,0),VLOOKUP((A1777-1),Оп27_BYN→EUR!$A$2:$C$33,3,0)),$B$2:$G$2774,5,0)-VLOOKUP(B1777,$B$2:$G$2774,5,0))/365+(VLOOKUP(IF(C1777="Нет",VLOOKUP(A1777,Оп27_BYN→EUR!$A$2:$C$33,3,0),VLOOKUP((A1777-1),Оп27_BYN→EUR!$A$2:$C$33,3,0)),$B$2:$G$2774,6,0)-VLOOKUP(B1777,$B$2:$G$2774,6,0))/366)</f>
        <v>2.1585298587961179</v>
      </c>
      <c r="F1777" s="54">
        <f>COUNTIF(D1778:$D$2774,365)</f>
        <v>997</v>
      </c>
      <c r="G1777" s="54">
        <f>COUNTIF(D1778:$D$2774,366)</f>
        <v>0</v>
      </c>
    </row>
    <row r="1778" spans="1:7" x14ac:dyDescent="0.25">
      <c r="A1778" s="54">
        <f>COUNTIF($C$3:C1778,"Да")</f>
        <v>19</v>
      </c>
      <c r="B1778" s="53">
        <f t="shared" si="55"/>
        <v>47176</v>
      </c>
      <c r="C1778" s="53" t="str">
        <f>IF(ISERROR(VLOOKUP(B1778,Оп27_BYN→EUR!$C$3:$C$33,1,0)),"Нет","Да")</f>
        <v>Нет</v>
      </c>
      <c r="D1778" s="54">
        <f t="shared" si="54"/>
        <v>365</v>
      </c>
      <c r="E1778" s="55">
        <f>('Все выпуски'!$H$4*'Все выпуски'!$H$8)*((VLOOKUP(IF(C1778="Нет",VLOOKUP(A1778,Оп27_BYN→EUR!$A$2:$C$33,3,0),VLOOKUP((A1778-1),Оп27_BYN→EUR!$A$2:$C$33,3,0)),$B$2:$G$2774,5,0)-VLOOKUP(B1778,$B$2:$G$2774,5,0))/365+(VLOOKUP(IF(C1778="Нет",VLOOKUP(A1778,Оп27_BYN→EUR!$A$2:$C$33,3,0),VLOOKUP((A1778-1),Оп27_BYN→EUR!$A$2:$C$33,3,0)),$B$2:$G$2774,6,0)-VLOOKUP(B1778,$B$2:$G$2774,6,0))/366)</f>
        <v>2.1851999664296127</v>
      </c>
      <c r="F1778" s="54">
        <f>COUNTIF(D1779:$D$2774,365)</f>
        <v>996</v>
      </c>
      <c r="G1778" s="54">
        <f>COUNTIF(D1779:$D$2774,366)</f>
        <v>0</v>
      </c>
    </row>
    <row r="1779" spans="1:7" x14ac:dyDescent="0.25">
      <c r="A1779" s="54">
        <f>COUNTIF($C$3:C1779,"Да")</f>
        <v>19</v>
      </c>
      <c r="B1779" s="53">
        <f t="shared" si="55"/>
        <v>47177</v>
      </c>
      <c r="C1779" s="53" t="str">
        <f>IF(ISERROR(VLOOKUP(B1779,Оп27_BYN→EUR!$C$3:$C$33,1,0)),"Нет","Да")</f>
        <v>Нет</v>
      </c>
      <c r="D1779" s="54">
        <f t="shared" si="54"/>
        <v>365</v>
      </c>
      <c r="E1779" s="55">
        <f>('Все выпуски'!$H$4*'Все выпуски'!$H$8)*((VLOOKUP(IF(C1779="Нет",VLOOKUP(A1779,Оп27_BYN→EUR!$A$2:$C$33,3,0),VLOOKUP((A1779-1),Оп27_BYN→EUR!$A$2:$C$33,3,0)),$B$2:$G$2774,5,0)-VLOOKUP(B1779,$B$2:$G$2774,5,0))/365+(VLOOKUP(IF(C1779="Нет",VLOOKUP(A1779,Оп27_BYN→EUR!$A$2:$C$33,3,0),VLOOKUP((A1779-1),Оп27_BYN→EUR!$A$2:$C$33,3,0)),$B$2:$G$2774,6,0)-VLOOKUP(B1779,$B$2:$G$2774,6,0))/366)</f>
        <v>2.2118700740631074</v>
      </c>
      <c r="F1779" s="54">
        <f>COUNTIF(D1780:$D$2774,365)</f>
        <v>995</v>
      </c>
      <c r="G1779" s="54">
        <f>COUNTIF(D1780:$D$2774,366)</f>
        <v>0</v>
      </c>
    </row>
    <row r="1780" spans="1:7" x14ac:dyDescent="0.25">
      <c r="A1780" s="54">
        <f>COUNTIF($C$3:C1780,"Да")</f>
        <v>19</v>
      </c>
      <c r="B1780" s="53">
        <f t="shared" si="55"/>
        <v>47178</v>
      </c>
      <c r="C1780" s="53" t="str">
        <f>IF(ISERROR(VLOOKUP(B1780,Оп27_BYN→EUR!$C$3:$C$33,1,0)),"Нет","Да")</f>
        <v>Нет</v>
      </c>
      <c r="D1780" s="54">
        <f t="shared" si="54"/>
        <v>365</v>
      </c>
      <c r="E1780" s="55">
        <f>('Все выпуски'!$H$4*'Все выпуски'!$H$8)*((VLOOKUP(IF(C1780="Нет",VLOOKUP(A1780,Оп27_BYN→EUR!$A$2:$C$33,3,0),VLOOKUP((A1780-1),Оп27_BYN→EUR!$A$2:$C$33,3,0)),$B$2:$G$2774,5,0)-VLOOKUP(B1780,$B$2:$G$2774,5,0))/365+(VLOOKUP(IF(C1780="Нет",VLOOKUP(A1780,Оп27_BYN→EUR!$A$2:$C$33,3,0),VLOOKUP((A1780-1),Оп27_BYN→EUR!$A$2:$C$33,3,0)),$B$2:$G$2774,6,0)-VLOOKUP(B1780,$B$2:$G$2774,6,0))/366)</f>
        <v>2.2385401816966022</v>
      </c>
      <c r="F1780" s="54">
        <f>COUNTIF(D1781:$D$2774,365)</f>
        <v>994</v>
      </c>
      <c r="G1780" s="54">
        <f>COUNTIF(D1781:$D$2774,366)</f>
        <v>0</v>
      </c>
    </row>
    <row r="1781" spans="1:7" x14ac:dyDescent="0.25">
      <c r="A1781" s="54">
        <f>COUNTIF($C$3:C1781,"Да")</f>
        <v>19</v>
      </c>
      <c r="B1781" s="53">
        <f t="shared" si="55"/>
        <v>47179</v>
      </c>
      <c r="C1781" s="53" t="str">
        <f>IF(ISERROR(VLOOKUP(B1781,Оп27_BYN→EUR!$C$3:$C$33,1,0)),"Нет","Да")</f>
        <v>Нет</v>
      </c>
      <c r="D1781" s="54">
        <f t="shared" si="54"/>
        <v>365</v>
      </c>
      <c r="E1781" s="55">
        <f>('Все выпуски'!$H$4*'Все выпуски'!$H$8)*((VLOOKUP(IF(C1781="Нет",VLOOKUP(A1781,Оп27_BYN→EUR!$A$2:$C$33,3,0),VLOOKUP((A1781-1),Оп27_BYN→EUR!$A$2:$C$33,3,0)),$B$2:$G$2774,5,0)-VLOOKUP(B1781,$B$2:$G$2774,5,0))/365+(VLOOKUP(IF(C1781="Нет",VLOOKUP(A1781,Оп27_BYN→EUR!$A$2:$C$33,3,0),VLOOKUP((A1781-1),Оп27_BYN→EUR!$A$2:$C$33,3,0)),$B$2:$G$2774,6,0)-VLOOKUP(B1781,$B$2:$G$2774,6,0))/366)</f>
        <v>2.2652102893300965</v>
      </c>
      <c r="F1781" s="54">
        <f>COUNTIF(D1782:$D$2774,365)</f>
        <v>993</v>
      </c>
      <c r="G1781" s="54">
        <f>COUNTIF(D1782:$D$2774,366)</f>
        <v>0</v>
      </c>
    </row>
    <row r="1782" spans="1:7" x14ac:dyDescent="0.25">
      <c r="A1782" s="54">
        <f>COUNTIF($C$3:C1782,"Да")</f>
        <v>19</v>
      </c>
      <c r="B1782" s="53">
        <f t="shared" si="55"/>
        <v>47180</v>
      </c>
      <c r="C1782" s="53" t="str">
        <f>IF(ISERROR(VLOOKUP(B1782,Оп27_BYN→EUR!$C$3:$C$33,1,0)),"Нет","Да")</f>
        <v>Нет</v>
      </c>
      <c r="D1782" s="54">
        <f t="shared" si="54"/>
        <v>365</v>
      </c>
      <c r="E1782" s="55">
        <f>('Все выпуски'!$H$4*'Все выпуски'!$H$8)*((VLOOKUP(IF(C1782="Нет",VLOOKUP(A1782,Оп27_BYN→EUR!$A$2:$C$33,3,0),VLOOKUP((A1782-1),Оп27_BYN→EUR!$A$2:$C$33,3,0)),$B$2:$G$2774,5,0)-VLOOKUP(B1782,$B$2:$G$2774,5,0))/365+(VLOOKUP(IF(C1782="Нет",VLOOKUP(A1782,Оп27_BYN→EUR!$A$2:$C$33,3,0),VLOOKUP((A1782-1),Оп27_BYN→EUR!$A$2:$C$33,3,0)),$B$2:$G$2774,6,0)-VLOOKUP(B1782,$B$2:$G$2774,6,0))/366)</f>
        <v>2.2918803969635912</v>
      </c>
      <c r="F1782" s="54">
        <f>COUNTIF(D1783:$D$2774,365)</f>
        <v>992</v>
      </c>
      <c r="G1782" s="54">
        <f>COUNTIF(D1783:$D$2774,366)</f>
        <v>0</v>
      </c>
    </row>
    <row r="1783" spans="1:7" x14ac:dyDescent="0.25">
      <c r="A1783" s="54">
        <f>COUNTIF($C$3:C1783,"Да")</f>
        <v>19</v>
      </c>
      <c r="B1783" s="53">
        <f t="shared" si="55"/>
        <v>47181</v>
      </c>
      <c r="C1783" s="53" t="str">
        <f>IF(ISERROR(VLOOKUP(B1783,Оп27_BYN→EUR!$C$3:$C$33,1,0)),"Нет","Да")</f>
        <v>Нет</v>
      </c>
      <c r="D1783" s="54">
        <f t="shared" si="54"/>
        <v>365</v>
      </c>
      <c r="E1783" s="55">
        <f>('Все выпуски'!$H$4*'Все выпуски'!$H$8)*((VLOOKUP(IF(C1783="Нет",VLOOKUP(A1783,Оп27_BYN→EUR!$A$2:$C$33,3,0),VLOOKUP((A1783-1),Оп27_BYN→EUR!$A$2:$C$33,3,0)),$B$2:$G$2774,5,0)-VLOOKUP(B1783,$B$2:$G$2774,5,0))/365+(VLOOKUP(IF(C1783="Нет",VLOOKUP(A1783,Оп27_BYN→EUR!$A$2:$C$33,3,0),VLOOKUP((A1783-1),Оп27_BYN→EUR!$A$2:$C$33,3,0)),$B$2:$G$2774,6,0)-VLOOKUP(B1783,$B$2:$G$2774,6,0))/366)</f>
        <v>2.318550504597086</v>
      </c>
      <c r="F1783" s="54">
        <f>COUNTIF(D1784:$D$2774,365)</f>
        <v>991</v>
      </c>
      <c r="G1783" s="54">
        <f>COUNTIF(D1784:$D$2774,366)</f>
        <v>0</v>
      </c>
    </row>
    <row r="1784" spans="1:7" x14ac:dyDescent="0.25">
      <c r="A1784" s="54">
        <f>COUNTIF($C$3:C1784,"Да")</f>
        <v>19</v>
      </c>
      <c r="B1784" s="53">
        <f t="shared" si="55"/>
        <v>47182</v>
      </c>
      <c r="C1784" s="53" t="str">
        <f>IF(ISERROR(VLOOKUP(B1784,Оп27_BYN→EUR!$C$3:$C$33,1,0)),"Нет","Да")</f>
        <v>Нет</v>
      </c>
      <c r="D1784" s="54">
        <f t="shared" si="54"/>
        <v>365</v>
      </c>
      <c r="E1784" s="55">
        <f>('Все выпуски'!$H$4*'Все выпуски'!$H$8)*((VLOOKUP(IF(C1784="Нет",VLOOKUP(A1784,Оп27_BYN→EUR!$A$2:$C$33,3,0),VLOOKUP((A1784-1),Оп27_BYN→EUR!$A$2:$C$33,3,0)),$B$2:$G$2774,5,0)-VLOOKUP(B1784,$B$2:$G$2774,5,0))/365+(VLOOKUP(IF(C1784="Нет",VLOOKUP(A1784,Оп27_BYN→EUR!$A$2:$C$33,3,0),VLOOKUP((A1784-1),Оп27_BYN→EUR!$A$2:$C$33,3,0)),$B$2:$G$2774,6,0)-VLOOKUP(B1784,$B$2:$G$2774,6,0))/366)</f>
        <v>2.3452206122305808</v>
      </c>
      <c r="F1784" s="54">
        <f>COUNTIF(D1785:$D$2774,365)</f>
        <v>990</v>
      </c>
      <c r="G1784" s="54">
        <f>COUNTIF(D1785:$D$2774,366)</f>
        <v>0</v>
      </c>
    </row>
    <row r="1785" spans="1:7" x14ac:dyDescent="0.25">
      <c r="A1785" s="54">
        <f>COUNTIF($C$3:C1785,"Да")</f>
        <v>19</v>
      </c>
      <c r="B1785" s="53">
        <f t="shared" si="55"/>
        <v>47183</v>
      </c>
      <c r="C1785" s="53" t="str">
        <f>IF(ISERROR(VLOOKUP(B1785,Оп27_BYN→EUR!$C$3:$C$33,1,0)),"Нет","Да")</f>
        <v>Нет</v>
      </c>
      <c r="D1785" s="54">
        <f t="shared" si="54"/>
        <v>365</v>
      </c>
      <c r="E1785" s="55">
        <f>('Все выпуски'!$H$4*'Все выпуски'!$H$8)*((VLOOKUP(IF(C1785="Нет",VLOOKUP(A1785,Оп27_BYN→EUR!$A$2:$C$33,3,0),VLOOKUP((A1785-1),Оп27_BYN→EUR!$A$2:$C$33,3,0)),$B$2:$G$2774,5,0)-VLOOKUP(B1785,$B$2:$G$2774,5,0))/365+(VLOOKUP(IF(C1785="Нет",VLOOKUP(A1785,Оп27_BYN→EUR!$A$2:$C$33,3,0),VLOOKUP((A1785-1),Оп27_BYN→EUR!$A$2:$C$33,3,0)),$B$2:$G$2774,6,0)-VLOOKUP(B1785,$B$2:$G$2774,6,0))/366)</f>
        <v>2.3718907198640755</v>
      </c>
      <c r="F1785" s="54">
        <f>COUNTIF(D1786:$D$2774,365)</f>
        <v>989</v>
      </c>
      <c r="G1785" s="54">
        <f>COUNTIF(D1786:$D$2774,366)</f>
        <v>0</v>
      </c>
    </row>
    <row r="1786" spans="1:7" x14ac:dyDescent="0.25">
      <c r="A1786" s="54">
        <f>COUNTIF($C$3:C1786,"Да")</f>
        <v>20</v>
      </c>
      <c r="B1786" s="53">
        <f t="shared" si="55"/>
        <v>47184</v>
      </c>
      <c r="C1786" s="53" t="str">
        <f>IF(ISERROR(VLOOKUP(B1786,Оп27_BYN→EUR!$C$3:$C$33,1,0)),"Нет","Да")</f>
        <v>Да</v>
      </c>
      <c r="D1786" s="54">
        <f t="shared" si="54"/>
        <v>365</v>
      </c>
      <c r="E1786" s="55">
        <f>('Все выпуски'!$H$4*'Все выпуски'!$H$8)*((VLOOKUP(IF(C1786="Нет",VLOOKUP(A1786,Оп27_BYN→EUR!$A$2:$C$33,3,0),VLOOKUP((A1786-1),Оп27_BYN→EUR!$A$2:$C$33,3,0)),$B$2:$G$2774,5,0)-VLOOKUP(B1786,$B$2:$G$2774,5,0))/365+(VLOOKUP(IF(C1786="Нет",VLOOKUP(A1786,Оп27_BYN→EUR!$A$2:$C$33,3,0),VLOOKUP((A1786-1),Оп27_BYN→EUR!$A$2:$C$33,3,0)),$B$2:$G$2774,6,0)-VLOOKUP(B1786,$B$2:$G$2774,6,0))/366)</f>
        <v>2.3985608274975698</v>
      </c>
      <c r="F1786" s="54">
        <f>COUNTIF(D1787:$D$2774,365)</f>
        <v>988</v>
      </c>
      <c r="G1786" s="54">
        <f>COUNTIF(D1787:$D$2774,366)</f>
        <v>0</v>
      </c>
    </row>
    <row r="1787" spans="1:7" x14ac:dyDescent="0.25">
      <c r="A1787" s="54">
        <f>COUNTIF($C$3:C1787,"Да")</f>
        <v>20</v>
      </c>
      <c r="B1787" s="53">
        <f t="shared" si="55"/>
        <v>47185</v>
      </c>
      <c r="C1787" s="53" t="str">
        <f>IF(ISERROR(VLOOKUP(B1787,Оп27_BYN→EUR!$C$3:$C$33,1,0)),"Нет","Да")</f>
        <v>Нет</v>
      </c>
      <c r="D1787" s="54">
        <f t="shared" si="54"/>
        <v>365</v>
      </c>
      <c r="E1787" s="55">
        <f>('Все выпуски'!$H$4*'Все выпуски'!$H$8)*((VLOOKUP(IF(C1787="Нет",VLOOKUP(A1787,Оп27_BYN→EUR!$A$2:$C$33,3,0),VLOOKUP((A1787-1),Оп27_BYN→EUR!$A$2:$C$33,3,0)),$B$2:$G$2774,5,0)-VLOOKUP(B1787,$B$2:$G$2774,5,0))/365+(VLOOKUP(IF(C1787="Нет",VLOOKUP(A1787,Оп27_BYN→EUR!$A$2:$C$33,3,0),VLOOKUP((A1787-1),Оп27_BYN→EUR!$A$2:$C$33,3,0)),$B$2:$G$2774,6,0)-VLOOKUP(B1787,$B$2:$G$2774,6,0))/366)</f>
        <v>2.6670107633494672E-2</v>
      </c>
      <c r="F1787" s="54">
        <f>COUNTIF(D1788:$D$2774,365)</f>
        <v>987</v>
      </c>
      <c r="G1787" s="54">
        <f>COUNTIF(D1788:$D$2774,366)</f>
        <v>0</v>
      </c>
    </row>
    <row r="1788" spans="1:7" x14ac:dyDescent="0.25">
      <c r="A1788" s="54">
        <f>COUNTIF($C$3:C1788,"Да")</f>
        <v>20</v>
      </c>
      <c r="B1788" s="53">
        <f t="shared" si="55"/>
        <v>47186</v>
      </c>
      <c r="C1788" s="53" t="str">
        <f>IF(ISERROR(VLOOKUP(B1788,Оп27_BYN→EUR!$C$3:$C$33,1,0)),"Нет","Да")</f>
        <v>Нет</v>
      </c>
      <c r="D1788" s="54">
        <f t="shared" si="54"/>
        <v>365</v>
      </c>
      <c r="E1788" s="55">
        <f>('Все выпуски'!$H$4*'Все выпуски'!$H$8)*((VLOOKUP(IF(C1788="Нет",VLOOKUP(A1788,Оп27_BYN→EUR!$A$2:$C$33,3,0),VLOOKUP((A1788-1),Оп27_BYN→EUR!$A$2:$C$33,3,0)),$B$2:$G$2774,5,0)-VLOOKUP(B1788,$B$2:$G$2774,5,0))/365+(VLOOKUP(IF(C1788="Нет",VLOOKUP(A1788,Оп27_BYN→EUR!$A$2:$C$33,3,0),VLOOKUP((A1788-1),Оп27_BYN→EUR!$A$2:$C$33,3,0)),$B$2:$G$2774,6,0)-VLOOKUP(B1788,$B$2:$G$2774,6,0))/366)</f>
        <v>5.3340215266989344E-2</v>
      </c>
      <c r="F1788" s="54">
        <f>COUNTIF(D1789:$D$2774,365)</f>
        <v>986</v>
      </c>
      <c r="G1788" s="54">
        <f>COUNTIF(D1789:$D$2774,366)</f>
        <v>0</v>
      </c>
    </row>
    <row r="1789" spans="1:7" x14ac:dyDescent="0.25">
      <c r="A1789" s="54">
        <f>COUNTIF($C$3:C1789,"Да")</f>
        <v>20</v>
      </c>
      <c r="B1789" s="53">
        <f t="shared" si="55"/>
        <v>47187</v>
      </c>
      <c r="C1789" s="53" t="str">
        <f>IF(ISERROR(VLOOKUP(B1789,Оп27_BYN→EUR!$C$3:$C$33,1,0)),"Нет","Да")</f>
        <v>Нет</v>
      </c>
      <c r="D1789" s="54">
        <f t="shared" si="54"/>
        <v>365</v>
      </c>
      <c r="E1789" s="55">
        <f>('Все выпуски'!$H$4*'Все выпуски'!$H$8)*((VLOOKUP(IF(C1789="Нет",VLOOKUP(A1789,Оп27_BYN→EUR!$A$2:$C$33,3,0),VLOOKUP((A1789-1),Оп27_BYN→EUR!$A$2:$C$33,3,0)),$B$2:$G$2774,5,0)-VLOOKUP(B1789,$B$2:$G$2774,5,0))/365+(VLOOKUP(IF(C1789="Нет",VLOOKUP(A1789,Оп27_BYN→EUR!$A$2:$C$33,3,0),VLOOKUP((A1789-1),Оп27_BYN→EUR!$A$2:$C$33,3,0)),$B$2:$G$2774,6,0)-VLOOKUP(B1789,$B$2:$G$2774,6,0))/366)</f>
        <v>8.0010322900484002E-2</v>
      </c>
      <c r="F1789" s="54">
        <f>COUNTIF(D1790:$D$2774,365)</f>
        <v>985</v>
      </c>
      <c r="G1789" s="54">
        <f>COUNTIF(D1790:$D$2774,366)</f>
        <v>0</v>
      </c>
    </row>
    <row r="1790" spans="1:7" x14ac:dyDescent="0.25">
      <c r="A1790" s="54">
        <f>COUNTIF($C$3:C1790,"Да")</f>
        <v>20</v>
      </c>
      <c r="B1790" s="53">
        <f t="shared" si="55"/>
        <v>47188</v>
      </c>
      <c r="C1790" s="53" t="str">
        <f>IF(ISERROR(VLOOKUP(B1790,Оп27_BYN→EUR!$C$3:$C$33,1,0)),"Нет","Да")</f>
        <v>Нет</v>
      </c>
      <c r="D1790" s="54">
        <f t="shared" si="54"/>
        <v>365</v>
      </c>
      <c r="E1790" s="55">
        <f>('Все выпуски'!$H$4*'Все выпуски'!$H$8)*((VLOOKUP(IF(C1790="Нет",VLOOKUP(A1790,Оп27_BYN→EUR!$A$2:$C$33,3,0),VLOOKUP((A1790-1),Оп27_BYN→EUR!$A$2:$C$33,3,0)),$B$2:$G$2774,5,0)-VLOOKUP(B1790,$B$2:$G$2774,5,0))/365+(VLOOKUP(IF(C1790="Нет",VLOOKUP(A1790,Оп27_BYN→EUR!$A$2:$C$33,3,0),VLOOKUP((A1790-1),Оп27_BYN→EUR!$A$2:$C$33,3,0)),$B$2:$G$2774,6,0)-VLOOKUP(B1790,$B$2:$G$2774,6,0))/366)</f>
        <v>0.10668043053397869</v>
      </c>
      <c r="F1790" s="54">
        <f>COUNTIF(D1791:$D$2774,365)</f>
        <v>984</v>
      </c>
      <c r="G1790" s="54">
        <f>COUNTIF(D1791:$D$2774,366)</f>
        <v>0</v>
      </c>
    </row>
    <row r="1791" spans="1:7" x14ac:dyDescent="0.25">
      <c r="A1791" s="54">
        <f>COUNTIF($C$3:C1791,"Да")</f>
        <v>20</v>
      </c>
      <c r="B1791" s="53">
        <f t="shared" si="55"/>
        <v>47189</v>
      </c>
      <c r="C1791" s="53" t="str">
        <f>IF(ISERROR(VLOOKUP(B1791,Оп27_BYN→EUR!$C$3:$C$33,1,0)),"Нет","Да")</f>
        <v>Нет</v>
      </c>
      <c r="D1791" s="54">
        <f t="shared" si="54"/>
        <v>365</v>
      </c>
      <c r="E1791" s="55">
        <f>('Все выпуски'!$H$4*'Все выпуски'!$H$8)*((VLOOKUP(IF(C1791="Нет",VLOOKUP(A1791,Оп27_BYN→EUR!$A$2:$C$33,3,0),VLOOKUP((A1791-1),Оп27_BYN→EUR!$A$2:$C$33,3,0)),$B$2:$G$2774,5,0)-VLOOKUP(B1791,$B$2:$G$2774,5,0))/365+(VLOOKUP(IF(C1791="Нет",VLOOKUP(A1791,Оп27_BYN→EUR!$A$2:$C$33,3,0),VLOOKUP((A1791-1),Оп27_BYN→EUR!$A$2:$C$33,3,0)),$B$2:$G$2774,6,0)-VLOOKUP(B1791,$B$2:$G$2774,6,0))/366)</f>
        <v>0.13335053816747336</v>
      </c>
      <c r="F1791" s="54">
        <f>COUNTIF(D1792:$D$2774,365)</f>
        <v>983</v>
      </c>
      <c r="G1791" s="54">
        <f>COUNTIF(D1792:$D$2774,366)</f>
        <v>0</v>
      </c>
    </row>
    <row r="1792" spans="1:7" x14ac:dyDescent="0.25">
      <c r="A1792" s="54">
        <f>COUNTIF($C$3:C1792,"Да")</f>
        <v>20</v>
      </c>
      <c r="B1792" s="53">
        <f t="shared" si="55"/>
        <v>47190</v>
      </c>
      <c r="C1792" s="53" t="str">
        <f>IF(ISERROR(VLOOKUP(B1792,Оп27_BYN→EUR!$C$3:$C$33,1,0)),"Нет","Да")</f>
        <v>Нет</v>
      </c>
      <c r="D1792" s="54">
        <f t="shared" si="54"/>
        <v>365</v>
      </c>
      <c r="E1792" s="55">
        <f>('Все выпуски'!$H$4*'Все выпуски'!$H$8)*((VLOOKUP(IF(C1792="Нет",VLOOKUP(A1792,Оп27_BYN→EUR!$A$2:$C$33,3,0),VLOOKUP((A1792-1),Оп27_BYN→EUR!$A$2:$C$33,3,0)),$B$2:$G$2774,5,0)-VLOOKUP(B1792,$B$2:$G$2774,5,0))/365+(VLOOKUP(IF(C1792="Нет",VLOOKUP(A1792,Оп27_BYN→EUR!$A$2:$C$33,3,0),VLOOKUP((A1792-1),Оп27_BYN→EUR!$A$2:$C$33,3,0)),$B$2:$G$2774,6,0)-VLOOKUP(B1792,$B$2:$G$2774,6,0))/366)</f>
        <v>0.160020645800968</v>
      </c>
      <c r="F1792" s="54">
        <f>COUNTIF(D1793:$D$2774,365)</f>
        <v>982</v>
      </c>
      <c r="G1792" s="54">
        <f>COUNTIF(D1793:$D$2774,366)</f>
        <v>0</v>
      </c>
    </row>
    <row r="1793" spans="1:7" x14ac:dyDescent="0.25">
      <c r="A1793" s="54">
        <f>COUNTIF($C$3:C1793,"Да")</f>
        <v>20</v>
      </c>
      <c r="B1793" s="53">
        <f t="shared" si="55"/>
        <v>47191</v>
      </c>
      <c r="C1793" s="53" t="str">
        <f>IF(ISERROR(VLOOKUP(B1793,Оп27_BYN→EUR!$C$3:$C$33,1,0)),"Нет","Да")</f>
        <v>Нет</v>
      </c>
      <c r="D1793" s="54">
        <f t="shared" si="54"/>
        <v>365</v>
      </c>
      <c r="E1793" s="55">
        <f>('Все выпуски'!$H$4*'Все выпуски'!$H$8)*((VLOOKUP(IF(C1793="Нет",VLOOKUP(A1793,Оп27_BYN→EUR!$A$2:$C$33,3,0),VLOOKUP((A1793-1),Оп27_BYN→EUR!$A$2:$C$33,3,0)),$B$2:$G$2774,5,0)-VLOOKUP(B1793,$B$2:$G$2774,5,0))/365+(VLOOKUP(IF(C1793="Нет",VLOOKUP(A1793,Оп27_BYN→EUR!$A$2:$C$33,3,0),VLOOKUP((A1793-1),Оп27_BYN→EUR!$A$2:$C$33,3,0)),$B$2:$G$2774,6,0)-VLOOKUP(B1793,$B$2:$G$2774,6,0))/366)</f>
        <v>0.1866907534344627</v>
      </c>
      <c r="F1793" s="54">
        <f>COUNTIF(D1794:$D$2774,365)</f>
        <v>981</v>
      </c>
      <c r="G1793" s="54">
        <f>COUNTIF(D1794:$D$2774,366)</f>
        <v>0</v>
      </c>
    </row>
    <row r="1794" spans="1:7" x14ac:dyDescent="0.25">
      <c r="A1794" s="54">
        <f>COUNTIF($C$3:C1794,"Да")</f>
        <v>20</v>
      </c>
      <c r="B1794" s="53">
        <f t="shared" si="55"/>
        <v>47192</v>
      </c>
      <c r="C1794" s="53" t="str">
        <f>IF(ISERROR(VLOOKUP(B1794,Оп27_BYN→EUR!$C$3:$C$33,1,0)),"Нет","Да")</f>
        <v>Нет</v>
      </c>
      <c r="D1794" s="54">
        <f t="shared" si="54"/>
        <v>365</v>
      </c>
      <c r="E1794" s="55">
        <f>('Все выпуски'!$H$4*'Все выпуски'!$H$8)*((VLOOKUP(IF(C1794="Нет",VLOOKUP(A1794,Оп27_BYN→EUR!$A$2:$C$33,3,0),VLOOKUP((A1794-1),Оп27_BYN→EUR!$A$2:$C$33,3,0)),$B$2:$G$2774,5,0)-VLOOKUP(B1794,$B$2:$G$2774,5,0))/365+(VLOOKUP(IF(C1794="Нет",VLOOKUP(A1794,Оп27_BYN→EUR!$A$2:$C$33,3,0),VLOOKUP((A1794-1),Оп27_BYN→EUR!$A$2:$C$33,3,0)),$B$2:$G$2774,6,0)-VLOOKUP(B1794,$B$2:$G$2774,6,0))/366)</f>
        <v>0.21336086106795737</v>
      </c>
      <c r="F1794" s="54">
        <f>COUNTIF(D1795:$D$2774,365)</f>
        <v>980</v>
      </c>
      <c r="G1794" s="54">
        <f>COUNTIF(D1795:$D$2774,366)</f>
        <v>0</v>
      </c>
    </row>
    <row r="1795" spans="1:7" x14ac:dyDescent="0.25">
      <c r="A1795" s="54">
        <f>COUNTIF($C$3:C1795,"Да")</f>
        <v>20</v>
      </c>
      <c r="B1795" s="53">
        <f t="shared" si="55"/>
        <v>47193</v>
      </c>
      <c r="C1795" s="53" t="str">
        <f>IF(ISERROR(VLOOKUP(B1795,Оп27_BYN→EUR!$C$3:$C$33,1,0)),"Нет","Да")</f>
        <v>Нет</v>
      </c>
      <c r="D1795" s="54">
        <f t="shared" ref="D1795:D1858" si="56">IF(MOD(YEAR(B1795),4)=0,366,365)</f>
        <v>365</v>
      </c>
      <c r="E1795" s="55">
        <f>('Все выпуски'!$H$4*'Все выпуски'!$H$8)*((VLOOKUP(IF(C1795="Нет",VLOOKUP(A1795,Оп27_BYN→EUR!$A$2:$C$33,3,0),VLOOKUP((A1795-1),Оп27_BYN→EUR!$A$2:$C$33,3,0)),$B$2:$G$2774,5,0)-VLOOKUP(B1795,$B$2:$G$2774,5,0))/365+(VLOOKUP(IF(C1795="Нет",VLOOKUP(A1795,Оп27_BYN→EUR!$A$2:$C$33,3,0),VLOOKUP((A1795-1),Оп27_BYN→EUR!$A$2:$C$33,3,0)),$B$2:$G$2774,6,0)-VLOOKUP(B1795,$B$2:$G$2774,6,0))/366)</f>
        <v>0.24003096870145205</v>
      </c>
      <c r="F1795" s="54">
        <f>COUNTIF(D1796:$D$2774,365)</f>
        <v>979</v>
      </c>
      <c r="G1795" s="54">
        <f>COUNTIF(D1796:$D$2774,366)</f>
        <v>0</v>
      </c>
    </row>
    <row r="1796" spans="1:7" x14ac:dyDescent="0.25">
      <c r="A1796" s="54">
        <f>COUNTIF($C$3:C1796,"Да")</f>
        <v>20</v>
      </c>
      <c r="B1796" s="53">
        <f t="shared" ref="B1796:B1859" si="57">B1795+1</f>
        <v>47194</v>
      </c>
      <c r="C1796" s="53" t="str">
        <f>IF(ISERROR(VLOOKUP(B1796,Оп27_BYN→EUR!$C$3:$C$33,1,0)),"Нет","Да")</f>
        <v>Нет</v>
      </c>
      <c r="D1796" s="54">
        <f t="shared" si="56"/>
        <v>365</v>
      </c>
      <c r="E1796" s="55">
        <f>('Все выпуски'!$H$4*'Все выпуски'!$H$8)*((VLOOKUP(IF(C1796="Нет",VLOOKUP(A1796,Оп27_BYN→EUR!$A$2:$C$33,3,0),VLOOKUP((A1796-1),Оп27_BYN→EUR!$A$2:$C$33,3,0)),$B$2:$G$2774,5,0)-VLOOKUP(B1796,$B$2:$G$2774,5,0))/365+(VLOOKUP(IF(C1796="Нет",VLOOKUP(A1796,Оп27_BYN→EUR!$A$2:$C$33,3,0),VLOOKUP((A1796-1),Оп27_BYN→EUR!$A$2:$C$33,3,0)),$B$2:$G$2774,6,0)-VLOOKUP(B1796,$B$2:$G$2774,6,0))/366)</f>
        <v>0.26670107633494672</v>
      </c>
      <c r="F1796" s="54">
        <f>COUNTIF(D1797:$D$2774,365)</f>
        <v>978</v>
      </c>
      <c r="G1796" s="54">
        <f>COUNTIF(D1797:$D$2774,366)</f>
        <v>0</v>
      </c>
    </row>
    <row r="1797" spans="1:7" x14ac:dyDescent="0.25">
      <c r="A1797" s="54">
        <f>COUNTIF($C$3:C1797,"Да")</f>
        <v>20</v>
      </c>
      <c r="B1797" s="53">
        <f t="shared" si="57"/>
        <v>47195</v>
      </c>
      <c r="C1797" s="53" t="str">
        <f>IF(ISERROR(VLOOKUP(B1797,Оп27_BYN→EUR!$C$3:$C$33,1,0)),"Нет","Да")</f>
        <v>Нет</v>
      </c>
      <c r="D1797" s="54">
        <f t="shared" si="56"/>
        <v>365</v>
      </c>
      <c r="E1797" s="55">
        <f>('Все выпуски'!$H$4*'Все выпуски'!$H$8)*((VLOOKUP(IF(C1797="Нет",VLOOKUP(A1797,Оп27_BYN→EUR!$A$2:$C$33,3,0),VLOOKUP((A1797-1),Оп27_BYN→EUR!$A$2:$C$33,3,0)),$B$2:$G$2774,5,0)-VLOOKUP(B1797,$B$2:$G$2774,5,0))/365+(VLOOKUP(IF(C1797="Нет",VLOOKUP(A1797,Оп27_BYN→EUR!$A$2:$C$33,3,0),VLOOKUP((A1797-1),Оп27_BYN→EUR!$A$2:$C$33,3,0)),$B$2:$G$2774,6,0)-VLOOKUP(B1797,$B$2:$G$2774,6,0))/366)</f>
        <v>0.29337118396844142</v>
      </c>
      <c r="F1797" s="54">
        <f>COUNTIF(D1798:$D$2774,365)</f>
        <v>977</v>
      </c>
      <c r="G1797" s="54">
        <f>COUNTIF(D1798:$D$2774,366)</f>
        <v>0</v>
      </c>
    </row>
    <row r="1798" spans="1:7" x14ac:dyDescent="0.25">
      <c r="A1798" s="54">
        <f>COUNTIF($C$3:C1798,"Да")</f>
        <v>20</v>
      </c>
      <c r="B1798" s="53">
        <f t="shared" si="57"/>
        <v>47196</v>
      </c>
      <c r="C1798" s="53" t="str">
        <f>IF(ISERROR(VLOOKUP(B1798,Оп27_BYN→EUR!$C$3:$C$33,1,0)),"Нет","Да")</f>
        <v>Нет</v>
      </c>
      <c r="D1798" s="54">
        <f t="shared" si="56"/>
        <v>365</v>
      </c>
      <c r="E1798" s="55">
        <f>('Все выпуски'!$H$4*'Все выпуски'!$H$8)*((VLOOKUP(IF(C1798="Нет",VLOOKUP(A1798,Оп27_BYN→EUR!$A$2:$C$33,3,0),VLOOKUP((A1798-1),Оп27_BYN→EUR!$A$2:$C$33,3,0)),$B$2:$G$2774,5,0)-VLOOKUP(B1798,$B$2:$G$2774,5,0))/365+(VLOOKUP(IF(C1798="Нет",VLOOKUP(A1798,Оп27_BYN→EUR!$A$2:$C$33,3,0),VLOOKUP((A1798-1),Оп27_BYN→EUR!$A$2:$C$33,3,0)),$B$2:$G$2774,6,0)-VLOOKUP(B1798,$B$2:$G$2774,6,0))/366)</f>
        <v>0.32004129160193601</v>
      </c>
      <c r="F1798" s="54">
        <f>COUNTIF(D1799:$D$2774,365)</f>
        <v>976</v>
      </c>
      <c r="G1798" s="54">
        <f>COUNTIF(D1799:$D$2774,366)</f>
        <v>0</v>
      </c>
    </row>
    <row r="1799" spans="1:7" x14ac:dyDescent="0.25">
      <c r="A1799" s="54">
        <f>COUNTIF($C$3:C1799,"Да")</f>
        <v>20</v>
      </c>
      <c r="B1799" s="53">
        <f t="shared" si="57"/>
        <v>47197</v>
      </c>
      <c r="C1799" s="53" t="str">
        <f>IF(ISERROR(VLOOKUP(B1799,Оп27_BYN→EUR!$C$3:$C$33,1,0)),"Нет","Да")</f>
        <v>Нет</v>
      </c>
      <c r="D1799" s="54">
        <f t="shared" si="56"/>
        <v>365</v>
      </c>
      <c r="E1799" s="55">
        <f>('Все выпуски'!$H$4*'Все выпуски'!$H$8)*((VLOOKUP(IF(C1799="Нет",VLOOKUP(A1799,Оп27_BYN→EUR!$A$2:$C$33,3,0),VLOOKUP((A1799-1),Оп27_BYN→EUR!$A$2:$C$33,3,0)),$B$2:$G$2774,5,0)-VLOOKUP(B1799,$B$2:$G$2774,5,0))/365+(VLOOKUP(IF(C1799="Нет",VLOOKUP(A1799,Оп27_BYN→EUR!$A$2:$C$33,3,0),VLOOKUP((A1799-1),Оп27_BYN→EUR!$A$2:$C$33,3,0)),$B$2:$G$2774,6,0)-VLOOKUP(B1799,$B$2:$G$2774,6,0))/366)</f>
        <v>0.34671139923543071</v>
      </c>
      <c r="F1799" s="54">
        <f>COUNTIF(D1800:$D$2774,365)</f>
        <v>975</v>
      </c>
      <c r="G1799" s="54">
        <f>COUNTIF(D1800:$D$2774,366)</f>
        <v>0</v>
      </c>
    </row>
    <row r="1800" spans="1:7" x14ac:dyDescent="0.25">
      <c r="A1800" s="54">
        <f>COUNTIF($C$3:C1800,"Да")</f>
        <v>20</v>
      </c>
      <c r="B1800" s="53">
        <f t="shared" si="57"/>
        <v>47198</v>
      </c>
      <c r="C1800" s="53" t="str">
        <f>IF(ISERROR(VLOOKUP(B1800,Оп27_BYN→EUR!$C$3:$C$33,1,0)),"Нет","Да")</f>
        <v>Нет</v>
      </c>
      <c r="D1800" s="54">
        <f t="shared" si="56"/>
        <v>365</v>
      </c>
      <c r="E1800" s="55">
        <f>('Все выпуски'!$H$4*'Все выпуски'!$H$8)*((VLOOKUP(IF(C1800="Нет",VLOOKUP(A1800,Оп27_BYN→EUR!$A$2:$C$33,3,0),VLOOKUP((A1800-1),Оп27_BYN→EUR!$A$2:$C$33,3,0)),$B$2:$G$2774,5,0)-VLOOKUP(B1800,$B$2:$G$2774,5,0))/365+(VLOOKUP(IF(C1800="Нет",VLOOKUP(A1800,Оп27_BYN→EUR!$A$2:$C$33,3,0),VLOOKUP((A1800-1),Оп27_BYN→EUR!$A$2:$C$33,3,0)),$B$2:$G$2774,6,0)-VLOOKUP(B1800,$B$2:$G$2774,6,0))/366)</f>
        <v>0.37338150686892541</v>
      </c>
      <c r="F1800" s="54">
        <f>COUNTIF(D1801:$D$2774,365)</f>
        <v>974</v>
      </c>
      <c r="G1800" s="54">
        <f>COUNTIF(D1801:$D$2774,366)</f>
        <v>0</v>
      </c>
    </row>
    <row r="1801" spans="1:7" x14ac:dyDescent="0.25">
      <c r="A1801" s="54">
        <f>COUNTIF($C$3:C1801,"Да")</f>
        <v>20</v>
      </c>
      <c r="B1801" s="53">
        <f t="shared" si="57"/>
        <v>47199</v>
      </c>
      <c r="C1801" s="53" t="str">
        <f>IF(ISERROR(VLOOKUP(B1801,Оп27_BYN→EUR!$C$3:$C$33,1,0)),"Нет","Да")</f>
        <v>Нет</v>
      </c>
      <c r="D1801" s="54">
        <f t="shared" si="56"/>
        <v>365</v>
      </c>
      <c r="E1801" s="55">
        <f>('Все выпуски'!$H$4*'Все выпуски'!$H$8)*((VLOOKUP(IF(C1801="Нет",VLOOKUP(A1801,Оп27_BYN→EUR!$A$2:$C$33,3,0),VLOOKUP((A1801-1),Оп27_BYN→EUR!$A$2:$C$33,3,0)),$B$2:$G$2774,5,0)-VLOOKUP(B1801,$B$2:$G$2774,5,0))/365+(VLOOKUP(IF(C1801="Нет",VLOOKUP(A1801,Оп27_BYN→EUR!$A$2:$C$33,3,0),VLOOKUP((A1801-1),Оп27_BYN→EUR!$A$2:$C$33,3,0)),$B$2:$G$2774,6,0)-VLOOKUP(B1801,$B$2:$G$2774,6,0))/366)</f>
        <v>0.40005161450242005</v>
      </c>
      <c r="F1801" s="54">
        <f>COUNTIF(D1802:$D$2774,365)</f>
        <v>973</v>
      </c>
      <c r="G1801" s="54">
        <f>COUNTIF(D1802:$D$2774,366)</f>
        <v>0</v>
      </c>
    </row>
    <row r="1802" spans="1:7" x14ac:dyDescent="0.25">
      <c r="A1802" s="54">
        <f>COUNTIF($C$3:C1802,"Да")</f>
        <v>20</v>
      </c>
      <c r="B1802" s="53">
        <f t="shared" si="57"/>
        <v>47200</v>
      </c>
      <c r="C1802" s="53" t="str">
        <f>IF(ISERROR(VLOOKUP(B1802,Оп27_BYN→EUR!$C$3:$C$33,1,0)),"Нет","Да")</f>
        <v>Нет</v>
      </c>
      <c r="D1802" s="54">
        <f t="shared" si="56"/>
        <v>365</v>
      </c>
      <c r="E1802" s="55">
        <f>('Все выпуски'!$H$4*'Все выпуски'!$H$8)*((VLOOKUP(IF(C1802="Нет",VLOOKUP(A1802,Оп27_BYN→EUR!$A$2:$C$33,3,0),VLOOKUP((A1802-1),Оп27_BYN→EUR!$A$2:$C$33,3,0)),$B$2:$G$2774,5,0)-VLOOKUP(B1802,$B$2:$G$2774,5,0))/365+(VLOOKUP(IF(C1802="Нет",VLOOKUP(A1802,Оп27_BYN→EUR!$A$2:$C$33,3,0),VLOOKUP((A1802-1),Оп27_BYN→EUR!$A$2:$C$33,3,0)),$B$2:$G$2774,6,0)-VLOOKUP(B1802,$B$2:$G$2774,6,0))/366)</f>
        <v>0.42672172213591475</v>
      </c>
      <c r="F1802" s="54">
        <f>COUNTIF(D1803:$D$2774,365)</f>
        <v>972</v>
      </c>
      <c r="G1802" s="54">
        <f>COUNTIF(D1803:$D$2774,366)</f>
        <v>0</v>
      </c>
    </row>
    <row r="1803" spans="1:7" x14ac:dyDescent="0.25">
      <c r="A1803" s="54">
        <f>COUNTIF($C$3:C1803,"Да")</f>
        <v>20</v>
      </c>
      <c r="B1803" s="53">
        <f t="shared" si="57"/>
        <v>47201</v>
      </c>
      <c r="C1803" s="53" t="str">
        <f>IF(ISERROR(VLOOKUP(B1803,Оп27_BYN→EUR!$C$3:$C$33,1,0)),"Нет","Да")</f>
        <v>Нет</v>
      </c>
      <c r="D1803" s="54">
        <f t="shared" si="56"/>
        <v>365</v>
      </c>
      <c r="E1803" s="55">
        <f>('Все выпуски'!$H$4*'Все выпуски'!$H$8)*((VLOOKUP(IF(C1803="Нет",VLOOKUP(A1803,Оп27_BYN→EUR!$A$2:$C$33,3,0),VLOOKUP((A1803-1),Оп27_BYN→EUR!$A$2:$C$33,3,0)),$B$2:$G$2774,5,0)-VLOOKUP(B1803,$B$2:$G$2774,5,0))/365+(VLOOKUP(IF(C1803="Нет",VLOOKUP(A1803,Оп27_BYN→EUR!$A$2:$C$33,3,0),VLOOKUP((A1803-1),Оп27_BYN→EUR!$A$2:$C$33,3,0)),$B$2:$G$2774,6,0)-VLOOKUP(B1803,$B$2:$G$2774,6,0))/366)</f>
        <v>0.45339182976940945</v>
      </c>
      <c r="F1803" s="54">
        <f>COUNTIF(D1804:$D$2774,365)</f>
        <v>971</v>
      </c>
      <c r="G1803" s="54">
        <f>COUNTIF(D1804:$D$2774,366)</f>
        <v>0</v>
      </c>
    </row>
    <row r="1804" spans="1:7" x14ac:dyDescent="0.25">
      <c r="A1804" s="54">
        <f>COUNTIF($C$3:C1804,"Да")</f>
        <v>20</v>
      </c>
      <c r="B1804" s="53">
        <f t="shared" si="57"/>
        <v>47202</v>
      </c>
      <c r="C1804" s="53" t="str">
        <f>IF(ISERROR(VLOOKUP(B1804,Оп27_BYN→EUR!$C$3:$C$33,1,0)),"Нет","Да")</f>
        <v>Нет</v>
      </c>
      <c r="D1804" s="54">
        <f t="shared" si="56"/>
        <v>365</v>
      </c>
      <c r="E1804" s="55">
        <f>('Все выпуски'!$H$4*'Все выпуски'!$H$8)*((VLOOKUP(IF(C1804="Нет",VLOOKUP(A1804,Оп27_BYN→EUR!$A$2:$C$33,3,0),VLOOKUP((A1804-1),Оп27_BYN→EUR!$A$2:$C$33,3,0)),$B$2:$G$2774,5,0)-VLOOKUP(B1804,$B$2:$G$2774,5,0))/365+(VLOOKUP(IF(C1804="Нет",VLOOKUP(A1804,Оп27_BYN→EUR!$A$2:$C$33,3,0),VLOOKUP((A1804-1),Оп27_BYN→EUR!$A$2:$C$33,3,0)),$B$2:$G$2774,6,0)-VLOOKUP(B1804,$B$2:$G$2774,6,0))/366)</f>
        <v>0.48006193740290409</v>
      </c>
      <c r="F1804" s="54">
        <f>COUNTIF(D1805:$D$2774,365)</f>
        <v>970</v>
      </c>
      <c r="G1804" s="54">
        <f>COUNTIF(D1805:$D$2774,366)</f>
        <v>0</v>
      </c>
    </row>
    <row r="1805" spans="1:7" x14ac:dyDescent="0.25">
      <c r="A1805" s="54">
        <f>COUNTIF($C$3:C1805,"Да")</f>
        <v>20</v>
      </c>
      <c r="B1805" s="53">
        <f t="shared" si="57"/>
        <v>47203</v>
      </c>
      <c r="C1805" s="53" t="str">
        <f>IF(ISERROR(VLOOKUP(B1805,Оп27_BYN→EUR!$C$3:$C$33,1,0)),"Нет","Да")</f>
        <v>Нет</v>
      </c>
      <c r="D1805" s="54">
        <f t="shared" si="56"/>
        <v>365</v>
      </c>
      <c r="E1805" s="55">
        <f>('Все выпуски'!$H$4*'Все выпуски'!$H$8)*((VLOOKUP(IF(C1805="Нет",VLOOKUP(A1805,Оп27_BYN→EUR!$A$2:$C$33,3,0),VLOOKUP((A1805-1),Оп27_BYN→EUR!$A$2:$C$33,3,0)),$B$2:$G$2774,5,0)-VLOOKUP(B1805,$B$2:$G$2774,5,0))/365+(VLOOKUP(IF(C1805="Нет",VLOOKUP(A1805,Оп27_BYN→EUR!$A$2:$C$33,3,0),VLOOKUP((A1805-1),Оп27_BYN→EUR!$A$2:$C$33,3,0)),$B$2:$G$2774,6,0)-VLOOKUP(B1805,$B$2:$G$2774,6,0))/366)</f>
        <v>0.50673204503639879</v>
      </c>
      <c r="F1805" s="54">
        <f>COUNTIF(D1806:$D$2774,365)</f>
        <v>969</v>
      </c>
      <c r="G1805" s="54">
        <f>COUNTIF(D1806:$D$2774,366)</f>
        <v>0</v>
      </c>
    </row>
    <row r="1806" spans="1:7" x14ac:dyDescent="0.25">
      <c r="A1806" s="54">
        <f>COUNTIF($C$3:C1806,"Да")</f>
        <v>20</v>
      </c>
      <c r="B1806" s="53">
        <f t="shared" si="57"/>
        <v>47204</v>
      </c>
      <c r="C1806" s="53" t="str">
        <f>IF(ISERROR(VLOOKUP(B1806,Оп27_BYN→EUR!$C$3:$C$33,1,0)),"Нет","Да")</f>
        <v>Нет</v>
      </c>
      <c r="D1806" s="54">
        <f t="shared" si="56"/>
        <v>365</v>
      </c>
      <c r="E1806" s="55">
        <f>('Все выпуски'!$H$4*'Все выпуски'!$H$8)*((VLOOKUP(IF(C1806="Нет",VLOOKUP(A1806,Оп27_BYN→EUR!$A$2:$C$33,3,0),VLOOKUP((A1806-1),Оп27_BYN→EUR!$A$2:$C$33,3,0)),$B$2:$G$2774,5,0)-VLOOKUP(B1806,$B$2:$G$2774,5,0))/365+(VLOOKUP(IF(C1806="Нет",VLOOKUP(A1806,Оп27_BYN→EUR!$A$2:$C$33,3,0),VLOOKUP((A1806-1),Оп27_BYN→EUR!$A$2:$C$33,3,0)),$B$2:$G$2774,6,0)-VLOOKUP(B1806,$B$2:$G$2774,6,0))/366)</f>
        <v>0.53340215266989344</v>
      </c>
      <c r="F1806" s="54">
        <f>COUNTIF(D1807:$D$2774,365)</f>
        <v>968</v>
      </c>
      <c r="G1806" s="54">
        <f>COUNTIF(D1807:$D$2774,366)</f>
        <v>0</v>
      </c>
    </row>
    <row r="1807" spans="1:7" x14ac:dyDescent="0.25">
      <c r="A1807" s="54">
        <f>COUNTIF($C$3:C1807,"Да")</f>
        <v>20</v>
      </c>
      <c r="B1807" s="53">
        <f t="shared" si="57"/>
        <v>47205</v>
      </c>
      <c r="C1807" s="53" t="str">
        <f>IF(ISERROR(VLOOKUP(B1807,Оп27_BYN→EUR!$C$3:$C$33,1,0)),"Нет","Да")</f>
        <v>Нет</v>
      </c>
      <c r="D1807" s="54">
        <f t="shared" si="56"/>
        <v>365</v>
      </c>
      <c r="E1807" s="55">
        <f>('Все выпуски'!$H$4*'Все выпуски'!$H$8)*((VLOOKUP(IF(C1807="Нет",VLOOKUP(A1807,Оп27_BYN→EUR!$A$2:$C$33,3,0),VLOOKUP((A1807-1),Оп27_BYN→EUR!$A$2:$C$33,3,0)),$B$2:$G$2774,5,0)-VLOOKUP(B1807,$B$2:$G$2774,5,0))/365+(VLOOKUP(IF(C1807="Нет",VLOOKUP(A1807,Оп27_BYN→EUR!$A$2:$C$33,3,0),VLOOKUP((A1807-1),Оп27_BYN→EUR!$A$2:$C$33,3,0)),$B$2:$G$2774,6,0)-VLOOKUP(B1807,$B$2:$G$2774,6,0))/366)</f>
        <v>0.56007226030338808</v>
      </c>
      <c r="F1807" s="54">
        <f>COUNTIF(D1808:$D$2774,365)</f>
        <v>967</v>
      </c>
      <c r="G1807" s="54">
        <f>COUNTIF(D1808:$D$2774,366)</f>
        <v>0</v>
      </c>
    </row>
    <row r="1808" spans="1:7" x14ac:dyDescent="0.25">
      <c r="A1808" s="54">
        <f>COUNTIF($C$3:C1808,"Да")</f>
        <v>20</v>
      </c>
      <c r="B1808" s="53">
        <f t="shared" si="57"/>
        <v>47206</v>
      </c>
      <c r="C1808" s="53" t="str">
        <f>IF(ISERROR(VLOOKUP(B1808,Оп27_BYN→EUR!$C$3:$C$33,1,0)),"Нет","Да")</f>
        <v>Нет</v>
      </c>
      <c r="D1808" s="54">
        <f t="shared" si="56"/>
        <v>365</v>
      </c>
      <c r="E1808" s="55">
        <f>('Все выпуски'!$H$4*'Все выпуски'!$H$8)*((VLOOKUP(IF(C1808="Нет",VLOOKUP(A1808,Оп27_BYN→EUR!$A$2:$C$33,3,0),VLOOKUP((A1808-1),Оп27_BYN→EUR!$A$2:$C$33,3,0)),$B$2:$G$2774,5,0)-VLOOKUP(B1808,$B$2:$G$2774,5,0))/365+(VLOOKUP(IF(C1808="Нет",VLOOKUP(A1808,Оп27_BYN→EUR!$A$2:$C$33,3,0),VLOOKUP((A1808-1),Оп27_BYN→EUR!$A$2:$C$33,3,0)),$B$2:$G$2774,6,0)-VLOOKUP(B1808,$B$2:$G$2774,6,0))/366)</f>
        <v>0.58674236793688284</v>
      </c>
      <c r="F1808" s="54">
        <f>COUNTIF(D1809:$D$2774,365)</f>
        <v>966</v>
      </c>
      <c r="G1808" s="54">
        <f>COUNTIF(D1809:$D$2774,366)</f>
        <v>0</v>
      </c>
    </row>
    <row r="1809" spans="1:7" x14ac:dyDescent="0.25">
      <c r="A1809" s="54">
        <f>COUNTIF($C$3:C1809,"Да")</f>
        <v>20</v>
      </c>
      <c r="B1809" s="53">
        <f t="shared" si="57"/>
        <v>47207</v>
      </c>
      <c r="C1809" s="53" t="str">
        <f>IF(ISERROR(VLOOKUP(B1809,Оп27_BYN→EUR!$C$3:$C$33,1,0)),"Нет","Да")</f>
        <v>Нет</v>
      </c>
      <c r="D1809" s="54">
        <f t="shared" si="56"/>
        <v>365</v>
      </c>
      <c r="E1809" s="55">
        <f>('Все выпуски'!$H$4*'Все выпуски'!$H$8)*((VLOOKUP(IF(C1809="Нет",VLOOKUP(A1809,Оп27_BYN→EUR!$A$2:$C$33,3,0),VLOOKUP((A1809-1),Оп27_BYN→EUR!$A$2:$C$33,3,0)),$B$2:$G$2774,5,0)-VLOOKUP(B1809,$B$2:$G$2774,5,0))/365+(VLOOKUP(IF(C1809="Нет",VLOOKUP(A1809,Оп27_BYN→EUR!$A$2:$C$33,3,0),VLOOKUP((A1809-1),Оп27_BYN→EUR!$A$2:$C$33,3,0)),$B$2:$G$2774,6,0)-VLOOKUP(B1809,$B$2:$G$2774,6,0))/366)</f>
        <v>0.61341247557037748</v>
      </c>
      <c r="F1809" s="54">
        <f>COUNTIF(D1810:$D$2774,365)</f>
        <v>965</v>
      </c>
      <c r="G1809" s="54">
        <f>COUNTIF(D1810:$D$2774,366)</f>
        <v>0</v>
      </c>
    </row>
    <row r="1810" spans="1:7" x14ac:dyDescent="0.25">
      <c r="A1810" s="54">
        <f>COUNTIF($C$3:C1810,"Да")</f>
        <v>20</v>
      </c>
      <c r="B1810" s="53">
        <f t="shared" si="57"/>
        <v>47208</v>
      </c>
      <c r="C1810" s="53" t="str">
        <f>IF(ISERROR(VLOOKUP(B1810,Оп27_BYN→EUR!$C$3:$C$33,1,0)),"Нет","Да")</f>
        <v>Нет</v>
      </c>
      <c r="D1810" s="54">
        <f t="shared" si="56"/>
        <v>365</v>
      </c>
      <c r="E1810" s="55">
        <f>('Все выпуски'!$H$4*'Все выпуски'!$H$8)*((VLOOKUP(IF(C1810="Нет",VLOOKUP(A1810,Оп27_BYN→EUR!$A$2:$C$33,3,0),VLOOKUP((A1810-1),Оп27_BYN→EUR!$A$2:$C$33,3,0)),$B$2:$G$2774,5,0)-VLOOKUP(B1810,$B$2:$G$2774,5,0))/365+(VLOOKUP(IF(C1810="Нет",VLOOKUP(A1810,Оп27_BYN→EUR!$A$2:$C$33,3,0),VLOOKUP((A1810-1),Оп27_BYN→EUR!$A$2:$C$33,3,0)),$B$2:$G$2774,6,0)-VLOOKUP(B1810,$B$2:$G$2774,6,0))/366)</f>
        <v>0.64008258320387201</v>
      </c>
      <c r="F1810" s="54">
        <f>COUNTIF(D1811:$D$2774,365)</f>
        <v>964</v>
      </c>
      <c r="G1810" s="54">
        <f>COUNTIF(D1811:$D$2774,366)</f>
        <v>0</v>
      </c>
    </row>
    <row r="1811" spans="1:7" x14ac:dyDescent="0.25">
      <c r="A1811" s="54">
        <f>COUNTIF($C$3:C1811,"Да")</f>
        <v>20</v>
      </c>
      <c r="B1811" s="53">
        <f t="shared" si="57"/>
        <v>47209</v>
      </c>
      <c r="C1811" s="53" t="str">
        <f>IF(ISERROR(VLOOKUP(B1811,Оп27_BYN→EUR!$C$3:$C$33,1,0)),"Нет","Да")</f>
        <v>Нет</v>
      </c>
      <c r="D1811" s="54">
        <f t="shared" si="56"/>
        <v>365</v>
      </c>
      <c r="E1811" s="55">
        <f>('Все выпуски'!$H$4*'Все выпуски'!$H$8)*((VLOOKUP(IF(C1811="Нет",VLOOKUP(A1811,Оп27_BYN→EUR!$A$2:$C$33,3,0),VLOOKUP((A1811-1),Оп27_BYN→EUR!$A$2:$C$33,3,0)),$B$2:$G$2774,5,0)-VLOOKUP(B1811,$B$2:$G$2774,5,0))/365+(VLOOKUP(IF(C1811="Нет",VLOOKUP(A1811,Оп27_BYN→EUR!$A$2:$C$33,3,0),VLOOKUP((A1811-1),Оп27_BYN→EUR!$A$2:$C$33,3,0)),$B$2:$G$2774,6,0)-VLOOKUP(B1811,$B$2:$G$2774,6,0))/366)</f>
        <v>0.66675269083736677</v>
      </c>
      <c r="F1811" s="54">
        <f>COUNTIF(D1812:$D$2774,365)</f>
        <v>963</v>
      </c>
      <c r="G1811" s="54">
        <f>COUNTIF(D1812:$D$2774,366)</f>
        <v>0</v>
      </c>
    </row>
    <row r="1812" spans="1:7" x14ac:dyDescent="0.25">
      <c r="A1812" s="54">
        <f>COUNTIF($C$3:C1812,"Да")</f>
        <v>20</v>
      </c>
      <c r="B1812" s="53">
        <f t="shared" si="57"/>
        <v>47210</v>
      </c>
      <c r="C1812" s="53" t="str">
        <f>IF(ISERROR(VLOOKUP(B1812,Оп27_BYN→EUR!$C$3:$C$33,1,0)),"Нет","Да")</f>
        <v>Нет</v>
      </c>
      <c r="D1812" s="54">
        <f t="shared" si="56"/>
        <v>365</v>
      </c>
      <c r="E1812" s="55">
        <f>('Все выпуски'!$H$4*'Все выпуски'!$H$8)*((VLOOKUP(IF(C1812="Нет",VLOOKUP(A1812,Оп27_BYN→EUR!$A$2:$C$33,3,0),VLOOKUP((A1812-1),Оп27_BYN→EUR!$A$2:$C$33,3,0)),$B$2:$G$2774,5,0)-VLOOKUP(B1812,$B$2:$G$2774,5,0))/365+(VLOOKUP(IF(C1812="Нет",VLOOKUP(A1812,Оп27_BYN→EUR!$A$2:$C$33,3,0),VLOOKUP((A1812-1),Оп27_BYN→EUR!$A$2:$C$33,3,0)),$B$2:$G$2774,6,0)-VLOOKUP(B1812,$B$2:$G$2774,6,0))/366)</f>
        <v>0.69342279847086141</v>
      </c>
      <c r="F1812" s="54">
        <f>COUNTIF(D1813:$D$2774,365)</f>
        <v>962</v>
      </c>
      <c r="G1812" s="54">
        <f>COUNTIF(D1813:$D$2774,366)</f>
        <v>0</v>
      </c>
    </row>
    <row r="1813" spans="1:7" x14ac:dyDescent="0.25">
      <c r="A1813" s="54">
        <f>COUNTIF($C$3:C1813,"Да")</f>
        <v>20</v>
      </c>
      <c r="B1813" s="53">
        <f t="shared" si="57"/>
        <v>47211</v>
      </c>
      <c r="C1813" s="53" t="str">
        <f>IF(ISERROR(VLOOKUP(B1813,Оп27_BYN→EUR!$C$3:$C$33,1,0)),"Нет","Да")</f>
        <v>Нет</v>
      </c>
      <c r="D1813" s="54">
        <f t="shared" si="56"/>
        <v>365</v>
      </c>
      <c r="E1813" s="55">
        <f>('Все выпуски'!$H$4*'Все выпуски'!$H$8)*((VLOOKUP(IF(C1813="Нет",VLOOKUP(A1813,Оп27_BYN→EUR!$A$2:$C$33,3,0),VLOOKUP((A1813-1),Оп27_BYN→EUR!$A$2:$C$33,3,0)),$B$2:$G$2774,5,0)-VLOOKUP(B1813,$B$2:$G$2774,5,0))/365+(VLOOKUP(IF(C1813="Нет",VLOOKUP(A1813,Оп27_BYN→EUR!$A$2:$C$33,3,0),VLOOKUP((A1813-1),Оп27_BYN→EUR!$A$2:$C$33,3,0)),$B$2:$G$2774,6,0)-VLOOKUP(B1813,$B$2:$G$2774,6,0))/366)</f>
        <v>0.72009290610435617</v>
      </c>
      <c r="F1813" s="54">
        <f>COUNTIF(D1814:$D$2774,365)</f>
        <v>961</v>
      </c>
      <c r="G1813" s="54">
        <f>COUNTIF(D1814:$D$2774,366)</f>
        <v>0</v>
      </c>
    </row>
    <row r="1814" spans="1:7" x14ac:dyDescent="0.25">
      <c r="A1814" s="54">
        <f>COUNTIF($C$3:C1814,"Да")</f>
        <v>20</v>
      </c>
      <c r="B1814" s="53">
        <f t="shared" si="57"/>
        <v>47212</v>
      </c>
      <c r="C1814" s="53" t="str">
        <f>IF(ISERROR(VLOOKUP(B1814,Оп27_BYN→EUR!$C$3:$C$33,1,0)),"Нет","Да")</f>
        <v>Нет</v>
      </c>
      <c r="D1814" s="54">
        <f t="shared" si="56"/>
        <v>365</v>
      </c>
      <c r="E1814" s="55">
        <f>('Все выпуски'!$H$4*'Все выпуски'!$H$8)*((VLOOKUP(IF(C1814="Нет",VLOOKUP(A1814,Оп27_BYN→EUR!$A$2:$C$33,3,0),VLOOKUP((A1814-1),Оп27_BYN→EUR!$A$2:$C$33,3,0)),$B$2:$G$2774,5,0)-VLOOKUP(B1814,$B$2:$G$2774,5,0))/365+(VLOOKUP(IF(C1814="Нет",VLOOKUP(A1814,Оп27_BYN→EUR!$A$2:$C$33,3,0),VLOOKUP((A1814-1),Оп27_BYN→EUR!$A$2:$C$33,3,0)),$B$2:$G$2774,6,0)-VLOOKUP(B1814,$B$2:$G$2774,6,0))/366)</f>
        <v>0.74676301373785081</v>
      </c>
      <c r="F1814" s="54">
        <f>COUNTIF(D1815:$D$2774,365)</f>
        <v>960</v>
      </c>
      <c r="G1814" s="54">
        <f>COUNTIF(D1815:$D$2774,366)</f>
        <v>0</v>
      </c>
    </row>
    <row r="1815" spans="1:7" x14ac:dyDescent="0.25">
      <c r="A1815" s="54">
        <f>COUNTIF($C$3:C1815,"Да")</f>
        <v>20</v>
      </c>
      <c r="B1815" s="53">
        <f t="shared" si="57"/>
        <v>47213</v>
      </c>
      <c r="C1815" s="53" t="str">
        <f>IF(ISERROR(VLOOKUP(B1815,Оп27_BYN→EUR!$C$3:$C$33,1,0)),"Нет","Да")</f>
        <v>Нет</v>
      </c>
      <c r="D1815" s="54">
        <f t="shared" si="56"/>
        <v>365</v>
      </c>
      <c r="E1815" s="55">
        <f>('Все выпуски'!$H$4*'Все выпуски'!$H$8)*((VLOOKUP(IF(C1815="Нет",VLOOKUP(A1815,Оп27_BYN→EUR!$A$2:$C$33,3,0),VLOOKUP((A1815-1),Оп27_BYN→EUR!$A$2:$C$33,3,0)),$B$2:$G$2774,5,0)-VLOOKUP(B1815,$B$2:$G$2774,5,0))/365+(VLOOKUP(IF(C1815="Нет",VLOOKUP(A1815,Оп27_BYN→EUR!$A$2:$C$33,3,0),VLOOKUP((A1815-1),Оп27_BYN→EUR!$A$2:$C$33,3,0)),$B$2:$G$2774,6,0)-VLOOKUP(B1815,$B$2:$G$2774,6,0))/366)</f>
        <v>0.77343312137134557</v>
      </c>
      <c r="F1815" s="54">
        <f>COUNTIF(D1816:$D$2774,365)</f>
        <v>959</v>
      </c>
      <c r="G1815" s="54">
        <f>COUNTIF(D1816:$D$2774,366)</f>
        <v>0</v>
      </c>
    </row>
    <row r="1816" spans="1:7" x14ac:dyDescent="0.25">
      <c r="A1816" s="54">
        <f>COUNTIF($C$3:C1816,"Да")</f>
        <v>20</v>
      </c>
      <c r="B1816" s="53">
        <f t="shared" si="57"/>
        <v>47214</v>
      </c>
      <c r="C1816" s="53" t="str">
        <f>IF(ISERROR(VLOOKUP(B1816,Оп27_BYN→EUR!$C$3:$C$33,1,0)),"Нет","Да")</f>
        <v>Нет</v>
      </c>
      <c r="D1816" s="54">
        <f t="shared" si="56"/>
        <v>365</v>
      </c>
      <c r="E1816" s="55">
        <f>('Все выпуски'!$H$4*'Все выпуски'!$H$8)*((VLOOKUP(IF(C1816="Нет",VLOOKUP(A1816,Оп27_BYN→EUR!$A$2:$C$33,3,0),VLOOKUP((A1816-1),Оп27_BYN→EUR!$A$2:$C$33,3,0)),$B$2:$G$2774,5,0)-VLOOKUP(B1816,$B$2:$G$2774,5,0))/365+(VLOOKUP(IF(C1816="Нет",VLOOKUP(A1816,Оп27_BYN→EUR!$A$2:$C$33,3,0),VLOOKUP((A1816-1),Оп27_BYN→EUR!$A$2:$C$33,3,0)),$B$2:$G$2774,6,0)-VLOOKUP(B1816,$B$2:$G$2774,6,0))/366)</f>
        <v>0.8001032290048401</v>
      </c>
      <c r="F1816" s="54">
        <f>COUNTIF(D1817:$D$2774,365)</f>
        <v>958</v>
      </c>
      <c r="G1816" s="54">
        <f>COUNTIF(D1817:$D$2774,366)</f>
        <v>0</v>
      </c>
    </row>
    <row r="1817" spans="1:7" x14ac:dyDescent="0.25">
      <c r="A1817" s="54">
        <f>COUNTIF($C$3:C1817,"Да")</f>
        <v>20</v>
      </c>
      <c r="B1817" s="53">
        <f t="shared" si="57"/>
        <v>47215</v>
      </c>
      <c r="C1817" s="53" t="str">
        <f>IF(ISERROR(VLOOKUP(B1817,Оп27_BYN→EUR!$C$3:$C$33,1,0)),"Нет","Да")</f>
        <v>Нет</v>
      </c>
      <c r="D1817" s="54">
        <f t="shared" si="56"/>
        <v>365</v>
      </c>
      <c r="E1817" s="55">
        <f>('Все выпуски'!$H$4*'Все выпуски'!$H$8)*((VLOOKUP(IF(C1817="Нет",VLOOKUP(A1817,Оп27_BYN→EUR!$A$2:$C$33,3,0),VLOOKUP((A1817-1),Оп27_BYN→EUR!$A$2:$C$33,3,0)),$B$2:$G$2774,5,0)-VLOOKUP(B1817,$B$2:$G$2774,5,0))/365+(VLOOKUP(IF(C1817="Нет",VLOOKUP(A1817,Оп27_BYN→EUR!$A$2:$C$33,3,0),VLOOKUP((A1817-1),Оп27_BYN→EUR!$A$2:$C$33,3,0)),$B$2:$G$2774,6,0)-VLOOKUP(B1817,$B$2:$G$2774,6,0))/366)</f>
        <v>0.82677333663833474</v>
      </c>
      <c r="F1817" s="54">
        <f>COUNTIF(D1818:$D$2774,365)</f>
        <v>957</v>
      </c>
      <c r="G1817" s="54">
        <f>COUNTIF(D1818:$D$2774,366)</f>
        <v>0</v>
      </c>
    </row>
    <row r="1818" spans="1:7" x14ac:dyDescent="0.25">
      <c r="A1818" s="54">
        <f>COUNTIF($C$3:C1818,"Да")</f>
        <v>20</v>
      </c>
      <c r="B1818" s="53">
        <f t="shared" si="57"/>
        <v>47216</v>
      </c>
      <c r="C1818" s="53" t="str">
        <f>IF(ISERROR(VLOOKUP(B1818,Оп27_BYN→EUR!$C$3:$C$33,1,0)),"Нет","Да")</f>
        <v>Нет</v>
      </c>
      <c r="D1818" s="54">
        <f t="shared" si="56"/>
        <v>365</v>
      </c>
      <c r="E1818" s="55">
        <f>('Все выпуски'!$H$4*'Все выпуски'!$H$8)*((VLOOKUP(IF(C1818="Нет",VLOOKUP(A1818,Оп27_BYN→EUR!$A$2:$C$33,3,0),VLOOKUP((A1818-1),Оп27_BYN→EUR!$A$2:$C$33,3,0)),$B$2:$G$2774,5,0)-VLOOKUP(B1818,$B$2:$G$2774,5,0))/365+(VLOOKUP(IF(C1818="Нет",VLOOKUP(A1818,Оп27_BYN→EUR!$A$2:$C$33,3,0),VLOOKUP((A1818-1),Оп27_BYN→EUR!$A$2:$C$33,3,0)),$B$2:$G$2774,6,0)-VLOOKUP(B1818,$B$2:$G$2774,6,0))/366)</f>
        <v>0.8534434442718295</v>
      </c>
      <c r="F1818" s="54">
        <f>COUNTIF(D1819:$D$2774,365)</f>
        <v>956</v>
      </c>
      <c r="G1818" s="54">
        <f>COUNTIF(D1819:$D$2774,366)</f>
        <v>0</v>
      </c>
    </row>
    <row r="1819" spans="1:7" x14ac:dyDescent="0.25">
      <c r="A1819" s="54">
        <f>COUNTIF($C$3:C1819,"Да")</f>
        <v>20</v>
      </c>
      <c r="B1819" s="53">
        <f t="shared" si="57"/>
        <v>47217</v>
      </c>
      <c r="C1819" s="53" t="str">
        <f>IF(ISERROR(VLOOKUP(B1819,Оп27_BYN→EUR!$C$3:$C$33,1,0)),"Нет","Да")</f>
        <v>Нет</v>
      </c>
      <c r="D1819" s="54">
        <f t="shared" si="56"/>
        <v>365</v>
      </c>
      <c r="E1819" s="55">
        <f>('Все выпуски'!$H$4*'Все выпуски'!$H$8)*((VLOOKUP(IF(C1819="Нет",VLOOKUP(A1819,Оп27_BYN→EUR!$A$2:$C$33,3,0),VLOOKUP((A1819-1),Оп27_BYN→EUR!$A$2:$C$33,3,0)),$B$2:$G$2774,5,0)-VLOOKUP(B1819,$B$2:$G$2774,5,0))/365+(VLOOKUP(IF(C1819="Нет",VLOOKUP(A1819,Оп27_BYN→EUR!$A$2:$C$33,3,0),VLOOKUP((A1819-1),Оп27_BYN→EUR!$A$2:$C$33,3,0)),$B$2:$G$2774,6,0)-VLOOKUP(B1819,$B$2:$G$2774,6,0))/366)</f>
        <v>0.88011355190532414</v>
      </c>
      <c r="F1819" s="54">
        <f>COUNTIF(D1820:$D$2774,365)</f>
        <v>955</v>
      </c>
      <c r="G1819" s="54">
        <f>COUNTIF(D1820:$D$2774,366)</f>
        <v>0</v>
      </c>
    </row>
    <row r="1820" spans="1:7" x14ac:dyDescent="0.25">
      <c r="A1820" s="54">
        <f>COUNTIF($C$3:C1820,"Да")</f>
        <v>20</v>
      </c>
      <c r="B1820" s="53">
        <f t="shared" si="57"/>
        <v>47218</v>
      </c>
      <c r="C1820" s="53" t="str">
        <f>IF(ISERROR(VLOOKUP(B1820,Оп27_BYN→EUR!$C$3:$C$33,1,0)),"Нет","Да")</f>
        <v>Нет</v>
      </c>
      <c r="D1820" s="54">
        <f t="shared" si="56"/>
        <v>365</v>
      </c>
      <c r="E1820" s="55">
        <f>('Все выпуски'!$H$4*'Все выпуски'!$H$8)*((VLOOKUP(IF(C1820="Нет",VLOOKUP(A1820,Оп27_BYN→EUR!$A$2:$C$33,3,0),VLOOKUP((A1820-1),Оп27_BYN→EUR!$A$2:$C$33,3,0)),$B$2:$G$2774,5,0)-VLOOKUP(B1820,$B$2:$G$2774,5,0))/365+(VLOOKUP(IF(C1820="Нет",VLOOKUP(A1820,Оп27_BYN→EUR!$A$2:$C$33,3,0),VLOOKUP((A1820-1),Оп27_BYN→EUR!$A$2:$C$33,3,0)),$B$2:$G$2774,6,0)-VLOOKUP(B1820,$B$2:$G$2774,6,0))/366)</f>
        <v>0.9067836595388189</v>
      </c>
      <c r="F1820" s="54">
        <f>COUNTIF(D1821:$D$2774,365)</f>
        <v>954</v>
      </c>
      <c r="G1820" s="54">
        <f>COUNTIF(D1821:$D$2774,366)</f>
        <v>0</v>
      </c>
    </row>
    <row r="1821" spans="1:7" x14ac:dyDescent="0.25">
      <c r="A1821" s="54">
        <f>COUNTIF($C$3:C1821,"Да")</f>
        <v>20</v>
      </c>
      <c r="B1821" s="53">
        <f t="shared" si="57"/>
        <v>47219</v>
      </c>
      <c r="C1821" s="53" t="str">
        <f>IF(ISERROR(VLOOKUP(B1821,Оп27_BYN→EUR!$C$3:$C$33,1,0)),"Нет","Да")</f>
        <v>Нет</v>
      </c>
      <c r="D1821" s="54">
        <f t="shared" si="56"/>
        <v>365</v>
      </c>
      <c r="E1821" s="55">
        <f>('Все выпуски'!$H$4*'Все выпуски'!$H$8)*((VLOOKUP(IF(C1821="Нет",VLOOKUP(A1821,Оп27_BYN→EUR!$A$2:$C$33,3,0),VLOOKUP((A1821-1),Оп27_BYN→EUR!$A$2:$C$33,3,0)),$B$2:$G$2774,5,0)-VLOOKUP(B1821,$B$2:$G$2774,5,0))/365+(VLOOKUP(IF(C1821="Нет",VLOOKUP(A1821,Оп27_BYN→EUR!$A$2:$C$33,3,0),VLOOKUP((A1821-1),Оп27_BYN→EUR!$A$2:$C$33,3,0)),$B$2:$G$2774,6,0)-VLOOKUP(B1821,$B$2:$G$2774,6,0))/366)</f>
        <v>0.93345376717231343</v>
      </c>
      <c r="F1821" s="54">
        <f>COUNTIF(D1822:$D$2774,365)</f>
        <v>953</v>
      </c>
      <c r="G1821" s="54">
        <f>COUNTIF(D1822:$D$2774,366)</f>
        <v>0</v>
      </c>
    </row>
    <row r="1822" spans="1:7" x14ac:dyDescent="0.25">
      <c r="A1822" s="54">
        <f>COUNTIF($C$3:C1822,"Да")</f>
        <v>20</v>
      </c>
      <c r="B1822" s="53">
        <f t="shared" si="57"/>
        <v>47220</v>
      </c>
      <c r="C1822" s="53" t="str">
        <f>IF(ISERROR(VLOOKUP(B1822,Оп27_BYN→EUR!$C$3:$C$33,1,0)),"Нет","Да")</f>
        <v>Нет</v>
      </c>
      <c r="D1822" s="54">
        <f t="shared" si="56"/>
        <v>365</v>
      </c>
      <c r="E1822" s="55">
        <f>('Все выпуски'!$H$4*'Все выпуски'!$H$8)*((VLOOKUP(IF(C1822="Нет",VLOOKUP(A1822,Оп27_BYN→EUR!$A$2:$C$33,3,0),VLOOKUP((A1822-1),Оп27_BYN→EUR!$A$2:$C$33,3,0)),$B$2:$G$2774,5,0)-VLOOKUP(B1822,$B$2:$G$2774,5,0))/365+(VLOOKUP(IF(C1822="Нет",VLOOKUP(A1822,Оп27_BYN→EUR!$A$2:$C$33,3,0),VLOOKUP((A1822-1),Оп27_BYN→EUR!$A$2:$C$33,3,0)),$B$2:$G$2774,6,0)-VLOOKUP(B1822,$B$2:$G$2774,6,0))/366)</f>
        <v>0.96012387480580819</v>
      </c>
      <c r="F1822" s="54">
        <f>COUNTIF(D1823:$D$2774,365)</f>
        <v>952</v>
      </c>
      <c r="G1822" s="54">
        <f>COUNTIF(D1823:$D$2774,366)</f>
        <v>0</v>
      </c>
    </row>
    <row r="1823" spans="1:7" x14ac:dyDescent="0.25">
      <c r="A1823" s="54">
        <f>COUNTIF($C$3:C1823,"Да")</f>
        <v>20</v>
      </c>
      <c r="B1823" s="53">
        <f t="shared" si="57"/>
        <v>47221</v>
      </c>
      <c r="C1823" s="53" t="str">
        <f>IF(ISERROR(VLOOKUP(B1823,Оп27_BYN→EUR!$C$3:$C$33,1,0)),"Нет","Да")</f>
        <v>Нет</v>
      </c>
      <c r="D1823" s="54">
        <f t="shared" si="56"/>
        <v>365</v>
      </c>
      <c r="E1823" s="55">
        <f>('Все выпуски'!$H$4*'Все выпуски'!$H$8)*((VLOOKUP(IF(C1823="Нет",VLOOKUP(A1823,Оп27_BYN→EUR!$A$2:$C$33,3,0),VLOOKUP((A1823-1),Оп27_BYN→EUR!$A$2:$C$33,3,0)),$B$2:$G$2774,5,0)-VLOOKUP(B1823,$B$2:$G$2774,5,0))/365+(VLOOKUP(IF(C1823="Нет",VLOOKUP(A1823,Оп27_BYN→EUR!$A$2:$C$33,3,0),VLOOKUP((A1823-1),Оп27_BYN→EUR!$A$2:$C$33,3,0)),$B$2:$G$2774,6,0)-VLOOKUP(B1823,$B$2:$G$2774,6,0))/366)</f>
        <v>0.98679398243930283</v>
      </c>
      <c r="F1823" s="54">
        <f>COUNTIF(D1824:$D$2774,365)</f>
        <v>951</v>
      </c>
      <c r="G1823" s="54">
        <f>COUNTIF(D1824:$D$2774,366)</f>
        <v>0</v>
      </c>
    </row>
    <row r="1824" spans="1:7" x14ac:dyDescent="0.25">
      <c r="A1824" s="54">
        <f>COUNTIF($C$3:C1824,"Да")</f>
        <v>20</v>
      </c>
      <c r="B1824" s="53">
        <f t="shared" si="57"/>
        <v>47222</v>
      </c>
      <c r="C1824" s="53" t="str">
        <f>IF(ISERROR(VLOOKUP(B1824,Оп27_BYN→EUR!$C$3:$C$33,1,0)),"Нет","Да")</f>
        <v>Нет</v>
      </c>
      <c r="D1824" s="54">
        <f t="shared" si="56"/>
        <v>365</v>
      </c>
      <c r="E1824" s="55">
        <f>('Все выпуски'!$H$4*'Все выпуски'!$H$8)*((VLOOKUP(IF(C1824="Нет",VLOOKUP(A1824,Оп27_BYN→EUR!$A$2:$C$33,3,0),VLOOKUP((A1824-1),Оп27_BYN→EUR!$A$2:$C$33,3,0)),$B$2:$G$2774,5,0)-VLOOKUP(B1824,$B$2:$G$2774,5,0))/365+(VLOOKUP(IF(C1824="Нет",VLOOKUP(A1824,Оп27_BYN→EUR!$A$2:$C$33,3,0),VLOOKUP((A1824-1),Оп27_BYN→EUR!$A$2:$C$33,3,0)),$B$2:$G$2774,6,0)-VLOOKUP(B1824,$B$2:$G$2774,6,0))/366)</f>
        <v>1.0134640900727976</v>
      </c>
      <c r="F1824" s="54">
        <f>COUNTIF(D1825:$D$2774,365)</f>
        <v>950</v>
      </c>
      <c r="G1824" s="54">
        <f>COUNTIF(D1825:$D$2774,366)</f>
        <v>0</v>
      </c>
    </row>
    <row r="1825" spans="1:7" x14ac:dyDescent="0.25">
      <c r="A1825" s="54">
        <f>COUNTIF($C$3:C1825,"Да")</f>
        <v>20</v>
      </c>
      <c r="B1825" s="53">
        <f t="shared" si="57"/>
        <v>47223</v>
      </c>
      <c r="C1825" s="53" t="str">
        <f>IF(ISERROR(VLOOKUP(B1825,Оп27_BYN→EUR!$C$3:$C$33,1,0)),"Нет","Да")</f>
        <v>Нет</v>
      </c>
      <c r="D1825" s="54">
        <f t="shared" si="56"/>
        <v>365</v>
      </c>
      <c r="E1825" s="55">
        <f>('Все выпуски'!$H$4*'Все выпуски'!$H$8)*((VLOOKUP(IF(C1825="Нет",VLOOKUP(A1825,Оп27_BYN→EUR!$A$2:$C$33,3,0),VLOOKUP((A1825-1),Оп27_BYN→EUR!$A$2:$C$33,3,0)),$B$2:$G$2774,5,0)-VLOOKUP(B1825,$B$2:$G$2774,5,0))/365+(VLOOKUP(IF(C1825="Нет",VLOOKUP(A1825,Оп27_BYN→EUR!$A$2:$C$33,3,0),VLOOKUP((A1825-1),Оп27_BYN→EUR!$A$2:$C$33,3,0)),$B$2:$G$2774,6,0)-VLOOKUP(B1825,$B$2:$G$2774,6,0))/366)</f>
        <v>1.0401341977062921</v>
      </c>
      <c r="F1825" s="54">
        <f>COUNTIF(D1826:$D$2774,365)</f>
        <v>949</v>
      </c>
      <c r="G1825" s="54">
        <f>COUNTIF(D1826:$D$2774,366)</f>
        <v>0</v>
      </c>
    </row>
    <row r="1826" spans="1:7" x14ac:dyDescent="0.25">
      <c r="A1826" s="54">
        <f>COUNTIF($C$3:C1826,"Да")</f>
        <v>20</v>
      </c>
      <c r="B1826" s="53">
        <f t="shared" si="57"/>
        <v>47224</v>
      </c>
      <c r="C1826" s="53" t="str">
        <f>IF(ISERROR(VLOOKUP(B1826,Оп27_BYN→EUR!$C$3:$C$33,1,0)),"Нет","Да")</f>
        <v>Нет</v>
      </c>
      <c r="D1826" s="54">
        <f t="shared" si="56"/>
        <v>365</v>
      </c>
      <c r="E1826" s="55">
        <f>('Все выпуски'!$H$4*'Все выпуски'!$H$8)*((VLOOKUP(IF(C1826="Нет",VLOOKUP(A1826,Оп27_BYN→EUR!$A$2:$C$33,3,0),VLOOKUP((A1826-1),Оп27_BYN→EUR!$A$2:$C$33,3,0)),$B$2:$G$2774,5,0)-VLOOKUP(B1826,$B$2:$G$2774,5,0))/365+(VLOOKUP(IF(C1826="Нет",VLOOKUP(A1826,Оп27_BYN→EUR!$A$2:$C$33,3,0),VLOOKUP((A1826-1),Оп27_BYN→EUR!$A$2:$C$33,3,0)),$B$2:$G$2774,6,0)-VLOOKUP(B1826,$B$2:$G$2774,6,0))/366)</f>
        <v>1.0668043053397869</v>
      </c>
      <c r="F1826" s="54">
        <f>COUNTIF(D1827:$D$2774,365)</f>
        <v>948</v>
      </c>
      <c r="G1826" s="54">
        <f>COUNTIF(D1827:$D$2774,366)</f>
        <v>0</v>
      </c>
    </row>
    <row r="1827" spans="1:7" x14ac:dyDescent="0.25">
      <c r="A1827" s="54">
        <f>COUNTIF($C$3:C1827,"Да")</f>
        <v>20</v>
      </c>
      <c r="B1827" s="53">
        <f t="shared" si="57"/>
        <v>47225</v>
      </c>
      <c r="C1827" s="53" t="str">
        <f>IF(ISERROR(VLOOKUP(B1827,Оп27_BYN→EUR!$C$3:$C$33,1,0)),"Нет","Да")</f>
        <v>Нет</v>
      </c>
      <c r="D1827" s="54">
        <f t="shared" si="56"/>
        <v>365</v>
      </c>
      <c r="E1827" s="55">
        <f>('Все выпуски'!$H$4*'Все выпуски'!$H$8)*((VLOOKUP(IF(C1827="Нет",VLOOKUP(A1827,Оп27_BYN→EUR!$A$2:$C$33,3,0),VLOOKUP((A1827-1),Оп27_BYN→EUR!$A$2:$C$33,3,0)),$B$2:$G$2774,5,0)-VLOOKUP(B1827,$B$2:$G$2774,5,0))/365+(VLOOKUP(IF(C1827="Нет",VLOOKUP(A1827,Оп27_BYN→EUR!$A$2:$C$33,3,0),VLOOKUP((A1827-1),Оп27_BYN→EUR!$A$2:$C$33,3,0)),$B$2:$G$2774,6,0)-VLOOKUP(B1827,$B$2:$G$2774,6,0))/366)</f>
        <v>1.0934744129732814</v>
      </c>
      <c r="F1827" s="54">
        <f>COUNTIF(D1828:$D$2774,365)</f>
        <v>947</v>
      </c>
      <c r="G1827" s="54">
        <f>COUNTIF(D1828:$D$2774,366)</f>
        <v>0</v>
      </c>
    </row>
    <row r="1828" spans="1:7" x14ac:dyDescent="0.25">
      <c r="A1828" s="54">
        <f>COUNTIF($C$3:C1828,"Да")</f>
        <v>20</v>
      </c>
      <c r="B1828" s="53">
        <f t="shared" si="57"/>
        <v>47226</v>
      </c>
      <c r="C1828" s="53" t="str">
        <f>IF(ISERROR(VLOOKUP(B1828,Оп27_BYN→EUR!$C$3:$C$33,1,0)),"Нет","Да")</f>
        <v>Нет</v>
      </c>
      <c r="D1828" s="54">
        <f t="shared" si="56"/>
        <v>365</v>
      </c>
      <c r="E1828" s="55">
        <f>('Все выпуски'!$H$4*'Все выпуски'!$H$8)*((VLOOKUP(IF(C1828="Нет",VLOOKUP(A1828,Оп27_BYN→EUR!$A$2:$C$33,3,0),VLOOKUP((A1828-1),Оп27_BYN→EUR!$A$2:$C$33,3,0)),$B$2:$G$2774,5,0)-VLOOKUP(B1828,$B$2:$G$2774,5,0))/365+(VLOOKUP(IF(C1828="Нет",VLOOKUP(A1828,Оп27_BYN→EUR!$A$2:$C$33,3,0),VLOOKUP((A1828-1),Оп27_BYN→EUR!$A$2:$C$33,3,0)),$B$2:$G$2774,6,0)-VLOOKUP(B1828,$B$2:$G$2774,6,0))/366)</f>
        <v>1.1201445206067762</v>
      </c>
      <c r="F1828" s="54">
        <f>COUNTIF(D1829:$D$2774,365)</f>
        <v>946</v>
      </c>
      <c r="G1828" s="54">
        <f>COUNTIF(D1829:$D$2774,366)</f>
        <v>0</v>
      </c>
    </row>
    <row r="1829" spans="1:7" x14ac:dyDescent="0.25">
      <c r="A1829" s="54">
        <f>COUNTIF($C$3:C1829,"Да")</f>
        <v>20</v>
      </c>
      <c r="B1829" s="53">
        <f t="shared" si="57"/>
        <v>47227</v>
      </c>
      <c r="C1829" s="53" t="str">
        <f>IF(ISERROR(VLOOKUP(B1829,Оп27_BYN→EUR!$C$3:$C$33,1,0)),"Нет","Да")</f>
        <v>Нет</v>
      </c>
      <c r="D1829" s="54">
        <f t="shared" si="56"/>
        <v>365</v>
      </c>
      <c r="E1829" s="55">
        <f>('Все выпуски'!$H$4*'Все выпуски'!$H$8)*((VLOOKUP(IF(C1829="Нет",VLOOKUP(A1829,Оп27_BYN→EUR!$A$2:$C$33,3,0),VLOOKUP((A1829-1),Оп27_BYN→EUR!$A$2:$C$33,3,0)),$B$2:$G$2774,5,0)-VLOOKUP(B1829,$B$2:$G$2774,5,0))/365+(VLOOKUP(IF(C1829="Нет",VLOOKUP(A1829,Оп27_BYN→EUR!$A$2:$C$33,3,0),VLOOKUP((A1829-1),Оп27_BYN→EUR!$A$2:$C$33,3,0)),$B$2:$G$2774,6,0)-VLOOKUP(B1829,$B$2:$G$2774,6,0))/366)</f>
        <v>1.1468146282402709</v>
      </c>
      <c r="F1829" s="54">
        <f>COUNTIF(D1830:$D$2774,365)</f>
        <v>945</v>
      </c>
      <c r="G1829" s="54">
        <f>COUNTIF(D1830:$D$2774,366)</f>
        <v>0</v>
      </c>
    </row>
    <row r="1830" spans="1:7" x14ac:dyDescent="0.25">
      <c r="A1830" s="54">
        <f>COUNTIF($C$3:C1830,"Да")</f>
        <v>20</v>
      </c>
      <c r="B1830" s="53">
        <f t="shared" si="57"/>
        <v>47228</v>
      </c>
      <c r="C1830" s="53" t="str">
        <f>IF(ISERROR(VLOOKUP(B1830,Оп27_BYN→EUR!$C$3:$C$33,1,0)),"Нет","Да")</f>
        <v>Нет</v>
      </c>
      <c r="D1830" s="54">
        <f t="shared" si="56"/>
        <v>365</v>
      </c>
      <c r="E1830" s="55">
        <f>('Все выпуски'!$H$4*'Все выпуски'!$H$8)*((VLOOKUP(IF(C1830="Нет",VLOOKUP(A1830,Оп27_BYN→EUR!$A$2:$C$33,3,0),VLOOKUP((A1830-1),Оп27_BYN→EUR!$A$2:$C$33,3,0)),$B$2:$G$2774,5,0)-VLOOKUP(B1830,$B$2:$G$2774,5,0))/365+(VLOOKUP(IF(C1830="Нет",VLOOKUP(A1830,Оп27_BYN→EUR!$A$2:$C$33,3,0),VLOOKUP((A1830-1),Оп27_BYN→EUR!$A$2:$C$33,3,0)),$B$2:$G$2774,6,0)-VLOOKUP(B1830,$B$2:$G$2774,6,0))/366)</f>
        <v>1.1734847358737657</v>
      </c>
      <c r="F1830" s="54">
        <f>COUNTIF(D1831:$D$2774,365)</f>
        <v>944</v>
      </c>
      <c r="G1830" s="54">
        <f>COUNTIF(D1831:$D$2774,366)</f>
        <v>0</v>
      </c>
    </row>
    <row r="1831" spans="1:7" x14ac:dyDescent="0.25">
      <c r="A1831" s="54">
        <f>COUNTIF($C$3:C1831,"Да")</f>
        <v>20</v>
      </c>
      <c r="B1831" s="53">
        <f t="shared" si="57"/>
        <v>47229</v>
      </c>
      <c r="C1831" s="53" t="str">
        <f>IF(ISERROR(VLOOKUP(B1831,Оп27_BYN→EUR!$C$3:$C$33,1,0)),"Нет","Да")</f>
        <v>Нет</v>
      </c>
      <c r="D1831" s="54">
        <f t="shared" si="56"/>
        <v>365</v>
      </c>
      <c r="E1831" s="55">
        <f>('Все выпуски'!$H$4*'Все выпуски'!$H$8)*((VLOOKUP(IF(C1831="Нет",VLOOKUP(A1831,Оп27_BYN→EUR!$A$2:$C$33,3,0),VLOOKUP((A1831-1),Оп27_BYN→EUR!$A$2:$C$33,3,0)),$B$2:$G$2774,5,0)-VLOOKUP(B1831,$B$2:$G$2774,5,0))/365+(VLOOKUP(IF(C1831="Нет",VLOOKUP(A1831,Оп27_BYN→EUR!$A$2:$C$33,3,0),VLOOKUP((A1831-1),Оп27_BYN→EUR!$A$2:$C$33,3,0)),$B$2:$G$2774,6,0)-VLOOKUP(B1831,$B$2:$G$2774,6,0))/366)</f>
        <v>1.2001548435072602</v>
      </c>
      <c r="F1831" s="54">
        <f>COUNTIF(D1832:$D$2774,365)</f>
        <v>943</v>
      </c>
      <c r="G1831" s="54">
        <f>COUNTIF(D1832:$D$2774,366)</f>
        <v>0</v>
      </c>
    </row>
    <row r="1832" spans="1:7" x14ac:dyDescent="0.25">
      <c r="A1832" s="54">
        <f>COUNTIF($C$3:C1832,"Да")</f>
        <v>20</v>
      </c>
      <c r="B1832" s="53">
        <f t="shared" si="57"/>
        <v>47230</v>
      </c>
      <c r="C1832" s="53" t="str">
        <f>IF(ISERROR(VLOOKUP(B1832,Оп27_BYN→EUR!$C$3:$C$33,1,0)),"Нет","Да")</f>
        <v>Нет</v>
      </c>
      <c r="D1832" s="54">
        <f t="shared" si="56"/>
        <v>365</v>
      </c>
      <c r="E1832" s="55">
        <f>('Все выпуски'!$H$4*'Все выпуски'!$H$8)*((VLOOKUP(IF(C1832="Нет",VLOOKUP(A1832,Оп27_BYN→EUR!$A$2:$C$33,3,0),VLOOKUP((A1832-1),Оп27_BYN→EUR!$A$2:$C$33,3,0)),$B$2:$G$2774,5,0)-VLOOKUP(B1832,$B$2:$G$2774,5,0))/365+(VLOOKUP(IF(C1832="Нет",VLOOKUP(A1832,Оп27_BYN→EUR!$A$2:$C$33,3,0),VLOOKUP((A1832-1),Оп27_BYN→EUR!$A$2:$C$33,3,0)),$B$2:$G$2774,6,0)-VLOOKUP(B1832,$B$2:$G$2774,6,0))/366)</f>
        <v>1.226824951140755</v>
      </c>
      <c r="F1832" s="54">
        <f>COUNTIF(D1833:$D$2774,365)</f>
        <v>942</v>
      </c>
      <c r="G1832" s="54">
        <f>COUNTIF(D1833:$D$2774,366)</f>
        <v>0</v>
      </c>
    </row>
    <row r="1833" spans="1:7" x14ac:dyDescent="0.25">
      <c r="A1833" s="54">
        <f>COUNTIF($C$3:C1833,"Да")</f>
        <v>20</v>
      </c>
      <c r="B1833" s="53">
        <f t="shared" si="57"/>
        <v>47231</v>
      </c>
      <c r="C1833" s="53" t="str">
        <f>IF(ISERROR(VLOOKUP(B1833,Оп27_BYN→EUR!$C$3:$C$33,1,0)),"Нет","Да")</f>
        <v>Нет</v>
      </c>
      <c r="D1833" s="54">
        <f t="shared" si="56"/>
        <v>365</v>
      </c>
      <c r="E1833" s="55">
        <f>('Все выпуски'!$H$4*'Все выпуски'!$H$8)*((VLOOKUP(IF(C1833="Нет",VLOOKUP(A1833,Оп27_BYN→EUR!$A$2:$C$33,3,0),VLOOKUP((A1833-1),Оп27_BYN→EUR!$A$2:$C$33,3,0)),$B$2:$G$2774,5,0)-VLOOKUP(B1833,$B$2:$G$2774,5,0))/365+(VLOOKUP(IF(C1833="Нет",VLOOKUP(A1833,Оп27_BYN→EUR!$A$2:$C$33,3,0),VLOOKUP((A1833-1),Оп27_BYN→EUR!$A$2:$C$33,3,0)),$B$2:$G$2774,6,0)-VLOOKUP(B1833,$B$2:$G$2774,6,0))/366)</f>
        <v>1.2534950587742495</v>
      </c>
      <c r="F1833" s="54">
        <f>COUNTIF(D1834:$D$2774,365)</f>
        <v>941</v>
      </c>
      <c r="G1833" s="54">
        <f>COUNTIF(D1834:$D$2774,366)</f>
        <v>0</v>
      </c>
    </row>
    <row r="1834" spans="1:7" x14ac:dyDescent="0.25">
      <c r="A1834" s="54">
        <f>COUNTIF($C$3:C1834,"Да")</f>
        <v>20</v>
      </c>
      <c r="B1834" s="53">
        <f t="shared" si="57"/>
        <v>47232</v>
      </c>
      <c r="C1834" s="53" t="str">
        <f>IF(ISERROR(VLOOKUP(B1834,Оп27_BYN→EUR!$C$3:$C$33,1,0)),"Нет","Да")</f>
        <v>Нет</v>
      </c>
      <c r="D1834" s="54">
        <f t="shared" si="56"/>
        <v>365</v>
      </c>
      <c r="E1834" s="55">
        <f>('Все выпуски'!$H$4*'Все выпуски'!$H$8)*((VLOOKUP(IF(C1834="Нет",VLOOKUP(A1834,Оп27_BYN→EUR!$A$2:$C$33,3,0),VLOOKUP((A1834-1),Оп27_BYN→EUR!$A$2:$C$33,3,0)),$B$2:$G$2774,5,0)-VLOOKUP(B1834,$B$2:$G$2774,5,0))/365+(VLOOKUP(IF(C1834="Нет",VLOOKUP(A1834,Оп27_BYN→EUR!$A$2:$C$33,3,0),VLOOKUP((A1834-1),Оп27_BYN→EUR!$A$2:$C$33,3,0)),$B$2:$G$2774,6,0)-VLOOKUP(B1834,$B$2:$G$2774,6,0))/366)</f>
        <v>1.280165166407744</v>
      </c>
      <c r="F1834" s="54">
        <f>COUNTIF(D1835:$D$2774,365)</f>
        <v>940</v>
      </c>
      <c r="G1834" s="54">
        <f>COUNTIF(D1835:$D$2774,366)</f>
        <v>0</v>
      </c>
    </row>
    <row r="1835" spans="1:7" x14ac:dyDescent="0.25">
      <c r="A1835" s="54">
        <f>COUNTIF($C$3:C1835,"Да")</f>
        <v>20</v>
      </c>
      <c r="B1835" s="53">
        <f t="shared" si="57"/>
        <v>47233</v>
      </c>
      <c r="C1835" s="53" t="str">
        <f>IF(ISERROR(VLOOKUP(B1835,Оп27_BYN→EUR!$C$3:$C$33,1,0)),"Нет","Да")</f>
        <v>Нет</v>
      </c>
      <c r="D1835" s="54">
        <f t="shared" si="56"/>
        <v>365</v>
      </c>
      <c r="E1835" s="55">
        <f>('Все выпуски'!$H$4*'Все выпуски'!$H$8)*((VLOOKUP(IF(C1835="Нет",VLOOKUP(A1835,Оп27_BYN→EUR!$A$2:$C$33,3,0),VLOOKUP((A1835-1),Оп27_BYN→EUR!$A$2:$C$33,3,0)),$B$2:$G$2774,5,0)-VLOOKUP(B1835,$B$2:$G$2774,5,0))/365+(VLOOKUP(IF(C1835="Нет",VLOOKUP(A1835,Оп27_BYN→EUR!$A$2:$C$33,3,0),VLOOKUP((A1835-1),Оп27_BYN→EUR!$A$2:$C$33,3,0)),$B$2:$G$2774,6,0)-VLOOKUP(B1835,$B$2:$G$2774,6,0))/366)</f>
        <v>1.306835274041239</v>
      </c>
      <c r="F1835" s="54">
        <f>COUNTIF(D1836:$D$2774,365)</f>
        <v>939</v>
      </c>
      <c r="G1835" s="54">
        <f>COUNTIF(D1836:$D$2774,366)</f>
        <v>0</v>
      </c>
    </row>
    <row r="1836" spans="1:7" x14ac:dyDescent="0.25">
      <c r="A1836" s="54">
        <f>COUNTIF($C$3:C1836,"Да")</f>
        <v>20</v>
      </c>
      <c r="B1836" s="53">
        <f t="shared" si="57"/>
        <v>47234</v>
      </c>
      <c r="C1836" s="53" t="str">
        <f>IF(ISERROR(VLOOKUP(B1836,Оп27_BYN→EUR!$C$3:$C$33,1,0)),"Нет","Да")</f>
        <v>Нет</v>
      </c>
      <c r="D1836" s="54">
        <f t="shared" si="56"/>
        <v>365</v>
      </c>
      <c r="E1836" s="55">
        <f>('Все выпуски'!$H$4*'Все выпуски'!$H$8)*((VLOOKUP(IF(C1836="Нет",VLOOKUP(A1836,Оп27_BYN→EUR!$A$2:$C$33,3,0),VLOOKUP((A1836-1),Оп27_BYN→EUR!$A$2:$C$33,3,0)),$B$2:$G$2774,5,0)-VLOOKUP(B1836,$B$2:$G$2774,5,0))/365+(VLOOKUP(IF(C1836="Нет",VLOOKUP(A1836,Оп27_BYN→EUR!$A$2:$C$33,3,0),VLOOKUP((A1836-1),Оп27_BYN→EUR!$A$2:$C$33,3,0)),$B$2:$G$2774,6,0)-VLOOKUP(B1836,$B$2:$G$2774,6,0))/366)</f>
        <v>1.3335053816747335</v>
      </c>
      <c r="F1836" s="54">
        <f>COUNTIF(D1837:$D$2774,365)</f>
        <v>938</v>
      </c>
      <c r="G1836" s="54">
        <f>COUNTIF(D1837:$D$2774,366)</f>
        <v>0</v>
      </c>
    </row>
    <row r="1837" spans="1:7" x14ac:dyDescent="0.25">
      <c r="A1837" s="54">
        <f>COUNTIF($C$3:C1837,"Да")</f>
        <v>20</v>
      </c>
      <c r="B1837" s="53">
        <f t="shared" si="57"/>
        <v>47235</v>
      </c>
      <c r="C1837" s="53" t="str">
        <f>IF(ISERROR(VLOOKUP(B1837,Оп27_BYN→EUR!$C$3:$C$33,1,0)),"Нет","Да")</f>
        <v>Нет</v>
      </c>
      <c r="D1837" s="54">
        <f t="shared" si="56"/>
        <v>365</v>
      </c>
      <c r="E1837" s="55">
        <f>('Все выпуски'!$H$4*'Все выпуски'!$H$8)*((VLOOKUP(IF(C1837="Нет",VLOOKUP(A1837,Оп27_BYN→EUR!$A$2:$C$33,3,0),VLOOKUP((A1837-1),Оп27_BYN→EUR!$A$2:$C$33,3,0)),$B$2:$G$2774,5,0)-VLOOKUP(B1837,$B$2:$G$2774,5,0))/365+(VLOOKUP(IF(C1837="Нет",VLOOKUP(A1837,Оп27_BYN→EUR!$A$2:$C$33,3,0),VLOOKUP((A1837-1),Оп27_BYN→EUR!$A$2:$C$33,3,0)),$B$2:$G$2774,6,0)-VLOOKUP(B1837,$B$2:$G$2774,6,0))/366)</f>
        <v>1.3601754893082283</v>
      </c>
      <c r="F1837" s="54">
        <f>COUNTIF(D1838:$D$2774,365)</f>
        <v>937</v>
      </c>
      <c r="G1837" s="54">
        <f>COUNTIF(D1838:$D$2774,366)</f>
        <v>0</v>
      </c>
    </row>
    <row r="1838" spans="1:7" x14ac:dyDescent="0.25">
      <c r="A1838" s="54">
        <f>COUNTIF($C$3:C1838,"Да")</f>
        <v>20</v>
      </c>
      <c r="B1838" s="53">
        <f t="shared" si="57"/>
        <v>47236</v>
      </c>
      <c r="C1838" s="53" t="str">
        <f>IF(ISERROR(VLOOKUP(B1838,Оп27_BYN→EUR!$C$3:$C$33,1,0)),"Нет","Да")</f>
        <v>Нет</v>
      </c>
      <c r="D1838" s="54">
        <f t="shared" si="56"/>
        <v>365</v>
      </c>
      <c r="E1838" s="55">
        <f>('Все выпуски'!$H$4*'Все выпуски'!$H$8)*((VLOOKUP(IF(C1838="Нет",VLOOKUP(A1838,Оп27_BYN→EUR!$A$2:$C$33,3,0),VLOOKUP((A1838-1),Оп27_BYN→EUR!$A$2:$C$33,3,0)),$B$2:$G$2774,5,0)-VLOOKUP(B1838,$B$2:$G$2774,5,0))/365+(VLOOKUP(IF(C1838="Нет",VLOOKUP(A1838,Оп27_BYN→EUR!$A$2:$C$33,3,0),VLOOKUP((A1838-1),Оп27_BYN→EUR!$A$2:$C$33,3,0)),$B$2:$G$2774,6,0)-VLOOKUP(B1838,$B$2:$G$2774,6,0))/366)</f>
        <v>1.3868455969417228</v>
      </c>
      <c r="F1838" s="54">
        <f>COUNTIF(D1839:$D$2774,365)</f>
        <v>936</v>
      </c>
      <c r="G1838" s="54">
        <f>COUNTIF(D1839:$D$2774,366)</f>
        <v>0</v>
      </c>
    </row>
    <row r="1839" spans="1:7" x14ac:dyDescent="0.25">
      <c r="A1839" s="54">
        <f>COUNTIF($C$3:C1839,"Да")</f>
        <v>20</v>
      </c>
      <c r="B1839" s="53">
        <f t="shared" si="57"/>
        <v>47237</v>
      </c>
      <c r="C1839" s="53" t="str">
        <f>IF(ISERROR(VLOOKUP(B1839,Оп27_BYN→EUR!$C$3:$C$33,1,0)),"Нет","Да")</f>
        <v>Нет</v>
      </c>
      <c r="D1839" s="54">
        <f t="shared" si="56"/>
        <v>365</v>
      </c>
      <c r="E1839" s="55">
        <f>('Все выпуски'!$H$4*'Все выпуски'!$H$8)*((VLOOKUP(IF(C1839="Нет",VLOOKUP(A1839,Оп27_BYN→EUR!$A$2:$C$33,3,0),VLOOKUP((A1839-1),Оп27_BYN→EUR!$A$2:$C$33,3,0)),$B$2:$G$2774,5,0)-VLOOKUP(B1839,$B$2:$G$2774,5,0))/365+(VLOOKUP(IF(C1839="Нет",VLOOKUP(A1839,Оп27_BYN→EUR!$A$2:$C$33,3,0),VLOOKUP((A1839-1),Оп27_BYN→EUR!$A$2:$C$33,3,0)),$B$2:$G$2774,6,0)-VLOOKUP(B1839,$B$2:$G$2774,6,0))/366)</f>
        <v>1.4135157045752174</v>
      </c>
      <c r="F1839" s="54">
        <f>COUNTIF(D1840:$D$2774,365)</f>
        <v>935</v>
      </c>
      <c r="G1839" s="54">
        <f>COUNTIF(D1840:$D$2774,366)</f>
        <v>0</v>
      </c>
    </row>
    <row r="1840" spans="1:7" x14ac:dyDescent="0.25">
      <c r="A1840" s="54">
        <f>COUNTIF($C$3:C1840,"Да")</f>
        <v>20</v>
      </c>
      <c r="B1840" s="53">
        <f t="shared" si="57"/>
        <v>47238</v>
      </c>
      <c r="C1840" s="53" t="str">
        <f>IF(ISERROR(VLOOKUP(B1840,Оп27_BYN→EUR!$C$3:$C$33,1,0)),"Нет","Да")</f>
        <v>Нет</v>
      </c>
      <c r="D1840" s="54">
        <f t="shared" si="56"/>
        <v>365</v>
      </c>
      <c r="E1840" s="55">
        <f>('Все выпуски'!$H$4*'Все выпуски'!$H$8)*((VLOOKUP(IF(C1840="Нет",VLOOKUP(A1840,Оп27_BYN→EUR!$A$2:$C$33,3,0),VLOOKUP((A1840-1),Оп27_BYN→EUR!$A$2:$C$33,3,0)),$B$2:$G$2774,5,0)-VLOOKUP(B1840,$B$2:$G$2774,5,0))/365+(VLOOKUP(IF(C1840="Нет",VLOOKUP(A1840,Оп27_BYN→EUR!$A$2:$C$33,3,0),VLOOKUP((A1840-1),Оп27_BYN→EUR!$A$2:$C$33,3,0)),$B$2:$G$2774,6,0)-VLOOKUP(B1840,$B$2:$G$2774,6,0))/366)</f>
        <v>1.4401858122087123</v>
      </c>
      <c r="F1840" s="54">
        <f>COUNTIF(D1841:$D$2774,365)</f>
        <v>934</v>
      </c>
      <c r="G1840" s="54">
        <f>COUNTIF(D1841:$D$2774,366)</f>
        <v>0</v>
      </c>
    </row>
    <row r="1841" spans="1:7" x14ac:dyDescent="0.25">
      <c r="A1841" s="54">
        <f>COUNTIF($C$3:C1841,"Да")</f>
        <v>20</v>
      </c>
      <c r="B1841" s="53">
        <f t="shared" si="57"/>
        <v>47239</v>
      </c>
      <c r="C1841" s="53" t="str">
        <f>IF(ISERROR(VLOOKUP(B1841,Оп27_BYN→EUR!$C$3:$C$33,1,0)),"Нет","Да")</f>
        <v>Нет</v>
      </c>
      <c r="D1841" s="54">
        <f t="shared" si="56"/>
        <v>365</v>
      </c>
      <c r="E1841" s="55">
        <f>('Все выпуски'!$H$4*'Все выпуски'!$H$8)*((VLOOKUP(IF(C1841="Нет",VLOOKUP(A1841,Оп27_BYN→EUR!$A$2:$C$33,3,0),VLOOKUP((A1841-1),Оп27_BYN→EUR!$A$2:$C$33,3,0)),$B$2:$G$2774,5,0)-VLOOKUP(B1841,$B$2:$G$2774,5,0))/365+(VLOOKUP(IF(C1841="Нет",VLOOKUP(A1841,Оп27_BYN→EUR!$A$2:$C$33,3,0),VLOOKUP((A1841-1),Оп27_BYN→EUR!$A$2:$C$33,3,0)),$B$2:$G$2774,6,0)-VLOOKUP(B1841,$B$2:$G$2774,6,0))/366)</f>
        <v>1.4668559198422069</v>
      </c>
      <c r="F1841" s="54">
        <f>COUNTIF(D1842:$D$2774,365)</f>
        <v>933</v>
      </c>
      <c r="G1841" s="54">
        <f>COUNTIF(D1842:$D$2774,366)</f>
        <v>0</v>
      </c>
    </row>
    <row r="1842" spans="1:7" x14ac:dyDescent="0.25">
      <c r="A1842" s="54">
        <f>COUNTIF($C$3:C1842,"Да")</f>
        <v>20</v>
      </c>
      <c r="B1842" s="53">
        <f t="shared" si="57"/>
        <v>47240</v>
      </c>
      <c r="C1842" s="53" t="str">
        <f>IF(ISERROR(VLOOKUP(B1842,Оп27_BYN→EUR!$C$3:$C$33,1,0)),"Нет","Да")</f>
        <v>Нет</v>
      </c>
      <c r="D1842" s="54">
        <f t="shared" si="56"/>
        <v>365</v>
      </c>
      <c r="E1842" s="55">
        <f>('Все выпуски'!$H$4*'Все выпуски'!$H$8)*((VLOOKUP(IF(C1842="Нет",VLOOKUP(A1842,Оп27_BYN→EUR!$A$2:$C$33,3,0),VLOOKUP((A1842-1),Оп27_BYN→EUR!$A$2:$C$33,3,0)),$B$2:$G$2774,5,0)-VLOOKUP(B1842,$B$2:$G$2774,5,0))/365+(VLOOKUP(IF(C1842="Нет",VLOOKUP(A1842,Оп27_BYN→EUR!$A$2:$C$33,3,0),VLOOKUP((A1842-1),Оп27_BYN→EUR!$A$2:$C$33,3,0)),$B$2:$G$2774,6,0)-VLOOKUP(B1842,$B$2:$G$2774,6,0))/366)</f>
        <v>1.4935260274757016</v>
      </c>
      <c r="F1842" s="54">
        <f>COUNTIF(D1843:$D$2774,365)</f>
        <v>932</v>
      </c>
      <c r="G1842" s="54">
        <f>COUNTIF(D1843:$D$2774,366)</f>
        <v>0</v>
      </c>
    </row>
    <row r="1843" spans="1:7" x14ac:dyDescent="0.25">
      <c r="A1843" s="54">
        <f>COUNTIF($C$3:C1843,"Да")</f>
        <v>20</v>
      </c>
      <c r="B1843" s="53">
        <f t="shared" si="57"/>
        <v>47241</v>
      </c>
      <c r="C1843" s="53" t="str">
        <f>IF(ISERROR(VLOOKUP(B1843,Оп27_BYN→EUR!$C$3:$C$33,1,0)),"Нет","Да")</f>
        <v>Нет</v>
      </c>
      <c r="D1843" s="54">
        <f t="shared" si="56"/>
        <v>365</v>
      </c>
      <c r="E1843" s="55">
        <f>('Все выпуски'!$H$4*'Все выпуски'!$H$8)*((VLOOKUP(IF(C1843="Нет",VLOOKUP(A1843,Оп27_BYN→EUR!$A$2:$C$33,3,0),VLOOKUP((A1843-1),Оп27_BYN→EUR!$A$2:$C$33,3,0)),$B$2:$G$2774,5,0)-VLOOKUP(B1843,$B$2:$G$2774,5,0))/365+(VLOOKUP(IF(C1843="Нет",VLOOKUP(A1843,Оп27_BYN→EUR!$A$2:$C$33,3,0),VLOOKUP((A1843-1),Оп27_BYN→EUR!$A$2:$C$33,3,0)),$B$2:$G$2774,6,0)-VLOOKUP(B1843,$B$2:$G$2774,6,0))/366)</f>
        <v>1.5201961351091962</v>
      </c>
      <c r="F1843" s="54">
        <f>COUNTIF(D1844:$D$2774,365)</f>
        <v>931</v>
      </c>
      <c r="G1843" s="54">
        <f>COUNTIF(D1844:$D$2774,366)</f>
        <v>0</v>
      </c>
    </row>
    <row r="1844" spans="1:7" x14ac:dyDescent="0.25">
      <c r="A1844" s="54">
        <f>COUNTIF($C$3:C1844,"Да")</f>
        <v>20</v>
      </c>
      <c r="B1844" s="53">
        <f t="shared" si="57"/>
        <v>47242</v>
      </c>
      <c r="C1844" s="53" t="str">
        <f>IF(ISERROR(VLOOKUP(B1844,Оп27_BYN→EUR!$C$3:$C$33,1,0)),"Нет","Да")</f>
        <v>Нет</v>
      </c>
      <c r="D1844" s="54">
        <f t="shared" si="56"/>
        <v>365</v>
      </c>
      <c r="E1844" s="55">
        <f>('Все выпуски'!$H$4*'Все выпуски'!$H$8)*((VLOOKUP(IF(C1844="Нет",VLOOKUP(A1844,Оп27_BYN→EUR!$A$2:$C$33,3,0),VLOOKUP((A1844-1),Оп27_BYN→EUR!$A$2:$C$33,3,0)),$B$2:$G$2774,5,0)-VLOOKUP(B1844,$B$2:$G$2774,5,0))/365+(VLOOKUP(IF(C1844="Нет",VLOOKUP(A1844,Оп27_BYN→EUR!$A$2:$C$33,3,0),VLOOKUP((A1844-1),Оп27_BYN→EUR!$A$2:$C$33,3,0)),$B$2:$G$2774,6,0)-VLOOKUP(B1844,$B$2:$G$2774,6,0))/366)</f>
        <v>1.5468662427426911</v>
      </c>
      <c r="F1844" s="54">
        <f>COUNTIF(D1845:$D$2774,365)</f>
        <v>930</v>
      </c>
      <c r="G1844" s="54">
        <f>COUNTIF(D1845:$D$2774,366)</f>
        <v>0</v>
      </c>
    </row>
    <row r="1845" spans="1:7" x14ac:dyDescent="0.25">
      <c r="A1845" s="54">
        <f>COUNTIF($C$3:C1845,"Да")</f>
        <v>20</v>
      </c>
      <c r="B1845" s="53">
        <f t="shared" si="57"/>
        <v>47243</v>
      </c>
      <c r="C1845" s="53" t="str">
        <f>IF(ISERROR(VLOOKUP(B1845,Оп27_BYN→EUR!$C$3:$C$33,1,0)),"Нет","Да")</f>
        <v>Нет</v>
      </c>
      <c r="D1845" s="54">
        <f t="shared" si="56"/>
        <v>365</v>
      </c>
      <c r="E1845" s="55">
        <f>('Все выпуски'!$H$4*'Все выпуски'!$H$8)*((VLOOKUP(IF(C1845="Нет",VLOOKUP(A1845,Оп27_BYN→EUR!$A$2:$C$33,3,0),VLOOKUP((A1845-1),Оп27_BYN→EUR!$A$2:$C$33,3,0)),$B$2:$G$2774,5,0)-VLOOKUP(B1845,$B$2:$G$2774,5,0))/365+(VLOOKUP(IF(C1845="Нет",VLOOKUP(A1845,Оп27_BYN→EUR!$A$2:$C$33,3,0),VLOOKUP((A1845-1),Оп27_BYN→EUR!$A$2:$C$33,3,0)),$B$2:$G$2774,6,0)-VLOOKUP(B1845,$B$2:$G$2774,6,0))/366)</f>
        <v>1.5735363503761857</v>
      </c>
      <c r="F1845" s="54">
        <f>COUNTIF(D1846:$D$2774,365)</f>
        <v>929</v>
      </c>
      <c r="G1845" s="54">
        <f>COUNTIF(D1846:$D$2774,366)</f>
        <v>0</v>
      </c>
    </row>
    <row r="1846" spans="1:7" x14ac:dyDescent="0.25">
      <c r="A1846" s="54">
        <f>COUNTIF($C$3:C1846,"Да")</f>
        <v>20</v>
      </c>
      <c r="B1846" s="53">
        <f t="shared" si="57"/>
        <v>47244</v>
      </c>
      <c r="C1846" s="53" t="str">
        <f>IF(ISERROR(VLOOKUP(B1846,Оп27_BYN→EUR!$C$3:$C$33,1,0)),"Нет","Да")</f>
        <v>Нет</v>
      </c>
      <c r="D1846" s="54">
        <f t="shared" si="56"/>
        <v>365</v>
      </c>
      <c r="E1846" s="55">
        <f>('Все выпуски'!$H$4*'Все выпуски'!$H$8)*((VLOOKUP(IF(C1846="Нет",VLOOKUP(A1846,Оп27_BYN→EUR!$A$2:$C$33,3,0),VLOOKUP((A1846-1),Оп27_BYN→EUR!$A$2:$C$33,3,0)),$B$2:$G$2774,5,0)-VLOOKUP(B1846,$B$2:$G$2774,5,0))/365+(VLOOKUP(IF(C1846="Нет",VLOOKUP(A1846,Оп27_BYN→EUR!$A$2:$C$33,3,0),VLOOKUP((A1846-1),Оп27_BYN→EUR!$A$2:$C$33,3,0)),$B$2:$G$2774,6,0)-VLOOKUP(B1846,$B$2:$G$2774,6,0))/366)</f>
        <v>1.6002064580096802</v>
      </c>
      <c r="F1846" s="54">
        <f>COUNTIF(D1847:$D$2774,365)</f>
        <v>928</v>
      </c>
      <c r="G1846" s="54">
        <f>COUNTIF(D1847:$D$2774,366)</f>
        <v>0</v>
      </c>
    </row>
    <row r="1847" spans="1:7" x14ac:dyDescent="0.25">
      <c r="A1847" s="54">
        <f>COUNTIF($C$3:C1847,"Да")</f>
        <v>20</v>
      </c>
      <c r="B1847" s="53">
        <f t="shared" si="57"/>
        <v>47245</v>
      </c>
      <c r="C1847" s="53" t="str">
        <f>IF(ISERROR(VLOOKUP(B1847,Оп27_BYN→EUR!$C$3:$C$33,1,0)),"Нет","Да")</f>
        <v>Нет</v>
      </c>
      <c r="D1847" s="54">
        <f t="shared" si="56"/>
        <v>365</v>
      </c>
      <c r="E1847" s="55">
        <f>('Все выпуски'!$H$4*'Все выпуски'!$H$8)*((VLOOKUP(IF(C1847="Нет",VLOOKUP(A1847,Оп27_BYN→EUR!$A$2:$C$33,3,0),VLOOKUP((A1847-1),Оп27_BYN→EUR!$A$2:$C$33,3,0)),$B$2:$G$2774,5,0)-VLOOKUP(B1847,$B$2:$G$2774,5,0))/365+(VLOOKUP(IF(C1847="Нет",VLOOKUP(A1847,Оп27_BYN→EUR!$A$2:$C$33,3,0),VLOOKUP((A1847-1),Оп27_BYN→EUR!$A$2:$C$33,3,0)),$B$2:$G$2774,6,0)-VLOOKUP(B1847,$B$2:$G$2774,6,0))/366)</f>
        <v>1.626876565643175</v>
      </c>
      <c r="F1847" s="54">
        <f>COUNTIF(D1848:$D$2774,365)</f>
        <v>927</v>
      </c>
      <c r="G1847" s="54">
        <f>COUNTIF(D1848:$D$2774,366)</f>
        <v>0</v>
      </c>
    </row>
    <row r="1848" spans="1:7" x14ac:dyDescent="0.25">
      <c r="A1848" s="54">
        <f>COUNTIF($C$3:C1848,"Да")</f>
        <v>20</v>
      </c>
      <c r="B1848" s="53">
        <f t="shared" si="57"/>
        <v>47246</v>
      </c>
      <c r="C1848" s="53" t="str">
        <f>IF(ISERROR(VLOOKUP(B1848,Оп27_BYN→EUR!$C$3:$C$33,1,0)),"Нет","Да")</f>
        <v>Нет</v>
      </c>
      <c r="D1848" s="54">
        <f t="shared" si="56"/>
        <v>365</v>
      </c>
      <c r="E1848" s="55">
        <f>('Все выпуски'!$H$4*'Все выпуски'!$H$8)*((VLOOKUP(IF(C1848="Нет",VLOOKUP(A1848,Оп27_BYN→EUR!$A$2:$C$33,3,0),VLOOKUP((A1848-1),Оп27_BYN→EUR!$A$2:$C$33,3,0)),$B$2:$G$2774,5,0)-VLOOKUP(B1848,$B$2:$G$2774,5,0))/365+(VLOOKUP(IF(C1848="Нет",VLOOKUP(A1848,Оп27_BYN→EUR!$A$2:$C$33,3,0),VLOOKUP((A1848-1),Оп27_BYN→EUR!$A$2:$C$33,3,0)),$B$2:$G$2774,6,0)-VLOOKUP(B1848,$B$2:$G$2774,6,0))/366)</f>
        <v>1.6535466732766695</v>
      </c>
      <c r="F1848" s="54">
        <f>COUNTIF(D1849:$D$2774,365)</f>
        <v>926</v>
      </c>
      <c r="G1848" s="54">
        <f>COUNTIF(D1849:$D$2774,366)</f>
        <v>0</v>
      </c>
    </row>
    <row r="1849" spans="1:7" x14ac:dyDescent="0.25">
      <c r="A1849" s="54">
        <f>COUNTIF($C$3:C1849,"Да")</f>
        <v>20</v>
      </c>
      <c r="B1849" s="53">
        <f t="shared" si="57"/>
        <v>47247</v>
      </c>
      <c r="C1849" s="53" t="str">
        <f>IF(ISERROR(VLOOKUP(B1849,Оп27_BYN→EUR!$C$3:$C$33,1,0)),"Нет","Да")</f>
        <v>Нет</v>
      </c>
      <c r="D1849" s="54">
        <f t="shared" si="56"/>
        <v>365</v>
      </c>
      <c r="E1849" s="55">
        <f>('Все выпуски'!$H$4*'Все выпуски'!$H$8)*((VLOOKUP(IF(C1849="Нет",VLOOKUP(A1849,Оп27_BYN→EUR!$A$2:$C$33,3,0),VLOOKUP((A1849-1),Оп27_BYN→EUR!$A$2:$C$33,3,0)),$B$2:$G$2774,5,0)-VLOOKUP(B1849,$B$2:$G$2774,5,0))/365+(VLOOKUP(IF(C1849="Нет",VLOOKUP(A1849,Оп27_BYN→EUR!$A$2:$C$33,3,0),VLOOKUP((A1849-1),Оп27_BYN→EUR!$A$2:$C$33,3,0)),$B$2:$G$2774,6,0)-VLOOKUP(B1849,$B$2:$G$2774,6,0))/366)</f>
        <v>1.6802167809101645</v>
      </c>
      <c r="F1849" s="54">
        <f>COUNTIF(D1850:$D$2774,365)</f>
        <v>925</v>
      </c>
      <c r="G1849" s="54">
        <f>COUNTIF(D1850:$D$2774,366)</f>
        <v>0</v>
      </c>
    </row>
    <row r="1850" spans="1:7" x14ac:dyDescent="0.25">
      <c r="A1850" s="54">
        <f>COUNTIF($C$3:C1850,"Да")</f>
        <v>20</v>
      </c>
      <c r="B1850" s="53">
        <f t="shared" si="57"/>
        <v>47248</v>
      </c>
      <c r="C1850" s="53" t="str">
        <f>IF(ISERROR(VLOOKUP(B1850,Оп27_BYN→EUR!$C$3:$C$33,1,0)),"Нет","Да")</f>
        <v>Нет</v>
      </c>
      <c r="D1850" s="54">
        <f t="shared" si="56"/>
        <v>365</v>
      </c>
      <c r="E1850" s="55">
        <f>('Все выпуски'!$H$4*'Все выпуски'!$H$8)*((VLOOKUP(IF(C1850="Нет",VLOOKUP(A1850,Оп27_BYN→EUR!$A$2:$C$33,3,0),VLOOKUP((A1850-1),Оп27_BYN→EUR!$A$2:$C$33,3,0)),$B$2:$G$2774,5,0)-VLOOKUP(B1850,$B$2:$G$2774,5,0))/365+(VLOOKUP(IF(C1850="Нет",VLOOKUP(A1850,Оп27_BYN→EUR!$A$2:$C$33,3,0),VLOOKUP((A1850-1),Оп27_BYN→EUR!$A$2:$C$33,3,0)),$B$2:$G$2774,6,0)-VLOOKUP(B1850,$B$2:$G$2774,6,0))/366)</f>
        <v>1.706886888543659</v>
      </c>
      <c r="F1850" s="54">
        <f>COUNTIF(D1851:$D$2774,365)</f>
        <v>924</v>
      </c>
      <c r="G1850" s="54">
        <f>COUNTIF(D1851:$D$2774,366)</f>
        <v>0</v>
      </c>
    </row>
    <row r="1851" spans="1:7" x14ac:dyDescent="0.25">
      <c r="A1851" s="54">
        <f>COUNTIF($C$3:C1851,"Да")</f>
        <v>20</v>
      </c>
      <c r="B1851" s="53">
        <f t="shared" si="57"/>
        <v>47249</v>
      </c>
      <c r="C1851" s="53" t="str">
        <f>IF(ISERROR(VLOOKUP(B1851,Оп27_BYN→EUR!$C$3:$C$33,1,0)),"Нет","Да")</f>
        <v>Нет</v>
      </c>
      <c r="D1851" s="54">
        <f t="shared" si="56"/>
        <v>365</v>
      </c>
      <c r="E1851" s="55">
        <f>('Все выпуски'!$H$4*'Все выпуски'!$H$8)*((VLOOKUP(IF(C1851="Нет",VLOOKUP(A1851,Оп27_BYN→EUR!$A$2:$C$33,3,0),VLOOKUP((A1851-1),Оп27_BYN→EUR!$A$2:$C$33,3,0)),$B$2:$G$2774,5,0)-VLOOKUP(B1851,$B$2:$G$2774,5,0))/365+(VLOOKUP(IF(C1851="Нет",VLOOKUP(A1851,Оп27_BYN→EUR!$A$2:$C$33,3,0),VLOOKUP((A1851-1),Оп27_BYN→EUR!$A$2:$C$33,3,0)),$B$2:$G$2774,6,0)-VLOOKUP(B1851,$B$2:$G$2774,6,0))/366)</f>
        <v>1.7335569961771535</v>
      </c>
      <c r="F1851" s="54">
        <f>COUNTIF(D1852:$D$2774,365)</f>
        <v>923</v>
      </c>
      <c r="G1851" s="54">
        <f>COUNTIF(D1852:$D$2774,366)</f>
        <v>0</v>
      </c>
    </row>
    <row r="1852" spans="1:7" x14ac:dyDescent="0.25">
      <c r="A1852" s="54">
        <f>COUNTIF($C$3:C1852,"Да")</f>
        <v>20</v>
      </c>
      <c r="B1852" s="53">
        <f t="shared" si="57"/>
        <v>47250</v>
      </c>
      <c r="C1852" s="53" t="str">
        <f>IF(ISERROR(VLOOKUP(B1852,Оп27_BYN→EUR!$C$3:$C$33,1,0)),"Нет","Да")</f>
        <v>Нет</v>
      </c>
      <c r="D1852" s="54">
        <f t="shared" si="56"/>
        <v>365</v>
      </c>
      <c r="E1852" s="55">
        <f>('Все выпуски'!$H$4*'Все выпуски'!$H$8)*((VLOOKUP(IF(C1852="Нет",VLOOKUP(A1852,Оп27_BYN→EUR!$A$2:$C$33,3,0),VLOOKUP((A1852-1),Оп27_BYN→EUR!$A$2:$C$33,3,0)),$B$2:$G$2774,5,0)-VLOOKUP(B1852,$B$2:$G$2774,5,0))/365+(VLOOKUP(IF(C1852="Нет",VLOOKUP(A1852,Оп27_BYN→EUR!$A$2:$C$33,3,0),VLOOKUP((A1852-1),Оп27_BYN→EUR!$A$2:$C$33,3,0)),$B$2:$G$2774,6,0)-VLOOKUP(B1852,$B$2:$G$2774,6,0))/366)</f>
        <v>1.7602271038106483</v>
      </c>
      <c r="F1852" s="54">
        <f>COUNTIF(D1853:$D$2774,365)</f>
        <v>922</v>
      </c>
      <c r="G1852" s="54">
        <f>COUNTIF(D1853:$D$2774,366)</f>
        <v>0</v>
      </c>
    </row>
    <row r="1853" spans="1:7" x14ac:dyDescent="0.25">
      <c r="A1853" s="54">
        <f>COUNTIF($C$3:C1853,"Да")</f>
        <v>20</v>
      </c>
      <c r="B1853" s="53">
        <f t="shared" si="57"/>
        <v>47251</v>
      </c>
      <c r="C1853" s="53" t="str">
        <f>IF(ISERROR(VLOOKUP(B1853,Оп27_BYN→EUR!$C$3:$C$33,1,0)),"Нет","Да")</f>
        <v>Нет</v>
      </c>
      <c r="D1853" s="54">
        <f t="shared" si="56"/>
        <v>365</v>
      </c>
      <c r="E1853" s="55">
        <f>('Все выпуски'!$H$4*'Все выпуски'!$H$8)*((VLOOKUP(IF(C1853="Нет",VLOOKUP(A1853,Оп27_BYN→EUR!$A$2:$C$33,3,0),VLOOKUP((A1853-1),Оп27_BYN→EUR!$A$2:$C$33,3,0)),$B$2:$G$2774,5,0)-VLOOKUP(B1853,$B$2:$G$2774,5,0))/365+(VLOOKUP(IF(C1853="Нет",VLOOKUP(A1853,Оп27_BYN→EUR!$A$2:$C$33,3,0),VLOOKUP((A1853-1),Оп27_BYN→EUR!$A$2:$C$33,3,0)),$B$2:$G$2774,6,0)-VLOOKUP(B1853,$B$2:$G$2774,6,0))/366)</f>
        <v>1.7868972114441428</v>
      </c>
      <c r="F1853" s="54">
        <f>COUNTIF(D1854:$D$2774,365)</f>
        <v>921</v>
      </c>
      <c r="G1853" s="54">
        <f>COUNTIF(D1854:$D$2774,366)</f>
        <v>0</v>
      </c>
    </row>
    <row r="1854" spans="1:7" x14ac:dyDescent="0.25">
      <c r="A1854" s="54">
        <f>COUNTIF($C$3:C1854,"Да")</f>
        <v>20</v>
      </c>
      <c r="B1854" s="53">
        <f t="shared" si="57"/>
        <v>47252</v>
      </c>
      <c r="C1854" s="53" t="str">
        <f>IF(ISERROR(VLOOKUP(B1854,Оп27_BYN→EUR!$C$3:$C$33,1,0)),"Нет","Да")</f>
        <v>Нет</v>
      </c>
      <c r="D1854" s="54">
        <f t="shared" si="56"/>
        <v>365</v>
      </c>
      <c r="E1854" s="55">
        <f>('Все выпуски'!$H$4*'Все выпуски'!$H$8)*((VLOOKUP(IF(C1854="Нет",VLOOKUP(A1854,Оп27_BYN→EUR!$A$2:$C$33,3,0),VLOOKUP((A1854-1),Оп27_BYN→EUR!$A$2:$C$33,3,0)),$B$2:$G$2774,5,0)-VLOOKUP(B1854,$B$2:$G$2774,5,0))/365+(VLOOKUP(IF(C1854="Нет",VLOOKUP(A1854,Оп27_BYN→EUR!$A$2:$C$33,3,0),VLOOKUP((A1854-1),Оп27_BYN→EUR!$A$2:$C$33,3,0)),$B$2:$G$2774,6,0)-VLOOKUP(B1854,$B$2:$G$2774,6,0))/366)</f>
        <v>1.8135673190776378</v>
      </c>
      <c r="F1854" s="54">
        <f>COUNTIF(D1855:$D$2774,365)</f>
        <v>920</v>
      </c>
      <c r="G1854" s="54">
        <f>COUNTIF(D1855:$D$2774,366)</f>
        <v>0</v>
      </c>
    </row>
    <row r="1855" spans="1:7" x14ac:dyDescent="0.25">
      <c r="A1855" s="54">
        <f>COUNTIF($C$3:C1855,"Да")</f>
        <v>20</v>
      </c>
      <c r="B1855" s="53">
        <f t="shared" si="57"/>
        <v>47253</v>
      </c>
      <c r="C1855" s="53" t="str">
        <f>IF(ISERROR(VLOOKUP(B1855,Оп27_BYN→EUR!$C$3:$C$33,1,0)),"Нет","Да")</f>
        <v>Нет</v>
      </c>
      <c r="D1855" s="54">
        <f t="shared" si="56"/>
        <v>365</v>
      </c>
      <c r="E1855" s="55">
        <f>('Все выпуски'!$H$4*'Все выпуски'!$H$8)*((VLOOKUP(IF(C1855="Нет",VLOOKUP(A1855,Оп27_BYN→EUR!$A$2:$C$33,3,0),VLOOKUP((A1855-1),Оп27_BYN→EUR!$A$2:$C$33,3,0)),$B$2:$G$2774,5,0)-VLOOKUP(B1855,$B$2:$G$2774,5,0))/365+(VLOOKUP(IF(C1855="Нет",VLOOKUP(A1855,Оп27_BYN→EUR!$A$2:$C$33,3,0),VLOOKUP((A1855-1),Оп27_BYN→EUR!$A$2:$C$33,3,0)),$B$2:$G$2774,6,0)-VLOOKUP(B1855,$B$2:$G$2774,6,0))/366)</f>
        <v>1.8402374267111323</v>
      </c>
      <c r="F1855" s="54">
        <f>COUNTIF(D1856:$D$2774,365)</f>
        <v>919</v>
      </c>
      <c r="G1855" s="54">
        <f>COUNTIF(D1856:$D$2774,366)</f>
        <v>0</v>
      </c>
    </row>
    <row r="1856" spans="1:7" x14ac:dyDescent="0.25">
      <c r="A1856" s="54">
        <f>COUNTIF($C$3:C1856,"Да")</f>
        <v>20</v>
      </c>
      <c r="B1856" s="53">
        <f t="shared" si="57"/>
        <v>47254</v>
      </c>
      <c r="C1856" s="53" t="str">
        <f>IF(ISERROR(VLOOKUP(B1856,Оп27_BYN→EUR!$C$3:$C$33,1,0)),"Нет","Да")</f>
        <v>Нет</v>
      </c>
      <c r="D1856" s="54">
        <f t="shared" si="56"/>
        <v>365</v>
      </c>
      <c r="E1856" s="55">
        <f>('Все выпуски'!$H$4*'Все выпуски'!$H$8)*((VLOOKUP(IF(C1856="Нет",VLOOKUP(A1856,Оп27_BYN→EUR!$A$2:$C$33,3,0),VLOOKUP((A1856-1),Оп27_BYN→EUR!$A$2:$C$33,3,0)),$B$2:$G$2774,5,0)-VLOOKUP(B1856,$B$2:$G$2774,5,0))/365+(VLOOKUP(IF(C1856="Нет",VLOOKUP(A1856,Оп27_BYN→EUR!$A$2:$C$33,3,0),VLOOKUP((A1856-1),Оп27_BYN→EUR!$A$2:$C$33,3,0)),$B$2:$G$2774,6,0)-VLOOKUP(B1856,$B$2:$G$2774,6,0))/366)</f>
        <v>1.8669075343446269</v>
      </c>
      <c r="F1856" s="54">
        <f>COUNTIF(D1857:$D$2774,365)</f>
        <v>918</v>
      </c>
      <c r="G1856" s="54">
        <f>COUNTIF(D1857:$D$2774,366)</f>
        <v>0</v>
      </c>
    </row>
    <row r="1857" spans="1:7" x14ac:dyDescent="0.25">
      <c r="A1857" s="54">
        <f>COUNTIF($C$3:C1857,"Да")</f>
        <v>20</v>
      </c>
      <c r="B1857" s="53">
        <f t="shared" si="57"/>
        <v>47255</v>
      </c>
      <c r="C1857" s="53" t="str">
        <f>IF(ISERROR(VLOOKUP(B1857,Оп27_BYN→EUR!$C$3:$C$33,1,0)),"Нет","Да")</f>
        <v>Нет</v>
      </c>
      <c r="D1857" s="54">
        <f t="shared" si="56"/>
        <v>365</v>
      </c>
      <c r="E1857" s="55">
        <f>('Все выпуски'!$H$4*'Все выпуски'!$H$8)*((VLOOKUP(IF(C1857="Нет",VLOOKUP(A1857,Оп27_BYN→EUR!$A$2:$C$33,3,0),VLOOKUP((A1857-1),Оп27_BYN→EUR!$A$2:$C$33,3,0)),$B$2:$G$2774,5,0)-VLOOKUP(B1857,$B$2:$G$2774,5,0))/365+(VLOOKUP(IF(C1857="Нет",VLOOKUP(A1857,Оп27_BYN→EUR!$A$2:$C$33,3,0),VLOOKUP((A1857-1),Оп27_BYN→EUR!$A$2:$C$33,3,0)),$B$2:$G$2774,6,0)-VLOOKUP(B1857,$B$2:$G$2774,6,0))/366)</f>
        <v>1.8935776419781216</v>
      </c>
      <c r="F1857" s="54">
        <f>COUNTIF(D1858:$D$2774,365)</f>
        <v>917</v>
      </c>
      <c r="G1857" s="54">
        <f>COUNTIF(D1858:$D$2774,366)</f>
        <v>0</v>
      </c>
    </row>
    <row r="1858" spans="1:7" x14ac:dyDescent="0.25">
      <c r="A1858" s="54">
        <f>COUNTIF($C$3:C1858,"Да")</f>
        <v>20</v>
      </c>
      <c r="B1858" s="53">
        <f t="shared" si="57"/>
        <v>47256</v>
      </c>
      <c r="C1858" s="53" t="str">
        <f>IF(ISERROR(VLOOKUP(B1858,Оп27_BYN→EUR!$C$3:$C$33,1,0)),"Нет","Да")</f>
        <v>Нет</v>
      </c>
      <c r="D1858" s="54">
        <f t="shared" si="56"/>
        <v>365</v>
      </c>
      <c r="E1858" s="55">
        <f>('Все выпуски'!$H$4*'Все выпуски'!$H$8)*((VLOOKUP(IF(C1858="Нет",VLOOKUP(A1858,Оп27_BYN→EUR!$A$2:$C$33,3,0),VLOOKUP((A1858-1),Оп27_BYN→EUR!$A$2:$C$33,3,0)),$B$2:$G$2774,5,0)-VLOOKUP(B1858,$B$2:$G$2774,5,0))/365+(VLOOKUP(IF(C1858="Нет",VLOOKUP(A1858,Оп27_BYN→EUR!$A$2:$C$33,3,0),VLOOKUP((A1858-1),Оп27_BYN→EUR!$A$2:$C$33,3,0)),$B$2:$G$2774,6,0)-VLOOKUP(B1858,$B$2:$G$2774,6,0))/366)</f>
        <v>1.9202477496116164</v>
      </c>
      <c r="F1858" s="54">
        <f>COUNTIF(D1859:$D$2774,365)</f>
        <v>916</v>
      </c>
      <c r="G1858" s="54">
        <f>COUNTIF(D1859:$D$2774,366)</f>
        <v>0</v>
      </c>
    </row>
    <row r="1859" spans="1:7" x14ac:dyDescent="0.25">
      <c r="A1859" s="54">
        <f>COUNTIF($C$3:C1859,"Да")</f>
        <v>20</v>
      </c>
      <c r="B1859" s="53">
        <f t="shared" si="57"/>
        <v>47257</v>
      </c>
      <c r="C1859" s="53" t="str">
        <f>IF(ISERROR(VLOOKUP(B1859,Оп27_BYN→EUR!$C$3:$C$33,1,0)),"Нет","Да")</f>
        <v>Нет</v>
      </c>
      <c r="D1859" s="54">
        <f t="shared" ref="D1859:D1922" si="58">IF(MOD(YEAR(B1859),4)=0,366,365)</f>
        <v>365</v>
      </c>
      <c r="E1859" s="55">
        <f>('Все выпуски'!$H$4*'Все выпуски'!$H$8)*((VLOOKUP(IF(C1859="Нет",VLOOKUP(A1859,Оп27_BYN→EUR!$A$2:$C$33,3,0),VLOOKUP((A1859-1),Оп27_BYN→EUR!$A$2:$C$33,3,0)),$B$2:$G$2774,5,0)-VLOOKUP(B1859,$B$2:$G$2774,5,0))/365+(VLOOKUP(IF(C1859="Нет",VLOOKUP(A1859,Оп27_BYN→EUR!$A$2:$C$33,3,0),VLOOKUP((A1859-1),Оп27_BYN→EUR!$A$2:$C$33,3,0)),$B$2:$G$2774,6,0)-VLOOKUP(B1859,$B$2:$G$2774,6,0))/366)</f>
        <v>1.9469178572451111</v>
      </c>
      <c r="F1859" s="54">
        <f>COUNTIF(D1860:$D$2774,365)</f>
        <v>915</v>
      </c>
      <c r="G1859" s="54">
        <f>COUNTIF(D1860:$D$2774,366)</f>
        <v>0</v>
      </c>
    </row>
    <row r="1860" spans="1:7" x14ac:dyDescent="0.25">
      <c r="A1860" s="54">
        <f>COUNTIF($C$3:C1860,"Да")</f>
        <v>20</v>
      </c>
      <c r="B1860" s="53">
        <f t="shared" ref="B1860:B1923" si="59">B1859+1</f>
        <v>47258</v>
      </c>
      <c r="C1860" s="53" t="str">
        <f>IF(ISERROR(VLOOKUP(B1860,Оп27_BYN→EUR!$C$3:$C$33,1,0)),"Нет","Да")</f>
        <v>Нет</v>
      </c>
      <c r="D1860" s="54">
        <f t="shared" si="58"/>
        <v>365</v>
      </c>
      <c r="E1860" s="55">
        <f>('Все выпуски'!$H$4*'Все выпуски'!$H$8)*((VLOOKUP(IF(C1860="Нет",VLOOKUP(A1860,Оп27_BYN→EUR!$A$2:$C$33,3,0),VLOOKUP((A1860-1),Оп27_BYN→EUR!$A$2:$C$33,3,0)),$B$2:$G$2774,5,0)-VLOOKUP(B1860,$B$2:$G$2774,5,0))/365+(VLOOKUP(IF(C1860="Нет",VLOOKUP(A1860,Оп27_BYN→EUR!$A$2:$C$33,3,0),VLOOKUP((A1860-1),Оп27_BYN→EUR!$A$2:$C$33,3,0)),$B$2:$G$2774,6,0)-VLOOKUP(B1860,$B$2:$G$2774,6,0))/366)</f>
        <v>1.9735879648786057</v>
      </c>
      <c r="F1860" s="54">
        <f>COUNTIF(D1861:$D$2774,365)</f>
        <v>914</v>
      </c>
      <c r="G1860" s="54">
        <f>COUNTIF(D1861:$D$2774,366)</f>
        <v>0</v>
      </c>
    </row>
    <row r="1861" spans="1:7" x14ac:dyDescent="0.25">
      <c r="A1861" s="54">
        <f>COUNTIF($C$3:C1861,"Да")</f>
        <v>20</v>
      </c>
      <c r="B1861" s="53">
        <f t="shared" si="59"/>
        <v>47259</v>
      </c>
      <c r="C1861" s="53" t="str">
        <f>IF(ISERROR(VLOOKUP(B1861,Оп27_BYN→EUR!$C$3:$C$33,1,0)),"Нет","Да")</f>
        <v>Нет</v>
      </c>
      <c r="D1861" s="54">
        <f t="shared" si="58"/>
        <v>365</v>
      </c>
      <c r="E1861" s="55">
        <f>('Все выпуски'!$H$4*'Все выпуски'!$H$8)*((VLOOKUP(IF(C1861="Нет",VLOOKUP(A1861,Оп27_BYN→EUR!$A$2:$C$33,3,0),VLOOKUP((A1861-1),Оп27_BYN→EUR!$A$2:$C$33,3,0)),$B$2:$G$2774,5,0)-VLOOKUP(B1861,$B$2:$G$2774,5,0))/365+(VLOOKUP(IF(C1861="Нет",VLOOKUP(A1861,Оп27_BYN→EUR!$A$2:$C$33,3,0),VLOOKUP((A1861-1),Оп27_BYN→EUR!$A$2:$C$33,3,0)),$B$2:$G$2774,6,0)-VLOOKUP(B1861,$B$2:$G$2774,6,0))/366)</f>
        <v>2.0002580725121004</v>
      </c>
      <c r="F1861" s="54">
        <f>COUNTIF(D1862:$D$2774,365)</f>
        <v>913</v>
      </c>
      <c r="G1861" s="54">
        <f>COUNTIF(D1862:$D$2774,366)</f>
        <v>0</v>
      </c>
    </row>
    <row r="1862" spans="1:7" x14ac:dyDescent="0.25">
      <c r="A1862" s="54">
        <f>COUNTIF($C$3:C1862,"Да")</f>
        <v>20</v>
      </c>
      <c r="B1862" s="53">
        <f t="shared" si="59"/>
        <v>47260</v>
      </c>
      <c r="C1862" s="53" t="str">
        <f>IF(ISERROR(VLOOKUP(B1862,Оп27_BYN→EUR!$C$3:$C$33,1,0)),"Нет","Да")</f>
        <v>Нет</v>
      </c>
      <c r="D1862" s="54">
        <f t="shared" si="58"/>
        <v>365</v>
      </c>
      <c r="E1862" s="55">
        <f>('Все выпуски'!$H$4*'Все выпуски'!$H$8)*((VLOOKUP(IF(C1862="Нет",VLOOKUP(A1862,Оп27_BYN→EUR!$A$2:$C$33,3,0),VLOOKUP((A1862-1),Оп27_BYN→EUR!$A$2:$C$33,3,0)),$B$2:$G$2774,5,0)-VLOOKUP(B1862,$B$2:$G$2774,5,0))/365+(VLOOKUP(IF(C1862="Нет",VLOOKUP(A1862,Оп27_BYN→EUR!$A$2:$C$33,3,0),VLOOKUP((A1862-1),Оп27_BYN→EUR!$A$2:$C$33,3,0)),$B$2:$G$2774,6,0)-VLOOKUP(B1862,$B$2:$G$2774,6,0))/366)</f>
        <v>2.0269281801455952</v>
      </c>
      <c r="F1862" s="54">
        <f>COUNTIF(D1863:$D$2774,365)</f>
        <v>912</v>
      </c>
      <c r="G1862" s="54">
        <f>COUNTIF(D1863:$D$2774,366)</f>
        <v>0</v>
      </c>
    </row>
    <row r="1863" spans="1:7" x14ac:dyDescent="0.25">
      <c r="A1863" s="54">
        <f>COUNTIF($C$3:C1863,"Да")</f>
        <v>20</v>
      </c>
      <c r="B1863" s="53">
        <f t="shared" si="59"/>
        <v>47261</v>
      </c>
      <c r="C1863" s="53" t="str">
        <f>IF(ISERROR(VLOOKUP(B1863,Оп27_BYN→EUR!$C$3:$C$33,1,0)),"Нет","Да")</f>
        <v>Нет</v>
      </c>
      <c r="D1863" s="54">
        <f t="shared" si="58"/>
        <v>365</v>
      </c>
      <c r="E1863" s="55">
        <f>('Все выпуски'!$H$4*'Все выпуски'!$H$8)*((VLOOKUP(IF(C1863="Нет",VLOOKUP(A1863,Оп27_BYN→EUR!$A$2:$C$33,3,0),VLOOKUP((A1863-1),Оп27_BYN→EUR!$A$2:$C$33,3,0)),$B$2:$G$2774,5,0)-VLOOKUP(B1863,$B$2:$G$2774,5,0))/365+(VLOOKUP(IF(C1863="Нет",VLOOKUP(A1863,Оп27_BYN→EUR!$A$2:$C$33,3,0),VLOOKUP((A1863-1),Оп27_BYN→EUR!$A$2:$C$33,3,0)),$B$2:$G$2774,6,0)-VLOOKUP(B1863,$B$2:$G$2774,6,0))/366)</f>
        <v>2.0535982877790895</v>
      </c>
      <c r="F1863" s="54">
        <f>COUNTIF(D1864:$D$2774,365)</f>
        <v>911</v>
      </c>
      <c r="G1863" s="54">
        <f>COUNTIF(D1864:$D$2774,366)</f>
        <v>0</v>
      </c>
    </row>
    <row r="1864" spans="1:7" x14ac:dyDescent="0.25">
      <c r="A1864" s="54">
        <f>COUNTIF($C$3:C1864,"Да")</f>
        <v>20</v>
      </c>
      <c r="B1864" s="53">
        <f t="shared" si="59"/>
        <v>47262</v>
      </c>
      <c r="C1864" s="53" t="str">
        <f>IF(ISERROR(VLOOKUP(B1864,Оп27_BYN→EUR!$C$3:$C$33,1,0)),"Нет","Да")</f>
        <v>Нет</v>
      </c>
      <c r="D1864" s="54">
        <f t="shared" si="58"/>
        <v>365</v>
      </c>
      <c r="E1864" s="55">
        <f>('Все выпуски'!$H$4*'Все выпуски'!$H$8)*((VLOOKUP(IF(C1864="Нет",VLOOKUP(A1864,Оп27_BYN→EUR!$A$2:$C$33,3,0),VLOOKUP((A1864-1),Оп27_BYN→EUR!$A$2:$C$33,3,0)),$B$2:$G$2774,5,0)-VLOOKUP(B1864,$B$2:$G$2774,5,0))/365+(VLOOKUP(IF(C1864="Нет",VLOOKUP(A1864,Оп27_BYN→EUR!$A$2:$C$33,3,0),VLOOKUP((A1864-1),Оп27_BYN→EUR!$A$2:$C$33,3,0)),$B$2:$G$2774,6,0)-VLOOKUP(B1864,$B$2:$G$2774,6,0))/366)</f>
        <v>2.0802683954125842</v>
      </c>
      <c r="F1864" s="54">
        <f>COUNTIF(D1865:$D$2774,365)</f>
        <v>910</v>
      </c>
      <c r="G1864" s="54">
        <f>COUNTIF(D1865:$D$2774,366)</f>
        <v>0</v>
      </c>
    </row>
    <row r="1865" spans="1:7" x14ac:dyDescent="0.25">
      <c r="A1865" s="54">
        <f>COUNTIF($C$3:C1865,"Да")</f>
        <v>20</v>
      </c>
      <c r="B1865" s="53">
        <f t="shared" si="59"/>
        <v>47263</v>
      </c>
      <c r="C1865" s="53" t="str">
        <f>IF(ISERROR(VLOOKUP(B1865,Оп27_BYN→EUR!$C$3:$C$33,1,0)),"Нет","Да")</f>
        <v>Нет</v>
      </c>
      <c r="D1865" s="54">
        <f t="shared" si="58"/>
        <v>365</v>
      </c>
      <c r="E1865" s="55">
        <f>('Все выпуски'!$H$4*'Все выпуски'!$H$8)*((VLOOKUP(IF(C1865="Нет",VLOOKUP(A1865,Оп27_BYN→EUR!$A$2:$C$33,3,0),VLOOKUP((A1865-1),Оп27_BYN→EUR!$A$2:$C$33,3,0)),$B$2:$G$2774,5,0)-VLOOKUP(B1865,$B$2:$G$2774,5,0))/365+(VLOOKUP(IF(C1865="Нет",VLOOKUP(A1865,Оп27_BYN→EUR!$A$2:$C$33,3,0),VLOOKUP((A1865-1),Оп27_BYN→EUR!$A$2:$C$33,3,0)),$B$2:$G$2774,6,0)-VLOOKUP(B1865,$B$2:$G$2774,6,0))/366)</f>
        <v>2.106938503046079</v>
      </c>
      <c r="F1865" s="54">
        <f>COUNTIF(D1866:$D$2774,365)</f>
        <v>909</v>
      </c>
      <c r="G1865" s="54">
        <f>COUNTIF(D1866:$D$2774,366)</f>
        <v>0</v>
      </c>
    </row>
    <row r="1866" spans="1:7" x14ac:dyDescent="0.25">
      <c r="A1866" s="54">
        <f>COUNTIF($C$3:C1866,"Да")</f>
        <v>20</v>
      </c>
      <c r="B1866" s="53">
        <f t="shared" si="59"/>
        <v>47264</v>
      </c>
      <c r="C1866" s="53" t="str">
        <f>IF(ISERROR(VLOOKUP(B1866,Оп27_BYN→EUR!$C$3:$C$33,1,0)),"Нет","Да")</f>
        <v>Нет</v>
      </c>
      <c r="D1866" s="54">
        <f t="shared" si="58"/>
        <v>365</v>
      </c>
      <c r="E1866" s="55">
        <f>('Все выпуски'!$H$4*'Все выпуски'!$H$8)*((VLOOKUP(IF(C1866="Нет",VLOOKUP(A1866,Оп27_BYN→EUR!$A$2:$C$33,3,0),VLOOKUP((A1866-1),Оп27_BYN→EUR!$A$2:$C$33,3,0)),$B$2:$G$2774,5,0)-VLOOKUP(B1866,$B$2:$G$2774,5,0))/365+(VLOOKUP(IF(C1866="Нет",VLOOKUP(A1866,Оп27_BYN→EUR!$A$2:$C$33,3,0),VLOOKUP((A1866-1),Оп27_BYN→EUR!$A$2:$C$33,3,0)),$B$2:$G$2774,6,0)-VLOOKUP(B1866,$B$2:$G$2774,6,0))/366)</f>
        <v>2.1336086106795737</v>
      </c>
      <c r="F1866" s="54">
        <f>COUNTIF(D1867:$D$2774,365)</f>
        <v>908</v>
      </c>
      <c r="G1866" s="54">
        <f>COUNTIF(D1867:$D$2774,366)</f>
        <v>0</v>
      </c>
    </row>
    <row r="1867" spans="1:7" x14ac:dyDescent="0.25">
      <c r="A1867" s="54">
        <f>COUNTIF($C$3:C1867,"Да")</f>
        <v>20</v>
      </c>
      <c r="B1867" s="53">
        <f t="shared" si="59"/>
        <v>47265</v>
      </c>
      <c r="C1867" s="53" t="str">
        <f>IF(ISERROR(VLOOKUP(B1867,Оп27_BYN→EUR!$C$3:$C$33,1,0)),"Нет","Да")</f>
        <v>Нет</v>
      </c>
      <c r="D1867" s="54">
        <f t="shared" si="58"/>
        <v>365</v>
      </c>
      <c r="E1867" s="55">
        <f>('Все выпуски'!$H$4*'Все выпуски'!$H$8)*((VLOOKUP(IF(C1867="Нет",VLOOKUP(A1867,Оп27_BYN→EUR!$A$2:$C$33,3,0),VLOOKUP((A1867-1),Оп27_BYN→EUR!$A$2:$C$33,3,0)),$B$2:$G$2774,5,0)-VLOOKUP(B1867,$B$2:$G$2774,5,0))/365+(VLOOKUP(IF(C1867="Нет",VLOOKUP(A1867,Оп27_BYN→EUR!$A$2:$C$33,3,0),VLOOKUP((A1867-1),Оп27_BYN→EUR!$A$2:$C$33,3,0)),$B$2:$G$2774,6,0)-VLOOKUP(B1867,$B$2:$G$2774,6,0))/366)</f>
        <v>2.1602787183130685</v>
      </c>
      <c r="F1867" s="54">
        <f>COUNTIF(D1868:$D$2774,365)</f>
        <v>907</v>
      </c>
      <c r="G1867" s="54">
        <f>COUNTIF(D1868:$D$2774,366)</f>
        <v>0</v>
      </c>
    </row>
    <row r="1868" spans="1:7" x14ac:dyDescent="0.25">
      <c r="A1868" s="54">
        <f>COUNTIF($C$3:C1868,"Да")</f>
        <v>20</v>
      </c>
      <c r="B1868" s="53">
        <f t="shared" si="59"/>
        <v>47266</v>
      </c>
      <c r="C1868" s="53" t="str">
        <f>IF(ISERROR(VLOOKUP(B1868,Оп27_BYN→EUR!$C$3:$C$33,1,0)),"Нет","Да")</f>
        <v>Нет</v>
      </c>
      <c r="D1868" s="54">
        <f t="shared" si="58"/>
        <v>365</v>
      </c>
      <c r="E1868" s="55">
        <f>('Все выпуски'!$H$4*'Все выпуски'!$H$8)*((VLOOKUP(IF(C1868="Нет",VLOOKUP(A1868,Оп27_BYN→EUR!$A$2:$C$33,3,0),VLOOKUP((A1868-1),Оп27_BYN→EUR!$A$2:$C$33,3,0)),$B$2:$G$2774,5,0)-VLOOKUP(B1868,$B$2:$G$2774,5,0))/365+(VLOOKUP(IF(C1868="Нет",VLOOKUP(A1868,Оп27_BYN→EUR!$A$2:$C$33,3,0),VLOOKUP((A1868-1),Оп27_BYN→EUR!$A$2:$C$33,3,0)),$B$2:$G$2774,6,0)-VLOOKUP(B1868,$B$2:$G$2774,6,0))/366)</f>
        <v>2.1869488259465628</v>
      </c>
      <c r="F1868" s="54">
        <f>COUNTIF(D1869:$D$2774,365)</f>
        <v>906</v>
      </c>
      <c r="G1868" s="54">
        <f>COUNTIF(D1869:$D$2774,366)</f>
        <v>0</v>
      </c>
    </row>
    <row r="1869" spans="1:7" x14ac:dyDescent="0.25">
      <c r="A1869" s="54">
        <f>COUNTIF($C$3:C1869,"Да")</f>
        <v>20</v>
      </c>
      <c r="B1869" s="53">
        <f t="shared" si="59"/>
        <v>47267</v>
      </c>
      <c r="C1869" s="53" t="str">
        <f>IF(ISERROR(VLOOKUP(B1869,Оп27_BYN→EUR!$C$3:$C$33,1,0)),"Нет","Да")</f>
        <v>Нет</v>
      </c>
      <c r="D1869" s="54">
        <f t="shared" si="58"/>
        <v>365</v>
      </c>
      <c r="E1869" s="55">
        <f>('Все выпуски'!$H$4*'Все выпуски'!$H$8)*((VLOOKUP(IF(C1869="Нет",VLOOKUP(A1869,Оп27_BYN→EUR!$A$2:$C$33,3,0),VLOOKUP((A1869-1),Оп27_BYN→EUR!$A$2:$C$33,3,0)),$B$2:$G$2774,5,0)-VLOOKUP(B1869,$B$2:$G$2774,5,0))/365+(VLOOKUP(IF(C1869="Нет",VLOOKUP(A1869,Оп27_BYN→EUR!$A$2:$C$33,3,0),VLOOKUP((A1869-1),Оп27_BYN→EUR!$A$2:$C$33,3,0)),$B$2:$G$2774,6,0)-VLOOKUP(B1869,$B$2:$G$2774,6,0))/366)</f>
        <v>2.213618933580058</v>
      </c>
      <c r="F1869" s="54">
        <f>COUNTIF(D1870:$D$2774,365)</f>
        <v>905</v>
      </c>
      <c r="G1869" s="54">
        <f>COUNTIF(D1870:$D$2774,366)</f>
        <v>0</v>
      </c>
    </row>
    <row r="1870" spans="1:7" x14ac:dyDescent="0.25">
      <c r="A1870" s="54">
        <f>COUNTIF($C$3:C1870,"Да")</f>
        <v>20</v>
      </c>
      <c r="B1870" s="53">
        <f t="shared" si="59"/>
        <v>47268</v>
      </c>
      <c r="C1870" s="53" t="str">
        <f>IF(ISERROR(VLOOKUP(B1870,Оп27_BYN→EUR!$C$3:$C$33,1,0)),"Нет","Да")</f>
        <v>Нет</v>
      </c>
      <c r="D1870" s="54">
        <f t="shared" si="58"/>
        <v>365</v>
      </c>
      <c r="E1870" s="55">
        <f>('Все выпуски'!$H$4*'Все выпуски'!$H$8)*((VLOOKUP(IF(C1870="Нет",VLOOKUP(A1870,Оп27_BYN→EUR!$A$2:$C$33,3,0),VLOOKUP((A1870-1),Оп27_BYN→EUR!$A$2:$C$33,3,0)),$B$2:$G$2774,5,0)-VLOOKUP(B1870,$B$2:$G$2774,5,0))/365+(VLOOKUP(IF(C1870="Нет",VLOOKUP(A1870,Оп27_BYN→EUR!$A$2:$C$33,3,0),VLOOKUP((A1870-1),Оп27_BYN→EUR!$A$2:$C$33,3,0)),$B$2:$G$2774,6,0)-VLOOKUP(B1870,$B$2:$G$2774,6,0))/366)</f>
        <v>2.2402890412135523</v>
      </c>
      <c r="F1870" s="54">
        <f>COUNTIF(D1871:$D$2774,365)</f>
        <v>904</v>
      </c>
      <c r="G1870" s="54">
        <f>COUNTIF(D1871:$D$2774,366)</f>
        <v>0</v>
      </c>
    </row>
    <row r="1871" spans="1:7" x14ac:dyDescent="0.25">
      <c r="A1871" s="54">
        <f>COUNTIF($C$3:C1871,"Да")</f>
        <v>20</v>
      </c>
      <c r="B1871" s="53">
        <f t="shared" si="59"/>
        <v>47269</v>
      </c>
      <c r="C1871" s="53" t="str">
        <f>IF(ISERROR(VLOOKUP(B1871,Оп27_BYN→EUR!$C$3:$C$33,1,0)),"Нет","Да")</f>
        <v>Нет</v>
      </c>
      <c r="D1871" s="54">
        <f t="shared" si="58"/>
        <v>365</v>
      </c>
      <c r="E1871" s="55">
        <f>('Все выпуски'!$H$4*'Все выпуски'!$H$8)*((VLOOKUP(IF(C1871="Нет",VLOOKUP(A1871,Оп27_BYN→EUR!$A$2:$C$33,3,0),VLOOKUP((A1871-1),Оп27_BYN→EUR!$A$2:$C$33,3,0)),$B$2:$G$2774,5,0)-VLOOKUP(B1871,$B$2:$G$2774,5,0))/365+(VLOOKUP(IF(C1871="Нет",VLOOKUP(A1871,Оп27_BYN→EUR!$A$2:$C$33,3,0),VLOOKUP((A1871-1),Оп27_BYN→EUR!$A$2:$C$33,3,0)),$B$2:$G$2774,6,0)-VLOOKUP(B1871,$B$2:$G$2774,6,0))/366)</f>
        <v>2.2669591488470471</v>
      </c>
      <c r="F1871" s="54">
        <f>COUNTIF(D1872:$D$2774,365)</f>
        <v>903</v>
      </c>
      <c r="G1871" s="54">
        <f>COUNTIF(D1872:$D$2774,366)</f>
        <v>0</v>
      </c>
    </row>
    <row r="1872" spans="1:7" x14ac:dyDescent="0.25">
      <c r="A1872" s="54">
        <f>COUNTIF($C$3:C1872,"Да")</f>
        <v>20</v>
      </c>
      <c r="B1872" s="53">
        <f t="shared" si="59"/>
        <v>47270</v>
      </c>
      <c r="C1872" s="53" t="str">
        <f>IF(ISERROR(VLOOKUP(B1872,Оп27_BYN→EUR!$C$3:$C$33,1,0)),"Нет","Да")</f>
        <v>Нет</v>
      </c>
      <c r="D1872" s="54">
        <f t="shared" si="58"/>
        <v>365</v>
      </c>
      <c r="E1872" s="55">
        <f>('Все выпуски'!$H$4*'Все выпуски'!$H$8)*((VLOOKUP(IF(C1872="Нет",VLOOKUP(A1872,Оп27_BYN→EUR!$A$2:$C$33,3,0),VLOOKUP((A1872-1),Оп27_BYN→EUR!$A$2:$C$33,3,0)),$B$2:$G$2774,5,0)-VLOOKUP(B1872,$B$2:$G$2774,5,0))/365+(VLOOKUP(IF(C1872="Нет",VLOOKUP(A1872,Оп27_BYN→EUR!$A$2:$C$33,3,0),VLOOKUP((A1872-1),Оп27_BYN→EUR!$A$2:$C$33,3,0)),$B$2:$G$2774,6,0)-VLOOKUP(B1872,$B$2:$G$2774,6,0))/366)</f>
        <v>2.2936292564805418</v>
      </c>
      <c r="F1872" s="54">
        <f>COUNTIF(D1873:$D$2774,365)</f>
        <v>902</v>
      </c>
      <c r="G1872" s="54">
        <f>COUNTIF(D1873:$D$2774,366)</f>
        <v>0</v>
      </c>
    </row>
    <row r="1873" spans="1:7" x14ac:dyDescent="0.25">
      <c r="A1873" s="54">
        <f>COUNTIF($C$3:C1873,"Да")</f>
        <v>20</v>
      </c>
      <c r="B1873" s="53">
        <f t="shared" si="59"/>
        <v>47271</v>
      </c>
      <c r="C1873" s="53" t="str">
        <f>IF(ISERROR(VLOOKUP(B1873,Оп27_BYN→EUR!$C$3:$C$33,1,0)),"Нет","Да")</f>
        <v>Нет</v>
      </c>
      <c r="D1873" s="54">
        <f t="shared" si="58"/>
        <v>365</v>
      </c>
      <c r="E1873" s="55">
        <f>('Все выпуски'!$H$4*'Все выпуски'!$H$8)*((VLOOKUP(IF(C1873="Нет",VLOOKUP(A1873,Оп27_BYN→EUR!$A$2:$C$33,3,0),VLOOKUP((A1873-1),Оп27_BYN→EUR!$A$2:$C$33,3,0)),$B$2:$G$2774,5,0)-VLOOKUP(B1873,$B$2:$G$2774,5,0))/365+(VLOOKUP(IF(C1873="Нет",VLOOKUP(A1873,Оп27_BYN→EUR!$A$2:$C$33,3,0),VLOOKUP((A1873-1),Оп27_BYN→EUR!$A$2:$C$33,3,0)),$B$2:$G$2774,6,0)-VLOOKUP(B1873,$B$2:$G$2774,6,0))/366)</f>
        <v>2.3202993641140361</v>
      </c>
      <c r="F1873" s="54">
        <f>COUNTIF(D1874:$D$2774,365)</f>
        <v>901</v>
      </c>
      <c r="G1873" s="54">
        <f>COUNTIF(D1874:$D$2774,366)</f>
        <v>0</v>
      </c>
    </row>
    <row r="1874" spans="1:7" x14ac:dyDescent="0.25">
      <c r="A1874" s="54">
        <f>COUNTIF($C$3:C1874,"Да")</f>
        <v>20</v>
      </c>
      <c r="B1874" s="53">
        <f t="shared" si="59"/>
        <v>47272</v>
      </c>
      <c r="C1874" s="53" t="str">
        <f>IF(ISERROR(VLOOKUP(B1874,Оп27_BYN→EUR!$C$3:$C$33,1,0)),"Нет","Да")</f>
        <v>Нет</v>
      </c>
      <c r="D1874" s="54">
        <f t="shared" si="58"/>
        <v>365</v>
      </c>
      <c r="E1874" s="55">
        <f>('Все выпуски'!$H$4*'Все выпуски'!$H$8)*((VLOOKUP(IF(C1874="Нет",VLOOKUP(A1874,Оп27_BYN→EUR!$A$2:$C$33,3,0),VLOOKUP((A1874-1),Оп27_BYN→EUR!$A$2:$C$33,3,0)),$B$2:$G$2774,5,0)-VLOOKUP(B1874,$B$2:$G$2774,5,0))/365+(VLOOKUP(IF(C1874="Нет",VLOOKUP(A1874,Оп27_BYN→EUR!$A$2:$C$33,3,0),VLOOKUP((A1874-1),Оп27_BYN→EUR!$A$2:$C$33,3,0)),$B$2:$G$2774,6,0)-VLOOKUP(B1874,$B$2:$G$2774,6,0))/366)</f>
        <v>2.3469694717475313</v>
      </c>
      <c r="F1874" s="54">
        <f>COUNTIF(D1875:$D$2774,365)</f>
        <v>900</v>
      </c>
      <c r="G1874" s="54">
        <f>COUNTIF(D1875:$D$2774,366)</f>
        <v>0</v>
      </c>
    </row>
    <row r="1875" spans="1:7" x14ac:dyDescent="0.25">
      <c r="A1875" s="54">
        <f>COUNTIF($C$3:C1875,"Да")</f>
        <v>20</v>
      </c>
      <c r="B1875" s="53">
        <f t="shared" si="59"/>
        <v>47273</v>
      </c>
      <c r="C1875" s="53" t="str">
        <f>IF(ISERROR(VLOOKUP(B1875,Оп27_BYN→EUR!$C$3:$C$33,1,0)),"Нет","Да")</f>
        <v>Нет</v>
      </c>
      <c r="D1875" s="54">
        <f t="shared" si="58"/>
        <v>365</v>
      </c>
      <c r="E1875" s="55">
        <f>('Все выпуски'!$H$4*'Все выпуски'!$H$8)*((VLOOKUP(IF(C1875="Нет",VLOOKUP(A1875,Оп27_BYN→EUR!$A$2:$C$33,3,0),VLOOKUP((A1875-1),Оп27_BYN→EUR!$A$2:$C$33,3,0)),$B$2:$G$2774,5,0)-VLOOKUP(B1875,$B$2:$G$2774,5,0))/365+(VLOOKUP(IF(C1875="Нет",VLOOKUP(A1875,Оп27_BYN→EUR!$A$2:$C$33,3,0),VLOOKUP((A1875-1),Оп27_BYN→EUR!$A$2:$C$33,3,0)),$B$2:$G$2774,6,0)-VLOOKUP(B1875,$B$2:$G$2774,6,0))/366)</f>
        <v>2.3736395793810257</v>
      </c>
      <c r="F1875" s="54">
        <f>COUNTIF(D1876:$D$2774,365)</f>
        <v>899</v>
      </c>
      <c r="G1875" s="54">
        <f>COUNTIF(D1876:$D$2774,366)</f>
        <v>0</v>
      </c>
    </row>
    <row r="1876" spans="1:7" x14ac:dyDescent="0.25">
      <c r="A1876" s="54">
        <f>COUNTIF($C$3:C1876,"Да")</f>
        <v>20</v>
      </c>
      <c r="B1876" s="53">
        <f t="shared" si="59"/>
        <v>47274</v>
      </c>
      <c r="C1876" s="53" t="str">
        <f>IF(ISERROR(VLOOKUP(B1876,Оп27_BYN→EUR!$C$3:$C$33,1,0)),"Нет","Да")</f>
        <v>Нет</v>
      </c>
      <c r="D1876" s="54">
        <f t="shared" si="58"/>
        <v>365</v>
      </c>
      <c r="E1876" s="55">
        <f>('Все выпуски'!$H$4*'Все выпуски'!$H$8)*((VLOOKUP(IF(C1876="Нет",VLOOKUP(A1876,Оп27_BYN→EUR!$A$2:$C$33,3,0),VLOOKUP((A1876-1),Оп27_BYN→EUR!$A$2:$C$33,3,0)),$B$2:$G$2774,5,0)-VLOOKUP(B1876,$B$2:$G$2774,5,0))/365+(VLOOKUP(IF(C1876="Нет",VLOOKUP(A1876,Оп27_BYN→EUR!$A$2:$C$33,3,0),VLOOKUP((A1876-1),Оп27_BYN→EUR!$A$2:$C$33,3,0)),$B$2:$G$2774,6,0)-VLOOKUP(B1876,$B$2:$G$2774,6,0))/366)</f>
        <v>2.4003096870145204</v>
      </c>
      <c r="F1876" s="54">
        <f>COUNTIF(D1877:$D$2774,365)</f>
        <v>898</v>
      </c>
      <c r="G1876" s="54">
        <f>COUNTIF(D1877:$D$2774,366)</f>
        <v>0</v>
      </c>
    </row>
    <row r="1877" spans="1:7" x14ac:dyDescent="0.25">
      <c r="A1877" s="54">
        <f>COUNTIF($C$3:C1877,"Да")</f>
        <v>20</v>
      </c>
      <c r="B1877" s="53">
        <f t="shared" si="59"/>
        <v>47275</v>
      </c>
      <c r="C1877" s="53" t="str">
        <f>IF(ISERROR(VLOOKUP(B1877,Оп27_BYN→EUR!$C$3:$C$33,1,0)),"Нет","Да")</f>
        <v>Нет</v>
      </c>
      <c r="D1877" s="54">
        <f t="shared" si="58"/>
        <v>365</v>
      </c>
      <c r="E1877" s="55">
        <f>('Все выпуски'!$H$4*'Все выпуски'!$H$8)*((VLOOKUP(IF(C1877="Нет",VLOOKUP(A1877,Оп27_BYN→EUR!$A$2:$C$33,3,0),VLOOKUP((A1877-1),Оп27_BYN→EUR!$A$2:$C$33,3,0)),$B$2:$G$2774,5,0)-VLOOKUP(B1877,$B$2:$G$2774,5,0))/365+(VLOOKUP(IF(C1877="Нет",VLOOKUP(A1877,Оп27_BYN→EUR!$A$2:$C$33,3,0),VLOOKUP((A1877-1),Оп27_BYN→EUR!$A$2:$C$33,3,0)),$B$2:$G$2774,6,0)-VLOOKUP(B1877,$B$2:$G$2774,6,0))/366)</f>
        <v>2.4269797946480152</v>
      </c>
      <c r="F1877" s="54">
        <f>COUNTIF(D1878:$D$2774,365)</f>
        <v>897</v>
      </c>
      <c r="G1877" s="54">
        <f>COUNTIF(D1878:$D$2774,366)</f>
        <v>0</v>
      </c>
    </row>
    <row r="1878" spans="1:7" x14ac:dyDescent="0.25">
      <c r="A1878" s="54">
        <f>COUNTIF($C$3:C1878,"Да")</f>
        <v>21</v>
      </c>
      <c r="B1878" s="53">
        <f t="shared" si="59"/>
        <v>47276</v>
      </c>
      <c r="C1878" s="53" t="str">
        <f>IF(ISERROR(VLOOKUP(B1878,Оп27_BYN→EUR!$C$3:$C$33,1,0)),"Нет","Да")</f>
        <v>Да</v>
      </c>
      <c r="D1878" s="54">
        <f t="shared" si="58"/>
        <v>365</v>
      </c>
      <c r="E1878" s="55">
        <f>('Все выпуски'!$H$4*'Все выпуски'!$H$8)*((VLOOKUP(IF(C1878="Нет",VLOOKUP(A1878,Оп27_BYN→EUR!$A$2:$C$33,3,0),VLOOKUP((A1878-1),Оп27_BYN→EUR!$A$2:$C$33,3,0)),$B$2:$G$2774,5,0)-VLOOKUP(B1878,$B$2:$G$2774,5,0))/365+(VLOOKUP(IF(C1878="Нет",VLOOKUP(A1878,Оп27_BYN→EUR!$A$2:$C$33,3,0),VLOOKUP((A1878-1),Оп27_BYN→EUR!$A$2:$C$33,3,0)),$B$2:$G$2774,6,0)-VLOOKUP(B1878,$B$2:$G$2774,6,0))/366)</f>
        <v>2.4536499022815099</v>
      </c>
      <c r="F1878" s="54">
        <f>COUNTIF(D1879:$D$2774,365)</f>
        <v>896</v>
      </c>
      <c r="G1878" s="54">
        <f>COUNTIF(D1879:$D$2774,366)</f>
        <v>0</v>
      </c>
    </row>
    <row r="1879" spans="1:7" x14ac:dyDescent="0.25">
      <c r="A1879" s="54">
        <f>COUNTIF($C$3:C1879,"Да")</f>
        <v>21</v>
      </c>
      <c r="B1879" s="53">
        <f t="shared" si="59"/>
        <v>47277</v>
      </c>
      <c r="C1879" s="53" t="str">
        <f>IF(ISERROR(VLOOKUP(B1879,Оп27_BYN→EUR!$C$3:$C$33,1,0)),"Нет","Да")</f>
        <v>Нет</v>
      </c>
      <c r="D1879" s="54">
        <f t="shared" si="58"/>
        <v>365</v>
      </c>
      <c r="E1879" s="55">
        <f>('Все выпуски'!$H$4*'Все выпуски'!$H$8)*((VLOOKUP(IF(C1879="Нет",VLOOKUP(A1879,Оп27_BYN→EUR!$A$2:$C$33,3,0),VLOOKUP((A1879-1),Оп27_BYN→EUR!$A$2:$C$33,3,0)),$B$2:$G$2774,5,0)-VLOOKUP(B1879,$B$2:$G$2774,5,0))/365+(VLOOKUP(IF(C1879="Нет",VLOOKUP(A1879,Оп27_BYN→EUR!$A$2:$C$33,3,0),VLOOKUP((A1879-1),Оп27_BYN→EUR!$A$2:$C$33,3,0)),$B$2:$G$2774,6,0)-VLOOKUP(B1879,$B$2:$G$2774,6,0))/366)</f>
        <v>2.6670107633494672E-2</v>
      </c>
      <c r="F1879" s="54">
        <f>COUNTIF(D1880:$D$2774,365)</f>
        <v>895</v>
      </c>
      <c r="G1879" s="54">
        <f>COUNTIF(D1880:$D$2774,366)</f>
        <v>0</v>
      </c>
    </row>
    <row r="1880" spans="1:7" x14ac:dyDescent="0.25">
      <c r="A1880" s="54">
        <f>COUNTIF($C$3:C1880,"Да")</f>
        <v>21</v>
      </c>
      <c r="B1880" s="53">
        <f t="shared" si="59"/>
        <v>47278</v>
      </c>
      <c r="C1880" s="53" t="str">
        <f>IF(ISERROR(VLOOKUP(B1880,Оп27_BYN→EUR!$C$3:$C$33,1,0)),"Нет","Да")</f>
        <v>Нет</v>
      </c>
      <c r="D1880" s="54">
        <f t="shared" si="58"/>
        <v>365</v>
      </c>
      <c r="E1880" s="55">
        <f>('Все выпуски'!$H$4*'Все выпуски'!$H$8)*((VLOOKUP(IF(C1880="Нет",VLOOKUP(A1880,Оп27_BYN→EUR!$A$2:$C$33,3,0),VLOOKUP((A1880-1),Оп27_BYN→EUR!$A$2:$C$33,3,0)),$B$2:$G$2774,5,0)-VLOOKUP(B1880,$B$2:$G$2774,5,0))/365+(VLOOKUP(IF(C1880="Нет",VLOOKUP(A1880,Оп27_BYN→EUR!$A$2:$C$33,3,0),VLOOKUP((A1880-1),Оп27_BYN→EUR!$A$2:$C$33,3,0)),$B$2:$G$2774,6,0)-VLOOKUP(B1880,$B$2:$G$2774,6,0))/366)</f>
        <v>5.3340215266989344E-2</v>
      </c>
      <c r="F1880" s="54">
        <f>COUNTIF(D1881:$D$2774,365)</f>
        <v>894</v>
      </c>
      <c r="G1880" s="54">
        <f>COUNTIF(D1881:$D$2774,366)</f>
        <v>0</v>
      </c>
    </row>
    <row r="1881" spans="1:7" x14ac:dyDescent="0.25">
      <c r="A1881" s="54">
        <f>COUNTIF($C$3:C1881,"Да")</f>
        <v>21</v>
      </c>
      <c r="B1881" s="53">
        <f t="shared" si="59"/>
        <v>47279</v>
      </c>
      <c r="C1881" s="53" t="str">
        <f>IF(ISERROR(VLOOKUP(B1881,Оп27_BYN→EUR!$C$3:$C$33,1,0)),"Нет","Да")</f>
        <v>Нет</v>
      </c>
      <c r="D1881" s="54">
        <f t="shared" si="58"/>
        <v>365</v>
      </c>
      <c r="E1881" s="55">
        <f>('Все выпуски'!$H$4*'Все выпуски'!$H$8)*((VLOOKUP(IF(C1881="Нет",VLOOKUP(A1881,Оп27_BYN→EUR!$A$2:$C$33,3,0),VLOOKUP((A1881-1),Оп27_BYN→EUR!$A$2:$C$33,3,0)),$B$2:$G$2774,5,0)-VLOOKUP(B1881,$B$2:$G$2774,5,0))/365+(VLOOKUP(IF(C1881="Нет",VLOOKUP(A1881,Оп27_BYN→EUR!$A$2:$C$33,3,0),VLOOKUP((A1881-1),Оп27_BYN→EUR!$A$2:$C$33,3,0)),$B$2:$G$2774,6,0)-VLOOKUP(B1881,$B$2:$G$2774,6,0))/366)</f>
        <v>8.0010322900484002E-2</v>
      </c>
      <c r="F1881" s="54">
        <f>COUNTIF(D1882:$D$2774,365)</f>
        <v>893</v>
      </c>
      <c r="G1881" s="54">
        <f>COUNTIF(D1882:$D$2774,366)</f>
        <v>0</v>
      </c>
    </row>
    <row r="1882" spans="1:7" x14ac:dyDescent="0.25">
      <c r="A1882" s="54">
        <f>COUNTIF($C$3:C1882,"Да")</f>
        <v>21</v>
      </c>
      <c r="B1882" s="53">
        <f t="shared" si="59"/>
        <v>47280</v>
      </c>
      <c r="C1882" s="53" t="str">
        <f>IF(ISERROR(VLOOKUP(B1882,Оп27_BYN→EUR!$C$3:$C$33,1,0)),"Нет","Да")</f>
        <v>Нет</v>
      </c>
      <c r="D1882" s="54">
        <f t="shared" si="58"/>
        <v>365</v>
      </c>
      <c r="E1882" s="55">
        <f>('Все выпуски'!$H$4*'Все выпуски'!$H$8)*((VLOOKUP(IF(C1882="Нет",VLOOKUP(A1882,Оп27_BYN→EUR!$A$2:$C$33,3,0),VLOOKUP((A1882-1),Оп27_BYN→EUR!$A$2:$C$33,3,0)),$B$2:$G$2774,5,0)-VLOOKUP(B1882,$B$2:$G$2774,5,0))/365+(VLOOKUP(IF(C1882="Нет",VLOOKUP(A1882,Оп27_BYN→EUR!$A$2:$C$33,3,0),VLOOKUP((A1882-1),Оп27_BYN→EUR!$A$2:$C$33,3,0)),$B$2:$G$2774,6,0)-VLOOKUP(B1882,$B$2:$G$2774,6,0))/366)</f>
        <v>0.10668043053397869</v>
      </c>
      <c r="F1882" s="54">
        <f>COUNTIF(D1883:$D$2774,365)</f>
        <v>892</v>
      </c>
      <c r="G1882" s="54">
        <f>COUNTIF(D1883:$D$2774,366)</f>
        <v>0</v>
      </c>
    </row>
    <row r="1883" spans="1:7" x14ac:dyDescent="0.25">
      <c r="A1883" s="54">
        <f>COUNTIF($C$3:C1883,"Да")</f>
        <v>21</v>
      </c>
      <c r="B1883" s="53">
        <f t="shared" si="59"/>
        <v>47281</v>
      </c>
      <c r="C1883" s="53" t="str">
        <f>IF(ISERROR(VLOOKUP(B1883,Оп27_BYN→EUR!$C$3:$C$33,1,0)),"Нет","Да")</f>
        <v>Нет</v>
      </c>
      <c r="D1883" s="54">
        <f t="shared" si="58"/>
        <v>365</v>
      </c>
      <c r="E1883" s="55">
        <f>('Все выпуски'!$H$4*'Все выпуски'!$H$8)*((VLOOKUP(IF(C1883="Нет",VLOOKUP(A1883,Оп27_BYN→EUR!$A$2:$C$33,3,0),VLOOKUP((A1883-1),Оп27_BYN→EUR!$A$2:$C$33,3,0)),$B$2:$G$2774,5,0)-VLOOKUP(B1883,$B$2:$G$2774,5,0))/365+(VLOOKUP(IF(C1883="Нет",VLOOKUP(A1883,Оп27_BYN→EUR!$A$2:$C$33,3,0),VLOOKUP((A1883-1),Оп27_BYN→EUR!$A$2:$C$33,3,0)),$B$2:$G$2774,6,0)-VLOOKUP(B1883,$B$2:$G$2774,6,0))/366)</f>
        <v>0.13335053816747336</v>
      </c>
      <c r="F1883" s="54">
        <f>COUNTIF(D1884:$D$2774,365)</f>
        <v>891</v>
      </c>
      <c r="G1883" s="54">
        <f>COUNTIF(D1884:$D$2774,366)</f>
        <v>0</v>
      </c>
    </row>
    <row r="1884" spans="1:7" x14ac:dyDescent="0.25">
      <c r="A1884" s="54">
        <f>COUNTIF($C$3:C1884,"Да")</f>
        <v>21</v>
      </c>
      <c r="B1884" s="53">
        <f t="shared" si="59"/>
        <v>47282</v>
      </c>
      <c r="C1884" s="53" t="str">
        <f>IF(ISERROR(VLOOKUP(B1884,Оп27_BYN→EUR!$C$3:$C$33,1,0)),"Нет","Да")</f>
        <v>Нет</v>
      </c>
      <c r="D1884" s="54">
        <f t="shared" si="58"/>
        <v>365</v>
      </c>
      <c r="E1884" s="55">
        <f>('Все выпуски'!$H$4*'Все выпуски'!$H$8)*((VLOOKUP(IF(C1884="Нет",VLOOKUP(A1884,Оп27_BYN→EUR!$A$2:$C$33,3,0),VLOOKUP((A1884-1),Оп27_BYN→EUR!$A$2:$C$33,3,0)),$B$2:$G$2774,5,0)-VLOOKUP(B1884,$B$2:$G$2774,5,0))/365+(VLOOKUP(IF(C1884="Нет",VLOOKUP(A1884,Оп27_BYN→EUR!$A$2:$C$33,3,0),VLOOKUP((A1884-1),Оп27_BYN→EUR!$A$2:$C$33,3,0)),$B$2:$G$2774,6,0)-VLOOKUP(B1884,$B$2:$G$2774,6,0))/366)</f>
        <v>0.160020645800968</v>
      </c>
      <c r="F1884" s="54">
        <f>COUNTIF(D1885:$D$2774,365)</f>
        <v>890</v>
      </c>
      <c r="G1884" s="54">
        <f>COUNTIF(D1885:$D$2774,366)</f>
        <v>0</v>
      </c>
    </row>
    <row r="1885" spans="1:7" x14ac:dyDescent="0.25">
      <c r="A1885" s="54">
        <f>COUNTIF($C$3:C1885,"Да")</f>
        <v>21</v>
      </c>
      <c r="B1885" s="53">
        <f t="shared" si="59"/>
        <v>47283</v>
      </c>
      <c r="C1885" s="53" t="str">
        <f>IF(ISERROR(VLOOKUP(B1885,Оп27_BYN→EUR!$C$3:$C$33,1,0)),"Нет","Да")</f>
        <v>Нет</v>
      </c>
      <c r="D1885" s="54">
        <f t="shared" si="58"/>
        <v>365</v>
      </c>
      <c r="E1885" s="55">
        <f>('Все выпуски'!$H$4*'Все выпуски'!$H$8)*((VLOOKUP(IF(C1885="Нет",VLOOKUP(A1885,Оп27_BYN→EUR!$A$2:$C$33,3,0),VLOOKUP((A1885-1),Оп27_BYN→EUR!$A$2:$C$33,3,0)),$B$2:$G$2774,5,0)-VLOOKUP(B1885,$B$2:$G$2774,5,0))/365+(VLOOKUP(IF(C1885="Нет",VLOOKUP(A1885,Оп27_BYN→EUR!$A$2:$C$33,3,0),VLOOKUP((A1885-1),Оп27_BYN→EUR!$A$2:$C$33,3,0)),$B$2:$G$2774,6,0)-VLOOKUP(B1885,$B$2:$G$2774,6,0))/366)</f>
        <v>0.1866907534344627</v>
      </c>
      <c r="F1885" s="54">
        <f>COUNTIF(D1886:$D$2774,365)</f>
        <v>889</v>
      </c>
      <c r="G1885" s="54">
        <f>COUNTIF(D1886:$D$2774,366)</f>
        <v>0</v>
      </c>
    </row>
    <row r="1886" spans="1:7" x14ac:dyDescent="0.25">
      <c r="A1886" s="54">
        <f>COUNTIF($C$3:C1886,"Да")</f>
        <v>21</v>
      </c>
      <c r="B1886" s="53">
        <f t="shared" si="59"/>
        <v>47284</v>
      </c>
      <c r="C1886" s="53" t="str">
        <f>IF(ISERROR(VLOOKUP(B1886,Оп27_BYN→EUR!$C$3:$C$33,1,0)),"Нет","Да")</f>
        <v>Нет</v>
      </c>
      <c r="D1886" s="54">
        <f t="shared" si="58"/>
        <v>365</v>
      </c>
      <c r="E1886" s="55">
        <f>('Все выпуски'!$H$4*'Все выпуски'!$H$8)*((VLOOKUP(IF(C1886="Нет",VLOOKUP(A1886,Оп27_BYN→EUR!$A$2:$C$33,3,0),VLOOKUP((A1886-1),Оп27_BYN→EUR!$A$2:$C$33,3,0)),$B$2:$G$2774,5,0)-VLOOKUP(B1886,$B$2:$G$2774,5,0))/365+(VLOOKUP(IF(C1886="Нет",VLOOKUP(A1886,Оп27_BYN→EUR!$A$2:$C$33,3,0),VLOOKUP((A1886-1),Оп27_BYN→EUR!$A$2:$C$33,3,0)),$B$2:$G$2774,6,0)-VLOOKUP(B1886,$B$2:$G$2774,6,0))/366)</f>
        <v>0.21336086106795737</v>
      </c>
      <c r="F1886" s="54">
        <f>COUNTIF(D1887:$D$2774,365)</f>
        <v>888</v>
      </c>
      <c r="G1886" s="54">
        <f>COUNTIF(D1887:$D$2774,366)</f>
        <v>0</v>
      </c>
    </row>
    <row r="1887" spans="1:7" x14ac:dyDescent="0.25">
      <c r="A1887" s="54">
        <f>COUNTIF($C$3:C1887,"Да")</f>
        <v>21</v>
      </c>
      <c r="B1887" s="53">
        <f t="shared" si="59"/>
        <v>47285</v>
      </c>
      <c r="C1887" s="53" t="str">
        <f>IF(ISERROR(VLOOKUP(B1887,Оп27_BYN→EUR!$C$3:$C$33,1,0)),"Нет","Да")</f>
        <v>Нет</v>
      </c>
      <c r="D1887" s="54">
        <f t="shared" si="58"/>
        <v>365</v>
      </c>
      <c r="E1887" s="55">
        <f>('Все выпуски'!$H$4*'Все выпуски'!$H$8)*((VLOOKUP(IF(C1887="Нет",VLOOKUP(A1887,Оп27_BYN→EUR!$A$2:$C$33,3,0),VLOOKUP((A1887-1),Оп27_BYN→EUR!$A$2:$C$33,3,0)),$B$2:$G$2774,5,0)-VLOOKUP(B1887,$B$2:$G$2774,5,0))/365+(VLOOKUP(IF(C1887="Нет",VLOOKUP(A1887,Оп27_BYN→EUR!$A$2:$C$33,3,0),VLOOKUP((A1887-1),Оп27_BYN→EUR!$A$2:$C$33,3,0)),$B$2:$G$2774,6,0)-VLOOKUP(B1887,$B$2:$G$2774,6,0))/366)</f>
        <v>0.24003096870145205</v>
      </c>
      <c r="F1887" s="54">
        <f>COUNTIF(D1888:$D$2774,365)</f>
        <v>887</v>
      </c>
      <c r="G1887" s="54">
        <f>COUNTIF(D1888:$D$2774,366)</f>
        <v>0</v>
      </c>
    </row>
    <row r="1888" spans="1:7" x14ac:dyDescent="0.25">
      <c r="A1888" s="54">
        <f>COUNTIF($C$3:C1888,"Да")</f>
        <v>21</v>
      </c>
      <c r="B1888" s="53">
        <f t="shared" si="59"/>
        <v>47286</v>
      </c>
      <c r="C1888" s="53" t="str">
        <f>IF(ISERROR(VLOOKUP(B1888,Оп27_BYN→EUR!$C$3:$C$33,1,0)),"Нет","Да")</f>
        <v>Нет</v>
      </c>
      <c r="D1888" s="54">
        <f t="shared" si="58"/>
        <v>365</v>
      </c>
      <c r="E1888" s="55">
        <f>('Все выпуски'!$H$4*'Все выпуски'!$H$8)*((VLOOKUP(IF(C1888="Нет",VLOOKUP(A1888,Оп27_BYN→EUR!$A$2:$C$33,3,0),VLOOKUP((A1888-1),Оп27_BYN→EUR!$A$2:$C$33,3,0)),$B$2:$G$2774,5,0)-VLOOKUP(B1888,$B$2:$G$2774,5,0))/365+(VLOOKUP(IF(C1888="Нет",VLOOKUP(A1888,Оп27_BYN→EUR!$A$2:$C$33,3,0),VLOOKUP((A1888-1),Оп27_BYN→EUR!$A$2:$C$33,3,0)),$B$2:$G$2774,6,0)-VLOOKUP(B1888,$B$2:$G$2774,6,0))/366)</f>
        <v>0.26670107633494672</v>
      </c>
      <c r="F1888" s="54">
        <f>COUNTIF(D1889:$D$2774,365)</f>
        <v>886</v>
      </c>
      <c r="G1888" s="54">
        <f>COUNTIF(D1889:$D$2774,366)</f>
        <v>0</v>
      </c>
    </row>
    <row r="1889" spans="1:7" x14ac:dyDescent="0.25">
      <c r="A1889" s="54">
        <f>COUNTIF($C$3:C1889,"Да")</f>
        <v>21</v>
      </c>
      <c r="B1889" s="53">
        <f t="shared" si="59"/>
        <v>47287</v>
      </c>
      <c r="C1889" s="53" t="str">
        <f>IF(ISERROR(VLOOKUP(B1889,Оп27_BYN→EUR!$C$3:$C$33,1,0)),"Нет","Да")</f>
        <v>Нет</v>
      </c>
      <c r="D1889" s="54">
        <f t="shared" si="58"/>
        <v>365</v>
      </c>
      <c r="E1889" s="55">
        <f>('Все выпуски'!$H$4*'Все выпуски'!$H$8)*((VLOOKUP(IF(C1889="Нет",VLOOKUP(A1889,Оп27_BYN→EUR!$A$2:$C$33,3,0),VLOOKUP((A1889-1),Оп27_BYN→EUR!$A$2:$C$33,3,0)),$B$2:$G$2774,5,0)-VLOOKUP(B1889,$B$2:$G$2774,5,0))/365+(VLOOKUP(IF(C1889="Нет",VLOOKUP(A1889,Оп27_BYN→EUR!$A$2:$C$33,3,0),VLOOKUP((A1889-1),Оп27_BYN→EUR!$A$2:$C$33,3,0)),$B$2:$G$2774,6,0)-VLOOKUP(B1889,$B$2:$G$2774,6,0))/366)</f>
        <v>0.29337118396844142</v>
      </c>
      <c r="F1889" s="54">
        <f>COUNTIF(D1890:$D$2774,365)</f>
        <v>885</v>
      </c>
      <c r="G1889" s="54">
        <f>COUNTIF(D1890:$D$2774,366)</f>
        <v>0</v>
      </c>
    </row>
    <row r="1890" spans="1:7" x14ac:dyDescent="0.25">
      <c r="A1890" s="54">
        <f>COUNTIF($C$3:C1890,"Да")</f>
        <v>21</v>
      </c>
      <c r="B1890" s="53">
        <f t="shared" si="59"/>
        <v>47288</v>
      </c>
      <c r="C1890" s="53" t="str">
        <f>IF(ISERROR(VLOOKUP(B1890,Оп27_BYN→EUR!$C$3:$C$33,1,0)),"Нет","Да")</f>
        <v>Нет</v>
      </c>
      <c r="D1890" s="54">
        <f t="shared" si="58"/>
        <v>365</v>
      </c>
      <c r="E1890" s="55">
        <f>('Все выпуски'!$H$4*'Все выпуски'!$H$8)*((VLOOKUP(IF(C1890="Нет",VLOOKUP(A1890,Оп27_BYN→EUR!$A$2:$C$33,3,0),VLOOKUP((A1890-1),Оп27_BYN→EUR!$A$2:$C$33,3,0)),$B$2:$G$2774,5,0)-VLOOKUP(B1890,$B$2:$G$2774,5,0))/365+(VLOOKUP(IF(C1890="Нет",VLOOKUP(A1890,Оп27_BYN→EUR!$A$2:$C$33,3,0),VLOOKUP((A1890-1),Оп27_BYN→EUR!$A$2:$C$33,3,0)),$B$2:$G$2774,6,0)-VLOOKUP(B1890,$B$2:$G$2774,6,0))/366)</f>
        <v>0.32004129160193601</v>
      </c>
      <c r="F1890" s="54">
        <f>COUNTIF(D1891:$D$2774,365)</f>
        <v>884</v>
      </c>
      <c r="G1890" s="54">
        <f>COUNTIF(D1891:$D$2774,366)</f>
        <v>0</v>
      </c>
    </row>
    <row r="1891" spans="1:7" x14ac:dyDescent="0.25">
      <c r="A1891" s="54">
        <f>COUNTIF($C$3:C1891,"Да")</f>
        <v>21</v>
      </c>
      <c r="B1891" s="53">
        <f t="shared" si="59"/>
        <v>47289</v>
      </c>
      <c r="C1891" s="53" t="str">
        <f>IF(ISERROR(VLOOKUP(B1891,Оп27_BYN→EUR!$C$3:$C$33,1,0)),"Нет","Да")</f>
        <v>Нет</v>
      </c>
      <c r="D1891" s="54">
        <f t="shared" si="58"/>
        <v>365</v>
      </c>
      <c r="E1891" s="55">
        <f>('Все выпуски'!$H$4*'Все выпуски'!$H$8)*((VLOOKUP(IF(C1891="Нет",VLOOKUP(A1891,Оп27_BYN→EUR!$A$2:$C$33,3,0),VLOOKUP((A1891-1),Оп27_BYN→EUR!$A$2:$C$33,3,0)),$B$2:$G$2774,5,0)-VLOOKUP(B1891,$B$2:$G$2774,5,0))/365+(VLOOKUP(IF(C1891="Нет",VLOOKUP(A1891,Оп27_BYN→EUR!$A$2:$C$33,3,0),VLOOKUP((A1891-1),Оп27_BYN→EUR!$A$2:$C$33,3,0)),$B$2:$G$2774,6,0)-VLOOKUP(B1891,$B$2:$G$2774,6,0))/366)</f>
        <v>0.34671139923543071</v>
      </c>
      <c r="F1891" s="54">
        <f>COUNTIF(D1892:$D$2774,365)</f>
        <v>883</v>
      </c>
      <c r="G1891" s="54">
        <f>COUNTIF(D1892:$D$2774,366)</f>
        <v>0</v>
      </c>
    </row>
    <row r="1892" spans="1:7" x14ac:dyDescent="0.25">
      <c r="A1892" s="54">
        <f>COUNTIF($C$3:C1892,"Да")</f>
        <v>21</v>
      </c>
      <c r="B1892" s="53">
        <f t="shared" si="59"/>
        <v>47290</v>
      </c>
      <c r="C1892" s="53" t="str">
        <f>IF(ISERROR(VLOOKUP(B1892,Оп27_BYN→EUR!$C$3:$C$33,1,0)),"Нет","Да")</f>
        <v>Нет</v>
      </c>
      <c r="D1892" s="54">
        <f t="shared" si="58"/>
        <v>365</v>
      </c>
      <c r="E1892" s="55">
        <f>('Все выпуски'!$H$4*'Все выпуски'!$H$8)*((VLOOKUP(IF(C1892="Нет",VLOOKUP(A1892,Оп27_BYN→EUR!$A$2:$C$33,3,0),VLOOKUP((A1892-1),Оп27_BYN→EUR!$A$2:$C$33,3,0)),$B$2:$G$2774,5,0)-VLOOKUP(B1892,$B$2:$G$2774,5,0))/365+(VLOOKUP(IF(C1892="Нет",VLOOKUP(A1892,Оп27_BYN→EUR!$A$2:$C$33,3,0),VLOOKUP((A1892-1),Оп27_BYN→EUR!$A$2:$C$33,3,0)),$B$2:$G$2774,6,0)-VLOOKUP(B1892,$B$2:$G$2774,6,0))/366)</f>
        <v>0.37338150686892541</v>
      </c>
      <c r="F1892" s="54">
        <f>COUNTIF(D1893:$D$2774,365)</f>
        <v>882</v>
      </c>
      <c r="G1892" s="54">
        <f>COUNTIF(D1893:$D$2774,366)</f>
        <v>0</v>
      </c>
    </row>
    <row r="1893" spans="1:7" x14ac:dyDescent="0.25">
      <c r="A1893" s="54">
        <f>COUNTIF($C$3:C1893,"Да")</f>
        <v>21</v>
      </c>
      <c r="B1893" s="53">
        <f t="shared" si="59"/>
        <v>47291</v>
      </c>
      <c r="C1893" s="53" t="str">
        <f>IF(ISERROR(VLOOKUP(B1893,Оп27_BYN→EUR!$C$3:$C$33,1,0)),"Нет","Да")</f>
        <v>Нет</v>
      </c>
      <c r="D1893" s="54">
        <f t="shared" si="58"/>
        <v>365</v>
      </c>
      <c r="E1893" s="55">
        <f>('Все выпуски'!$H$4*'Все выпуски'!$H$8)*((VLOOKUP(IF(C1893="Нет",VLOOKUP(A1893,Оп27_BYN→EUR!$A$2:$C$33,3,0),VLOOKUP((A1893-1),Оп27_BYN→EUR!$A$2:$C$33,3,0)),$B$2:$G$2774,5,0)-VLOOKUP(B1893,$B$2:$G$2774,5,0))/365+(VLOOKUP(IF(C1893="Нет",VLOOKUP(A1893,Оп27_BYN→EUR!$A$2:$C$33,3,0),VLOOKUP((A1893-1),Оп27_BYN→EUR!$A$2:$C$33,3,0)),$B$2:$G$2774,6,0)-VLOOKUP(B1893,$B$2:$G$2774,6,0))/366)</f>
        <v>0.40005161450242005</v>
      </c>
      <c r="F1893" s="54">
        <f>COUNTIF(D1894:$D$2774,365)</f>
        <v>881</v>
      </c>
      <c r="G1893" s="54">
        <f>COUNTIF(D1894:$D$2774,366)</f>
        <v>0</v>
      </c>
    </row>
    <row r="1894" spans="1:7" x14ac:dyDescent="0.25">
      <c r="A1894" s="54">
        <f>COUNTIF($C$3:C1894,"Да")</f>
        <v>21</v>
      </c>
      <c r="B1894" s="53">
        <f t="shared" si="59"/>
        <v>47292</v>
      </c>
      <c r="C1894" s="53" t="str">
        <f>IF(ISERROR(VLOOKUP(B1894,Оп27_BYN→EUR!$C$3:$C$33,1,0)),"Нет","Да")</f>
        <v>Нет</v>
      </c>
      <c r="D1894" s="54">
        <f t="shared" si="58"/>
        <v>365</v>
      </c>
      <c r="E1894" s="55">
        <f>('Все выпуски'!$H$4*'Все выпуски'!$H$8)*((VLOOKUP(IF(C1894="Нет",VLOOKUP(A1894,Оп27_BYN→EUR!$A$2:$C$33,3,0),VLOOKUP((A1894-1),Оп27_BYN→EUR!$A$2:$C$33,3,0)),$B$2:$G$2774,5,0)-VLOOKUP(B1894,$B$2:$G$2774,5,0))/365+(VLOOKUP(IF(C1894="Нет",VLOOKUP(A1894,Оп27_BYN→EUR!$A$2:$C$33,3,0),VLOOKUP((A1894-1),Оп27_BYN→EUR!$A$2:$C$33,3,0)),$B$2:$G$2774,6,0)-VLOOKUP(B1894,$B$2:$G$2774,6,0))/366)</f>
        <v>0.42672172213591475</v>
      </c>
      <c r="F1894" s="54">
        <f>COUNTIF(D1895:$D$2774,365)</f>
        <v>880</v>
      </c>
      <c r="G1894" s="54">
        <f>COUNTIF(D1895:$D$2774,366)</f>
        <v>0</v>
      </c>
    </row>
    <row r="1895" spans="1:7" x14ac:dyDescent="0.25">
      <c r="A1895" s="54">
        <f>COUNTIF($C$3:C1895,"Да")</f>
        <v>21</v>
      </c>
      <c r="B1895" s="53">
        <f t="shared" si="59"/>
        <v>47293</v>
      </c>
      <c r="C1895" s="53" t="str">
        <f>IF(ISERROR(VLOOKUP(B1895,Оп27_BYN→EUR!$C$3:$C$33,1,0)),"Нет","Да")</f>
        <v>Нет</v>
      </c>
      <c r="D1895" s="54">
        <f t="shared" si="58"/>
        <v>365</v>
      </c>
      <c r="E1895" s="55">
        <f>('Все выпуски'!$H$4*'Все выпуски'!$H$8)*((VLOOKUP(IF(C1895="Нет",VLOOKUP(A1895,Оп27_BYN→EUR!$A$2:$C$33,3,0),VLOOKUP((A1895-1),Оп27_BYN→EUR!$A$2:$C$33,3,0)),$B$2:$G$2774,5,0)-VLOOKUP(B1895,$B$2:$G$2774,5,0))/365+(VLOOKUP(IF(C1895="Нет",VLOOKUP(A1895,Оп27_BYN→EUR!$A$2:$C$33,3,0),VLOOKUP((A1895-1),Оп27_BYN→EUR!$A$2:$C$33,3,0)),$B$2:$G$2774,6,0)-VLOOKUP(B1895,$B$2:$G$2774,6,0))/366)</f>
        <v>0.45339182976940945</v>
      </c>
      <c r="F1895" s="54">
        <f>COUNTIF(D1896:$D$2774,365)</f>
        <v>879</v>
      </c>
      <c r="G1895" s="54">
        <f>COUNTIF(D1896:$D$2774,366)</f>
        <v>0</v>
      </c>
    </row>
    <row r="1896" spans="1:7" x14ac:dyDescent="0.25">
      <c r="A1896" s="54">
        <f>COUNTIF($C$3:C1896,"Да")</f>
        <v>21</v>
      </c>
      <c r="B1896" s="53">
        <f t="shared" si="59"/>
        <v>47294</v>
      </c>
      <c r="C1896" s="53" t="str">
        <f>IF(ISERROR(VLOOKUP(B1896,Оп27_BYN→EUR!$C$3:$C$33,1,0)),"Нет","Да")</f>
        <v>Нет</v>
      </c>
      <c r="D1896" s="54">
        <f t="shared" si="58"/>
        <v>365</v>
      </c>
      <c r="E1896" s="55">
        <f>('Все выпуски'!$H$4*'Все выпуски'!$H$8)*((VLOOKUP(IF(C1896="Нет",VLOOKUP(A1896,Оп27_BYN→EUR!$A$2:$C$33,3,0),VLOOKUP((A1896-1),Оп27_BYN→EUR!$A$2:$C$33,3,0)),$B$2:$G$2774,5,0)-VLOOKUP(B1896,$B$2:$G$2774,5,0))/365+(VLOOKUP(IF(C1896="Нет",VLOOKUP(A1896,Оп27_BYN→EUR!$A$2:$C$33,3,0),VLOOKUP((A1896-1),Оп27_BYN→EUR!$A$2:$C$33,3,0)),$B$2:$G$2774,6,0)-VLOOKUP(B1896,$B$2:$G$2774,6,0))/366)</f>
        <v>0.48006193740290409</v>
      </c>
      <c r="F1896" s="54">
        <f>COUNTIF(D1897:$D$2774,365)</f>
        <v>878</v>
      </c>
      <c r="G1896" s="54">
        <f>COUNTIF(D1897:$D$2774,366)</f>
        <v>0</v>
      </c>
    </row>
    <row r="1897" spans="1:7" x14ac:dyDescent="0.25">
      <c r="A1897" s="54">
        <f>COUNTIF($C$3:C1897,"Да")</f>
        <v>21</v>
      </c>
      <c r="B1897" s="53">
        <f t="shared" si="59"/>
        <v>47295</v>
      </c>
      <c r="C1897" s="53" t="str">
        <f>IF(ISERROR(VLOOKUP(B1897,Оп27_BYN→EUR!$C$3:$C$33,1,0)),"Нет","Да")</f>
        <v>Нет</v>
      </c>
      <c r="D1897" s="54">
        <f t="shared" si="58"/>
        <v>365</v>
      </c>
      <c r="E1897" s="55">
        <f>('Все выпуски'!$H$4*'Все выпуски'!$H$8)*((VLOOKUP(IF(C1897="Нет",VLOOKUP(A1897,Оп27_BYN→EUR!$A$2:$C$33,3,0),VLOOKUP((A1897-1),Оп27_BYN→EUR!$A$2:$C$33,3,0)),$B$2:$G$2774,5,0)-VLOOKUP(B1897,$B$2:$G$2774,5,0))/365+(VLOOKUP(IF(C1897="Нет",VLOOKUP(A1897,Оп27_BYN→EUR!$A$2:$C$33,3,0),VLOOKUP((A1897-1),Оп27_BYN→EUR!$A$2:$C$33,3,0)),$B$2:$G$2774,6,0)-VLOOKUP(B1897,$B$2:$G$2774,6,0))/366)</f>
        <v>0.50673204503639879</v>
      </c>
      <c r="F1897" s="54">
        <f>COUNTIF(D1898:$D$2774,365)</f>
        <v>877</v>
      </c>
      <c r="G1897" s="54">
        <f>COUNTIF(D1898:$D$2774,366)</f>
        <v>0</v>
      </c>
    </row>
    <row r="1898" spans="1:7" x14ac:dyDescent="0.25">
      <c r="A1898" s="54">
        <f>COUNTIF($C$3:C1898,"Да")</f>
        <v>21</v>
      </c>
      <c r="B1898" s="53">
        <f t="shared" si="59"/>
        <v>47296</v>
      </c>
      <c r="C1898" s="53" t="str">
        <f>IF(ISERROR(VLOOKUP(B1898,Оп27_BYN→EUR!$C$3:$C$33,1,0)),"Нет","Да")</f>
        <v>Нет</v>
      </c>
      <c r="D1898" s="54">
        <f t="shared" si="58"/>
        <v>365</v>
      </c>
      <c r="E1898" s="55">
        <f>('Все выпуски'!$H$4*'Все выпуски'!$H$8)*((VLOOKUP(IF(C1898="Нет",VLOOKUP(A1898,Оп27_BYN→EUR!$A$2:$C$33,3,0),VLOOKUP((A1898-1),Оп27_BYN→EUR!$A$2:$C$33,3,0)),$B$2:$G$2774,5,0)-VLOOKUP(B1898,$B$2:$G$2774,5,0))/365+(VLOOKUP(IF(C1898="Нет",VLOOKUP(A1898,Оп27_BYN→EUR!$A$2:$C$33,3,0),VLOOKUP((A1898-1),Оп27_BYN→EUR!$A$2:$C$33,3,0)),$B$2:$G$2774,6,0)-VLOOKUP(B1898,$B$2:$G$2774,6,0))/366)</f>
        <v>0.53340215266989344</v>
      </c>
      <c r="F1898" s="54">
        <f>COUNTIF(D1899:$D$2774,365)</f>
        <v>876</v>
      </c>
      <c r="G1898" s="54">
        <f>COUNTIF(D1899:$D$2774,366)</f>
        <v>0</v>
      </c>
    </row>
    <row r="1899" spans="1:7" x14ac:dyDescent="0.25">
      <c r="A1899" s="54">
        <f>COUNTIF($C$3:C1899,"Да")</f>
        <v>21</v>
      </c>
      <c r="B1899" s="53">
        <f t="shared" si="59"/>
        <v>47297</v>
      </c>
      <c r="C1899" s="53" t="str">
        <f>IF(ISERROR(VLOOKUP(B1899,Оп27_BYN→EUR!$C$3:$C$33,1,0)),"Нет","Да")</f>
        <v>Нет</v>
      </c>
      <c r="D1899" s="54">
        <f t="shared" si="58"/>
        <v>365</v>
      </c>
      <c r="E1899" s="55">
        <f>('Все выпуски'!$H$4*'Все выпуски'!$H$8)*((VLOOKUP(IF(C1899="Нет",VLOOKUP(A1899,Оп27_BYN→EUR!$A$2:$C$33,3,0),VLOOKUP((A1899-1),Оп27_BYN→EUR!$A$2:$C$33,3,0)),$B$2:$G$2774,5,0)-VLOOKUP(B1899,$B$2:$G$2774,5,0))/365+(VLOOKUP(IF(C1899="Нет",VLOOKUP(A1899,Оп27_BYN→EUR!$A$2:$C$33,3,0),VLOOKUP((A1899-1),Оп27_BYN→EUR!$A$2:$C$33,3,0)),$B$2:$G$2774,6,0)-VLOOKUP(B1899,$B$2:$G$2774,6,0))/366)</f>
        <v>0.56007226030338808</v>
      </c>
      <c r="F1899" s="54">
        <f>COUNTIF(D1900:$D$2774,365)</f>
        <v>875</v>
      </c>
      <c r="G1899" s="54">
        <f>COUNTIF(D1900:$D$2774,366)</f>
        <v>0</v>
      </c>
    </row>
    <row r="1900" spans="1:7" x14ac:dyDescent="0.25">
      <c r="A1900" s="54">
        <f>COUNTIF($C$3:C1900,"Да")</f>
        <v>21</v>
      </c>
      <c r="B1900" s="53">
        <f t="shared" si="59"/>
        <v>47298</v>
      </c>
      <c r="C1900" s="53" t="str">
        <f>IF(ISERROR(VLOOKUP(B1900,Оп27_BYN→EUR!$C$3:$C$33,1,0)),"Нет","Да")</f>
        <v>Нет</v>
      </c>
      <c r="D1900" s="54">
        <f t="shared" si="58"/>
        <v>365</v>
      </c>
      <c r="E1900" s="55">
        <f>('Все выпуски'!$H$4*'Все выпуски'!$H$8)*((VLOOKUP(IF(C1900="Нет",VLOOKUP(A1900,Оп27_BYN→EUR!$A$2:$C$33,3,0),VLOOKUP((A1900-1),Оп27_BYN→EUR!$A$2:$C$33,3,0)),$B$2:$G$2774,5,0)-VLOOKUP(B1900,$B$2:$G$2774,5,0))/365+(VLOOKUP(IF(C1900="Нет",VLOOKUP(A1900,Оп27_BYN→EUR!$A$2:$C$33,3,0),VLOOKUP((A1900-1),Оп27_BYN→EUR!$A$2:$C$33,3,0)),$B$2:$G$2774,6,0)-VLOOKUP(B1900,$B$2:$G$2774,6,0))/366)</f>
        <v>0.58674236793688284</v>
      </c>
      <c r="F1900" s="54">
        <f>COUNTIF(D1901:$D$2774,365)</f>
        <v>874</v>
      </c>
      <c r="G1900" s="54">
        <f>COUNTIF(D1901:$D$2774,366)</f>
        <v>0</v>
      </c>
    </row>
    <row r="1901" spans="1:7" x14ac:dyDescent="0.25">
      <c r="A1901" s="54">
        <f>COUNTIF($C$3:C1901,"Да")</f>
        <v>21</v>
      </c>
      <c r="B1901" s="53">
        <f t="shared" si="59"/>
        <v>47299</v>
      </c>
      <c r="C1901" s="53" t="str">
        <f>IF(ISERROR(VLOOKUP(B1901,Оп27_BYN→EUR!$C$3:$C$33,1,0)),"Нет","Да")</f>
        <v>Нет</v>
      </c>
      <c r="D1901" s="54">
        <f t="shared" si="58"/>
        <v>365</v>
      </c>
      <c r="E1901" s="55">
        <f>('Все выпуски'!$H$4*'Все выпуски'!$H$8)*((VLOOKUP(IF(C1901="Нет",VLOOKUP(A1901,Оп27_BYN→EUR!$A$2:$C$33,3,0),VLOOKUP((A1901-1),Оп27_BYN→EUR!$A$2:$C$33,3,0)),$B$2:$G$2774,5,0)-VLOOKUP(B1901,$B$2:$G$2774,5,0))/365+(VLOOKUP(IF(C1901="Нет",VLOOKUP(A1901,Оп27_BYN→EUR!$A$2:$C$33,3,0),VLOOKUP((A1901-1),Оп27_BYN→EUR!$A$2:$C$33,3,0)),$B$2:$G$2774,6,0)-VLOOKUP(B1901,$B$2:$G$2774,6,0))/366)</f>
        <v>0.61341247557037748</v>
      </c>
      <c r="F1901" s="54">
        <f>COUNTIF(D1902:$D$2774,365)</f>
        <v>873</v>
      </c>
      <c r="G1901" s="54">
        <f>COUNTIF(D1902:$D$2774,366)</f>
        <v>0</v>
      </c>
    </row>
    <row r="1902" spans="1:7" x14ac:dyDescent="0.25">
      <c r="A1902" s="54">
        <f>COUNTIF($C$3:C1902,"Да")</f>
        <v>21</v>
      </c>
      <c r="B1902" s="53">
        <f t="shared" si="59"/>
        <v>47300</v>
      </c>
      <c r="C1902" s="53" t="str">
        <f>IF(ISERROR(VLOOKUP(B1902,Оп27_BYN→EUR!$C$3:$C$33,1,0)),"Нет","Да")</f>
        <v>Нет</v>
      </c>
      <c r="D1902" s="54">
        <f t="shared" si="58"/>
        <v>365</v>
      </c>
      <c r="E1902" s="55">
        <f>('Все выпуски'!$H$4*'Все выпуски'!$H$8)*((VLOOKUP(IF(C1902="Нет",VLOOKUP(A1902,Оп27_BYN→EUR!$A$2:$C$33,3,0),VLOOKUP((A1902-1),Оп27_BYN→EUR!$A$2:$C$33,3,0)),$B$2:$G$2774,5,0)-VLOOKUP(B1902,$B$2:$G$2774,5,0))/365+(VLOOKUP(IF(C1902="Нет",VLOOKUP(A1902,Оп27_BYN→EUR!$A$2:$C$33,3,0),VLOOKUP((A1902-1),Оп27_BYN→EUR!$A$2:$C$33,3,0)),$B$2:$G$2774,6,0)-VLOOKUP(B1902,$B$2:$G$2774,6,0))/366)</f>
        <v>0.64008258320387201</v>
      </c>
      <c r="F1902" s="54">
        <f>COUNTIF(D1903:$D$2774,365)</f>
        <v>872</v>
      </c>
      <c r="G1902" s="54">
        <f>COUNTIF(D1903:$D$2774,366)</f>
        <v>0</v>
      </c>
    </row>
    <row r="1903" spans="1:7" x14ac:dyDescent="0.25">
      <c r="A1903" s="54">
        <f>COUNTIF($C$3:C1903,"Да")</f>
        <v>21</v>
      </c>
      <c r="B1903" s="53">
        <f t="shared" si="59"/>
        <v>47301</v>
      </c>
      <c r="C1903" s="53" t="str">
        <f>IF(ISERROR(VLOOKUP(B1903,Оп27_BYN→EUR!$C$3:$C$33,1,0)),"Нет","Да")</f>
        <v>Нет</v>
      </c>
      <c r="D1903" s="54">
        <f t="shared" si="58"/>
        <v>365</v>
      </c>
      <c r="E1903" s="55">
        <f>('Все выпуски'!$H$4*'Все выпуски'!$H$8)*((VLOOKUP(IF(C1903="Нет",VLOOKUP(A1903,Оп27_BYN→EUR!$A$2:$C$33,3,0),VLOOKUP((A1903-1),Оп27_BYN→EUR!$A$2:$C$33,3,0)),$B$2:$G$2774,5,0)-VLOOKUP(B1903,$B$2:$G$2774,5,0))/365+(VLOOKUP(IF(C1903="Нет",VLOOKUP(A1903,Оп27_BYN→EUR!$A$2:$C$33,3,0),VLOOKUP((A1903-1),Оп27_BYN→EUR!$A$2:$C$33,3,0)),$B$2:$G$2774,6,0)-VLOOKUP(B1903,$B$2:$G$2774,6,0))/366)</f>
        <v>0.66675269083736677</v>
      </c>
      <c r="F1903" s="54">
        <f>COUNTIF(D1904:$D$2774,365)</f>
        <v>871</v>
      </c>
      <c r="G1903" s="54">
        <f>COUNTIF(D1904:$D$2774,366)</f>
        <v>0</v>
      </c>
    </row>
    <row r="1904" spans="1:7" x14ac:dyDescent="0.25">
      <c r="A1904" s="54">
        <f>COUNTIF($C$3:C1904,"Да")</f>
        <v>21</v>
      </c>
      <c r="B1904" s="53">
        <f t="shared" si="59"/>
        <v>47302</v>
      </c>
      <c r="C1904" s="53" t="str">
        <f>IF(ISERROR(VLOOKUP(B1904,Оп27_BYN→EUR!$C$3:$C$33,1,0)),"Нет","Да")</f>
        <v>Нет</v>
      </c>
      <c r="D1904" s="54">
        <f t="shared" si="58"/>
        <v>365</v>
      </c>
      <c r="E1904" s="55">
        <f>('Все выпуски'!$H$4*'Все выпуски'!$H$8)*((VLOOKUP(IF(C1904="Нет",VLOOKUP(A1904,Оп27_BYN→EUR!$A$2:$C$33,3,0),VLOOKUP((A1904-1),Оп27_BYN→EUR!$A$2:$C$33,3,0)),$B$2:$G$2774,5,0)-VLOOKUP(B1904,$B$2:$G$2774,5,0))/365+(VLOOKUP(IF(C1904="Нет",VLOOKUP(A1904,Оп27_BYN→EUR!$A$2:$C$33,3,0),VLOOKUP((A1904-1),Оп27_BYN→EUR!$A$2:$C$33,3,0)),$B$2:$G$2774,6,0)-VLOOKUP(B1904,$B$2:$G$2774,6,0))/366)</f>
        <v>0.69342279847086141</v>
      </c>
      <c r="F1904" s="54">
        <f>COUNTIF(D1905:$D$2774,365)</f>
        <v>870</v>
      </c>
      <c r="G1904" s="54">
        <f>COUNTIF(D1905:$D$2774,366)</f>
        <v>0</v>
      </c>
    </row>
    <row r="1905" spans="1:7" x14ac:dyDescent="0.25">
      <c r="A1905" s="54">
        <f>COUNTIF($C$3:C1905,"Да")</f>
        <v>21</v>
      </c>
      <c r="B1905" s="53">
        <f t="shared" si="59"/>
        <v>47303</v>
      </c>
      <c r="C1905" s="53" t="str">
        <f>IF(ISERROR(VLOOKUP(B1905,Оп27_BYN→EUR!$C$3:$C$33,1,0)),"Нет","Да")</f>
        <v>Нет</v>
      </c>
      <c r="D1905" s="54">
        <f t="shared" si="58"/>
        <v>365</v>
      </c>
      <c r="E1905" s="55">
        <f>('Все выпуски'!$H$4*'Все выпуски'!$H$8)*((VLOOKUP(IF(C1905="Нет",VLOOKUP(A1905,Оп27_BYN→EUR!$A$2:$C$33,3,0),VLOOKUP((A1905-1),Оп27_BYN→EUR!$A$2:$C$33,3,0)),$B$2:$G$2774,5,0)-VLOOKUP(B1905,$B$2:$G$2774,5,0))/365+(VLOOKUP(IF(C1905="Нет",VLOOKUP(A1905,Оп27_BYN→EUR!$A$2:$C$33,3,0),VLOOKUP((A1905-1),Оп27_BYN→EUR!$A$2:$C$33,3,0)),$B$2:$G$2774,6,0)-VLOOKUP(B1905,$B$2:$G$2774,6,0))/366)</f>
        <v>0.72009290610435617</v>
      </c>
      <c r="F1905" s="54">
        <f>COUNTIF(D1906:$D$2774,365)</f>
        <v>869</v>
      </c>
      <c r="G1905" s="54">
        <f>COUNTIF(D1906:$D$2774,366)</f>
        <v>0</v>
      </c>
    </row>
    <row r="1906" spans="1:7" x14ac:dyDescent="0.25">
      <c r="A1906" s="54">
        <f>COUNTIF($C$3:C1906,"Да")</f>
        <v>21</v>
      </c>
      <c r="B1906" s="53">
        <f t="shared" si="59"/>
        <v>47304</v>
      </c>
      <c r="C1906" s="53" t="str">
        <f>IF(ISERROR(VLOOKUP(B1906,Оп27_BYN→EUR!$C$3:$C$33,1,0)),"Нет","Да")</f>
        <v>Нет</v>
      </c>
      <c r="D1906" s="54">
        <f t="shared" si="58"/>
        <v>365</v>
      </c>
      <c r="E1906" s="55">
        <f>('Все выпуски'!$H$4*'Все выпуски'!$H$8)*((VLOOKUP(IF(C1906="Нет",VLOOKUP(A1906,Оп27_BYN→EUR!$A$2:$C$33,3,0),VLOOKUP((A1906-1),Оп27_BYN→EUR!$A$2:$C$33,3,0)),$B$2:$G$2774,5,0)-VLOOKUP(B1906,$B$2:$G$2774,5,0))/365+(VLOOKUP(IF(C1906="Нет",VLOOKUP(A1906,Оп27_BYN→EUR!$A$2:$C$33,3,0),VLOOKUP((A1906-1),Оп27_BYN→EUR!$A$2:$C$33,3,0)),$B$2:$G$2774,6,0)-VLOOKUP(B1906,$B$2:$G$2774,6,0))/366)</f>
        <v>0.74676301373785081</v>
      </c>
      <c r="F1906" s="54">
        <f>COUNTIF(D1907:$D$2774,365)</f>
        <v>868</v>
      </c>
      <c r="G1906" s="54">
        <f>COUNTIF(D1907:$D$2774,366)</f>
        <v>0</v>
      </c>
    </row>
    <row r="1907" spans="1:7" x14ac:dyDescent="0.25">
      <c r="A1907" s="54">
        <f>COUNTIF($C$3:C1907,"Да")</f>
        <v>21</v>
      </c>
      <c r="B1907" s="53">
        <f t="shared" si="59"/>
        <v>47305</v>
      </c>
      <c r="C1907" s="53" t="str">
        <f>IF(ISERROR(VLOOKUP(B1907,Оп27_BYN→EUR!$C$3:$C$33,1,0)),"Нет","Да")</f>
        <v>Нет</v>
      </c>
      <c r="D1907" s="54">
        <f t="shared" si="58"/>
        <v>365</v>
      </c>
      <c r="E1907" s="55">
        <f>('Все выпуски'!$H$4*'Все выпуски'!$H$8)*((VLOOKUP(IF(C1907="Нет",VLOOKUP(A1907,Оп27_BYN→EUR!$A$2:$C$33,3,0),VLOOKUP((A1907-1),Оп27_BYN→EUR!$A$2:$C$33,3,0)),$B$2:$G$2774,5,0)-VLOOKUP(B1907,$B$2:$G$2774,5,0))/365+(VLOOKUP(IF(C1907="Нет",VLOOKUP(A1907,Оп27_BYN→EUR!$A$2:$C$33,3,0),VLOOKUP((A1907-1),Оп27_BYN→EUR!$A$2:$C$33,3,0)),$B$2:$G$2774,6,0)-VLOOKUP(B1907,$B$2:$G$2774,6,0))/366)</f>
        <v>0.77343312137134557</v>
      </c>
      <c r="F1907" s="54">
        <f>COUNTIF(D1908:$D$2774,365)</f>
        <v>867</v>
      </c>
      <c r="G1907" s="54">
        <f>COUNTIF(D1908:$D$2774,366)</f>
        <v>0</v>
      </c>
    </row>
    <row r="1908" spans="1:7" x14ac:dyDescent="0.25">
      <c r="A1908" s="54">
        <f>COUNTIF($C$3:C1908,"Да")</f>
        <v>21</v>
      </c>
      <c r="B1908" s="53">
        <f t="shared" si="59"/>
        <v>47306</v>
      </c>
      <c r="C1908" s="53" t="str">
        <f>IF(ISERROR(VLOOKUP(B1908,Оп27_BYN→EUR!$C$3:$C$33,1,0)),"Нет","Да")</f>
        <v>Нет</v>
      </c>
      <c r="D1908" s="54">
        <f t="shared" si="58"/>
        <v>365</v>
      </c>
      <c r="E1908" s="55">
        <f>('Все выпуски'!$H$4*'Все выпуски'!$H$8)*((VLOOKUP(IF(C1908="Нет",VLOOKUP(A1908,Оп27_BYN→EUR!$A$2:$C$33,3,0),VLOOKUP((A1908-1),Оп27_BYN→EUR!$A$2:$C$33,3,0)),$B$2:$G$2774,5,0)-VLOOKUP(B1908,$B$2:$G$2774,5,0))/365+(VLOOKUP(IF(C1908="Нет",VLOOKUP(A1908,Оп27_BYN→EUR!$A$2:$C$33,3,0),VLOOKUP((A1908-1),Оп27_BYN→EUR!$A$2:$C$33,3,0)),$B$2:$G$2774,6,0)-VLOOKUP(B1908,$B$2:$G$2774,6,0))/366)</f>
        <v>0.8001032290048401</v>
      </c>
      <c r="F1908" s="54">
        <f>COUNTIF(D1909:$D$2774,365)</f>
        <v>866</v>
      </c>
      <c r="G1908" s="54">
        <f>COUNTIF(D1909:$D$2774,366)</f>
        <v>0</v>
      </c>
    </row>
    <row r="1909" spans="1:7" x14ac:dyDescent="0.25">
      <c r="A1909" s="54">
        <f>COUNTIF($C$3:C1909,"Да")</f>
        <v>21</v>
      </c>
      <c r="B1909" s="53">
        <f t="shared" si="59"/>
        <v>47307</v>
      </c>
      <c r="C1909" s="53" t="str">
        <f>IF(ISERROR(VLOOKUP(B1909,Оп27_BYN→EUR!$C$3:$C$33,1,0)),"Нет","Да")</f>
        <v>Нет</v>
      </c>
      <c r="D1909" s="54">
        <f t="shared" si="58"/>
        <v>365</v>
      </c>
      <c r="E1909" s="55">
        <f>('Все выпуски'!$H$4*'Все выпуски'!$H$8)*((VLOOKUP(IF(C1909="Нет",VLOOKUP(A1909,Оп27_BYN→EUR!$A$2:$C$33,3,0),VLOOKUP((A1909-1),Оп27_BYN→EUR!$A$2:$C$33,3,0)),$B$2:$G$2774,5,0)-VLOOKUP(B1909,$B$2:$G$2774,5,0))/365+(VLOOKUP(IF(C1909="Нет",VLOOKUP(A1909,Оп27_BYN→EUR!$A$2:$C$33,3,0),VLOOKUP((A1909-1),Оп27_BYN→EUR!$A$2:$C$33,3,0)),$B$2:$G$2774,6,0)-VLOOKUP(B1909,$B$2:$G$2774,6,0))/366)</f>
        <v>0.82677333663833474</v>
      </c>
      <c r="F1909" s="54">
        <f>COUNTIF(D1910:$D$2774,365)</f>
        <v>865</v>
      </c>
      <c r="G1909" s="54">
        <f>COUNTIF(D1910:$D$2774,366)</f>
        <v>0</v>
      </c>
    </row>
    <row r="1910" spans="1:7" x14ac:dyDescent="0.25">
      <c r="A1910" s="54">
        <f>COUNTIF($C$3:C1910,"Да")</f>
        <v>21</v>
      </c>
      <c r="B1910" s="53">
        <f t="shared" si="59"/>
        <v>47308</v>
      </c>
      <c r="C1910" s="53" t="str">
        <f>IF(ISERROR(VLOOKUP(B1910,Оп27_BYN→EUR!$C$3:$C$33,1,0)),"Нет","Да")</f>
        <v>Нет</v>
      </c>
      <c r="D1910" s="54">
        <f t="shared" si="58"/>
        <v>365</v>
      </c>
      <c r="E1910" s="55">
        <f>('Все выпуски'!$H$4*'Все выпуски'!$H$8)*((VLOOKUP(IF(C1910="Нет",VLOOKUP(A1910,Оп27_BYN→EUR!$A$2:$C$33,3,0),VLOOKUP((A1910-1),Оп27_BYN→EUR!$A$2:$C$33,3,0)),$B$2:$G$2774,5,0)-VLOOKUP(B1910,$B$2:$G$2774,5,0))/365+(VLOOKUP(IF(C1910="Нет",VLOOKUP(A1910,Оп27_BYN→EUR!$A$2:$C$33,3,0),VLOOKUP((A1910-1),Оп27_BYN→EUR!$A$2:$C$33,3,0)),$B$2:$G$2774,6,0)-VLOOKUP(B1910,$B$2:$G$2774,6,0))/366)</f>
        <v>0.8534434442718295</v>
      </c>
      <c r="F1910" s="54">
        <f>COUNTIF(D1911:$D$2774,365)</f>
        <v>864</v>
      </c>
      <c r="G1910" s="54">
        <f>COUNTIF(D1911:$D$2774,366)</f>
        <v>0</v>
      </c>
    </row>
    <row r="1911" spans="1:7" x14ac:dyDescent="0.25">
      <c r="A1911" s="54">
        <f>COUNTIF($C$3:C1911,"Да")</f>
        <v>21</v>
      </c>
      <c r="B1911" s="53">
        <f t="shared" si="59"/>
        <v>47309</v>
      </c>
      <c r="C1911" s="53" t="str">
        <f>IF(ISERROR(VLOOKUP(B1911,Оп27_BYN→EUR!$C$3:$C$33,1,0)),"Нет","Да")</f>
        <v>Нет</v>
      </c>
      <c r="D1911" s="54">
        <f t="shared" si="58"/>
        <v>365</v>
      </c>
      <c r="E1911" s="55">
        <f>('Все выпуски'!$H$4*'Все выпуски'!$H$8)*((VLOOKUP(IF(C1911="Нет",VLOOKUP(A1911,Оп27_BYN→EUR!$A$2:$C$33,3,0),VLOOKUP((A1911-1),Оп27_BYN→EUR!$A$2:$C$33,3,0)),$B$2:$G$2774,5,0)-VLOOKUP(B1911,$B$2:$G$2774,5,0))/365+(VLOOKUP(IF(C1911="Нет",VLOOKUP(A1911,Оп27_BYN→EUR!$A$2:$C$33,3,0),VLOOKUP((A1911-1),Оп27_BYN→EUR!$A$2:$C$33,3,0)),$B$2:$G$2774,6,0)-VLOOKUP(B1911,$B$2:$G$2774,6,0))/366)</f>
        <v>0.88011355190532414</v>
      </c>
      <c r="F1911" s="54">
        <f>COUNTIF(D1912:$D$2774,365)</f>
        <v>863</v>
      </c>
      <c r="G1911" s="54">
        <f>COUNTIF(D1912:$D$2774,366)</f>
        <v>0</v>
      </c>
    </row>
    <row r="1912" spans="1:7" x14ac:dyDescent="0.25">
      <c r="A1912" s="54">
        <f>COUNTIF($C$3:C1912,"Да")</f>
        <v>21</v>
      </c>
      <c r="B1912" s="53">
        <f t="shared" si="59"/>
        <v>47310</v>
      </c>
      <c r="C1912" s="53" t="str">
        <f>IF(ISERROR(VLOOKUP(B1912,Оп27_BYN→EUR!$C$3:$C$33,1,0)),"Нет","Да")</f>
        <v>Нет</v>
      </c>
      <c r="D1912" s="54">
        <f t="shared" si="58"/>
        <v>365</v>
      </c>
      <c r="E1912" s="55">
        <f>('Все выпуски'!$H$4*'Все выпуски'!$H$8)*((VLOOKUP(IF(C1912="Нет",VLOOKUP(A1912,Оп27_BYN→EUR!$A$2:$C$33,3,0),VLOOKUP((A1912-1),Оп27_BYN→EUR!$A$2:$C$33,3,0)),$B$2:$G$2774,5,0)-VLOOKUP(B1912,$B$2:$G$2774,5,0))/365+(VLOOKUP(IF(C1912="Нет",VLOOKUP(A1912,Оп27_BYN→EUR!$A$2:$C$33,3,0),VLOOKUP((A1912-1),Оп27_BYN→EUR!$A$2:$C$33,3,0)),$B$2:$G$2774,6,0)-VLOOKUP(B1912,$B$2:$G$2774,6,0))/366)</f>
        <v>0.9067836595388189</v>
      </c>
      <c r="F1912" s="54">
        <f>COUNTIF(D1913:$D$2774,365)</f>
        <v>862</v>
      </c>
      <c r="G1912" s="54">
        <f>COUNTIF(D1913:$D$2774,366)</f>
        <v>0</v>
      </c>
    </row>
    <row r="1913" spans="1:7" x14ac:dyDescent="0.25">
      <c r="A1913" s="54">
        <f>COUNTIF($C$3:C1913,"Да")</f>
        <v>21</v>
      </c>
      <c r="B1913" s="53">
        <f t="shared" si="59"/>
        <v>47311</v>
      </c>
      <c r="C1913" s="53" t="str">
        <f>IF(ISERROR(VLOOKUP(B1913,Оп27_BYN→EUR!$C$3:$C$33,1,0)),"Нет","Да")</f>
        <v>Нет</v>
      </c>
      <c r="D1913" s="54">
        <f t="shared" si="58"/>
        <v>365</v>
      </c>
      <c r="E1913" s="55">
        <f>('Все выпуски'!$H$4*'Все выпуски'!$H$8)*((VLOOKUP(IF(C1913="Нет",VLOOKUP(A1913,Оп27_BYN→EUR!$A$2:$C$33,3,0),VLOOKUP((A1913-1),Оп27_BYN→EUR!$A$2:$C$33,3,0)),$B$2:$G$2774,5,0)-VLOOKUP(B1913,$B$2:$G$2774,5,0))/365+(VLOOKUP(IF(C1913="Нет",VLOOKUP(A1913,Оп27_BYN→EUR!$A$2:$C$33,3,0),VLOOKUP((A1913-1),Оп27_BYN→EUR!$A$2:$C$33,3,0)),$B$2:$G$2774,6,0)-VLOOKUP(B1913,$B$2:$G$2774,6,0))/366)</f>
        <v>0.93345376717231343</v>
      </c>
      <c r="F1913" s="54">
        <f>COUNTIF(D1914:$D$2774,365)</f>
        <v>861</v>
      </c>
      <c r="G1913" s="54">
        <f>COUNTIF(D1914:$D$2774,366)</f>
        <v>0</v>
      </c>
    </row>
    <row r="1914" spans="1:7" x14ac:dyDescent="0.25">
      <c r="A1914" s="54">
        <f>COUNTIF($C$3:C1914,"Да")</f>
        <v>21</v>
      </c>
      <c r="B1914" s="53">
        <f t="shared" si="59"/>
        <v>47312</v>
      </c>
      <c r="C1914" s="53" t="str">
        <f>IF(ISERROR(VLOOKUP(B1914,Оп27_BYN→EUR!$C$3:$C$33,1,0)),"Нет","Да")</f>
        <v>Нет</v>
      </c>
      <c r="D1914" s="54">
        <f t="shared" si="58"/>
        <v>365</v>
      </c>
      <c r="E1914" s="55">
        <f>('Все выпуски'!$H$4*'Все выпуски'!$H$8)*((VLOOKUP(IF(C1914="Нет",VLOOKUP(A1914,Оп27_BYN→EUR!$A$2:$C$33,3,0),VLOOKUP((A1914-1),Оп27_BYN→EUR!$A$2:$C$33,3,0)),$B$2:$G$2774,5,0)-VLOOKUP(B1914,$B$2:$G$2774,5,0))/365+(VLOOKUP(IF(C1914="Нет",VLOOKUP(A1914,Оп27_BYN→EUR!$A$2:$C$33,3,0),VLOOKUP((A1914-1),Оп27_BYN→EUR!$A$2:$C$33,3,0)),$B$2:$G$2774,6,0)-VLOOKUP(B1914,$B$2:$G$2774,6,0))/366)</f>
        <v>0.96012387480580819</v>
      </c>
      <c r="F1914" s="54">
        <f>COUNTIF(D1915:$D$2774,365)</f>
        <v>860</v>
      </c>
      <c r="G1914" s="54">
        <f>COUNTIF(D1915:$D$2774,366)</f>
        <v>0</v>
      </c>
    </row>
    <row r="1915" spans="1:7" x14ac:dyDescent="0.25">
      <c r="A1915" s="54">
        <f>COUNTIF($C$3:C1915,"Да")</f>
        <v>21</v>
      </c>
      <c r="B1915" s="53">
        <f t="shared" si="59"/>
        <v>47313</v>
      </c>
      <c r="C1915" s="53" t="str">
        <f>IF(ISERROR(VLOOKUP(B1915,Оп27_BYN→EUR!$C$3:$C$33,1,0)),"Нет","Да")</f>
        <v>Нет</v>
      </c>
      <c r="D1915" s="54">
        <f t="shared" si="58"/>
        <v>365</v>
      </c>
      <c r="E1915" s="55">
        <f>('Все выпуски'!$H$4*'Все выпуски'!$H$8)*((VLOOKUP(IF(C1915="Нет",VLOOKUP(A1915,Оп27_BYN→EUR!$A$2:$C$33,3,0),VLOOKUP((A1915-1),Оп27_BYN→EUR!$A$2:$C$33,3,0)),$B$2:$G$2774,5,0)-VLOOKUP(B1915,$B$2:$G$2774,5,0))/365+(VLOOKUP(IF(C1915="Нет",VLOOKUP(A1915,Оп27_BYN→EUR!$A$2:$C$33,3,0),VLOOKUP((A1915-1),Оп27_BYN→EUR!$A$2:$C$33,3,0)),$B$2:$G$2774,6,0)-VLOOKUP(B1915,$B$2:$G$2774,6,0))/366)</f>
        <v>0.98679398243930283</v>
      </c>
      <c r="F1915" s="54">
        <f>COUNTIF(D1916:$D$2774,365)</f>
        <v>859</v>
      </c>
      <c r="G1915" s="54">
        <f>COUNTIF(D1916:$D$2774,366)</f>
        <v>0</v>
      </c>
    </row>
    <row r="1916" spans="1:7" x14ac:dyDescent="0.25">
      <c r="A1916" s="54">
        <f>COUNTIF($C$3:C1916,"Да")</f>
        <v>21</v>
      </c>
      <c r="B1916" s="53">
        <f t="shared" si="59"/>
        <v>47314</v>
      </c>
      <c r="C1916" s="53" t="str">
        <f>IF(ISERROR(VLOOKUP(B1916,Оп27_BYN→EUR!$C$3:$C$33,1,0)),"Нет","Да")</f>
        <v>Нет</v>
      </c>
      <c r="D1916" s="54">
        <f t="shared" si="58"/>
        <v>365</v>
      </c>
      <c r="E1916" s="55">
        <f>('Все выпуски'!$H$4*'Все выпуски'!$H$8)*((VLOOKUP(IF(C1916="Нет",VLOOKUP(A1916,Оп27_BYN→EUR!$A$2:$C$33,3,0),VLOOKUP((A1916-1),Оп27_BYN→EUR!$A$2:$C$33,3,0)),$B$2:$G$2774,5,0)-VLOOKUP(B1916,$B$2:$G$2774,5,0))/365+(VLOOKUP(IF(C1916="Нет",VLOOKUP(A1916,Оп27_BYN→EUR!$A$2:$C$33,3,0),VLOOKUP((A1916-1),Оп27_BYN→EUR!$A$2:$C$33,3,0)),$B$2:$G$2774,6,0)-VLOOKUP(B1916,$B$2:$G$2774,6,0))/366)</f>
        <v>1.0134640900727976</v>
      </c>
      <c r="F1916" s="54">
        <f>COUNTIF(D1917:$D$2774,365)</f>
        <v>858</v>
      </c>
      <c r="G1916" s="54">
        <f>COUNTIF(D1917:$D$2774,366)</f>
        <v>0</v>
      </c>
    </row>
    <row r="1917" spans="1:7" x14ac:dyDescent="0.25">
      <c r="A1917" s="54">
        <f>COUNTIF($C$3:C1917,"Да")</f>
        <v>21</v>
      </c>
      <c r="B1917" s="53">
        <f t="shared" si="59"/>
        <v>47315</v>
      </c>
      <c r="C1917" s="53" t="str">
        <f>IF(ISERROR(VLOOKUP(B1917,Оп27_BYN→EUR!$C$3:$C$33,1,0)),"Нет","Да")</f>
        <v>Нет</v>
      </c>
      <c r="D1917" s="54">
        <f t="shared" si="58"/>
        <v>365</v>
      </c>
      <c r="E1917" s="55">
        <f>('Все выпуски'!$H$4*'Все выпуски'!$H$8)*((VLOOKUP(IF(C1917="Нет",VLOOKUP(A1917,Оп27_BYN→EUR!$A$2:$C$33,3,0),VLOOKUP((A1917-1),Оп27_BYN→EUR!$A$2:$C$33,3,0)),$B$2:$G$2774,5,0)-VLOOKUP(B1917,$B$2:$G$2774,5,0))/365+(VLOOKUP(IF(C1917="Нет",VLOOKUP(A1917,Оп27_BYN→EUR!$A$2:$C$33,3,0),VLOOKUP((A1917-1),Оп27_BYN→EUR!$A$2:$C$33,3,0)),$B$2:$G$2774,6,0)-VLOOKUP(B1917,$B$2:$G$2774,6,0))/366)</f>
        <v>1.0401341977062921</v>
      </c>
      <c r="F1917" s="54">
        <f>COUNTIF(D1918:$D$2774,365)</f>
        <v>857</v>
      </c>
      <c r="G1917" s="54">
        <f>COUNTIF(D1918:$D$2774,366)</f>
        <v>0</v>
      </c>
    </row>
    <row r="1918" spans="1:7" x14ac:dyDescent="0.25">
      <c r="A1918" s="54">
        <f>COUNTIF($C$3:C1918,"Да")</f>
        <v>21</v>
      </c>
      <c r="B1918" s="53">
        <f t="shared" si="59"/>
        <v>47316</v>
      </c>
      <c r="C1918" s="53" t="str">
        <f>IF(ISERROR(VLOOKUP(B1918,Оп27_BYN→EUR!$C$3:$C$33,1,0)),"Нет","Да")</f>
        <v>Нет</v>
      </c>
      <c r="D1918" s="54">
        <f t="shared" si="58"/>
        <v>365</v>
      </c>
      <c r="E1918" s="55">
        <f>('Все выпуски'!$H$4*'Все выпуски'!$H$8)*((VLOOKUP(IF(C1918="Нет",VLOOKUP(A1918,Оп27_BYN→EUR!$A$2:$C$33,3,0),VLOOKUP((A1918-1),Оп27_BYN→EUR!$A$2:$C$33,3,0)),$B$2:$G$2774,5,0)-VLOOKUP(B1918,$B$2:$G$2774,5,0))/365+(VLOOKUP(IF(C1918="Нет",VLOOKUP(A1918,Оп27_BYN→EUR!$A$2:$C$33,3,0),VLOOKUP((A1918-1),Оп27_BYN→EUR!$A$2:$C$33,3,0)),$B$2:$G$2774,6,0)-VLOOKUP(B1918,$B$2:$G$2774,6,0))/366)</f>
        <v>1.0668043053397869</v>
      </c>
      <c r="F1918" s="54">
        <f>COUNTIF(D1919:$D$2774,365)</f>
        <v>856</v>
      </c>
      <c r="G1918" s="54">
        <f>COUNTIF(D1919:$D$2774,366)</f>
        <v>0</v>
      </c>
    </row>
    <row r="1919" spans="1:7" x14ac:dyDescent="0.25">
      <c r="A1919" s="54">
        <f>COUNTIF($C$3:C1919,"Да")</f>
        <v>21</v>
      </c>
      <c r="B1919" s="53">
        <f t="shared" si="59"/>
        <v>47317</v>
      </c>
      <c r="C1919" s="53" t="str">
        <f>IF(ISERROR(VLOOKUP(B1919,Оп27_BYN→EUR!$C$3:$C$33,1,0)),"Нет","Да")</f>
        <v>Нет</v>
      </c>
      <c r="D1919" s="54">
        <f t="shared" si="58"/>
        <v>365</v>
      </c>
      <c r="E1919" s="55">
        <f>('Все выпуски'!$H$4*'Все выпуски'!$H$8)*((VLOOKUP(IF(C1919="Нет",VLOOKUP(A1919,Оп27_BYN→EUR!$A$2:$C$33,3,0),VLOOKUP((A1919-1),Оп27_BYN→EUR!$A$2:$C$33,3,0)),$B$2:$G$2774,5,0)-VLOOKUP(B1919,$B$2:$G$2774,5,0))/365+(VLOOKUP(IF(C1919="Нет",VLOOKUP(A1919,Оп27_BYN→EUR!$A$2:$C$33,3,0),VLOOKUP((A1919-1),Оп27_BYN→EUR!$A$2:$C$33,3,0)),$B$2:$G$2774,6,0)-VLOOKUP(B1919,$B$2:$G$2774,6,0))/366)</f>
        <v>1.0934744129732814</v>
      </c>
      <c r="F1919" s="54">
        <f>COUNTIF(D1920:$D$2774,365)</f>
        <v>855</v>
      </c>
      <c r="G1919" s="54">
        <f>COUNTIF(D1920:$D$2774,366)</f>
        <v>0</v>
      </c>
    </row>
    <row r="1920" spans="1:7" x14ac:dyDescent="0.25">
      <c r="A1920" s="54">
        <f>COUNTIF($C$3:C1920,"Да")</f>
        <v>21</v>
      </c>
      <c r="B1920" s="53">
        <f t="shared" si="59"/>
        <v>47318</v>
      </c>
      <c r="C1920" s="53" t="str">
        <f>IF(ISERROR(VLOOKUP(B1920,Оп27_BYN→EUR!$C$3:$C$33,1,0)),"Нет","Да")</f>
        <v>Нет</v>
      </c>
      <c r="D1920" s="54">
        <f t="shared" si="58"/>
        <v>365</v>
      </c>
      <c r="E1920" s="55">
        <f>('Все выпуски'!$H$4*'Все выпуски'!$H$8)*((VLOOKUP(IF(C1920="Нет",VLOOKUP(A1920,Оп27_BYN→EUR!$A$2:$C$33,3,0),VLOOKUP((A1920-1),Оп27_BYN→EUR!$A$2:$C$33,3,0)),$B$2:$G$2774,5,0)-VLOOKUP(B1920,$B$2:$G$2774,5,0))/365+(VLOOKUP(IF(C1920="Нет",VLOOKUP(A1920,Оп27_BYN→EUR!$A$2:$C$33,3,0),VLOOKUP((A1920-1),Оп27_BYN→EUR!$A$2:$C$33,3,0)),$B$2:$G$2774,6,0)-VLOOKUP(B1920,$B$2:$G$2774,6,0))/366)</f>
        <v>1.1201445206067762</v>
      </c>
      <c r="F1920" s="54">
        <f>COUNTIF(D1921:$D$2774,365)</f>
        <v>854</v>
      </c>
      <c r="G1920" s="54">
        <f>COUNTIF(D1921:$D$2774,366)</f>
        <v>0</v>
      </c>
    </row>
    <row r="1921" spans="1:7" x14ac:dyDescent="0.25">
      <c r="A1921" s="54">
        <f>COUNTIF($C$3:C1921,"Да")</f>
        <v>21</v>
      </c>
      <c r="B1921" s="53">
        <f t="shared" si="59"/>
        <v>47319</v>
      </c>
      <c r="C1921" s="53" t="str">
        <f>IF(ISERROR(VLOOKUP(B1921,Оп27_BYN→EUR!$C$3:$C$33,1,0)),"Нет","Да")</f>
        <v>Нет</v>
      </c>
      <c r="D1921" s="54">
        <f t="shared" si="58"/>
        <v>365</v>
      </c>
      <c r="E1921" s="55">
        <f>('Все выпуски'!$H$4*'Все выпуски'!$H$8)*((VLOOKUP(IF(C1921="Нет",VLOOKUP(A1921,Оп27_BYN→EUR!$A$2:$C$33,3,0),VLOOKUP((A1921-1),Оп27_BYN→EUR!$A$2:$C$33,3,0)),$B$2:$G$2774,5,0)-VLOOKUP(B1921,$B$2:$G$2774,5,0))/365+(VLOOKUP(IF(C1921="Нет",VLOOKUP(A1921,Оп27_BYN→EUR!$A$2:$C$33,3,0),VLOOKUP((A1921-1),Оп27_BYN→EUR!$A$2:$C$33,3,0)),$B$2:$G$2774,6,0)-VLOOKUP(B1921,$B$2:$G$2774,6,0))/366)</f>
        <v>1.1468146282402709</v>
      </c>
      <c r="F1921" s="54">
        <f>COUNTIF(D1922:$D$2774,365)</f>
        <v>853</v>
      </c>
      <c r="G1921" s="54">
        <f>COUNTIF(D1922:$D$2774,366)</f>
        <v>0</v>
      </c>
    </row>
    <row r="1922" spans="1:7" x14ac:dyDescent="0.25">
      <c r="A1922" s="54">
        <f>COUNTIF($C$3:C1922,"Да")</f>
        <v>21</v>
      </c>
      <c r="B1922" s="53">
        <f t="shared" si="59"/>
        <v>47320</v>
      </c>
      <c r="C1922" s="53" t="str">
        <f>IF(ISERROR(VLOOKUP(B1922,Оп27_BYN→EUR!$C$3:$C$33,1,0)),"Нет","Да")</f>
        <v>Нет</v>
      </c>
      <c r="D1922" s="54">
        <f t="shared" si="58"/>
        <v>365</v>
      </c>
      <c r="E1922" s="55">
        <f>('Все выпуски'!$H$4*'Все выпуски'!$H$8)*((VLOOKUP(IF(C1922="Нет",VLOOKUP(A1922,Оп27_BYN→EUR!$A$2:$C$33,3,0),VLOOKUP((A1922-1),Оп27_BYN→EUR!$A$2:$C$33,3,0)),$B$2:$G$2774,5,0)-VLOOKUP(B1922,$B$2:$G$2774,5,0))/365+(VLOOKUP(IF(C1922="Нет",VLOOKUP(A1922,Оп27_BYN→EUR!$A$2:$C$33,3,0),VLOOKUP((A1922-1),Оп27_BYN→EUR!$A$2:$C$33,3,0)),$B$2:$G$2774,6,0)-VLOOKUP(B1922,$B$2:$G$2774,6,0))/366)</f>
        <v>1.1734847358737657</v>
      </c>
      <c r="F1922" s="54">
        <f>COUNTIF(D1923:$D$2774,365)</f>
        <v>852</v>
      </c>
      <c r="G1922" s="54">
        <f>COUNTIF(D1923:$D$2774,366)</f>
        <v>0</v>
      </c>
    </row>
    <row r="1923" spans="1:7" x14ac:dyDescent="0.25">
      <c r="A1923" s="54">
        <f>COUNTIF($C$3:C1923,"Да")</f>
        <v>21</v>
      </c>
      <c r="B1923" s="53">
        <f t="shared" si="59"/>
        <v>47321</v>
      </c>
      <c r="C1923" s="53" t="str">
        <f>IF(ISERROR(VLOOKUP(B1923,Оп27_BYN→EUR!$C$3:$C$33,1,0)),"Нет","Да")</f>
        <v>Нет</v>
      </c>
      <c r="D1923" s="54">
        <f t="shared" ref="D1923:D1986" si="60">IF(MOD(YEAR(B1923),4)=0,366,365)</f>
        <v>365</v>
      </c>
      <c r="E1923" s="55">
        <f>('Все выпуски'!$H$4*'Все выпуски'!$H$8)*((VLOOKUP(IF(C1923="Нет",VLOOKUP(A1923,Оп27_BYN→EUR!$A$2:$C$33,3,0),VLOOKUP((A1923-1),Оп27_BYN→EUR!$A$2:$C$33,3,0)),$B$2:$G$2774,5,0)-VLOOKUP(B1923,$B$2:$G$2774,5,0))/365+(VLOOKUP(IF(C1923="Нет",VLOOKUP(A1923,Оп27_BYN→EUR!$A$2:$C$33,3,0),VLOOKUP((A1923-1),Оп27_BYN→EUR!$A$2:$C$33,3,0)),$B$2:$G$2774,6,0)-VLOOKUP(B1923,$B$2:$G$2774,6,0))/366)</f>
        <v>1.2001548435072602</v>
      </c>
      <c r="F1923" s="54">
        <f>COUNTIF(D1924:$D$2774,365)</f>
        <v>851</v>
      </c>
      <c r="G1923" s="54">
        <f>COUNTIF(D1924:$D$2774,366)</f>
        <v>0</v>
      </c>
    </row>
    <row r="1924" spans="1:7" x14ac:dyDescent="0.25">
      <c r="A1924" s="54">
        <f>COUNTIF($C$3:C1924,"Да")</f>
        <v>21</v>
      </c>
      <c r="B1924" s="53">
        <f t="shared" ref="B1924:B1987" si="61">B1923+1</f>
        <v>47322</v>
      </c>
      <c r="C1924" s="53" t="str">
        <f>IF(ISERROR(VLOOKUP(B1924,Оп27_BYN→EUR!$C$3:$C$33,1,0)),"Нет","Да")</f>
        <v>Нет</v>
      </c>
      <c r="D1924" s="54">
        <f t="shared" si="60"/>
        <v>365</v>
      </c>
      <c r="E1924" s="55">
        <f>('Все выпуски'!$H$4*'Все выпуски'!$H$8)*((VLOOKUP(IF(C1924="Нет",VLOOKUP(A1924,Оп27_BYN→EUR!$A$2:$C$33,3,0),VLOOKUP((A1924-1),Оп27_BYN→EUR!$A$2:$C$33,3,0)),$B$2:$G$2774,5,0)-VLOOKUP(B1924,$B$2:$G$2774,5,0))/365+(VLOOKUP(IF(C1924="Нет",VLOOKUP(A1924,Оп27_BYN→EUR!$A$2:$C$33,3,0),VLOOKUP((A1924-1),Оп27_BYN→EUR!$A$2:$C$33,3,0)),$B$2:$G$2774,6,0)-VLOOKUP(B1924,$B$2:$G$2774,6,0))/366)</f>
        <v>1.226824951140755</v>
      </c>
      <c r="F1924" s="54">
        <f>COUNTIF(D1925:$D$2774,365)</f>
        <v>850</v>
      </c>
      <c r="G1924" s="54">
        <f>COUNTIF(D1925:$D$2774,366)</f>
        <v>0</v>
      </c>
    </row>
    <row r="1925" spans="1:7" x14ac:dyDescent="0.25">
      <c r="A1925" s="54">
        <f>COUNTIF($C$3:C1925,"Да")</f>
        <v>21</v>
      </c>
      <c r="B1925" s="53">
        <f t="shared" si="61"/>
        <v>47323</v>
      </c>
      <c r="C1925" s="53" t="str">
        <f>IF(ISERROR(VLOOKUP(B1925,Оп27_BYN→EUR!$C$3:$C$33,1,0)),"Нет","Да")</f>
        <v>Нет</v>
      </c>
      <c r="D1925" s="54">
        <f t="shared" si="60"/>
        <v>365</v>
      </c>
      <c r="E1925" s="55">
        <f>('Все выпуски'!$H$4*'Все выпуски'!$H$8)*((VLOOKUP(IF(C1925="Нет",VLOOKUP(A1925,Оп27_BYN→EUR!$A$2:$C$33,3,0),VLOOKUP((A1925-1),Оп27_BYN→EUR!$A$2:$C$33,3,0)),$B$2:$G$2774,5,0)-VLOOKUP(B1925,$B$2:$G$2774,5,0))/365+(VLOOKUP(IF(C1925="Нет",VLOOKUP(A1925,Оп27_BYN→EUR!$A$2:$C$33,3,0),VLOOKUP((A1925-1),Оп27_BYN→EUR!$A$2:$C$33,3,0)),$B$2:$G$2774,6,0)-VLOOKUP(B1925,$B$2:$G$2774,6,0))/366)</f>
        <v>1.2534950587742495</v>
      </c>
      <c r="F1925" s="54">
        <f>COUNTIF(D1926:$D$2774,365)</f>
        <v>849</v>
      </c>
      <c r="G1925" s="54">
        <f>COUNTIF(D1926:$D$2774,366)</f>
        <v>0</v>
      </c>
    </row>
    <row r="1926" spans="1:7" x14ac:dyDescent="0.25">
      <c r="A1926" s="54">
        <f>COUNTIF($C$3:C1926,"Да")</f>
        <v>21</v>
      </c>
      <c r="B1926" s="53">
        <f t="shared" si="61"/>
        <v>47324</v>
      </c>
      <c r="C1926" s="53" t="str">
        <f>IF(ISERROR(VLOOKUP(B1926,Оп27_BYN→EUR!$C$3:$C$33,1,0)),"Нет","Да")</f>
        <v>Нет</v>
      </c>
      <c r="D1926" s="54">
        <f t="shared" si="60"/>
        <v>365</v>
      </c>
      <c r="E1926" s="55">
        <f>('Все выпуски'!$H$4*'Все выпуски'!$H$8)*((VLOOKUP(IF(C1926="Нет",VLOOKUP(A1926,Оп27_BYN→EUR!$A$2:$C$33,3,0),VLOOKUP((A1926-1),Оп27_BYN→EUR!$A$2:$C$33,3,0)),$B$2:$G$2774,5,0)-VLOOKUP(B1926,$B$2:$G$2774,5,0))/365+(VLOOKUP(IF(C1926="Нет",VLOOKUP(A1926,Оп27_BYN→EUR!$A$2:$C$33,3,0),VLOOKUP((A1926-1),Оп27_BYN→EUR!$A$2:$C$33,3,0)),$B$2:$G$2774,6,0)-VLOOKUP(B1926,$B$2:$G$2774,6,0))/366)</f>
        <v>1.280165166407744</v>
      </c>
      <c r="F1926" s="54">
        <f>COUNTIF(D1927:$D$2774,365)</f>
        <v>848</v>
      </c>
      <c r="G1926" s="54">
        <f>COUNTIF(D1927:$D$2774,366)</f>
        <v>0</v>
      </c>
    </row>
    <row r="1927" spans="1:7" x14ac:dyDescent="0.25">
      <c r="A1927" s="54">
        <f>COUNTIF($C$3:C1927,"Да")</f>
        <v>21</v>
      </c>
      <c r="B1927" s="53">
        <f t="shared" si="61"/>
        <v>47325</v>
      </c>
      <c r="C1927" s="53" t="str">
        <f>IF(ISERROR(VLOOKUP(B1927,Оп27_BYN→EUR!$C$3:$C$33,1,0)),"Нет","Да")</f>
        <v>Нет</v>
      </c>
      <c r="D1927" s="54">
        <f t="shared" si="60"/>
        <v>365</v>
      </c>
      <c r="E1927" s="55">
        <f>('Все выпуски'!$H$4*'Все выпуски'!$H$8)*((VLOOKUP(IF(C1927="Нет",VLOOKUP(A1927,Оп27_BYN→EUR!$A$2:$C$33,3,0),VLOOKUP((A1927-1),Оп27_BYN→EUR!$A$2:$C$33,3,0)),$B$2:$G$2774,5,0)-VLOOKUP(B1927,$B$2:$G$2774,5,0))/365+(VLOOKUP(IF(C1927="Нет",VLOOKUP(A1927,Оп27_BYN→EUR!$A$2:$C$33,3,0),VLOOKUP((A1927-1),Оп27_BYN→EUR!$A$2:$C$33,3,0)),$B$2:$G$2774,6,0)-VLOOKUP(B1927,$B$2:$G$2774,6,0))/366)</f>
        <v>1.306835274041239</v>
      </c>
      <c r="F1927" s="54">
        <f>COUNTIF(D1928:$D$2774,365)</f>
        <v>847</v>
      </c>
      <c r="G1927" s="54">
        <f>COUNTIF(D1928:$D$2774,366)</f>
        <v>0</v>
      </c>
    </row>
    <row r="1928" spans="1:7" x14ac:dyDescent="0.25">
      <c r="A1928" s="54">
        <f>COUNTIF($C$3:C1928,"Да")</f>
        <v>21</v>
      </c>
      <c r="B1928" s="53">
        <f t="shared" si="61"/>
        <v>47326</v>
      </c>
      <c r="C1928" s="53" t="str">
        <f>IF(ISERROR(VLOOKUP(B1928,Оп27_BYN→EUR!$C$3:$C$33,1,0)),"Нет","Да")</f>
        <v>Нет</v>
      </c>
      <c r="D1928" s="54">
        <f t="shared" si="60"/>
        <v>365</v>
      </c>
      <c r="E1928" s="55">
        <f>('Все выпуски'!$H$4*'Все выпуски'!$H$8)*((VLOOKUP(IF(C1928="Нет",VLOOKUP(A1928,Оп27_BYN→EUR!$A$2:$C$33,3,0),VLOOKUP((A1928-1),Оп27_BYN→EUR!$A$2:$C$33,3,0)),$B$2:$G$2774,5,0)-VLOOKUP(B1928,$B$2:$G$2774,5,0))/365+(VLOOKUP(IF(C1928="Нет",VLOOKUP(A1928,Оп27_BYN→EUR!$A$2:$C$33,3,0),VLOOKUP((A1928-1),Оп27_BYN→EUR!$A$2:$C$33,3,0)),$B$2:$G$2774,6,0)-VLOOKUP(B1928,$B$2:$G$2774,6,0))/366)</f>
        <v>1.3335053816747335</v>
      </c>
      <c r="F1928" s="54">
        <f>COUNTIF(D1929:$D$2774,365)</f>
        <v>846</v>
      </c>
      <c r="G1928" s="54">
        <f>COUNTIF(D1929:$D$2774,366)</f>
        <v>0</v>
      </c>
    </row>
    <row r="1929" spans="1:7" x14ac:dyDescent="0.25">
      <c r="A1929" s="54">
        <f>COUNTIF($C$3:C1929,"Да")</f>
        <v>21</v>
      </c>
      <c r="B1929" s="53">
        <f t="shared" si="61"/>
        <v>47327</v>
      </c>
      <c r="C1929" s="53" t="str">
        <f>IF(ISERROR(VLOOKUP(B1929,Оп27_BYN→EUR!$C$3:$C$33,1,0)),"Нет","Да")</f>
        <v>Нет</v>
      </c>
      <c r="D1929" s="54">
        <f t="shared" si="60"/>
        <v>365</v>
      </c>
      <c r="E1929" s="55">
        <f>('Все выпуски'!$H$4*'Все выпуски'!$H$8)*((VLOOKUP(IF(C1929="Нет",VLOOKUP(A1929,Оп27_BYN→EUR!$A$2:$C$33,3,0),VLOOKUP((A1929-1),Оп27_BYN→EUR!$A$2:$C$33,3,0)),$B$2:$G$2774,5,0)-VLOOKUP(B1929,$B$2:$G$2774,5,0))/365+(VLOOKUP(IF(C1929="Нет",VLOOKUP(A1929,Оп27_BYN→EUR!$A$2:$C$33,3,0),VLOOKUP((A1929-1),Оп27_BYN→EUR!$A$2:$C$33,3,0)),$B$2:$G$2774,6,0)-VLOOKUP(B1929,$B$2:$G$2774,6,0))/366)</f>
        <v>1.3601754893082283</v>
      </c>
      <c r="F1929" s="54">
        <f>COUNTIF(D1930:$D$2774,365)</f>
        <v>845</v>
      </c>
      <c r="G1929" s="54">
        <f>COUNTIF(D1930:$D$2774,366)</f>
        <v>0</v>
      </c>
    </row>
    <row r="1930" spans="1:7" x14ac:dyDescent="0.25">
      <c r="A1930" s="54">
        <f>COUNTIF($C$3:C1930,"Да")</f>
        <v>21</v>
      </c>
      <c r="B1930" s="53">
        <f t="shared" si="61"/>
        <v>47328</v>
      </c>
      <c r="C1930" s="53" t="str">
        <f>IF(ISERROR(VLOOKUP(B1930,Оп27_BYN→EUR!$C$3:$C$33,1,0)),"Нет","Да")</f>
        <v>Нет</v>
      </c>
      <c r="D1930" s="54">
        <f t="shared" si="60"/>
        <v>365</v>
      </c>
      <c r="E1930" s="55">
        <f>('Все выпуски'!$H$4*'Все выпуски'!$H$8)*((VLOOKUP(IF(C1930="Нет",VLOOKUP(A1930,Оп27_BYN→EUR!$A$2:$C$33,3,0),VLOOKUP((A1930-1),Оп27_BYN→EUR!$A$2:$C$33,3,0)),$B$2:$G$2774,5,0)-VLOOKUP(B1930,$B$2:$G$2774,5,0))/365+(VLOOKUP(IF(C1930="Нет",VLOOKUP(A1930,Оп27_BYN→EUR!$A$2:$C$33,3,0),VLOOKUP((A1930-1),Оп27_BYN→EUR!$A$2:$C$33,3,0)),$B$2:$G$2774,6,0)-VLOOKUP(B1930,$B$2:$G$2774,6,0))/366)</f>
        <v>1.3868455969417228</v>
      </c>
      <c r="F1930" s="54">
        <f>COUNTIF(D1931:$D$2774,365)</f>
        <v>844</v>
      </c>
      <c r="G1930" s="54">
        <f>COUNTIF(D1931:$D$2774,366)</f>
        <v>0</v>
      </c>
    </row>
    <row r="1931" spans="1:7" x14ac:dyDescent="0.25">
      <c r="A1931" s="54">
        <f>COUNTIF($C$3:C1931,"Да")</f>
        <v>21</v>
      </c>
      <c r="B1931" s="53">
        <f t="shared" si="61"/>
        <v>47329</v>
      </c>
      <c r="C1931" s="53" t="str">
        <f>IF(ISERROR(VLOOKUP(B1931,Оп27_BYN→EUR!$C$3:$C$33,1,0)),"Нет","Да")</f>
        <v>Нет</v>
      </c>
      <c r="D1931" s="54">
        <f t="shared" si="60"/>
        <v>365</v>
      </c>
      <c r="E1931" s="55">
        <f>('Все выпуски'!$H$4*'Все выпуски'!$H$8)*((VLOOKUP(IF(C1931="Нет",VLOOKUP(A1931,Оп27_BYN→EUR!$A$2:$C$33,3,0),VLOOKUP((A1931-1),Оп27_BYN→EUR!$A$2:$C$33,3,0)),$B$2:$G$2774,5,0)-VLOOKUP(B1931,$B$2:$G$2774,5,0))/365+(VLOOKUP(IF(C1931="Нет",VLOOKUP(A1931,Оп27_BYN→EUR!$A$2:$C$33,3,0),VLOOKUP((A1931-1),Оп27_BYN→EUR!$A$2:$C$33,3,0)),$B$2:$G$2774,6,0)-VLOOKUP(B1931,$B$2:$G$2774,6,0))/366)</f>
        <v>1.4135157045752174</v>
      </c>
      <c r="F1931" s="54">
        <f>COUNTIF(D1932:$D$2774,365)</f>
        <v>843</v>
      </c>
      <c r="G1931" s="54">
        <f>COUNTIF(D1932:$D$2774,366)</f>
        <v>0</v>
      </c>
    </row>
    <row r="1932" spans="1:7" x14ac:dyDescent="0.25">
      <c r="A1932" s="54">
        <f>COUNTIF($C$3:C1932,"Да")</f>
        <v>21</v>
      </c>
      <c r="B1932" s="53">
        <f t="shared" si="61"/>
        <v>47330</v>
      </c>
      <c r="C1932" s="53" t="str">
        <f>IF(ISERROR(VLOOKUP(B1932,Оп27_BYN→EUR!$C$3:$C$33,1,0)),"Нет","Да")</f>
        <v>Нет</v>
      </c>
      <c r="D1932" s="54">
        <f t="shared" si="60"/>
        <v>365</v>
      </c>
      <c r="E1932" s="55">
        <f>('Все выпуски'!$H$4*'Все выпуски'!$H$8)*((VLOOKUP(IF(C1932="Нет",VLOOKUP(A1932,Оп27_BYN→EUR!$A$2:$C$33,3,0),VLOOKUP((A1932-1),Оп27_BYN→EUR!$A$2:$C$33,3,0)),$B$2:$G$2774,5,0)-VLOOKUP(B1932,$B$2:$G$2774,5,0))/365+(VLOOKUP(IF(C1932="Нет",VLOOKUP(A1932,Оп27_BYN→EUR!$A$2:$C$33,3,0),VLOOKUP((A1932-1),Оп27_BYN→EUR!$A$2:$C$33,3,0)),$B$2:$G$2774,6,0)-VLOOKUP(B1932,$B$2:$G$2774,6,0))/366)</f>
        <v>1.4401858122087123</v>
      </c>
      <c r="F1932" s="54">
        <f>COUNTIF(D1933:$D$2774,365)</f>
        <v>842</v>
      </c>
      <c r="G1932" s="54">
        <f>COUNTIF(D1933:$D$2774,366)</f>
        <v>0</v>
      </c>
    </row>
    <row r="1933" spans="1:7" x14ac:dyDescent="0.25">
      <c r="A1933" s="54">
        <f>COUNTIF($C$3:C1933,"Да")</f>
        <v>21</v>
      </c>
      <c r="B1933" s="53">
        <f t="shared" si="61"/>
        <v>47331</v>
      </c>
      <c r="C1933" s="53" t="str">
        <f>IF(ISERROR(VLOOKUP(B1933,Оп27_BYN→EUR!$C$3:$C$33,1,0)),"Нет","Да")</f>
        <v>Нет</v>
      </c>
      <c r="D1933" s="54">
        <f t="shared" si="60"/>
        <v>365</v>
      </c>
      <c r="E1933" s="55">
        <f>('Все выпуски'!$H$4*'Все выпуски'!$H$8)*((VLOOKUP(IF(C1933="Нет",VLOOKUP(A1933,Оп27_BYN→EUR!$A$2:$C$33,3,0),VLOOKUP((A1933-1),Оп27_BYN→EUR!$A$2:$C$33,3,0)),$B$2:$G$2774,5,0)-VLOOKUP(B1933,$B$2:$G$2774,5,0))/365+(VLOOKUP(IF(C1933="Нет",VLOOKUP(A1933,Оп27_BYN→EUR!$A$2:$C$33,3,0),VLOOKUP((A1933-1),Оп27_BYN→EUR!$A$2:$C$33,3,0)),$B$2:$G$2774,6,0)-VLOOKUP(B1933,$B$2:$G$2774,6,0))/366)</f>
        <v>1.4668559198422069</v>
      </c>
      <c r="F1933" s="54">
        <f>COUNTIF(D1934:$D$2774,365)</f>
        <v>841</v>
      </c>
      <c r="G1933" s="54">
        <f>COUNTIF(D1934:$D$2774,366)</f>
        <v>0</v>
      </c>
    </row>
    <row r="1934" spans="1:7" x14ac:dyDescent="0.25">
      <c r="A1934" s="54">
        <f>COUNTIF($C$3:C1934,"Да")</f>
        <v>21</v>
      </c>
      <c r="B1934" s="53">
        <f t="shared" si="61"/>
        <v>47332</v>
      </c>
      <c r="C1934" s="53" t="str">
        <f>IF(ISERROR(VLOOKUP(B1934,Оп27_BYN→EUR!$C$3:$C$33,1,0)),"Нет","Да")</f>
        <v>Нет</v>
      </c>
      <c r="D1934" s="54">
        <f t="shared" si="60"/>
        <v>365</v>
      </c>
      <c r="E1934" s="55">
        <f>('Все выпуски'!$H$4*'Все выпуски'!$H$8)*((VLOOKUP(IF(C1934="Нет",VLOOKUP(A1934,Оп27_BYN→EUR!$A$2:$C$33,3,0),VLOOKUP((A1934-1),Оп27_BYN→EUR!$A$2:$C$33,3,0)),$B$2:$G$2774,5,0)-VLOOKUP(B1934,$B$2:$G$2774,5,0))/365+(VLOOKUP(IF(C1934="Нет",VLOOKUP(A1934,Оп27_BYN→EUR!$A$2:$C$33,3,0),VLOOKUP((A1934-1),Оп27_BYN→EUR!$A$2:$C$33,3,0)),$B$2:$G$2774,6,0)-VLOOKUP(B1934,$B$2:$G$2774,6,0))/366)</f>
        <v>1.4935260274757016</v>
      </c>
      <c r="F1934" s="54">
        <f>COUNTIF(D1935:$D$2774,365)</f>
        <v>840</v>
      </c>
      <c r="G1934" s="54">
        <f>COUNTIF(D1935:$D$2774,366)</f>
        <v>0</v>
      </c>
    </row>
    <row r="1935" spans="1:7" x14ac:dyDescent="0.25">
      <c r="A1935" s="54">
        <f>COUNTIF($C$3:C1935,"Да")</f>
        <v>21</v>
      </c>
      <c r="B1935" s="53">
        <f t="shared" si="61"/>
        <v>47333</v>
      </c>
      <c r="C1935" s="53" t="str">
        <f>IF(ISERROR(VLOOKUP(B1935,Оп27_BYN→EUR!$C$3:$C$33,1,0)),"Нет","Да")</f>
        <v>Нет</v>
      </c>
      <c r="D1935" s="54">
        <f t="shared" si="60"/>
        <v>365</v>
      </c>
      <c r="E1935" s="55">
        <f>('Все выпуски'!$H$4*'Все выпуски'!$H$8)*((VLOOKUP(IF(C1935="Нет",VLOOKUP(A1935,Оп27_BYN→EUR!$A$2:$C$33,3,0),VLOOKUP((A1935-1),Оп27_BYN→EUR!$A$2:$C$33,3,0)),$B$2:$G$2774,5,0)-VLOOKUP(B1935,$B$2:$G$2774,5,0))/365+(VLOOKUP(IF(C1935="Нет",VLOOKUP(A1935,Оп27_BYN→EUR!$A$2:$C$33,3,0),VLOOKUP((A1935-1),Оп27_BYN→EUR!$A$2:$C$33,3,0)),$B$2:$G$2774,6,0)-VLOOKUP(B1935,$B$2:$G$2774,6,0))/366)</f>
        <v>1.5201961351091962</v>
      </c>
      <c r="F1935" s="54">
        <f>COUNTIF(D1936:$D$2774,365)</f>
        <v>839</v>
      </c>
      <c r="G1935" s="54">
        <f>COUNTIF(D1936:$D$2774,366)</f>
        <v>0</v>
      </c>
    </row>
    <row r="1936" spans="1:7" x14ac:dyDescent="0.25">
      <c r="A1936" s="54">
        <f>COUNTIF($C$3:C1936,"Да")</f>
        <v>21</v>
      </c>
      <c r="B1936" s="53">
        <f t="shared" si="61"/>
        <v>47334</v>
      </c>
      <c r="C1936" s="53" t="str">
        <f>IF(ISERROR(VLOOKUP(B1936,Оп27_BYN→EUR!$C$3:$C$33,1,0)),"Нет","Да")</f>
        <v>Нет</v>
      </c>
      <c r="D1936" s="54">
        <f t="shared" si="60"/>
        <v>365</v>
      </c>
      <c r="E1936" s="55">
        <f>('Все выпуски'!$H$4*'Все выпуски'!$H$8)*((VLOOKUP(IF(C1936="Нет",VLOOKUP(A1936,Оп27_BYN→EUR!$A$2:$C$33,3,0),VLOOKUP((A1936-1),Оп27_BYN→EUR!$A$2:$C$33,3,0)),$B$2:$G$2774,5,0)-VLOOKUP(B1936,$B$2:$G$2774,5,0))/365+(VLOOKUP(IF(C1936="Нет",VLOOKUP(A1936,Оп27_BYN→EUR!$A$2:$C$33,3,0),VLOOKUP((A1936-1),Оп27_BYN→EUR!$A$2:$C$33,3,0)),$B$2:$G$2774,6,0)-VLOOKUP(B1936,$B$2:$G$2774,6,0))/366)</f>
        <v>1.5468662427426911</v>
      </c>
      <c r="F1936" s="54">
        <f>COUNTIF(D1937:$D$2774,365)</f>
        <v>838</v>
      </c>
      <c r="G1936" s="54">
        <f>COUNTIF(D1937:$D$2774,366)</f>
        <v>0</v>
      </c>
    </row>
    <row r="1937" spans="1:7" x14ac:dyDescent="0.25">
      <c r="A1937" s="54">
        <f>COUNTIF($C$3:C1937,"Да")</f>
        <v>21</v>
      </c>
      <c r="B1937" s="53">
        <f t="shared" si="61"/>
        <v>47335</v>
      </c>
      <c r="C1937" s="53" t="str">
        <f>IF(ISERROR(VLOOKUP(B1937,Оп27_BYN→EUR!$C$3:$C$33,1,0)),"Нет","Да")</f>
        <v>Нет</v>
      </c>
      <c r="D1937" s="54">
        <f t="shared" si="60"/>
        <v>365</v>
      </c>
      <c r="E1937" s="55">
        <f>('Все выпуски'!$H$4*'Все выпуски'!$H$8)*((VLOOKUP(IF(C1937="Нет",VLOOKUP(A1937,Оп27_BYN→EUR!$A$2:$C$33,3,0),VLOOKUP((A1937-1),Оп27_BYN→EUR!$A$2:$C$33,3,0)),$B$2:$G$2774,5,0)-VLOOKUP(B1937,$B$2:$G$2774,5,0))/365+(VLOOKUP(IF(C1937="Нет",VLOOKUP(A1937,Оп27_BYN→EUR!$A$2:$C$33,3,0),VLOOKUP((A1937-1),Оп27_BYN→EUR!$A$2:$C$33,3,0)),$B$2:$G$2774,6,0)-VLOOKUP(B1937,$B$2:$G$2774,6,0))/366)</f>
        <v>1.5735363503761857</v>
      </c>
      <c r="F1937" s="54">
        <f>COUNTIF(D1938:$D$2774,365)</f>
        <v>837</v>
      </c>
      <c r="G1937" s="54">
        <f>COUNTIF(D1938:$D$2774,366)</f>
        <v>0</v>
      </c>
    </row>
    <row r="1938" spans="1:7" x14ac:dyDescent="0.25">
      <c r="A1938" s="54">
        <f>COUNTIF($C$3:C1938,"Да")</f>
        <v>21</v>
      </c>
      <c r="B1938" s="53">
        <f t="shared" si="61"/>
        <v>47336</v>
      </c>
      <c r="C1938" s="53" t="str">
        <f>IF(ISERROR(VLOOKUP(B1938,Оп27_BYN→EUR!$C$3:$C$33,1,0)),"Нет","Да")</f>
        <v>Нет</v>
      </c>
      <c r="D1938" s="54">
        <f t="shared" si="60"/>
        <v>365</v>
      </c>
      <c r="E1938" s="55">
        <f>('Все выпуски'!$H$4*'Все выпуски'!$H$8)*((VLOOKUP(IF(C1938="Нет",VLOOKUP(A1938,Оп27_BYN→EUR!$A$2:$C$33,3,0),VLOOKUP((A1938-1),Оп27_BYN→EUR!$A$2:$C$33,3,0)),$B$2:$G$2774,5,0)-VLOOKUP(B1938,$B$2:$G$2774,5,0))/365+(VLOOKUP(IF(C1938="Нет",VLOOKUP(A1938,Оп27_BYN→EUR!$A$2:$C$33,3,0),VLOOKUP((A1938-1),Оп27_BYN→EUR!$A$2:$C$33,3,0)),$B$2:$G$2774,6,0)-VLOOKUP(B1938,$B$2:$G$2774,6,0))/366)</f>
        <v>1.6002064580096802</v>
      </c>
      <c r="F1938" s="54">
        <f>COUNTIF(D1939:$D$2774,365)</f>
        <v>836</v>
      </c>
      <c r="G1938" s="54">
        <f>COUNTIF(D1939:$D$2774,366)</f>
        <v>0</v>
      </c>
    </row>
    <row r="1939" spans="1:7" x14ac:dyDescent="0.25">
      <c r="A1939" s="54">
        <f>COUNTIF($C$3:C1939,"Да")</f>
        <v>21</v>
      </c>
      <c r="B1939" s="53">
        <f t="shared" si="61"/>
        <v>47337</v>
      </c>
      <c r="C1939" s="53" t="str">
        <f>IF(ISERROR(VLOOKUP(B1939,Оп27_BYN→EUR!$C$3:$C$33,1,0)),"Нет","Да")</f>
        <v>Нет</v>
      </c>
      <c r="D1939" s="54">
        <f t="shared" si="60"/>
        <v>365</v>
      </c>
      <c r="E1939" s="55">
        <f>('Все выпуски'!$H$4*'Все выпуски'!$H$8)*((VLOOKUP(IF(C1939="Нет",VLOOKUP(A1939,Оп27_BYN→EUR!$A$2:$C$33,3,0),VLOOKUP((A1939-1),Оп27_BYN→EUR!$A$2:$C$33,3,0)),$B$2:$G$2774,5,0)-VLOOKUP(B1939,$B$2:$G$2774,5,0))/365+(VLOOKUP(IF(C1939="Нет",VLOOKUP(A1939,Оп27_BYN→EUR!$A$2:$C$33,3,0),VLOOKUP((A1939-1),Оп27_BYN→EUR!$A$2:$C$33,3,0)),$B$2:$G$2774,6,0)-VLOOKUP(B1939,$B$2:$G$2774,6,0))/366)</f>
        <v>1.626876565643175</v>
      </c>
      <c r="F1939" s="54">
        <f>COUNTIF(D1940:$D$2774,365)</f>
        <v>835</v>
      </c>
      <c r="G1939" s="54">
        <f>COUNTIF(D1940:$D$2774,366)</f>
        <v>0</v>
      </c>
    </row>
    <row r="1940" spans="1:7" x14ac:dyDescent="0.25">
      <c r="A1940" s="54">
        <f>COUNTIF($C$3:C1940,"Да")</f>
        <v>21</v>
      </c>
      <c r="B1940" s="53">
        <f t="shared" si="61"/>
        <v>47338</v>
      </c>
      <c r="C1940" s="53" t="str">
        <f>IF(ISERROR(VLOOKUP(B1940,Оп27_BYN→EUR!$C$3:$C$33,1,0)),"Нет","Да")</f>
        <v>Нет</v>
      </c>
      <c r="D1940" s="54">
        <f t="shared" si="60"/>
        <v>365</v>
      </c>
      <c r="E1940" s="55">
        <f>('Все выпуски'!$H$4*'Все выпуски'!$H$8)*((VLOOKUP(IF(C1940="Нет",VLOOKUP(A1940,Оп27_BYN→EUR!$A$2:$C$33,3,0),VLOOKUP((A1940-1),Оп27_BYN→EUR!$A$2:$C$33,3,0)),$B$2:$G$2774,5,0)-VLOOKUP(B1940,$B$2:$G$2774,5,0))/365+(VLOOKUP(IF(C1940="Нет",VLOOKUP(A1940,Оп27_BYN→EUR!$A$2:$C$33,3,0),VLOOKUP((A1940-1),Оп27_BYN→EUR!$A$2:$C$33,3,0)),$B$2:$G$2774,6,0)-VLOOKUP(B1940,$B$2:$G$2774,6,0))/366)</f>
        <v>1.6535466732766695</v>
      </c>
      <c r="F1940" s="54">
        <f>COUNTIF(D1941:$D$2774,365)</f>
        <v>834</v>
      </c>
      <c r="G1940" s="54">
        <f>COUNTIF(D1941:$D$2774,366)</f>
        <v>0</v>
      </c>
    </row>
    <row r="1941" spans="1:7" x14ac:dyDescent="0.25">
      <c r="A1941" s="54">
        <f>COUNTIF($C$3:C1941,"Да")</f>
        <v>21</v>
      </c>
      <c r="B1941" s="53">
        <f t="shared" si="61"/>
        <v>47339</v>
      </c>
      <c r="C1941" s="53" t="str">
        <f>IF(ISERROR(VLOOKUP(B1941,Оп27_BYN→EUR!$C$3:$C$33,1,0)),"Нет","Да")</f>
        <v>Нет</v>
      </c>
      <c r="D1941" s="54">
        <f t="shared" si="60"/>
        <v>365</v>
      </c>
      <c r="E1941" s="55">
        <f>('Все выпуски'!$H$4*'Все выпуски'!$H$8)*((VLOOKUP(IF(C1941="Нет",VLOOKUP(A1941,Оп27_BYN→EUR!$A$2:$C$33,3,0),VLOOKUP((A1941-1),Оп27_BYN→EUR!$A$2:$C$33,3,0)),$B$2:$G$2774,5,0)-VLOOKUP(B1941,$B$2:$G$2774,5,0))/365+(VLOOKUP(IF(C1941="Нет",VLOOKUP(A1941,Оп27_BYN→EUR!$A$2:$C$33,3,0),VLOOKUP((A1941-1),Оп27_BYN→EUR!$A$2:$C$33,3,0)),$B$2:$G$2774,6,0)-VLOOKUP(B1941,$B$2:$G$2774,6,0))/366)</f>
        <v>1.6802167809101645</v>
      </c>
      <c r="F1941" s="54">
        <f>COUNTIF(D1942:$D$2774,365)</f>
        <v>833</v>
      </c>
      <c r="G1941" s="54">
        <f>COUNTIF(D1942:$D$2774,366)</f>
        <v>0</v>
      </c>
    </row>
    <row r="1942" spans="1:7" x14ac:dyDescent="0.25">
      <c r="A1942" s="54">
        <f>COUNTIF($C$3:C1942,"Да")</f>
        <v>21</v>
      </c>
      <c r="B1942" s="53">
        <f t="shared" si="61"/>
        <v>47340</v>
      </c>
      <c r="C1942" s="53" t="str">
        <f>IF(ISERROR(VLOOKUP(B1942,Оп27_BYN→EUR!$C$3:$C$33,1,0)),"Нет","Да")</f>
        <v>Нет</v>
      </c>
      <c r="D1942" s="54">
        <f t="shared" si="60"/>
        <v>365</v>
      </c>
      <c r="E1942" s="55">
        <f>('Все выпуски'!$H$4*'Все выпуски'!$H$8)*((VLOOKUP(IF(C1942="Нет",VLOOKUP(A1942,Оп27_BYN→EUR!$A$2:$C$33,3,0),VLOOKUP((A1942-1),Оп27_BYN→EUR!$A$2:$C$33,3,0)),$B$2:$G$2774,5,0)-VLOOKUP(B1942,$B$2:$G$2774,5,0))/365+(VLOOKUP(IF(C1942="Нет",VLOOKUP(A1942,Оп27_BYN→EUR!$A$2:$C$33,3,0),VLOOKUP((A1942-1),Оп27_BYN→EUR!$A$2:$C$33,3,0)),$B$2:$G$2774,6,0)-VLOOKUP(B1942,$B$2:$G$2774,6,0))/366)</f>
        <v>1.706886888543659</v>
      </c>
      <c r="F1942" s="54">
        <f>COUNTIF(D1943:$D$2774,365)</f>
        <v>832</v>
      </c>
      <c r="G1942" s="54">
        <f>COUNTIF(D1943:$D$2774,366)</f>
        <v>0</v>
      </c>
    </row>
    <row r="1943" spans="1:7" x14ac:dyDescent="0.25">
      <c r="A1943" s="54">
        <f>COUNTIF($C$3:C1943,"Да")</f>
        <v>21</v>
      </c>
      <c r="B1943" s="53">
        <f t="shared" si="61"/>
        <v>47341</v>
      </c>
      <c r="C1943" s="53" t="str">
        <f>IF(ISERROR(VLOOKUP(B1943,Оп27_BYN→EUR!$C$3:$C$33,1,0)),"Нет","Да")</f>
        <v>Нет</v>
      </c>
      <c r="D1943" s="54">
        <f t="shared" si="60"/>
        <v>365</v>
      </c>
      <c r="E1943" s="55">
        <f>('Все выпуски'!$H$4*'Все выпуски'!$H$8)*((VLOOKUP(IF(C1943="Нет",VLOOKUP(A1943,Оп27_BYN→EUR!$A$2:$C$33,3,0),VLOOKUP((A1943-1),Оп27_BYN→EUR!$A$2:$C$33,3,0)),$B$2:$G$2774,5,0)-VLOOKUP(B1943,$B$2:$G$2774,5,0))/365+(VLOOKUP(IF(C1943="Нет",VLOOKUP(A1943,Оп27_BYN→EUR!$A$2:$C$33,3,0),VLOOKUP((A1943-1),Оп27_BYN→EUR!$A$2:$C$33,3,0)),$B$2:$G$2774,6,0)-VLOOKUP(B1943,$B$2:$G$2774,6,0))/366)</f>
        <v>1.7335569961771535</v>
      </c>
      <c r="F1943" s="54">
        <f>COUNTIF(D1944:$D$2774,365)</f>
        <v>831</v>
      </c>
      <c r="G1943" s="54">
        <f>COUNTIF(D1944:$D$2774,366)</f>
        <v>0</v>
      </c>
    </row>
    <row r="1944" spans="1:7" x14ac:dyDescent="0.25">
      <c r="A1944" s="54">
        <f>COUNTIF($C$3:C1944,"Да")</f>
        <v>21</v>
      </c>
      <c r="B1944" s="53">
        <f t="shared" si="61"/>
        <v>47342</v>
      </c>
      <c r="C1944" s="53" t="str">
        <f>IF(ISERROR(VLOOKUP(B1944,Оп27_BYN→EUR!$C$3:$C$33,1,0)),"Нет","Да")</f>
        <v>Нет</v>
      </c>
      <c r="D1944" s="54">
        <f t="shared" si="60"/>
        <v>365</v>
      </c>
      <c r="E1944" s="55">
        <f>('Все выпуски'!$H$4*'Все выпуски'!$H$8)*((VLOOKUP(IF(C1944="Нет",VLOOKUP(A1944,Оп27_BYN→EUR!$A$2:$C$33,3,0),VLOOKUP((A1944-1),Оп27_BYN→EUR!$A$2:$C$33,3,0)),$B$2:$G$2774,5,0)-VLOOKUP(B1944,$B$2:$G$2774,5,0))/365+(VLOOKUP(IF(C1944="Нет",VLOOKUP(A1944,Оп27_BYN→EUR!$A$2:$C$33,3,0),VLOOKUP((A1944-1),Оп27_BYN→EUR!$A$2:$C$33,3,0)),$B$2:$G$2774,6,0)-VLOOKUP(B1944,$B$2:$G$2774,6,0))/366)</f>
        <v>1.7602271038106483</v>
      </c>
      <c r="F1944" s="54">
        <f>COUNTIF(D1945:$D$2774,365)</f>
        <v>830</v>
      </c>
      <c r="G1944" s="54">
        <f>COUNTIF(D1945:$D$2774,366)</f>
        <v>0</v>
      </c>
    </row>
    <row r="1945" spans="1:7" x14ac:dyDescent="0.25">
      <c r="A1945" s="54">
        <f>COUNTIF($C$3:C1945,"Да")</f>
        <v>21</v>
      </c>
      <c r="B1945" s="53">
        <f t="shared" si="61"/>
        <v>47343</v>
      </c>
      <c r="C1945" s="53" t="str">
        <f>IF(ISERROR(VLOOKUP(B1945,Оп27_BYN→EUR!$C$3:$C$33,1,0)),"Нет","Да")</f>
        <v>Нет</v>
      </c>
      <c r="D1945" s="54">
        <f t="shared" si="60"/>
        <v>365</v>
      </c>
      <c r="E1945" s="55">
        <f>('Все выпуски'!$H$4*'Все выпуски'!$H$8)*((VLOOKUP(IF(C1945="Нет",VLOOKUP(A1945,Оп27_BYN→EUR!$A$2:$C$33,3,0),VLOOKUP((A1945-1),Оп27_BYN→EUR!$A$2:$C$33,3,0)),$B$2:$G$2774,5,0)-VLOOKUP(B1945,$B$2:$G$2774,5,0))/365+(VLOOKUP(IF(C1945="Нет",VLOOKUP(A1945,Оп27_BYN→EUR!$A$2:$C$33,3,0),VLOOKUP((A1945-1),Оп27_BYN→EUR!$A$2:$C$33,3,0)),$B$2:$G$2774,6,0)-VLOOKUP(B1945,$B$2:$G$2774,6,0))/366)</f>
        <v>1.7868972114441428</v>
      </c>
      <c r="F1945" s="54">
        <f>COUNTIF(D1946:$D$2774,365)</f>
        <v>829</v>
      </c>
      <c r="G1945" s="54">
        <f>COUNTIF(D1946:$D$2774,366)</f>
        <v>0</v>
      </c>
    </row>
    <row r="1946" spans="1:7" x14ac:dyDescent="0.25">
      <c r="A1946" s="54">
        <f>COUNTIF($C$3:C1946,"Да")</f>
        <v>21</v>
      </c>
      <c r="B1946" s="53">
        <f t="shared" si="61"/>
        <v>47344</v>
      </c>
      <c r="C1946" s="53" t="str">
        <f>IF(ISERROR(VLOOKUP(B1946,Оп27_BYN→EUR!$C$3:$C$33,1,0)),"Нет","Да")</f>
        <v>Нет</v>
      </c>
      <c r="D1946" s="54">
        <f t="shared" si="60"/>
        <v>365</v>
      </c>
      <c r="E1946" s="55">
        <f>('Все выпуски'!$H$4*'Все выпуски'!$H$8)*((VLOOKUP(IF(C1946="Нет",VLOOKUP(A1946,Оп27_BYN→EUR!$A$2:$C$33,3,0),VLOOKUP((A1946-1),Оп27_BYN→EUR!$A$2:$C$33,3,0)),$B$2:$G$2774,5,0)-VLOOKUP(B1946,$B$2:$G$2774,5,0))/365+(VLOOKUP(IF(C1946="Нет",VLOOKUP(A1946,Оп27_BYN→EUR!$A$2:$C$33,3,0),VLOOKUP((A1946-1),Оп27_BYN→EUR!$A$2:$C$33,3,0)),$B$2:$G$2774,6,0)-VLOOKUP(B1946,$B$2:$G$2774,6,0))/366)</f>
        <v>1.8135673190776378</v>
      </c>
      <c r="F1946" s="54">
        <f>COUNTIF(D1947:$D$2774,365)</f>
        <v>828</v>
      </c>
      <c r="G1946" s="54">
        <f>COUNTIF(D1947:$D$2774,366)</f>
        <v>0</v>
      </c>
    </row>
    <row r="1947" spans="1:7" x14ac:dyDescent="0.25">
      <c r="A1947" s="54">
        <f>COUNTIF($C$3:C1947,"Да")</f>
        <v>21</v>
      </c>
      <c r="B1947" s="53">
        <f t="shared" si="61"/>
        <v>47345</v>
      </c>
      <c r="C1947" s="53" t="str">
        <f>IF(ISERROR(VLOOKUP(B1947,Оп27_BYN→EUR!$C$3:$C$33,1,0)),"Нет","Да")</f>
        <v>Нет</v>
      </c>
      <c r="D1947" s="54">
        <f t="shared" si="60"/>
        <v>365</v>
      </c>
      <c r="E1947" s="55">
        <f>('Все выпуски'!$H$4*'Все выпуски'!$H$8)*((VLOOKUP(IF(C1947="Нет",VLOOKUP(A1947,Оп27_BYN→EUR!$A$2:$C$33,3,0),VLOOKUP((A1947-1),Оп27_BYN→EUR!$A$2:$C$33,3,0)),$B$2:$G$2774,5,0)-VLOOKUP(B1947,$B$2:$G$2774,5,0))/365+(VLOOKUP(IF(C1947="Нет",VLOOKUP(A1947,Оп27_BYN→EUR!$A$2:$C$33,3,0),VLOOKUP((A1947-1),Оп27_BYN→EUR!$A$2:$C$33,3,0)),$B$2:$G$2774,6,0)-VLOOKUP(B1947,$B$2:$G$2774,6,0))/366)</f>
        <v>1.8402374267111323</v>
      </c>
      <c r="F1947" s="54">
        <f>COUNTIF(D1948:$D$2774,365)</f>
        <v>827</v>
      </c>
      <c r="G1947" s="54">
        <f>COUNTIF(D1948:$D$2774,366)</f>
        <v>0</v>
      </c>
    </row>
    <row r="1948" spans="1:7" x14ac:dyDescent="0.25">
      <c r="A1948" s="54">
        <f>COUNTIF($C$3:C1948,"Да")</f>
        <v>21</v>
      </c>
      <c r="B1948" s="53">
        <f t="shared" si="61"/>
        <v>47346</v>
      </c>
      <c r="C1948" s="53" t="str">
        <f>IF(ISERROR(VLOOKUP(B1948,Оп27_BYN→EUR!$C$3:$C$33,1,0)),"Нет","Да")</f>
        <v>Нет</v>
      </c>
      <c r="D1948" s="54">
        <f t="shared" si="60"/>
        <v>365</v>
      </c>
      <c r="E1948" s="55">
        <f>('Все выпуски'!$H$4*'Все выпуски'!$H$8)*((VLOOKUP(IF(C1948="Нет",VLOOKUP(A1948,Оп27_BYN→EUR!$A$2:$C$33,3,0),VLOOKUP((A1948-1),Оп27_BYN→EUR!$A$2:$C$33,3,0)),$B$2:$G$2774,5,0)-VLOOKUP(B1948,$B$2:$G$2774,5,0))/365+(VLOOKUP(IF(C1948="Нет",VLOOKUP(A1948,Оп27_BYN→EUR!$A$2:$C$33,3,0),VLOOKUP((A1948-1),Оп27_BYN→EUR!$A$2:$C$33,3,0)),$B$2:$G$2774,6,0)-VLOOKUP(B1948,$B$2:$G$2774,6,0))/366)</f>
        <v>1.8669075343446269</v>
      </c>
      <c r="F1948" s="54">
        <f>COUNTIF(D1949:$D$2774,365)</f>
        <v>826</v>
      </c>
      <c r="G1948" s="54">
        <f>COUNTIF(D1949:$D$2774,366)</f>
        <v>0</v>
      </c>
    </row>
    <row r="1949" spans="1:7" x14ac:dyDescent="0.25">
      <c r="A1949" s="54">
        <f>COUNTIF($C$3:C1949,"Да")</f>
        <v>21</v>
      </c>
      <c r="B1949" s="53">
        <f t="shared" si="61"/>
        <v>47347</v>
      </c>
      <c r="C1949" s="53" t="str">
        <f>IF(ISERROR(VLOOKUP(B1949,Оп27_BYN→EUR!$C$3:$C$33,1,0)),"Нет","Да")</f>
        <v>Нет</v>
      </c>
      <c r="D1949" s="54">
        <f t="shared" si="60"/>
        <v>365</v>
      </c>
      <c r="E1949" s="55">
        <f>('Все выпуски'!$H$4*'Все выпуски'!$H$8)*((VLOOKUP(IF(C1949="Нет",VLOOKUP(A1949,Оп27_BYN→EUR!$A$2:$C$33,3,0),VLOOKUP((A1949-1),Оп27_BYN→EUR!$A$2:$C$33,3,0)),$B$2:$G$2774,5,0)-VLOOKUP(B1949,$B$2:$G$2774,5,0))/365+(VLOOKUP(IF(C1949="Нет",VLOOKUP(A1949,Оп27_BYN→EUR!$A$2:$C$33,3,0),VLOOKUP((A1949-1),Оп27_BYN→EUR!$A$2:$C$33,3,0)),$B$2:$G$2774,6,0)-VLOOKUP(B1949,$B$2:$G$2774,6,0))/366)</f>
        <v>1.8935776419781216</v>
      </c>
      <c r="F1949" s="54">
        <f>COUNTIF(D1950:$D$2774,365)</f>
        <v>825</v>
      </c>
      <c r="G1949" s="54">
        <f>COUNTIF(D1950:$D$2774,366)</f>
        <v>0</v>
      </c>
    </row>
    <row r="1950" spans="1:7" x14ac:dyDescent="0.25">
      <c r="A1950" s="54">
        <f>COUNTIF($C$3:C1950,"Да")</f>
        <v>21</v>
      </c>
      <c r="B1950" s="53">
        <f t="shared" si="61"/>
        <v>47348</v>
      </c>
      <c r="C1950" s="53" t="str">
        <f>IF(ISERROR(VLOOKUP(B1950,Оп27_BYN→EUR!$C$3:$C$33,1,0)),"Нет","Да")</f>
        <v>Нет</v>
      </c>
      <c r="D1950" s="54">
        <f t="shared" si="60"/>
        <v>365</v>
      </c>
      <c r="E1950" s="55">
        <f>('Все выпуски'!$H$4*'Все выпуски'!$H$8)*((VLOOKUP(IF(C1950="Нет",VLOOKUP(A1950,Оп27_BYN→EUR!$A$2:$C$33,3,0),VLOOKUP((A1950-1),Оп27_BYN→EUR!$A$2:$C$33,3,0)),$B$2:$G$2774,5,0)-VLOOKUP(B1950,$B$2:$G$2774,5,0))/365+(VLOOKUP(IF(C1950="Нет",VLOOKUP(A1950,Оп27_BYN→EUR!$A$2:$C$33,3,0),VLOOKUP((A1950-1),Оп27_BYN→EUR!$A$2:$C$33,3,0)),$B$2:$G$2774,6,0)-VLOOKUP(B1950,$B$2:$G$2774,6,0))/366)</f>
        <v>1.9202477496116164</v>
      </c>
      <c r="F1950" s="54">
        <f>COUNTIF(D1951:$D$2774,365)</f>
        <v>824</v>
      </c>
      <c r="G1950" s="54">
        <f>COUNTIF(D1951:$D$2774,366)</f>
        <v>0</v>
      </c>
    </row>
    <row r="1951" spans="1:7" x14ac:dyDescent="0.25">
      <c r="A1951" s="54">
        <f>COUNTIF($C$3:C1951,"Да")</f>
        <v>21</v>
      </c>
      <c r="B1951" s="53">
        <f t="shared" si="61"/>
        <v>47349</v>
      </c>
      <c r="C1951" s="53" t="str">
        <f>IF(ISERROR(VLOOKUP(B1951,Оп27_BYN→EUR!$C$3:$C$33,1,0)),"Нет","Да")</f>
        <v>Нет</v>
      </c>
      <c r="D1951" s="54">
        <f t="shared" si="60"/>
        <v>365</v>
      </c>
      <c r="E1951" s="55">
        <f>('Все выпуски'!$H$4*'Все выпуски'!$H$8)*((VLOOKUP(IF(C1951="Нет",VLOOKUP(A1951,Оп27_BYN→EUR!$A$2:$C$33,3,0),VLOOKUP((A1951-1),Оп27_BYN→EUR!$A$2:$C$33,3,0)),$B$2:$G$2774,5,0)-VLOOKUP(B1951,$B$2:$G$2774,5,0))/365+(VLOOKUP(IF(C1951="Нет",VLOOKUP(A1951,Оп27_BYN→EUR!$A$2:$C$33,3,0),VLOOKUP((A1951-1),Оп27_BYN→EUR!$A$2:$C$33,3,0)),$B$2:$G$2774,6,0)-VLOOKUP(B1951,$B$2:$G$2774,6,0))/366)</f>
        <v>1.9469178572451111</v>
      </c>
      <c r="F1951" s="54">
        <f>COUNTIF(D1952:$D$2774,365)</f>
        <v>823</v>
      </c>
      <c r="G1951" s="54">
        <f>COUNTIF(D1952:$D$2774,366)</f>
        <v>0</v>
      </c>
    </row>
    <row r="1952" spans="1:7" x14ac:dyDescent="0.25">
      <c r="A1952" s="54">
        <f>COUNTIF($C$3:C1952,"Да")</f>
        <v>21</v>
      </c>
      <c r="B1952" s="53">
        <f t="shared" si="61"/>
        <v>47350</v>
      </c>
      <c r="C1952" s="53" t="str">
        <f>IF(ISERROR(VLOOKUP(B1952,Оп27_BYN→EUR!$C$3:$C$33,1,0)),"Нет","Да")</f>
        <v>Нет</v>
      </c>
      <c r="D1952" s="54">
        <f t="shared" si="60"/>
        <v>365</v>
      </c>
      <c r="E1952" s="55">
        <f>('Все выпуски'!$H$4*'Все выпуски'!$H$8)*((VLOOKUP(IF(C1952="Нет",VLOOKUP(A1952,Оп27_BYN→EUR!$A$2:$C$33,3,0),VLOOKUP((A1952-1),Оп27_BYN→EUR!$A$2:$C$33,3,0)),$B$2:$G$2774,5,0)-VLOOKUP(B1952,$B$2:$G$2774,5,0))/365+(VLOOKUP(IF(C1952="Нет",VLOOKUP(A1952,Оп27_BYN→EUR!$A$2:$C$33,3,0),VLOOKUP((A1952-1),Оп27_BYN→EUR!$A$2:$C$33,3,0)),$B$2:$G$2774,6,0)-VLOOKUP(B1952,$B$2:$G$2774,6,0))/366)</f>
        <v>1.9735879648786057</v>
      </c>
      <c r="F1952" s="54">
        <f>COUNTIF(D1953:$D$2774,365)</f>
        <v>822</v>
      </c>
      <c r="G1952" s="54">
        <f>COUNTIF(D1953:$D$2774,366)</f>
        <v>0</v>
      </c>
    </row>
    <row r="1953" spans="1:7" x14ac:dyDescent="0.25">
      <c r="A1953" s="54">
        <f>COUNTIF($C$3:C1953,"Да")</f>
        <v>21</v>
      </c>
      <c r="B1953" s="53">
        <f t="shared" si="61"/>
        <v>47351</v>
      </c>
      <c r="C1953" s="53" t="str">
        <f>IF(ISERROR(VLOOKUP(B1953,Оп27_BYN→EUR!$C$3:$C$33,1,0)),"Нет","Да")</f>
        <v>Нет</v>
      </c>
      <c r="D1953" s="54">
        <f t="shared" si="60"/>
        <v>365</v>
      </c>
      <c r="E1953" s="55">
        <f>('Все выпуски'!$H$4*'Все выпуски'!$H$8)*((VLOOKUP(IF(C1953="Нет",VLOOKUP(A1953,Оп27_BYN→EUR!$A$2:$C$33,3,0),VLOOKUP((A1953-1),Оп27_BYN→EUR!$A$2:$C$33,3,0)),$B$2:$G$2774,5,0)-VLOOKUP(B1953,$B$2:$G$2774,5,0))/365+(VLOOKUP(IF(C1953="Нет",VLOOKUP(A1953,Оп27_BYN→EUR!$A$2:$C$33,3,0),VLOOKUP((A1953-1),Оп27_BYN→EUR!$A$2:$C$33,3,0)),$B$2:$G$2774,6,0)-VLOOKUP(B1953,$B$2:$G$2774,6,0))/366)</f>
        <v>2.0002580725121004</v>
      </c>
      <c r="F1953" s="54">
        <f>COUNTIF(D1954:$D$2774,365)</f>
        <v>821</v>
      </c>
      <c r="G1953" s="54">
        <f>COUNTIF(D1954:$D$2774,366)</f>
        <v>0</v>
      </c>
    </row>
    <row r="1954" spans="1:7" x14ac:dyDescent="0.25">
      <c r="A1954" s="54">
        <f>COUNTIF($C$3:C1954,"Да")</f>
        <v>21</v>
      </c>
      <c r="B1954" s="53">
        <f t="shared" si="61"/>
        <v>47352</v>
      </c>
      <c r="C1954" s="53" t="str">
        <f>IF(ISERROR(VLOOKUP(B1954,Оп27_BYN→EUR!$C$3:$C$33,1,0)),"Нет","Да")</f>
        <v>Нет</v>
      </c>
      <c r="D1954" s="54">
        <f t="shared" si="60"/>
        <v>365</v>
      </c>
      <c r="E1954" s="55">
        <f>('Все выпуски'!$H$4*'Все выпуски'!$H$8)*((VLOOKUP(IF(C1954="Нет",VLOOKUP(A1954,Оп27_BYN→EUR!$A$2:$C$33,3,0),VLOOKUP((A1954-1),Оп27_BYN→EUR!$A$2:$C$33,3,0)),$B$2:$G$2774,5,0)-VLOOKUP(B1954,$B$2:$G$2774,5,0))/365+(VLOOKUP(IF(C1954="Нет",VLOOKUP(A1954,Оп27_BYN→EUR!$A$2:$C$33,3,0),VLOOKUP((A1954-1),Оп27_BYN→EUR!$A$2:$C$33,3,0)),$B$2:$G$2774,6,0)-VLOOKUP(B1954,$B$2:$G$2774,6,0))/366)</f>
        <v>2.0269281801455952</v>
      </c>
      <c r="F1954" s="54">
        <f>COUNTIF(D1955:$D$2774,365)</f>
        <v>820</v>
      </c>
      <c r="G1954" s="54">
        <f>COUNTIF(D1955:$D$2774,366)</f>
        <v>0</v>
      </c>
    </row>
    <row r="1955" spans="1:7" x14ac:dyDescent="0.25">
      <c r="A1955" s="54">
        <f>COUNTIF($C$3:C1955,"Да")</f>
        <v>21</v>
      </c>
      <c r="B1955" s="53">
        <f t="shared" si="61"/>
        <v>47353</v>
      </c>
      <c r="C1955" s="53" t="str">
        <f>IF(ISERROR(VLOOKUP(B1955,Оп27_BYN→EUR!$C$3:$C$33,1,0)),"Нет","Да")</f>
        <v>Нет</v>
      </c>
      <c r="D1955" s="54">
        <f t="shared" si="60"/>
        <v>365</v>
      </c>
      <c r="E1955" s="55">
        <f>('Все выпуски'!$H$4*'Все выпуски'!$H$8)*((VLOOKUP(IF(C1955="Нет",VLOOKUP(A1955,Оп27_BYN→EUR!$A$2:$C$33,3,0),VLOOKUP((A1955-1),Оп27_BYN→EUR!$A$2:$C$33,3,0)),$B$2:$G$2774,5,0)-VLOOKUP(B1955,$B$2:$G$2774,5,0))/365+(VLOOKUP(IF(C1955="Нет",VLOOKUP(A1955,Оп27_BYN→EUR!$A$2:$C$33,3,0),VLOOKUP((A1955-1),Оп27_BYN→EUR!$A$2:$C$33,3,0)),$B$2:$G$2774,6,0)-VLOOKUP(B1955,$B$2:$G$2774,6,0))/366)</f>
        <v>2.0535982877790895</v>
      </c>
      <c r="F1955" s="54">
        <f>COUNTIF(D1956:$D$2774,365)</f>
        <v>819</v>
      </c>
      <c r="G1955" s="54">
        <f>COUNTIF(D1956:$D$2774,366)</f>
        <v>0</v>
      </c>
    </row>
    <row r="1956" spans="1:7" x14ac:dyDescent="0.25">
      <c r="A1956" s="54">
        <f>COUNTIF($C$3:C1956,"Да")</f>
        <v>21</v>
      </c>
      <c r="B1956" s="53">
        <f t="shared" si="61"/>
        <v>47354</v>
      </c>
      <c r="C1956" s="53" t="str">
        <f>IF(ISERROR(VLOOKUP(B1956,Оп27_BYN→EUR!$C$3:$C$33,1,0)),"Нет","Да")</f>
        <v>Нет</v>
      </c>
      <c r="D1956" s="54">
        <f t="shared" si="60"/>
        <v>365</v>
      </c>
      <c r="E1956" s="55">
        <f>('Все выпуски'!$H$4*'Все выпуски'!$H$8)*((VLOOKUP(IF(C1956="Нет",VLOOKUP(A1956,Оп27_BYN→EUR!$A$2:$C$33,3,0),VLOOKUP((A1956-1),Оп27_BYN→EUR!$A$2:$C$33,3,0)),$B$2:$G$2774,5,0)-VLOOKUP(B1956,$B$2:$G$2774,5,0))/365+(VLOOKUP(IF(C1956="Нет",VLOOKUP(A1956,Оп27_BYN→EUR!$A$2:$C$33,3,0),VLOOKUP((A1956-1),Оп27_BYN→EUR!$A$2:$C$33,3,0)),$B$2:$G$2774,6,0)-VLOOKUP(B1956,$B$2:$G$2774,6,0))/366)</f>
        <v>2.0802683954125842</v>
      </c>
      <c r="F1956" s="54">
        <f>COUNTIF(D1957:$D$2774,365)</f>
        <v>818</v>
      </c>
      <c r="G1956" s="54">
        <f>COUNTIF(D1957:$D$2774,366)</f>
        <v>0</v>
      </c>
    </row>
    <row r="1957" spans="1:7" x14ac:dyDescent="0.25">
      <c r="A1957" s="54">
        <f>COUNTIF($C$3:C1957,"Да")</f>
        <v>21</v>
      </c>
      <c r="B1957" s="53">
        <f t="shared" si="61"/>
        <v>47355</v>
      </c>
      <c r="C1957" s="53" t="str">
        <f>IF(ISERROR(VLOOKUP(B1957,Оп27_BYN→EUR!$C$3:$C$33,1,0)),"Нет","Да")</f>
        <v>Нет</v>
      </c>
      <c r="D1957" s="54">
        <f t="shared" si="60"/>
        <v>365</v>
      </c>
      <c r="E1957" s="55">
        <f>('Все выпуски'!$H$4*'Все выпуски'!$H$8)*((VLOOKUP(IF(C1957="Нет",VLOOKUP(A1957,Оп27_BYN→EUR!$A$2:$C$33,3,0),VLOOKUP((A1957-1),Оп27_BYN→EUR!$A$2:$C$33,3,0)),$B$2:$G$2774,5,0)-VLOOKUP(B1957,$B$2:$G$2774,5,0))/365+(VLOOKUP(IF(C1957="Нет",VLOOKUP(A1957,Оп27_BYN→EUR!$A$2:$C$33,3,0),VLOOKUP((A1957-1),Оп27_BYN→EUR!$A$2:$C$33,3,0)),$B$2:$G$2774,6,0)-VLOOKUP(B1957,$B$2:$G$2774,6,0))/366)</f>
        <v>2.106938503046079</v>
      </c>
      <c r="F1957" s="54">
        <f>COUNTIF(D1958:$D$2774,365)</f>
        <v>817</v>
      </c>
      <c r="G1957" s="54">
        <f>COUNTIF(D1958:$D$2774,366)</f>
        <v>0</v>
      </c>
    </row>
    <row r="1958" spans="1:7" x14ac:dyDescent="0.25">
      <c r="A1958" s="54">
        <f>COUNTIF($C$3:C1958,"Да")</f>
        <v>21</v>
      </c>
      <c r="B1958" s="53">
        <f t="shared" si="61"/>
        <v>47356</v>
      </c>
      <c r="C1958" s="53" t="str">
        <f>IF(ISERROR(VLOOKUP(B1958,Оп27_BYN→EUR!$C$3:$C$33,1,0)),"Нет","Да")</f>
        <v>Нет</v>
      </c>
      <c r="D1958" s="54">
        <f t="shared" si="60"/>
        <v>365</v>
      </c>
      <c r="E1958" s="55">
        <f>('Все выпуски'!$H$4*'Все выпуски'!$H$8)*((VLOOKUP(IF(C1958="Нет",VLOOKUP(A1958,Оп27_BYN→EUR!$A$2:$C$33,3,0),VLOOKUP((A1958-1),Оп27_BYN→EUR!$A$2:$C$33,3,0)),$B$2:$G$2774,5,0)-VLOOKUP(B1958,$B$2:$G$2774,5,0))/365+(VLOOKUP(IF(C1958="Нет",VLOOKUP(A1958,Оп27_BYN→EUR!$A$2:$C$33,3,0),VLOOKUP((A1958-1),Оп27_BYN→EUR!$A$2:$C$33,3,0)),$B$2:$G$2774,6,0)-VLOOKUP(B1958,$B$2:$G$2774,6,0))/366)</f>
        <v>2.1336086106795737</v>
      </c>
      <c r="F1958" s="54">
        <f>COUNTIF(D1959:$D$2774,365)</f>
        <v>816</v>
      </c>
      <c r="G1958" s="54">
        <f>COUNTIF(D1959:$D$2774,366)</f>
        <v>0</v>
      </c>
    </row>
    <row r="1959" spans="1:7" x14ac:dyDescent="0.25">
      <c r="A1959" s="54">
        <f>COUNTIF($C$3:C1959,"Да")</f>
        <v>21</v>
      </c>
      <c r="B1959" s="53">
        <f t="shared" si="61"/>
        <v>47357</v>
      </c>
      <c r="C1959" s="53" t="str">
        <f>IF(ISERROR(VLOOKUP(B1959,Оп27_BYN→EUR!$C$3:$C$33,1,0)),"Нет","Да")</f>
        <v>Нет</v>
      </c>
      <c r="D1959" s="54">
        <f t="shared" si="60"/>
        <v>365</v>
      </c>
      <c r="E1959" s="55">
        <f>('Все выпуски'!$H$4*'Все выпуски'!$H$8)*((VLOOKUP(IF(C1959="Нет",VLOOKUP(A1959,Оп27_BYN→EUR!$A$2:$C$33,3,0),VLOOKUP((A1959-1),Оп27_BYN→EUR!$A$2:$C$33,3,0)),$B$2:$G$2774,5,0)-VLOOKUP(B1959,$B$2:$G$2774,5,0))/365+(VLOOKUP(IF(C1959="Нет",VLOOKUP(A1959,Оп27_BYN→EUR!$A$2:$C$33,3,0),VLOOKUP((A1959-1),Оп27_BYN→EUR!$A$2:$C$33,3,0)),$B$2:$G$2774,6,0)-VLOOKUP(B1959,$B$2:$G$2774,6,0))/366)</f>
        <v>2.1602787183130685</v>
      </c>
      <c r="F1959" s="54">
        <f>COUNTIF(D1960:$D$2774,365)</f>
        <v>815</v>
      </c>
      <c r="G1959" s="54">
        <f>COUNTIF(D1960:$D$2774,366)</f>
        <v>0</v>
      </c>
    </row>
    <row r="1960" spans="1:7" x14ac:dyDescent="0.25">
      <c r="A1960" s="54">
        <f>COUNTIF($C$3:C1960,"Да")</f>
        <v>21</v>
      </c>
      <c r="B1960" s="53">
        <f t="shared" si="61"/>
        <v>47358</v>
      </c>
      <c r="C1960" s="53" t="str">
        <f>IF(ISERROR(VLOOKUP(B1960,Оп27_BYN→EUR!$C$3:$C$33,1,0)),"Нет","Да")</f>
        <v>Нет</v>
      </c>
      <c r="D1960" s="54">
        <f t="shared" si="60"/>
        <v>365</v>
      </c>
      <c r="E1960" s="55">
        <f>('Все выпуски'!$H$4*'Все выпуски'!$H$8)*((VLOOKUP(IF(C1960="Нет",VLOOKUP(A1960,Оп27_BYN→EUR!$A$2:$C$33,3,0),VLOOKUP((A1960-1),Оп27_BYN→EUR!$A$2:$C$33,3,0)),$B$2:$G$2774,5,0)-VLOOKUP(B1960,$B$2:$G$2774,5,0))/365+(VLOOKUP(IF(C1960="Нет",VLOOKUP(A1960,Оп27_BYN→EUR!$A$2:$C$33,3,0),VLOOKUP((A1960-1),Оп27_BYN→EUR!$A$2:$C$33,3,0)),$B$2:$G$2774,6,0)-VLOOKUP(B1960,$B$2:$G$2774,6,0))/366)</f>
        <v>2.1869488259465628</v>
      </c>
      <c r="F1960" s="54">
        <f>COUNTIF(D1961:$D$2774,365)</f>
        <v>814</v>
      </c>
      <c r="G1960" s="54">
        <f>COUNTIF(D1961:$D$2774,366)</f>
        <v>0</v>
      </c>
    </row>
    <row r="1961" spans="1:7" x14ac:dyDescent="0.25">
      <c r="A1961" s="54">
        <f>COUNTIF($C$3:C1961,"Да")</f>
        <v>21</v>
      </c>
      <c r="B1961" s="53">
        <f t="shared" si="61"/>
        <v>47359</v>
      </c>
      <c r="C1961" s="53" t="str">
        <f>IF(ISERROR(VLOOKUP(B1961,Оп27_BYN→EUR!$C$3:$C$33,1,0)),"Нет","Да")</f>
        <v>Нет</v>
      </c>
      <c r="D1961" s="54">
        <f t="shared" si="60"/>
        <v>365</v>
      </c>
      <c r="E1961" s="55">
        <f>('Все выпуски'!$H$4*'Все выпуски'!$H$8)*((VLOOKUP(IF(C1961="Нет",VLOOKUP(A1961,Оп27_BYN→EUR!$A$2:$C$33,3,0),VLOOKUP((A1961-1),Оп27_BYN→EUR!$A$2:$C$33,3,0)),$B$2:$G$2774,5,0)-VLOOKUP(B1961,$B$2:$G$2774,5,0))/365+(VLOOKUP(IF(C1961="Нет",VLOOKUP(A1961,Оп27_BYN→EUR!$A$2:$C$33,3,0),VLOOKUP((A1961-1),Оп27_BYN→EUR!$A$2:$C$33,3,0)),$B$2:$G$2774,6,0)-VLOOKUP(B1961,$B$2:$G$2774,6,0))/366)</f>
        <v>2.213618933580058</v>
      </c>
      <c r="F1961" s="54">
        <f>COUNTIF(D1962:$D$2774,365)</f>
        <v>813</v>
      </c>
      <c r="G1961" s="54">
        <f>COUNTIF(D1962:$D$2774,366)</f>
        <v>0</v>
      </c>
    </row>
    <row r="1962" spans="1:7" x14ac:dyDescent="0.25">
      <c r="A1962" s="54">
        <f>COUNTIF($C$3:C1962,"Да")</f>
        <v>21</v>
      </c>
      <c r="B1962" s="53">
        <f t="shared" si="61"/>
        <v>47360</v>
      </c>
      <c r="C1962" s="53" t="str">
        <f>IF(ISERROR(VLOOKUP(B1962,Оп27_BYN→EUR!$C$3:$C$33,1,0)),"Нет","Да")</f>
        <v>Нет</v>
      </c>
      <c r="D1962" s="54">
        <f t="shared" si="60"/>
        <v>365</v>
      </c>
      <c r="E1962" s="55">
        <f>('Все выпуски'!$H$4*'Все выпуски'!$H$8)*((VLOOKUP(IF(C1962="Нет",VLOOKUP(A1962,Оп27_BYN→EUR!$A$2:$C$33,3,0),VLOOKUP((A1962-1),Оп27_BYN→EUR!$A$2:$C$33,3,0)),$B$2:$G$2774,5,0)-VLOOKUP(B1962,$B$2:$G$2774,5,0))/365+(VLOOKUP(IF(C1962="Нет",VLOOKUP(A1962,Оп27_BYN→EUR!$A$2:$C$33,3,0),VLOOKUP((A1962-1),Оп27_BYN→EUR!$A$2:$C$33,3,0)),$B$2:$G$2774,6,0)-VLOOKUP(B1962,$B$2:$G$2774,6,0))/366)</f>
        <v>2.2402890412135523</v>
      </c>
      <c r="F1962" s="54">
        <f>COUNTIF(D1963:$D$2774,365)</f>
        <v>812</v>
      </c>
      <c r="G1962" s="54">
        <f>COUNTIF(D1963:$D$2774,366)</f>
        <v>0</v>
      </c>
    </row>
    <row r="1963" spans="1:7" x14ac:dyDescent="0.25">
      <c r="A1963" s="54">
        <f>COUNTIF($C$3:C1963,"Да")</f>
        <v>21</v>
      </c>
      <c r="B1963" s="53">
        <f t="shared" si="61"/>
        <v>47361</v>
      </c>
      <c r="C1963" s="53" t="str">
        <f>IF(ISERROR(VLOOKUP(B1963,Оп27_BYN→EUR!$C$3:$C$33,1,0)),"Нет","Да")</f>
        <v>Нет</v>
      </c>
      <c r="D1963" s="54">
        <f t="shared" si="60"/>
        <v>365</v>
      </c>
      <c r="E1963" s="55">
        <f>('Все выпуски'!$H$4*'Все выпуски'!$H$8)*((VLOOKUP(IF(C1963="Нет",VLOOKUP(A1963,Оп27_BYN→EUR!$A$2:$C$33,3,0),VLOOKUP((A1963-1),Оп27_BYN→EUR!$A$2:$C$33,3,0)),$B$2:$G$2774,5,0)-VLOOKUP(B1963,$B$2:$G$2774,5,0))/365+(VLOOKUP(IF(C1963="Нет",VLOOKUP(A1963,Оп27_BYN→EUR!$A$2:$C$33,3,0),VLOOKUP((A1963-1),Оп27_BYN→EUR!$A$2:$C$33,3,0)),$B$2:$G$2774,6,0)-VLOOKUP(B1963,$B$2:$G$2774,6,0))/366)</f>
        <v>2.2669591488470471</v>
      </c>
      <c r="F1963" s="54">
        <f>COUNTIF(D1964:$D$2774,365)</f>
        <v>811</v>
      </c>
      <c r="G1963" s="54">
        <f>COUNTIF(D1964:$D$2774,366)</f>
        <v>0</v>
      </c>
    </row>
    <row r="1964" spans="1:7" x14ac:dyDescent="0.25">
      <c r="A1964" s="54">
        <f>COUNTIF($C$3:C1964,"Да")</f>
        <v>21</v>
      </c>
      <c r="B1964" s="53">
        <f t="shared" si="61"/>
        <v>47362</v>
      </c>
      <c r="C1964" s="53" t="str">
        <f>IF(ISERROR(VLOOKUP(B1964,Оп27_BYN→EUR!$C$3:$C$33,1,0)),"Нет","Да")</f>
        <v>Нет</v>
      </c>
      <c r="D1964" s="54">
        <f t="shared" si="60"/>
        <v>365</v>
      </c>
      <c r="E1964" s="55">
        <f>('Все выпуски'!$H$4*'Все выпуски'!$H$8)*((VLOOKUP(IF(C1964="Нет",VLOOKUP(A1964,Оп27_BYN→EUR!$A$2:$C$33,3,0),VLOOKUP((A1964-1),Оп27_BYN→EUR!$A$2:$C$33,3,0)),$B$2:$G$2774,5,0)-VLOOKUP(B1964,$B$2:$G$2774,5,0))/365+(VLOOKUP(IF(C1964="Нет",VLOOKUP(A1964,Оп27_BYN→EUR!$A$2:$C$33,3,0),VLOOKUP((A1964-1),Оп27_BYN→EUR!$A$2:$C$33,3,0)),$B$2:$G$2774,6,0)-VLOOKUP(B1964,$B$2:$G$2774,6,0))/366)</f>
        <v>2.2936292564805418</v>
      </c>
      <c r="F1964" s="54">
        <f>COUNTIF(D1965:$D$2774,365)</f>
        <v>810</v>
      </c>
      <c r="G1964" s="54">
        <f>COUNTIF(D1965:$D$2774,366)</f>
        <v>0</v>
      </c>
    </row>
    <row r="1965" spans="1:7" x14ac:dyDescent="0.25">
      <c r="A1965" s="54">
        <f>COUNTIF($C$3:C1965,"Да")</f>
        <v>21</v>
      </c>
      <c r="B1965" s="53">
        <f t="shared" si="61"/>
        <v>47363</v>
      </c>
      <c r="C1965" s="53" t="str">
        <f>IF(ISERROR(VLOOKUP(B1965,Оп27_BYN→EUR!$C$3:$C$33,1,0)),"Нет","Да")</f>
        <v>Нет</v>
      </c>
      <c r="D1965" s="54">
        <f t="shared" si="60"/>
        <v>365</v>
      </c>
      <c r="E1965" s="55">
        <f>('Все выпуски'!$H$4*'Все выпуски'!$H$8)*((VLOOKUP(IF(C1965="Нет",VLOOKUP(A1965,Оп27_BYN→EUR!$A$2:$C$33,3,0),VLOOKUP((A1965-1),Оп27_BYN→EUR!$A$2:$C$33,3,0)),$B$2:$G$2774,5,0)-VLOOKUP(B1965,$B$2:$G$2774,5,0))/365+(VLOOKUP(IF(C1965="Нет",VLOOKUP(A1965,Оп27_BYN→EUR!$A$2:$C$33,3,0),VLOOKUP((A1965-1),Оп27_BYN→EUR!$A$2:$C$33,3,0)),$B$2:$G$2774,6,0)-VLOOKUP(B1965,$B$2:$G$2774,6,0))/366)</f>
        <v>2.3202993641140361</v>
      </c>
      <c r="F1965" s="54">
        <f>COUNTIF(D1966:$D$2774,365)</f>
        <v>809</v>
      </c>
      <c r="G1965" s="54">
        <f>COUNTIF(D1966:$D$2774,366)</f>
        <v>0</v>
      </c>
    </row>
    <row r="1966" spans="1:7" x14ac:dyDescent="0.25">
      <c r="A1966" s="54">
        <f>COUNTIF($C$3:C1966,"Да")</f>
        <v>21</v>
      </c>
      <c r="B1966" s="53">
        <f t="shared" si="61"/>
        <v>47364</v>
      </c>
      <c r="C1966" s="53" t="str">
        <f>IF(ISERROR(VLOOKUP(B1966,Оп27_BYN→EUR!$C$3:$C$33,1,0)),"Нет","Да")</f>
        <v>Нет</v>
      </c>
      <c r="D1966" s="54">
        <f t="shared" si="60"/>
        <v>365</v>
      </c>
      <c r="E1966" s="55">
        <f>('Все выпуски'!$H$4*'Все выпуски'!$H$8)*((VLOOKUP(IF(C1966="Нет",VLOOKUP(A1966,Оп27_BYN→EUR!$A$2:$C$33,3,0),VLOOKUP((A1966-1),Оп27_BYN→EUR!$A$2:$C$33,3,0)),$B$2:$G$2774,5,0)-VLOOKUP(B1966,$B$2:$G$2774,5,0))/365+(VLOOKUP(IF(C1966="Нет",VLOOKUP(A1966,Оп27_BYN→EUR!$A$2:$C$33,3,0),VLOOKUP((A1966-1),Оп27_BYN→EUR!$A$2:$C$33,3,0)),$B$2:$G$2774,6,0)-VLOOKUP(B1966,$B$2:$G$2774,6,0))/366)</f>
        <v>2.3469694717475313</v>
      </c>
      <c r="F1966" s="54">
        <f>COUNTIF(D1967:$D$2774,365)</f>
        <v>808</v>
      </c>
      <c r="G1966" s="54">
        <f>COUNTIF(D1967:$D$2774,366)</f>
        <v>0</v>
      </c>
    </row>
    <row r="1967" spans="1:7" x14ac:dyDescent="0.25">
      <c r="A1967" s="54">
        <f>COUNTIF($C$3:C1967,"Да")</f>
        <v>21</v>
      </c>
      <c r="B1967" s="53">
        <f t="shared" si="61"/>
        <v>47365</v>
      </c>
      <c r="C1967" s="53" t="str">
        <f>IF(ISERROR(VLOOKUP(B1967,Оп27_BYN→EUR!$C$3:$C$33,1,0)),"Нет","Да")</f>
        <v>Нет</v>
      </c>
      <c r="D1967" s="54">
        <f t="shared" si="60"/>
        <v>365</v>
      </c>
      <c r="E1967" s="55">
        <f>('Все выпуски'!$H$4*'Все выпуски'!$H$8)*((VLOOKUP(IF(C1967="Нет",VLOOKUP(A1967,Оп27_BYN→EUR!$A$2:$C$33,3,0),VLOOKUP((A1967-1),Оп27_BYN→EUR!$A$2:$C$33,3,0)),$B$2:$G$2774,5,0)-VLOOKUP(B1967,$B$2:$G$2774,5,0))/365+(VLOOKUP(IF(C1967="Нет",VLOOKUP(A1967,Оп27_BYN→EUR!$A$2:$C$33,3,0),VLOOKUP((A1967-1),Оп27_BYN→EUR!$A$2:$C$33,3,0)),$B$2:$G$2774,6,0)-VLOOKUP(B1967,$B$2:$G$2774,6,0))/366)</f>
        <v>2.3736395793810257</v>
      </c>
      <c r="F1967" s="54">
        <f>COUNTIF(D1968:$D$2774,365)</f>
        <v>807</v>
      </c>
      <c r="G1967" s="54">
        <f>COUNTIF(D1968:$D$2774,366)</f>
        <v>0</v>
      </c>
    </row>
    <row r="1968" spans="1:7" x14ac:dyDescent="0.25">
      <c r="A1968" s="54">
        <f>COUNTIF($C$3:C1968,"Да")</f>
        <v>21</v>
      </c>
      <c r="B1968" s="53">
        <f t="shared" si="61"/>
        <v>47366</v>
      </c>
      <c r="C1968" s="53" t="str">
        <f>IF(ISERROR(VLOOKUP(B1968,Оп27_BYN→EUR!$C$3:$C$33,1,0)),"Нет","Да")</f>
        <v>Нет</v>
      </c>
      <c r="D1968" s="54">
        <f t="shared" si="60"/>
        <v>365</v>
      </c>
      <c r="E1968" s="55">
        <f>('Все выпуски'!$H$4*'Все выпуски'!$H$8)*((VLOOKUP(IF(C1968="Нет",VLOOKUP(A1968,Оп27_BYN→EUR!$A$2:$C$33,3,0),VLOOKUP((A1968-1),Оп27_BYN→EUR!$A$2:$C$33,3,0)),$B$2:$G$2774,5,0)-VLOOKUP(B1968,$B$2:$G$2774,5,0))/365+(VLOOKUP(IF(C1968="Нет",VLOOKUP(A1968,Оп27_BYN→EUR!$A$2:$C$33,3,0),VLOOKUP((A1968-1),Оп27_BYN→EUR!$A$2:$C$33,3,0)),$B$2:$G$2774,6,0)-VLOOKUP(B1968,$B$2:$G$2774,6,0))/366)</f>
        <v>2.4003096870145204</v>
      </c>
      <c r="F1968" s="54">
        <f>COUNTIF(D1969:$D$2774,365)</f>
        <v>806</v>
      </c>
      <c r="G1968" s="54">
        <f>COUNTIF(D1969:$D$2774,366)</f>
        <v>0</v>
      </c>
    </row>
    <row r="1969" spans="1:7" x14ac:dyDescent="0.25">
      <c r="A1969" s="54">
        <f>COUNTIF($C$3:C1969,"Да")</f>
        <v>21</v>
      </c>
      <c r="B1969" s="53">
        <f t="shared" si="61"/>
        <v>47367</v>
      </c>
      <c r="C1969" s="53" t="str">
        <f>IF(ISERROR(VLOOKUP(B1969,Оп27_BYN→EUR!$C$3:$C$33,1,0)),"Нет","Да")</f>
        <v>Нет</v>
      </c>
      <c r="D1969" s="54">
        <f t="shared" si="60"/>
        <v>365</v>
      </c>
      <c r="E1969" s="55">
        <f>('Все выпуски'!$H$4*'Все выпуски'!$H$8)*((VLOOKUP(IF(C1969="Нет",VLOOKUP(A1969,Оп27_BYN→EUR!$A$2:$C$33,3,0),VLOOKUP((A1969-1),Оп27_BYN→EUR!$A$2:$C$33,3,0)),$B$2:$G$2774,5,0)-VLOOKUP(B1969,$B$2:$G$2774,5,0))/365+(VLOOKUP(IF(C1969="Нет",VLOOKUP(A1969,Оп27_BYN→EUR!$A$2:$C$33,3,0),VLOOKUP((A1969-1),Оп27_BYN→EUR!$A$2:$C$33,3,0)),$B$2:$G$2774,6,0)-VLOOKUP(B1969,$B$2:$G$2774,6,0))/366)</f>
        <v>2.4269797946480152</v>
      </c>
      <c r="F1969" s="54">
        <f>COUNTIF(D1970:$D$2774,365)</f>
        <v>805</v>
      </c>
      <c r="G1969" s="54">
        <f>COUNTIF(D1970:$D$2774,366)</f>
        <v>0</v>
      </c>
    </row>
    <row r="1970" spans="1:7" x14ac:dyDescent="0.25">
      <c r="A1970" s="54">
        <f>COUNTIF($C$3:C1970,"Да")</f>
        <v>22</v>
      </c>
      <c r="B1970" s="53">
        <f t="shared" si="61"/>
        <v>47368</v>
      </c>
      <c r="C1970" s="53" t="str">
        <f>IF(ISERROR(VLOOKUP(B1970,Оп27_BYN→EUR!$C$3:$C$33,1,0)),"Нет","Да")</f>
        <v>Да</v>
      </c>
      <c r="D1970" s="54">
        <f t="shared" si="60"/>
        <v>365</v>
      </c>
      <c r="E1970" s="55">
        <f>('Все выпуски'!$H$4*'Все выпуски'!$H$8)*((VLOOKUP(IF(C1970="Нет",VLOOKUP(A1970,Оп27_BYN→EUR!$A$2:$C$33,3,0),VLOOKUP((A1970-1),Оп27_BYN→EUR!$A$2:$C$33,3,0)),$B$2:$G$2774,5,0)-VLOOKUP(B1970,$B$2:$G$2774,5,0))/365+(VLOOKUP(IF(C1970="Нет",VLOOKUP(A1970,Оп27_BYN→EUR!$A$2:$C$33,3,0),VLOOKUP((A1970-1),Оп27_BYN→EUR!$A$2:$C$33,3,0)),$B$2:$G$2774,6,0)-VLOOKUP(B1970,$B$2:$G$2774,6,0))/366)</f>
        <v>2.4536499022815099</v>
      </c>
      <c r="F1970" s="54">
        <f>COUNTIF(D1971:$D$2774,365)</f>
        <v>804</v>
      </c>
      <c r="G1970" s="54">
        <f>COUNTIF(D1971:$D$2774,366)</f>
        <v>0</v>
      </c>
    </row>
    <row r="1971" spans="1:7" x14ac:dyDescent="0.25">
      <c r="A1971" s="54">
        <f>COUNTIF($C$3:C1971,"Да")</f>
        <v>22</v>
      </c>
      <c r="B1971" s="53">
        <f t="shared" si="61"/>
        <v>47369</v>
      </c>
      <c r="C1971" s="53" t="str">
        <f>IF(ISERROR(VLOOKUP(B1971,Оп27_BYN→EUR!$C$3:$C$33,1,0)),"Нет","Да")</f>
        <v>Нет</v>
      </c>
      <c r="D1971" s="54">
        <f t="shared" si="60"/>
        <v>365</v>
      </c>
      <c r="E1971" s="55">
        <f>('Все выпуски'!$H$4*'Все выпуски'!$H$8)*((VLOOKUP(IF(C1971="Нет",VLOOKUP(A1971,Оп27_BYN→EUR!$A$2:$C$33,3,0),VLOOKUP((A1971-1),Оп27_BYN→EUR!$A$2:$C$33,3,0)),$B$2:$G$2774,5,0)-VLOOKUP(B1971,$B$2:$G$2774,5,0))/365+(VLOOKUP(IF(C1971="Нет",VLOOKUP(A1971,Оп27_BYN→EUR!$A$2:$C$33,3,0),VLOOKUP((A1971-1),Оп27_BYN→EUR!$A$2:$C$33,3,0)),$B$2:$G$2774,6,0)-VLOOKUP(B1971,$B$2:$G$2774,6,0))/366)</f>
        <v>2.6670107633494672E-2</v>
      </c>
      <c r="F1971" s="54">
        <f>COUNTIF(D1972:$D$2774,365)</f>
        <v>803</v>
      </c>
      <c r="G1971" s="54">
        <f>COUNTIF(D1972:$D$2774,366)</f>
        <v>0</v>
      </c>
    </row>
    <row r="1972" spans="1:7" x14ac:dyDescent="0.25">
      <c r="A1972" s="54">
        <f>COUNTIF($C$3:C1972,"Да")</f>
        <v>22</v>
      </c>
      <c r="B1972" s="53">
        <f t="shared" si="61"/>
        <v>47370</v>
      </c>
      <c r="C1972" s="53" t="str">
        <f>IF(ISERROR(VLOOKUP(B1972,Оп27_BYN→EUR!$C$3:$C$33,1,0)),"Нет","Да")</f>
        <v>Нет</v>
      </c>
      <c r="D1972" s="54">
        <f t="shared" si="60"/>
        <v>365</v>
      </c>
      <c r="E1972" s="55">
        <f>('Все выпуски'!$H$4*'Все выпуски'!$H$8)*((VLOOKUP(IF(C1972="Нет",VLOOKUP(A1972,Оп27_BYN→EUR!$A$2:$C$33,3,0),VLOOKUP((A1972-1),Оп27_BYN→EUR!$A$2:$C$33,3,0)),$B$2:$G$2774,5,0)-VLOOKUP(B1972,$B$2:$G$2774,5,0))/365+(VLOOKUP(IF(C1972="Нет",VLOOKUP(A1972,Оп27_BYN→EUR!$A$2:$C$33,3,0),VLOOKUP((A1972-1),Оп27_BYN→EUR!$A$2:$C$33,3,0)),$B$2:$G$2774,6,0)-VLOOKUP(B1972,$B$2:$G$2774,6,0))/366)</f>
        <v>5.3340215266989344E-2</v>
      </c>
      <c r="F1972" s="54">
        <f>COUNTIF(D1973:$D$2774,365)</f>
        <v>802</v>
      </c>
      <c r="G1972" s="54">
        <f>COUNTIF(D1973:$D$2774,366)</f>
        <v>0</v>
      </c>
    </row>
    <row r="1973" spans="1:7" x14ac:dyDescent="0.25">
      <c r="A1973" s="54">
        <f>COUNTIF($C$3:C1973,"Да")</f>
        <v>22</v>
      </c>
      <c r="B1973" s="53">
        <f t="shared" si="61"/>
        <v>47371</v>
      </c>
      <c r="C1973" s="53" t="str">
        <f>IF(ISERROR(VLOOKUP(B1973,Оп27_BYN→EUR!$C$3:$C$33,1,0)),"Нет","Да")</f>
        <v>Нет</v>
      </c>
      <c r="D1973" s="54">
        <f t="shared" si="60"/>
        <v>365</v>
      </c>
      <c r="E1973" s="55">
        <f>('Все выпуски'!$H$4*'Все выпуски'!$H$8)*((VLOOKUP(IF(C1973="Нет",VLOOKUP(A1973,Оп27_BYN→EUR!$A$2:$C$33,3,0),VLOOKUP((A1973-1),Оп27_BYN→EUR!$A$2:$C$33,3,0)),$B$2:$G$2774,5,0)-VLOOKUP(B1973,$B$2:$G$2774,5,0))/365+(VLOOKUP(IF(C1973="Нет",VLOOKUP(A1973,Оп27_BYN→EUR!$A$2:$C$33,3,0),VLOOKUP((A1973-1),Оп27_BYN→EUR!$A$2:$C$33,3,0)),$B$2:$G$2774,6,0)-VLOOKUP(B1973,$B$2:$G$2774,6,0))/366)</f>
        <v>8.0010322900484002E-2</v>
      </c>
      <c r="F1973" s="54">
        <f>COUNTIF(D1974:$D$2774,365)</f>
        <v>801</v>
      </c>
      <c r="G1973" s="54">
        <f>COUNTIF(D1974:$D$2774,366)</f>
        <v>0</v>
      </c>
    </row>
    <row r="1974" spans="1:7" x14ac:dyDescent="0.25">
      <c r="A1974" s="54">
        <f>COUNTIF($C$3:C1974,"Да")</f>
        <v>22</v>
      </c>
      <c r="B1974" s="53">
        <f t="shared" si="61"/>
        <v>47372</v>
      </c>
      <c r="C1974" s="53" t="str">
        <f>IF(ISERROR(VLOOKUP(B1974,Оп27_BYN→EUR!$C$3:$C$33,1,0)),"Нет","Да")</f>
        <v>Нет</v>
      </c>
      <c r="D1974" s="54">
        <f t="shared" si="60"/>
        <v>365</v>
      </c>
      <c r="E1974" s="55">
        <f>('Все выпуски'!$H$4*'Все выпуски'!$H$8)*((VLOOKUP(IF(C1974="Нет",VLOOKUP(A1974,Оп27_BYN→EUR!$A$2:$C$33,3,0),VLOOKUP((A1974-1),Оп27_BYN→EUR!$A$2:$C$33,3,0)),$B$2:$G$2774,5,0)-VLOOKUP(B1974,$B$2:$G$2774,5,0))/365+(VLOOKUP(IF(C1974="Нет",VLOOKUP(A1974,Оп27_BYN→EUR!$A$2:$C$33,3,0),VLOOKUP((A1974-1),Оп27_BYN→EUR!$A$2:$C$33,3,0)),$B$2:$G$2774,6,0)-VLOOKUP(B1974,$B$2:$G$2774,6,0))/366)</f>
        <v>0.10668043053397869</v>
      </c>
      <c r="F1974" s="54">
        <f>COUNTIF(D1975:$D$2774,365)</f>
        <v>800</v>
      </c>
      <c r="G1974" s="54">
        <f>COUNTIF(D1975:$D$2774,366)</f>
        <v>0</v>
      </c>
    </row>
    <row r="1975" spans="1:7" x14ac:dyDescent="0.25">
      <c r="A1975" s="54">
        <f>COUNTIF($C$3:C1975,"Да")</f>
        <v>22</v>
      </c>
      <c r="B1975" s="53">
        <f t="shared" si="61"/>
        <v>47373</v>
      </c>
      <c r="C1975" s="53" t="str">
        <f>IF(ISERROR(VLOOKUP(B1975,Оп27_BYN→EUR!$C$3:$C$33,1,0)),"Нет","Да")</f>
        <v>Нет</v>
      </c>
      <c r="D1975" s="54">
        <f t="shared" si="60"/>
        <v>365</v>
      </c>
      <c r="E1975" s="55">
        <f>('Все выпуски'!$H$4*'Все выпуски'!$H$8)*((VLOOKUP(IF(C1975="Нет",VLOOKUP(A1975,Оп27_BYN→EUR!$A$2:$C$33,3,0),VLOOKUP((A1975-1),Оп27_BYN→EUR!$A$2:$C$33,3,0)),$B$2:$G$2774,5,0)-VLOOKUP(B1975,$B$2:$G$2774,5,0))/365+(VLOOKUP(IF(C1975="Нет",VLOOKUP(A1975,Оп27_BYN→EUR!$A$2:$C$33,3,0),VLOOKUP((A1975-1),Оп27_BYN→EUR!$A$2:$C$33,3,0)),$B$2:$G$2774,6,0)-VLOOKUP(B1975,$B$2:$G$2774,6,0))/366)</f>
        <v>0.13335053816747336</v>
      </c>
      <c r="F1975" s="54">
        <f>COUNTIF(D1976:$D$2774,365)</f>
        <v>799</v>
      </c>
      <c r="G1975" s="54">
        <f>COUNTIF(D1976:$D$2774,366)</f>
        <v>0</v>
      </c>
    </row>
    <row r="1976" spans="1:7" x14ac:dyDescent="0.25">
      <c r="A1976" s="54">
        <f>COUNTIF($C$3:C1976,"Да")</f>
        <v>22</v>
      </c>
      <c r="B1976" s="53">
        <f t="shared" si="61"/>
        <v>47374</v>
      </c>
      <c r="C1976" s="53" t="str">
        <f>IF(ISERROR(VLOOKUP(B1976,Оп27_BYN→EUR!$C$3:$C$33,1,0)),"Нет","Да")</f>
        <v>Нет</v>
      </c>
      <c r="D1976" s="54">
        <f t="shared" si="60"/>
        <v>365</v>
      </c>
      <c r="E1976" s="55">
        <f>('Все выпуски'!$H$4*'Все выпуски'!$H$8)*((VLOOKUP(IF(C1976="Нет",VLOOKUP(A1976,Оп27_BYN→EUR!$A$2:$C$33,3,0),VLOOKUP((A1976-1),Оп27_BYN→EUR!$A$2:$C$33,3,0)),$B$2:$G$2774,5,0)-VLOOKUP(B1976,$B$2:$G$2774,5,0))/365+(VLOOKUP(IF(C1976="Нет",VLOOKUP(A1976,Оп27_BYN→EUR!$A$2:$C$33,3,0),VLOOKUP((A1976-1),Оп27_BYN→EUR!$A$2:$C$33,3,0)),$B$2:$G$2774,6,0)-VLOOKUP(B1976,$B$2:$G$2774,6,0))/366)</f>
        <v>0.160020645800968</v>
      </c>
      <c r="F1976" s="54">
        <f>COUNTIF(D1977:$D$2774,365)</f>
        <v>798</v>
      </c>
      <c r="G1976" s="54">
        <f>COUNTIF(D1977:$D$2774,366)</f>
        <v>0</v>
      </c>
    </row>
    <row r="1977" spans="1:7" x14ac:dyDescent="0.25">
      <c r="A1977" s="54">
        <f>COUNTIF($C$3:C1977,"Да")</f>
        <v>22</v>
      </c>
      <c r="B1977" s="53">
        <f t="shared" si="61"/>
        <v>47375</v>
      </c>
      <c r="C1977" s="53" t="str">
        <f>IF(ISERROR(VLOOKUP(B1977,Оп27_BYN→EUR!$C$3:$C$33,1,0)),"Нет","Да")</f>
        <v>Нет</v>
      </c>
      <c r="D1977" s="54">
        <f t="shared" si="60"/>
        <v>365</v>
      </c>
      <c r="E1977" s="55">
        <f>('Все выпуски'!$H$4*'Все выпуски'!$H$8)*((VLOOKUP(IF(C1977="Нет",VLOOKUP(A1977,Оп27_BYN→EUR!$A$2:$C$33,3,0),VLOOKUP((A1977-1),Оп27_BYN→EUR!$A$2:$C$33,3,0)),$B$2:$G$2774,5,0)-VLOOKUP(B1977,$B$2:$G$2774,5,0))/365+(VLOOKUP(IF(C1977="Нет",VLOOKUP(A1977,Оп27_BYN→EUR!$A$2:$C$33,3,0),VLOOKUP((A1977-1),Оп27_BYN→EUR!$A$2:$C$33,3,0)),$B$2:$G$2774,6,0)-VLOOKUP(B1977,$B$2:$G$2774,6,0))/366)</f>
        <v>0.1866907534344627</v>
      </c>
      <c r="F1977" s="54">
        <f>COUNTIF(D1978:$D$2774,365)</f>
        <v>797</v>
      </c>
      <c r="G1977" s="54">
        <f>COUNTIF(D1978:$D$2774,366)</f>
        <v>0</v>
      </c>
    </row>
    <row r="1978" spans="1:7" x14ac:dyDescent="0.25">
      <c r="A1978" s="54">
        <f>COUNTIF($C$3:C1978,"Да")</f>
        <v>22</v>
      </c>
      <c r="B1978" s="53">
        <f t="shared" si="61"/>
        <v>47376</v>
      </c>
      <c r="C1978" s="53" t="str">
        <f>IF(ISERROR(VLOOKUP(B1978,Оп27_BYN→EUR!$C$3:$C$33,1,0)),"Нет","Да")</f>
        <v>Нет</v>
      </c>
      <c r="D1978" s="54">
        <f t="shared" si="60"/>
        <v>365</v>
      </c>
      <c r="E1978" s="55">
        <f>('Все выпуски'!$H$4*'Все выпуски'!$H$8)*((VLOOKUP(IF(C1978="Нет",VLOOKUP(A1978,Оп27_BYN→EUR!$A$2:$C$33,3,0),VLOOKUP((A1978-1),Оп27_BYN→EUR!$A$2:$C$33,3,0)),$B$2:$G$2774,5,0)-VLOOKUP(B1978,$B$2:$G$2774,5,0))/365+(VLOOKUP(IF(C1978="Нет",VLOOKUP(A1978,Оп27_BYN→EUR!$A$2:$C$33,3,0),VLOOKUP((A1978-1),Оп27_BYN→EUR!$A$2:$C$33,3,0)),$B$2:$G$2774,6,0)-VLOOKUP(B1978,$B$2:$G$2774,6,0))/366)</f>
        <v>0.21336086106795737</v>
      </c>
      <c r="F1978" s="54">
        <f>COUNTIF(D1979:$D$2774,365)</f>
        <v>796</v>
      </c>
      <c r="G1978" s="54">
        <f>COUNTIF(D1979:$D$2774,366)</f>
        <v>0</v>
      </c>
    </row>
    <row r="1979" spans="1:7" x14ac:dyDescent="0.25">
      <c r="A1979" s="54">
        <f>COUNTIF($C$3:C1979,"Да")</f>
        <v>22</v>
      </c>
      <c r="B1979" s="53">
        <f t="shared" si="61"/>
        <v>47377</v>
      </c>
      <c r="C1979" s="53" t="str">
        <f>IF(ISERROR(VLOOKUP(B1979,Оп27_BYN→EUR!$C$3:$C$33,1,0)),"Нет","Да")</f>
        <v>Нет</v>
      </c>
      <c r="D1979" s="54">
        <f t="shared" si="60"/>
        <v>365</v>
      </c>
      <c r="E1979" s="55">
        <f>('Все выпуски'!$H$4*'Все выпуски'!$H$8)*((VLOOKUP(IF(C1979="Нет",VLOOKUP(A1979,Оп27_BYN→EUR!$A$2:$C$33,3,0),VLOOKUP((A1979-1),Оп27_BYN→EUR!$A$2:$C$33,3,0)),$B$2:$G$2774,5,0)-VLOOKUP(B1979,$B$2:$G$2774,5,0))/365+(VLOOKUP(IF(C1979="Нет",VLOOKUP(A1979,Оп27_BYN→EUR!$A$2:$C$33,3,0),VLOOKUP((A1979-1),Оп27_BYN→EUR!$A$2:$C$33,3,0)),$B$2:$G$2774,6,0)-VLOOKUP(B1979,$B$2:$G$2774,6,0))/366)</f>
        <v>0.24003096870145205</v>
      </c>
      <c r="F1979" s="54">
        <f>COUNTIF(D1980:$D$2774,365)</f>
        <v>795</v>
      </c>
      <c r="G1979" s="54">
        <f>COUNTIF(D1980:$D$2774,366)</f>
        <v>0</v>
      </c>
    </row>
    <row r="1980" spans="1:7" x14ac:dyDescent="0.25">
      <c r="A1980" s="54">
        <f>COUNTIF($C$3:C1980,"Да")</f>
        <v>22</v>
      </c>
      <c r="B1980" s="53">
        <f t="shared" si="61"/>
        <v>47378</v>
      </c>
      <c r="C1980" s="53" t="str">
        <f>IF(ISERROR(VLOOKUP(B1980,Оп27_BYN→EUR!$C$3:$C$33,1,0)),"Нет","Да")</f>
        <v>Нет</v>
      </c>
      <c r="D1980" s="54">
        <f t="shared" si="60"/>
        <v>365</v>
      </c>
      <c r="E1980" s="55">
        <f>('Все выпуски'!$H$4*'Все выпуски'!$H$8)*((VLOOKUP(IF(C1980="Нет",VLOOKUP(A1980,Оп27_BYN→EUR!$A$2:$C$33,3,0),VLOOKUP((A1980-1),Оп27_BYN→EUR!$A$2:$C$33,3,0)),$B$2:$G$2774,5,0)-VLOOKUP(B1980,$B$2:$G$2774,5,0))/365+(VLOOKUP(IF(C1980="Нет",VLOOKUP(A1980,Оп27_BYN→EUR!$A$2:$C$33,3,0),VLOOKUP((A1980-1),Оп27_BYN→EUR!$A$2:$C$33,3,0)),$B$2:$G$2774,6,0)-VLOOKUP(B1980,$B$2:$G$2774,6,0))/366)</f>
        <v>0.26670107633494672</v>
      </c>
      <c r="F1980" s="54">
        <f>COUNTIF(D1981:$D$2774,365)</f>
        <v>794</v>
      </c>
      <c r="G1980" s="54">
        <f>COUNTIF(D1981:$D$2774,366)</f>
        <v>0</v>
      </c>
    </row>
    <row r="1981" spans="1:7" x14ac:dyDescent="0.25">
      <c r="A1981" s="54">
        <f>COUNTIF($C$3:C1981,"Да")</f>
        <v>22</v>
      </c>
      <c r="B1981" s="53">
        <f t="shared" si="61"/>
        <v>47379</v>
      </c>
      <c r="C1981" s="53" t="str">
        <f>IF(ISERROR(VLOOKUP(B1981,Оп27_BYN→EUR!$C$3:$C$33,1,0)),"Нет","Да")</f>
        <v>Нет</v>
      </c>
      <c r="D1981" s="54">
        <f t="shared" si="60"/>
        <v>365</v>
      </c>
      <c r="E1981" s="55">
        <f>('Все выпуски'!$H$4*'Все выпуски'!$H$8)*((VLOOKUP(IF(C1981="Нет",VLOOKUP(A1981,Оп27_BYN→EUR!$A$2:$C$33,3,0),VLOOKUP((A1981-1),Оп27_BYN→EUR!$A$2:$C$33,3,0)),$B$2:$G$2774,5,0)-VLOOKUP(B1981,$B$2:$G$2774,5,0))/365+(VLOOKUP(IF(C1981="Нет",VLOOKUP(A1981,Оп27_BYN→EUR!$A$2:$C$33,3,0),VLOOKUP((A1981-1),Оп27_BYN→EUR!$A$2:$C$33,3,0)),$B$2:$G$2774,6,0)-VLOOKUP(B1981,$B$2:$G$2774,6,0))/366)</f>
        <v>0.29337118396844142</v>
      </c>
      <c r="F1981" s="54">
        <f>COUNTIF(D1982:$D$2774,365)</f>
        <v>793</v>
      </c>
      <c r="G1981" s="54">
        <f>COUNTIF(D1982:$D$2774,366)</f>
        <v>0</v>
      </c>
    </row>
    <row r="1982" spans="1:7" x14ac:dyDescent="0.25">
      <c r="A1982" s="54">
        <f>COUNTIF($C$3:C1982,"Да")</f>
        <v>22</v>
      </c>
      <c r="B1982" s="53">
        <f t="shared" si="61"/>
        <v>47380</v>
      </c>
      <c r="C1982" s="53" t="str">
        <f>IF(ISERROR(VLOOKUP(B1982,Оп27_BYN→EUR!$C$3:$C$33,1,0)),"Нет","Да")</f>
        <v>Нет</v>
      </c>
      <c r="D1982" s="54">
        <f t="shared" si="60"/>
        <v>365</v>
      </c>
      <c r="E1982" s="55">
        <f>('Все выпуски'!$H$4*'Все выпуски'!$H$8)*((VLOOKUP(IF(C1982="Нет",VLOOKUP(A1982,Оп27_BYN→EUR!$A$2:$C$33,3,0),VLOOKUP((A1982-1),Оп27_BYN→EUR!$A$2:$C$33,3,0)),$B$2:$G$2774,5,0)-VLOOKUP(B1982,$B$2:$G$2774,5,0))/365+(VLOOKUP(IF(C1982="Нет",VLOOKUP(A1982,Оп27_BYN→EUR!$A$2:$C$33,3,0),VLOOKUP((A1982-1),Оп27_BYN→EUR!$A$2:$C$33,3,0)),$B$2:$G$2774,6,0)-VLOOKUP(B1982,$B$2:$G$2774,6,0))/366)</f>
        <v>0.32004129160193601</v>
      </c>
      <c r="F1982" s="54">
        <f>COUNTIF(D1983:$D$2774,365)</f>
        <v>792</v>
      </c>
      <c r="G1982" s="54">
        <f>COUNTIF(D1983:$D$2774,366)</f>
        <v>0</v>
      </c>
    </row>
    <row r="1983" spans="1:7" x14ac:dyDescent="0.25">
      <c r="A1983" s="54">
        <f>COUNTIF($C$3:C1983,"Да")</f>
        <v>22</v>
      </c>
      <c r="B1983" s="53">
        <f t="shared" si="61"/>
        <v>47381</v>
      </c>
      <c r="C1983" s="53" t="str">
        <f>IF(ISERROR(VLOOKUP(B1983,Оп27_BYN→EUR!$C$3:$C$33,1,0)),"Нет","Да")</f>
        <v>Нет</v>
      </c>
      <c r="D1983" s="54">
        <f t="shared" si="60"/>
        <v>365</v>
      </c>
      <c r="E1983" s="55">
        <f>('Все выпуски'!$H$4*'Все выпуски'!$H$8)*((VLOOKUP(IF(C1983="Нет",VLOOKUP(A1983,Оп27_BYN→EUR!$A$2:$C$33,3,0),VLOOKUP((A1983-1),Оп27_BYN→EUR!$A$2:$C$33,3,0)),$B$2:$G$2774,5,0)-VLOOKUP(B1983,$B$2:$G$2774,5,0))/365+(VLOOKUP(IF(C1983="Нет",VLOOKUP(A1983,Оп27_BYN→EUR!$A$2:$C$33,3,0),VLOOKUP((A1983-1),Оп27_BYN→EUR!$A$2:$C$33,3,0)),$B$2:$G$2774,6,0)-VLOOKUP(B1983,$B$2:$G$2774,6,0))/366)</f>
        <v>0.34671139923543071</v>
      </c>
      <c r="F1983" s="54">
        <f>COUNTIF(D1984:$D$2774,365)</f>
        <v>791</v>
      </c>
      <c r="G1983" s="54">
        <f>COUNTIF(D1984:$D$2774,366)</f>
        <v>0</v>
      </c>
    </row>
    <row r="1984" spans="1:7" x14ac:dyDescent="0.25">
      <c r="A1984" s="54">
        <f>COUNTIF($C$3:C1984,"Да")</f>
        <v>22</v>
      </c>
      <c r="B1984" s="53">
        <f t="shared" si="61"/>
        <v>47382</v>
      </c>
      <c r="C1984" s="53" t="str">
        <f>IF(ISERROR(VLOOKUP(B1984,Оп27_BYN→EUR!$C$3:$C$33,1,0)),"Нет","Да")</f>
        <v>Нет</v>
      </c>
      <c r="D1984" s="54">
        <f t="shared" si="60"/>
        <v>365</v>
      </c>
      <c r="E1984" s="55">
        <f>('Все выпуски'!$H$4*'Все выпуски'!$H$8)*((VLOOKUP(IF(C1984="Нет",VLOOKUP(A1984,Оп27_BYN→EUR!$A$2:$C$33,3,0),VLOOKUP((A1984-1),Оп27_BYN→EUR!$A$2:$C$33,3,0)),$B$2:$G$2774,5,0)-VLOOKUP(B1984,$B$2:$G$2774,5,0))/365+(VLOOKUP(IF(C1984="Нет",VLOOKUP(A1984,Оп27_BYN→EUR!$A$2:$C$33,3,0),VLOOKUP((A1984-1),Оп27_BYN→EUR!$A$2:$C$33,3,0)),$B$2:$G$2774,6,0)-VLOOKUP(B1984,$B$2:$G$2774,6,0))/366)</f>
        <v>0.37338150686892541</v>
      </c>
      <c r="F1984" s="54">
        <f>COUNTIF(D1985:$D$2774,365)</f>
        <v>790</v>
      </c>
      <c r="G1984" s="54">
        <f>COUNTIF(D1985:$D$2774,366)</f>
        <v>0</v>
      </c>
    </row>
    <row r="1985" spans="1:7" x14ac:dyDescent="0.25">
      <c r="A1985" s="54">
        <f>COUNTIF($C$3:C1985,"Да")</f>
        <v>22</v>
      </c>
      <c r="B1985" s="53">
        <f t="shared" si="61"/>
        <v>47383</v>
      </c>
      <c r="C1985" s="53" t="str">
        <f>IF(ISERROR(VLOOKUP(B1985,Оп27_BYN→EUR!$C$3:$C$33,1,0)),"Нет","Да")</f>
        <v>Нет</v>
      </c>
      <c r="D1985" s="54">
        <f t="shared" si="60"/>
        <v>365</v>
      </c>
      <c r="E1985" s="55">
        <f>('Все выпуски'!$H$4*'Все выпуски'!$H$8)*((VLOOKUP(IF(C1985="Нет",VLOOKUP(A1985,Оп27_BYN→EUR!$A$2:$C$33,3,0),VLOOKUP((A1985-1),Оп27_BYN→EUR!$A$2:$C$33,3,0)),$B$2:$G$2774,5,0)-VLOOKUP(B1985,$B$2:$G$2774,5,0))/365+(VLOOKUP(IF(C1985="Нет",VLOOKUP(A1985,Оп27_BYN→EUR!$A$2:$C$33,3,0),VLOOKUP((A1985-1),Оп27_BYN→EUR!$A$2:$C$33,3,0)),$B$2:$G$2774,6,0)-VLOOKUP(B1985,$B$2:$G$2774,6,0))/366)</f>
        <v>0.40005161450242005</v>
      </c>
      <c r="F1985" s="54">
        <f>COUNTIF(D1986:$D$2774,365)</f>
        <v>789</v>
      </c>
      <c r="G1985" s="54">
        <f>COUNTIF(D1986:$D$2774,366)</f>
        <v>0</v>
      </c>
    </row>
    <row r="1986" spans="1:7" x14ac:dyDescent="0.25">
      <c r="A1986" s="54">
        <f>COUNTIF($C$3:C1986,"Да")</f>
        <v>22</v>
      </c>
      <c r="B1986" s="53">
        <f t="shared" si="61"/>
        <v>47384</v>
      </c>
      <c r="C1986" s="53" t="str">
        <f>IF(ISERROR(VLOOKUP(B1986,Оп27_BYN→EUR!$C$3:$C$33,1,0)),"Нет","Да")</f>
        <v>Нет</v>
      </c>
      <c r="D1986" s="54">
        <f t="shared" si="60"/>
        <v>365</v>
      </c>
      <c r="E1986" s="55">
        <f>('Все выпуски'!$H$4*'Все выпуски'!$H$8)*((VLOOKUP(IF(C1986="Нет",VLOOKUP(A1986,Оп27_BYN→EUR!$A$2:$C$33,3,0),VLOOKUP((A1986-1),Оп27_BYN→EUR!$A$2:$C$33,3,0)),$B$2:$G$2774,5,0)-VLOOKUP(B1986,$B$2:$G$2774,5,0))/365+(VLOOKUP(IF(C1986="Нет",VLOOKUP(A1986,Оп27_BYN→EUR!$A$2:$C$33,3,0),VLOOKUP((A1986-1),Оп27_BYN→EUR!$A$2:$C$33,3,0)),$B$2:$G$2774,6,0)-VLOOKUP(B1986,$B$2:$G$2774,6,0))/366)</f>
        <v>0.42672172213591475</v>
      </c>
      <c r="F1986" s="54">
        <f>COUNTIF(D1987:$D$2774,365)</f>
        <v>788</v>
      </c>
      <c r="G1986" s="54">
        <f>COUNTIF(D1987:$D$2774,366)</f>
        <v>0</v>
      </c>
    </row>
    <row r="1987" spans="1:7" x14ac:dyDescent="0.25">
      <c r="A1987" s="54">
        <f>COUNTIF($C$3:C1987,"Да")</f>
        <v>22</v>
      </c>
      <c r="B1987" s="53">
        <f t="shared" si="61"/>
        <v>47385</v>
      </c>
      <c r="C1987" s="53" t="str">
        <f>IF(ISERROR(VLOOKUP(B1987,Оп27_BYN→EUR!$C$3:$C$33,1,0)),"Нет","Да")</f>
        <v>Нет</v>
      </c>
      <c r="D1987" s="54">
        <f t="shared" ref="D1987:D2007" si="62">IF(MOD(YEAR(B1987),4)=0,366,365)</f>
        <v>365</v>
      </c>
      <c r="E1987" s="55">
        <f>('Все выпуски'!$H$4*'Все выпуски'!$H$8)*((VLOOKUP(IF(C1987="Нет",VLOOKUP(A1987,Оп27_BYN→EUR!$A$2:$C$33,3,0),VLOOKUP((A1987-1),Оп27_BYN→EUR!$A$2:$C$33,3,0)),$B$2:$G$2774,5,0)-VLOOKUP(B1987,$B$2:$G$2774,5,0))/365+(VLOOKUP(IF(C1987="Нет",VLOOKUP(A1987,Оп27_BYN→EUR!$A$2:$C$33,3,0),VLOOKUP((A1987-1),Оп27_BYN→EUR!$A$2:$C$33,3,0)),$B$2:$G$2774,6,0)-VLOOKUP(B1987,$B$2:$G$2774,6,0))/366)</f>
        <v>0.45339182976940945</v>
      </c>
      <c r="F1987" s="54">
        <f>COUNTIF(D1988:$D$2774,365)</f>
        <v>787</v>
      </c>
      <c r="G1987" s="54">
        <f>COUNTIF(D1988:$D$2774,366)</f>
        <v>0</v>
      </c>
    </row>
    <row r="1988" spans="1:7" x14ac:dyDescent="0.25">
      <c r="A1988" s="54">
        <f>COUNTIF($C$3:C1988,"Да")</f>
        <v>22</v>
      </c>
      <c r="B1988" s="53">
        <f t="shared" ref="B1988:B2051" si="63">B1987+1</f>
        <v>47386</v>
      </c>
      <c r="C1988" s="53" t="str">
        <f>IF(ISERROR(VLOOKUP(B1988,Оп27_BYN→EUR!$C$3:$C$33,1,0)),"Нет","Да")</f>
        <v>Нет</v>
      </c>
      <c r="D1988" s="54">
        <f t="shared" si="62"/>
        <v>365</v>
      </c>
      <c r="E1988" s="55">
        <f>('Все выпуски'!$H$4*'Все выпуски'!$H$8)*((VLOOKUP(IF(C1988="Нет",VLOOKUP(A1988,Оп27_BYN→EUR!$A$2:$C$33,3,0),VLOOKUP((A1988-1),Оп27_BYN→EUR!$A$2:$C$33,3,0)),$B$2:$G$2774,5,0)-VLOOKUP(B1988,$B$2:$G$2774,5,0))/365+(VLOOKUP(IF(C1988="Нет",VLOOKUP(A1988,Оп27_BYN→EUR!$A$2:$C$33,3,0),VLOOKUP((A1988-1),Оп27_BYN→EUR!$A$2:$C$33,3,0)),$B$2:$G$2774,6,0)-VLOOKUP(B1988,$B$2:$G$2774,6,0))/366)</f>
        <v>0.48006193740290409</v>
      </c>
      <c r="F1988" s="54">
        <f>COUNTIF(D1989:$D$2774,365)</f>
        <v>786</v>
      </c>
      <c r="G1988" s="54">
        <f>COUNTIF(D1989:$D$2774,366)</f>
        <v>0</v>
      </c>
    </row>
    <row r="1989" spans="1:7" x14ac:dyDescent="0.25">
      <c r="A1989" s="54">
        <f>COUNTIF($C$3:C1989,"Да")</f>
        <v>22</v>
      </c>
      <c r="B1989" s="53">
        <f t="shared" si="63"/>
        <v>47387</v>
      </c>
      <c r="C1989" s="53" t="str">
        <f>IF(ISERROR(VLOOKUP(B1989,Оп27_BYN→EUR!$C$3:$C$33,1,0)),"Нет","Да")</f>
        <v>Нет</v>
      </c>
      <c r="D1989" s="54">
        <f t="shared" si="62"/>
        <v>365</v>
      </c>
      <c r="E1989" s="55">
        <f>('Все выпуски'!$H$4*'Все выпуски'!$H$8)*((VLOOKUP(IF(C1989="Нет",VLOOKUP(A1989,Оп27_BYN→EUR!$A$2:$C$33,3,0),VLOOKUP((A1989-1),Оп27_BYN→EUR!$A$2:$C$33,3,0)),$B$2:$G$2774,5,0)-VLOOKUP(B1989,$B$2:$G$2774,5,0))/365+(VLOOKUP(IF(C1989="Нет",VLOOKUP(A1989,Оп27_BYN→EUR!$A$2:$C$33,3,0),VLOOKUP((A1989-1),Оп27_BYN→EUR!$A$2:$C$33,3,0)),$B$2:$G$2774,6,0)-VLOOKUP(B1989,$B$2:$G$2774,6,0))/366)</f>
        <v>0.50673204503639879</v>
      </c>
      <c r="F1989" s="54">
        <f>COUNTIF(D1990:$D$2774,365)</f>
        <v>785</v>
      </c>
      <c r="G1989" s="54">
        <f>COUNTIF(D1990:$D$2774,366)</f>
        <v>0</v>
      </c>
    </row>
    <row r="1990" spans="1:7" x14ac:dyDescent="0.25">
      <c r="A1990" s="54">
        <f>COUNTIF($C$3:C1990,"Да")</f>
        <v>22</v>
      </c>
      <c r="B1990" s="53">
        <f t="shared" si="63"/>
        <v>47388</v>
      </c>
      <c r="C1990" s="53" t="str">
        <f>IF(ISERROR(VLOOKUP(B1990,Оп27_BYN→EUR!$C$3:$C$33,1,0)),"Нет","Да")</f>
        <v>Нет</v>
      </c>
      <c r="D1990" s="54">
        <f t="shared" si="62"/>
        <v>365</v>
      </c>
      <c r="E1990" s="55">
        <f>('Все выпуски'!$H$4*'Все выпуски'!$H$8)*((VLOOKUP(IF(C1990="Нет",VLOOKUP(A1990,Оп27_BYN→EUR!$A$2:$C$33,3,0),VLOOKUP((A1990-1),Оп27_BYN→EUR!$A$2:$C$33,3,0)),$B$2:$G$2774,5,0)-VLOOKUP(B1990,$B$2:$G$2774,5,0))/365+(VLOOKUP(IF(C1990="Нет",VLOOKUP(A1990,Оп27_BYN→EUR!$A$2:$C$33,3,0),VLOOKUP((A1990-1),Оп27_BYN→EUR!$A$2:$C$33,3,0)),$B$2:$G$2774,6,0)-VLOOKUP(B1990,$B$2:$G$2774,6,0))/366)</f>
        <v>0.53340215266989344</v>
      </c>
      <c r="F1990" s="54">
        <f>COUNTIF(D1991:$D$2774,365)</f>
        <v>784</v>
      </c>
      <c r="G1990" s="54">
        <f>COUNTIF(D1991:$D$2774,366)</f>
        <v>0</v>
      </c>
    </row>
    <row r="1991" spans="1:7" x14ac:dyDescent="0.25">
      <c r="A1991" s="54">
        <f>COUNTIF($C$3:C1991,"Да")</f>
        <v>22</v>
      </c>
      <c r="B1991" s="53">
        <f t="shared" si="63"/>
        <v>47389</v>
      </c>
      <c r="C1991" s="53" t="str">
        <f>IF(ISERROR(VLOOKUP(B1991,Оп27_BYN→EUR!$C$3:$C$33,1,0)),"Нет","Да")</f>
        <v>Нет</v>
      </c>
      <c r="D1991" s="54">
        <f t="shared" si="62"/>
        <v>365</v>
      </c>
      <c r="E1991" s="55">
        <f>('Все выпуски'!$H$4*'Все выпуски'!$H$8)*((VLOOKUP(IF(C1991="Нет",VLOOKUP(A1991,Оп27_BYN→EUR!$A$2:$C$33,3,0),VLOOKUP((A1991-1),Оп27_BYN→EUR!$A$2:$C$33,3,0)),$B$2:$G$2774,5,0)-VLOOKUP(B1991,$B$2:$G$2774,5,0))/365+(VLOOKUP(IF(C1991="Нет",VLOOKUP(A1991,Оп27_BYN→EUR!$A$2:$C$33,3,0),VLOOKUP((A1991-1),Оп27_BYN→EUR!$A$2:$C$33,3,0)),$B$2:$G$2774,6,0)-VLOOKUP(B1991,$B$2:$G$2774,6,0))/366)</f>
        <v>0.56007226030338808</v>
      </c>
      <c r="F1991" s="54">
        <f>COUNTIF(D1992:$D$2774,365)</f>
        <v>783</v>
      </c>
      <c r="G1991" s="54">
        <f>COUNTIF(D1992:$D$2774,366)</f>
        <v>0</v>
      </c>
    </row>
    <row r="1992" spans="1:7" x14ac:dyDescent="0.25">
      <c r="A1992" s="54">
        <f>COUNTIF($C$3:C1992,"Да")</f>
        <v>22</v>
      </c>
      <c r="B1992" s="53">
        <f t="shared" si="63"/>
        <v>47390</v>
      </c>
      <c r="C1992" s="53" t="str">
        <f>IF(ISERROR(VLOOKUP(B1992,Оп27_BYN→EUR!$C$3:$C$33,1,0)),"Нет","Да")</f>
        <v>Нет</v>
      </c>
      <c r="D1992" s="54">
        <f t="shared" si="62"/>
        <v>365</v>
      </c>
      <c r="E1992" s="55">
        <f>('Все выпуски'!$H$4*'Все выпуски'!$H$8)*((VLOOKUP(IF(C1992="Нет",VLOOKUP(A1992,Оп27_BYN→EUR!$A$2:$C$33,3,0),VLOOKUP((A1992-1),Оп27_BYN→EUR!$A$2:$C$33,3,0)),$B$2:$G$2774,5,0)-VLOOKUP(B1992,$B$2:$G$2774,5,0))/365+(VLOOKUP(IF(C1992="Нет",VLOOKUP(A1992,Оп27_BYN→EUR!$A$2:$C$33,3,0),VLOOKUP((A1992-1),Оп27_BYN→EUR!$A$2:$C$33,3,0)),$B$2:$G$2774,6,0)-VLOOKUP(B1992,$B$2:$G$2774,6,0))/366)</f>
        <v>0.58674236793688284</v>
      </c>
      <c r="F1992" s="54">
        <f>COUNTIF(D1993:$D$2774,365)</f>
        <v>782</v>
      </c>
      <c r="G1992" s="54">
        <f>COUNTIF(D1993:$D$2774,366)</f>
        <v>0</v>
      </c>
    </row>
    <row r="1993" spans="1:7" x14ac:dyDescent="0.25">
      <c r="A1993" s="54">
        <f>COUNTIF($C$3:C1993,"Да")</f>
        <v>22</v>
      </c>
      <c r="B1993" s="53">
        <f t="shared" si="63"/>
        <v>47391</v>
      </c>
      <c r="C1993" s="53" t="str">
        <f>IF(ISERROR(VLOOKUP(B1993,Оп27_BYN→EUR!$C$3:$C$33,1,0)),"Нет","Да")</f>
        <v>Нет</v>
      </c>
      <c r="D1993" s="54">
        <f t="shared" si="62"/>
        <v>365</v>
      </c>
      <c r="E1993" s="55">
        <f>('Все выпуски'!$H$4*'Все выпуски'!$H$8)*((VLOOKUP(IF(C1993="Нет",VLOOKUP(A1993,Оп27_BYN→EUR!$A$2:$C$33,3,0),VLOOKUP((A1993-1),Оп27_BYN→EUR!$A$2:$C$33,3,0)),$B$2:$G$2774,5,0)-VLOOKUP(B1993,$B$2:$G$2774,5,0))/365+(VLOOKUP(IF(C1993="Нет",VLOOKUP(A1993,Оп27_BYN→EUR!$A$2:$C$33,3,0),VLOOKUP((A1993-1),Оп27_BYN→EUR!$A$2:$C$33,3,0)),$B$2:$G$2774,6,0)-VLOOKUP(B1993,$B$2:$G$2774,6,0))/366)</f>
        <v>0.61341247557037748</v>
      </c>
      <c r="F1993" s="54">
        <f>COUNTIF(D1994:$D$2774,365)</f>
        <v>781</v>
      </c>
      <c r="G1993" s="54">
        <f>COUNTIF(D1994:$D$2774,366)</f>
        <v>0</v>
      </c>
    </row>
    <row r="1994" spans="1:7" x14ac:dyDescent="0.25">
      <c r="A1994" s="54">
        <f>COUNTIF($C$3:C1994,"Да")</f>
        <v>22</v>
      </c>
      <c r="B1994" s="53">
        <f t="shared" si="63"/>
        <v>47392</v>
      </c>
      <c r="C1994" s="53" t="str">
        <f>IF(ISERROR(VLOOKUP(B1994,Оп27_BYN→EUR!$C$3:$C$33,1,0)),"Нет","Да")</f>
        <v>Нет</v>
      </c>
      <c r="D1994" s="54">
        <f t="shared" si="62"/>
        <v>365</v>
      </c>
      <c r="E1994" s="55">
        <f>('Все выпуски'!$H$4*'Все выпуски'!$H$8)*((VLOOKUP(IF(C1994="Нет",VLOOKUP(A1994,Оп27_BYN→EUR!$A$2:$C$33,3,0),VLOOKUP((A1994-1),Оп27_BYN→EUR!$A$2:$C$33,3,0)),$B$2:$G$2774,5,0)-VLOOKUP(B1994,$B$2:$G$2774,5,0))/365+(VLOOKUP(IF(C1994="Нет",VLOOKUP(A1994,Оп27_BYN→EUR!$A$2:$C$33,3,0),VLOOKUP((A1994-1),Оп27_BYN→EUR!$A$2:$C$33,3,0)),$B$2:$G$2774,6,0)-VLOOKUP(B1994,$B$2:$G$2774,6,0))/366)</f>
        <v>0.64008258320387201</v>
      </c>
      <c r="F1994" s="54">
        <f>COUNTIF(D1995:$D$2774,365)</f>
        <v>780</v>
      </c>
      <c r="G1994" s="54">
        <f>COUNTIF(D1995:$D$2774,366)</f>
        <v>0</v>
      </c>
    </row>
    <row r="1995" spans="1:7" x14ac:dyDescent="0.25">
      <c r="A1995" s="54">
        <f>COUNTIF($C$3:C1995,"Да")</f>
        <v>22</v>
      </c>
      <c r="B1995" s="53">
        <f t="shared" si="63"/>
        <v>47393</v>
      </c>
      <c r="C1995" s="53" t="str">
        <f>IF(ISERROR(VLOOKUP(B1995,Оп27_BYN→EUR!$C$3:$C$33,1,0)),"Нет","Да")</f>
        <v>Нет</v>
      </c>
      <c r="D1995" s="54">
        <f t="shared" si="62"/>
        <v>365</v>
      </c>
      <c r="E1995" s="55">
        <f>('Все выпуски'!$H$4*'Все выпуски'!$H$8)*((VLOOKUP(IF(C1995="Нет",VLOOKUP(A1995,Оп27_BYN→EUR!$A$2:$C$33,3,0),VLOOKUP((A1995-1),Оп27_BYN→EUR!$A$2:$C$33,3,0)),$B$2:$G$2774,5,0)-VLOOKUP(B1995,$B$2:$G$2774,5,0))/365+(VLOOKUP(IF(C1995="Нет",VLOOKUP(A1995,Оп27_BYN→EUR!$A$2:$C$33,3,0),VLOOKUP((A1995-1),Оп27_BYN→EUR!$A$2:$C$33,3,0)),$B$2:$G$2774,6,0)-VLOOKUP(B1995,$B$2:$G$2774,6,0))/366)</f>
        <v>0.66675269083736677</v>
      </c>
      <c r="F1995" s="54">
        <f>COUNTIF(D1996:$D$2774,365)</f>
        <v>779</v>
      </c>
      <c r="G1995" s="54">
        <f>COUNTIF(D1996:$D$2774,366)</f>
        <v>0</v>
      </c>
    </row>
    <row r="1996" spans="1:7" x14ac:dyDescent="0.25">
      <c r="A1996" s="54">
        <f>COUNTIF($C$3:C1996,"Да")</f>
        <v>22</v>
      </c>
      <c r="B1996" s="53">
        <f t="shared" si="63"/>
        <v>47394</v>
      </c>
      <c r="C1996" s="53" t="str">
        <f>IF(ISERROR(VLOOKUP(B1996,Оп27_BYN→EUR!$C$3:$C$33,1,0)),"Нет","Да")</f>
        <v>Нет</v>
      </c>
      <c r="D1996" s="54">
        <f t="shared" si="62"/>
        <v>365</v>
      </c>
      <c r="E1996" s="55">
        <f>('Все выпуски'!$H$4*'Все выпуски'!$H$8)*((VLOOKUP(IF(C1996="Нет",VLOOKUP(A1996,Оп27_BYN→EUR!$A$2:$C$33,3,0),VLOOKUP((A1996-1),Оп27_BYN→EUR!$A$2:$C$33,3,0)),$B$2:$G$2774,5,0)-VLOOKUP(B1996,$B$2:$G$2774,5,0))/365+(VLOOKUP(IF(C1996="Нет",VLOOKUP(A1996,Оп27_BYN→EUR!$A$2:$C$33,3,0),VLOOKUP((A1996-1),Оп27_BYN→EUR!$A$2:$C$33,3,0)),$B$2:$G$2774,6,0)-VLOOKUP(B1996,$B$2:$G$2774,6,0))/366)</f>
        <v>0.69342279847086141</v>
      </c>
      <c r="F1996" s="54">
        <f>COUNTIF(D1997:$D$2774,365)</f>
        <v>778</v>
      </c>
      <c r="G1996" s="54">
        <f>COUNTIF(D1997:$D$2774,366)</f>
        <v>0</v>
      </c>
    </row>
    <row r="1997" spans="1:7" x14ac:dyDescent="0.25">
      <c r="A1997" s="54">
        <f>COUNTIF($C$3:C1997,"Да")</f>
        <v>22</v>
      </c>
      <c r="B1997" s="53">
        <f t="shared" si="63"/>
        <v>47395</v>
      </c>
      <c r="C1997" s="53" t="str">
        <f>IF(ISERROR(VLOOKUP(B1997,Оп27_BYN→EUR!$C$3:$C$33,1,0)),"Нет","Да")</f>
        <v>Нет</v>
      </c>
      <c r="D1997" s="54">
        <f t="shared" si="62"/>
        <v>365</v>
      </c>
      <c r="E1997" s="55">
        <f>('Все выпуски'!$H$4*'Все выпуски'!$H$8)*((VLOOKUP(IF(C1997="Нет",VLOOKUP(A1997,Оп27_BYN→EUR!$A$2:$C$33,3,0),VLOOKUP((A1997-1),Оп27_BYN→EUR!$A$2:$C$33,3,0)),$B$2:$G$2774,5,0)-VLOOKUP(B1997,$B$2:$G$2774,5,0))/365+(VLOOKUP(IF(C1997="Нет",VLOOKUP(A1997,Оп27_BYN→EUR!$A$2:$C$33,3,0),VLOOKUP((A1997-1),Оп27_BYN→EUR!$A$2:$C$33,3,0)),$B$2:$G$2774,6,0)-VLOOKUP(B1997,$B$2:$G$2774,6,0))/366)</f>
        <v>0.72009290610435617</v>
      </c>
      <c r="F1997" s="54">
        <f>COUNTIF(D1998:$D$2774,365)</f>
        <v>777</v>
      </c>
      <c r="G1997" s="54">
        <f>COUNTIF(D1998:$D$2774,366)</f>
        <v>0</v>
      </c>
    </row>
    <row r="1998" spans="1:7" x14ac:dyDescent="0.25">
      <c r="A1998" s="54">
        <f>COUNTIF($C$3:C1998,"Да")</f>
        <v>22</v>
      </c>
      <c r="B1998" s="53">
        <f t="shared" si="63"/>
        <v>47396</v>
      </c>
      <c r="C1998" s="53" t="str">
        <f>IF(ISERROR(VLOOKUP(B1998,Оп27_BYN→EUR!$C$3:$C$33,1,0)),"Нет","Да")</f>
        <v>Нет</v>
      </c>
      <c r="D1998" s="54">
        <f t="shared" si="62"/>
        <v>365</v>
      </c>
      <c r="E1998" s="55">
        <f>('Все выпуски'!$H$4*'Все выпуски'!$H$8)*((VLOOKUP(IF(C1998="Нет",VLOOKUP(A1998,Оп27_BYN→EUR!$A$2:$C$33,3,0),VLOOKUP((A1998-1),Оп27_BYN→EUR!$A$2:$C$33,3,0)),$B$2:$G$2774,5,0)-VLOOKUP(B1998,$B$2:$G$2774,5,0))/365+(VLOOKUP(IF(C1998="Нет",VLOOKUP(A1998,Оп27_BYN→EUR!$A$2:$C$33,3,0),VLOOKUP((A1998-1),Оп27_BYN→EUR!$A$2:$C$33,3,0)),$B$2:$G$2774,6,0)-VLOOKUP(B1998,$B$2:$G$2774,6,0))/366)</f>
        <v>0.74676301373785081</v>
      </c>
      <c r="F1998" s="54">
        <f>COUNTIF(D1999:$D$2774,365)</f>
        <v>776</v>
      </c>
      <c r="G1998" s="54">
        <f>COUNTIF(D1999:$D$2774,366)</f>
        <v>0</v>
      </c>
    </row>
    <row r="1999" spans="1:7" x14ac:dyDescent="0.25">
      <c r="A1999" s="54">
        <f>COUNTIF($C$3:C1999,"Да")</f>
        <v>22</v>
      </c>
      <c r="B1999" s="53">
        <f t="shared" si="63"/>
        <v>47397</v>
      </c>
      <c r="C1999" s="53" t="str">
        <f>IF(ISERROR(VLOOKUP(B1999,Оп27_BYN→EUR!$C$3:$C$33,1,0)),"Нет","Да")</f>
        <v>Нет</v>
      </c>
      <c r="D1999" s="54">
        <f t="shared" si="62"/>
        <v>365</v>
      </c>
      <c r="E1999" s="55">
        <f>('Все выпуски'!$H$4*'Все выпуски'!$H$8)*((VLOOKUP(IF(C1999="Нет",VLOOKUP(A1999,Оп27_BYN→EUR!$A$2:$C$33,3,0),VLOOKUP((A1999-1),Оп27_BYN→EUR!$A$2:$C$33,3,0)),$B$2:$G$2774,5,0)-VLOOKUP(B1999,$B$2:$G$2774,5,0))/365+(VLOOKUP(IF(C1999="Нет",VLOOKUP(A1999,Оп27_BYN→EUR!$A$2:$C$33,3,0),VLOOKUP((A1999-1),Оп27_BYN→EUR!$A$2:$C$33,3,0)),$B$2:$G$2774,6,0)-VLOOKUP(B1999,$B$2:$G$2774,6,0))/366)</f>
        <v>0.77343312137134557</v>
      </c>
      <c r="F1999" s="54">
        <f>COUNTIF(D2000:$D$2774,365)</f>
        <v>775</v>
      </c>
      <c r="G1999" s="54">
        <f>COUNTIF(D2000:$D$2774,366)</f>
        <v>0</v>
      </c>
    </row>
    <row r="2000" spans="1:7" x14ac:dyDescent="0.25">
      <c r="A2000" s="54">
        <f>COUNTIF($C$3:C2000,"Да")</f>
        <v>22</v>
      </c>
      <c r="B2000" s="53">
        <f t="shared" si="63"/>
        <v>47398</v>
      </c>
      <c r="C2000" s="53" t="str">
        <f>IF(ISERROR(VLOOKUP(B2000,Оп27_BYN→EUR!$C$3:$C$33,1,0)),"Нет","Да")</f>
        <v>Нет</v>
      </c>
      <c r="D2000" s="54">
        <f t="shared" si="62"/>
        <v>365</v>
      </c>
      <c r="E2000" s="55">
        <f>('Все выпуски'!$H$4*'Все выпуски'!$H$8)*((VLOOKUP(IF(C2000="Нет",VLOOKUP(A2000,Оп27_BYN→EUR!$A$2:$C$33,3,0),VLOOKUP((A2000-1),Оп27_BYN→EUR!$A$2:$C$33,3,0)),$B$2:$G$2774,5,0)-VLOOKUP(B2000,$B$2:$G$2774,5,0))/365+(VLOOKUP(IF(C2000="Нет",VLOOKUP(A2000,Оп27_BYN→EUR!$A$2:$C$33,3,0),VLOOKUP((A2000-1),Оп27_BYN→EUR!$A$2:$C$33,3,0)),$B$2:$G$2774,6,0)-VLOOKUP(B2000,$B$2:$G$2774,6,0))/366)</f>
        <v>0.8001032290048401</v>
      </c>
      <c r="F2000" s="54">
        <f>COUNTIF(D2001:$D$2774,365)</f>
        <v>774</v>
      </c>
      <c r="G2000" s="54">
        <f>COUNTIF(D2001:$D$2774,366)</f>
        <v>0</v>
      </c>
    </row>
    <row r="2001" spans="1:7" x14ac:dyDescent="0.25">
      <c r="A2001" s="54">
        <f>COUNTIF($C$3:C2001,"Да")</f>
        <v>22</v>
      </c>
      <c r="B2001" s="53">
        <f t="shared" si="63"/>
        <v>47399</v>
      </c>
      <c r="C2001" s="53" t="str">
        <f>IF(ISERROR(VLOOKUP(B2001,Оп27_BYN→EUR!$C$3:$C$33,1,0)),"Нет","Да")</f>
        <v>Нет</v>
      </c>
      <c r="D2001" s="54">
        <f t="shared" si="62"/>
        <v>365</v>
      </c>
      <c r="E2001" s="55">
        <f>('Все выпуски'!$H$4*'Все выпуски'!$H$8)*((VLOOKUP(IF(C2001="Нет",VLOOKUP(A2001,Оп27_BYN→EUR!$A$2:$C$33,3,0),VLOOKUP((A2001-1),Оп27_BYN→EUR!$A$2:$C$33,3,0)),$B$2:$G$2774,5,0)-VLOOKUP(B2001,$B$2:$G$2774,5,0))/365+(VLOOKUP(IF(C2001="Нет",VLOOKUP(A2001,Оп27_BYN→EUR!$A$2:$C$33,3,0),VLOOKUP((A2001-1),Оп27_BYN→EUR!$A$2:$C$33,3,0)),$B$2:$G$2774,6,0)-VLOOKUP(B2001,$B$2:$G$2774,6,0))/366)</f>
        <v>0.82677333663833474</v>
      </c>
      <c r="F2001" s="54">
        <f>COUNTIF(D2002:$D$2774,365)</f>
        <v>773</v>
      </c>
      <c r="G2001" s="54">
        <f>COUNTIF(D2002:$D$2774,366)</f>
        <v>0</v>
      </c>
    </row>
    <row r="2002" spans="1:7" x14ac:dyDescent="0.25">
      <c r="A2002" s="54">
        <f>COUNTIF($C$3:C2002,"Да")</f>
        <v>22</v>
      </c>
      <c r="B2002" s="53">
        <f t="shared" si="63"/>
        <v>47400</v>
      </c>
      <c r="C2002" s="53" t="str">
        <f>IF(ISERROR(VLOOKUP(B2002,Оп27_BYN→EUR!$C$3:$C$33,1,0)),"Нет","Да")</f>
        <v>Нет</v>
      </c>
      <c r="D2002" s="54">
        <f t="shared" si="62"/>
        <v>365</v>
      </c>
      <c r="E2002" s="55">
        <f>('Все выпуски'!$H$4*'Все выпуски'!$H$8)*((VLOOKUP(IF(C2002="Нет",VLOOKUP(A2002,Оп27_BYN→EUR!$A$2:$C$33,3,0),VLOOKUP((A2002-1),Оп27_BYN→EUR!$A$2:$C$33,3,0)),$B$2:$G$2774,5,0)-VLOOKUP(B2002,$B$2:$G$2774,5,0))/365+(VLOOKUP(IF(C2002="Нет",VLOOKUP(A2002,Оп27_BYN→EUR!$A$2:$C$33,3,0),VLOOKUP((A2002-1),Оп27_BYN→EUR!$A$2:$C$33,3,0)),$B$2:$G$2774,6,0)-VLOOKUP(B2002,$B$2:$G$2774,6,0))/366)</f>
        <v>0.8534434442718295</v>
      </c>
      <c r="F2002" s="54">
        <f>COUNTIF(D2003:$D$2774,365)</f>
        <v>772</v>
      </c>
      <c r="G2002" s="54">
        <f>COUNTIF(D2003:$D$2774,366)</f>
        <v>0</v>
      </c>
    </row>
    <row r="2003" spans="1:7" x14ac:dyDescent="0.25">
      <c r="A2003" s="54">
        <f>COUNTIF($C$3:C2003,"Да")</f>
        <v>22</v>
      </c>
      <c r="B2003" s="53">
        <f t="shared" si="63"/>
        <v>47401</v>
      </c>
      <c r="C2003" s="53" t="str">
        <f>IF(ISERROR(VLOOKUP(B2003,Оп27_BYN→EUR!$C$3:$C$33,1,0)),"Нет","Да")</f>
        <v>Нет</v>
      </c>
      <c r="D2003" s="54">
        <f t="shared" si="62"/>
        <v>365</v>
      </c>
      <c r="E2003" s="55">
        <f>('Все выпуски'!$H$4*'Все выпуски'!$H$8)*((VLOOKUP(IF(C2003="Нет",VLOOKUP(A2003,Оп27_BYN→EUR!$A$2:$C$33,3,0),VLOOKUP((A2003-1),Оп27_BYN→EUR!$A$2:$C$33,3,0)),$B$2:$G$2774,5,0)-VLOOKUP(B2003,$B$2:$G$2774,5,0))/365+(VLOOKUP(IF(C2003="Нет",VLOOKUP(A2003,Оп27_BYN→EUR!$A$2:$C$33,3,0),VLOOKUP((A2003-1),Оп27_BYN→EUR!$A$2:$C$33,3,0)),$B$2:$G$2774,6,0)-VLOOKUP(B2003,$B$2:$G$2774,6,0))/366)</f>
        <v>0.88011355190532414</v>
      </c>
      <c r="F2003" s="54">
        <f>COUNTIF(D2004:$D$2774,365)</f>
        <v>771</v>
      </c>
      <c r="G2003" s="54">
        <f>COUNTIF(D2004:$D$2774,366)</f>
        <v>0</v>
      </c>
    </row>
    <row r="2004" spans="1:7" x14ac:dyDescent="0.25">
      <c r="A2004" s="54">
        <f>COUNTIF($C$3:C2004,"Да")</f>
        <v>22</v>
      </c>
      <c r="B2004" s="53">
        <f t="shared" si="63"/>
        <v>47402</v>
      </c>
      <c r="C2004" s="53" t="str">
        <f>IF(ISERROR(VLOOKUP(B2004,Оп27_BYN→EUR!$C$3:$C$33,1,0)),"Нет","Да")</f>
        <v>Нет</v>
      </c>
      <c r="D2004" s="54">
        <f t="shared" si="62"/>
        <v>365</v>
      </c>
      <c r="E2004" s="55">
        <f>('Все выпуски'!$H$4*'Все выпуски'!$H$8)*((VLOOKUP(IF(C2004="Нет",VLOOKUP(A2004,Оп27_BYN→EUR!$A$2:$C$33,3,0),VLOOKUP((A2004-1),Оп27_BYN→EUR!$A$2:$C$33,3,0)),$B$2:$G$2774,5,0)-VLOOKUP(B2004,$B$2:$G$2774,5,0))/365+(VLOOKUP(IF(C2004="Нет",VLOOKUP(A2004,Оп27_BYN→EUR!$A$2:$C$33,3,0),VLOOKUP((A2004-1),Оп27_BYN→EUR!$A$2:$C$33,3,0)),$B$2:$G$2774,6,0)-VLOOKUP(B2004,$B$2:$G$2774,6,0))/366)</f>
        <v>0.9067836595388189</v>
      </c>
      <c r="F2004" s="54">
        <f>COUNTIF(D2005:$D$2774,365)</f>
        <v>770</v>
      </c>
      <c r="G2004" s="54">
        <f>COUNTIF(D2005:$D$2774,366)</f>
        <v>0</v>
      </c>
    </row>
    <row r="2005" spans="1:7" x14ac:dyDescent="0.25">
      <c r="A2005" s="54">
        <f>COUNTIF($C$3:C2005,"Да")</f>
        <v>22</v>
      </c>
      <c r="B2005" s="53">
        <f t="shared" si="63"/>
        <v>47403</v>
      </c>
      <c r="C2005" s="53" t="str">
        <f>IF(ISERROR(VLOOKUP(B2005,Оп27_BYN→EUR!$C$3:$C$33,1,0)),"Нет","Да")</f>
        <v>Нет</v>
      </c>
      <c r="D2005" s="54">
        <f t="shared" si="62"/>
        <v>365</v>
      </c>
      <c r="E2005" s="55">
        <f>('Все выпуски'!$H$4*'Все выпуски'!$H$8)*((VLOOKUP(IF(C2005="Нет",VLOOKUP(A2005,Оп27_BYN→EUR!$A$2:$C$33,3,0),VLOOKUP((A2005-1),Оп27_BYN→EUR!$A$2:$C$33,3,0)),$B$2:$G$2774,5,0)-VLOOKUP(B2005,$B$2:$G$2774,5,0))/365+(VLOOKUP(IF(C2005="Нет",VLOOKUP(A2005,Оп27_BYN→EUR!$A$2:$C$33,3,0),VLOOKUP((A2005-1),Оп27_BYN→EUR!$A$2:$C$33,3,0)),$B$2:$G$2774,6,0)-VLOOKUP(B2005,$B$2:$G$2774,6,0))/366)</f>
        <v>0.93345376717231343</v>
      </c>
      <c r="F2005" s="54">
        <f>COUNTIF(D2006:$D$2774,365)</f>
        <v>769</v>
      </c>
      <c r="G2005" s="54">
        <f>COUNTIF(D2006:$D$2774,366)</f>
        <v>0</v>
      </c>
    </row>
    <row r="2006" spans="1:7" x14ac:dyDescent="0.25">
      <c r="A2006" s="54">
        <f>COUNTIF($C$3:C2006,"Да")</f>
        <v>22</v>
      </c>
      <c r="B2006" s="53">
        <f t="shared" si="63"/>
        <v>47404</v>
      </c>
      <c r="C2006" s="53" t="str">
        <f>IF(ISERROR(VLOOKUP(B2006,Оп27_BYN→EUR!$C$3:$C$33,1,0)),"Нет","Да")</f>
        <v>Нет</v>
      </c>
      <c r="D2006" s="54">
        <f t="shared" si="62"/>
        <v>365</v>
      </c>
      <c r="E2006" s="55">
        <f>('Все выпуски'!$H$4*'Все выпуски'!$H$8)*((VLOOKUP(IF(C2006="Нет",VLOOKUP(A2006,Оп27_BYN→EUR!$A$2:$C$33,3,0),VLOOKUP((A2006-1),Оп27_BYN→EUR!$A$2:$C$33,3,0)),$B$2:$G$2774,5,0)-VLOOKUP(B2006,$B$2:$G$2774,5,0))/365+(VLOOKUP(IF(C2006="Нет",VLOOKUP(A2006,Оп27_BYN→EUR!$A$2:$C$33,3,0),VLOOKUP((A2006-1),Оп27_BYN→EUR!$A$2:$C$33,3,0)),$B$2:$G$2774,6,0)-VLOOKUP(B2006,$B$2:$G$2774,6,0))/366)</f>
        <v>0.96012387480580819</v>
      </c>
      <c r="F2006" s="54">
        <f>COUNTIF(D2007:$D$2774,365)</f>
        <v>768</v>
      </c>
      <c r="G2006" s="54">
        <f>COUNTIF(D2007:$D$2774,366)</f>
        <v>0</v>
      </c>
    </row>
    <row r="2007" spans="1:7" x14ac:dyDescent="0.25">
      <c r="A2007" s="54">
        <f>COUNTIF($C$3:C2007,"Да")</f>
        <v>22</v>
      </c>
      <c r="B2007" s="53">
        <f t="shared" si="63"/>
        <v>47405</v>
      </c>
      <c r="C2007" s="53" t="str">
        <f>IF(ISERROR(VLOOKUP(B2007,Оп27_BYN→EUR!$C$3:$C$33,1,0)),"Нет","Да")</f>
        <v>Нет</v>
      </c>
      <c r="D2007" s="54">
        <f t="shared" si="62"/>
        <v>365</v>
      </c>
      <c r="E2007" s="55">
        <f>('Все выпуски'!$H$4*'Все выпуски'!$H$8)*((VLOOKUP(IF(C2007="Нет",VLOOKUP(A2007,Оп27_BYN→EUR!$A$2:$C$33,3,0),VLOOKUP((A2007-1),Оп27_BYN→EUR!$A$2:$C$33,3,0)),$B$2:$G$2774,5,0)-VLOOKUP(B2007,$B$2:$G$2774,5,0))/365+(VLOOKUP(IF(C2007="Нет",VLOOKUP(A2007,Оп27_BYN→EUR!$A$2:$C$33,3,0),VLOOKUP((A2007-1),Оп27_BYN→EUR!$A$2:$C$33,3,0)),$B$2:$G$2774,6,0)-VLOOKUP(B2007,$B$2:$G$2774,6,0))/366)</f>
        <v>0.98679398243930283</v>
      </c>
      <c r="F2007" s="54">
        <f>COUNTIF(D2008:$D$2774,365)</f>
        <v>767</v>
      </c>
      <c r="G2007" s="54">
        <f>COUNTIF(D2008:$D$2774,366)</f>
        <v>0</v>
      </c>
    </row>
    <row r="2008" spans="1:7" x14ac:dyDescent="0.25">
      <c r="A2008" s="54">
        <f>COUNTIF($C$3:C2008,"Да")</f>
        <v>22</v>
      </c>
      <c r="B2008" s="53">
        <f t="shared" si="63"/>
        <v>47406</v>
      </c>
      <c r="C2008" s="53" t="str">
        <f>IF(ISERROR(VLOOKUP(B2008,Оп27_BYN→EUR!$C$3:$C$33,1,0)),"Нет","Да")</f>
        <v>Нет</v>
      </c>
      <c r="D2008" s="54">
        <f t="shared" ref="D2008" si="64">IF(MOD(YEAR(B2008),4)=0,366,365)</f>
        <v>365</v>
      </c>
      <c r="E2008" s="55">
        <f>('Все выпуски'!$H$4*'Все выпуски'!$H$8)*((VLOOKUP(IF(C2008="Нет",VLOOKUP(A2008,Оп27_BYN→EUR!$A$2:$C$33,3,0),VLOOKUP((A2008-1),Оп27_BYN→EUR!$A$2:$C$33,3,0)),$B$2:$G$2774,5,0)-VLOOKUP(B2008,$B$2:$G$2774,5,0))/365+(VLOOKUP(IF(C2008="Нет",VLOOKUP(A2008,Оп27_BYN→EUR!$A$2:$C$33,3,0),VLOOKUP((A2008-1),Оп27_BYN→EUR!$A$2:$C$33,3,0)),$B$2:$G$2774,6,0)-VLOOKUP(B2008,$B$2:$G$2774,6,0))/366)</f>
        <v>1.0134640900727976</v>
      </c>
      <c r="F2008" s="54">
        <f>COUNTIF(D2009:$D$2774,365)</f>
        <v>766</v>
      </c>
      <c r="G2008" s="54">
        <f>COUNTIF(D2009:$D$2774,366)</f>
        <v>0</v>
      </c>
    </row>
    <row r="2009" spans="1:7" x14ac:dyDescent="0.25">
      <c r="A2009" s="54">
        <f>COUNTIF($C$3:C2009,"Да")</f>
        <v>22</v>
      </c>
      <c r="B2009" s="53">
        <f t="shared" si="63"/>
        <v>47407</v>
      </c>
      <c r="C2009" s="53" t="str">
        <f>IF(ISERROR(VLOOKUP(B2009,Оп27_BYN→EUR!$C$3:$C$33,1,0)),"Нет","Да")</f>
        <v>Нет</v>
      </c>
      <c r="D2009" s="54">
        <f t="shared" ref="D2009:D2072" si="65">IF(MOD(YEAR(B2009),4)=0,366,365)</f>
        <v>365</v>
      </c>
      <c r="E2009" s="55">
        <f>('Все выпуски'!$H$4*'Все выпуски'!$H$8)*((VLOOKUP(IF(C2009="Нет",VLOOKUP(A2009,Оп27_BYN→EUR!$A$2:$C$33,3,0),VLOOKUP((A2009-1),Оп27_BYN→EUR!$A$2:$C$33,3,0)),$B$2:$G$2774,5,0)-VLOOKUP(B2009,$B$2:$G$2774,5,0))/365+(VLOOKUP(IF(C2009="Нет",VLOOKUP(A2009,Оп27_BYN→EUR!$A$2:$C$33,3,0),VLOOKUP((A2009-1),Оп27_BYN→EUR!$A$2:$C$33,3,0)),$B$2:$G$2774,6,0)-VLOOKUP(B2009,$B$2:$G$2774,6,0))/366)</f>
        <v>1.0401341977062921</v>
      </c>
      <c r="F2009" s="54">
        <f>COUNTIF(D2010:$D$2774,365)</f>
        <v>765</v>
      </c>
      <c r="G2009" s="54">
        <f>COUNTIF(D2010:$D$2774,366)</f>
        <v>0</v>
      </c>
    </row>
    <row r="2010" spans="1:7" x14ac:dyDescent="0.25">
      <c r="A2010" s="54">
        <f>COUNTIF($C$3:C2010,"Да")</f>
        <v>22</v>
      </c>
      <c r="B2010" s="53">
        <f t="shared" si="63"/>
        <v>47408</v>
      </c>
      <c r="C2010" s="53" t="str">
        <f>IF(ISERROR(VLOOKUP(B2010,Оп27_BYN→EUR!$C$3:$C$33,1,0)),"Нет","Да")</f>
        <v>Нет</v>
      </c>
      <c r="D2010" s="54">
        <f t="shared" si="65"/>
        <v>365</v>
      </c>
      <c r="E2010" s="55">
        <f>('Все выпуски'!$H$4*'Все выпуски'!$H$8)*((VLOOKUP(IF(C2010="Нет",VLOOKUP(A2010,Оп27_BYN→EUR!$A$2:$C$33,3,0),VLOOKUP((A2010-1),Оп27_BYN→EUR!$A$2:$C$33,3,0)),$B$2:$G$2774,5,0)-VLOOKUP(B2010,$B$2:$G$2774,5,0))/365+(VLOOKUP(IF(C2010="Нет",VLOOKUP(A2010,Оп27_BYN→EUR!$A$2:$C$33,3,0),VLOOKUP((A2010-1),Оп27_BYN→EUR!$A$2:$C$33,3,0)),$B$2:$G$2774,6,0)-VLOOKUP(B2010,$B$2:$G$2774,6,0))/366)</f>
        <v>1.0668043053397869</v>
      </c>
      <c r="F2010" s="54">
        <f>COUNTIF(D2011:$D$2774,365)</f>
        <v>764</v>
      </c>
      <c r="G2010" s="54">
        <f>COUNTIF(D2011:$D$2774,366)</f>
        <v>0</v>
      </c>
    </row>
    <row r="2011" spans="1:7" x14ac:dyDescent="0.25">
      <c r="A2011" s="54">
        <f>COUNTIF($C$3:C2011,"Да")</f>
        <v>22</v>
      </c>
      <c r="B2011" s="53">
        <f t="shared" si="63"/>
        <v>47409</v>
      </c>
      <c r="C2011" s="53" t="str">
        <f>IF(ISERROR(VLOOKUP(B2011,Оп27_BYN→EUR!$C$3:$C$33,1,0)),"Нет","Да")</f>
        <v>Нет</v>
      </c>
      <c r="D2011" s="54">
        <f t="shared" si="65"/>
        <v>365</v>
      </c>
      <c r="E2011" s="55">
        <f>('Все выпуски'!$H$4*'Все выпуски'!$H$8)*((VLOOKUP(IF(C2011="Нет",VLOOKUP(A2011,Оп27_BYN→EUR!$A$2:$C$33,3,0),VLOOKUP((A2011-1),Оп27_BYN→EUR!$A$2:$C$33,3,0)),$B$2:$G$2774,5,0)-VLOOKUP(B2011,$B$2:$G$2774,5,0))/365+(VLOOKUP(IF(C2011="Нет",VLOOKUP(A2011,Оп27_BYN→EUR!$A$2:$C$33,3,0),VLOOKUP((A2011-1),Оп27_BYN→EUR!$A$2:$C$33,3,0)),$B$2:$G$2774,6,0)-VLOOKUP(B2011,$B$2:$G$2774,6,0))/366)</f>
        <v>1.0934744129732814</v>
      </c>
      <c r="F2011" s="54">
        <f>COUNTIF(D2012:$D$2774,365)</f>
        <v>763</v>
      </c>
      <c r="G2011" s="54">
        <f>COUNTIF(D2012:$D$2774,366)</f>
        <v>0</v>
      </c>
    </row>
    <row r="2012" spans="1:7" x14ac:dyDescent="0.25">
      <c r="A2012" s="54">
        <f>COUNTIF($C$3:C2012,"Да")</f>
        <v>22</v>
      </c>
      <c r="B2012" s="53">
        <f t="shared" si="63"/>
        <v>47410</v>
      </c>
      <c r="C2012" s="53" t="str">
        <f>IF(ISERROR(VLOOKUP(B2012,Оп27_BYN→EUR!$C$3:$C$33,1,0)),"Нет","Да")</f>
        <v>Нет</v>
      </c>
      <c r="D2012" s="54">
        <f t="shared" si="65"/>
        <v>365</v>
      </c>
      <c r="E2012" s="55">
        <f>('Все выпуски'!$H$4*'Все выпуски'!$H$8)*((VLOOKUP(IF(C2012="Нет",VLOOKUP(A2012,Оп27_BYN→EUR!$A$2:$C$33,3,0),VLOOKUP((A2012-1),Оп27_BYN→EUR!$A$2:$C$33,3,0)),$B$2:$G$2774,5,0)-VLOOKUP(B2012,$B$2:$G$2774,5,0))/365+(VLOOKUP(IF(C2012="Нет",VLOOKUP(A2012,Оп27_BYN→EUR!$A$2:$C$33,3,0),VLOOKUP((A2012-1),Оп27_BYN→EUR!$A$2:$C$33,3,0)),$B$2:$G$2774,6,0)-VLOOKUP(B2012,$B$2:$G$2774,6,0))/366)</f>
        <v>1.1201445206067762</v>
      </c>
      <c r="F2012" s="54">
        <f>COUNTIF(D2013:$D$2774,365)</f>
        <v>762</v>
      </c>
      <c r="G2012" s="54">
        <f>COUNTIF(D2013:$D$2774,366)</f>
        <v>0</v>
      </c>
    </row>
    <row r="2013" spans="1:7" x14ac:dyDescent="0.25">
      <c r="A2013" s="54">
        <f>COUNTIF($C$3:C2013,"Да")</f>
        <v>22</v>
      </c>
      <c r="B2013" s="53">
        <f t="shared" si="63"/>
        <v>47411</v>
      </c>
      <c r="C2013" s="53" t="str">
        <f>IF(ISERROR(VLOOKUP(B2013,Оп27_BYN→EUR!$C$3:$C$33,1,0)),"Нет","Да")</f>
        <v>Нет</v>
      </c>
      <c r="D2013" s="54">
        <f t="shared" si="65"/>
        <v>365</v>
      </c>
      <c r="E2013" s="55">
        <f>('Все выпуски'!$H$4*'Все выпуски'!$H$8)*((VLOOKUP(IF(C2013="Нет",VLOOKUP(A2013,Оп27_BYN→EUR!$A$2:$C$33,3,0),VLOOKUP((A2013-1),Оп27_BYN→EUR!$A$2:$C$33,3,0)),$B$2:$G$2774,5,0)-VLOOKUP(B2013,$B$2:$G$2774,5,0))/365+(VLOOKUP(IF(C2013="Нет",VLOOKUP(A2013,Оп27_BYN→EUR!$A$2:$C$33,3,0),VLOOKUP((A2013-1),Оп27_BYN→EUR!$A$2:$C$33,3,0)),$B$2:$G$2774,6,0)-VLOOKUP(B2013,$B$2:$G$2774,6,0))/366)</f>
        <v>1.1468146282402709</v>
      </c>
      <c r="F2013" s="54">
        <f>COUNTIF(D2014:$D$2774,365)</f>
        <v>761</v>
      </c>
      <c r="G2013" s="54">
        <f>COUNTIF(D2014:$D$2774,366)</f>
        <v>0</v>
      </c>
    </row>
    <row r="2014" spans="1:7" x14ac:dyDescent="0.25">
      <c r="A2014" s="54">
        <f>COUNTIF($C$3:C2014,"Да")</f>
        <v>22</v>
      </c>
      <c r="B2014" s="53">
        <f t="shared" si="63"/>
        <v>47412</v>
      </c>
      <c r="C2014" s="53" t="str">
        <f>IF(ISERROR(VLOOKUP(B2014,Оп27_BYN→EUR!$C$3:$C$33,1,0)),"Нет","Да")</f>
        <v>Нет</v>
      </c>
      <c r="D2014" s="54">
        <f t="shared" si="65"/>
        <v>365</v>
      </c>
      <c r="E2014" s="55">
        <f>('Все выпуски'!$H$4*'Все выпуски'!$H$8)*((VLOOKUP(IF(C2014="Нет",VLOOKUP(A2014,Оп27_BYN→EUR!$A$2:$C$33,3,0),VLOOKUP((A2014-1),Оп27_BYN→EUR!$A$2:$C$33,3,0)),$B$2:$G$2774,5,0)-VLOOKUP(B2014,$B$2:$G$2774,5,0))/365+(VLOOKUP(IF(C2014="Нет",VLOOKUP(A2014,Оп27_BYN→EUR!$A$2:$C$33,3,0),VLOOKUP((A2014-1),Оп27_BYN→EUR!$A$2:$C$33,3,0)),$B$2:$G$2774,6,0)-VLOOKUP(B2014,$B$2:$G$2774,6,0))/366)</f>
        <v>1.1734847358737657</v>
      </c>
      <c r="F2014" s="54">
        <f>COUNTIF(D2015:$D$2774,365)</f>
        <v>760</v>
      </c>
      <c r="G2014" s="54">
        <f>COUNTIF(D2015:$D$2774,366)</f>
        <v>0</v>
      </c>
    </row>
    <row r="2015" spans="1:7" x14ac:dyDescent="0.25">
      <c r="A2015" s="54">
        <f>COUNTIF($C$3:C2015,"Да")</f>
        <v>22</v>
      </c>
      <c r="B2015" s="53">
        <f t="shared" si="63"/>
        <v>47413</v>
      </c>
      <c r="C2015" s="53" t="str">
        <f>IF(ISERROR(VLOOKUP(B2015,Оп27_BYN→EUR!$C$3:$C$33,1,0)),"Нет","Да")</f>
        <v>Нет</v>
      </c>
      <c r="D2015" s="54">
        <f t="shared" si="65"/>
        <v>365</v>
      </c>
      <c r="E2015" s="55">
        <f>('Все выпуски'!$H$4*'Все выпуски'!$H$8)*((VLOOKUP(IF(C2015="Нет",VLOOKUP(A2015,Оп27_BYN→EUR!$A$2:$C$33,3,0),VLOOKUP((A2015-1),Оп27_BYN→EUR!$A$2:$C$33,3,0)),$B$2:$G$2774,5,0)-VLOOKUP(B2015,$B$2:$G$2774,5,0))/365+(VLOOKUP(IF(C2015="Нет",VLOOKUP(A2015,Оп27_BYN→EUR!$A$2:$C$33,3,0),VLOOKUP((A2015-1),Оп27_BYN→EUR!$A$2:$C$33,3,0)),$B$2:$G$2774,6,0)-VLOOKUP(B2015,$B$2:$G$2774,6,0))/366)</f>
        <v>1.2001548435072602</v>
      </c>
      <c r="F2015" s="54">
        <f>COUNTIF(D2016:$D$2774,365)</f>
        <v>759</v>
      </c>
      <c r="G2015" s="54">
        <f>COUNTIF(D2016:$D$2774,366)</f>
        <v>0</v>
      </c>
    </row>
    <row r="2016" spans="1:7" x14ac:dyDescent="0.25">
      <c r="A2016" s="54">
        <f>COUNTIF($C$3:C2016,"Да")</f>
        <v>22</v>
      </c>
      <c r="B2016" s="53">
        <f t="shared" si="63"/>
        <v>47414</v>
      </c>
      <c r="C2016" s="53" t="str">
        <f>IF(ISERROR(VLOOKUP(B2016,Оп27_BYN→EUR!$C$3:$C$33,1,0)),"Нет","Да")</f>
        <v>Нет</v>
      </c>
      <c r="D2016" s="54">
        <f t="shared" si="65"/>
        <v>365</v>
      </c>
      <c r="E2016" s="55">
        <f>('Все выпуски'!$H$4*'Все выпуски'!$H$8)*((VLOOKUP(IF(C2016="Нет",VLOOKUP(A2016,Оп27_BYN→EUR!$A$2:$C$33,3,0),VLOOKUP((A2016-1),Оп27_BYN→EUR!$A$2:$C$33,3,0)),$B$2:$G$2774,5,0)-VLOOKUP(B2016,$B$2:$G$2774,5,0))/365+(VLOOKUP(IF(C2016="Нет",VLOOKUP(A2016,Оп27_BYN→EUR!$A$2:$C$33,3,0),VLOOKUP((A2016-1),Оп27_BYN→EUR!$A$2:$C$33,3,0)),$B$2:$G$2774,6,0)-VLOOKUP(B2016,$B$2:$G$2774,6,0))/366)</f>
        <v>1.226824951140755</v>
      </c>
      <c r="F2016" s="54">
        <f>COUNTIF(D2017:$D$2774,365)</f>
        <v>758</v>
      </c>
      <c r="G2016" s="54">
        <f>COUNTIF(D2017:$D$2774,366)</f>
        <v>0</v>
      </c>
    </row>
    <row r="2017" spans="1:7" x14ac:dyDescent="0.25">
      <c r="A2017" s="54">
        <f>COUNTIF($C$3:C2017,"Да")</f>
        <v>22</v>
      </c>
      <c r="B2017" s="53">
        <f t="shared" si="63"/>
        <v>47415</v>
      </c>
      <c r="C2017" s="53" t="str">
        <f>IF(ISERROR(VLOOKUP(B2017,Оп27_BYN→EUR!$C$3:$C$33,1,0)),"Нет","Да")</f>
        <v>Нет</v>
      </c>
      <c r="D2017" s="54">
        <f t="shared" si="65"/>
        <v>365</v>
      </c>
      <c r="E2017" s="55">
        <f>('Все выпуски'!$H$4*'Все выпуски'!$H$8)*((VLOOKUP(IF(C2017="Нет",VLOOKUP(A2017,Оп27_BYN→EUR!$A$2:$C$33,3,0),VLOOKUP((A2017-1),Оп27_BYN→EUR!$A$2:$C$33,3,0)),$B$2:$G$2774,5,0)-VLOOKUP(B2017,$B$2:$G$2774,5,0))/365+(VLOOKUP(IF(C2017="Нет",VLOOKUP(A2017,Оп27_BYN→EUR!$A$2:$C$33,3,0),VLOOKUP((A2017-1),Оп27_BYN→EUR!$A$2:$C$33,3,0)),$B$2:$G$2774,6,0)-VLOOKUP(B2017,$B$2:$G$2774,6,0))/366)</f>
        <v>1.2534950587742495</v>
      </c>
      <c r="F2017" s="54">
        <f>COUNTIF(D2018:$D$2774,365)</f>
        <v>757</v>
      </c>
      <c r="G2017" s="54">
        <f>COUNTIF(D2018:$D$2774,366)</f>
        <v>0</v>
      </c>
    </row>
    <row r="2018" spans="1:7" x14ac:dyDescent="0.25">
      <c r="A2018" s="54">
        <f>COUNTIF($C$3:C2018,"Да")</f>
        <v>22</v>
      </c>
      <c r="B2018" s="53">
        <f t="shared" si="63"/>
        <v>47416</v>
      </c>
      <c r="C2018" s="53" t="str">
        <f>IF(ISERROR(VLOOKUP(B2018,Оп27_BYN→EUR!$C$3:$C$33,1,0)),"Нет","Да")</f>
        <v>Нет</v>
      </c>
      <c r="D2018" s="54">
        <f t="shared" si="65"/>
        <v>365</v>
      </c>
      <c r="E2018" s="55">
        <f>('Все выпуски'!$H$4*'Все выпуски'!$H$8)*((VLOOKUP(IF(C2018="Нет",VLOOKUP(A2018,Оп27_BYN→EUR!$A$2:$C$33,3,0),VLOOKUP((A2018-1),Оп27_BYN→EUR!$A$2:$C$33,3,0)),$B$2:$G$2774,5,0)-VLOOKUP(B2018,$B$2:$G$2774,5,0))/365+(VLOOKUP(IF(C2018="Нет",VLOOKUP(A2018,Оп27_BYN→EUR!$A$2:$C$33,3,0),VLOOKUP((A2018-1),Оп27_BYN→EUR!$A$2:$C$33,3,0)),$B$2:$G$2774,6,0)-VLOOKUP(B2018,$B$2:$G$2774,6,0))/366)</f>
        <v>1.280165166407744</v>
      </c>
      <c r="F2018" s="54">
        <f>COUNTIF(D2019:$D$2774,365)</f>
        <v>756</v>
      </c>
      <c r="G2018" s="54">
        <f>COUNTIF(D2019:$D$2774,366)</f>
        <v>0</v>
      </c>
    </row>
    <row r="2019" spans="1:7" x14ac:dyDescent="0.25">
      <c r="A2019" s="54">
        <f>COUNTIF($C$3:C2019,"Да")</f>
        <v>22</v>
      </c>
      <c r="B2019" s="53">
        <f t="shared" si="63"/>
        <v>47417</v>
      </c>
      <c r="C2019" s="53" t="str">
        <f>IF(ISERROR(VLOOKUP(B2019,Оп27_BYN→EUR!$C$3:$C$33,1,0)),"Нет","Да")</f>
        <v>Нет</v>
      </c>
      <c r="D2019" s="54">
        <f t="shared" si="65"/>
        <v>365</v>
      </c>
      <c r="E2019" s="55">
        <f>('Все выпуски'!$H$4*'Все выпуски'!$H$8)*((VLOOKUP(IF(C2019="Нет",VLOOKUP(A2019,Оп27_BYN→EUR!$A$2:$C$33,3,0),VLOOKUP((A2019-1),Оп27_BYN→EUR!$A$2:$C$33,3,0)),$B$2:$G$2774,5,0)-VLOOKUP(B2019,$B$2:$G$2774,5,0))/365+(VLOOKUP(IF(C2019="Нет",VLOOKUP(A2019,Оп27_BYN→EUR!$A$2:$C$33,3,0),VLOOKUP((A2019-1),Оп27_BYN→EUR!$A$2:$C$33,3,0)),$B$2:$G$2774,6,0)-VLOOKUP(B2019,$B$2:$G$2774,6,0))/366)</f>
        <v>1.306835274041239</v>
      </c>
      <c r="F2019" s="54">
        <f>COUNTIF(D2020:$D$2774,365)</f>
        <v>755</v>
      </c>
      <c r="G2019" s="54">
        <f>COUNTIF(D2020:$D$2774,366)</f>
        <v>0</v>
      </c>
    </row>
    <row r="2020" spans="1:7" x14ac:dyDescent="0.25">
      <c r="A2020" s="54">
        <f>COUNTIF($C$3:C2020,"Да")</f>
        <v>22</v>
      </c>
      <c r="B2020" s="53">
        <f t="shared" si="63"/>
        <v>47418</v>
      </c>
      <c r="C2020" s="53" t="str">
        <f>IF(ISERROR(VLOOKUP(B2020,Оп27_BYN→EUR!$C$3:$C$33,1,0)),"Нет","Да")</f>
        <v>Нет</v>
      </c>
      <c r="D2020" s="54">
        <f t="shared" si="65"/>
        <v>365</v>
      </c>
      <c r="E2020" s="55">
        <f>('Все выпуски'!$H$4*'Все выпуски'!$H$8)*((VLOOKUP(IF(C2020="Нет",VLOOKUP(A2020,Оп27_BYN→EUR!$A$2:$C$33,3,0),VLOOKUP((A2020-1),Оп27_BYN→EUR!$A$2:$C$33,3,0)),$B$2:$G$2774,5,0)-VLOOKUP(B2020,$B$2:$G$2774,5,0))/365+(VLOOKUP(IF(C2020="Нет",VLOOKUP(A2020,Оп27_BYN→EUR!$A$2:$C$33,3,0),VLOOKUP((A2020-1),Оп27_BYN→EUR!$A$2:$C$33,3,0)),$B$2:$G$2774,6,0)-VLOOKUP(B2020,$B$2:$G$2774,6,0))/366)</f>
        <v>1.3335053816747335</v>
      </c>
      <c r="F2020" s="54">
        <f>COUNTIF(D2021:$D$2774,365)</f>
        <v>754</v>
      </c>
      <c r="G2020" s="54">
        <f>COUNTIF(D2021:$D$2774,366)</f>
        <v>0</v>
      </c>
    </row>
    <row r="2021" spans="1:7" x14ac:dyDescent="0.25">
      <c r="A2021" s="54">
        <f>COUNTIF($C$3:C2021,"Да")</f>
        <v>22</v>
      </c>
      <c r="B2021" s="53">
        <f t="shared" si="63"/>
        <v>47419</v>
      </c>
      <c r="C2021" s="53" t="str">
        <f>IF(ISERROR(VLOOKUP(B2021,Оп27_BYN→EUR!$C$3:$C$33,1,0)),"Нет","Да")</f>
        <v>Нет</v>
      </c>
      <c r="D2021" s="54">
        <f t="shared" si="65"/>
        <v>365</v>
      </c>
      <c r="E2021" s="55">
        <f>('Все выпуски'!$H$4*'Все выпуски'!$H$8)*((VLOOKUP(IF(C2021="Нет",VLOOKUP(A2021,Оп27_BYN→EUR!$A$2:$C$33,3,0),VLOOKUP((A2021-1),Оп27_BYN→EUR!$A$2:$C$33,3,0)),$B$2:$G$2774,5,0)-VLOOKUP(B2021,$B$2:$G$2774,5,0))/365+(VLOOKUP(IF(C2021="Нет",VLOOKUP(A2021,Оп27_BYN→EUR!$A$2:$C$33,3,0),VLOOKUP((A2021-1),Оп27_BYN→EUR!$A$2:$C$33,3,0)),$B$2:$G$2774,6,0)-VLOOKUP(B2021,$B$2:$G$2774,6,0))/366)</f>
        <v>1.3601754893082283</v>
      </c>
      <c r="F2021" s="54">
        <f>COUNTIF(D2022:$D$2774,365)</f>
        <v>753</v>
      </c>
      <c r="G2021" s="54">
        <f>COUNTIF(D2022:$D$2774,366)</f>
        <v>0</v>
      </c>
    </row>
    <row r="2022" spans="1:7" x14ac:dyDescent="0.25">
      <c r="A2022" s="54">
        <f>COUNTIF($C$3:C2022,"Да")</f>
        <v>22</v>
      </c>
      <c r="B2022" s="53">
        <f t="shared" si="63"/>
        <v>47420</v>
      </c>
      <c r="C2022" s="53" t="str">
        <f>IF(ISERROR(VLOOKUP(B2022,Оп27_BYN→EUR!$C$3:$C$33,1,0)),"Нет","Да")</f>
        <v>Нет</v>
      </c>
      <c r="D2022" s="54">
        <f t="shared" si="65"/>
        <v>365</v>
      </c>
      <c r="E2022" s="55">
        <f>('Все выпуски'!$H$4*'Все выпуски'!$H$8)*((VLOOKUP(IF(C2022="Нет",VLOOKUP(A2022,Оп27_BYN→EUR!$A$2:$C$33,3,0),VLOOKUP((A2022-1),Оп27_BYN→EUR!$A$2:$C$33,3,0)),$B$2:$G$2774,5,0)-VLOOKUP(B2022,$B$2:$G$2774,5,0))/365+(VLOOKUP(IF(C2022="Нет",VLOOKUP(A2022,Оп27_BYN→EUR!$A$2:$C$33,3,0),VLOOKUP((A2022-1),Оп27_BYN→EUR!$A$2:$C$33,3,0)),$B$2:$G$2774,6,0)-VLOOKUP(B2022,$B$2:$G$2774,6,0))/366)</f>
        <v>1.3868455969417228</v>
      </c>
      <c r="F2022" s="54">
        <f>COUNTIF(D2023:$D$2774,365)</f>
        <v>752</v>
      </c>
      <c r="G2022" s="54">
        <f>COUNTIF(D2023:$D$2774,366)</f>
        <v>0</v>
      </c>
    </row>
    <row r="2023" spans="1:7" x14ac:dyDescent="0.25">
      <c r="A2023" s="54">
        <f>COUNTIF($C$3:C2023,"Да")</f>
        <v>22</v>
      </c>
      <c r="B2023" s="53">
        <f t="shared" si="63"/>
        <v>47421</v>
      </c>
      <c r="C2023" s="53" t="str">
        <f>IF(ISERROR(VLOOKUP(B2023,Оп27_BYN→EUR!$C$3:$C$33,1,0)),"Нет","Да")</f>
        <v>Нет</v>
      </c>
      <c r="D2023" s="54">
        <f t="shared" si="65"/>
        <v>365</v>
      </c>
      <c r="E2023" s="55">
        <f>('Все выпуски'!$H$4*'Все выпуски'!$H$8)*((VLOOKUP(IF(C2023="Нет",VLOOKUP(A2023,Оп27_BYN→EUR!$A$2:$C$33,3,0),VLOOKUP((A2023-1),Оп27_BYN→EUR!$A$2:$C$33,3,0)),$B$2:$G$2774,5,0)-VLOOKUP(B2023,$B$2:$G$2774,5,0))/365+(VLOOKUP(IF(C2023="Нет",VLOOKUP(A2023,Оп27_BYN→EUR!$A$2:$C$33,3,0),VLOOKUP((A2023-1),Оп27_BYN→EUR!$A$2:$C$33,3,0)),$B$2:$G$2774,6,0)-VLOOKUP(B2023,$B$2:$G$2774,6,0))/366)</f>
        <v>1.4135157045752174</v>
      </c>
      <c r="F2023" s="54">
        <f>COUNTIF(D2024:$D$2774,365)</f>
        <v>751</v>
      </c>
      <c r="G2023" s="54">
        <f>COUNTIF(D2024:$D$2774,366)</f>
        <v>0</v>
      </c>
    </row>
    <row r="2024" spans="1:7" x14ac:dyDescent="0.25">
      <c r="A2024" s="54">
        <f>COUNTIF($C$3:C2024,"Да")</f>
        <v>22</v>
      </c>
      <c r="B2024" s="53">
        <f t="shared" si="63"/>
        <v>47422</v>
      </c>
      <c r="C2024" s="53" t="str">
        <f>IF(ISERROR(VLOOKUP(B2024,Оп27_BYN→EUR!$C$3:$C$33,1,0)),"Нет","Да")</f>
        <v>Нет</v>
      </c>
      <c r="D2024" s="54">
        <f t="shared" si="65"/>
        <v>365</v>
      </c>
      <c r="E2024" s="55">
        <f>('Все выпуски'!$H$4*'Все выпуски'!$H$8)*((VLOOKUP(IF(C2024="Нет",VLOOKUP(A2024,Оп27_BYN→EUR!$A$2:$C$33,3,0),VLOOKUP((A2024-1),Оп27_BYN→EUR!$A$2:$C$33,3,0)),$B$2:$G$2774,5,0)-VLOOKUP(B2024,$B$2:$G$2774,5,0))/365+(VLOOKUP(IF(C2024="Нет",VLOOKUP(A2024,Оп27_BYN→EUR!$A$2:$C$33,3,0),VLOOKUP((A2024-1),Оп27_BYN→EUR!$A$2:$C$33,3,0)),$B$2:$G$2774,6,0)-VLOOKUP(B2024,$B$2:$G$2774,6,0))/366)</f>
        <v>1.4401858122087123</v>
      </c>
      <c r="F2024" s="54">
        <f>COUNTIF(D2025:$D$2774,365)</f>
        <v>750</v>
      </c>
      <c r="G2024" s="54">
        <f>COUNTIF(D2025:$D$2774,366)</f>
        <v>0</v>
      </c>
    </row>
    <row r="2025" spans="1:7" x14ac:dyDescent="0.25">
      <c r="A2025" s="54">
        <f>COUNTIF($C$3:C2025,"Да")</f>
        <v>22</v>
      </c>
      <c r="B2025" s="53">
        <f t="shared" si="63"/>
        <v>47423</v>
      </c>
      <c r="C2025" s="53" t="str">
        <f>IF(ISERROR(VLOOKUP(B2025,Оп27_BYN→EUR!$C$3:$C$33,1,0)),"Нет","Да")</f>
        <v>Нет</v>
      </c>
      <c r="D2025" s="54">
        <f t="shared" si="65"/>
        <v>365</v>
      </c>
      <c r="E2025" s="55">
        <f>('Все выпуски'!$H$4*'Все выпуски'!$H$8)*((VLOOKUP(IF(C2025="Нет",VLOOKUP(A2025,Оп27_BYN→EUR!$A$2:$C$33,3,0),VLOOKUP((A2025-1),Оп27_BYN→EUR!$A$2:$C$33,3,0)),$B$2:$G$2774,5,0)-VLOOKUP(B2025,$B$2:$G$2774,5,0))/365+(VLOOKUP(IF(C2025="Нет",VLOOKUP(A2025,Оп27_BYN→EUR!$A$2:$C$33,3,0),VLOOKUP((A2025-1),Оп27_BYN→EUR!$A$2:$C$33,3,0)),$B$2:$G$2774,6,0)-VLOOKUP(B2025,$B$2:$G$2774,6,0))/366)</f>
        <v>1.4668559198422069</v>
      </c>
      <c r="F2025" s="54">
        <f>COUNTIF(D2026:$D$2774,365)</f>
        <v>749</v>
      </c>
      <c r="G2025" s="54">
        <f>COUNTIF(D2026:$D$2774,366)</f>
        <v>0</v>
      </c>
    </row>
    <row r="2026" spans="1:7" x14ac:dyDescent="0.25">
      <c r="A2026" s="54">
        <f>COUNTIF($C$3:C2026,"Да")</f>
        <v>22</v>
      </c>
      <c r="B2026" s="53">
        <f t="shared" si="63"/>
        <v>47424</v>
      </c>
      <c r="C2026" s="53" t="str">
        <f>IF(ISERROR(VLOOKUP(B2026,Оп27_BYN→EUR!$C$3:$C$33,1,0)),"Нет","Да")</f>
        <v>Нет</v>
      </c>
      <c r="D2026" s="54">
        <f t="shared" si="65"/>
        <v>365</v>
      </c>
      <c r="E2026" s="55">
        <f>('Все выпуски'!$H$4*'Все выпуски'!$H$8)*((VLOOKUP(IF(C2026="Нет",VLOOKUP(A2026,Оп27_BYN→EUR!$A$2:$C$33,3,0),VLOOKUP((A2026-1),Оп27_BYN→EUR!$A$2:$C$33,3,0)),$B$2:$G$2774,5,0)-VLOOKUP(B2026,$B$2:$G$2774,5,0))/365+(VLOOKUP(IF(C2026="Нет",VLOOKUP(A2026,Оп27_BYN→EUR!$A$2:$C$33,3,0),VLOOKUP((A2026-1),Оп27_BYN→EUR!$A$2:$C$33,3,0)),$B$2:$G$2774,6,0)-VLOOKUP(B2026,$B$2:$G$2774,6,0))/366)</f>
        <v>1.4935260274757016</v>
      </c>
      <c r="F2026" s="54">
        <f>COUNTIF(D2027:$D$2774,365)</f>
        <v>748</v>
      </c>
      <c r="G2026" s="54">
        <f>COUNTIF(D2027:$D$2774,366)</f>
        <v>0</v>
      </c>
    </row>
    <row r="2027" spans="1:7" x14ac:dyDescent="0.25">
      <c r="A2027" s="54">
        <f>COUNTIF($C$3:C2027,"Да")</f>
        <v>22</v>
      </c>
      <c r="B2027" s="53">
        <f t="shared" si="63"/>
        <v>47425</v>
      </c>
      <c r="C2027" s="53" t="str">
        <f>IF(ISERROR(VLOOKUP(B2027,Оп27_BYN→EUR!$C$3:$C$33,1,0)),"Нет","Да")</f>
        <v>Нет</v>
      </c>
      <c r="D2027" s="54">
        <f t="shared" si="65"/>
        <v>365</v>
      </c>
      <c r="E2027" s="55">
        <f>('Все выпуски'!$H$4*'Все выпуски'!$H$8)*((VLOOKUP(IF(C2027="Нет",VLOOKUP(A2027,Оп27_BYN→EUR!$A$2:$C$33,3,0),VLOOKUP((A2027-1),Оп27_BYN→EUR!$A$2:$C$33,3,0)),$B$2:$G$2774,5,0)-VLOOKUP(B2027,$B$2:$G$2774,5,0))/365+(VLOOKUP(IF(C2027="Нет",VLOOKUP(A2027,Оп27_BYN→EUR!$A$2:$C$33,3,0),VLOOKUP((A2027-1),Оп27_BYN→EUR!$A$2:$C$33,3,0)),$B$2:$G$2774,6,0)-VLOOKUP(B2027,$B$2:$G$2774,6,0))/366)</f>
        <v>1.5201961351091962</v>
      </c>
      <c r="F2027" s="54">
        <f>COUNTIF(D2028:$D$2774,365)</f>
        <v>747</v>
      </c>
      <c r="G2027" s="54">
        <f>COUNTIF(D2028:$D$2774,366)</f>
        <v>0</v>
      </c>
    </row>
    <row r="2028" spans="1:7" x14ac:dyDescent="0.25">
      <c r="A2028" s="54">
        <f>COUNTIF($C$3:C2028,"Да")</f>
        <v>22</v>
      </c>
      <c r="B2028" s="53">
        <f t="shared" si="63"/>
        <v>47426</v>
      </c>
      <c r="C2028" s="53" t="str">
        <f>IF(ISERROR(VLOOKUP(B2028,Оп27_BYN→EUR!$C$3:$C$33,1,0)),"Нет","Да")</f>
        <v>Нет</v>
      </c>
      <c r="D2028" s="54">
        <f t="shared" si="65"/>
        <v>365</v>
      </c>
      <c r="E2028" s="55">
        <f>('Все выпуски'!$H$4*'Все выпуски'!$H$8)*((VLOOKUP(IF(C2028="Нет",VLOOKUP(A2028,Оп27_BYN→EUR!$A$2:$C$33,3,0),VLOOKUP((A2028-1),Оп27_BYN→EUR!$A$2:$C$33,3,0)),$B$2:$G$2774,5,0)-VLOOKUP(B2028,$B$2:$G$2774,5,0))/365+(VLOOKUP(IF(C2028="Нет",VLOOKUP(A2028,Оп27_BYN→EUR!$A$2:$C$33,3,0),VLOOKUP((A2028-1),Оп27_BYN→EUR!$A$2:$C$33,3,0)),$B$2:$G$2774,6,0)-VLOOKUP(B2028,$B$2:$G$2774,6,0))/366)</f>
        <v>1.5468662427426911</v>
      </c>
      <c r="F2028" s="54">
        <f>COUNTIF(D2029:$D$2774,365)</f>
        <v>746</v>
      </c>
      <c r="G2028" s="54">
        <f>COUNTIF(D2029:$D$2774,366)</f>
        <v>0</v>
      </c>
    </row>
    <row r="2029" spans="1:7" x14ac:dyDescent="0.25">
      <c r="A2029" s="54">
        <f>COUNTIF($C$3:C2029,"Да")</f>
        <v>22</v>
      </c>
      <c r="B2029" s="53">
        <f t="shared" si="63"/>
        <v>47427</v>
      </c>
      <c r="C2029" s="53" t="str">
        <f>IF(ISERROR(VLOOKUP(B2029,Оп27_BYN→EUR!$C$3:$C$33,1,0)),"Нет","Да")</f>
        <v>Нет</v>
      </c>
      <c r="D2029" s="54">
        <f t="shared" si="65"/>
        <v>365</v>
      </c>
      <c r="E2029" s="55">
        <f>('Все выпуски'!$H$4*'Все выпуски'!$H$8)*((VLOOKUP(IF(C2029="Нет",VLOOKUP(A2029,Оп27_BYN→EUR!$A$2:$C$33,3,0),VLOOKUP((A2029-1),Оп27_BYN→EUR!$A$2:$C$33,3,0)),$B$2:$G$2774,5,0)-VLOOKUP(B2029,$B$2:$G$2774,5,0))/365+(VLOOKUP(IF(C2029="Нет",VLOOKUP(A2029,Оп27_BYN→EUR!$A$2:$C$33,3,0),VLOOKUP((A2029-1),Оп27_BYN→EUR!$A$2:$C$33,3,0)),$B$2:$G$2774,6,0)-VLOOKUP(B2029,$B$2:$G$2774,6,0))/366)</f>
        <v>1.5735363503761857</v>
      </c>
      <c r="F2029" s="54">
        <f>COUNTIF(D2030:$D$2774,365)</f>
        <v>745</v>
      </c>
      <c r="G2029" s="54">
        <f>COUNTIF(D2030:$D$2774,366)</f>
        <v>0</v>
      </c>
    </row>
    <row r="2030" spans="1:7" x14ac:dyDescent="0.25">
      <c r="A2030" s="54">
        <f>COUNTIF($C$3:C2030,"Да")</f>
        <v>22</v>
      </c>
      <c r="B2030" s="53">
        <f t="shared" si="63"/>
        <v>47428</v>
      </c>
      <c r="C2030" s="53" t="str">
        <f>IF(ISERROR(VLOOKUP(B2030,Оп27_BYN→EUR!$C$3:$C$33,1,0)),"Нет","Да")</f>
        <v>Нет</v>
      </c>
      <c r="D2030" s="54">
        <f t="shared" si="65"/>
        <v>365</v>
      </c>
      <c r="E2030" s="55">
        <f>('Все выпуски'!$H$4*'Все выпуски'!$H$8)*((VLOOKUP(IF(C2030="Нет",VLOOKUP(A2030,Оп27_BYN→EUR!$A$2:$C$33,3,0),VLOOKUP((A2030-1),Оп27_BYN→EUR!$A$2:$C$33,3,0)),$B$2:$G$2774,5,0)-VLOOKUP(B2030,$B$2:$G$2774,5,0))/365+(VLOOKUP(IF(C2030="Нет",VLOOKUP(A2030,Оп27_BYN→EUR!$A$2:$C$33,3,0),VLOOKUP((A2030-1),Оп27_BYN→EUR!$A$2:$C$33,3,0)),$B$2:$G$2774,6,0)-VLOOKUP(B2030,$B$2:$G$2774,6,0))/366)</f>
        <v>1.6002064580096802</v>
      </c>
      <c r="F2030" s="54">
        <f>COUNTIF(D2031:$D$2774,365)</f>
        <v>744</v>
      </c>
      <c r="G2030" s="54">
        <f>COUNTIF(D2031:$D$2774,366)</f>
        <v>0</v>
      </c>
    </row>
    <row r="2031" spans="1:7" x14ac:dyDescent="0.25">
      <c r="A2031" s="54">
        <f>COUNTIF($C$3:C2031,"Да")</f>
        <v>22</v>
      </c>
      <c r="B2031" s="53">
        <f t="shared" si="63"/>
        <v>47429</v>
      </c>
      <c r="C2031" s="53" t="str">
        <f>IF(ISERROR(VLOOKUP(B2031,Оп27_BYN→EUR!$C$3:$C$33,1,0)),"Нет","Да")</f>
        <v>Нет</v>
      </c>
      <c r="D2031" s="54">
        <f t="shared" si="65"/>
        <v>365</v>
      </c>
      <c r="E2031" s="55">
        <f>('Все выпуски'!$H$4*'Все выпуски'!$H$8)*((VLOOKUP(IF(C2031="Нет",VLOOKUP(A2031,Оп27_BYN→EUR!$A$2:$C$33,3,0),VLOOKUP((A2031-1),Оп27_BYN→EUR!$A$2:$C$33,3,0)),$B$2:$G$2774,5,0)-VLOOKUP(B2031,$B$2:$G$2774,5,0))/365+(VLOOKUP(IF(C2031="Нет",VLOOKUP(A2031,Оп27_BYN→EUR!$A$2:$C$33,3,0),VLOOKUP((A2031-1),Оп27_BYN→EUR!$A$2:$C$33,3,0)),$B$2:$G$2774,6,0)-VLOOKUP(B2031,$B$2:$G$2774,6,0))/366)</f>
        <v>1.626876565643175</v>
      </c>
      <c r="F2031" s="54">
        <f>COUNTIF(D2032:$D$2774,365)</f>
        <v>743</v>
      </c>
      <c r="G2031" s="54">
        <f>COUNTIF(D2032:$D$2774,366)</f>
        <v>0</v>
      </c>
    </row>
    <row r="2032" spans="1:7" x14ac:dyDescent="0.25">
      <c r="A2032" s="54">
        <f>COUNTIF($C$3:C2032,"Да")</f>
        <v>22</v>
      </c>
      <c r="B2032" s="53">
        <f t="shared" si="63"/>
        <v>47430</v>
      </c>
      <c r="C2032" s="53" t="str">
        <f>IF(ISERROR(VLOOKUP(B2032,Оп27_BYN→EUR!$C$3:$C$33,1,0)),"Нет","Да")</f>
        <v>Нет</v>
      </c>
      <c r="D2032" s="54">
        <f t="shared" si="65"/>
        <v>365</v>
      </c>
      <c r="E2032" s="55">
        <f>('Все выпуски'!$H$4*'Все выпуски'!$H$8)*((VLOOKUP(IF(C2032="Нет",VLOOKUP(A2032,Оп27_BYN→EUR!$A$2:$C$33,3,0),VLOOKUP((A2032-1),Оп27_BYN→EUR!$A$2:$C$33,3,0)),$B$2:$G$2774,5,0)-VLOOKUP(B2032,$B$2:$G$2774,5,0))/365+(VLOOKUP(IF(C2032="Нет",VLOOKUP(A2032,Оп27_BYN→EUR!$A$2:$C$33,3,0),VLOOKUP((A2032-1),Оп27_BYN→EUR!$A$2:$C$33,3,0)),$B$2:$G$2774,6,0)-VLOOKUP(B2032,$B$2:$G$2774,6,0))/366)</f>
        <v>1.6535466732766695</v>
      </c>
      <c r="F2032" s="54">
        <f>COUNTIF(D2033:$D$2774,365)</f>
        <v>742</v>
      </c>
      <c r="G2032" s="54">
        <f>COUNTIF(D2033:$D$2774,366)</f>
        <v>0</v>
      </c>
    </row>
    <row r="2033" spans="1:7" x14ac:dyDescent="0.25">
      <c r="A2033" s="54">
        <f>COUNTIF($C$3:C2033,"Да")</f>
        <v>22</v>
      </c>
      <c r="B2033" s="53">
        <f t="shared" si="63"/>
        <v>47431</v>
      </c>
      <c r="C2033" s="53" t="str">
        <f>IF(ISERROR(VLOOKUP(B2033,Оп27_BYN→EUR!$C$3:$C$33,1,0)),"Нет","Да")</f>
        <v>Нет</v>
      </c>
      <c r="D2033" s="54">
        <f t="shared" si="65"/>
        <v>365</v>
      </c>
      <c r="E2033" s="55">
        <f>('Все выпуски'!$H$4*'Все выпуски'!$H$8)*((VLOOKUP(IF(C2033="Нет",VLOOKUP(A2033,Оп27_BYN→EUR!$A$2:$C$33,3,0),VLOOKUP((A2033-1),Оп27_BYN→EUR!$A$2:$C$33,3,0)),$B$2:$G$2774,5,0)-VLOOKUP(B2033,$B$2:$G$2774,5,0))/365+(VLOOKUP(IF(C2033="Нет",VLOOKUP(A2033,Оп27_BYN→EUR!$A$2:$C$33,3,0),VLOOKUP((A2033-1),Оп27_BYN→EUR!$A$2:$C$33,3,0)),$B$2:$G$2774,6,0)-VLOOKUP(B2033,$B$2:$G$2774,6,0))/366)</f>
        <v>1.6802167809101645</v>
      </c>
      <c r="F2033" s="54">
        <f>COUNTIF(D2034:$D$2774,365)</f>
        <v>741</v>
      </c>
      <c r="G2033" s="54">
        <f>COUNTIF(D2034:$D$2774,366)</f>
        <v>0</v>
      </c>
    </row>
    <row r="2034" spans="1:7" x14ac:dyDescent="0.25">
      <c r="A2034" s="54">
        <f>COUNTIF($C$3:C2034,"Да")</f>
        <v>22</v>
      </c>
      <c r="B2034" s="53">
        <f t="shared" si="63"/>
        <v>47432</v>
      </c>
      <c r="C2034" s="53" t="str">
        <f>IF(ISERROR(VLOOKUP(B2034,Оп27_BYN→EUR!$C$3:$C$33,1,0)),"Нет","Да")</f>
        <v>Нет</v>
      </c>
      <c r="D2034" s="54">
        <f t="shared" si="65"/>
        <v>365</v>
      </c>
      <c r="E2034" s="55">
        <f>('Все выпуски'!$H$4*'Все выпуски'!$H$8)*((VLOOKUP(IF(C2034="Нет",VLOOKUP(A2034,Оп27_BYN→EUR!$A$2:$C$33,3,0),VLOOKUP((A2034-1),Оп27_BYN→EUR!$A$2:$C$33,3,0)),$B$2:$G$2774,5,0)-VLOOKUP(B2034,$B$2:$G$2774,5,0))/365+(VLOOKUP(IF(C2034="Нет",VLOOKUP(A2034,Оп27_BYN→EUR!$A$2:$C$33,3,0),VLOOKUP((A2034-1),Оп27_BYN→EUR!$A$2:$C$33,3,0)),$B$2:$G$2774,6,0)-VLOOKUP(B2034,$B$2:$G$2774,6,0))/366)</f>
        <v>1.706886888543659</v>
      </c>
      <c r="F2034" s="54">
        <f>COUNTIF(D2035:$D$2774,365)</f>
        <v>740</v>
      </c>
      <c r="G2034" s="54">
        <f>COUNTIF(D2035:$D$2774,366)</f>
        <v>0</v>
      </c>
    </row>
    <row r="2035" spans="1:7" x14ac:dyDescent="0.25">
      <c r="A2035" s="54">
        <f>COUNTIF($C$3:C2035,"Да")</f>
        <v>22</v>
      </c>
      <c r="B2035" s="53">
        <f t="shared" si="63"/>
        <v>47433</v>
      </c>
      <c r="C2035" s="53" t="str">
        <f>IF(ISERROR(VLOOKUP(B2035,Оп27_BYN→EUR!$C$3:$C$33,1,0)),"Нет","Да")</f>
        <v>Нет</v>
      </c>
      <c r="D2035" s="54">
        <f t="shared" si="65"/>
        <v>365</v>
      </c>
      <c r="E2035" s="55">
        <f>('Все выпуски'!$H$4*'Все выпуски'!$H$8)*((VLOOKUP(IF(C2035="Нет",VLOOKUP(A2035,Оп27_BYN→EUR!$A$2:$C$33,3,0),VLOOKUP((A2035-1),Оп27_BYN→EUR!$A$2:$C$33,3,0)),$B$2:$G$2774,5,0)-VLOOKUP(B2035,$B$2:$G$2774,5,0))/365+(VLOOKUP(IF(C2035="Нет",VLOOKUP(A2035,Оп27_BYN→EUR!$A$2:$C$33,3,0),VLOOKUP((A2035-1),Оп27_BYN→EUR!$A$2:$C$33,3,0)),$B$2:$G$2774,6,0)-VLOOKUP(B2035,$B$2:$G$2774,6,0))/366)</f>
        <v>1.7335569961771535</v>
      </c>
      <c r="F2035" s="54">
        <f>COUNTIF(D2036:$D$2774,365)</f>
        <v>739</v>
      </c>
      <c r="G2035" s="54">
        <f>COUNTIF(D2036:$D$2774,366)</f>
        <v>0</v>
      </c>
    </row>
    <row r="2036" spans="1:7" x14ac:dyDescent="0.25">
      <c r="A2036" s="54">
        <f>COUNTIF($C$3:C2036,"Да")</f>
        <v>22</v>
      </c>
      <c r="B2036" s="53">
        <f t="shared" si="63"/>
        <v>47434</v>
      </c>
      <c r="C2036" s="53" t="str">
        <f>IF(ISERROR(VLOOKUP(B2036,Оп27_BYN→EUR!$C$3:$C$33,1,0)),"Нет","Да")</f>
        <v>Нет</v>
      </c>
      <c r="D2036" s="54">
        <f t="shared" si="65"/>
        <v>365</v>
      </c>
      <c r="E2036" s="55">
        <f>('Все выпуски'!$H$4*'Все выпуски'!$H$8)*((VLOOKUP(IF(C2036="Нет",VLOOKUP(A2036,Оп27_BYN→EUR!$A$2:$C$33,3,0),VLOOKUP((A2036-1),Оп27_BYN→EUR!$A$2:$C$33,3,0)),$B$2:$G$2774,5,0)-VLOOKUP(B2036,$B$2:$G$2774,5,0))/365+(VLOOKUP(IF(C2036="Нет",VLOOKUP(A2036,Оп27_BYN→EUR!$A$2:$C$33,3,0),VLOOKUP((A2036-1),Оп27_BYN→EUR!$A$2:$C$33,3,0)),$B$2:$G$2774,6,0)-VLOOKUP(B2036,$B$2:$G$2774,6,0))/366)</f>
        <v>1.7602271038106483</v>
      </c>
      <c r="F2036" s="54">
        <f>COUNTIF(D2037:$D$2774,365)</f>
        <v>738</v>
      </c>
      <c r="G2036" s="54">
        <f>COUNTIF(D2037:$D$2774,366)</f>
        <v>0</v>
      </c>
    </row>
    <row r="2037" spans="1:7" x14ac:dyDescent="0.25">
      <c r="A2037" s="54">
        <f>COUNTIF($C$3:C2037,"Да")</f>
        <v>22</v>
      </c>
      <c r="B2037" s="53">
        <f t="shared" si="63"/>
        <v>47435</v>
      </c>
      <c r="C2037" s="53" t="str">
        <f>IF(ISERROR(VLOOKUP(B2037,Оп27_BYN→EUR!$C$3:$C$33,1,0)),"Нет","Да")</f>
        <v>Нет</v>
      </c>
      <c r="D2037" s="54">
        <f t="shared" si="65"/>
        <v>365</v>
      </c>
      <c r="E2037" s="55">
        <f>('Все выпуски'!$H$4*'Все выпуски'!$H$8)*((VLOOKUP(IF(C2037="Нет",VLOOKUP(A2037,Оп27_BYN→EUR!$A$2:$C$33,3,0),VLOOKUP((A2037-1),Оп27_BYN→EUR!$A$2:$C$33,3,0)),$B$2:$G$2774,5,0)-VLOOKUP(B2037,$B$2:$G$2774,5,0))/365+(VLOOKUP(IF(C2037="Нет",VLOOKUP(A2037,Оп27_BYN→EUR!$A$2:$C$33,3,0),VLOOKUP((A2037-1),Оп27_BYN→EUR!$A$2:$C$33,3,0)),$B$2:$G$2774,6,0)-VLOOKUP(B2037,$B$2:$G$2774,6,0))/366)</f>
        <v>1.7868972114441428</v>
      </c>
      <c r="F2037" s="54">
        <f>COUNTIF(D2038:$D$2774,365)</f>
        <v>737</v>
      </c>
      <c r="G2037" s="54">
        <f>COUNTIF(D2038:$D$2774,366)</f>
        <v>0</v>
      </c>
    </row>
    <row r="2038" spans="1:7" x14ac:dyDescent="0.25">
      <c r="A2038" s="54">
        <f>COUNTIF($C$3:C2038,"Да")</f>
        <v>22</v>
      </c>
      <c r="B2038" s="53">
        <f t="shared" si="63"/>
        <v>47436</v>
      </c>
      <c r="C2038" s="53" t="str">
        <f>IF(ISERROR(VLOOKUP(B2038,Оп27_BYN→EUR!$C$3:$C$33,1,0)),"Нет","Да")</f>
        <v>Нет</v>
      </c>
      <c r="D2038" s="54">
        <f t="shared" si="65"/>
        <v>365</v>
      </c>
      <c r="E2038" s="55">
        <f>('Все выпуски'!$H$4*'Все выпуски'!$H$8)*((VLOOKUP(IF(C2038="Нет",VLOOKUP(A2038,Оп27_BYN→EUR!$A$2:$C$33,3,0),VLOOKUP((A2038-1),Оп27_BYN→EUR!$A$2:$C$33,3,0)),$B$2:$G$2774,5,0)-VLOOKUP(B2038,$B$2:$G$2774,5,0))/365+(VLOOKUP(IF(C2038="Нет",VLOOKUP(A2038,Оп27_BYN→EUR!$A$2:$C$33,3,0),VLOOKUP((A2038-1),Оп27_BYN→EUR!$A$2:$C$33,3,0)),$B$2:$G$2774,6,0)-VLOOKUP(B2038,$B$2:$G$2774,6,0))/366)</f>
        <v>1.8135673190776378</v>
      </c>
      <c r="F2038" s="54">
        <f>COUNTIF(D2039:$D$2774,365)</f>
        <v>736</v>
      </c>
      <c r="G2038" s="54">
        <f>COUNTIF(D2039:$D$2774,366)</f>
        <v>0</v>
      </c>
    </row>
    <row r="2039" spans="1:7" x14ac:dyDescent="0.25">
      <c r="A2039" s="54">
        <f>COUNTIF($C$3:C2039,"Да")</f>
        <v>22</v>
      </c>
      <c r="B2039" s="53">
        <f t="shared" si="63"/>
        <v>47437</v>
      </c>
      <c r="C2039" s="53" t="str">
        <f>IF(ISERROR(VLOOKUP(B2039,Оп27_BYN→EUR!$C$3:$C$33,1,0)),"Нет","Да")</f>
        <v>Нет</v>
      </c>
      <c r="D2039" s="54">
        <f t="shared" si="65"/>
        <v>365</v>
      </c>
      <c r="E2039" s="55">
        <f>('Все выпуски'!$H$4*'Все выпуски'!$H$8)*((VLOOKUP(IF(C2039="Нет",VLOOKUP(A2039,Оп27_BYN→EUR!$A$2:$C$33,3,0),VLOOKUP((A2039-1),Оп27_BYN→EUR!$A$2:$C$33,3,0)),$B$2:$G$2774,5,0)-VLOOKUP(B2039,$B$2:$G$2774,5,0))/365+(VLOOKUP(IF(C2039="Нет",VLOOKUP(A2039,Оп27_BYN→EUR!$A$2:$C$33,3,0),VLOOKUP((A2039-1),Оп27_BYN→EUR!$A$2:$C$33,3,0)),$B$2:$G$2774,6,0)-VLOOKUP(B2039,$B$2:$G$2774,6,0))/366)</f>
        <v>1.8402374267111323</v>
      </c>
      <c r="F2039" s="54">
        <f>COUNTIF(D2040:$D$2774,365)</f>
        <v>735</v>
      </c>
      <c r="G2039" s="54">
        <f>COUNTIF(D2040:$D$2774,366)</f>
        <v>0</v>
      </c>
    </row>
    <row r="2040" spans="1:7" x14ac:dyDescent="0.25">
      <c r="A2040" s="54">
        <f>COUNTIF($C$3:C2040,"Да")</f>
        <v>22</v>
      </c>
      <c r="B2040" s="53">
        <f t="shared" si="63"/>
        <v>47438</v>
      </c>
      <c r="C2040" s="53" t="str">
        <f>IF(ISERROR(VLOOKUP(B2040,Оп27_BYN→EUR!$C$3:$C$33,1,0)),"Нет","Да")</f>
        <v>Нет</v>
      </c>
      <c r="D2040" s="54">
        <f t="shared" si="65"/>
        <v>365</v>
      </c>
      <c r="E2040" s="55">
        <f>('Все выпуски'!$H$4*'Все выпуски'!$H$8)*((VLOOKUP(IF(C2040="Нет",VLOOKUP(A2040,Оп27_BYN→EUR!$A$2:$C$33,3,0),VLOOKUP((A2040-1),Оп27_BYN→EUR!$A$2:$C$33,3,0)),$B$2:$G$2774,5,0)-VLOOKUP(B2040,$B$2:$G$2774,5,0))/365+(VLOOKUP(IF(C2040="Нет",VLOOKUP(A2040,Оп27_BYN→EUR!$A$2:$C$33,3,0),VLOOKUP((A2040-1),Оп27_BYN→EUR!$A$2:$C$33,3,0)),$B$2:$G$2774,6,0)-VLOOKUP(B2040,$B$2:$G$2774,6,0))/366)</f>
        <v>1.8669075343446269</v>
      </c>
      <c r="F2040" s="54">
        <f>COUNTIF(D2041:$D$2774,365)</f>
        <v>734</v>
      </c>
      <c r="G2040" s="54">
        <f>COUNTIF(D2041:$D$2774,366)</f>
        <v>0</v>
      </c>
    </row>
    <row r="2041" spans="1:7" x14ac:dyDescent="0.25">
      <c r="A2041" s="54">
        <f>COUNTIF($C$3:C2041,"Да")</f>
        <v>22</v>
      </c>
      <c r="B2041" s="53">
        <f t="shared" si="63"/>
        <v>47439</v>
      </c>
      <c r="C2041" s="53" t="str">
        <f>IF(ISERROR(VLOOKUP(B2041,Оп27_BYN→EUR!$C$3:$C$33,1,0)),"Нет","Да")</f>
        <v>Нет</v>
      </c>
      <c r="D2041" s="54">
        <f t="shared" si="65"/>
        <v>365</v>
      </c>
      <c r="E2041" s="55">
        <f>('Все выпуски'!$H$4*'Все выпуски'!$H$8)*((VLOOKUP(IF(C2041="Нет",VLOOKUP(A2041,Оп27_BYN→EUR!$A$2:$C$33,3,0),VLOOKUP((A2041-1),Оп27_BYN→EUR!$A$2:$C$33,3,0)),$B$2:$G$2774,5,0)-VLOOKUP(B2041,$B$2:$G$2774,5,0))/365+(VLOOKUP(IF(C2041="Нет",VLOOKUP(A2041,Оп27_BYN→EUR!$A$2:$C$33,3,0),VLOOKUP((A2041-1),Оп27_BYN→EUR!$A$2:$C$33,3,0)),$B$2:$G$2774,6,0)-VLOOKUP(B2041,$B$2:$G$2774,6,0))/366)</f>
        <v>1.8935776419781216</v>
      </c>
      <c r="F2041" s="54">
        <f>COUNTIF(D2042:$D$2774,365)</f>
        <v>733</v>
      </c>
      <c r="G2041" s="54">
        <f>COUNTIF(D2042:$D$2774,366)</f>
        <v>0</v>
      </c>
    </row>
    <row r="2042" spans="1:7" x14ac:dyDescent="0.25">
      <c r="A2042" s="54">
        <f>COUNTIF($C$3:C2042,"Да")</f>
        <v>22</v>
      </c>
      <c r="B2042" s="53">
        <f t="shared" si="63"/>
        <v>47440</v>
      </c>
      <c r="C2042" s="53" t="str">
        <f>IF(ISERROR(VLOOKUP(B2042,Оп27_BYN→EUR!$C$3:$C$33,1,0)),"Нет","Да")</f>
        <v>Нет</v>
      </c>
      <c r="D2042" s="54">
        <f t="shared" si="65"/>
        <v>365</v>
      </c>
      <c r="E2042" s="55">
        <f>('Все выпуски'!$H$4*'Все выпуски'!$H$8)*((VLOOKUP(IF(C2042="Нет",VLOOKUP(A2042,Оп27_BYN→EUR!$A$2:$C$33,3,0),VLOOKUP((A2042-1),Оп27_BYN→EUR!$A$2:$C$33,3,0)),$B$2:$G$2774,5,0)-VLOOKUP(B2042,$B$2:$G$2774,5,0))/365+(VLOOKUP(IF(C2042="Нет",VLOOKUP(A2042,Оп27_BYN→EUR!$A$2:$C$33,3,0),VLOOKUP((A2042-1),Оп27_BYN→EUR!$A$2:$C$33,3,0)),$B$2:$G$2774,6,0)-VLOOKUP(B2042,$B$2:$G$2774,6,0))/366)</f>
        <v>1.9202477496116164</v>
      </c>
      <c r="F2042" s="54">
        <f>COUNTIF(D2043:$D$2774,365)</f>
        <v>732</v>
      </c>
      <c r="G2042" s="54">
        <f>COUNTIF(D2043:$D$2774,366)</f>
        <v>0</v>
      </c>
    </row>
    <row r="2043" spans="1:7" x14ac:dyDescent="0.25">
      <c r="A2043" s="54">
        <f>COUNTIF($C$3:C2043,"Да")</f>
        <v>22</v>
      </c>
      <c r="B2043" s="53">
        <f t="shared" si="63"/>
        <v>47441</v>
      </c>
      <c r="C2043" s="53" t="str">
        <f>IF(ISERROR(VLOOKUP(B2043,Оп27_BYN→EUR!$C$3:$C$33,1,0)),"Нет","Да")</f>
        <v>Нет</v>
      </c>
      <c r="D2043" s="54">
        <f t="shared" si="65"/>
        <v>365</v>
      </c>
      <c r="E2043" s="55">
        <f>('Все выпуски'!$H$4*'Все выпуски'!$H$8)*((VLOOKUP(IF(C2043="Нет",VLOOKUP(A2043,Оп27_BYN→EUR!$A$2:$C$33,3,0),VLOOKUP((A2043-1),Оп27_BYN→EUR!$A$2:$C$33,3,0)),$B$2:$G$2774,5,0)-VLOOKUP(B2043,$B$2:$G$2774,5,0))/365+(VLOOKUP(IF(C2043="Нет",VLOOKUP(A2043,Оп27_BYN→EUR!$A$2:$C$33,3,0),VLOOKUP((A2043-1),Оп27_BYN→EUR!$A$2:$C$33,3,0)),$B$2:$G$2774,6,0)-VLOOKUP(B2043,$B$2:$G$2774,6,0))/366)</f>
        <v>1.9469178572451111</v>
      </c>
      <c r="F2043" s="54">
        <f>COUNTIF(D2044:$D$2774,365)</f>
        <v>731</v>
      </c>
      <c r="G2043" s="54">
        <f>COUNTIF(D2044:$D$2774,366)</f>
        <v>0</v>
      </c>
    </row>
    <row r="2044" spans="1:7" x14ac:dyDescent="0.25">
      <c r="A2044" s="54">
        <f>COUNTIF($C$3:C2044,"Да")</f>
        <v>22</v>
      </c>
      <c r="B2044" s="53">
        <f t="shared" si="63"/>
        <v>47442</v>
      </c>
      <c r="C2044" s="53" t="str">
        <f>IF(ISERROR(VLOOKUP(B2044,Оп27_BYN→EUR!$C$3:$C$33,1,0)),"Нет","Да")</f>
        <v>Нет</v>
      </c>
      <c r="D2044" s="54">
        <f t="shared" si="65"/>
        <v>365</v>
      </c>
      <c r="E2044" s="55">
        <f>('Все выпуски'!$H$4*'Все выпуски'!$H$8)*((VLOOKUP(IF(C2044="Нет",VLOOKUP(A2044,Оп27_BYN→EUR!$A$2:$C$33,3,0),VLOOKUP((A2044-1),Оп27_BYN→EUR!$A$2:$C$33,3,0)),$B$2:$G$2774,5,0)-VLOOKUP(B2044,$B$2:$G$2774,5,0))/365+(VLOOKUP(IF(C2044="Нет",VLOOKUP(A2044,Оп27_BYN→EUR!$A$2:$C$33,3,0),VLOOKUP((A2044-1),Оп27_BYN→EUR!$A$2:$C$33,3,0)),$B$2:$G$2774,6,0)-VLOOKUP(B2044,$B$2:$G$2774,6,0))/366)</f>
        <v>1.9735879648786057</v>
      </c>
      <c r="F2044" s="54">
        <f>COUNTIF(D2045:$D$2774,365)</f>
        <v>730</v>
      </c>
      <c r="G2044" s="54">
        <f>COUNTIF(D2045:$D$2774,366)</f>
        <v>0</v>
      </c>
    </row>
    <row r="2045" spans="1:7" x14ac:dyDescent="0.25">
      <c r="A2045" s="54">
        <f>COUNTIF($C$3:C2045,"Да")</f>
        <v>22</v>
      </c>
      <c r="B2045" s="53">
        <f t="shared" si="63"/>
        <v>47443</v>
      </c>
      <c r="C2045" s="53" t="str">
        <f>IF(ISERROR(VLOOKUP(B2045,Оп27_BYN→EUR!$C$3:$C$33,1,0)),"Нет","Да")</f>
        <v>Нет</v>
      </c>
      <c r="D2045" s="54">
        <f t="shared" si="65"/>
        <v>365</v>
      </c>
      <c r="E2045" s="55">
        <f>('Все выпуски'!$H$4*'Все выпуски'!$H$8)*((VLOOKUP(IF(C2045="Нет",VLOOKUP(A2045,Оп27_BYN→EUR!$A$2:$C$33,3,0),VLOOKUP((A2045-1),Оп27_BYN→EUR!$A$2:$C$33,3,0)),$B$2:$G$2774,5,0)-VLOOKUP(B2045,$B$2:$G$2774,5,0))/365+(VLOOKUP(IF(C2045="Нет",VLOOKUP(A2045,Оп27_BYN→EUR!$A$2:$C$33,3,0),VLOOKUP((A2045-1),Оп27_BYN→EUR!$A$2:$C$33,3,0)),$B$2:$G$2774,6,0)-VLOOKUP(B2045,$B$2:$G$2774,6,0))/366)</f>
        <v>2.0002580725121004</v>
      </c>
      <c r="F2045" s="54">
        <f>COUNTIF(D2046:$D$2774,365)</f>
        <v>729</v>
      </c>
      <c r="G2045" s="54">
        <f>COUNTIF(D2046:$D$2774,366)</f>
        <v>0</v>
      </c>
    </row>
    <row r="2046" spans="1:7" x14ac:dyDescent="0.25">
      <c r="A2046" s="54">
        <f>COUNTIF($C$3:C2046,"Да")</f>
        <v>22</v>
      </c>
      <c r="B2046" s="53">
        <f t="shared" si="63"/>
        <v>47444</v>
      </c>
      <c r="C2046" s="53" t="str">
        <f>IF(ISERROR(VLOOKUP(B2046,Оп27_BYN→EUR!$C$3:$C$33,1,0)),"Нет","Да")</f>
        <v>Нет</v>
      </c>
      <c r="D2046" s="54">
        <f t="shared" si="65"/>
        <v>365</v>
      </c>
      <c r="E2046" s="55">
        <f>('Все выпуски'!$H$4*'Все выпуски'!$H$8)*((VLOOKUP(IF(C2046="Нет",VLOOKUP(A2046,Оп27_BYN→EUR!$A$2:$C$33,3,0),VLOOKUP((A2046-1),Оп27_BYN→EUR!$A$2:$C$33,3,0)),$B$2:$G$2774,5,0)-VLOOKUP(B2046,$B$2:$G$2774,5,0))/365+(VLOOKUP(IF(C2046="Нет",VLOOKUP(A2046,Оп27_BYN→EUR!$A$2:$C$33,3,0),VLOOKUP((A2046-1),Оп27_BYN→EUR!$A$2:$C$33,3,0)),$B$2:$G$2774,6,0)-VLOOKUP(B2046,$B$2:$G$2774,6,0))/366)</f>
        <v>2.0269281801455952</v>
      </c>
      <c r="F2046" s="54">
        <f>COUNTIF(D2047:$D$2774,365)</f>
        <v>728</v>
      </c>
      <c r="G2046" s="54">
        <f>COUNTIF(D2047:$D$2774,366)</f>
        <v>0</v>
      </c>
    </row>
    <row r="2047" spans="1:7" x14ac:dyDescent="0.25">
      <c r="A2047" s="54">
        <f>COUNTIF($C$3:C2047,"Да")</f>
        <v>22</v>
      </c>
      <c r="B2047" s="53">
        <f t="shared" si="63"/>
        <v>47445</v>
      </c>
      <c r="C2047" s="53" t="str">
        <f>IF(ISERROR(VLOOKUP(B2047,Оп27_BYN→EUR!$C$3:$C$33,1,0)),"Нет","Да")</f>
        <v>Нет</v>
      </c>
      <c r="D2047" s="54">
        <f t="shared" si="65"/>
        <v>365</v>
      </c>
      <c r="E2047" s="55">
        <f>('Все выпуски'!$H$4*'Все выпуски'!$H$8)*((VLOOKUP(IF(C2047="Нет",VLOOKUP(A2047,Оп27_BYN→EUR!$A$2:$C$33,3,0),VLOOKUP((A2047-1),Оп27_BYN→EUR!$A$2:$C$33,3,0)),$B$2:$G$2774,5,0)-VLOOKUP(B2047,$B$2:$G$2774,5,0))/365+(VLOOKUP(IF(C2047="Нет",VLOOKUP(A2047,Оп27_BYN→EUR!$A$2:$C$33,3,0),VLOOKUP((A2047-1),Оп27_BYN→EUR!$A$2:$C$33,3,0)),$B$2:$G$2774,6,0)-VLOOKUP(B2047,$B$2:$G$2774,6,0))/366)</f>
        <v>2.0535982877790895</v>
      </c>
      <c r="F2047" s="54">
        <f>COUNTIF(D2048:$D$2774,365)</f>
        <v>727</v>
      </c>
      <c r="G2047" s="54">
        <f>COUNTIF(D2048:$D$2774,366)</f>
        <v>0</v>
      </c>
    </row>
    <row r="2048" spans="1:7" x14ac:dyDescent="0.25">
      <c r="A2048" s="54">
        <f>COUNTIF($C$3:C2048,"Да")</f>
        <v>22</v>
      </c>
      <c r="B2048" s="53">
        <f t="shared" si="63"/>
        <v>47446</v>
      </c>
      <c r="C2048" s="53" t="str">
        <f>IF(ISERROR(VLOOKUP(B2048,Оп27_BYN→EUR!$C$3:$C$33,1,0)),"Нет","Да")</f>
        <v>Нет</v>
      </c>
      <c r="D2048" s="54">
        <f t="shared" si="65"/>
        <v>365</v>
      </c>
      <c r="E2048" s="55">
        <f>('Все выпуски'!$H$4*'Все выпуски'!$H$8)*((VLOOKUP(IF(C2048="Нет",VLOOKUP(A2048,Оп27_BYN→EUR!$A$2:$C$33,3,0),VLOOKUP((A2048-1),Оп27_BYN→EUR!$A$2:$C$33,3,0)),$B$2:$G$2774,5,0)-VLOOKUP(B2048,$B$2:$G$2774,5,0))/365+(VLOOKUP(IF(C2048="Нет",VLOOKUP(A2048,Оп27_BYN→EUR!$A$2:$C$33,3,0),VLOOKUP((A2048-1),Оп27_BYN→EUR!$A$2:$C$33,3,0)),$B$2:$G$2774,6,0)-VLOOKUP(B2048,$B$2:$G$2774,6,0))/366)</f>
        <v>2.0802683954125842</v>
      </c>
      <c r="F2048" s="54">
        <f>COUNTIF(D2049:$D$2774,365)</f>
        <v>726</v>
      </c>
      <c r="G2048" s="54">
        <f>COUNTIF(D2049:$D$2774,366)</f>
        <v>0</v>
      </c>
    </row>
    <row r="2049" spans="1:7" x14ac:dyDescent="0.25">
      <c r="A2049" s="54">
        <f>COUNTIF($C$3:C2049,"Да")</f>
        <v>22</v>
      </c>
      <c r="B2049" s="53">
        <f t="shared" si="63"/>
        <v>47447</v>
      </c>
      <c r="C2049" s="53" t="str">
        <f>IF(ISERROR(VLOOKUP(B2049,Оп27_BYN→EUR!$C$3:$C$33,1,0)),"Нет","Да")</f>
        <v>Нет</v>
      </c>
      <c r="D2049" s="54">
        <f t="shared" si="65"/>
        <v>365</v>
      </c>
      <c r="E2049" s="55">
        <f>('Все выпуски'!$H$4*'Все выпуски'!$H$8)*((VLOOKUP(IF(C2049="Нет",VLOOKUP(A2049,Оп27_BYN→EUR!$A$2:$C$33,3,0),VLOOKUP((A2049-1),Оп27_BYN→EUR!$A$2:$C$33,3,0)),$B$2:$G$2774,5,0)-VLOOKUP(B2049,$B$2:$G$2774,5,0))/365+(VLOOKUP(IF(C2049="Нет",VLOOKUP(A2049,Оп27_BYN→EUR!$A$2:$C$33,3,0),VLOOKUP((A2049-1),Оп27_BYN→EUR!$A$2:$C$33,3,0)),$B$2:$G$2774,6,0)-VLOOKUP(B2049,$B$2:$G$2774,6,0))/366)</f>
        <v>2.106938503046079</v>
      </c>
      <c r="F2049" s="54">
        <f>COUNTIF(D2050:$D$2774,365)</f>
        <v>725</v>
      </c>
      <c r="G2049" s="54">
        <f>COUNTIF(D2050:$D$2774,366)</f>
        <v>0</v>
      </c>
    </row>
    <row r="2050" spans="1:7" x14ac:dyDescent="0.25">
      <c r="A2050" s="54">
        <f>COUNTIF($C$3:C2050,"Да")</f>
        <v>22</v>
      </c>
      <c r="B2050" s="53">
        <f t="shared" si="63"/>
        <v>47448</v>
      </c>
      <c r="C2050" s="53" t="str">
        <f>IF(ISERROR(VLOOKUP(B2050,Оп27_BYN→EUR!$C$3:$C$33,1,0)),"Нет","Да")</f>
        <v>Нет</v>
      </c>
      <c r="D2050" s="54">
        <f t="shared" si="65"/>
        <v>365</v>
      </c>
      <c r="E2050" s="55">
        <f>('Все выпуски'!$H$4*'Все выпуски'!$H$8)*((VLOOKUP(IF(C2050="Нет",VLOOKUP(A2050,Оп27_BYN→EUR!$A$2:$C$33,3,0),VLOOKUP((A2050-1),Оп27_BYN→EUR!$A$2:$C$33,3,0)),$B$2:$G$2774,5,0)-VLOOKUP(B2050,$B$2:$G$2774,5,0))/365+(VLOOKUP(IF(C2050="Нет",VLOOKUP(A2050,Оп27_BYN→EUR!$A$2:$C$33,3,0),VLOOKUP((A2050-1),Оп27_BYN→EUR!$A$2:$C$33,3,0)),$B$2:$G$2774,6,0)-VLOOKUP(B2050,$B$2:$G$2774,6,0))/366)</f>
        <v>2.1336086106795737</v>
      </c>
      <c r="F2050" s="54">
        <f>COUNTIF(D2051:$D$2774,365)</f>
        <v>724</v>
      </c>
      <c r="G2050" s="54">
        <f>COUNTIF(D2051:$D$2774,366)</f>
        <v>0</v>
      </c>
    </row>
    <row r="2051" spans="1:7" x14ac:dyDescent="0.25">
      <c r="A2051" s="54">
        <f>COUNTIF($C$3:C2051,"Да")</f>
        <v>22</v>
      </c>
      <c r="B2051" s="53">
        <f t="shared" si="63"/>
        <v>47449</v>
      </c>
      <c r="C2051" s="53" t="str">
        <f>IF(ISERROR(VLOOKUP(B2051,Оп27_BYN→EUR!$C$3:$C$33,1,0)),"Нет","Да")</f>
        <v>Нет</v>
      </c>
      <c r="D2051" s="54">
        <f t="shared" si="65"/>
        <v>365</v>
      </c>
      <c r="E2051" s="55">
        <f>('Все выпуски'!$H$4*'Все выпуски'!$H$8)*((VLOOKUP(IF(C2051="Нет",VLOOKUP(A2051,Оп27_BYN→EUR!$A$2:$C$33,3,0),VLOOKUP((A2051-1),Оп27_BYN→EUR!$A$2:$C$33,3,0)),$B$2:$G$2774,5,0)-VLOOKUP(B2051,$B$2:$G$2774,5,0))/365+(VLOOKUP(IF(C2051="Нет",VLOOKUP(A2051,Оп27_BYN→EUR!$A$2:$C$33,3,0),VLOOKUP((A2051-1),Оп27_BYN→EUR!$A$2:$C$33,3,0)),$B$2:$G$2774,6,0)-VLOOKUP(B2051,$B$2:$G$2774,6,0))/366)</f>
        <v>2.1602787183130685</v>
      </c>
      <c r="F2051" s="54">
        <f>COUNTIF(D2052:$D$2774,365)</f>
        <v>723</v>
      </c>
      <c r="G2051" s="54">
        <f>COUNTIF(D2052:$D$2774,366)</f>
        <v>0</v>
      </c>
    </row>
    <row r="2052" spans="1:7" x14ac:dyDescent="0.25">
      <c r="A2052" s="54">
        <f>COUNTIF($C$3:C2052,"Да")</f>
        <v>22</v>
      </c>
      <c r="B2052" s="53">
        <f t="shared" ref="B2052:B2115" si="66">B2051+1</f>
        <v>47450</v>
      </c>
      <c r="C2052" s="53" t="str">
        <f>IF(ISERROR(VLOOKUP(B2052,Оп27_BYN→EUR!$C$3:$C$33,1,0)),"Нет","Да")</f>
        <v>Нет</v>
      </c>
      <c r="D2052" s="54">
        <f t="shared" si="65"/>
        <v>365</v>
      </c>
      <c r="E2052" s="55">
        <f>('Все выпуски'!$H$4*'Все выпуски'!$H$8)*((VLOOKUP(IF(C2052="Нет",VLOOKUP(A2052,Оп27_BYN→EUR!$A$2:$C$33,3,0),VLOOKUP((A2052-1),Оп27_BYN→EUR!$A$2:$C$33,3,0)),$B$2:$G$2774,5,0)-VLOOKUP(B2052,$B$2:$G$2774,5,0))/365+(VLOOKUP(IF(C2052="Нет",VLOOKUP(A2052,Оп27_BYN→EUR!$A$2:$C$33,3,0),VLOOKUP((A2052-1),Оп27_BYN→EUR!$A$2:$C$33,3,0)),$B$2:$G$2774,6,0)-VLOOKUP(B2052,$B$2:$G$2774,6,0))/366)</f>
        <v>2.1869488259465628</v>
      </c>
      <c r="F2052" s="54">
        <f>COUNTIF(D2053:$D$2774,365)</f>
        <v>722</v>
      </c>
      <c r="G2052" s="54">
        <f>COUNTIF(D2053:$D$2774,366)</f>
        <v>0</v>
      </c>
    </row>
    <row r="2053" spans="1:7" x14ac:dyDescent="0.25">
      <c r="A2053" s="54">
        <f>COUNTIF($C$3:C2053,"Да")</f>
        <v>22</v>
      </c>
      <c r="B2053" s="53">
        <f t="shared" si="66"/>
        <v>47451</v>
      </c>
      <c r="C2053" s="53" t="str">
        <f>IF(ISERROR(VLOOKUP(B2053,Оп27_BYN→EUR!$C$3:$C$33,1,0)),"Нет","Да")</f>
        <v>Нет</v>
      </c>
      <c r="D2053" s="54">
        <f t="shared" si="65"/>
        <v>365</v>
      </c>
      <c r="E2053" s="55">
        <f>('Все выпуски'!$H$4*'Все выпуски'!$H$8)*((VLOOKUP(IF(C2053="Нет",VLOOKUP(A2053,Оп27_BYN→EUR!$A$2:$C$33,3,0),VLOOKUP((A2053-1),Оп27_BYN→EUR!$A$2:$C$33,3,0)),$B$2:$G$2774,5,0)-VLOOKUP(B2053,$B$2:$G$2774,5,0))/365+(VLOOKUP(IF(C2053="Нет",VLOOKUP(A2053,Оп27_BYN→EUR!$A$2:$C$33,3,0),VLOOKUP((A2053-1),Оп27_BYN→EUR!$A$2:$C$33,3,0)),$B$2:$G$2774,6,0)-VLOOKUP(B2053,$B$2:$G$2774,6,0))/366)</f>
        <v>2.213618933580058</v>
      </c>
      <c r="F2053" s="54">
        <f>COUNTIF(D2054:$D$2774,365)</f>
        <v>721</v>
      </c>
      <c r="G2053" s="54">
        <f>COUNTIF(D2054:$D$2774,366)</f>
        <v>0</v>
      </c>
    </row>
    <row r="2054" spans="1:7" x14ac:dyDescent="0.25">
      <c r="A2054" s="54">
        <f>COUNTIF($C$3:C2054,"Да")</f>
        <v>22</v>
      </c>
      <c r="B2054" s="53">
        <f t="shared" si="66"/>
        <v>47452</v>
      </c>
      <c r="C2054" s="53" t="str">
        <f>IF(ISERROR(VLOOKUP(B2054,Оп27_BYN→EUR!$C$3:$C$33,1,0)),"Нет","Да")</f>
        <v>Нет</v>
      </c>
      <c r="D2054" s="54">
        <f t="shared" si="65"/>
        <v>365</v>
      </c>
      <c r="E2054" s="55">
        <f>('Все выпуски'!$H$4*'Все выпуски'!$H$8)*((VLOOKUP(IF(C2054="Нет",VLOOKUP(A2054,Оп27_BYN→EUR!$A$2:$C$33,3,0),VLOOKUP((A2054-1),Оп27_BYN→EUR!$A$2:$C$33,3,0)),$B$2:$G$2774,5,0)-VLOOKUP(B2054,$B$2:$G$2774,5,0))/365+(VLOOKUP(IF(C2054="Нет",VLOOKUP(A2054,Оп27_BYN→EUR!$A$2:$C$33,3,0),VLOOKUP((A2054-1),Оп27_BYN→EUR!$A$2:$C$33,3,0)),$B$2:$G$2774,6,0)-VLOOKUP(B2054,$B$2:$G$2774,6,0))/366)</f>
        <v>2.2402890412135523</v>
      </c>
      <c r="F2054" s="54">
        <f>COUNTIF(D2055:$D$2774,365)</f>
        <v>720</v>
      </c>
      <c r="G2054" s="54">
        <f>COUNTIF(D2055:$D$2774,366)</f>
        <v>0</v>
      </c>
    </row>
    <row r="2055" spans="1:7" x14ac:dyDescent="0.25">
      <c r="A2055" s="54">
        <f>COUNTIF($C$3:C2055,"Да")</f>
        <v>22</v>
      </c>
      <c r="B2055" s="53">
        <f t="shared" si="66"/>
        <v>47453</v>
      </c>
      <c r="C2055" s="53" t="str">
        <f>IF(ISERROR(VLOOKUP(B2055,Оп27_BYN→EUR!$C$3:$C$33,1,0)),"Нет","Да")</f>
        <v>Нет</v>
      </c>
      <c r="D2055" s="54">
        <f t="shared" si="65"/>
        <v>365</v>
      </c>
      <c r="E2055" s="55">
        <f>('Все выпуски'!$H$4*'Все выпуски'!$H$8)*((VLOOKUP(IF(C2055="Нет",VLOOKUP(A2055,Оп27_BYN→EUR!$A$2:$C$33,3,0),VLOOKUP((A2055-1),Оп27_BYN→EUR!$A$2:$C$33,3,0)),$B$2:$G$2774,5,0)-VLOOKUP(B2055,$B$2:$G$2774,5,0))/365+(VLOOKUP(IF(C2055="Нет",VLOOKUP(A2055,Оп27_BYN→EUR!$A$2:$C$33,3,0),VLOOKUP((A2055-1),Оп27_BYN→EUR!$A$2:$C$33,3,0)),$B$2:$G$2774,6,0)-VLOOKUP(B2055,$B$2:$G$2774,6,0))/366)</f>
        <v>2.2669591488470471</v>
      </c>
      <c r="F2055" s="54">
        <f>COUNTIF(D2056:$D$2774,365)</f>
        <v>719</v>
      </c>
      <c r="G2055" s="54">
        <f>COUNTIF(D2056:$D$2774,366)</f>
        <v>0</v>
      </c>
    </row>
    <row r="2056" spans="1:7" x14ac:dyDescent="0.25">
      <c r="A2056" s="54">
        <f>COUNTIF($C$3:C2056,"Да")</f>
        <v>22</v>
      </c>
      <c r="B2056" s="53">
        <f t="shared" si="66"/>
        <v>47454</v>
      </c>
      <c r="C2056" s="53" t="str">
        <f>IF(ISERROR(VLOOKUP(B2056,Оп27_BYN→EUR!$C$3:$C$33,1,0)),"Нет","Да")</f>
        <v>Нет</v>
      </c>
      <c r="D2056" s="54">
        <f t="shared" si="65"/>
        <v>365</v>
      </c>
      <c r="E2056" s="55">
        <f>('Все выпуски'!$H$4*'Все выпуски'!$H$8)*((VLOOKUP(IF(C2056="Нет",VLOOKUP(A2056,Оп27_BYN→EUR!$A$2:$C$33,3,0),VLOOKUP((A2056-1),Оп27_BYN→EUR!$A$2:$C$33,3,0)),$B$2:$G$2774,5,0)-VLOOKUP(B2056,$B$2:$G$2774,5,0))/365+(VLOOKUP(IF(C2056="Нет",VLOOKUP(A2056,Оп27_BYN→EUR!$A$2:$C$33,3,0),VLOOKUP((A2056-1),Оп27_BYN→EUR!$A$2:$C$33,3,0)),$B$2:$G$2774,6,0)-VLOOKUP(B2056,$B$2:$G$2774,6,0))/366)</f>
        <v>2.2936292564805418</v>
      </c>
      <c r="F2056" s="54">
        <f>COUNTIF(D2057:$D$2774,365)</f>
        <v>718</v>
      </c>
      <c r="G2056" s="54">
        <f>COUNTIF(D2057:$D$2774,366)</f>
        <v>0</v>
      </c>
    </row>
    <row r="2057" spans="1:7" x14ac:dyDescent="0.25">
      <c r="A2057" s="54">
        <f>COUNTIF($C$3:C2057,"Да")</f>
        <v>22</v>
      </c>
      <c r="B2057" s="53">
        <f t="shared" si="66"/>
        <v>47455</v>
      </c>
      <c r="C2057" s="53" t="str">
        <f>IF(ISERROR(VLOOKUP(B2057,Оп27_BYN→EUR!$C$3:$C$33,1,0)),"Нет","Да")</f>
        <v>Нет</v>
      </c>
      <c r="D2057" s="54">
        <f t="shared" si="65"/>
        <v>365</v>
      </c>
      <c r="E2057" s="55">
        <f>('Все выпуски'!$H$4*'Все выпуски'!$H$8)*((VLOOKUP(IF(C2057="Нет",VLOOKUP(A2057,Оп27_BYN→EUR!$A$2:$C$33,3,0),VLOOKUP((A2057-1),Оп27_BYN→EUR!$A$2:$C$33,3,0)),$B$2:$G$2774,5,0)-VLOOKUP(B2057,$B$2:$G$2774,5,0))/365+(VLOOKUP(IF(C2057="Нет",VLOOKUP(A2057,Оп27_BYN→EUR!$A$2:$C$33,3,0),VLOOKUP((A2057-1),Оп27_BYN→EUR!$A$2:$C$33,3,0)),$B$2:$G$2774,6,0)-VLOOKUP(B2057,$B$2:$G$2774,6,0))/366)</f>
        <v>2.3202993641140361</v>
      </c>
      <c r="F2057" s="54">
        <f>COUNTIF(D2058:$D$2774,365)</f>
        <v>717</v>
      </c>
      <c r="G2057" s="54">
        <f>COUNTIF(D2058:$D$2774,366)</f>
        <v>0</v>
      </c>
    </row>
    <row r="2058" spans="1:7" x14ac:dyDescent="0.25">
      <c r="A2058" s="54">
        <f>COUNTIF($C$3:C2058,"Да")</f>
        <v>22</v>
      </c>
      <c r="B2058" s="53">
        <f t="shared" si="66"/>
        <v>47456</v>
      </c>
      <c r="C2058" s="53" t="str">
        <f>IF(ISERROR(VLOOKUP(B2058,Оп27_BYN→EUR!$C$3:$C$33,1,0)),"Нет","Да")</f>
        <v>Нет</v>
      </c>
      <c r="D2058" s="54">
        <f t="shared" si="65"/>
        <v>365</v>
      </c>
      <c r="E2058" s="55">
        <f>('Все выпуски'!$H$4*'Все выпуски'!$H$8)*((VLOOKUP(IF(C2058="Нет",VLOOKUP(A2058,Оп27_BYN→EUR!$A$2:$C$33,3,0),VLOOKUP((A2058-1),Оп27_BYN→EUR!$A$2:$C$33,3,0)),$B$2:$G$2774,5,0)-VLOOKUP(B2058,$B$2:$G$2774,5,0))/365+(VLOOKUP(IF(C2058="Нет",VLOOKUP(A2058,Оп27_BYN→EUR!$A$2:$C$33,3,0),VLOOKUP((A2058-1),Оп27_BYN→EUR!$A$2:$C$33,3,0)),$B$2:$G$2774,6,0)-VLOOKUP(B2058,$B$2:$G$2774,6,0))/366)</f>
        <v>2.3469694717475313</v>
      </c>
      <c r="F2058" s="54">
        <f>COUNTIF(D2059:$D$2774,365)</f>
        <v>716</v>
      </c>
      <c r="G2058" s="54">
        <f>COUNTIF(D2059:$D$2774,366)</f>
        <v>0</v>
      </c>
    </row>
    <row r="2059" spans="1:7" x14ac:dyDescent="0.25">
      <c r="A2059" s="54">
        <f>COUNTIF($C$3:C2059,"Да")</f>
        <v>22</v>
      </c>
      <c r="B2059" s="53">
        <f t="shared" si="66"/>
        <v>47457</v>
      </c>
      <c r="C2059" s="53" t="str">
        <f>IF(ISERROR(VLOOKUP(B2059,Оп27_BYN→EUR!$C$3:$C$33,1,0)),"Нет","Да")</f>
        <v>Нет</v>
      </c>
      <c r="D2059" s="54">
        <f t="shared" si="65"/>
        <v>365</v>
      </c>
      <c r="E2059" s="55">
        <f>('Все выпуски'!$H$4*'Все выпуски'!$H$8)*((VLOOKUP(IF(C2059="Нет",VLOOKUP(A2059,Оп27_BYN→EUR!$A$2:$C$33,3,0),VLOOKUP((A2059-1),Оп27_BYN→EUR!$A$2:$C$33,3,0)),$B$2:$G$2774,5,0)-VLOOKUP(B2059,$B$2:$G$2774,5,0))/365+(VLOOKUP(IF(C2059="Нет",VLOOKUP(A2059,Оп27_BYN→EUR!$A$2:$C$33,3,0),VLOOKUP((A2059-1),Оп27_BYN→EUR!$A$2:$C$33,3,0)),$B$2:$G$2774,6,0)-VLOOKUP(B2059,$B$2:$G$2774,6,0))/366)</f>
        <v>2.3736395793810257</v>
      </c>
      <c r="F2059" s="54">
        <f>COUNTIF(D2060:$D$2774,365)</f>
        <v>715</v>
      </c>
      <c r="G2059" s="54">
        <f>COUNTIF(D2060:$D$2774,366)</f>
        <v>0</v>
      </c>
    </row>
    <row r="2060" spans="1:7" x14ac:dyDescent="0.25">
      <c r="A2060" s="54">
        <f>COUNTIF($C$3:C2060,"Да")</f>
        <v>22</v>
      </c>
      <c r="B2060" s="53">
        <f t="shared" si="66"/>
        <v>47458</v>
      </c>
      <c r="C2060" s="53" t="str">
        <f>IF(ISERROR(VLOOKUP(B2060,Оп27_BYN→EUR!$C$3:$C$33,1,0)),"Нет","Да")</f>
        <v>Нет</v>
      </c>
      <c r="D2060" s="54">
        <f t="shared" si="65"/>
        <v>365</v>
      </c>
      <c r="E2060" s="55">
        <f>('Все выпуски'!$H$4*'Все выпуски'!$H$8)*((VLOOKUP(IF(C2060="Нет",VLOOKUP(A2060,Оп27_BYN→EUR!$A$2:$C$33,3,0),VLOOKUP((A2060-1),Оп27_BYN→EUR!$A$2:$C$33,3,0)),$B$2:$G$2774,5,0)-VLOOKUP(B2060,$B$2:$G$2774,5,0))/365+(VLOOKUP(IF(C2060="Нет",VLOOKUP(A2060,Оп27_BYN→EUR!$A$2:$C$33,3,0),VLOOKUP((A2060-1),Оп27_BYN→EUR!$A$2:$C$33,3,0)),$B$2:$G$2774,6,0)-VLOOKUP(B2060,$B$2:$G$2774,6,0))/366)</f>
        <v>2.4003096870145204</v>
      </c>
      <c r="F2060" s="54">
        <f>COUNTIF(D2061:$D$2774,365)</f>
        <v>714</v>
      </c>
      <c r="G2060" s="54">
        <f>COUNTIF(D2061:$D$2774,366)</f>
        <v>0</v>
      </c>
    </row>
    <row r="2061" spans="1:7" x14ac:dyDescent="0.25">
      <c r="A2061" s="54">
        <f>COUNTIF($C$3:C2061,"Да")</f>
        <v>23</v>
      </c>
      <c r="B2061" s="53">
        <f t="shared" si="66"/>
        <v>47459</v>
      </c>
      <c r="C2061" s="53" t="str">
        <f>IF(ISERROR(VLOOKUP(B2061,Оп27_BYN→EUR!$C$3:$C$33,1,0)),"Нет","Да")</f>
        <v>Да</v>
      </c>
      <c r="D2061" s="54">
        <f t="shared" si="65"/>
        <v>365</v>
      </c>
      <c r="E2061" s="55">
        <f>('Все выпуски'!$H$4*'Все выпуски'!$H$8)*((VLOOKUP(IF(C2061="Нет",VLOOKUP(A2061,Оп27_BYN→EUR!$A$2:$C$33,3,0),VLOOKUP((A2061-1),Оп27_BYN→EUR!$A$2:$C$33,3,0)),$B$2:$G$2774,5,0)-VLOOKUP(B2061,$B$2:$G$2774,5,0))/365+(VLOOKUP(IF(C2061="Нет",VLOOKUP(A2061,Оп27_BYN→EUR!$A$2:$C$33,3,0),VLOOKUP((A2061-1),Оп27_BYN→EUR!$A$2:$C$33,3,0)),$B$2:$G$2774,6,0)-VLOOKUP(B2061,$B$2:$G$2774,6,0))/366)</f>
        <v>2.4269797946480152</v>
      </c>
      <c r="F2061" s="54">
        <f>COUNTIF(D2062:$D$2774,365)</f>
        <v>713</v>
      </c>
      <c r="G2061" s="54">
        <f>COUNTIF(D2062:$D$2774,366)</f>
        <v>0</v>
      </c>
    </row>
    <row r="2062" spans="1:7" x14ac:dyDescent="0.25">
      <c r="A2062" s="54">
        <f>COUNTIF($C$3:C2062,"Да")</f>
        <v>23</v>
      </c>
      <c r="B2062" s="53">
        <f t="shared" si="66"/>
        <v>47460</v>
      </c>
      <c r="C2062" s="53" t="str">
        <f>IF(ISERROR(VLOOKUP(B2062,Оп27_BYN→EUR!$C$3:$C$33,1,0)),"Нет","Да")</f>
        <v>Нет</v>
      </c>
      <c r="D2062" s="54">
        <f t="shared" si="65"/>
        <v>365</v>
      </c>
      <c r="E2062" s="55">
        <f>('Все выпуски'!$H$4*'Все выпуски'!$H$8)*((VLOOKUP(IF(C2062="Нет",VLOOKUP(A2062,Оп27_BYN→EUR!$A$2:$C$33,3,0),VLOOKUP((A2062-1),Оп27_BYN→EUR!$A$2:$C$33,3,0)),$B$2:$G$2774,5,0)-VLOOKUP(B2062,$B$2:$G$2774,5,0))/365+(VLOOKUP(IF(C2062="Нет",VLOOKUP(A2062,Оп27_BYN→EUR!$A$2:$C$33,3,0),VLOOKUP((A2062-1),Оп27_BYN→EUR!$A$2:$C$33,3,0)),$B$2:$G$2774,6,0)-VLOOKUP(B2062,$B$2:$G$2774,6,0))/366)</f>
        <v>2.6670107633494672E-2</v>
      </c>
      <c r="F2062" s="54">
        <f>COUNTIF(D2063:$D$2774,365)</f>
        <v>712</v>
      </c>
      <c r="G2062" s="54">
        <f>COUNTIF(D2063:$D$2774,366)</f>
        <v>0</v>
      </c>
    </row>
    <row r="2063" spans="1:7" x14ac:dyDescent="0.25">
      <c r="A2063" s="54">
        <f>COUNTIF($C$3:C2063,"Да")</f>
        <v>23</v>
      </c>
      <c r="B2063" s="53">
        <f t="shared" si="66"/>
        <v>47461</v>
      </c>
      <c r="C2063" s="53" t="str">
        <f>IF(ISERROR(VLOOKUP(B2063,Оп27_BYN→EUR!$C$3:$C$33,1,0)),"Нет","Да")</f>
        <v>Нет</v>
      </c>
      <c r="D2063" s="54">
        <f t="shared" si="65"/>
        <v>365</v>
      </c>
      <c r="E2063" s="55">
        <f>('Все выпуски'!$H$4*'Все выпуски'!$H$8)*((VLOOKUP(IF(C2063="Нет",VLOOKUP(A2063,Оп27_BYN→EUR!$A$2:$C$33,3,0),VLOOKUP((A2063-1),Оп27_BYN→EUR!$A$2:$C$33,3,0)),$B$2:$G$2774,5,0)-VLOOKUP(B2063,$B$2:$G$2774,5,0))/365+(VLOOKUP(IF(C2063="Нет",VLOOKUP(A2063,Оп27_BYN→EUR!$A$2:$C$33,3,0),VLOOKUP((A2063-1),Оп27_BYN→EUR!$A$2:$C$33,3,0)),$B$2:$G$2774,6,0)-VLOOKUP(B2063,$B$2:$G$2774,6,0))/366)</f>
        <v>5.3340215266989344E-2</v>
      </c>
      <c r="F2063" s="54">
        <f>COUNTIF(D2064:$D$2774,365)</f>
        <v>711</v>
      </c>
      <c r="G2063" s="54">
        <f>COUNTIF(D2064:$D$2774,366)</f>
        <v>0</v>
      </c>
    </row>
    <row r="2064" spans="1:7" x14ac:dyDescent="0.25">
      <c r="A2064" s="54">
        <f>COUNTIF($C$3:C2064,"Да")</f>
        <v>23</v>
      </c>
      <c r="B2064" s="53">
        <f t="shared" si="66"/>
        <v>47462</v>
      </c>
      <c r="C2064" s="53" t="str">
        <f>IF(ISERROR(VLOOKUP(B2064,Оп27_BYN→EUR!$C$3:$C$33,1,0)),"Нет","Да")</f>
        <v>Нет</v>
      </c>
      <c r="D2064" s="54">
        <f t="shared" si="65"/>
        <v>365</v>
      </c>
      <c r="E2064" s="55">
        <f>('Все выпуски'!$H$4*'Все выпуски'!$H$8)*((VLOOKUP(IF(C2064="Нет",VLOOKUP(A2064,Оп27_BYN→EUR!$A$2:$C$33,3,0),VLOOKUP((A2064-1),Оп27_BYN→EUR!$A$2:$C$33,3,0)),$B$2:$G$2774,5,0)-VLOOKUP(B2064,$B$2:$G$2774,5,0))/365+(VLOOKUP(IF(C2064="Нет",VLOOKUP(A2064,Оп27_BYN→EUR!$A$2:$C$33,3,0),VLOOKUP((A2064-1),Оп27_BYN→EUR!$A$2:$C$33,3,0)),$B$2:$G$2774,6,0)-VLOOKUP(B2064,$B$2:$G$2774,6,0))/366)</f>
        <v>8.0010322900484002E-2</v>
      </c>
      <c r="F2064" s="54">
        <f>COUNTIF(D2065:$D$2774,365)</f>
        <v>710</v>
      </c>
      <c r="G2064" s="54">
        <f>COUNTIF(D2065:$D$2774,366)</f>
        <v>0</v>
      </c>
    </row>
    <row r="2065" spans="1:7" x14ac:dyDescent="0.25">
      <c r="A2065" s="54">
        <f>COUNTIF($C$3:C2065,"Да")</f>
        <v>23</v>
      </c>
      <c r="B2065" s="53">
        <f t="shared" si="66"/>
        <v>47463</v>
      </c>
      <c r="C2065" s="53" t="str">
        <f>IF(ISERROR(VLOOKUP(B2065,Оп27_BYN→EUR!$C$3:$C$33,1,0)),"Нет","Да")</f>
        <v>Нет</v>
      </c>
      <c r="D2065" s="54">
        <f t="shared" si="65"/>
        <v>365</v>
      </c>
      <c r="E2065" s="55">
        <f>('Все выпуски'!$H$4*'Все выпуски'!$H$8)*((VLOOKUP(IF(C2065="Нет",VLOOKUP(A2065,Оп27_BYN→EUR!$A$2:$C$33,3,0),VLOOKUP((A2065-1),Оп27_BYN→EUR!$A$2:$C$33,3,0)),$B$2:$G$2774,5,0)-VLOOKUP(B2065,$B$2:$G$2774,5,0))/365+(VLOOKUP(IF(C2065="Нет",VLOOKUP(A2065,Оп27_BYN→EUR!$A$2:$C$33,3,0),VLOOKUP((A2065-1),Оп27_BYN→EUR!$A$2:$C$33,3,0)),$B$2:$G$2774,6,0)-VLOOKUP(B2065,$B$2:$G$2774,6,0))/366)</f>
        <v>0.10668043053397869</v>
      </c>
      <c r="F2065" s="54">
        <f>COUNTIF(D2066:$D$2774,365)</f>
        <v>709</v>
      </c>
      <c r="G2065" s="54">
        <f>COUNTIF(D2066:$D$2774,366)</f>
        <v>0</v>
      </c>
    </row>
    <row r="2066" spans="1:7" x14ac:dyDescent="0.25">
      <c r="A2066" s="54">
        <f>COUNTIF($C$3:C2066,"Да")</f>
        <v>23</v>
      </c>
      <c r="B2066" s="53">
        <f t="shared" si="66"/>
        <v>47464</v>
      </c>
      <c r="C2066" s="53" t="str">
        <f>IF(ISERROR(VLOOKUP(B2066,Оп27_BYN→EUR!$C$3:$C$33,1,0)),"Нет","Да")</f>
        <v>Нет</v>
      </c>
      <c r="D2066" s="54">
        <f t="shared" si="65"/>
        <v>365</v>
      </c>
      <c r="E2066" s="55">
        <f>('Все выпуски'!$H$4*'Все выпуски'!$H$8)*((VLOOKUP(IF(C2066="Нет",VLOOKUP(A2066,Оп27_BYN→EUR!$A$2:$C$33,3,0),VLOOKUP((A2066-1),Оп27_BYN→EUR!$A$2:$C$33,3,0)),$B$2:$G$2774,5,0)-VLOOKUP(B2066,$B$2:$G$2774,5,0))/365+(VLOOKUP(IF(C2066="Нет",VLOOKUP(A2066,Оп27_BYN→EUR!$A$2:$C$33,3,0),VLOOKUP((A2066-1),Оп27_BYN→EUR!$A$2:$C$33,3,0)),$B$2:$G$2774,6,0)-VLOOKUP(B2066,$B$2:$G$2774,6,0))/366)</f>
        <v>0.13335053816747336</v>
      </c>
      <c r="F2066" s="54">
        <f>COUNTIF(D2067:$D$2774,365)</f>
        <v>708</v>
      </c>
      <c r="G2066" s="54">
        <f>COUNTIF(D2067:$D$2774,366)</f>
        <v>0</v>
      </c>
    </row>
    <row r="2067" spans="1:7" x14ac:dyDescent="0.25">
      <c r="A2067" s="54">
        <f>COUNTIF($C$3:C2067,"Да")</f>
        <v>23</v>
      </c>
      <c r="B2067" s="53">
        <f t="shared" si="66"/>
        <v>47465</v>
      </c>
      <c r="C2067" s="53" t="str">
        <f>IF(ISERROR(VLOOKUP(B2067,Оп27_BYN→EUR!$C$3:$C$33,1,0)),"Нет","Да")</f>
        <v>Нет</v>
      </c>
      <c r="D2067" s="54">
        <f t="shared" si="65"/>
        <v>365</v>
      </c>
      <c r="E2067" s="55">
        <f>('Все выпуски'!$H$4*'Все выпуски'!$H$8)*((VLOOKUP(IF(C2067="Нет",VLOOKUP(A2067,Оп27_BYN→EUR!$A$2:$C$33,3,0),VLOOKUP((A2067-1),Оп27_BYN→EUR!$A$2:$C$33,3,0)),$B$2:$G$2774,5,0)-VLOOKUP(B2067,$B$2:$G$2774,5,0))/365+(VLOOKUP(IF(C2067="Нет",VLOOKUP(A2067,Оп27_BYN→EUR!$A$2:$C$33,3,0),VLOOKUP((A2067-1),Оп27_BYN→EUR!$A$2:$C$33,3,0)),$B$2:$G$2774,6,0)-VLOOKUP(B2067,$B$2:$G$2774,6,0))/366)</f>
        <v>0.160020645800968</v>
      </c>
      <c r="F2067" s="54">
        <f>COUNTIF(D2068:$D$2774,365)</f>
        <v>707</v>
      </c>
      <c r="G2067" s="54">
        <f>COUNTIF(D2068:$D$2774,366)</f>
        <v>0</v>
      </c>
    </row>
    <row r="2068" spans="1:7" x14ac:dyDescent="0.25">
      <c r="A2068" s="54">
        <f>COUNTIF($C$3:C2068,"Да")</f>
        <v>23</v>
      </c>
      <c r="B2068" s="53">
        <f t="shared" si="66"/>
        <v>47466</v>
      </c>
      <c r="C2068" s="53" t="str">
        <f>IF(ISERROR(VLOOKUP(B2068,Оп27_BYN→EUR!$C$3:$C$33,1,0)),"Нет","Да")</f>
        <v>Нет</v>
      </c>
      <c r="D2068" s="54">
        <f t="shared" si="65"/>
        <v>365</v>
      </c>
      <c r="E2068" s="55">
        <f>('Все выпуски'!$H$4*'Все выпуски'!$H$8)*((VLOOKUP(IF(C2068="Нет",VLOOKUP(A2068,Оп27_BYN→EUR!$A$2:$C$33,3,0),VLOOKUP((A2068-1),Оп27_BYN→EUR!$A$2:$C$33,3,0)),$B$2:$G$2774,5,0)-VLOOKUP(B2068,$B$2:$G$2774,5,0))/365+(VLOOKUP(IF(C2068="Нет",VLOOKUP(A2068,Оп27_BYN→EUR!$A$2:$C$33,3,0),VLOOKUP((A2068-1),Оп27_BYN→EUR!$A$2:$C$33,3,0)),$B$2:$G$2774,6,0)-VLOOKUP(B2068,$B$2:$G$2774,6,0))/366)</f>
        <v>0.1866907534344627</v>
      </c>
      <c r="F2068" s="54">
        <f>COUNTIF(D2069:$D$2774,365)</f>
        <v>706</v>
      </c>
      <c r="G2068" s="54">
        <f>COUNTIF(D2069:$D$2774,366)</f>
        <v>0</v>
      </c>
    </row>
    <row r="2069" spans="1:7" x14ac:dyDescent="0.25">
      <c r="A2069" s="54">
        <f>COUNTIF($C$3:C2069,"Да")</f>
        <v>23</v>
      </c>
      <c r="B2069" s="53">
        <f t="shared" si="66"/>
        <v>47467</v>
      </c>
      <c r="C2069" s="53" t="str">
        <f>IF(ISERROR(VLOOKUP(B2069,Оп27_BYN→EUR!$C$3:$C$33,1,0)),"Нет","Да")</f>
        <v>Нет</v>
      </c>
      <c r="D2069" s="54">
        <f t="shared" si="65"/>
        <v>365</v>
      </c>
      <c r="E2069" s="55">
        <f>('Все выпуски'!$H$4*'Все выпуски'!$H$8)*((VLOOKUP(IF(C2069="Нет",VLOOKUP(A2069,Оп27_BYN→EUR!$A$2:$C$33,3,0),VLOOKUP((A2069-1),Оп27_BYN→EUR!$A$2:$C$33,3,0)),$B$2:$G$2774,5,0)-VLOOKUP(B2069,$B$2:$G$2774,5,0))/365+(VLOOKUP(IF(C2069="Нет",VLOOKUP(A2069,Оп27_BYN→EUR!$A$2:$C$33,3,0),VLOOKUP((A2069-1),Оп27_BYN→EUR!$A$2:$C$33,3,0)),$B$2:$G$2774,6,0)-VLOOKUP(B2069,$B$2:$G$2774,6,0))/366)</f>
        <v>0.21336086106795737</v>
      </c>
      <c r="F2069" s="54">
        <f>COUNTIF(D2070:$D$2774,365)</f>
        <v>705</v>
      </c>
      <c r="G2069" s="54">
        <f>COUNTIF(D2070:$D$2774,366)</f>
        <v>0</v>
      </c>
    </row>
    <row r="2070" spans="1:7" x14ac:dyDescent="0.25">
      <c r="A2070" s="54">
        <f>COUNTIF($C$3:C2070,"Да")</f>
        <v>23</v>
      </c>
      <c r="B2070" s="53">
        <f t="shared" si="66"/>
        <v>47468</v>
      </c>
      <c r="C2070" s="53" t="str">
        <f>IF(ISERROR(VLOOKUP(B2070,Оп27_BYN→EUR!$C$3:$C$33,1,0)),"Нет","Да")</f>
        <v>Нет</v>
      </c>
      <c r="D2070" s="54">
        <f t="shared" si="65"/>
        <v>365</v>
      </c>
      <c r="E2070" s="55">
        <f>('Все выпуски'!$H$4*'Все выпуски'!$H$8)*((VLOOKUP(IF(C2070="Нет",VLOOKUP(A2070,Оп27_BYN→EUR!$A$2:$C$33,3,0),VLOOKUP((A2070-1),Оп27_BYN→EUR!$A$2:$C$33,3,0)),$B$2:$G$2774,5,0)-VLOOKUP(B2070,$B$2:$G$2774,5,0))/365+(VLOOKUP(IF(C2070="Нет",VLOOKUP(A2070,Оп27_BYN→EUR!$A$2:$C$33,3,0),VLOOKUP((A2070-1),Оп27_BYN→EUR!$A$2:$C$33,3,0)),$B$2:$G$2774,6,0)-VLOOKUP(B2070,$B$2:$G$2774,6,0))/366)</f>
        <v>0.24003096870145205</v>
      </c>
      <c r="F2070" s="54">
        <f>COUNTIF(D2071:$D$2774,365)</f>
        <v>704</v>
      </c>
      <c r="G2070" s="54">
        <f>COUNTIF(D2071:$D$2774,366)</f>
        <v>0</v>
      </c>
    </row>
    <row r="2071" spans="1:7" x14ac:dyDescent="0.25">
      <c r="A2071" s="54">
        <f>COUNTIF($C$3:C2071,"Да")</f>
        <v>23</v>
      </c>
      <c r="B2071" s="53">
        <f t="shared" si="66"/>
        <v>47469</v>
      </c>
      <c r="C2071" s="53" t="str">
        <f>IF(ISERROR(VLOOKUP(B2071,Оп27_BYN→EUR!$C$3:$C$33,1,0)),"Нет","Да")</f>
        <v>Нет</v>
      </c>
      <c r="D2071" s="54">
        <f t="shared" si="65"/>
        <v>365</v>
      </c>
      <c r="E2071" s="55">
        <f>('Все выпуски'!$H$4*'Все выпуски'!$H$8)*((VLOOKUP(IF(C2071="Нет",VLOOKUP(A2071,Оп27_BYN→EUR!$A$2:$C$33,3,0),VLOOKUP((A2071-1),Оп27_BYN→EUR!$A$2:$C$33,3,0)),$B$2:$G$2774,5,0)-VLOOKUP(B2071,$B$2:$G$2774,5,0))/365+(VLOOKUP(IF(C2071="Нет",VLOOKUP(A2071,Оп27_BYN→EUR!$A$2:$C$33,3,0),VLOOKUP((A2071-1),Оп27_BYN→EUR!$A$2:$C$33,3,0)),$B$2:$G$2774,6,0)-VLOOKUP(B2071,$B$2:$G$2774,6,0))/366)</f>
        <v>0.26670107633494672</v>
      </c>
      <c r="F2071" s="54">
        <f>COUNTIF(D2072:$D$2774,365)</f>
        <v>703</v>
      </c>
      <c r="G2071" s="54">
        <f>COUNTIF(D2072:$D$2774,366)</f>
        <v>0</v>
      </c>
    </row>
    <row r="2072" spans="1:7" x14ac:dyDescent="0.25">
      <c r="A2072" s="54">
        <f>COUNTIF($C$3:C2072,"Да")</f>
        <v>23</v>
      </c>
      <c r="B2072" s="53">
        <f t="shared" si="66"/>
        <v>47470</v>
      </c>
      <c r="C2072" s="53" t="str">
        <f>IF(ISERROR(VLOOKUP(B2072,Оп27_BYN→EUR!$C$3:$C$33,1,0)),"Нет","Да")</f>
        <v>Нет</v>
      </c>
      <c r="D2072" s="54">
        <f t="shared" si="65"/>
        <v>365</v>
      </c>
      <c r="E2072" s="55">
        <f>('Все выпуски'!$H$4*'Все выпуски'!$H$8)*((VLOOKUP(IF(C2072="Нет",VLOOKUP(A2072,Оп27_BYN→EUR!$A$2:$C$33,3,0),VLOOKUP((A2072-1),Оп27_BYN→EUR!$A$2:$C$33,3,0)),$B$2:$G$2774,5,0)-VLOOKUP(B2072,$B$2:$G$2774,5,0))/365+(VLOOKUP(IF(C2072="Нет",VLOOKUP(A2072,Оп27_BYN→EUR!$A$2:$C$33,3,0),VLOOKUP((A2072-1),Оп27_BYN→EUR!$A$2:$C$33,3,0)),$B$2:$G$2774,6,0)-VLOOKUP(B2072,$B$2:$G$2774,6,0))/366)</f>
        <v>0.29337118396844142</v>
      </c>
      <c r="F2072" s="54">
        <f>COUNTIF(D2073:$D$2774,365)</f>
        <v>702</v>
      </c>
      <c r="G2072" s="54">
        <f>COUNTIF(D2073:$D$2774,366)</f>
        <v>0</v>
      </c>
    </row>
    <row r="2073" spans="1:7" x14ac:dyDescent="0.25">
      <c r="A2073" s="54">
        <f>COUNTIF($C$3:C2073,"Да")</f>
        <v>23</v>
      </c>
      <c r="B2073" s="53">
        <f t="shared" si="66"/>
        <v>47471</v>
      </c>
      <c r="C2073" s="53" t="str">
        <f>IF(ISERROR(VLOOKUP(B2073,Оп27_BYN→EUR!$C$3:$C$33,1,0)),"Нет","Да")</f>
        <v>Нет</v>
      </c>
      <c r="D2073" s="54">
        <f t="shared" ref="D2073:D2136" si="67">IF(MOD(YEAR(B2073),4)=0,366,365)</f>
        <v>365</v>
      </c>
      <c r="E2073" s="55">
        <f>('Все выпуски'!$H$4*'Все выпуски'!$H$8)*((VLOOKUP(IF(C2073="Нет",VLOOKUP(A2073,Оп27_BYN→EUR!$A$2:$C$33,3,0),VLOOKUP((A2073-1),Оп27_BYN→EUR!$A$2:$C$33,3,0)),$B$2:$G$2774,5,0)-VLOOKUP(B2073,$B$2:$G$2774,5,0))/365+(VLOOKUP(IF(C2073="Нет",VLOOKUP(A2073,Оп27_BYN→EUR!$A$2:$C$33,3,0),VLOOKUP((A2073-1),Оп27_BYN→EUR!$A$2:$C$33,3,0)),$B$2:$G$2774,6,0)-VLOOKUP(B2073,$B$2:$G$2774,6,0))/366)</f>
        <v>0.32004129160193601</v>
      </c>
      <c r="F2073" s="54">
        <f>COUNTIF(D2074:$D$2774,365)</f>
        <v>701</v>
      </c>
      <c r="G2073" s="54">
        <f>COUNTIF(D2074:$D$2774,366)</f>
        <v>0</v>
      </c>
    </row>
    <row r="2074" spans="1:7" x14ac:dyDescent="0.25">
      <c r="A2074" s="54">
        <f>COUNTIF($C$3:C2074,"Да")</f>
        <v>23</v>
      </c>
      <c r="B2074" s="53">
        <f t="shared" si="66"/>
        <v>47472</v>
      </c>
      <c r="C2074" s="53" t="str">
        <f>IF(ISERROR(VLOOKUP(B2074,Оп27_BYN→EUR!$C$3:$C$33,1,0)),"Нет","Да")</f>
        <v>Нет</v>
      </c>
      <c r="D2074" s="54">
        <f t="shared" si="67"/>
        <v>365</v>
      </c>
      <c r="E2074" s="55">
        <f>('Все выпуски'!$H$4*'Все выпуски'!$H$8)*((VLOOKUP(IF(C2074="Нет",VLOOKUP(A2074,Оп27_BYN→EUR!$A$2:$C$33,3,0),VLOOKUP((A2074-1),Оп27_BYN→EUR!$A$2:$C$33,3,0)),$B$2:$G$2774,5,0)-VLOOKUP(B2074,$B$2:$G$2774,5,0))/365+(VLOOKUP(IF(C2074="Нет",VLOOKUP(A2074,Оп27_BYN→EUR!$A$2:$C$33,3,0),VLOOKUP((A2074-1),Оп27_BYN→EUR!$A$2:$C$33,3,0)),$B$2:$G$2774,6,0)-VLOOKUP(B2074,$B$2:$G$2774,6,0))/366)</f>
        <v>0.34671139923543071</v>
      </c>
      <c r="F2074" s="54">
        <f>COUNTIF(D2075:$D$2774,365)</f>
        <v>700</v>
      </c>
      <c r="G2074" s="54">
        <f>COUNTIF(D2075:$D$2774,366)</f>
        <v>0</v>
      </c>
    </row>
    <row r="2075" spans="1:7" x14ac:dyDescent="0.25">
      <c r="A2075" s="54">
        <f>COUNTIF($C$3:C2075,"Да")</f>
        <v>23</v>
      </c>
      <c r="B2075" s="53">
        <f t="shared" si="66"/>
        <v>47473</v>
      </c>
      <c r="C2075" s="53" t="str">
        <f>IF(ISERROR(VLOOKUP(B2075,Оп27_BYN→EUR!$C$3:$C$33,1,0)),"Нет","Да")</f>
        <v>Нет</v>
      </c>
      <c r="D2075" s="54">
        <f t="shared" si="67"/>
        <v>365</v>
      </c>
      <c r="E2075" s="55">
        <f>('Все выпуски'!$H$4*'Все выпуски'!$H$8)*((VLOOKUP(IF(C2075="Нет",VLOOKUP(A2075,Оп27_BYN→EUR!$A$2:$C$33,3,0),VLOOKUP((A2075-1),Оп27_BYN→EUR!$A$2:$C$33,3,0)),$B$2:$G$2774,5,0)-VLOOKUP(B2075,$B$2:$G$2774,5,0))/365+(VLOOKUP(IF(C2075="Нет",VLOOKUP(A2075,Оп27_BYN→EUR!$A$2:$C$33,3,0),VLOOKUP((A2075-1),Оп27_BYN→EUR!$A$2:$C$33,3,0)),$B$2:$G$2774,6,0)-VLOOKUP(B2075,$B$2:$G$2774,6,0))/366)</f>
        <v>0.37338150686892541</v>
      </c>
      <c r="F2075" s="54">
        <f>COUNTIF(D2076:$D$2774,365)</f>
        <v>699</v>
      </c>
      <c r="G2075" s="54">
        <f>COUNTIF(D2076:$D$2774,366)</f>
        <v>0</v>
      </c>
    </row>
    <row r="2076" spans="1:7" x14ac:dyDescent="0.25">
      <c r="A2076" s="54">
        <f>COUNTIF($C$3:C2076,"Да")</f>
        <v>23</v>
      </c>
      <c r="B2076" s="53">
        <f t="shared" si="66"/>
        <v>47474</v>
      </c>
      <c r="C2076" s="53" t="str">
        <f>IF(ISERROR(VLOOKUP(B2076,Оп27_BYN→EUR!$C$3:$C$33,1,0)),"Нет","Да")</f>
        <v>Нет</v>
      </c>
      <c r="D2076" s="54">
        <f t="shared" si="67"/>
        <v>365</v>
      </c>
      <c r="E2076" s="55">
        <f>('Все выпуски'!$H$4*'Все выпуски'!$H$8)*((VLOOKUP(IF(C2076="Нет",VLOOKUP(A2076,Оп27_BYN→EUR!$A$2:$C$33,3,0),VLOOKUP((A2076-1),Оп27_BYN→EUR!$A$2:$C$33,3,0)),$B$2:$G$2774,5,0)-VLOOKUP(B2076,$B$2:$G$2774,5,0))/365+(VLOOKUP(IF(C2076="Нет",VLOOKUP(A2076,Оп27_BYN→EUR!$A$2:$C$33,3,0),VLOOKUP((A2076-1),Оп27_BYN→EUR!$A$2:$C$33,3,0)),$B$2:$G$2774,6,0)-VLOOKUP(B2076,$B$2:$G$2774,6,0))/366)</f>
        <v>0.40005161450242005</v>
      </c>
      <c r="F2076" s="54">
        <f>COUNTIF(D2077:$D$2774,365)</f>
        <v>698</v>
      </c>
      <c r="G2076" s="54">
        <f>COUNTIF(D2077:$D$2774,366)</f>
        <v>0</v>
      </c>
    </row>
    <row r="2077" spans="1:7" x14ac:dyDescent="0.25">
      <c r="A2077" s="54">
        <f>COUNTIF($C$3:C2077,"Да")</f>
        <v>23</v>
      </c>
      <c r="B2077" s="53">
        <f t="shared" si="66"/>
        <v>47475</v>
      </c>
      <c r="C2077" s="53" t="str">
        <f>IF(ISERROR(VLOOKUP(B2077,Оп27_BYN→EUR!$C$3:$C$33,1,0)),"Нет","Да")</f>
        <v>Нет</v>
      </c>
      <c r="D2077" s="54">
        <f t="shared" si="67"/>
        <v>365</v>
      </c>
      <c r="E2077" s="55">
        <f>('Все выпуски'!$H$4*'Все выпуски'!$H$8)*((VLOOKUP(IF(C2077="Нет",VLOOKUP(A2077,Оп27_BYN→EUR!$A$2:$C$33,3,0),VLOOKUP((A2077-1),Оп27_BYN→EUR!$A$2:$C$33,3,0)),$B$2:$G$2774,5,0)-VLOOKUP(B2077,$B$2:$G$2774,5,0))/365+(VLOOKUP(IF(C2077="Нет",VLOOKUP(A2077,Оп27_BYN→EUR!$A$2:$C$33,3,0),VLOOKUP((A2077-1),Оп27_BYN→EUR!$A$2:$C$33,3,0)),$B$2:$G$2774,6,0)-VLOOKUP(B2077,$B$2:$G$2774,6,0))/366)</f>
        <v>0.42672172213591475</v>
      </c>
      <c r="F2077" s="54">
        <f>COUNTIF(D2078:$D$2774,365)</f>
        <v>697</v>
      </c>
      <c r="G2077" s="54">
        <f>COUNTIF(D2078:$D$2774,366)</f>
        <v>0</v>
      </c>
    </row>
    <row r="2078" spans="1:7" x14ac:dyDescent="0.25">
      <c r="A2078" s="54">
        <f>COUNTIF($C$3:C2078,"Да")</f>
        <v>23</v>
      </c>
      <c r="B2078" s="53">
        <f t="shared" si="66"/>
        <v>47476</v>
      </c>
      <c r="C2078" s="53" t="str">
        <f>IF(ISERROR(VLOOKUP(B2078,Оп27_BYN→EUR!$C$3:$C$33,1,0)),"Нет","Да")</f>
        <v>Нет</v>
      </c>
      <c r="D2078" s="54">
        <f t="shared" si="67"/>
        <v>365</v>
      </c>
      <c r="E2078" s="55">
        <f>('Все выпуски'!$H$4*'Все выпуски'!$H$8)*((VLOOKUP(IF(C2078="Нет",VLOOKUP(A2078,Оп27_BYN→EUR!$A$2:$C$33,3,0),VLOOKUP((A2078-1),Оп27_BYN→EUR!$A$2:$C$33,3,0)),$B$2:$G$2774,5,0)-VLOOKUP(B2078,$B$2:$G$2774,5,0))/365+(VLOOKUP(IF(C2078="Нет",VLOOKUP(A2078,Оп27_BYN→EUR!$A$2:$C$33,3,0),VLOOKUP((A2078-1),Оп27_BYN→EUR!$A$2:$C$33,3,0)),$B$2:$G$2774,6,0)-VLOOKUP(B2078,$B$2:$G$2774,6,0))/366)</f>
        <v>0.45339182976940945</v>
      </c>
      <c r="F2078" s="54">
        <f>COUNTIF(D2079:$D$2774,365)</f>
        <v>696</v>
      </c>
      <c r="G2078" s="54">
        <f>COUNTIF(D2079:$D$2774,366)</f>
        <v>0</v>
      </c>
    </row>
    <row r="2079" spans="1:7" x14ac:dyDescent="0.25">
      <c r="A2079" s="54">
        <f>COUNTIF($C$3:C2079,"Да")</f>
        <v>23</v>
      </c>
      <c r="B2079" s="53">
        <f t="shared" si="66"/>
        <v>47477</v>
      </c>
      <c r="C2079" s="53" t="str">
        <f>IF(ISERROR(VLOOKUP(B2079,Оп27_BYN→EUR!$C$3:$C$33,1,0)),"Нет","Да")</f>
        <v>Нет</v>
      </c>
      <c r="D2079" s="54">
        <f t="shared" si="67"/>
        <v>365</v>
      </c>
      <c r="E2079" s="55">
        <f>('Все выпуски'!$H$4*'Все выпуски'!$H$8)*((VLOOKUP(IF(C2079="Нет",VLOOKUP(A2079,Оп27_BYN→EUR!$A$2:$C$33,3,0),VLOOKUP((A2079-1),Оп27_BYN→EUR!$A$2:$C$33,3,0)),$B$2:$G$2774,5,0)-VLOOKUP(B2079,$B$2:$G$2774,5,0))/365+(VLOOKUP(IF(C2079="Нет",VLOOKUP(A2079,Оп27_BYN→EUR!$A$2:$C$33,3,0),VLOOKUP((A2079-1),Оп27_BYN→EUR!$A$2:$C$33,3,0)),$B$2:$G$2774,6,0)-VLOOKUP(B2079,$B$2:$G$2774,6,0))/366)</f>
        <v>0.48006193740290409</v>
      </c>
      <c r="F2079" s="54">
        <f>COUNTIF(D2080:$D$2774,365)</f>
        <v>695</v>
      </c>
      <c r="G2079" s="54">
        <f>COUNTIF(D2080:$D$2774,366)</f>
        <v>0</v>
      </c>
    </row>
    <row r="2080" spans="1:7" x14ac:dyDescent="0.25">
      <c r="A2080" s="54">
        <f>COUNTIF($C$3:C2080,"Да")</f>
        <v>23</v>
      </c>
      <c r="B2080" s="53">
        <f t="shared" si="66"/>
        <v>47478</v>
      </c>
      <c r="C2080" s="53" t="str">
        <f>IF(ISERROR(VLOOKUP(B2080,Оп27_BYN→EUR!$C$3:$C$33,1,0)),"Нет","Да")</f>
        <v>Нет</v>
      </c>
      <c r="D2080" s="54">
        <f t="shared" si="67"/>
        <v>365</v>
      </c>
      <c r="E2080" s="55">
        <f>('Все выпуски'!$H$4*'Все выпуски'!$H$8)*((VLOOKUP(IF(C2080="Нет",VLOOKUP(A2080,Оп27_BYN→EUR!$A$2:$C$33,3,0),VLOOKUP((A2080-1),Оп27_BYN→EUR!$A$2:$C$33,3,0)),$B$2:$G$2774,5,0)-VLOOKUP(B2080,$B$2:$G$2774,5,0))/365+(VLOOKUP(IF(C2080="Нет",VLOOKUP(A2080,Оп27_BYN→EUR!$A$2:$C$33,3,0),VLOOKUP((A2080-1),Оп27_BYN→EUR!$A$2:$C$33,3,0)),$B$2:$G$2774,6,0)-VLOOKUP(B2080,$B$2:$G$2774,6,0))/366)</f>
        <v>0.50673204503639879</v>
      </c>
      <c r="F2080" s="54">
        <f>COUNTIF(D2081:$D$2774,365)</f>
        <v>694</v>
      </c>
      <c r="G2080" s="54">
        <f>COUNTIF(D2081:$D$2774,366)</f>
        <v>0</v>
      </c>
    </row>
    <row r="2081" spans="1:7" x14ac:dyDescent="0.25">
      <c r="A2081" s="54">
        <f>COUNTIF($C$3:C2081,"Да")</f>
        <v>23</v>
      </c>
      <c r="B2081" s="53">
        <f t="shared" si="66"/>
        <v>47479</v>
      </c>
      <c r="C2081" s="53" t="str">
        <f>IF(ISERROR(VLOOKUP(B2081,Оп27_BYN→EUR!$C$3:$C$33,1,0)),"Нет","Да")</f>
        <v>Нет</v>
      </c>
      <c r="D2081" s="54">
        <f t="shared" si="67"/>
        <v>365</v>
      </c>
      <c r="E2081" s="55">
        <f>('Все выпуски'!$H$4*'Все выпуски'!$H$8)*((VLOOKUP(IF(C2081="Нет",VLOOKUP(A2081,Оп27_BYN→EUR!$A$2:$C$33,3,0),VLOOKUP((A2081-1),Оп27_BYN→EUR!$A$2:$C$33,3,0)),$B$2:$G$2774,5,0)-VLOOKUP(B2081,$B$2:$G$2774,5,0))/365+(VLOOKUP(IF(C2081="Нет",VLOOKUP(A2081,Оп27_BYN→EUR!$A$2:$C$33,3,0),VLOOKUP((A2081-1),Оп27_BYN→EUR!$A$2:$C$33,3,0)),$B$2:$G$2774,6,0)-VLOOKUP(B2081,$B$2:$G$2774,6,0))/366)</f>
        <v>0.53340215266989344</v>
      </c>
      <c r="F2081" s="54">
        <f>COUNTIF(D2082:$D$2774,365)</f>
        <v>693</v>
      </c>
      <c r="G2081" s="54">
        <f>COUNTIF(D2082:$D$2774,366)</f>
        <v>0</v>
      </c>
    </row>
    <row r="2082" spans="1:7" x14ac:dyDescent="0.25">
      <c r="A2082" s="54">
        <f>COUNTIF($C$3:C2082,"Да")</f>
        <v>23</v>
      </c>
      <c r="B2082" s="53">
        <f t="shared" si="66"/>
        <v>47480</v>
      </c>
      <c r="C2082" s="53" t="str">
        <f>IF(ISERROR(VLOOKUP(B2082,Оп27_BYN→EUR!$C$3:$C$33,1,0)),"Нет","Да")</f>
        <v>Нет</v>
      </c>
      <c r="D2082" s="54">
        <f t="shared" si="67"/>
        <v>365</v>
      </c>
      <c r="E2082" s="55">
        <f>('Все выпуски'!$H$4*'Все выпуски'!$H$8)*((VLOOKUP(IF(C2082="Нет",VLOOKUP(A2082,Оп27_BYN→EUR!$A$2:$C$33,3,0),VLOOKUP((A2082-1),Оп27_BYN→EUR!$A$2:$C$33,3,0)),$B$2:$G$2774,5,0)-VLOOKUP(B2082,$B$2:$G$2774,5,0))/365+(VLOOKUP(IF(C2082="Нет",VLOOKUP(A2082,Оп27_BYN→EUR!$A$2:$C$33,3,0),VLOOKUP((A2082-1),Оп27_BYN→EUR!$A$2:$C$33,3,0)),$B$2:$G$2774,6,0)-VLOOKUP(B2082,$B$2:$G$2774,6,0))/366)</f>
        <v>0.56007226030338808</v>
      </c>
      <c r="F2082" s="54">
        <f>COUNTIF(D2083:$D$2774,365)</f>
        <v>692</v>
      </c>
      <c r="G2082" s="54">
        <f>COUNTIF(D2083:$D$2774,366)</f>
        <v>0</v>
      </c>
    </row>
    <row r="2083" spans="1:7" x14ac:dyDescent="0.25">
      <c r="A2083" s="54">
        <f>COUNTIF($C$3:C2083,"Да")</f>
        <v>23</v>
      </c>
      <c r="B2083" s="53">
        <f t="shared" si="66"/>
        <v>47481</v>
      </c>
      <c r="C2083" s="53" t="str">
        <f>IF(ISERROR(VLOOKUP(B2083,Оп27_BYN→EUR!$C$3:$C$33,1,0)),"Нет","Да")</f>
        <v>Нет</v>
      </c>
      <c r="D2083" s="54">
        <f t="shared" si="67"/>
        <v>365</v>
      </c>
      <c r="E2083" s="55">
        <f>('Все выпуски'!$H$4*'Все выпуски'!$H$8)*((VLOOKUP(IF(C2083="Нет",VLOOKUP(A2083,Оп27_BYN→EUR!$A$2:$C$33,3,0),VLOOKUP((A2083-1),Оп27_BYN→EUR!$A$2:$C$33,3,0)),$B$2:$G$2774,5,0)-VLOOKUP(B2083,$B$2:$G$2774,5,0))/365+(VLOOKUP(IF(C2083="Нет",VLOOKUP(A2083,Оп27_BYN→EUR!$A$2:$C$33,3,0),VLOOKUP((A2083-1),Оп27_BYN→EUR!$A$2:$C$33,3,0)),$B$2:$G$2774,6,0)-VLOOKUP(B2083,$B$2:$G$2774,6,0))/366)</f>
        <v>0.58674236793688284</v>
      </c>
      <c r="F2083" s="54">
        <f>COUNTIF(D2084:$D$2774,365)</f>
        <v>691</v>
      </c>
      <c r="G2083" s="54">
        <f>COUNTIF(D2084:$D$2774,366)</f>
        <v>0</v>
      </c>
    </row>
    <row r="2084" spans="1:7" x14ac:dyDescent="0.25">
      <c r="A2084" s="54">
        <f>COUNTIF($C$3:C2084,"Да")</f>
        <v>23</v>
      </c>
      <c r="B2084" s="53">
        <f t="shared" si="66"/>
        <v>47482</v>
      </c>
      <c r="C2084" s="53" t="str">
        <f>IF(ISERROR(VLOOKUP(B2084,Оп27_BYN→EUR!$C$3:$C$33,1,0)),"Нет","Да")</f>
        <v>Нет</v>
      </c>
      <c r="D2084" s="54">
        <f t="shared" si="67"/>
        <v>365</v>
      </c>
      <c r="E2084" s="55">
        <f>('Все выпуски'!$H$4*'Все выпуски'!$H$8)*((VLOOKUP(IF(C2084="Нет",VLOOKUP(A2084,Оп27_BYN→EUR!$A$2:$C$33,3,0),VLOOKUP((A2084-1),Оп27_BYN→EUR!$A$2:$C$33,3,0)),$B$2:$G$2774,5,0)-VLOOKUP(B2084,$B$2:$G$2774,5,0))/365+(VLOOKUP(IF(C2084="Нет",VLOOKUP(A2084,Оп27_BYN→EUR!$A$2:$C$33,3,0),VLOOKUP((A2084-1),Оп27_BYN→EUR!$A$2:$C$33,3,0)),$B$2:$G$2774,6,0)-VLOOKUP(B2084,$B$2:$G$2774,6,0))/366)</f>
        <v>0.61341247557037748</v>
      </c>
      <c r="F2084" s="54">
        <f>COUNTIF(D2085:$D$2774,365)</f>
        <v>690</v>
      </c>
      <c r="G2084" s="54">
        <f>COUNTIF(D2085:$D$2774,366)</f>
        <v>0</v>
      </c>
    </row>
    <row r="2085" spans="1:7" x14ac:dyDescent="0.25">
      <c r="A2085" s="54">
        <f>COUNTIF($C$3:C2085,"Да")</f>
        <v>23</v>
      </c>
      <c r="B2085" s="53">
        <f t="shared" si="66"/>
        <v>47483</v>
      </c>
      <c r="C2085" s="53" t="str">
        <f>IF(ISERROR(VLOOKUP(B2085,Оп27_BYN→EUR!$C$3:$C$33,1,0)),"Нет","Да")</f>
        <v>Нет</v>
      </c>
      <c r="D2085" s="54">
        <f t="shared" si="67"/>
        <v>365</v>
      </c>
      <c r="E2085" s="55">
        <f>('Все выпуски'!$H$4*'Все выпуски'!$H$8)*((VLOOKUP(IF(C2085="Нет",VLOOKUP(A2085,Оп27_BYN→EUR!$A$2:$C$33,3,0),VLOOKUP((A2085-1),Оп27_BYN→EUR!$A$2:$C$33,3,0)),$B$2:$G$2774,5,0)-VLOOKUP(B2085,$B$2:$G$2774,5,0))/365+(VLOOKUP(IF(C2085="Нет",VLOOKUP(A2085,Оп27_BYN→EUR!$A$2:$C$33,3,0),VLOOKUP((A2085-1),Оп27_BYN→EUR!$A$2:$C$33,3,0)),$B$2:$G$2774,6,0)-VLOOKUP(B2085,$B$2:$G$2774,6,0))/366)</f>
        <v>0.64008258320387201</v>
      </c>
      <c r="F2085" s="54">
        <f>COUNTIF(D2086:$D$2774,365)</f>
        <v>689</v>
      </c>
      <c r="G2085" s="54">
        <f>COUNTIF(D2086:$D$2774,366)</f>
        <v>0</v>
      </c>
    </row>
    <row r="2086" spans="1:7" x14ac:dyDescent="0.25">
      <c r="A2086" s="54">
        <f>COUNTIF($C$3:C2086,"Да")</f>
        <v>23</v>
      </c>
      <c r="B2086" s="53">
        <f t="shared" si="66"/>
        <v>47484</v>
      </c>
      <c r="C2086" s="53" t="str">
        <f>IF(ISERROR(VLOOKUP(B2086,Оп27_BYN→EUR!$C$3:$C$33,1,0)),"Нет","Да")</f>
        <v>Нет</v>
      </c>
      <c r="D2086" s="54">
        <f t="shared" si="67"/>
        <v>365</v>
      </c>
      <c r="E2086" s="55">
        <f>('Все выпуски'!$H$4*'Все выпуски'!$H$8)*((VLOOKUP(IF(C2086="Нет",VLOOKUP(A2086,Оп27_BYN→EUR!$A$2:$C$33,3,0),VLOOKUP((A2086-1),Оп27_BYN→EUR!$A$2:$C$33,3,0)),$B$2:$G$2774,5,0)-VLOOKUP(B2086,$B$2:$G$2774,5,0))/365+(VLOOKUP(IF(C2086="Нет",VLOOKUP(A2086,Оп27_BYN→EUR!$A$2:$C$33,3,0),VLOOKUP((A2086-1),Оп27_BYN→EUR!$A$2:$C$33,3,0)),$B$2:$G$2774,6,0)-VLOOKUP(B2086,$B$2:$G$2774,6,0))/366)</f>
        <v>0.66675269083736677</v>
      </c>
      <c r="F2086" s="54">
        <f>COUNTIF(D2087:$D$2774,365)</f>
        <v>688</v>
      </c>
      <c r="G2086" s="54">
        <f>COUNTIF(D2087:$D$2774,366)</f>
        <v>0</v>
      </c>
    </row>
    <row r="2087" spans="1:7" x14ac:dyDescent="0.25">
      <c r="A2087" s="54">
        <f>COUNTIF($C$3:C2087,"Да")</f>
        <v>23</v>
      </c>
      <c r="B2087" s="53">
        <f t="shared" si="66"/>
        <v>47485</v>
      </c>
      <c r="C2087" s="53" t="str">
        <f>IF(ISERROR(VLOOKUP(B2087,Оп27_BYN→EUR!$C$3:$C$33,1,0)),"Нет","Да")</f>
        <v>Нет</v>
      </c>
      <c r="D2087" s="54">
        <f t="shared" si="67"/>
        <v>365</v>
      </c>
      <c r="E2087" s="55">
        <f>('Все выпуски'!$H$4*'Все выпуски'!$H$8)*((VLOOKUP(IF(C2087="Нет",VLOOKUP(A2087,Оп27_BYN→EUR!$A$2:$C$33,3,0),VLOOKUP((A2087-1),Оп27_BYN→EUR!$A$2:$C$33,3,0)),$B$2:$G$2774,5,0)-VLOOKUP(B2087,$B$2:$G$2774,5,0))/365+(VLOOKUP(IF(C2087="Нет",VLOOKUP(A2087,Оп27_BYN→EUR!$A$2:$C$33,3,0),VLOOKUP((A2087-1),Оп27_BYN→EUR!$A$2:$C$33,3,0)),$B$2:$G$2774,6,0)-VLOOKUP(B2087,$B$2:$G$2774,6,0))/366)</f>
        <v>0.69342279847086141</v>
      </c>
      <c r="F2087" s="54">
        <f>COUNTIF(D2088:$D$2774,365)</f>
        <v>687</v>
      </c>
      <c r="G2087" s="54">
        <f>COUNTIF(D2088:$D$2774,366)</f>
        <v>0</v>
      </c>
    </row>
    <row r="2088" spans="1:7" x14ac:dyDescent="0.25">
      <c r="A2088" s="54">
        <f>COUNTIF($C$3:C2088,"Да")</f>
        <v>23</v>
      </c>
      <c r="B2088" s="53">
        <f t="shared" si="66"/>
        <v>47486</v>
      </c>
      <c r="C2088" s="53" t="str">
        <f>IF(ISERROR(VLOOKUP(B2088,Оп27_BYN→EUR!$C$3:$C$33,1,0)),"Нет","Да")</f>
        <v>Нет</v>
      </c>
      <c r="D2088" s="54">
        <f t="shared" si="67"/>
        <v>365</v>
      </c>
      <c r="E2088" s="55">
        <f>('Все выпуски'!$H$4*'Все выпуски'!$H$8)*((VLOOKUP(IF(C2088="Нет",VLOOKUP(A2088,Оп27_BYN→EUR!$A$2:$C$33,3,0),VLOOKUP((A2088-1),Оп27_BYN→EUR!$A$2:$C$33,3,0)),$B$2:$G$2774,5,0)-VLOOKUP(B2088,$B$2:$G$2774,5,0))/365+(VLOOKUP(IF(C2088="Нет",VLOOKUP(A2088,Оп27_BYN→EUR!$A$2:$C$33,3,0),VLOOKUP((A2088-1),Оп27_BYN→EUR!$A$2:$C$33,3,0)),$B$2:$G$2774,6,0)-VLOOKUP(B2088,$B$2:$G$2774,6,0))/366)</f>
        <v>0.72009290610435617</v>
      </c>
      <c r="F2088" s="54">
        <f>COUNTIF(D2089:$D$2774,365)</f>
        <v>686</v>
      </c>
      <c r="G2088" s="54">
        <f>COUNTIF(D2089:$D$2774,366)</f>
        <v>0</v>
      </c>
    </row>
    <row r="2089" spans="1:7" x14ac:dyDescent="0.25">
      <c r="A2089" s="54">
        <f>COUNTIF($C$3:C2089,"Да")</f>
        <v>23</v>
      </c>
      <c r="B2089" s="53">
        <f t="shared" si="66"/>
        <v>47487</v>
      </c>
      <c r="C2089" s="53" t="str">
        <f>IF(ISERROR(VLOOKUP(B2089,Оп27_BYN→EUR!$C$3:$C$33,1,0)),"Нет","Да")</f>
        <v>Нет</v>
      </c>
      <c r="D2089" s="54">
        <f t="shared" si="67"/>
        <v>365</v>
      </c>
      <c r="E2089" s="55">
        <f>('Все выпуски'!$H$4*'Все выпуски'!$H$8)*((VLOOKUP(IF(C2089="Нет",VLOOKUP(A2089,Оп27_BYN→EUR!$A$2:$C$33,3,0),VLOOKUP((A2089-1),Оп27_BYN→EUR!$A$2:$C$33,3,0)),$B$2:$G$2774,5,0)-VLOOKUP(B2089,$B$2:$G$2774,5,0))/365+(VLOOKUP(IF(C2089="Нет",VLOOKUP(A2089,Оп27_BYN→EUR!$A$2:$C$33,3,0),VLOOKUP((A2089-1),Оп27_BYN→EUR!$A$2:$C$33,3,0)),$B$2:$G$2774,6,0)-VLOOKUP(B2089,$B$2:$G$2774,6,0))/366)</f>
        <v>0.74676301373785081</v>
      </c>
      <c r="F2089" s="54">
        <f>COUNTIF(D2090:$D$2774,365)</f>
        <v>685</v>
      </c>
      <c r="G2089" s="54">
        <f>COUNTIF(D2090:$D$2774,366)</f>
        <v>0</v>
      </c>
    </row>
    <row r="2090" spans="1:7" x14ac:dyDescent="0.25">
      <c r="A2090" s="54">
        <f>COUNTIF($C$3:C2090,"Да")</f>
        <v>23</v>
      </c>
      <c r="B2090" s="53">
        <f t="shared" si="66"/>
        <v>47488</v>
      </c>
      <c r="C2090" s="53" t="str">
        <f>IF(ISERROR(VLOOKUP(B2090,Оп27_BYN→EUR!$C$3:$C$33,1,0)),"Нет","Да")</f>
        <v>Нет</v>
      </c>
      <c r="D2090" s="54">
        <f t="shared" si="67"/>
        <v>365</v>
      </c>
      <c r="E2090" s="55">
        <f>('Все выпуски'!$H$4*'Все выпуски'!$H$8)*((VLOOKUP(IF(C2090="Нет",VLOOKUP(A2090,Оп27_BYN→EUR!$A$2:$C$33,3,0),VLOOKUP((A2090-1),Оп27_BYN→EUR!$A$2:$C$33,3,0)),$B$2:$G$2774,5,0)-VLOOKUP(B2090,$B$2:$G$2774,5,0))/365+(VLOOKUP(IF(C2090="Нет",VLOOKUP(A2090,Оп27_BYN→EUR!$A$2:$C$33,3,0),VLOOKUP((A2090-1),Оп27_BYN→EUR!$A$2:$C$33,3,0)),$B$2:$G$2774,6,0)-VLOOKUP(B2090,$B$2:$G$2774,6,0))/366)</f>
        <v>0.77343312137134557</v>
      </c>
      <c r="F2090" s="54">
        <f>COUNTIF(D2091:$D$2774,365)</f>
        <v>684</v>
      </c>
      <c r="G2090" s="54">
        <f>COUNTIF(D2091:$D$2774,366)</f>
        <v>0</v>
      </c>
    </row>
    <row r="2091" spans="1:7" x14ac:dyDescent="0.25">
      <c r="A2091" s="54">
        <f>COUNTIF($C$3:C2091,"Да")</f>
        <v>23</v>
      </c>
      <c r="B2091" s="53">
        <f t="shared" si="66"/>
        <v>47489</v>
      </c>
      <c r="C2091" s="53" t="str">
        <f>IF(ISERROR(VLOOKUP(B2091,Оп27_BYN→EUR!$C$3:$C$33,1,0)),"Нет","Да")</f>
        <v>Нет</v>
      </c>
      <c r="D2091" s="54">
        <f t="shared" si="67"/>
        <v>365</v>
      </c>
      <c r="E2091" s="55">
        <f>('Все выпуски'!$H$4*'Все выпуски'!$H$8)*((VLOOKUP(IF(C2091="Нет",VLOOKUP(A2091,Оп27_BYN→EUR!$A$2:$C$33,3,0),VLOOKUP((A2091-1),Оп27_BYN→EUR!$A$2:$C$33,3,0)),$B$2:$G$2774,5,0)-VLOOKUP(B2091,$B$2:$G$2774,5,0))/365+(VLOOKUP(IF(C2091="Нет",VLOOKUP(A2091,Оп27_BYN→EUR!$A$2:$C$33,3,0),VLOOKUP((A2091-1),Оп27_BYN→EUR!$A$2:$C$33,3,0)),$B$2:$G$2774,6,0)-VLOOKUP(B2091,$B$2:$G$2774,6,0))/366)</f>
        <v>0.8001032290048401</v>
      </c>
      <c r="F2091" s="54">
        <f>COUNTIF(D2092:$D$2774,365)</f>
        <v>683</v>
      </c>
      <c r="G2091" s="54">
        <f>COUNTIF(D2092:$D$2774,366)</f>
        <v>0</v>
      </c>
    </row>
    <row r="2092" spans="1:7" x14ac:dyDescent="0.25">
      <c r="A2092" s="54">
        <f>COUNTIF($C$3:C2092,"Да")</f>
        <v>23</v>
      </c>
      <c r="B2092" s="53">
        <f t="shared" si="66"/>
        <v>47490</v>
      </c>
      <c r="C2092" s="53" t="str">
        <f>IF(ISERROR(VLOOKUP(B2092,Оп27_BYN→EUR!$C$3:$C$33,1,0)),"Нет","Да")</f>
        <v>Нет</v>
      </c>
      <c r="D2092" s="54">
        <f t="shared" si="67"/>
        <v>365</v>
      </c>
      <c r="E2092" s="55">
        <f>('Все выпуски'!$H$4*'Все выпуски'!$H$8)*((VLOOKUP(IF(C2092="Нет",VLOOKUP(A2092,Оп27_BYN→EUR!$A$2:$C$33,3,0),VLOOKUP((A2092-1),Оп27_BYN→EUR!$A$2:$C$33,3,0)),$B$2:$G$2774,5,0)-VLOOKUP(B2092,$B$2:$G$2774,5,0))/365+(VLOOKUP(IF(C2092="Нет",VLOOKUP(A2092,Оп27_BYN→EUR!$A$2:$C$33,3,0),VLOOKUP((A2092-1),Оп27_BYN→EUR!$A$2:$C$33,3,0)),$B$2:$G$2774,6,0)-VLOOKUP(B2092,$B$2:$G$2774,6,0))/366)</f>
        <v>0.82677333663833474</v>
      </c>
      <c r="F2092" s="54">
        <f>COUNTIF(D2093:$D$2774,365)</f>
        <v>682</v>
      </c>
      <c r="G2092" s="54">
        <f>COUNTIF(D2093:$D$2774,366)</f>
        <v>0</v>
      </c>
    </row>
    <row r="2093" spans="1:7" x14ac:dyDescent="0.25">
      <c r="A2093" s="54">
        <f>COUNTIF($C$3:C2093,"Да")</f>
        <v>23</v>
      </c>
      <c r="B2093" s="53">
        <f t="shared" si="66"/>
        <v>47491</v>
      </c>
      <c r="C2093" s="53" t="str">
        <f>IF(ISERROR(VLOOKUP(B2093,Оп27_BYN→EUR!$C$3:$C$33,1,0)),"Нет","Да")</f>
        <v>Нет</v>
      </c>
      <c r="D2093" s="54">
        <f t="shared" si="67"/>
        <v>365</v>
      </c>
      <c r="E2093" s="55">
        <f>('Все выпуски'!$H$4*'Все выпуски'!$H$8)*((VLOOKUP(IF(C2093="Нет",VLOOKUP(A2093,Оп27_BYN→EUR!$A$2:$C$33,3,0),VLOOKUP((A2093-1),Оп27_BYN→EUR!$A$2:$C$33,3,0)),$B$2:$G$2774,5,0)-VLOOKUP(B2093,$B$2:$G$2774,5,0))/365+(VLOOKUP(IF(C2093="Нет",VLOOKUP(A2093,Оп27_BYN→EUR!$A$2:$C$33,3,0),VLOOKUP((A2093-1),Оп27_BYN→EUR!$A$2:$C$33,3,0)),$B$2:$G$2774,6,0)-VLOOKUP(B2093,$B$2:$G$2774,6,0))/366)</f>
        <v>0.8534434442718295</v>
      </c>
      <c r="F2093" s="54">
        <f>COUNTIF(D2094:$D$2774,365)</f>
        <v>681</v>
      </c>
      <c r="G2093" s="54">
        <f>COUNTIF(D2094:$D$2774,366)</f>
        <v>0</v>
      </c>
    </row>
    <row r="2094" spans="1:7" x14ac:dyDescent="0.25">
      <c r="A2094" s="54">
        <f>COUNTIF($C$3:C2094,"Да")</f>
        <v>23</v>
      </c>
      <c r="B2094" s="53">
        <f t="shared" si="66"/>
        <v>47492</v>
      </c>
      <c r="C2094" s="53" t="str">
        <f>IF(ISERROR(VLOOKUP(B2094,Оп27_BYN→EUR!$C$3:$C$33,1,0)),"Нет","Да")</f>
        <v>Нет</v>
      </c>
      <c r="D2094" s="54">
        <f t="shared" si="67"/>
        <v>365</v>
      </c>
      <c r="E2094" s="55">
        <f>('Все выпуски'!$H$4*'Все выпуски'!$H$8)*((VLOOKUP(IF(C2094="Нет",VLOOKUP(A2094,Оп27_BYN→EUR!$A$2:$C$33,3,0),VLOOKUP((A2094-1),Оп27_BYN→EUR!$A$2:$C$33,3,0)),$B$2:$G$2774,5,0)-VLOOKUP(B2094,$B$2:$G$2774,5,0))/365+(VLOOKUP(IF(C2094="Нет",VLOOKUP(A2094,Оп27_BYN→EUR!$A$2:$C$33,3,0),VLOOKUP((A2094-1),Оп27_BYN→EUR!$A$2:$C$33,3,0)),$B$2:$G$2774,6,0)-VLOOKUP(B2094,$B$2:$G$2774,6,0))/366)</f>
        <v>0.88011355190532414</v>
      </c>
      <c r="F2094" s="54">
        <f>COUNTIF(D2095:$D$2774,365)</f>
        <v>680</v>
      </c>
      <c r="G2094" s="54">
        <f>COUNTIF(D2095:$D$2774,366)</f>
        <v>0</v>
      </c>
    </row>
    <row r="2095" spans="1:7" x14ac:dyDescent="0.25">
      <c r="A2095" s="54">
        <f>COUNTIF($C$3:C2095,"Да")</f>
        <v>23</v>
      </c>
      <c r="B2095" s="53">
        <f t="shared" si="66"/>
        <v>47493</v>
      </c>
      <c r="C2095" s="53" t="str">
        <f>IF(ISERROR(VLOOKUP(B2095,Оп27_BYN→EUR!$C$3:$C$33,1,0)),"Нет","Да")</f>
        <v>Нет</v>
      </c>
      <c r="D2095" s="54">
        <f t="shared" si="67"/>
        <v>365</v>
      </c>
      <c r="E2095" s="55">
        <f>('Все выпуски'!$H$4*'Все выпуски'!$H$8)*((VLOOKUP(IF(C2095="Нет",VLOOKUP(A2095,Оп27_BYN→EUR!$A$2:$C$33,3,0),VLOOKUP((A2095-1),Оп27_BYN→EUR!$A$2:$C$33,3,0)),$B$2:$G$2774,5,0)-VLOOKUP(B2095,$B$2:$G$2774,5,0))/365+(VLOOKUP(IF(C2095="Нет",VLOOKUP(A2095,Оп27_BYN→EUR!$A$2:$C$33,3,0),VLOOKUP((A2095-1),Оп27_BYN→EUR!$A$2:$C$33,3,0)),$B$2:$G$2774,6,0)-VLOOKUP(B2095,$B$2:$G$2774,6,0))/366)</f>
        <v>0.9067836595388189</v>
      </c>
      <c r="F2095" s="54">
        <f>COUNTIF(D2096:$D$2774,365)</f>
        <v>679</v>
      </c>
      <c r="G2095" s="54">
        <f>COUNTIF(D2096:$D$2774,366)</f>
        <v>0</v>
      </c>
    </row>
    <row r="2096" spans="1:7" x14ac:dyDescent="0.25">
      <c r="A2096" s="54">
        <f>COUNTIF($C$3:C2096,"Да")</f>
        <v>23</v>
      </c>
      <c r="B2096" s="53">
        <f t="shared" si="66"/>
        <v>47494</v>
      </c>
      <c r="C2096" s="53" t="str">
        <f>IF(ISERROR(VLOOKUP(B2096,Оп27_BYN→EUR!$C$3:$C$33,1,0)),"Нет","Да")</f>
        <v>Нет</v>
      </c>
      <c r="D2096" s="54">
        <f t="shared" si="67"/>
        <v>365</v>
      </c>
      <c r="E2096" s="55">
        <f>('Все выпуски'!$H$4*'Все выпуски'!$H$8)*((VLOOKUP(IF(C2096="Нет",VLOOKUP(A2096,Оп27_BYN→EUR!$A$2:$C$33,3,0),VLOOKUP((A2096-1),Оп27_BYN→EUR!$A$2:$C$33,3,0)),$B$2:$G$2774,5,0)-VLOOKUP(B2096,$B$2:$G$2774,5,0))/365+(VLOOKUP(IF(C2096="Нет",VLOOKUP(A2096,Оп27_BYN→EUR!$A$2:$C$33,3,0),VLOOKUP((A2096-1),Оп27_BYN→EUR!$A$2:$C$33,3,0)),$B$2:$G$2774,6,0)-VLOOKUP(B2096,$B$2:$G$2774,6,0))/366)</f>
        <v>0.93345376717231343</v>
      </c>
      <c r="F2096" s="54">
        <f>COUNTIF(D2097:$D$2774,365)</f>
        <v>678</v>
      </c>
      <c r="G2096" s="54">
        <f>COUNTIF(D2097:$D$2774,366)</f>
        <v>0</v>
      </c>
    </row>
    <row r="2097" spans="1:7" x14ac:dyDescent="0.25">
      <c r="A2097" s="54">
        <f>COUNTIF($C$3:C2097,"Да")</f>
        <v>23</v>
      </c>
      <c r="B2097" s="53">
        <f t="shared" si="66"/>
        <v>47495</v>
      </c>
      <c r="C2097" s="53" t="str">
        <f>IF(ISERROR(VLOOKUP(B2097,Оп27_BYN→EUR!$C$3:$C$33,1,0)),"Нет","Да")</f>
        <v>Нет</v>
      </c>
      <c r="D2097" s="54">
        <f t="shared" si="67"/>
        <v>365</v>
      </c>
      <c r="E2097" s="55">
        <f>('Все выпуски'!$H$4*'Все выпуски'!$H$8)*((VLOOKUP(IF(C2097="Нет",VLOOKUP(A2097,Оп27_BYN→EUR!$A$2:$C$33,3,0),VLOOKUP((A2097-1),Оп27_BYN→EUR!$A$2:$C$33,3,0)),$B$2:$G$2774,5,0)-VLOOKUP(B2097,$B$2:$G$2774,5,0))/365+(VLOOKUP(IF(C2097="Нет",VLOOKUP(A2097,Оп27_BYN→EUR!$A$2:$C$33,3,0),VLOOKUP((A2097-1),Оп27_BYN→EUR!$A$2:$C$33,3,0)),$B$2:$G$2774,6,0)-VLOOKUP(B2097,$B$2:$G$2774,6,0))/366)</f>
        <v>0.96012387480580819</v>
      </c>
      <c r="F2097" s="54">
        <f>COUNTIF(D2098:$D$2774,365)</f>
        <v>677</v>
      </c>
      <c r="G2097" s="54">
        <f>COUNTIF(D2098:$D$2774,366)</f>
        <v>0</v>
      </c>
    </row>
    <row r="2098" spans="1:7" x14ac:dyDescent="0.25">
      <c r="A2098" s="54">
        <f>COUNTIF($C$3:C2098,"Да")</f>
        <v>23</v>
      </c>
      <c r="B2098" s="53">
        <f t="shared" si="66"/>
        <v>47496</v>
      </c>
      <c r="C2098" s="53" t="str">
        <f>IF(ISERROR(VLOOKUP(B2098,Оп27_BYN→EUR!$C$3:$C$33,1,0)),"Нет","Да")</f>
        <v>Нет</v>
      </c>
      <c r="D2098" s="54">
        <f t="shared" si="67"/>
        <v>365</v>
      </c>
      <c r="E2098" s="55">
        <f>('Все выпуски'!$H$4*'Все выпуски'!$H$8)*((VLOOKUP(IF(C2098="Нет",VLOOKUP(A2098,Оп27_BYN→EUR!$A$2:$C$33,3,0),VLOOKUP((A2098-1),Оп27_BYN→EUR!$A$2:$C$33,3,0)),$B$2:$G$2774,5,0)-VLOOKUP(B2098,$B$2:$G$2774,5,0))/365+(VLOOKUP(IF(C2098="Нет",VLOOKUP(A2098,Оп27_BYN→EUR!$A$2:$C$33,3,0),VLOOKUP((A2098-1),Оп27_BYN→EUR!$A$2:$C$33,3,0)),$B$2:$G$2774,6,0)-VLOOKUP(B2098,$B$2:$G$2774,6,0))/366)</f>
        <v>0.98679398243930283</v>
      </c>
      <c r="F2098" s="54">
        <f>COUNTIF(D2099:$D$2774,365)</f>
        <v>676</v>
      </c>
      <c r="G2098" s="54">
        <f>COUNTIF(D2099:$D$2774,366)</f>
        <v>0</v>
      </c>
    </row>
    <row r="2099" spans="1:7" x14ac:dyDescent="0.25">
      <c r="A2099" s="54">
        <f>COUNTIF($C$3:C2099,"Да")</f>
        <v>23</v>
      </c>
      <c r="B2099" s="53">
        <f t="shared" si="66"/>
        <v>47497</v>
      </c>
      <c r="C2099" s="53" t="str">
        <f>IF(ISERROR(VLOOKUP(B2099,Оп27_BYN→EUR!$C$3:$C$33,1,0)),"Нет","Да")</f>
        <v>Нет</v>
      </c>
      <c r="D2099" s="54">
        <f t="shared" si="67"/>
        <v>365</v>
      </c>
      <c r="E2099" s="55">
        <f>('Все выпуски'!$H$4*'Все выпуски'!$H$8)*((VLOOKUP(IF(C2099="Нет",VLOOKUP(A2099,Оп27_BYN→EUR!$A$2:$C$33,3,0),VLOOKUP((A2099-1),Оп27_BYN→EUR!$A$2:$C$33,3,0)),$B$2:$G$2774,5,0)-VLOOKUP(B2099,$B$2:$G$2774,5,0))/365+(VLOOKUP(IF(C2099="Нет",VLOOKUP(A2099,Оп27_BYN→EUR!$A$2:$C$33,3,0),VLOOKUP((A2099-1),Оп27_BYN→EUR!$A$2:$C$33,3,0)),$B$2:$G$2774,6,0)-VLOOKUP(B2099,$B$2:$G$2774,6,0))/366)</f>
        <v>1.0134640900727976</v>
      </c>
      <c r="F2099" s="54">
        <f>COUNTIF(D2100:$D$2774,365)</f>
        <v>675</v>
      </c>
      <c r="G2099" s="54">
        <f>COUNTIF(D2100:$D$2774,366)</f>
        <v>0</v>
      </c>
    </row>
    <row r="2100" spans="1:7" x14ac:dyDescent="0.25">
      <c r="A2100" s="54">
        <f>COUNTIF($C$3:C2100,"Да")</f>
        <v>23</v>
      </c>
      <c r="B2100" s="53">
        <f t="shared" si="66"/>
        <v>47498</v>
      </c>
      <c r="C2100" s="53" t="str">
        <f>IF(ISERROR(VLOOKUP(B2100,Оп27_BYN→EUR!$C$3:$C$33,1,0)),"Нет","Да")</f>
        <v>Нет</v>
      </c>
      <c r="D2100" s="54">
        <f t="shared" si="67"/>
        <v>365</v>
      </c>
      <c r="E2100" s="55">
        <f>('Все выпуски'!$H$4*'Все выпуски'!$H$8)*((VLOOKUP(IF(C2100="Нет",VLOOKUP(A2100,Оп27_BYN→EUR!$A$2:$C$33,3,0),VLOOKUP((A2100-1),Оп27_BYN→EUR!$A$2:$C$33,3,0)),$B$2:$G$2774,5,0)-VLOOKUP(B2100,$B$2:$G$2774,5,0))/365+(VLOOKUP(IF(C2100="Нет",VLOOKUP(A2100,Оп27_BYN→EUR!$A$2:$C$33,3,0),VLOOKUP((A2100-1),Оп27_BYN→EUR!$A$2:$C$33,3,0)),$B$2:$G$2774,6,0)-VLOOKUP(B2100,$B$2:$G$2774,6,0))/366)</f>
        <v>1.0401341977062921</v>
      </c>
      <c r="F2100" s="54">
        <f>COUNTIF(D2101:$D$2774,365)</f>
        <v>674</v>
      </c>
      <c r="G2100" s="54">
        <f>COUNTIF(D2101:$D$2774,366)</f>
        <v>0</v>
      </c>
    </row>
    <row r="2101" spans="1:7" x14ac:dyDescent="0.25">
      <c r="A2101" s="54">
        <f>COUNTIF($C$3:C2101,"Да")</f>
        <v>23</v>
      </c>
      <c r="B2101" s="53">
        <f t="shared" si="66"/>
        <v>47499</v>
      </c>
      <c r="C2101" s="53" t="str">
        <f>IF(ISERROR(VLOOKUP(B2101,Оп27_BYN→EUR!$C$3:$C$33,1,0)),"Нет","Да")</f>
        <v>Нет</v>
      </c>
      <c r="D2101" s="54">
        <f t="shared" si="67"/>
        <v>365</v>
      </c>
      <c r="E2101" s="55">
        <f>('Все выпуски'!$H$4*'Все выпуски'!$H$8)*((VLOOKUP(IF(C2101="Нет",VLOOKUP(A2101,Оп27_BYN→EUR!$A$2:$C$33,3,0),VLOOKUP((A2101-1),Оп27_BYN→EUR!$A$2:$C$33,3,0)),$B$2:$G$2774,5,0)-VLOOKUP(B2101,$B$2:$G$2774,5,0))/365+(VLOOKUP(IF(C2101="Нет",VLOOKUP(A2101,Оп27_BYN→EUR!$A$2:$C$33,3,0),VLOOKUP((A2101-1),Оп27_BYN→EUR!$A$2:$C$33,3,0)),$B$2:$G$2774,6,0)-VLOOKUP(B2101,$B$2:$G$2774,6,0))/366)</f>
        <v>1.0668043053397869</v>
      </c>
      <c r="F2101" s="54">
        <f>COUNTIF(D2102:$D$2774,365)</f>
        <v>673</v>
      </c>
      <c r="G2101" s="54">
        <f>COUNTIF(D2102:$D$2774,366)</f>
        <v>0</v>
      </c>
    </row>
    <row r="2102" spans="1:7" x14ac:dyDescent="0.25">
      <c r="A2102" s="54">
        <f>COUNTIF($C$3:C2102,"Да")</f>
        <v>23</v>
      </c>
      <c r="B2102" s="53">
        <f t="shared" si="66"/>
        <v>47500</v>
      </c>
      <c r="C2102" s="53" t="str">
        <f>IF(ISERROR(VLOOKUP(B2102,Оп27_BYN→EUR!$C$3:$C$33,1,0)),"Нет","Да")</f>
        <v>Нет</v>
      </c>
      <c r="D2102" s="54">
        <f t="shared" si="67"/>
        <v>365</v>
      </c>
      <c r="E2102" s="55">
        <f>('Все выпуски'!$H$4*'Все выпуски'!$H$8)*((VLOOKUP(IF(C2102="Нет",VLOOKUP(A2102,Оп27_BYN→EUR!$A$2:$C$33,3,0),VLOOKUP((A2102-1),Оп27_BYN→EUR!$A$2:$C$33,3,0)),$B$2:$G$2774,5,0)-VLOOKUP(B2102,$B$2:$G$2774,5,0))/365+(VLOOKUP(IF(C2102="Нет",VLOOKUP(A2102,Оп27_BYN→EUR!$A$2:$C$33,3,0),VLOOKUP((A2102-1),Оп27_BYN→EUR!$A$2:$C$33,3,0)),$B$2:$G$2774,6,0)-VLOOKUP(B2102,$B$2:$G$2774,6,0))/366)</f>
        <v>1.0934744129732814</v>
      </c>
      <c r="F2102" s="54">
        <f>COUNTIF(D2103:$D$2774,365)</f>
        <v>672</v>
      </c>
      <c r="G2102" s="54">
        <f>COUNTIF(D2103:$D$2774,366)</f>
        <v>0</v>
      </c>
    </row>
    <row r="2103" spans="1:7" x14ac:dyDescent="0.25">
      <c r="A2103" s="54">
        <f>COUNTIF($C$3:C2103,"Да")</f>
        <v>23</v>
      </c>
      <c r="B2103" s="53">
        <f t="shared" si="66"/>
        <v>47501</v>
      </c>
      <c r="C2103" s="53" t="str">
        <f>IF(ISERROR(VLOOKUP(B2103,Оп27_BYN→EUR!$C$3:$C$33,1,0)),"Нет","Да")</f>
        <v>Нет</v>
      </c>
      <c r="D2103" s="54">
        <f t="shared" si="67"/>
        <v>365</v>
      </c>
      <c r="E2103" s="55">
        <f>('Все выпуски'!$H$4*'Все выпуски'!$H$8)*((VLOOKUP(IF(C2103="Нет",VLOOKUP(A2103,Оп27_BYN→EUR!$A$2:$C$33,3,0),VLOOKUP((A2103-1),Оп27_BYN→EUR!$A$2:$C$33,3,0)),$B$2:$G$2774,5,0)-VLOOKUP(B2103,$B$2:$G$2774,5,0))/365+(VLOOKUP(IF(C2103="Нет",VLOOKUP(A2103,Оп27_BYN→EUR!$A$2:$C$33,3,0),VLOOKUP((A2103-1),Оп27_BYN→EUR!$A$2:$C$33,3,0)),$B$2:$G$2774,6,0)-VLOOKUP(B2103,$B$2:$G$2774,6,0))/366)</f>
        <v>1.1201445206067762</v>
      </c>
      <c r="F2103" s="54">
        <f>COUNTIF(D2104:$D$2774,365)</f>
        <v>671</v>
      </c>
      <c r="G2103" s="54">
        <f>COUNTIF(D2104:$D$2774,366)</f>
        <v>0</v>
      </c>
    </row>
    <row r="2104" spans="1:7" x14ac:dyDescent="0.25">
      <c r="A2104" s="54">
        <f>COUNTIF($C$3:C2104,"Да")</f>
        <v>23</v>
      </c>
      <c r="B2104" s="53">
        <f t="shared" si="66"/>
        <v>47502</v>
      </c>
      <c r="C2104" s="53" t="str">
        <f>IF(ISERROR(VLOOKUP(B2104,Оп27_BYN→EUR!$C$3:$C$33,1,0)),"Нет","Да")</f>
        <v>Нет</v>
      </c>
      <c r="D2104" s="54">
        <f t="shared" si="67"/>
        <v>365</v>
      </c>
      <c r="E2104" s="55">
        <f>('Все выпуски'!$H$4*'Все выпуски'!$H$8)*((VLOOKUP(IF(C2104="Нет",VLOOKUP(A2104,Оп27_BYN→EUR!$A$2:$C$33,3,0),VLOOKUP((A2104-1),Оп27_BYN→EUR!$A$2:$C$33,3,0)),$B$2:$G$2774,5,0)-VLOOKUP(B2104,$B$2:$G$2774,5,0))/365+(VLOOKUP(IF(C2104="Нет",VLOOKUP(A2104,Оп27_BYN→EUR!$A$2:$C$33,3,0),VLOOKUP((A2104-1),Оп27_BYN→EUR!$A$2:$C$33,3,0)),$B$2:$G$2774,6,0)-VLOOKUP(B2104,$B$2:$G$2774,6,0))/366)</f>
        <v>1.1468146282402709</v>
      </c>
      <c r="F2104" s="54">
        <f>COUNTIF(D2105:$D$2774,365)</f>
        <v>670</v>
      </c>
      <c r="G2104" s="54">
        <f>COUNTIF(D2105:$D$2774,366)</f>
        <v>0</v>
      </c>
    </row>
    <row r="2105" spans="1:7" x14ac:dyDescent="0.25">
      <c r="A2105" s="54">
        <f>COUNTIF($C$3:C2105,"Да")</f>
        <v>23</v>
      </c>
      <c r="B2105" s="53">
        <f t="shared" si="66"/>
        <v>47503</v>
      </c>
      <c r="C2105" s="53" t="str">
        <f>IF(ISERROR(VLOOKUP(B2105,Оп27_BYN→EUR!$C$3:$C$33,1,0)),"Нет","Да")</f>
        <v>Нет</v>
      </c>
      <c r="D2105" s="54">
        <f t="shared" si="67"/>
        <v>365</v>
      </c>
      <c r="E2105" s="55">
        <f>('Все выпуски'!$H$4*'Все выпуски'!$H$8)*((VLOOKUP(IF(C2105="Нет",VLOOKUP(A2105,Оп27_BYN→EUR!$A$2:$C$33,3,0),VLOOKUP((A2105-1),Оп27_BYN→EUR!$A$2:$C$33,3,0)),$B$2:$G$2774,5,0)-VLOOKUP(B2105,$B$2:$G$2774,5,0))/365+(VLOOKUP(IF(C2105="Нет",VLOOKUP(A2105,Оп27_BYN→EUR!$A$2:$C$33,3,0),VLOOKUP((A2105-1),Оп27_BYN→EUR!$A$2:$C$33,3,0)),$B$2:$G$2774,6,0)-VLOOKUP(B2105,$B$2:$G$2774,6,0))/366)</f>
        <v>1.1734847358737657</v>
      </c>
      <c r="F2105" s="54">
        <f>COUNTIF(D2106:$D$2774,365)</f>
        <v>669</v>
      </c>
      <c r="G2105" s="54">
        <f>COUNTIF(D2106:$D$2774,366)</f>
        <v>0</v>
      </c>
    </row>
    <row r="2106" spans="1:7" x14ac:dyDescent="0.25">
      <c r="A2106" s="54">
        <f>COUNTIF($C$3:C2106,"Да")</f>
        <v>23</v>
      </c>
      <c r="B2106" s="53">
        <f t="shared" si="66"/>
        <v>47504</v>
      </c>
      <c r="C2106" s="53" t="str">
        <f>IF(ISERROR(VLOOKUP(B2106,Оп27_BYN→EUR!$C$3:$C$33,1,0)),"Нет","Да")</f>
        <v>Нет</v>
      </c>
      <c r="D2106" s="54">
        <f t="shared" si="67"/>
        <v>365</v>
      </c>
      <c r="E2106" s="55">
        <f>('Все выпуски'!$H$4*'Все выпуски'!$H$8)*((VLOOKUP(IF(C2106="Нет",VLOOKUP(A2106,Оп27_BYN→EUR!$A$2:$C$33,3,0),VLOOKUP((A2106-1),Оп27_BYN→EUR!$A$2:$C$33,3,0)),$B$2:$G$2774,5,0)-VLOOKUP(B2106,$B$2:$G$2774,5,0))/365+(VLOOKUP(IF(C2106="Нет",VLOOKUP(A2106,Оп27_BYN→EUR!$A$2:$C$33,3,0),VLOOKUP((A2106-1),Оп27_BYN→EUR!$A$2:$C$33,3,0)),$B$2:$G$2774,6,0)-VLOOKUP(B2106,$B$2:$G$2774,6,0))/366)</f>
        <v>1.2001548435072602</v>
      </c>
      <c r="F2106" s="54">
        <f>COUNTIF(D2107:$D$2774,365)</f>
        <v>668</v>
      </c>
      <c r="G2106" s="54">
        <f>COUNTIF(D2107:$D$2774,366)</f>
        <v>0</v>
      </c>
    </row>
    <row r="2107" spans="1:7" x14ac:dyDescent="0.25">
      <c r="A2107" s="54">
        <f>COUNTIF($C$3:C2107,"Да")</f>
        <v>23</v>
      </c>
      <c r="B2107" s="53">
        <f t="shared" si="66"/>
        <v>47505</v>
      </c>
      <c r="C2107" s="53" t="str">
        <f>IF(ISERROR(VLOOKUP(B2107,Оп27_BYN→EUR!$C$3:$C$33,1,0)),"Нет","Да")</f>
        <v>Нет</v>
      </c>
      <c r="D2107" s="54">
        <f t="shared" si="67"/>
        <v>365</v>
      </c>
      <c r="E2107" s="55">
        <f>('Все выпуски'!$H$4*'Все выпуски'!$H$8)*((VLOOKUP(IF(C2107="Нет",VLOOKUP(A2107,Оп27_BYN→EUR!$A$2:$C$33,3,0),VLOOKUP((A2107-1),Оп27_BYN→EUR!$A$2:$C$33,3,0)),$B$2:$G$2774,5,0)-VLOOKUP(B2107,$B$2:$G$2774,5,0))/365+(VLOOKUP(IF(C2107="Нет",VLOOKUP(A2107,Оп27_BYN→EUR!$A$2:$C$33,3,0),VLOOKUP((A2107-1),Оп27_BYN→EUR!$A$2:$C$33,3,0)),$B$2:$G$2774,6,0)-VLOOKUP(B2107,$B$2:$G$2774,6,0))/366)</f>
        <v>1.226824951140755</v>
      </c>
      <c r="F2107" s="54">
        <f>COUNTIF(D2108:$D$2774,365)</f>
        <v>667</v>
      </c>
      <c r="G2107" s="54">
        <f>COUNTIF(D2108:$D$2774,366)</f>
        <v>0</v>
      </c>
    </row>
    <row r="2108" spans="1:7" x14ac:dyDescent="0.25">
      <c r="A2108" s="54">
        <f>COUNTIF($C$3:C2108,"Да")</f>
        <v>23</v>
      </c>
      <c r="B2108" s="53">
        <f t="shared" si="66"/>
        <v>47506</v>
      </c>
      <c r="C2108" s="53" t="str">
        <f>IF(ISERROR(VLOOKUP(B2108,Оп27_BYN→EUR!$C$3:$C$33,1,0)),"Нет","Да")</f>
        <v>Нет</v>
      </c>
      <c r="D2108" s="54">
        <f t="shared" si="67"/>
        <v>365</v>
      </c>
      <c r="E2108" s="55">
        <f>('Все выпуски'!$H$4*'Все выпуски'!$H$8)*((VLOOKUP(IF(C2108="Нет",VLOOKUP(A2108,Оп27_BYN→EUR!$A$2:$C$33,3,0),VLOOKUP((A2108-1),Оп27_BYN→EUR!$A$2:$C$33,3,0)),$B$2:$G$2774,5,0)-VLOOKUP(B2108,$B$2:$G$2774,5,0))/365+(VLOOKUP(IF(C2108="Нет",VLOOKUP(A2108,Оп27_BYN→EUR!$A$2:$C$33,3,0),VLOOKUP((A2108-1),Оп27_BYN→EUR!$A$2:$C$33,3,0)),$B$2:$G$2774,6,0)-VLOOKUP(B2108,$B$2:$G$2774,6,0))/366)</f>
        <v>1.2534950587742495</v>
      </c>
      <c r="F2108" s="54">
        <f>COUNTIF(D2109:$D$2774,365)</f>
        <v>666</v>
      </c>
      <c r="G2108" s="54">
        <f>COUNTIF(D2109:$D$2774,366)</f>
        <v>0</v>
      </c>
    </row>
    <row r="2109" spans="1:7" x14ac:dyDescent="0.25">
      <c r="A2109" s="54">
        <f>COUNTIF($C$3:C2109,"Да")</f>
        <v>23</v>
      </c>
      <c r="B2109" s="53">
        <f t="shared" si="66"/>
        <v>47507</v>
      </c>
      <c r="C2109" s="53" t="str">
        <f>IF(ISERROR(VLOOKUP(B2109,Оп27_BYN→EUR!$C$3:$C$33,1,0)),"Нет","Да")</f>
        <v>Нет</v>
      </c>
      <c r="D2109" s="54">
        <f t="shared" si="67"/>
        <v>365</v>
      </c>
      <c r="E2109" s="55">
        <f>('Все выпуски'!$H$4*'Все выпуски'!$H$8)*((VLOOKUP(IF(C2109="Нет",VLOOKUP(A2109,Оп27_BYN→EUR!$A$2:$C$33,3,0),VLOOKUP((A2109-1),Оп27_BYN→EUR!$A$2:$C$33,3,0)),$B$2:$G$2774,5,0)-VLOOKUP(B2109,$B$2:$G$2774,5,0))/365+(VLOOKUP(IF(C2109="Нет",VLOOKUP(A2109,Оп27_BYN→EUR!$A$2:$C$33,3,0),VLOOKUP((A2109-1),Оп27_BYN→EUR!$A$2:$C$33,3,0)),$B$2:$G$2774,6,0)-VLOOKUP(B2109,$B$2:$G$2774,6,0))/366)</f>
        <v>1.280165166407744</v>
      </c>
      <c r="F2109" s="54">
        <f>COUNTIF(D2110:$D$2774,365)</f>
        <v>665</v>
      </c>
      <c r="G2109" s="54">
        <f>COUNTIF(D2110:$D$2774,366)</f>
        <v>0</v>
      </c>
    </row>
    <row r="2110" spans="1:7" x14ac:dyDescent="0.25">
      <c r="A2110" s="54">
        <f>COUNTIF($C$3:C2110,"Да")</f>
        <v>23</v>
      </c>
      <c r="B2110" s="53">
        <f t="shared" si="66"/>
        <v>47508</v>
      </c>
      <c r="C2110" s="53" t="str">
        <f>IF(ISERROR(VLOOKUP(B2110,Оп27_BYN→EUR!$C$3:$C$33,1,0)),"Нет","Да")</f>
        <v>Нет</v>
      </c>
      <c r="D2110" s="54">
        <f t="shared" si="67"/>
        <v>365</v>
      </c>
      <c r="E2110" s="55">
        <f>('Все выпуски'!$H$4*'Все выпуски'!$H$8)*((VLOOKUP(IF(C2110="Нет",VLOOKUP(A2110,Оп27_BYN→EUR!$A$2:$C$33,3,0),VLOOKUP((A2110-1),Оп27_BYN→EUR!$A$2:$C$33,3,0)),$B$2:$G$2774,5,0)-VLOOKUP(B2110,$B$2:$G$2774,5,0))/365+(VLOOKUP(IF(C2110="Нет",VLOOKUP(A2110,Оп27_BYN→EUR!$A$2:$C$33,3,0),VLOOKUP((A2110-1),Оп27_BYN→EUR!$A$2:$C$33,3,0)),$B$2:$G$2774,6,0)-VLOOKUP(B2110,$B$2:$G$2774,6,0))/366)</f>
        <v>1.306835274041239</v>
      </c>
      <c r="F2110" s="54">
        <f>COUNTIF(D2111:$D$2774,365)</f>
        <v>664</v>
      </c>
      <c r="G2110" s="54">
        <f>COUNTIF(D2111:$D$2774,366)</f>
        <v>0</v>
      </c>
    </row>
    <row r="2111" spans="1:7" x14ac:dyDescent="0.25">
      <c r="A2111" s="54">
        <f>COUNTIF($C$3:C2111,"Да")</f>
        <v>23</v>
      </c>
      <c r="B2111" s="53">
        <f t="shared" si="66"/>
        <v>47509</v>
      </c>
      <c r="C2111" s="53" t="str">
        <f>IF(ISERROR(VLOOKUP(B2111,Оп27_BYN→EUR!$C$3:$C$33,1,0)),"Нет","Да")</f>
        <v>Нет</v>
      </c>
      <c r="D2111" s="54">
        <f t="shared" si="67"/>
        <v>365</v>
      </c>
      <c r="E2111" s="55">
        <f>('Все выпуски'!$H$4*'Все выпуски'!$H$8)*((VLOOKUP(IF(C2111="Нет",VLOOKUP(A2111,Оп27_BYN→EUR!$A$2:$C$33,3,0),VLOOKUP((A2111-1),Оп27_BYN→EUR!$A$2:$C$33,3,0)),$B$2:$G$2774,5,0)-VLOOKUP(B2111,$B$2:$G$2774,5,0))/365+(VLOOKUP(IF(C2111="Нет",VLOOKUP(A2111,Оп27_BYN→EUR!$A$2:$C$33,3,0),VLOOKUP((A2111-1),Оп27_BYN→EUR!$A$2:$C$33,3,0)),$B$2:$G$2774,6,0)-VLOOKUP(B2111,$B$2:$G$2774,6,0))/366)</f>
        <v>1.3335053816747335</v>
      </c>
      <c r="F2111" s="54">
        <f>COUNTIF(D2112:$D$2774,365)</f>
        <v>663</v>
      </c>
      <c r="G2111" s="54">
        <f>COUNTIF(D2112:$D$2774,366)</f>
        <v>0</v>
      </c>
    </row>
    <row r="2112" spans="1:7" x14ac:dyDescent="0.25">
      <c r="A2112" s="54">
        <f>COUNTIF($C$3:C2112,"Да")</f>
        <v>23</v>
      </c>
      <c r="B2112" s="53">
        <f t="shared" si="66"/>
        <v>47510</v>
      </c>
      <c r="C2112" s="53" t="str">
        <f>IF(ISERROR(VLOOKUP(B2112,Оп27_BYN→EUR!$C$3:$C$33,1,0)),"Нет","Да")</f>
        <v>Нет</v>
      </c>
      <c r="D2112" s="54">
        <f t="shared" si="67"/>
        <v>365</v>
      </c>
      <c r="E2112" s="55">
        <f>('Все выпуски'!$H$4*'Все выпуски'!$H$8)*((VLOOKUP(IF(C2112="Нет",VLOOKUP(A2112,Оп27_BYN→EUR!$A$2:$C$33,3,0),VLOOKUP((A2112-1),Оп27_BYN→EUR!$A$2:$C$33,3,0)),$B$2:$G$2774,5,0)-VLOOKUP(B2112,$B$2:$G$2774,5,0))/365+(VLOOKUP(IF(C2112="Нет",VLOOKUP(A2112,Оп27_BYN→EUR!$A$2:$C$33,3,0),VLOOKUP((A2112-1),Оп27_BYN→EUR!$A$2:$C$33,3,0)),$B$2:$G$2774,6,0)-VLOOKUP(B2112,$B$2:$G$2774,6,0))/366)</f>
        <v>1.3601754893082283</v>
      </c>
      <c r="F2112" s="54">
        <f>COUNTIF(D2113:$D$2774,365)</f>
        <v>662</v>
      </c>
      <c r="G2112" s="54">
        <f>COUNTIF(D2113:$D$2774,366)</f>
        <v>0</v>
      </c>
    </row>
    <row r="2113" spans="1:7" x14ac:dyDescent="0.25">
      <c r="A2113" s="54">
        <f>COUNTIF($C$3:C2113,"Да")</f>
        <v>23</v>
      </c>
      <c r="B2113" s="53">
        <f t="shared" si="66"/>
        <v>47511</v>
      </c>
      <c r="C2113" s="53" t="str">
        <f>IF(ISERROR(VLOOKUP(B2113,Оп27_BYN→EUR!$C$3:$C$33,1,0)),"Нет","Да")</f>
        <v>Нет</v>
      </c>
      <c r="D2113" s="54">
        <f t="shared" si="67"/>
        <v>365</v>
      </c>
      <c r="E2113" s="55">
        <f>('Все выпуски'!$H$4*'Все выпуски'!$H$8)*((VLOOKUP(IF(C2113="Нет",VLOOKUP(A2113,Оп27_BYN→EUR!$A$2:$C$33,3,0),VLOOKUP((A2113-1),Оп27_BYN→EUR!$A$2:$C$33,3,0)),$B$2:$G$2774,5,0)-VLOOKUP(B2113,$B$2:$G$2774,5,0))/365+(VLOOKUP(IF(C2113="Нет",VLOOKUP(A2113,Оп27_BYN→EUR!$A$2:$C$33,3,0),VLOOKUP((A2113-1),Оп27_BYN→EUR!$A$2:$C$33,3,0)),$B$2:$G$2774,6,0)-VLOOKUP(B2113,$B$2:$G$2774,6,0))/366)</f>
        <v>1.3868455969417228</v>
      </c>
      <c r="F2113" s="54">
        <f>COUNTIF(D2114:$D$2774,365)</f>
        <v>661</v>
      </c>
      <c r="G2113" s="54">
        <f>COUNTIF(D2114:$D$2774,366)</f>
        <v>0</v>
      </c>
    </row>
    <row r="2114" spans="1:7" x14ac:dyDescent="0.25">
      <c r="A2114" s="54">
        <f>COUNTIF($C$3:C2114,"Да")</f>
        <v>23</v>
      </c>
      <c r="B2114" s="53">
        <f t="shared" si="66"/>
        <v>47512</v>
      </c>
      <c r="C2114" s="53" t="str">
        <f>IF(ISERROR(VLOOKUP(B2114,Оп27_BYN→EUR!$C$3:$C$33,1,0)),"Нет","Да")</f>
        <v>Нет</v>
      </c>
      <c r="D2114" s="54">
        <f t="shared" si="67"/>
        <v>365</v>
      </c>
      <c r="E2114" s="55">
        <f>('Все выпуски'!$H$4*'Все выпуски'!$H$8)*((VLOOKUP(IF(C2114="Нет",VLOOKUP(A2114,Оп27_BYN→EUR!$A$2:$C$33,3,0),VLOOKUP((A2114-1),Оп27_BYN→EUR!$A$2:$C$33,3,0)),$B$2:$G$2774,5,0)-VLOOKUP(B2114,$B$2:$G$2774,5,0))/365+(VLOOKUP(IF(C2114="Нет",VLOOKUP(A2114,Оп27_BYN→EUR!$A$2:$C$33,3,0),VLOOKUP((A2114-1),Оп27_BYN→EUR!$A$2:$C$33,3,0)),$B$2:$G$2774,6,0)-VLOOKUP(B2114,$B$2:$G$2774,6,0))/366)</f>
        <v>1.4135157045752174</v>
      </c>
      <c r="F2114" s="54">
        <f>COUNTIF(D2115:$D$2774,365)</f>
        <v>660</v>
      </c>
      <c r="G2114" s="54">
        <f>COUNTIF(D2115:$D$2774,366)</f>
        <v>0</v>
      </c>
    </row>
    <row r="2115" spans="1:7" x14ac:dyDescent="0.25">
      <c r="A2115" s="54">
        <f>COUNTIF($C$3:C2115,"Да")</f>
        <v>23</v>
      </c>
      <c r="B2115" s="53">
        <f t="shared" si="66"/>
        <v>47513</v>
      </c>
      <c r="C2115" s="53" t="str">
        <f>IF(ISERROR(VLOOKUP(B2115,Оп27_BYN→EUR!$C$3:$C$33,1,0)),"Нет","Да")</f>
        <v>Нет</v>
      </c>
      <c r="D2115" s="54">
        <f t="shared" si="67"/>
        <v>365</v>
      </c>
      <c r="E2115" s="55">
        <f>('Все выпуски'!$H$4*'Все выпуски'!$H$8)*((VLOOKUP(IF(C2115="Нет",VLOOKUP(A2115,Оп27_BYN→EUR!$A$2:$C$33,3,0),VLOOKUP((A2115-1),Оп27_BYN→EUR!$A$2:$C$33,3,0)),$B$2:$G$2774,5,0)-VLOOKUP(B2115,$B$2:$G$2774,5,0))/365+(VLOOKUP(IF(C2115="Нет",VLOOKUP(A2115,Оп27_BYN→EUR!$A$2:$C$33,3,0),VLOOKUP((A2115-1),Оп27_BYN→EUR!$A$2:$C$33,3,0)),$B$2:$G$2774,6,0)-VLOOKUP(B2115,$B$2:$G$2774,6,0))/366)</f>
        <v>1.4401858122087123</v>
      </c>
      <c r="F2115" s="54">
        <f>COUNTIF(D2116:$D$2774,365)</f>
        <v>659</v>
      </c>
      <c r="G2115" s="54">
        <f>COUNTIF(D2116:$D$2774,366)</f>
        <v>0</v>
      </c>
    </row>
    <row r="2116" spans="1:7" x14ac:dyDescent="0.25">
      <c r="A2116" s="54">
        <f>COUNTIF($C$3:C2116,"Да")</f>
        <v>23</v>
      </c>
      <c r="B2116" s="53">
        <f t="shared" ref="B2116:B2179" si="68">B2115+1</f>
        <v>47514</v>
      </c>
      <c r="C2116" s="53" t="str">
        <f>IF(ISERROR(VLOOKUP(B2116,Оп27_BYN→EUR!$C$3:$C$33,1,0)),"Нет","Да")</f>
        <v>Нет</v>
      </c>
      <c r="D2116" s="54">
        <f t="shared" si="67"/>
        <v>365</v>
      </c>
      <c r="E2116" s="55">
        <f>('Все выпуски'!$H$4*'Все выпуски'!$H$8)*((VLOOKUP(IF(C2116="Нет",VLOOKUP(A2116,Оп27_BYN→EUR!$A$2:$C$33,3,0),VLOOKUP((A2116-1),Оп27_BYN→EUR!$A$2:$C$33,3,0)),$B$2:$G$2774,5,0)-VLOOKUP(B2116,$B$2:$G$2774,5,0))/365+(VLOOKUP(IF(C2116="Нет",VLOOKUP(A2116,Оп27_BYN→EUR!$A$2:$C$33,3,0),VLOOKUP((A2116-1),Оп27_BYN→EUR!$A$2:$C$33,3,0)),$B$2:$G$2774,6,0)-VLOOKUP(B2116,$B$2:$G$2774,6,0))/366)</f>
        <v>1.4668559198422069</v>
      </c>
      <c r="F2116" s="54">
        <f>COUNTIF(D2117:$D$2774,365)</f>
        <v>658</v>
      </c>
      <c r="G2116" s="54">
        <f>COUNTIF(D2117:$D$2774,366)</f>
        <v>0</v>
      </c>
    </row>
    <row r="2117" spans="1:7" x14ac:dyDescent="0.25">
      <c r="A2117" s="54">
        <f>COUNTIF($C$3:C2117,"Да")</f>
        <v>23</v>
      </c>
      <c r="B2117" s="53">
        <f t="shared" si="68"/>
        <v>47515</v>
      </c>
      <c r="C2117" s="53" t="str">
        <f>IF(ISERROR(VLOOKUP(B2117,Оп27_BYN→EUR!$C$3:$C$33,1,0)),"Нет","Да")</f>
        <v>Нет</v>
      </c>
      <c r="D2117" s="54">
        <f t="shared" si="67"/>
        <v>365</v>
      </c>
      <c r="E2117" s="55">
        <f>('Все выпуски'!$H$4*'Все выпуски'!$H$8)*((VLOOKUP(IF(C2117="Нет",VLOOKUP(A2117,Оп27_BYN→EUR!$A$2:$C$33,3,0),VLOOKUP((A2117-1),Оп27_BYN→EUR!$A$2:$C$33,3,0)),$B$2:$G$2774,5,0)-VLOOKUP(B2117,$B$2:$G$2774,5,0))/365+(VLOOKUP(IF(C2117="Нет",VLOOKUP(A2117,Оп27_BYN→EUR!$A$2:$C$33,3,0),VLOOKUP((A2117-1),Оп27_BYN→EUR!$A$2:$C$33,3,0)),$B$2:$G$2774,6,0)-VLOOKUP(B2117,$B$2:$G$2774,6,0))/366)</f>
        <v>1.4935260274757016</v>
      </c>
      <c r="F2117" s="54">
        <f>COUNTIF(D2118:$D$2774,365)</f>
        <v>657</v>
      </c>
      <c r="G2117" s="54">
        <f>COUNTIF(D2118:$D$2774,366)</f>
        <v>0</v>
      </c>
    </row>
    <row r="2118" spans="1:7" x14ac:dyDescent="0.25">
      <c r="A2118" s="54">
        <f>COUNTIF($C$3:C2118,"Да")</f>
        <v>23</v>
      </c>
      <c r="B2118" s="53">
        <f t="shared" si="68"/>
        <v>47516</v>
      </c>
      <c r="C2118" s="53" t="str">
        <f>IF(ISERROR(VLOOKUP(B2118,Оп27_BYN→EUR!$C$3:$C$33,1,0)),"Нет","Да")</f>
        <v>Нет</v>
      </c>
      <c r="D2118" s="54">
        <f t="shared" si="67"/>
        <v>365</v>
      </c>
      <c r="E2118" s="55">
        <f>('Все выпуски'!$H$4*'Все выпуски'!$H$8)*((VLOOKUP(IF(C2118="Нет",VLOOKUP(A2118,Оп27_BYN→EUR!$A$2:$C$33,3,0),VLOOKUP((A2118-1),Оп27_BYN→EUR!$A$2:$C$33,3,0)),$B$2:$G$2774,5,0)-VLOOKUP(B2118,$B$2:$G$2774,5,0))/365+(VLOOKUP(IF(C2118="Нет",VLOOKUP(A2118,Оп27_BYN→EUR!$A$2:$C$33,3,0),VLOOKUP((A2118-1),Оп27_BYN→EUR!$A$2:$C$33,3,0)),$B$2:$G$2774,6,0)-VLOOKUP(B2118,$B$2:$G$2774,6,0))/366)</f>
        <v>1.5201961351091962</v>
      </c>
      <c r="F2118" s="54">
        <f>COUNTIF(D2119:$D$2774,365)</f>
        <v>656</v>
      </c>
      <c r="G2118" s="54">
        <f>COUNTIF(D2119:$D$2774,366)</f>
        <v>0</v>
      </c>
    </row>
    <row r="2119" spans="1:7" x14ac:dyDescent="0.25">
      <c r="A2119" s="54">
        <f>COUNTIF($C$3:C2119,"Да")</f>
        <v>23</v>
      </c>
      <c r="B2119" s="53">
        <f t="shared" si="68"/>
        <v>47517</v>
      </c>
      <c r="C2119" s="53" t="str">
        <f>IF(ISERROR(VLOOKUP(B2119,Оп27_BYN→EUR!$C$3:$C$33,1,0)),"Нет","Да")</f>
        <v>Нет</v>
      </c>
      <c r="D2119" s="54">
        <f t="shared" si="67"/>
        <v>365</v>
      </c>
      <c r="E2119" s="55">
        <f>('Все выпуски'!$H$4*'Все выпуски'!$H$8)*((VLOOKUP(IF(C2119="Нет",VLOOKUP(A2119,Оп27_BYN→EUR!$A$2:$C$33,3,0),VLOOKUP((A2119-1),Оп27_BYN→EUR!$A$2:$C$33,3,0)),$B$2:$G$2774,5,0)-VLOOKUP(B2119,$B$2:$G$2774,5,0))/365+(VLOOKUP(IF(C2119="Нет",VLOOKUP(A2119,Оп27_BYN→EUR!$A$2:$C$33,3,0),VLOOKUP((A2119-1),Оп27_BYN→EUR!$A$2:$C$33,3,0)),$B$2:$G$2774,6,0)-VLOOKUP(B2119,$B$2:$G$2774,6,0))/366)</f>
        <v>1.5468662427426911</v>
      </c>
      <c r="F2119" s="54">
        <f>COUNTIF(D2120:$D$2774,365)</f>
        <v>655</v>
      </c>
      <c r="G2119" s="54">
        <f>COUNTIF(D2120:$D$2774,366)</f>
        <v>0</v>
      </c>
    </row>
    <row r="2120" spans="1:7" x14ac:dyDescent="0.25">
      <c r="A2120" s="54">
        <f>COUNTIF($C$3:C2120,"Да")</f>
        <v>23</v>
      </c>
      <c r="B2120" s="53">
        <f t="shared" si="68"/>
        <v>47518</v>
      </c>
      <c r="C2120" s="53" t="str">
        <f>IF(ISERROR(VLOOKUP(B2120,Оп27_BYN→EUR!$C$3:$C$33,1,0)),"Нет","Да")</f>
        <v>Нет</v>
      </c>
      <c r="D2120" s="54">
        <f t="shared" si="67"/>
        <v>365</v>
      </c>
      <c r="E2120" s="55">
        <f>('Все выпуски'!$H$4*'Все выпуски'!$H$8)*((VLOOKUP(IF(C2120="Нет",VLOOKUP(A2120,Оп27_BYN→EUR!$A$2:$C$33,3,0),VLOOKUP((A2120-1),Оп27_BYN→EUR!$A$2:$C$33,3,0)),$B$2:$G$2774,5,0)-VLOOKUP(B2120,$B$2:$G$2774,5,0))/365+(VLOOKUP(IF(C2120="Нет",VLOOKUP(A2120,Оп27_BYN→EUR!$A$2:$C$33,3,0),VLOOKUP((A2120-1),Оп27_BYN→EUR!$A$2:$C$33,3,0)),$B$2:$G$2774,6,0)-VLOOKUP(B2120,$B$2:$G$2774,6,0))/366)</f>
        <v>1.5735363503761857</v>
      </c>
      <c r="F2120" s="54">
        <f>COUNTIF(D2121:$D$2774,365)</f>
        <v>654</v>
      </c>
      <c r="G2120" s="54">
        <f>COUNTIF(D2121:$D$2774,366)</f>
        <v>0</v>
      </c>
    </row>
    <row r="2121" spans="1:7" x14ac:dyDescent="0.25">
      <c r="A2121" s="54">
        <f>COUNTIF($C$3:C2121,"Да")</f>
        <v>23</v>
      </c>
      <c r="B2121" s="53">
        <f t="shared" si="68"/>
        <v>47519</v>
      </c>
      <c r="C2121" s="53" t="str">
        <f>IF(ISERROR(VLOOKUP(B2121,Оп27_BYN→EUR!$C$3:$C$33,1,0)),"Нет","Да")</f>
        <v>Нет</v>
      </c>
      <c r="D2121" s="54">
        <f t="shared" si="67"/>
        <v>365</v>
      </c>
      <c r="E2121" s="55">
        <f>('Все выпуски'!$H$4*'Все выпуски'!$H$8)*((VLOOKUP(IF(C2121="Нет",VLOOKUP(A2121,Оп27_BYN→EUR!$A$2:$C$33,3,0),VLOOKUP((A2121-1),Оп27_BYN→EUR!$A$2:$C$33,3,0)),$B$2:$G$2774,5,0)-VLOOKUP(B2121,$B$2:$G$2774,5,0))/365+(VLOOKUP(IF(C2121="Нет",VLOOKUP(A2121,Оп27_BYN→EUR!$A$2:$C$33,3,0),VLOOKUP((A2121-1),Оп27_BYN→EUR!$A$2:$C$33,3,0)),$B$2:$G$2774,6,0)-VLOOKUP(B2121,$B$2:$G$2774,6,0))/366)</f>
        <v>1.6002064580096802</v>
      </c>
      <c r="F2121" s="54">
        <f>COUNTIF(D2122:$D$2774,365)</f>
        <v>653</v>
      </c>
      <c r="G2121" s="54">
        <f>COUNTIF(D2122:$D$2774,366)</f>
        <v>0</v>
      </c>
    </row>
    <row r="2122" spans="1:7" x14ac:dyDescent="0.25">
      <c r="A2122" s="54">
        <f>COUNTIF($C$3:C2122,"Да")</f>
        <v>23</v>
      </c>
      <c r="B2122" s="53">
        <f t="shared" si="68"/>
        <v>47520</v>
      </c>
      <c r="C2122" s="53" t="str">
        <f>IF(ISERROR(VLOOKUP(B2122,Оп27_BYN→EUR!$C$3:$C$33,1,0)),"Нет","Да")</f>
        <v>Нет</v>
      </c>
      <c r="D2122" s="54">
        <f t="shared" si="67"/>
        <v>365</v>
      </c>
      <c r="E2122" s="55">
        <f>('Все выпуски'!$H$4*'Все выпуски'!$H$8)*((VLOOKUP(IF(C2122="Нет",VLOOKUP(A2122,Оп27_BYN→EUR!$A$2:$C$33,3,0),VLOOKUP((A2122-1),Оп27_BYN→EUR!$A$2:$C$33,3,0)),$B$2:$G$2774,5,0)-VLOOKUP(B2122,$B$2:$G$2774,5,0))/365+(VLOOKUP(IF(C2122="Нет",VLOOKUP(A2122,Оп27_BYN→EUR!$A$2:$C$33,3,0),VLOOKUP((A2122-1),Оп27_BYN→EUR!$A$2:$C$33,3,0)),$B$2:$G$2774,6,0)-VLOOKUP(B2122,$B$2:$G$2774,6,0))/366)</f>
        <v>1.626876565643175</v>
      </c>
      <c r="F2122" s="54">
        <f>COUNTIF(D2123:$D$2774,365)</f>
        <v>652</v>
      </c>
      <c r="G2122" s="54">
        <f>COUNTIF(D2123:$D$2774,366)</f>
        <v>0</v>
      </c>
    </row>
    <row r="2123" spans="1:7" x14ac:dyDescent="0.25">
      <c r="A2123" s="54">
        <f>COUNTIF($C$3:C2123,"Да")</f>
        <v>23</v>
      </c>
      <c r="B2123" s="53">
        <f t="shared" si="68"/>
        <v>47521</v>
      </c>
      <c r="C2123" s="53" t="str">
        <f>IF(ISERROR(VLOOKUP(B2123,Оп27_BYN→EUR!$C$3:$C$33,1,0)),"Нет","Да")</f>
        <v>Нет</v>
      </c>
      <c r="D2123" s="54">
        <f t="shared" si="67"/>
        <v>365</v>
      </c>
      <c r="E2123" s="55">
        <f>('Все выпуски'!$H$4*'Все выпуски'!$H$8)*((VLOOKUP(IF(C2123="Нет",VLOOKUP(A2123,Оп27_BYN→EUR!$A$2:$C$33,3,0),VLOOKUP((A2123-1),Оп27_BYN→EUR!$A$2:$C$33,3,0)),$B$2:$G$2774,5,0)-VLOOKUP(B2123,$B$2:$G$2774,5,0))/365+(VLOOKUP(IF(C2123="Нет",VLOOKUP(A2123,Оп27_BYN→EUR!$A$2:$C$33,3,0),VLOOKUP((A2123-1),Оп27_BYN→EUR!$A$2:$C$33,3,0)),$B$2:$G$2774,6,0)-VLOOKUP(B2123,$B$2:$G$2774,6,0))/366)</f>
        <v>1.6535466732766695</v>
      </c>
      <c r="F2123" s="54">
        <f>COUNTIF(D2124:$D$2774,365)</f>
        <v>651</v>
      </c>
      <c r="G2123" s="54">
        <f>COUNTIF(D2124:$D$2774,366)</f>
        <v>0</v>
      </c>
    </row>
    <row r="2124" spans="1:7" x14ac:dyDescent="0.25">
      <c r="A2124" s="54">
        <f>COUNTIF($C$3:C2124,"Да")</f>
        <v>23</v>
      </c>
      <c r="B2124" s="53">
        <f t="shared" si="68"/>
        <v>47522</v>
      </c>
      <c r="C2124" s="53" t="str">
        <f>IF(ISERROR(VLOOKUP(B2124,Оп27_BYN→EUR!$C$3:$C$33,1,0)),"Нет","Да")</f>
        <v>Нет</v>
      </c>
      <c r="D2124" s="54">
        <f t="shared" si="67"/>
        <v>365</v>
      </c>
      <c r="E2124" s="55">
        <f>('Все выпуски'!$H$4*'Все выпуски'!$H$8)*((VLOOKUP(IF(C2124="Нет",VLOOKUP(A2124,Оп27_BYN→EUR!$A$2:$C$33,3,0),VLOOKUP((A2124-1),Оп27_BYN→EUR!$A$2:$C$33,3,0)),$B$2:$G$2774,5,0)-VLOOKUP(B2124,$B$2:$G$2774,5,0))/365+(VLOOKUP(IF(C2124="Нет",VLOOKUP(A2124,Оп27_BYN→EUR!$A$2:$C$33,3,0),VLOOKUP((A2124-1),Оп27_BYN→EUR!$A$2:$C$33,3,0)),$B$2:$G$2774,6,0)-VLOOKUP(B2124,$B$2:$G$2774,6,0))/366)</f>
        <v>1.6802167809101645</v>
      </c>
      <c r="F2124" s="54">
        <f>COUNTIF(D2125:$D$2774,365)</f>
        <v>650</v>
      </c>
      <c r="G2124" s="54">
        <f>COUNTIF(D2125:$D$2774,366)</f>
        <v>0</v>
      </c>
    </row>
    <row r="2125" spans="1:7" x14ac:dyDescent="0.25">
      <c r="A2125" s="54">
        <f>COUNTIF($C$3:C2125,"Да")</f>
        <v>23</v>
      </c>
      <c r="B2125" s="53">
        <f t="shared" si="68"/>
        <v>47523</v>
      </c>
      <c r="C2125" s="53" t="str">
        <f>IF(ISERROR(VLOOKUP(B2125,Оп27_BYN→EUR!$C$3:$C$33,1,0)),"Нет","Да")</f>
        <v>Нет</v>
      </c>
      <c r="D2125" s="54">
        <f t="shared" si="67"/>
        <v>365</v>
      </c>
      <c r="E2125" s="55">
        <f>('Все выпуски'!$H$4*'Все выпуски'!$H$8)*((VLOOKUP(IF(C2125="Нет",VLOOKUP(A2125,Оп27_BYN→EUR!$A$2:$C$33,3,0),VLOOKUP((A2125-1),Оп27_BYN→EUR!$A$2:$C$33,3,0)),$B$2:$G$2774,5,0)-VLOOKUP(B2125,$B$2:$G$2774,5,0))/365+(VLOOKUP(IF(C2125="Нет",VLOOKUP(A2125,Оп27_BYN→EUR!$A$2:$C$33,3,0),VLOOKUP((A2125-1),Оп27_BYN→EUR!$A$2:$C$33,3,0)),$B$2:$G$2774,6,0)-VLOOKUP(B2125,$B$2:$G$2774,6,0))/366)</f>
        <v>1.706886888543659</v>
      </c>
      <c r="F2125" s="54">
        <f>COUNTIF(D2126:$D$2774,365)</f>
        <v>649</v>
      </c>
      <c r="G2125" s="54">
        <f>COUNTIF(D2126:$D$2774,366)</f>
        <v>0</v>
      </c>
    </row>
    <row r="2126" spans="1:7" x14ac:dyDescent="0.25">
      <c r="A2126" s="54">
        <f>COUNTIF($C$3:C2126,"Да")</f>
        <v>23</v>
      </c>
      <c r="B2126" s="53">
        <f t="shared" si="68"/>
        <v>47524</v>
      </c>
      <c r="C2126" s="53" t="str">
        <f>IF(ISERROR(VLOOKUP(B2126,Оп27_BYN→EUR!$C$3:$C$33,1,0)),"Нет","Да")</f>
        <v>Нет</v>
      </c>
      <c r="D2126" s="54">
        <f t="shared" si="67"/>
        <v>365</v>
      </c>
      <c r="E2126" s="55">
        <f>('Все выпуски'!$H$4*'Все выпуски'!$H$8)*((VLOOKUP(IF(C2126="Нет",VLOOKUP(A2126,Оп27_BYN→EUR!$A$2:$C$33,3,0),VLOOKUP((A2126-1),Оп27_BYN→EUR!$A$2:$C$33,3,0)),$B$2:$G$2774,5,0)-VLOOKUP(B2126,$B$2:$G$2774,5,0))/365+(VLOOKUP(IF(C2126="Нет",VLOOKUP(A2126,Оп27_BYN→EUR!$A$2:$C$33,3,0),VLOOKUP((A2126-1),Оп27_BYN→EUR!$A$2:$C$33,3,0)),$B$2:$G$2774,6,0)-VLOOKUP(B2126,$B$2:$G$2774,6,0))/366)</f>
        <v>1.7335569961771535</v>
      </c>
      <c r="F2126" s="54">
        <f>COUNTIF(D2127:$D$2774,365)</f>
        <v>648</v>
      </c>
      <c r="G2126" s="54">
        <f>COUNTIF(D2127:$D$2774,366)</f>
        <v>0</v>
      </c>
    </row>
    <row r="2127" spans="1:7" x14ac:dyDescent="0.25">
      <c r="A2127" s="54">
        <f>COUNTIF($C$3:C2127,"Да")</f>
        <v>23</v>
      </c>
      <c r="B2127" s="53">
        <f t="shared" si="68"/>
        <v>47525</v>
      </c>
      <c r="C2127" s="53" t="str">
        <f>IF(ISERROR(VLOOKUP(B2127,Оп27_BYN→EUR!$C$3:$C$33,1,0)),"Нет","Да")</f>
        <v>Нет</v>
      </c>
      <c r="D2127" s="54">
        <f t="shared" si="67"/>
        <v>365</v>
      </c>
      <c r="E2127" s="55">
        <f>('Все выпуски'!$H$4*'Все выпуски'!$H$8)*((VLOOKUP(IF(C2127="Нет",VLOOKUP(A2127,Оп27_BYN→EUR!$A$2:$C$33,3,0),VLOOKUP((A2127-1),Оп27_BYN→EUR!$A$2:$C$33,3,0)),$B$2:$G$2774,5,0)-VLOOKUP(B2127,$B$2:$G$2774,5,0))/365+(VLOOKUP(IF(C2127="Нет",VLOOKUP(A2127,Оп27_BYN→EUR!$A$2:$C$33,3,0),VLOOKUP((A2127-1),Оп27_BYN→EUR!$A$2:$C$33,3,0)),$B$2:$G$2774,6,0)-VLOOKUP(B2127,$B$2:$G$2774,6,0))/366)</f>
        <v>1.7602271038106483</v>
      </c>
      <c r="F2127" s="54">
        <f>COUNTIF(D2128:$D$2774,365)</f>
        <v>647</v>
      </c>
      <c r="G2127" s="54">
        <f>COUNTIF(D2128:$D$2774,366)</f>
        <v>0</v>
      </c>
    </row>
    <row r="2128" spans="1:7" x14ac:dyDescent="0.25">
      <c r="A2128" s="54">
        <f>COUNTIF($C$3:C2128,"Да")</f>
        <v>23</v>
      </c>
      <c r="B2128" s="53">
        <f t="shared" si="68"/>
        <v>47526</v>
      </c>
      <c r="C2128" s="53" t="str">
        <f>IF(ISERROR(VLOOKUP(B2128,Оп27_BYN→EUR!$C$3:$C$33,1,0)),"Нет","Да")</f>
        <v>Нет</v>
      </c>
      <c r="D2128" s="54">
        <f t="shared" si="67"/>
        <v>365</v>
      </c>
      <c r="E2128" s="55">
        <f>('Все выпуски'!$H$4*'Все выпуски'!$H$8)*((VLOOKUP(IF(C2128="Нет",VLOOKUP(A2128,Оп27_BYN→EUR!$A$2:$C$33,3,0),VLOOKUP((A2128-1),Оп27_BYN→EUR!$A$2:$C$33,3,0)),$B$2:$G$2774,5,0)-VLOOKUP(B2128,$B$2:$G$2774,5,0))/365+(VLOOKUP(IF(C2128="Нет",VLOOKUP(A2128,Оп27_BYN→EUR!$A$2:$C$33,3,0),VLOOKUP((A2128-1),Оп27_BYN→EUR!$A$2:$C$33,3,0)),$B$2:$G$2774,6,0)-VLOOKUP(B2128,$B$2:$G$2774,6,0))/366)</f>
        <v>1.7868972114441428</v>
      </c>
      <c r="F2128" s="54">
        <f>COUNTIF(D2129:$D$2774,365)</f>
        <v>646</v>
      </c>
      <c r="G2128" s="54">
        <f>COUNTIF(D2129:$D$2774,366)</f>
        <v>0</v>
      </c>
    </row>
    <row r="2129" spans="1:7" x14ac:dyDescent="0.25">
      <c r="A2129" s="54">
        <f>COUNTIF($C$3:C2129,"Да")</f>
        <v>23</v>
      </c>
      <c r="B2129" s="53">
        <f t="shared" si="68"/>
        <v>47527</v>
      </c>
      <c r="C2129" s="53" t="str">
        <f>IF(ISERROR(VLOOKUP(B2129,Оп27_BYN→EUR!$C$3:$C$33,1,0)),"Нет","Да")</f>
        <v>Нет</v>
      </c>
      <c r="D2129" s="54">
        <f t="shared" si="67"/>
        <v>365</v>
      </c>
      <c r="E2129" s="55">
        <f>('Все выпуски'!$H$4*'Все выпуски'!$H$8)*((VLOOKUP(IF(C2129="Нет",VLOOKUP(A2129,Оп27_BYN→EUR!$A$2:$C$33,3,0),VLOOKUP((A2129-1),Оп27_BYN→EUR!$A$2:$C$33,3,0)),$B$2:$G$2774,5,0)-VLOOKUP(B2129,$B$2:$G$2774,5,0))/365+(VLOOKUP(IF(C2129="Нет",VLOOKUP(A2129,Оп27_BYN→EUR!$A$2:$C$33,3,0),VLOOKUP((A2129-1),Оп27_BYN→EUR!$A$2:$C$33,3,0)),$B$2:$G$2774,6,0)-VLOOKUP(B2129,$B$2:$G$2774,6,0))/366)</f>
        <v>1.8135673190776378</v>
      </c>
      <c r="F2129" s="54">
        <f>COUNTIF(D2130:$D$2774,365)</f>
        <v>645</v>
      </c>
      <c r="G2129" s="54">
        <f>COUNTIF(D2130:$D$2774,366)</f>
        <v>0</v>
      </c>
    </row>
    <row r="2130" spans="1:7" x14ac:dyDescent="0.25">
      <c r="A2130" s="54">
        <f>COUNTIF($C$3:C2130,"Да")</f>
        <v>23</v>
      </c>
      <c r="B2130" s="53">
        <f t="shared" si="68"/>
        <v>47528</v>
      </c>
      <c r="C2130" s="53" t="str">
        <f>IF(ISERROR(VLOOKUP(B2130,Оп27_BYN→EUR!$C$3:$C$33,1,0)),"Нет","Да")</f>
        <v>Нет</v>
      </c>
      <c r="D2130" s="54">
        <f t="shared" si="67"/>
        <v>365</v>
      </c>
      <c r="E2130" s="55">
        <f>('Все выпуски'!$H$4*'Все выпуски'!$H$8)*((VLOOKUP(IF(C2130="Нет",VLOOKUP(A2130,Оп27_BYN→EUR!$A$2:$C$33,3,0),VLOOKUP((A2130-1),Оп27_BYN→EUR!$A$2:$C$33,3,0)),$B$2:$G$2774,5,0)-VLOOKUP(B2130,$B$2:$G$2774,5,0))/365+(VLOOKUP(IF(C2130="Нет",VLOOKUP(A2130,Оп27_BYN→EUR!$A$2:$C$33,3,0),VLOOKUP((A2130-1),Оп27_BYN→EUR!$A$2:$C$33,3,0)),$B$2:$G$2774,6,0)-VLOOKUP(B2130,$B$2:$G$2774,6,0))/366)</f>
        <v>1.8402374267111323</v>
      </c>
      <c r="F2130" s="54">
        <f>COUNTIF(D2131:$D$2774,365)</f>
        <v>644</v>
      </c>
      <c r="G2130" s="54">
        <f>COUNTIF(D2131:$D$2774,366)</f>
        <v>0</v>
      </c>
    </row>
    <row r="2131" spans="1:7" x14ac:dyDescent="0.25">
      <c r="A2131" s="54">
        <f>COUNTIF($C$3:C2131,"Да")</f>
        <v>23</v>
      </c>
      <c r="B2131" s="53">
        <f t="shared" si="68"/>
        <v>47529</v>
      </c>
      <c r="C2131" s="53" t="str">
        <f>IF(ISERROR(VLOOKUP(B2131,Оп27_BYN→EUR!$C$3:$C$33,1,0)),"Нет","Да")</f>
        <v>Нет</v>
      </c>
      <c r="D2131" s="54">
        <f t="shared" si="67"/>
        <v>365</v>
      </c>
      <c r="E2131" s="55">
        <f>('Все выпуски'!$H$4*'Все выпуски'!$H$8)*((VLOOKUP(IF(C2131="Нет",VLOOKUP(A2131,Оп27_BYN→EUR!$A$2:$C$33,3,0),VLOOKUP((A2131-1),Оп27_BYN→EUR!$A$2:$C$33,3,0)),$B$2:$G$2774,5,0)-VLOOKUP(B2131,$B$2:$G$2774,5,0))/365+(VLOOKUP(IF(C2131="Нет",VLOOKUP(A2131,Оп27_BYN→EUR!$A$2:$C$33,3,0),VLOOKUP((A2131-1),Оп27_BYN→EUR!$A$2:$C$33,3,0)),$B$2:$G$2774,6,0)-VLOOKUP(B2131,$B$2:$G$2774,6,0))/366)</f>
        <v>1.8669075343446269</v>
      </c>
      <c r="F2131" s="54">
        <f>COUNTIF(D2132:$D$2774,365)</f>
        <v>643</v>
      </c>
      <c r="G2131" s="54">
        <f>COUNTIF(D2132:$D$2774,366)</f>
        <v>0</v>
      </c>
    </row>
    <row r="2132" spans="1:7" x14ac:dyDescent="0.25">
      <c r="A2132" s="54">
        <f>COUNTIF($C$3:C2132,"Да")</f>
        <v>23</v>
      </c>
      <c r="B2132" s="53">
        <f t="shared" si="68"/>
        <v>47530</v>
      </c>
      <c r="C2132" s="53" t="str">
        <f>IF(ISERROR(VLOOKUP(B2132,Оп27_BYN→EUR!$C$3:$C$33,1,0)),"Нет","Да")</f>
        <v>Нет</v>
      </c>
      <c r="D2132" s="54">
        <f t="shared" si="67"/>
        <v>365</v>
      </c>
      <c r="E2132" s="55">
        <f>('Все выпуски'!$H$4*'Все выпуски'!$H$8)*((VLOOKUP(IF(C2132="Нет",VLOOKUP(A2132,Оп27_BYN→EUR!$A$2:$C$33,3,0),VLOOKUP((A2132-1),Оп27_BYN→EUR!$A$2:$C$33,3,0)),$B$2:$G$2774,5,0)-VLOOKUP(B2132,$B$2:$G$2774,5,0))/365+(VLOOKUP(IF(C2132="Нет",VLOOKUP(A2132,Оп27_BYN→EUR!$A$2:$C$33,3,0),VLOOKUP((A2132-1),Оп27_BYN→EUR!$A$2:$C$33,3,0)),$B$2:$G$2774,6,0)-VLOOKUP(B2132,$B$2:$G$2774,6,0))/366)</f>
        <v>1.8935776419781216</v>
      </c>
      <c r="F2132" s="54">
        <f>COUNTIF(D2133:$D$2774,365)</f>
        <v>642</v>
      </c>
      <c r="G2132" s="54">
        <f>COUNTIF(D2133:$D$2774,366)</f>
        <v>0</v>
      </c>
    </row>
    <row r="2133" spans="1:7" x14ac:dyDescent="0.25">
      <c r="A2133" s="54">
        <f>COUNTIF($C$3:C2133,"Да")</f>
        <v>23</v>
      </c>
      <c r="B2133" s="53">
        <f t="shared" si="68"/>
        <v>47531</v>
      </c>
      <c r="C2133" s="53" t="str">
        <f>IF(ISERROR(VLOOKUP(B2133,Оп27_BYN→EUR!$C$3:$C$33,1,0)),"Нет","Да")</f>
        <v>Нет</v>
      </c>
      <c r="D2133" s="54">
        <f t="shared" si="67"/>
        <v>365</v>
      </c>
      <c r="E2133" s="55">
        <f>('Все выпуски'!$H$4*'Все выпуски'!$H$8)*((VLOOKUP(IF(C2133="Нет",VLOOKUP(A2133,Оп27_BYN→EUR!$A$2:$C$33,3,0),VLOOKUP((A2133-1),Оп27_BYN→EUR!$A$2:$C$33,3,0)),$B$2:$G$2774,5,0)-VLOOKUP(B2133,$B$2:$G$2774,5,0))/365+(VLOOKUP(IF(C2133="Нет",VLOOKUP(A2133,Оп27_BYN→EUR!$A$2:$C$33,3,0),VLOOKUP((A2133-1),Оп27_BYN→EUR!$A$2:$C$33,3,0)),$B$2:$G$2774,6,0)-VLOOKUP(B2133,$B$2:$G$2774,6,0))/366)</f>
        <v>1.9202477496116164</v>
      </c>
      <c r="F2133" s="54">
        <f>COUNTIF(D2134:$D$2774,365)</f>
        <v>641</v>
      </c>
      <c r="G2133" s="54">
        <f>COUNTIF(D2134:$D$2774,366)</f>
        <v>0</v>
      </c>
    </row>
    <row r="2134" spans="1:7" x14ac:dyDescent="0.25">
      <c r="A2134" s="54">
        <f>COUNTIF($C$3:C2134,"Да")</f>
        <v>23</v>
      </c>
      <c r="B2134" s="53">
        <f t="shared" si="68"/>
        <v>47532</v>
      </c>
      <c r="C2134" s="53" t="str">
        <f>IF(ISERROR(VLOOKUP(B2134,Оп27_BYN→EUR!$C$3:$C$33,1,0)),"Нет","Да")</f>
        <v>Нет</v>
      </c>
      <c r="D2134" s="54">
        <f t="shared" si="67"/>
        <v>365</v>
      </c>
      <c r="E2134" s="55">
        <f>('Все выпуски'!$H$4*'Все выпуски'!$H$8)*((VLOOKUP(IF(C2134="Нет",VLOOKUP(A2134,Оп27_BYN→EUR!$A$2:$C$33,3,0),VLOOKUP((A2134-1),Оп27_BYN→EUR!$A$2:$C$33,3,0)),$B$2:$G$2774,5,0)-VLOOKUP(B2134,$B$2:$G$2774,5,0))/365+(VLOOKUP(IF(C2134="Нет",VLOOKUP(A2134,Оп27_BYN→EUR!$A$2:$C$33,3,0),VLOOKUP((A2134-1),Оп27_BYN→EUR!$A$2:$C$33,3,0)),$B$2:$G$2774,6,0)-VLOOKUP(B2134,$B$2:$G$2774,6,0))/366)</f>
        <v>1.9469178572451111</v>
      </c>
      <c r="F2134" s="54">
        <f>COUNTIF(D2135:$D$2774,365)</f>
        <v>640</v>
      </c>
      <c r="G2134" s="54">
        <f>COUNTIF(D2135:$D$2774,366)</f>
        <v>0</v>
      </c>
    </row>
    <row r="2135" spans="1:7" x14ac:dyDescent="0.25">
      <c r="A2135" s="54">
        <f>COUNTIF($C$3:C2135,"Да")</f>
        <v>23</v>
      </c>
      <c r="B2135" s="53">
        <f t="shared" si="68"/>
        <v>47533</v>
      </c>
      <c r="C2135" s="53" t="str">
        <f>IF(ISERROR(VLOOKUP(B2135,Оп27_BYN→EUR!$C$3:$C$33,1,0)),"Нет","Да")</f>
        <v>Нет</v>
      </c>
      <c r="D2135" s="54">
        <f t="shared" si="67"/>
        <v>365</v>
      </c>
      <c r="E2135" s="55">
        <f>('Все выпуски'!$H$4*'Все выпуски'!$H$8)*((VLOOKUP(IF(C2135="Нет",VLOOKUP(A2135,Оп27_BYN→EUR!$A$2:$C$33,3,0),VLOOKUP((A2135-1),Оп27_BYN→EUR!$A$2:$C$33,3,0)),$B$2:$G$2774,5,0)-VLOOKUP(B2135,$B$2:$G$2774,5,0))/365+(VLOOKUP(IF(C2135="Нет",VLOOKUP(A2135,Оп27_BYN→EUR!$A$2:$C$33,3,0),VLOOKUP((A2135-1),Оп27_BYN→EUR!$A$2:$C$33,3,0)),$B$2:$G$2774,6,0)-VLOOKUP(B2135,$B$2:$G$2774,6,0))/366)</f>
        <v>1.9735879648786057</v>
      </c>
      <c r="F2135" s="54">
        <f>COUNTIF(D2136:$D$2774,365)</f>
        <v>639</v>
      </c>
      <c r="G2135" s="54">
        <f>COUNTIF(D2136:$D$2774,366)</f>
        <v>0</v>
      </c>
    </row>
    <row r="2136" spans="1:7" x14ac:dyDescent="0.25">
      <c r="A2136" s="54">
        <f>COUNTIF($C$3:C2136,"Да")</f>
        <v>23</v>
      </c>
      <c r="B2136" s="53">
        <f t="shared" si="68"/>
        <v>47534</v>
      </c>
      <c r="C2136" s="53" t="str">
        <f>IF(ISERROR(VLOOKUP(B2136,Оп27_BYN→EUR!$C$3:$C$33,1,0)),"Нет","Да")</f>
        <v>Нет</v>
      </c>
      <c r="D2136" s="54">
        <f t="shared" si="67"/>
        <v>365</v>
      </c>
      <c r="E2136" s="55">
        <f>('Все выпуски'!$H$4*'Все выпуски'!$H$8)*((VLOOKUP(IF(C2136="Нет",VLOOKUP(A2136,Оп27_BYN→EUR!$A$2:$C$33,3,0),VLOOKUP((A2136-1),Оп27_BYN→EUR!$A$2:$C$33,3,0)),$B$2:$G$2774,5,0)-VLOOKUP(B2136,$B$2:$G$2774,5,0))/365+(VLOOKUP(IF(C2136="Нет",VLOOKUP(A2136,Оп27_BYN→EUR!$A$2:$C$33,3,0),VLOOKUP((A2136-1),Оп27_BYN→EUR!$A$2:$C$33,3,0)),$B$2:$G$2774,6,0)-VLOOKUP(B2136,$B$2:$G$2774,6,0))/366)</f>
        <v>2.0002580725121004</v>
      </c>
      <c r="F2136" s="54">
        <f>COUNTIF(D2137:$D$2774,365)</f>
        <v>638</v>
      </c>
      <c r="G2136" s="54">
        <f>COUNTIF(D2137:$D$2774,366)</f>
        <v>0</v>
      </c>
    </row>
    <row r="2137" spans="1:7" x14ac:dyDescent="0.25">
      <c r="A2137" s="54">
        <f>COUNTIF($C$3:C2137,"Да")</f>
        <v>23</v>
      </c>
      <c r="B2137" s="53">
        <f t="shared" si="68"/>
        <v>47535</v>
      </c>
      <c r="C2137" s="53" t="str">
        <f>IF(ISERROR(VLOOKUP(B2137,Оп27_BYN→EUR!$C$3:$C$33,1,0)),"Нет","Да")</f>
        <v>Нет</v>
      </c>
      <c r="D2137" s="54">
        <f t="shared" ref="D2137:D2773" si="69">IF(MOD(YEAR(B2137),4)=0,366,365)</f>
        <v>365</v>
      </c>
      <c r="E2137" s="55">
        <f>('Все выпуски'!$H$4*'Все выпуски'!$H$8)*((VLOOKUP(IF(C2137="Нет",VLOOKUP(A2137,Оп27_BYN→EUR!$A$2:$C$33,3,0),VLOOKUP((A2137-1),Оп27_BYN→EUR!$A$2:$C$33,3,0)),$B$2:$G$2774,5,0)-VLOOKUP(B2137,$B$2:$G$2774,5,0))/365+(VLOOKUP(IF(C2137="Нет",VLOOKUP(A2137,Оп27_BYN→EUR!$A$2:$C$33,3,0),VLOOKUP((A2137-1),Оп27_BYN→EUR!$A$2:$C$33,3,0)),$B$2:$G$2774,6,0)-VLOOKUP(B2137,$B$2:$G$2774,6,0))/366)</f>
        <v>2.0269281801455952</v>
      </c>
      <c r="F2137" s="54">
        <f>COUNTIF(D2138:$D$2774,365)</f>
        <v>637</v>
      </c>
      <c r="G2137" s="54">
        <f>COUNTIF(D2138:$D$2774,366)</f>
        <v>0</v>
      </c>
    </row>
    <row r="2138" spans="1:7" x14ac:dyDescent="0.25">
      <c r="A2138" s="54">
        <f>COUNTIF($C$3:C2138,"Да")</f>
        <v>23</v>
      </c>
      <c r="B2138" s="53">
        <f t="shared" si="68"/>
        <v>47536</v>
      </c>
      <c r="C2138" s="53" t="str">
        <f>IF(ISERROR(VLOOKUP(B2138,Оп27_BYN→EUR!$C$3:$C$33,1,0)),"Нет","Да")</f>
        <v>Нет</v>
      </c>
      <c r="D2138" s="54">
        <f t="shared" si="69"/>
        <v>365</v>
      </c>
      <c r="E2138" s="55">
        <f>('Все выпуски'!$H$4*'Все выпуски'!$H$8)*((VLOOKUP(IF(C2138="Нет",VLOOKUP(A2138,Оп27_BYN→EUR!$A$2:$C$33,3,0),VLOOKUP((A2138-1),Оп27_BYN→EUR!$A$2:$C$33,3,0)),$B$2:$G$2774,5,0)-VLOOKUP(B2138,$B$2:$G$2774,5,0))/365+(VLOOKUP(IF(C2138="Нет",VLOOKUP(A2138,Оп27_BYN→EUR!$A$2:$C$33,3,0),VLOOKUP((A2138-1),Оп27_BYN→EUR!$A$2:$C$33,3,0)),$B$2:$G$2774,6,0)-VLOOKUP(B2138,$B$2:$G$2774,6,0))/366)</f>
        <v>2.0535982877790895</v>
      </c>
      <c r="F2138" s="54">
        <f>COUNTIF(D2139:$D$2774,365)</f>
        <v>636</v>
      </c>
      <c r="G2138" s="54">
        <f>COUNTIF(D2139:$D$2774,366)</f>
        <v>0</v>
      </c>
    </row>
    <row r="2139" spans="1:7" x14ac:dyDescent="0.25">
      <c r="A2139" s="54">
        <f>COUNTIF($C$3:C2139,"Да")</f>
        <v>23</v>
      </c>
      <c r="B2139" s="53">
        <f t="shared" si="68"/>
        <v>47537</v>
      </c>
      <c r="C2139" s="53" t="str">
        <f>IF(ISERROR(VLOOKUP(B2139,Оп27_BYN→EUR!$C$3:$C$33,1,0)),"Нет","Да")</f>
        <v>Нет</v>
      </c>
      <c r="D2139" s="54">
        <f t="shared" si="69"/>
        <v>365</v>
      </c>
      <c r="E2139" s="55">
        <f>('Все выпуски'!$H$4*'Все выпуски'!$H$8)*((VLOOKUP(IF(C2139="Нет",VLOOKUP(A2139,Оп27_BYN→EUR!$A$2:$C$33,3,0),VLOOKUP((A2139-1),Оп27_BYN→EUR!$A$2:$C$33,3,0)),$B$2:$G$2774,5,0)-VLOOKUP(B2139,$B$2:$G$2774,5,0))/365+(VLOOKUP(IF(C2139="Нет",VLOOKUP(A2139,Оп27_BYN→EUR!$A$2:$C$33,3,0),VLOOKUP((A2139-1),Оп27_BYN→EUR!$A$2:$C$33,3,0)),$B$2:$G$2774,6,0)-VLOOKUP(B2139,$B$2:$G$2774,6,0))/366)</f>
        <v>2.0802683954125842</v>
      </c>
      <c r="F2139" s="54">
        <f>COUNTIF(D2140:$D$2774,365)</f>
        <v>635</v>
      </c>
      <c r="G2139" s="54">
        <f>COUNTIF(D2140:$D$2774,366)</f>
        <v>0</v>
      </c>
    </row>
    <row r="2140" spans="1:7" x14ac:dyDescent="0.25">
      <c r="A2140" s="54">
        <f>COUNTIF($C$3:C2140,"Да")</f>
        <v>23</v>
      </c>
      <c r="B2140" s="53">
        <f t="shared" si="68"/>
        <v>47538</v>
      </c>
      <c r="C2140" s="53" t="str">
        <f>IF(ISERROR(VLOOKUP(B2140,Оп27_BYN→EUR!$C$3:$C$33,1,0)),"Нет","Да")</f>
        <v>Нет</v>
      </c>
      <c r="D2140" s="54">
        <f t="shared" si="69"/>
        <v>365</v>
      </c>
      <c r="E2140" s="55">
        <f>('Все выпуски'!$H$4*'Все выпуски'!$H$8)*((VLOOKUP(IF(C2140="Нет",VLOOKUP(A2140,Оп27_BYN→EUR!$A$2:$C$33,3,0),VLOOKUP((A2140-1),Оп27_BYN→EUR!$A$2:$C$33,3,0)),$B$2:$G$2774,5,0)-VLOOKUP(B2140,$B$2:$G$2774,5,0))/365+(VLOOKUP(IF(C2140="Нет",VLOOKUP(A2140,Оп27_BYN→EUR!$A$2:$C$33,3,0),VLOOKUP((A2140-1),Оп27_BYN→EUR!$A$2:$C$33,3,0)),$B$2:$G$2774,6,0)-VLOOKUP(B2140,$B$2:$G$2774,6,0))/366)</f>
        <v>2.106938503046079</v>
      </c>
      <c r="F2140" s="54">
        <f>COUNTIF(D2141:$D$2774,365)</f>
        <v>634</v>
      </c>
      <c r="G2140" s="54">
        <f>COUNTIF(D2141:$D$2774,366)</f>
        <v>0</v>
      </c>
    </row>
    <row r="2141" spans="1:7" x14ac:dyDescent="0.25">
      <c r="A2141" s="54">
        <f>COUNTIF($C$3:C2141,"Да")</f>
        <v>23</v>
      </c>
      <c r="B2141" s="53">
        <f t="shared" si="68"/>
        <v>47539</v>
      </c>
      <c r="C2141" s="53" t="str">
        <f>IF(ISERROR(VLOOKUP(B2141,Оп27_BYN→EUR!$C$3:$C$33,1,0)),"Нет","Да")</f>
        <v>Нет</v>
      </c>
      <c r="D2141" s="54">
        <f t="shared" si="69"/>
        <v>365</v>
      </c>
      <c r="E2141" s="55">
        <f>('Все выпуски'!$H$4*'Все выпуски'!$H$8)*((VLOOKUP(IF(C2141="Нет",VLOOKUP(A2141,Оп27_BYN→EUR!$A$2:$C$33,3,0),VLOOKUP((A2141-1),Оп27_BYN→EUR!$A$2:$C$33,3,0)),$B$2:$G$2774,5,0)-VLOOKUP(B2141,$B$2:$G$2774,5,0))/365+(VLOOKUP(IF(C2141="Нет",VLOOKUP(A2141,Оп27_BYN→EUR!$A$2:$C$33,3,0),VLOOKUP((A2141-1),Оп27_BYN→EUR!$A$2:$C$33,3,0)),$B$2:$G$2774,6,0)-VLOOKUP(B2141,$B$2:$G$2774,6,0))/366)</f>
        <v>2.1336086106795737</v>
      </c>
      <c r="F2141" s="54">
        <f>COUNTIF(D2142:$D$2774,365)</f>
        <v>633</v>
      </c>
      <c r="G2141" s="54">
        <f>COUNTIF(D2142:$D$2774,366)</f>
        <v>0</v>
      </c>
    </row>
    <row r="2142" spans="1:7" x14ac:dyDescent="0.25">
      <c r="A2142" s="54">
        <f>COUNTIF($C$3:C2142,"Да")</f>
        <v>23</v>
      </c>
      <c r="B2142" s="53">
        <f t="shared" si="68"/>
        <v>47540</v>
      </c>
      <c r="C2142" s="53" t="str">
        <f>IF(ISERROR(VLOOKUP(B2142,Оп27_BYN→EUR!$C$3:$C$33,1,0)),"Нет","Да")</f>
        <v>Нет</v>
      </c>
      <c r="D2142" s="54">
        <f t="shared" si="69"/>
        <v>365</v>
      </c>
      <c r="E2142" s="55">
        <f>('Все выпуски'!$H$4*'Все выпуски'!$H$8)*((VLOOKUP(IF(C2142="Нет",VLOOKUP(A2142,Оп27_BYN→EUR!$A$2:$C$33,3,0),VLOOKUP((A2142-1),Оп27_BYN→EUR!$A$2:$C$33,3,0)),$B$2:$G$2774,5,0)-VLOOKUP(B2142,$B$2:$G$2774,5,0))/365+(VLOOKUP(IF(C2142="Нет",VLOOKUP(A2142,Оп27_BYN→EUR!$A$2:$C$33,3,0),VLOOKUP((A2142-1),Оп27_BYN→EUR!$A$2:$C$33,3,0)),$B$2:$G$2774,6,0)-VLOOKUP(B2142,$B$2:$G$2774,6,0))/366)</f>
        <v>2.1602787183130685</v>
      </c>
      <c r="F2142" s="54">
        <f>COUNTIF(D2143:$D$2774,365)</f>
        <v>632</v>
      </c>
      <c r="G2142" s="54">
        <f>COUNTIF(D2143:$D$2774,366)</f>
        <v>0</v>
      </c>
    </row>
    <row r="2143" spans="1:7" x14ac:dyDescent="0.25">
      <c r="A2143" s="54">
        <f>COUNTIF($C$3:C2143,"Да")</f>
        <v>23</v>
      </c>
      <c r="B2143" s="53">
        <f t="shared" si="68"/>
        <v>47541</v>
      </c>
      <c r="C2143" s="53" t="str">
        <f>IF(ISERROR(VLOOKUP(B2143,Оп27_BYN→EUR!$C$3:$C$33,1,0)),"Нет","Да")</f>
        <v>Нет</v>
      </c>
      <c r="D2143" s="54">
        <f t="shared" si="69"/>
        <v>365</v>
      </c>
      <c r="E2143" s="55">
        <f>('Все выпуски'!$H$4*'Все выпуски'!$H$8)*((VLOOKUP(IF(C2143="Нет",VLOOKUP(A2143,Оп27_BYN→EUR!$A$2:$C$33,3,0),VLOOKUP((A2143-1),Оп27_BYN→EUR!$A$2:$C$33,3,0)),$B$2:$G$2774,5,0)-VLOOKUP(B2143,$B$2:$G$2774,5,0))/365+(VLOOKUP(IF(C2143="Нет",VLOOKUP(A2143,Оп27_BYN→EUR!$A$2:$C$33,3,0),VLOOKUP((A2143-1),Оп27_BYN→EUR!$A$2:$C$33,3,0)),$B$2:$G$2774,6,0)-VLOOKUP(B2143,$B$2:$G$2774,6,0))/366)</f>
        <v>2.1869488259465628</v>
      </c>
      <c r="F2143" s="54">
        <f>COUNTIF(D2144:$D$2774,365)</f>
        <v>631</v>
      </c>
      <c r="G2143" s="54">
        <f>COUNTIF(D2144:$D$2774,366)</f>
        <v>0</v>
      </c>
    </row>
    <row r="2144" spans="1:7" x14ac:dyDescent="0.25">
      <c r="A2144" s="54">
        <f>COUNTIF($C$3:C2144,"Да")</f>
        <v>23</v>
      </c>
      <c r="B2144" s="53">
        <f t="shared" si="68"/>
        <v>47542</v>
      </c>
      <c r="C2144" s="53" t="str">
        <f>IF(ISERROR(VLOOKUP(B2144,Оп27_BYN→EUR!$C$3:$C$33,1,0)),"Нет","Да")</f>
        <v>Нет</v>
      </c>
      <c r="D2144" s="54">
        <f t="shared" si="69"/>
        <v>365</v>
      </c>
      <c r="E2144" s="55">
        <f>('Все выпуски'!$H$4*'Все выпуски'!$H$8)*((VLOOKUP(IF(C2144="Нет",VLOOKUP(A2144,Оп27_BYN→EUR!$A$2:$C$33,3,0),VLOOKUP((A2144-1),Оп27_BYN→EUR!$A$2:$C$33,3,0)),$B$2:$G$2774,5,0)-VLOOKUP(B2144,$B$2:$G$2774,5,0))/365+(VLOOKUP(IF(C2144="Нет",VLOOKUP(A2144,Оп27_BYN→EUR!$A$2:$C$33,3,0),VLOOKUP((A2144-1),Оп27_BYN→EUR!$A$2:$C$33,3,0)),$B$2:$G$2774,6,0)-VLOOKUP(B2144,$B$2:$G$2774,6,0))/366)</f>
        <v>2.213618933580058</v>
      </c>
      <c r="F2144" s="54">
        <f>COUNTIF(D2145:$D$2774,365)</f>
        <v>630</v>
      </c>
      <c r="G2144" s="54">
        <f>COUNTIF(D2145:$D$2774,366)</f>
        <v>0</v>
      </c>
    </row>
    <row r="2145" spans="1:7" x14ac:dyDescent="0.25">
      <c r="A2145" s="54">
        <f>COUNTIF($C$3:C2145,"Да")</f>
        <v>23</v>
      </c>
      <c r="B2145" s="53">
        <f t="shared" si="68"/>
        <v>47543</v>
      </c>
      <c r="C2145" s="53" t="str">
        <f>IF(ISERROR(VLOOKUP(B2145,Оп27_BYN→EUR!$C$3:$C$33,1,0)),"Нет","Да")</f>
        <v>Нет</v>
      </c>
      <c r="D2145" s="54">
        <f t="shared" si="69"/>
        <v>365</v>
      </c>
      <c r="E2145" s="55">
        <f>('Все выпуски'!$H$4*'Все выпуски'!$H$8)*((VLOOKUP(IF(C2145="Нет",VLOOKUP(A2145,Оп27_BYN→EUR!$A$2:$C$33,3,0),VLOOKUP((A2145-1),Оп27_BYN→EUR!$A$2:$C$33,3,0)),$B$2:$G$2774,5,0)-VLOOKUP(B2145,$B$2:$G$2774,5,0))/365+(VLOOKUP(IF(C2145="Нет",VLOOKUP(A2145,Оп27_BYN→EUR!$A$2:$C$33,3,0),VLOOKUP((A2145-1),Оп27_BYN→EUR!$A$2:$C$33,3,0)),$B$2:$G$2774,6,0)-VLOOKUP(B2145,$B$2:$G$2774,6,0))/366)</f>
        <v>2.2402890412135523</v>
      </c>
      <c r="F2145" s="54">
        <f>COUNTIF(D2146:$D$2774,365)</f>
        <v>629</v>
      </c>
      <c r="G2145" s="54">
        <f>COUNTIF(D2146:$D$2774,366)</f>
        <v>0</v>
      </c>
    </row>
    <row r="2146" spans="1:7" x14ac:dyDescent="0.25">
      <c r="A2146" s="54">
        <f>COUNTIF($C$3:C2146,"Да")</f>
        <v>23</v>
      </c>
      <c r="B2146" s="53">
        <f t="shared" si="68"/>
        <v>47544</v>
      </c>
      <c r="C2146" s="53" t="str">
        <f>IF(ISERROR(VLOOKUP(B2146,Оп27_BYN→EUR!$C$3:$C$33,1,0)),"Нет","Да")</f>
        <v>Нет</v>
      </c>
      <c r="D2146" s="54">
        <f t="shared" si="69"/>
        <v>365</v>
      </c>
      <c r="E2146" s="55">
        <f>('Все выпуски'!$H$4*'Все выпуски'!$H$8)*((VLOOKUP(IF(C2146="Нет",VLOOKUP(A2146,Оп27_BYN→EUR!$A$2:$C$33,3,0),VLOOKUP((A2146-1),Оп27_BYN→EUR!$A$2:$C$33,3,0)),$B$2:$G$2774,5,0)-VLOOKUP(B2146,$B$2:$G$2774,5,0))/365+(VLOOKUP(IF(C2146="Нет",VLOOKUP(A2146,Оп27_BYN→EUR!$A$2:$C$33,3,0),VLOOKUP((A2146-1),Оп27_BYN→EUR!$A$2:$C$33,3,0)),$B$2:$G$2774,6,0)-VLOOKUP(B2146,$B$2:$G$2774,6,0))/366)</f>
        <v>2.2669591488470471</v>
      </c>
      <c r="F2146" s="54">
        <f>COUNTIF(D2147:$D$2774,365)</f>
        <v>628</v>
      </c>
      <c r="G2146" s="54">
        <f>COUNTIF(D2147:$D$2774,366)</f>
        <v>0</v>
      </c>
    </row>
    <row r="2147" spans="1:7" x14ac:dyDescent="0.25">
      <c r="A2147" s="54">
        <f>COUNTIF($C$3:C2147,"Да")</f>
        <v>23</v>
      </c>
      <c r="B2147" s="53">
        <f t="shared" si="68"/>
        <v>47545</v>
      </c>
      <c r="C2147" s="53" t="str">
        <f>IF(ISERROR(VLOOKUP(B2147,Оп27_BYN→EUR!$C$3:$C$33,1,0)),"Нет","Да")</f>
        <v>Нет</v>
      </c>
      <c r="D2147" s="54">
        <f t="shared" si="69"/>
        <v>365</v>
      </c>
      <c r="E2147" s="55">
        <f>('Все выпуски'!$H$4*'Все выпуски'!$H$8)*((VLOOKUP(IF(C2147="Нет",VLOOKUP(A2147,Оп27_BYN→EUR!$A$2:$C$33,3,0),VLOOKUP((A2147-1),Оп27_BYN→EUR!$A$2:$C$33,3,0)),$B$2:$G$2774,5,0)-VLOOKUP(B2147,$B$2:$G$2774,5,0))/365+(VLOOKUP(IF(C2147="Нет",VLOOKUP(A2147,Оп27_BYN→EUR!$A$2:$C$33,3,0),VLOOKUP((A2147-1),Оп27_BYN→EUR!$A$2:$C$33,3,0)),$B$2:$G$2774,6,0)-VLOOKUP(B2147,$B$2:$G$2774,6,0))/366)</f>
        <v>2.2936292564805418</v>
      </c>
      <c r="F2147" s="54">
        <f>COUNTIF(D2148:$D$2774,365)</f>
        <v>627</v>
      </c>
      <c r="G2147" s="54">
        <f>COUNTIF(D2148:$D$2774,366)</f>
        <v>0</v>
      </c>
    </row>
    <row r="2148" spans="1:7" x14ac:dyDescent="0.25">
      <c r="A2148" s="54">
        <f>COUNTIF($C$3:C2148,"Да")</f>
        <v>23</v>
      </c>
      <c r="B2148" s="53">
        <f t="shared" si="68"/>
        <v>47546</v>
      </c>
      <c r="C2148" s="53" t="str">
        <f>IF(ISERROR(VLOOKUP(B2148,Оп27_BYN→EUR!$C$3:$C$33,1,0)),"Нет","Да")</f>
        <v>Нет</v>
      </c>
      <c r="D2148" s="54">
        <f t="shared" si="69"/>
        <v>365</v>
      </c>
      <c r="E2148" s="55">
        <f>('Все выпуски'!$H$4*'Все выпуски'!$H$8)*((VLOOKUP(IF(C2148="Нет",VLOOKUP(A2148,Оп27_BYN→EUR!$A$2:$C$33,3,0),VLOOKUP((A2148-1),Оп27_BYN→EUR!$A$2:$C$33,3,0)),$B$2:$G$2774,5,0)-VLOOKUP(B2148,$B$2:$G$2774,5,0))/365+(VLOOKUP(IF(C2148="Нет",VLOOKUP(A2148,Оп27_BYN→EUR!$A$2:$C$33,3,0),VLOOKUP((A2148-1),Оп27_BYN→EUR!$A$2:$C$33,3,0)),$B$2:$G$2774,6,0)-VLOOKUP(B2148,$B$2:$G$2774,6,0))/366)</f>
        <v>2.3202993641140361</v>
      </c>
      <c r="F2148" s="54">
        <f>COUNTIF(D2149:$D$2774,365)</f>
        <v>626</v>
      </c>
      <c r="G2148" s="54">
        <f>COUNTIF(D2149:$D$2774,366)</f>
        <v>0</v>
      </c>
    </row>
    <row r="2149" spans="1:7" x14ac:dyDescent="0.25">
      <c r="A2149" s="54">
        <f>COUNTIF($C$3:C2149,"Да")</f>
        <v>23</v>
      </c>
      <c r="B2149" s="53">
        <f t="shared" si="68"/>
        <v>47547</v>
      </c>
      <c r="C2149" s="53" t="str">
        <f>IF(ISERROR(VLOOKUP(B2149,Оп27_BYN→EUR!$C$3:$C$33,1,0)),"Нет","Да")</f>
        <v>Нет</v>
      </c>
      <c r="D2149" s="54">
        <f t="shared" si="69"/>
        <v>365</v>
      </c>
      <c r="E2149" s="55">
        <f>('Все выпуски'!$H$4*'Все выпуски'!$H$8)*((VLOOKUP(IF(C2149="Нет",VLOOKUP(A2149,Оп27_BYN→EUR!$A$2:$C$33,3,0),VLOOKUP((A2149-1),Оп27_BYN→EUR!$A$2:$C$33,3,0)),$B$2:$G$2774,5,0)-VLOOKUP(B2149,$B$2:$G$2774,5,0))/365+(VLOOKUP(IF(C2149="Нет",VLOOKUP(A2149,Оп27_BYN→EUR!$A$2:$C$33,3,0),VLOOKUP((A2149-1),Оп27_BYN→EUR!$A$2:$C$33,3,0)),$B$2:$G$2774,6,0)-VLOOKUP(B2149,$B$2:$G$2774,6,0))/366)</f>
        <v>2.3469694717475313</v>
      </c>
      <c r="F2149" s="54">
        <f>COUNTIF(D2150:$D$2774,365)</f>
        <v>625</v>
      </c>
      <c r="G2149" s="54">
        <f>COUNTIF(D2150:$D$2774,366)</f>
        <v>0</v>
      </c>
    </row>
    <row r="2150" spans="1:7" x14ac:dyDescent="0.25">
      <c r="A2150" s="54">
        <f>COUNTIF($C$3:C2150,"Да")</f>
        <v>23</v>
      </c>
      <c r="B2150" s="53">
        <f t="shared" si="68"/>
        <v>47548</v>
      </c>
      <c r="C2150" s="53" t="str">
        <f>IF(ISERROR(VLOOKUP(B2150,Оп27_BYN→EUR!$C$3:$C$33,1,0)),"Нет","Да")</f>
        <v>Нет</v>
      </c>
      <c r="D2150" s="54">
        <f t="shared" si="69"/>
        <v>365</v>
      </c>
      <c r="E2150" s="55">
        <f>('Все выпуски'!$H$4*'Все выпуски'!$H$8)*((VLOOKUP(IF(C2150="Нет",VLOOKUP(A2150,Оп27_BYN→EUR!$A$2:$C$33,3,0),VLOOKUP((A2150-1),Оп27_BYN→EUR!$A$2:$C$33,3,0)),$B$2:$G$2774,5,0)-VLOOKUP(B2150,$B$2:$G$2774,5,0))/365+(VLOOKUP(IF(C2150="Нет",VLOOKUP(A2150,Оп27_BYN→EUR!$A$2:$C$33,3,0),VLOOKUP((A2150-1),Оп27_BYN→EUR!$A$2:$C$33,3,0)),$B$2:$G$2774,6,0)-VLOOKUP(B2150,$B$2:$G$2774,6,0))/366)</f>
        <v>2.3736395793810257</v>
      </c>
      <c r="F2150" s="54">
        <f>COUNTIF(D2151:$D$2774,365)</f>
        <v>624</v>
      </c>
      <c r="G2150" s="54">
        <f>COUNTIF(D2151:$D$2774,366)</f>
        <v>0</v>
      </c>
    </row>
    <row r="2151" spans="1:7" x14ac:dyDescent="0.25">
      <c r="A2151" s="54">
        <f>COUNTIF($C$3:C2151,"Да")</f>
        <v>24</v>
      </c>
      <c r="B2151" s="53">
        <f t="shared" si="68"/>
        <v>47549</v>
      </c>
      <c r="C2151" s="53" t="str">
        <f>IF(ISERROR(VLOOKUP(B2151,Оп27_BYN→EUR!$C$3:$C$33,1,0)),"Нет","Да")</f>
        <v>Да</v>
      </c>
      <c r="D2151" s="54">
        <f t="shared" si="69"/>
        <v>365</v>
      </c>
      <c r="E2151" s="55">
        <f>('Все выпуски'!$H$4*'Все выпуски'!$H$8)*((VLOOKUP(IF(C2151="Нет",VLOOKUP(A2151,Оп27_BYN→EUR!$A$2:$C$33,3,0),VLOOKUP((A2151-1),Оп27_BYN→EUR!$A$2:$C$33,3,0)),$B$2:$G$2774,5,0)-VLOOKUP(B2151,$B$2:$G$2774,5,0))/365+(VLOOKUP(IF(C2151="Нет",VLOOKUP(A2151,Оп27_BYN→EUR!$A$2:$C$33,3,0),VLOOKUP((A2151-1),Оп27_BYN→EUR!$A$2:$C$33,3,0)),$B$2:$G$2774,6,0)-VLOOKUP(B2151,$B$2:$G$2774,6,0))/366)</f>
        <v>2.4003096870145204</v>
      </c>
      <c r="F2151" s="54">
        <f>COUNTIF(D2152:$D$2774,365)</f>
        <v>623</v>
      </c>
      <c r="G2151" s="54">
        <f>COUNTIF(D2152:$D$2774,366)</f>
        <v>0</v>
      </c>
    </row>
    <row r="2152" spans="1:7" x14ac:dyDescent="0.25">
      <c r="A2152" s="54">
        <f>COUNTIF($C$3:C2152,"Да")</f>
        <v>24</v>
      </c>
      <c r="B2152" s="53">
        <f t="shared" si="68"/>
        <v>47550</v>
      </c>
      <c r="C2152" s="53" t="str">
        <f>IF(ISERROR(VLOOKUP(B2152,Оп27_BYN→EUR!$C$3:$C$33,1,0)),"Нет","Да")</f>
        <v>Нет</v>
      </c>
      <c r="D2152" s="54">
        <f t="shared" si="69"/>
        <v>365</v>
      </c>
      <c r="E2152" s="55">
        <f>('Все выпуски'!$H$4*'Все выпуски'!$H$8)*((VLOOKUP(IF(C2152="Нет",VLOOKUP(A2152,Оп27_BYN→EUR!$A$2:$C$33,3,0),VLOOKUP((A2152-1),Оп27_BYN→EUR!$A$2:$C$33,3,0)),$B$2:$G$2774,5,0)-VLOOKUP(B2152,$B$2:$G$2774,5,0))/365+(VLOOKUP(IF(C2152="Нет",VLOOKUP(A2152,Оп27_BYN→EUR!$A$2:$C$33,3,0),VLOOKUP((A2152-1),Оп27_BYN→EUR!$A$2:$C$33,3,0)),$B$2:$G$2774,6,0)-VLOOKUP(B2152,$B$2:$G$2774,6,0))/366)</f>
        <v>2.6670107633494672E-2</v>
      </c>
      <c r="F2152" s="54">
        <f>COUNTIF(D2153:$D$2774,365)</f>
        <v>622</v>
      </c>
      <c r="G2152" s="54">
        <f>COUNTIF(D2153:$D$2774,366)</f>
        <v>0</v>
      </c>
    </row>
    <row r="2153" spans="1:7" x14ac:dyDescent="0.25">
      <c r="A2153" s="54">
        <f>COUNTIF($C$3:C2153,"Да")</f>
        <v>24</v>
      </c>
      <c r="B2153" s="53">
        <f t="shared" si="68"/>
        <v>47551</v>
      </c>
      <c r="C2153" s="53" t="str">
        <f>IF(ISERROR(VLOOKUP(B2153,Оп27_BYN→EUR!$C$3:$C$33,1,0)),"Нет","Да")</f>
        <v>Нет</v>
      </c>
      <c r="D2153" s="54">
        <f t="shared" si="69"/>
        <v>365</v>
      </c>
      <c r="E2153" s="55">
        <f>('Все выпуски'!$H$4*'Все выпуски'!$H$8)*((VLOOKUP(IF(C2153="Нет",VLOOKUP(A2153,Оп27_BYN→EUR!$A$2:$C$33,3,0),VLOOKUP((A2153-1),Оп27_BYN→EUR!$A$2:$C$33,3,0)),$B$2:$G$2774,5,0)-VLOOKUP(B2153,$B$2:$G$2774,5,0))/365+(VLOOKUP(IF(C2153="Нет",VLOOKUP(A2153,Оп27_BYN→EUR!$A$2:$C$33,3,0),VLOOKUP((A2153-1),Оп27_BYN→EUR!$A$2:$C$33,3,0)),$B$2:$G$2774,6,0)-VLOOKUP(B2153,$B$2:$G$2774,6,0))/366)</f>
        <v>5.3340215266989344E-2</v>
      </c>
      <c r="F2153" s="54">
        <f>COUNTIF(D2154:$D$2774,365)</f>
        <v>621</v>
      </c>
      <c r="G2153" s="54">
        <f>COUNTIF(D2154:$D$2774,366)</f>
        <v>0</v>
      </c>
    </row>
    <row r="2154" spans="1:7" x14ac:dyDescent="0.25">
      <c r="A2154" s="54">
        <f>COUNTIF($C$3:C2154,"Да")</f>
        <v>24</v>
      </c>
      <c r="B2154" s="53">
        <f t="shared" si="68"/>
        <v>47552</v>
      </c>
      <c r="C2154" s="53" t="str">
        <f>IF(ISERROR(VLOOKUP(B2154,Оп27_BYN→EUR!$C$3:$C$33,1,0)),"Нет","Да")</f>
        <v>Нет</v>
      </c>
      <c r="D2154" s="54">
        <f t="shared" si="69"/>
        <v>365</v>
      </c>
      <c r="E2154" s="55">
        <f>('Все выпуски'!$H$4*'Все выпуски'!$H$8)*((VLOOKUP(IF(C2154="Нет",VLOOKUP(A2154,Оп27_BYN→EUR!$A$2:$C$33,3,0),VLOOKUP((A2154-1),Оп27_BYN→EUR!$A$2:$C$33,3,0)),$B$2:$G$2774,5,0)-VLOOKUP(B2154,$B$2:$G$2774,5,0))/365+(VLOOKUP(IF(C2154="Нет",VLOOKUP(A2154,Оп27_BYN→EUR!$A$2:$C$33,3,0),VLOOKUP((A2154-1),Оп27_BYN→EUR!$A$2:$C$33,3,0)),$B$2:$G$2774,6,0)-VLOOKUP(B2154,$B$2:$G$2774,6,0))/366)</f>
        <v>8.0010322900484002E-2</v>
      </c>
      <c r="F2154" s="54">
        <f>COUNTIF(D2155:$D$2774,365)</f>
        <v>620</v>
      </c>
      <c r="G2154" s="54">
        <f>COUNTIF(D2155:$D$2774,366)</f>
        <v>0</v>
      </c>
    </row>
    <row r="2155" spans="1:7" x14ac:dyDescent="0.25">
      <c r="A2155" s="54">
        <f>COUNTIF($C$3:C2155,"Да")</f>
        <v>24</v>
      </c>
      <c r="B2155" s="53">
        <f t="shared" si="68"/>
        <v>47553</v>
      </c>
      <c r="C2155" s="53" t="str">
        <f>IF(ISERROR(VLOOKUP(B2155,Оп27_BYN→EUR!$C$3:$C$33,1,0)),"Нет","Да")</f>
        <v>Нет</v>
      </c>
      <c r="D2155" s="54">
        <f t="shared" si="69"/>
        <v>365</v>
      </c>
      <c r="E2155" s="55">
        <f>('Все выпуски'!$H$4*'Все выпуски'!$H$8)*((VLOOKUP(IF(C2155="Нет",VLOOKUP(A2155,Оп27_BYN→EUR!$A$2:$C$33,3,0),VLOOKUP((A2155-1),Оп27_BYN→EUR!$A$2:$C$33,3,0)),$B$2:$G$2774,5,0)-VLOOKUP(B2155,$B$2:$G$2774,5,0))/365+(VLOOKUP(IF(C2155="Нет",VLOOKUP(A2155,Оп27_BYN→EUR!$A$2:$C$33,3,0),VLOOKUP((A2155-1),Оп27_BYN→EUR!$A$2:$C$33,3,0)),$B$2:$G$2774,6,0)-VLOOKUP(B2155,$B$2:$G$2774,6,0))/366)</f>
        <v>0.10668043053397869</v>
      </c>
      <c r="F2155" s="54">
        <f>COUNTIF(D2156:$D$2774,365)</f>
        <v>619</v>
      </c>
      <c r="G2155" s="54">
        <f>COUNTIF(D2156:$D$2774,366)</f>
        <v>0</v>
      </c>
    </row>
    <row r="2156" spans="1:7" x14ac:dyDescent="0.25">
      <c r="A2156" s="54">
        <f>COUNTIF($C$3:C2156,"Да")</f>
        <v>24</v>
      </c>
      <c r="B2156" s="53">
        <f t="shared" si="68"/>
        <v>47554</v>
      </c>
      <c r="C2156" s="53" t="str">
        <f>IF(ISERROR(VLOOKUP(B2156,Оп27_BYN→EUR!$C$3:$C$33,1,0)),"Нет","Да")</f>
        <v>Нет</v>
      </c>
      <c r="D2156" s="54">
        <f t="shared" si="69"/>
        <v>365</v>
      </c>
      <c r="E2156" s="55">
        <f>('Все выпуски'!$H$4*'Все выпуски'!$H$8)*((VLOOKUP(IF(C2156="Нет",VLOOKUP(A2156,Оп27_BYN→EUR!$A$2:$C$33,3,0),VLOOKUP((A2156-1),Оп27_BYN→EUR!$A$2:$C$33,3,0)),$B$2:$G$2774,5,0)-VLOOKUP(B2156,$B$2:$G$2774,5,0))/365+(VLOOKUP(IF(C2156="Нет",VLOOKUP(A2156,Оп27_BYN→EUR!$A$2:$C$33,3,0),VLOOKUP((A2156-1),Оп27_BYN→EUR!$A$2:$C$33,3,0)),$B$2:$G$2774,6,0)-VLOOKUP(B2156,$B$2:$G$2774,6,0))/366)</f>
        <v>0.13335053816747336</v>
      </c>
      <c r="F2156" s="54">
        <f>COUNTIF(D2157:$D$2774,365)</f>
        <v>618</v>
      </c>
      <c r="G2156" s="54">
        <f>COUNTIF(D2157:$D$2774,366)</f>
        <v>0</v>
      </c>
    </row>
    <row r="2157" spans="1:7" x14ac:dyDescent="0.25">
      <c r="A2157" s="54">
        <f>COUNTIF($C$3:C2157,"Да")</f>
        <v>24</v>
      </c>
      <c r="B2157" s="53">
        <f t="shared" si="68"/>
        <v>47555</v>
      </c>
      <c r="C2157" s="53" t="str">
        <f>IF(ISERROR(VLOOKUP(B2157,Оп27_BYN→EUR!$C$3:$C$33,1,0)),"Нет","Да")</f>
        <v>Нет</v>
      </c>
      <c r="D2157" s="54">
        <f t="shared" si="69"/>
        <v>365</v>
      </c>
      <c r="E2157" s="55">
        <f>('Все выпуски'!$H$4*'Все выпуски'!$H$8)*((VLOOKUP(IF(C2157="Нет",VLOOKUP(A2157,Оп27_BYN→EUR!$A$2:$C$33,3,0),VLOOKUP((A2157-1),Оп27_BYN→EUR!$A$2:$C$33,3,0)),$B$2:$G$2774,5,0)-VLOOKUP(B2157,$B$2:$G$2774,5,0))/365+(VLOOKUP(IF(C2157="Нет",VLOOKUP(A2157,Оп27_BYN→EUR!$A$2:$C$33,3,0),VLOOKUP((A2157-1),Оп27_BYN→EUR!$A$2:$C$33,3,0)),$B$2:$G$2774,6,0)-VLOOKUP(B2157,$B$2:$G$2774,6,0))/366)</f>
        <v>0.160020645800968</v>
      </c>
      <c r="F2157" s="54">
        <f>COUNTIF(D2158:$D$2774,365)</f>
        <v>617</v>
      </c>
      <c r="G2157" s="54">
        <f>COUNTIF(D2158:$D$2774,366)</f>
        <v>0</v>
      </c>
    </row>
    <row r="2158" spans="1:7" x14ac:dyDescent="0.25">
      <c r="A2158" s="54">
        <f>COUNTIF($C$3:C2158,"Да")</f>
        <v>24</v>
      </c>
      <c r="B2158" s="53">
        <f t="shared" si="68"/>
        <v>47556</v>
      </c>
      <c r="C2158" s="53" t="str">
        <f>IF(ISERROR(VLOOKUP(B2158,Оп27_BYN→EUR!$C$3:$C$33,1,0)),"Нет","Да")</f>
        <v>Нет</v>
      </c>
      <c r="D2158" s="54">
        <f t="shared" si="69"/>
        <v>365</v>
      </c>
      <c r="E2158" s="55">
        <f>('Все выпуски'!$H$4*'Все выпуски'!$H$8)*((VLOOKUP(IF(C2158="Нет",VLOOKUP(A2158,Оп27_BYN→EUR!$A$2:$C$33,3,0),VLOOKUP((A2158-1),Оп27_BYN→EUR!$A$2:$C$33,3,0)),$B$2:$G$2774,5,0)-VLOOKUP(B2158,$B$2:$G$2774,5,0))/365+(VLOOKUP(IF(C2158="Нет",VLOOKUP(A2158,Оп27_BYN→EUR!$A$2:$C$33,3,0),VLOOKUP((A2158-1),Оп27_BYN→EUR!$A$2:$C$33,3,0)),$B$2:$G$2774,6,0)-VLOOKUP(B2158,$B$2:$G$2774,6,0))/366)</f>
        <v>0.1866907534344627</v>
      </c>
      <c r="F2158" s="54">
        <f>COUNTIF(D2159:$D$2774,365)</f>
        <v>616</v>
      </c>
      <c r="G2158" s="54">
        <f>COUNTIF(D2159:$D$2774,366)</f>
        <v>0</v>
      </c>
    </row>
    <row r="2159" spans="1:7" x14ac:dyDescent="0.25">
      <c r="A2159" s="54">
        <f>COUNTIF($C$3:C2159,"Да")</f>
        <v>24</v>
      </c>
      <c r="B2159" s="53">
        <f t="shared" si="68"/>
        <v>47557</v>
      </c>
      <c r="C2159" s="53" t="str">
        <f>IF(ISERROR(VLOOKUP(B2159,Оп27_BYN→EUR!$C$3:$C$33,1,0)),"Нет","Да")</f>
        <v>Нет</v>
      </c>
      <c r="D2159" s="54">
        <f t="shared" si="69"/>
        <v>365</v>
      </c>
      <c r="E2159" s="55">
        <f>('Все выпуски'!$H$4*'Все выпуски'!$H$8)*((VLOOKUP(IF(C2159="Нет",VLOOKUP(A2159,Оп27_BYN→EUR!$A$2:$C$33,3,0),VLOOKUP((A2159-1),Оп27_BYN→EUR!$A$2:$C$33,3,0)),$B$2:$G$2774,5,0)-VLOOKUP(B2159,$B$2:$G$2774,5,0))/365+(VLOOKUP(IF(C2159="Нет",VLOOKUP(A2159,Оп27_BYN→EUR!$A$2:$C$33,3,0),VLOOKUP((A2159-1),Оп27_BYN→EUR!$A$2:$C$33,3,0)),$B$2:$G$2774,6,0)-VLOOKUP(B2159,$B$2:$G$2774,6,0))/366)</f>
        <v>0.21336086106795737</v>
      </c>
      <c r="F2159" s="54">
        <f>COUNTIF(D2160:$D$2774,365)</f>
        <v>615</v>
      </c>
      <c r="G2159" s="54">
        <f>COUNTIF(D2160:$D$2774,366)</f>
        <v>0</v>
      </c>
    </row>
    <row r="2160" spans="1:7" x14ac:dyDescent="0.25">
      <c r="A2160" s="54">
        <f>COUNTIF($C$3:C2160,"Да")</f>
        <v>24</v>
      </c>
      <c r="B2160" s="53">
        <f t="shared" si="68"/>
        <v>47558</v>
      </c>
      <c r="C2160" s="53" t="str">
        <f>IF(ISERROR(VLOOKUP(B2160,Оп27_BYN→EUR!$C$3:$C$33,1,0)),"Нет","Да")</f>
        <v>Нет</v>
      </c>
      <c r="D2160" s="54">
        <f t="shared" si="69"/>
        <v>365</v>
      </c>
      <c r="E2160" s="55">
        <f>('Все выпуски'!$H$4*'Все выпуски'!$H$8)*((VLOOKUP(IF(C2160="Нет",VLOOKUP(A2160,Оп27_BYN→EUR!$A$2:$C$33,3,0),VLOOKUP((A2160-1),Оп27_BYN→EUR!$A$2:$C$33,3,0)),$B$2:$G$2774,5,0)-VLOOKUP(B2160,$B$2:$G$2774,5,0))/365+(VLOOKUP(IF(C2160="Нет",VLOOKUP(A2160,Оп27_BYN→EUR!$A$2:$C$33,3,0),VLOOKUP((A2160-1),Оп27_BYN→EUR!$A$2:$C$33,3,0)),$B$2:$G$2774,6,0)-VLOOKUP(B2160,$B$2:$G$2774,6,0))/366)</f>
        <v>0.24003096870145205</v>
      </c>
      <c r="F2160" s="54">
        <f>COUNTIF(D2161:$D$2774,365)</f>
        <v>614</v>
      </c>
      <c r="G2160" s="54">
        <f>COUNTIF(D2161:$D$2774,366)</f>
        <v>0</v>
      </c>
    </row>
    <row r="2161" spans="1:7" x14ac:dyDescent="0.25">
      <c r="A2161" s="54">
        <f>COUNTIF($C$3:C2161,"Да")</f>
        <v>24</v>
      </c>
      <c r="B2161" s="53">
        <f t="shared" si="68"/>
        <v>47559</v>
      </c>
      <c r="C2161" s="53" t="str">
        <f>IF(ISERROR(VLOOKUP(B2161,Оп27_BYN→EUR!$C$3:$C$33,1,0)),"Нет","Да")</f>
        <v>Нет</v>
      </c>
      <c r="D2161" s="54">
        <f t="shared" si="69"/>
        <v>365</v>
      </c>
      <c r="E2161" s="55">
        <f>('Все выпуски'!$H$4*'Все выпуски'!$H$8)*((VLOOKUP(IF(C2161="Нет",VLOOKUP(A2161,Оп27_BYN→EUR!$A$2:$C$33,3,0),VLOOKUP((A2161-1),Оп27_BYN→EUR!$A$2:$C$33,3,0)),$B$2:$G$2774,5,0)-VLOOKUP(B2161,$B$2:$G$2774,5,0))/365+(VLOOKUP(IF(C2161="Нет",VLOOKUP(A2161,Оп27_BYN→EUR!$A$2:$C$33,3,0),VLOOKUP((A2161-1),Оп27_BYN→EUR!$A$2:$C$33,3,0)),$B$2:$G$2774,6,0)-VLOOKUP(B2161,$B$2:$G$2774,6,0))/366)</f>
        <v>0.26670107633494672</v>
      </c>
      <c r="F2161" s="54">
        <f>COUNTIF(D2162:$D$2774,365)</f>
        <v>613</v>
      </c>
      <c r="G2161" s="54">
        <f>COUNTIF(D2162:$D$2774,366)</f>
        <v>0</v>
      </c>
    </row>
    <row r="2162" spans="1:7" x14ac:dyDescent="0.25">
      <c r="A2162" s="54">
        <f>COUNTIF($C$3:C2162,"Да")</f>
        <v>24</v>
      </c>
      <c r="B2162" s="53">
        <f t="shared" si="68"/>
        <v>47560</v>
      </c>
      <c r="C2162" s="53" t="str">
        <f>IF(ISERROR(VLOOKUP(B2162,Оп27_BYN→EUR!$C$3:$C$33,1,0)),"Нет","Да")</f>
        <v>Нет</v>
      </c>
      <c r="D2162" s="54">
        <f t="shared" si="69"/>
        <v>365</v>
      </c>
      <c r="E2162" s="55">
        <f>('Все выпуски'!$H$4*'Все выпуски'!$H$8)*((VLOOKUP(IF(C2162="Нет",VLOOKUP(A2162,Оп27_BYN→EUR!$A$2:$C$33,3,0),VLOOKUP((A2162-1),Оп27_BYN→EUR!$A$2:$C$33,3,0)),$B$2:$G$2774,5,0)-VLOOKUP(B2162,$B$2:$G$2774,5,0))/365+(VLOOKUP(IF(C2162="Нет",VLOOKUP(A2162,Оп27_BYN→EUR!$A$2:$C$33,3,0),VLOOKUP((A2162-1),Оп27_BYN→EUR!$A$2:$C$33,3,0)),$B$2:$G$2774,6,0)-VLOOKUP(B2162,$B$2:$G$2774,6,0))/366)</f>
        <v>0.29337118396844142</v>
      </c>
      <c r="F2162" s="54">
        <f>COUNTIF(D2163:$D$2774,365)</f>
        <v>612</v>
      </c>
      <c r="G2162" s="54">
        <f>COUNTIF(D2163:$D$2774,366)</f>
        <v>0</v>
      </c>
    </row>
    <row r="2163" spans="1:7" x14ac:dyDescent="0.25">
      <c r="A2163" s="54">
        <f>COUNTIF($C$3:C2163,"Да")</f>
        <v>24</v>
      </c>
      <c r="B2163" s="53">
        <f t="shared" si="68"/>
        <v>47561</v>
      </c>
      <c r="C2163" s="53" t="str">
        <f>IF(ISERROR(VLOOKUP(B2163,Оп27_BYN→EUR!$C$3:$C$33,1,0)),"Нет","Да")</f>
        <v>Нет</v>
      </c>
      <c r="D2163" s="54">
        <f t="shared" si="69"/>
        <v>365</v>
      </c>
      <c r="E2163" s="55">
        <f>('Все выпуски'!$H$4*'Все выпуски'!$H$8)*((VLOOKUP(IF(C2163="Нет",VLOOKUP(A2163,Оп27_BYN→EUR!$A$2:$C$33,3,0),VLOOKUP((A2163-1),Оп27_BYN→EUR!$A$2:$C$33,3,0)),$B$2:$G$2774,5,0)-VLOOKUP(B2163,$B$2:$G$2774,5,0))/365+(VLOOKUP(IF(C2163="Нет",VLOOKUP(A2163,Оп27_BYN→EUR!$A$2:$C$33,3,0),VLOOKUP((A2163-1),Оп27_BYN→EUR!$A$2:$C$33,3,0)),$B$2:$G$2774,6,0)-VLOOKUP(B2163,$B$2:$G$2774,6,0))/366)</f>
        <v>0.32004129160193601</v>
      </c>
      <c r="F2163" s="54">
        <f>COUNTIF(D2164:$D$2774,365)</f>
        <v>611</v>
      </c>
      <c r="G2163" s="54">
        <f>COUNTIF(D2164:$D$2774,366)</f>
        <v>0</v>
      </c>
    </row>
    <row r="2164" spans="1:7" x14ac:dyDescent="0.25">
      <c r="A2164" s="54">
        <f>COUNTIF($C$3:C2164,"Да")</f>
        <v>24</v>
      </c>
      <c r="B2164" s="53">
        <f t="shared" si="68"/>
        <v>47562</v>
      </c>
      <c r="C2164" s="53" t="str">
        <f>IF(ISERROR(VLOOKUP(B2164,Оп27_BYN→EUR!$C$3:$C$33,1,0)),"Нет","Да")</f>
        <v>Нет</v>
      </c>
      <c r="D2164" s="54">
        <f t="shared" si="69"/>
        <v>365</v>
      </c>
      <c r="E2164" s="55">
        <f>('Все выпуски'!$H$4*'Все выпуски'!$H$8)*((VLOOKUP(IF(C2164="Нет",VLOOKUP(A2164,Оп27_BYN→EUR!$A$2:$C$33,3,0),VLOOKUP((A2164-1),Оп27_BYN→EUR!$A$2:$C$33,3,0)),$B$2:$G$2774,5,0)-VLOOKUP(B2164,$B$2:$G$2774,5,0))/365+(VLOOKUP(IF(C2164="Нет",VLOOKUP(A2164,Оп27_BYN→EUR!$A$2:$C$33,3,0),VLOOKUP((A2164-1),Оп27_BYN→EUR!$A$2:$C$33,3,0)),$B$2:$G$2774,6,0)-VLOOKUP(B2164,$B$2:$G$2774,6,0))/366)</f>
        <v>0.34671139923543071</v>
      </c>
      <c r="F2164" s="54">
        <f>COUNTIF(D2165:$D$2774,365)</f>
        <v>610</v>
      </c>
      <c r="G2164" s="54">
        <f>COUNTIF(D2165:$D$2774,366)</f>
        <v>0</v>
      </c>
    </row>
    <row r="2165" spans="1:7" x14ac:dyDescent="0.25">
      <c r="A2165" s="54">
        <f>COUNTIF($C$3:C2165,"Да")</f>
        <v>24</v>
      </c>
      <c r="B2165" s="53">
        <f t="shared" si="68"/>
        <v>47563</v>
      </c>
      <c r="C2165" s="53" t="str">
        <f>IF(ISERROR(VLOOKUP(B2165,Оп27_BYN→EUR!$C$3:$C$33,1,0)),"Нет","Да")</f>
        <v>Нет</v>
      </c>
      <c r="D2165" s="54">
        <f t="shared" si="69"/>
        <v>365</v>
      </c>
      <c r="E2165" s="55">
        <f>('Все выпуски'!$H$4*'Все выпуски'!$H$8)*((VLOOKUP(IF(C2165="Нет",VLOOKUP(A2165,Оп27_BYN→EUR!$A$2:$C$33,3,0),VLOOKUP((A2165-1),Оп27_BYN→EUR!$A$2:$C$33,3,0)),$B$2:$G$2774,5,0)-VLOOKUP(B2165,$B$2:$G$2774,5,0))/365+(VLOOKUP(IF(C2165="Нет",VLOOKUP(A2165,Оп27_BYN→EUR!$A$2:$C$33,3,0),VLOOKUP((A2165-1),Оп27_BYN→EUR!$A$2:$C$33,3,0)),$B$2:$G$2774,6,0)-VLOOKUP(B2165,$B$2:$G$2774,6,0))/366)</f>
        <v>0.37338150686892541</v>
      </c>
      <c r="F2165" s="54">
        <f>COUNTIF(D2166:$D$2774,365)</f>
        <v>609</v>
      </c>
      <c r="G2165" s="54">
        <f>COUNTIF(D2166:$D$2774,366)</f>
        <v>0</v>
      </c>
    </row>
    <row r="2166" spans="1:7" x14ac:dyDescent="0.25">
      <c r="A2166" s="54">
        <f>COUNTIF($C$3:C2166,"Да")</f>
        <v>24</v>
      </c>
      <c r="B2166" s="53">
        <f t="shared" si="68"/>
        <v>47564</v>
      </c>
      <c r="C2166" s="53" t="str">
        <f>IF(ISERROR(VLOOKUP(B2166,Оп27_BYN→EUR!$C$3:$C$33,1,0)),"Нет","Да")</f>
        <v>Нет</v>
      </c>
      <c r="D2166" s="54">
        <f t="shared" si="69"/>
        <v>365</v>
      </c>
      <c r="E2166" s="55">
        <f>('Все выпуски'!$H$4*'Все выпуски'!$H$8)*((VLOOKUP(IF(C2166="Нет",VLOOKUP(A2166,Оп27_BYN→EUR!$A$2:$C$33,3,0),VLOOKUP((A2166-1),Оп27_BYN→EUR!$A$2:$C$33,3,0)),$B$2:$G$2774,5,0)-VLOOKUP(B2166,$B$2:$G$2774,5,0))/365+(VLOOKUP(IF(C2166="Нет",VLOOKUP(A2166,Оп27_BYN→EUR!$A$2:$C$33,3,0),VLOOKUP((A2166-1),Оп27_BYN→EUR!$A$2:$C$33,3,0)),$B$2:$G$2774,6,0)-VLOOKUP(B2166,$B$2:$G$2774,6,0))/366)</f>
        <v>0.40005161450242005</v>
      </c>
      <c r="F2166" s="54">
        <f>COUNTIF(D2167:$D$2774,365)</f>
        <v>608</v>
      </c>
      <c r="G2166" s="54">
        <f>COUNTIF(D2167:$D$2774,366)</f>
        <v>0</v>
      </c>
    </row>
    <row r="2167" spans="1:7" x14ac:dyDescent="0.25">
      <c r="A2167" s="54">
        <f>COUNTIF($C$3:C2167,"Да")</f>
        <v>24</v>
      </c>
      <c r="B2167" s="53">
        <f t="shared" si="68"/>
        <v>47565</v>
      </c>
      <c r="C2167" s="53" t="str">
        <f>IF(ISERROR(VLOOKUP(B2167,Оп27_BYN→EUR!$C$3:$C$33,1,0)),"Нет","Да")</f>
        <v>Нет</v>
      </c>
      <c r="D2167" s="54">
        <f t="shared" si="69"/>
        <v>365</v>
      </c>
      <c r="E2167" s="55">
        <f>('Все выпуски'!$H$4*'Все выпуски'!$H$8)*((VLOOKUP(IF(C2167="Нет",VLOOKUP(A2167,Оп27_BYN→EUR!$A$2:$C$33,3,0),VLOOKUP((A2167-1),Оп27_BYN→EUR!$A$2:$C$33,3,0)),$B$2:$G$2774,5,0)-VLOOKUP(B2167,$B$2:$G$2774,5,0))/365+(VLOOKUP(IF(C2167="Нет",VLOOKUP(A2167,Оп27_BYN→EUR!$A$2:$C$33,3,0),VLOOKUP((A2167-1),Оп27_BYN→EUR!$A$2:$C$33,3,0)),$B$2:$G$2774,6,0)-VLOOKUP(B2167,$B$2:$G$2774,6,0))/366)</f>
        <v>0.42672172213591475</v>
      </c>
      <c r="F2167" s="54">
        <f>COUNTIF(D2168:$D$2774,365)</f>
        <v>607</v>
      </c>
      <c r="G2167" s="54">
        <f>COUNTIF(D2168:$D$2774,366)</f>
        <v>0</v>
      </c>
    </row>
    <row r="2168" spans="1:7" x14ac:dyDescent="0.25">
      <c r="A2168" s="54">
        <f>COUNTIF($C$3:C2168,"Да")</f>
        <v>24</v>
      </c>
      <c r="B2168" s="53">
        <f t="shared" si="68"/>
        <v>47566</v>
      </c>
      <c r="C2168" s="53" t="str">
        <f>IF(ISERROR(VLOOKUP(B2168,Оп27_BYN→EUR!$C$3:$C$33,1,0)),"Нет","Да")</f>
        <v>Нет</v>
      </c>
      <c r="D2168" s="54">
        <f t="shared" si="69"/>
        <v>365</v>
      </c>
      <c r="E2168" s="55">
        <f>('Все выпуски'!$H$4*'Все выпуски'!$H$8)*((VLOOKUP(IF(C2168="Нет",VLOOKUP(A2168,Оп27_BYN→EUR!$A$2:$C$33,3,0),VLOOKUP((A2168-1),Оп27_BYN→EUR!$A$2:$C$33,3,0)),$B$2:$G$2774,5,0)-VLOOKUP(B2168,$B$2:$G$2774,5,0))/365+(VLOOKUP(IF(C2168="Нет",VLOOKUP(A2168,Оп27_BYN→EUR!$A$2:$C$33,3,0),VLOOKUP((A2168-1),Оп27_BYN→EUR!$A$2:$C$33,3,0)),$B$2:$G$2774,6,0)-VLOOKUP(B2168,$B$2:$G$2774,6,0))/366)</f>
        <v>0.45339182976940945</v>
      </c>
      <c r="F2168" s="54">
        <f>COUNTIF(D2169:$D$2774,365)</f>
        <v>606</v>
      </c>
      <c r="G2168" s="54">
        <f>COUNTIF(D2169:$D$2774,366)</f>
        <v>0</v>
      </c>
    </row>
    <row r="2169" spans="1:7" x14ac:dyDescent="0.25">
      <c r="A2169" s="54">
        <f>COUNTIF($C$3:C2169,"Да")</f>
        <v>24</v>
      </c>
      <c r="B2169" s="53">
        <f t="shared" si="68"/>
        <v>47567</v>
      </c>
      <c r="C2169" s="53" t="str">
        <f>IF(ISERROR(VLOOKUP(B2169,Оп27_BYN→EUR!$C$3:$C$33,1,0)),"Нет","Да")</f>
        <v>Нет</v>
      </c>
      <c r="D2169" s="54">
        <f t="shared" si="69"/>
        <v>365</v>
      </c>
      <c r="E2169" s="55">
        <f>('Все выпуски'!$H$4*'Все выпуски'!$H$8)*((VLOOKUP(IF(C2169="Нет",VLOOKUP(A2169,Оп27_BYN→EUR!$A$2:$C$33,3,0),VLOOKUP((A2169-1),Оп27_BYN→EUR!$A$2:$C$33,3,0)),$B$2:$G$2774,5,0)-VLOOKUP(B2169,$B$2:$G$2774,5,0))/365+(VLOOKUP(IF(C2169="Нет",VLOOKUP(A2169,Оп27_BYN→EUR!$A$2:$C$33,3,0),VLOOKUP((A2169-1),Оп27_BYN→EUR!$A$2:$C$33,3,0)),$B$2:$G$2774,6,0)-VLOOKUP(B2169,$B$2:$G$2774,6,0))/366)</f>
        <v>0.48006193740290409</v>
      </c>
      <c r="F2169" s="54">
        <f>COUNTIF(D2170:$D$2774,365)</f>
        <v>605</v>
      </c>
      <c r="G2169" s="54">
        <f>COUNTIF(D2170:$D$2774,366)</f>
        <v>0</v>
      </c>
    </row>
    <row r="2170" spans="1:7" x14ac:dyDescent="0.25">
      <c r="A2170" s="54">
        <f>COUNTIF($C$3:C2170,"Да")</f>
        <v>24</v>
      </c>
      <c r="B2170" s="53">
        <f t="shared" si="68"/>
        <v>47568</v>
      </c>
      <c r="C2170" s="53" t="str">
        <f>IF(ISERROR(VLOOKUP(B2170,Оп27_BYN→EUR!$C$3:$C$33,1,0)),"Нет","Да")</f>
        <v>Нет</v>
      </c>
      <c r="D2170" s="54">
        <f t="shared" si="69"/>
        <v>365</v>
      </c>
      <c r="E2170" s="55">
        <f>('Все выпуски'!$H$4*'Все выпуски'!$H$8)*((VLOOKUP(IF(C2170="Нет",VLOOKUP(A2170,Оп27_BYN→EUR!$A$2:$C$33,3,0),VLOOKUP((A2170-1),Оп27_BYN→EUR!$A$2:$C$33,3,0)),$B$2:$G$2774,5,0)-VLOOKUP(B2170,$B$2:$G$2774,5,0))/365+(VLOOKUP(IF(C2170="Нет",VLOOKUP(A2170,Оп27_BYN→EUR!$A$2:$C$33,3,0),VLOOKUP((A2170-1),Оп27_BYN→EUR!$A$2:$C$33,3,0)),$B$2:$G$2774,6,0)-VLOOKUP(B2170,$B$2:$G$2774,6,0))/366)</f>
        <v>0.50673204503639879</v>
      </c>
      <c r="F2170" s="54">
        <f>COUNTIF(D2171:$D$2774,365)</f>
        <v>604</v>
      </c>
      <c r="G2170" s="54">
        <f>COUNTIF(D2171:$D$2774,366)</f>
        <v>0</v>
      </c>
    </row>
    <row r="2171" spans="1:7" x14ac:dyDescent="0.25">
      <c r="A2171" s="54">
        <f>COUNTIF($C$3:C2171,"Да")</f>
        <v>24</v>
      </c>
      <c r="B2171" s="53">
        <f t="shared" si="68"/>
        <v>47569</v>
      </c>
      <c r="C2171" s="53" t="str">
        <f>IF(ISERROR(VLOOKUP(B2171,Оп27_BYN→EUR!$C$3:$C$33,1,0)),"Нет","Да")</f>
        <v>Нет</v>
      </c>
      <c r="D2171" s="54">
        <f t="shared" si="69"/>
        <v>365</v>
      </c>
      <c r="E2171" s="55">
        <f>('Все выпуски'!$H$4*'Все выпуски'!$H$8)*((VLOOKUP(IF(C2171="Нет",VLOOKUP(A2171,Оп27_BYN→EUR!$A$2:$C$33,3,0),VLOOKUP((A2171-1),Оп27_BYN→EUR!$A$2:$C$33,3,0)),$B$2:$G$2774,5,0)-VLOOKUP(B2171,$B$2:$G$2774,5,0))/365+(VLOOKUP(IF(C2171="Нет",VLOOKUP(A2171,Оп27_BYN→EUR!$A$2:$C$33,3,0),VLOOKUP((A2171-1),Оп27_BYN→EUR!$A$2:$C$33,3,0)),$B$2:$G$2774,6,0)-VLOOKUP(B2171,$B$2:$G$2774,6,0))/366)</f>
        <v>0.53340215266989344</v>
      </c>
      <c r="F2171" s="54">
        <f>COUNTIF(D2172:$D$2774,365)</f>
        <v>603</v>
      </c>
      <c r="G2171" s="54">
        <f>COUNTIF(D2172:$D$2774,366)</f>
        <v>0</v>
      </c>
    </row>
    <row r="2172" spans="1:7" x14ac:dyDescent="0.25">
      <c r="A2172" s="54">
        <f>COUNTIF($C$3:C2172,"Да")</f>
        <v>24</v>
      </c>
      <c r="B2172" s="53">
        <f t="shared" si="68"/>
        <v>47570</v>
      </c>
      <c r="C2172" s="53" t="str">
        <f>IF(ISERROR(VLOOKUP(B2172,Оп27_BYN→EUR!$C$3:$C$33,1,0)),"Нет","Да")</f>
        <v>Нет</v>
      </c>
      <c r="D2172" s="54">
        <f t="shared" si="69"/>
        <v>365</v>
      </c>
      <c r="E2172" s="55">
        <f>('Все выпуски'!$H$4*'Все выпуски'!$H$8)*((VLOOKUP(IF(C2172="Нет",VLOOKUP(A2172,Оп27_BYN→EUR!$A$2:$C$33,3,0),VLOOKUP((A2172-1),Оп27_BYN→EUR!$A$2:$C$33,3,0)),$B$2:$G$2774,5,0)-VLOOKUP(B2172,$B$2:$G$2774,5,0))/365+(VLOOKUP(IF(C2172="Нет",VLOOKUP(A2172,Оп27_BYN→EUR!$A$2:$C$33,3,0),VLOOKUP((A2172-1),Оп27_BYN→EUR!$A$2:$C$33,3,0)),$B$2:$G$2774,6,0)-VLOOKUP(B2172,$B$2:$G$2774,6,0))/366)</f>
        <v>0.56007226030338808</v>
      </c>
      <c r="F2172" s="54">
        <f>COUNTIF(D2173:$D$2774,365)</f>
        <v>602</v>
      </c>
      <c r="G2172" s="54">
        <f>COUNTIF(D2173:$D$2774,366)</f>
        <v>0</v>
      </c>
    </row>
    <row r="2173" spans="1:7" x14ac:dyDescent="0.25">
      <c r="A2173" s="54">
        <f>COUNTIF($C$3:C2173,"Да")</f>
        <v>24</v>
      </c>
      <c r="B2173" s="53">
        <f t="shared" si="68"/>
        <v>47571</v>
      </c>
      <c r="C2173" s="53" t="str">
        <f>IF(ISERROR(VLOOKUP(B2173,Оп27_BYN→EUR!$C$3:$C$33,1,0)),"Нет","Да")</f>
        <v>Нет</v>
      </c>
      <c r="D2173" s="54">
        <f t="shared" si="69"/>
        <v>365</v>
      </c>
      <c r="E2173" s="55">
        <f>('Все выпуски'!$H$4*'Все выпуски'!$H$8)*((VLOOKUP(IF(C2173="Нет",VLOOKUP(A2173,Оп27_BYN→EUR!$A$2:$C$33,3,0),VLOOKUP((A2173-1),Оп27_BYN→EUR!$A$2:$C$33,3,0)),$B$2:$G$2774,5,0)-VLOOKUP(B2173,$B$2:$G$2774,5,0))/365+(VLOOKUP(IF(C2173="Нет",VLOOKUP(A2173,Оп27_BYN→EUR!$A$2:$C$33,3,0),VLOOKUP((A2173-1),Оп27_BYN→EUR!$A$2:$C$33,3,0)),$B$2:$G$2774,6,0)-VLOOKUP(B2173,$B$2:$G$2774,6,0))/366)</f>
        <v>0.58674236793688284</v>
      </c>
      <c r="F2173" s="54">
        <f>COUNTIF(D2174:$D$2774,365)</f>
        <v>601</v>
      </c>
      <c r="G2173" s="54">
        <f>COUNTIF(D2174:$D$2774,366)</f>
        <v>0</v>
      </c>
    </row>
    <row r="2174" spans="1:7" x14ac:dyDescent="0.25">
      <c r="A2174" s="54">
        <f>COUNTIF($C$3:C2174,"Да")</f>
        <v>24</v>
      </c>
      <c r="B2174" s="53">
        <f t="shared" si="68"/>
        <v>47572</v>
      </c>
      <c r="C2174" s="53" t="str">
        <f>IF(ISERROR(VLOOKUP(B2174,Оп27_BYN→EUR!$C$3:$C$33,1,0)),"Нет","Да")</f>
        <v>Нет</v>
      </c>
      <c r="D2174" s="54">
        <f t="shared" si="69"/>
        <v>365</v>
      </c>
      <c r="E2174" s="55">
        <f>('Все выпуски'!$H$4*'Все выпуски'!$H$8)*((VLOOKUP(IF(C2174="Нет",VLOOKUP(A2174,Оп27_BYN→EUR!$A$2:$C$33,3,0),VLOOKUP((A2174-1),Оп27_BYN→EUR!$A$2:$C$33,3,0)),$B$2:$G$2774,5,0)-VLOOKUP(B2174,$B$2:$G$2774,5,0))/365+(VLOOKUP(IF(C2174="Нет",VLOOKUP(A2174,Оп27_BYN→EUR!$A$2:$C$33,3,0),VLOOKUP((A2174-1),Оп27_BYN→EUR!$A$2:$C$33,3,0)),$B$2:$G$2774,6,0)-VLOOKUP(B2174,$B$2:$G$2774,6,0))/366)</f>
        <v>0.61341247557037748</v>
      </c>
      <c r="F2174" s="54">
        <f>COUNTIF(D2175:$D$2774,365)</f>
        <v>600</v>
      </c>
      <c r="G2174" s="54">
        <f>COUNTIF(D2175:$D$2774,366)</f>
        <v>0</v>
      </c>
    </row>
    <row r="2175" spans="1:7" x14ac:dyDescent="0.25">
      <c r="A2175" s="54">
        <f>COUNTIF($C$3:C2175,"Да")</f>
        <v>24</v>
      </c>
      <c r="B2175" s="53">
        <f t="shared" si="68"/>
        <v>47573</v>
      </c>
      <c r="C2175" s="53" t="str">
        <f>IF(ISERROR(VLOOKUP(B2175,Оп27_BYN→EUR!$C$3:$C$33,1,0)),"Нет","Да")</f>
        <v>Нет</v>
      </c>
      <c r="D2175" s="54">
        <f t="shared" si="69"/>
        <v>365</v>
      </c>
      <c r="E2175" s="55">
        <f>('Все выпуски'!$H$4*'Все выпуски'!$H$8)*((VLOOKUP(IF(C2175="Нет",VLOOKUP(A2175,Оп27_BYN→EUR!$A$2:$C$33,3,0),VLOOKUP((A2175-1),Оп27_BYN→EUR!$A$2:$C$33,3,0)),$B$2:$G$2774,5,0)-VLOOKUP(B2175,$B$2:$G$2774,5,0))/365+(VLOOKUP(IF(C2175="Нет",VLOOKUP(A2175,Оп27_BYN→EUR!$A$2:$C$33,3,0),VLOOKUP((A2175-1),Оп27_BYN→EUR!$A$2:$C$33,3,0)),$B$2:$G$2774,6,0)-VLOOKUP(B2175,$B$2:$G$2774,6,0))/366)</f>
        <v>0.64008258320387201</v>
      </c>
      <c r="F2175" s="54">
        <f>COUNTIF(D2176:$D$2774,365)</f>
        <v>599</v>
      </c>
      <c r="G2175" s="54">
        <f>COUNTIF(D2176:$D$2774,366)</f>
        <v>0</v>
      </c>
    </row>
    <row r="2176" spans="1:7" x14ac:dyDescent="0.25">
      <c r="A2176" s="54">
        <f>COUNTIF($C$3:C2176,"Да")</f>
        <v>24</v>
      </c>
      <c r="B2176" s="53">
        <f t="shared" si="68"/>
        <v>47574</v>
      </c>
      <c r="C2176" s="53" t="str">
        <f>IF(ISERROR(VLOOKUP(B2176,Оп27_BYN→EUR!$C$3:$C$33,1,0)),"Нет","Да")</f>
        <v>Нет</v>
      </c>
      <c r="D2176" s="54">
        <f t="shared" si="69"/>
        <v>365</v>
      </c>
      <c r="E2176" s="55">
        <f>('Все выпуски'!$H$4*'Все выпуски'!$H$8)*((VLOOKUP(IF(C2176="Нет",VLOOKUP(A2176,Оп27_BYN→EUR!$A$2:$C$33,3,0),VLOOKUP((A2176-1),Оп27_BYN→EUR!$A$2:$C$33,3,0)),$B$2:$G$2774,5,0)-VLOOKUP(B2176,$B$2:$G$2774,5,0))/365+(VLOOKUP(IF(C2176="Нет",VLOOKUP(A2176,Оп27_BYN→EUR!$A$2:$C$33,3,0),VLOOKUP((A2176-1),Оп27_BYN→EUR!$A$2:$C$33,3,0)),$B$2:$G$2774,6,0)-VLOOKUP(B2176,$B$2:$G$2774,6,0))/366)</f>
        <v>0.66675269083736677</v>
      </c>
      <c r="F2176" s="54">
        <f>COUNTIF(D2177:$D$2774,365)</f>
        <v>598</v>
      </c>
      <c r="G2176" s="54">
        <f>COUNTIF(D2177:$D$2774,366)</f>
        <v>0</v>
      </c>
    </row>
    <row r="2177" spans="1:7" x14ac:dyDescent="0.25">
      <c r="A2177" s="54">
        <f>COUNTIF($C$3:C2177,"Да")</f>
        <v>24</v>
      </c>
      <c r="B2177" s="53">
        <f t="shared" si="68"/>
        <v>47575</v>
      </c>
      <c r="C2177" s="53" t="str">
        <f>IF(ISERROR(VLOOKUP(B2177,Оп27_BYN→EUR!$C$3:$C$33,1,0)),"Нет","Да")</f>
        <v>Нет</v>
      </c>
      <c r="D2177" s="54">
        <f t="shared" si="69"/>
        <v>365</v>
      </c>
      <c r="E2177" s="55">
        <f>('Все выпуски'!$H$4*'Все выпуски'!$H$8)*((VLOOKUP(IF(C2177="Нет",VLOOKUP(A2177,Оп27_BYN→EUR!$A$2:$C$33,3,0),VLOOKUP((A2177-1),Оп27_BYN→EUR!$A$2:$C$33,3,0)),$B$2:$G$2774,5,0)-VLOOKUP(B2177,$B$2:$G$2774,5,0))/365+(VLOOKUP(IF(C2177="Нет",VLOOKUP(A2177,Оп27_BYN→EUR!$A$2:$C$33,3,0),VLOOKUP((A2177-1),Оп27_BYN→EUR!$A$2:$C$33,3,0)),$B$2:$G$2774,6,0)-VLOOKUP(B2177,$B$2:$G$2774,6,0))/366)</f>
        <v>0.69342279847086141</v>
      </c>
      <c r="F2177" s="54">
        <f>COUNTIF(D2178:$D$2774,365)</f>
        <v>597</v>
      </c>
      <c r="G2177" s="54">
        <f>COUNTIF(D2178:$D$2774,366)</f>
        <v>0</v>
      </c>
    </row>
    <row r="2178" spans="1:7" x14ac:dyDescent="0.25">
      <c r="A2178" s="54">
        <f>COUNTIF($C$3:C2178,"Да")</f>
        <v>24</v>
      </c>
      <c r="B2178" s="53">
        <f t="shared" si="68"/>
        <v>47576</v>
      </c>
      <c r="C2178" s="53" t="str">
        <f>IF(ISERROR(VLOOKUP(B2178,Оп27_BYN→EUR!$C$3:$C$33,1,0)),"Нет","Да")</f>
        <v>Нет</v>
      </c>
      <c r="D2178" s="54">
        <f t="shared" si="69"/>
        <v>365</v>
      </c>
      <c r="E2178" s="55">
        <f>('Все выпуски'!$H$4*'Все выпуски'!$H$8)*((VLOOKUP(IF(C2178="Нет",VLOOKUP(A2178,Оп27_BYN→EUR!$A$2:$C$33,3,0),VLOOKUP((A2178-1),Оп27_BYN→EUR!$A$2:$C$33,3,0)),$B$2:$G$2774,5,0)-VLOOKUP(B2178,$B$2:$G$2774,5,0))/365+(VLOOKUP(IF(C2178="Нет",VLOOKUP(A2178,Оп27_BYN→EUR!$A$2:$C$33,3,0),VLOOKUP((A2178-1),Оп27_BYN→EUR!$A$2:$C$33,3,0)),$B$2:$G$2774,6,0)-VLOOKUP(B2178,$B$2:$G$2774,6,0))/366)</f>
        <v>0.72009290610435617</v>
      </c>
      <c r="F2178" s="54">
        <f>COUNTIF(D2179:$D$2774,365)</f>
        <v>596</v>
      </c>
      <c r="G2178" s="54">
        <f>COUNTIF(D2179:$D$2774,366)</f>
        <v>0</v>
      </c>
    </row>
    <row r="2179" spans="1:7" x14ac:dyDescent="0.25">
      <c r="A2179" s="54">
        <f>COUNTIF($C$3:C2179,"Да")</f>
        <v>24</v>
      </c>
      <c r="B2179" s="53">
        <f t="shared" si="68"/>
        <v>47577</v>
      </c>
      <c r="C2179" s="53" t="str">
        <f>IF(ISERROR(VLOOKUP(B2179,Оп27_BYN→EUR!$C$3:$C$33,1,0)),"Нет","Да")</f>
        <v>Нет</v>
      </c>
      <c r="D2179" s="54">
        <f t="shared" si="69"/>
        <v>365</v>
      </c>
      <c r="E2179" s="55">
        <f>('Все выпуски'!$H$4*'Все выпуски'!$H$8)*((VLOOKUP(IF(C2179="Нет",VLOOKUP(A2179,Оп27_BYN→EUR!$A$2:$C$33,3,0),VLOOKUP((A2179-1),Оп27_BYN→EUR!$A$2:$C$33,3,0)),$B$2:$G$2774,5,0)-VLOOKUP(B2179,$B$2:$G$2774,5,0))/365+(VLOOKUP(IF(C2179="Нет",VLOOKUP(A2179,Оп27_BYN→EUR!$A$2:$C$33,3,0),VLOOKUP((A2179-1),Оп27_BYN→EUR!$A$2:$C$33,3,0)),$B$2:$G$2774,6,0)-VLOOKUP(B2179,$B$2:$G$2774,6,0))/366)</f>
        <v>0.74676301373785081</v>
      </c>
      <c r="F2179" s="54">
        <f>COUNTIF(D2180:$D$2774,365)</f>
        <v>595</v>
      </c>
      <c r="G2179" s="54">
        <f>COUNTIF(D2180:$D$2774,366)</f>
        <v>0</v>
      </c>
    </row>
    <row r="2180" spans="1:7" x14ac:dyDescent="0.25">
      <c r="A2180" s="54">
        <f>COUNTIF($C$3:C2180,"Да")</f>
        <v>24</v>
      </c>
      <c r="B2180" s="53">
        <f t="shared" ref="B2180:B2243" si="70">B2179+1</f>
        <v>47578</v>
      </c>
      <c r="C2180" s="53" t="str">
        <f>IF(ISERROR(VLOOKUP(B2180,Оп27_BYN→EUR!$C$3:$C$33,1,0)),"Нет","Да")</f>
        <v>Нет</v>
      </c>
      <c r="D2180" s="54">
        <f t="shared" si="69"/>
        <v>365</v>
      </c>
      <c r="E2180" s="55">
        <f>('Все выпуски'!$H$4*'Все выпуски'!$H$8)*((VLOOKUP(IF(C2180="Нет",VLOOKUP(A2180,Оп27_BYN→EUR!$A$2:$C$33,3,0),VLOOKUP((A2180-1),Оп27_BYN→EUR!$A$2:$C$33,3,0)),$B$2:$G$2774,5,0)-VLOOKUP(B2180,$B$2:$G$2774,5,0))/365+(VLOOKUP(IF(C2180="Нет",VLOOKUP(A2180,Оп27_BYN→EUR!$A$2:$C$33,3,0),VLOOKUP((A2180-1),Оп27_BYN→EUR!$A$2:$C$33,3,0)),$B$2:$G$2774,6,0)-VLOOKUP(B2180,$B$2:$G$2774,6,0))/366)</f>
        <v>0.77343312137134557</v>
      </c>
      <c r="F2180" s="54">
        <f>COUNTIF(D2181:$D$2774,365)</f>
        <v>594</v>
      </c>
      <c r="G2180" s="54">
        <f>COUNTIF(D2181:$D$2774,366)</f>
        <v>0</v>
      </c>
    </row>
    <row r="2181" spans="1:7" x14ac:dyDescent="0.25">
      <c r="A2181" s="54">
        <f>COUNTIF($C$3:C2181,"Да")</f>
        <v>24</v>
      </c>
      <c r="B2181" s="53">
        <f t="shared" si="70"/>
        <v>47579</v>
      </c>
      <c r="C2181" s="53" t="str">
        <f>IF(ISERROR(VLOOKUP(B2181,Оп27_BYN→EUR!$C$3:$C$33,1,0)),"Нет","Да")</f>
        <v>Нет</v>
      </c>
      <c r="D2181" s="54">
        <f t="shared" si="69"/>
        <v>365</v>
      </c>
      <c r="E2181" s="55">
        <f>('Все выпуски'!$H$4*'Все выпуски'!$H$8)*((VLOOKUP(IF(C2181="Нет",VLOOKUP(A2181,Оп27_BYN→EUR!$A$2:$C$33,3,0),VLOOKUP((A2181-1),Оп27_BYN→EUR!$A$2:$C$33,3,0)),$B$2:$G$2774,5,0)-VLOOKUP(B2181,$B$2:$G$2774,5,0))/365+(VLOOKUP(IF(C2181="Нет",VLOOKUP(A2181,Оп27_BYN→EUR!$A$2:$C$33,3,0),VLOOKUP((A2181-1),Оп27_BYN→EUR!$A$2:$C$33,3,0)),$B$2:$G$2774,6,0)-VLOOKUP(B2181,$B$2:$G$2774,6,0))/366)</f>
        <v>0.8001032290048401</v>
      </c>
      <c r="F2181" s="54">
        <f>COUNTIF(D2182:$D$2774,365)</f>
        <v>593</v>
      </c>
      <c r="G2181" s="54">
        <f>COUNTIF(D2182:$D$2774,366)</f>
        <v>0</v>
      </c>
    </row>
    <row r="2182" spans="1:7" x14ac:dyDescent="0.25">
      <c r="A2182" s="54">
        <f>COUNTIF($C$3:C2182,"Да")</f>
        <v>24</v>
      </c>
      <c r="B2182" s="53">
        <f t="shared" si="70"/>
        <v>47580</v>
      </c>
      <c r="C2182" s="53" t="str">
        <f>IF(ISERROR(VLOOKUP(B2182,Оп27_BYN→EUR!$C$3:$C$33,1,0)),"Нет","Да")</f>
        <v>Нет</v>
      </c>
      <c r="D2182" s="54">
        <f t="shared" si="69"/>
        <v>365</v>
      </c>
      <c r="E2182" s="55">
        <f>('Все выпуски'!$H$4*'Все выпуски'!$H$8)*((VLOOKUP(IF(C2182="Нет",VLOOKUP(A2182,Оп27_BYN→EUR!$A$2:$C$33,3,0),VLOOKUP((A2182-1),Оп27_BYN→EUR!$A$2:$C$33,3,0)),$B$2:$G$2774,5,0)-VLOOKUP(B2182,$B$2:$G$2774,5,0))/365+(VLOOKUP(IF(C2182="Нет",VLOOKUP(A2182,Оп27_BYN→EUR!$A$2:$C$33,3,0),VLOOKUP((A2182-1),Оп27_BYN→EUR!$A$2:$C$33,3,0)),$B$2:$G$2774,6,0)-VLOOKUP(B2182,$B$2:$G$2774,6,0))/366)</f>
        <v>0.82677333663833474</v>
      </c>
      <c r="F2182" s="54">
        <f>COUNTIF(D2183:$D$2774,365)</f>
        <v>592</v>
      </c>
      <c r="G2182" s="54">
        <f>COUNTIF(D2183:$D$2774,366)</f>
        <v>0</v>
      </c>
    </row>
    <row r="2183" spans="1:7" x14ac:dyDescent="0.25">
      <c r="A2183" s="54">
        <f>COUNTIF($C$3:C2183,"Да")</f>
        <v>24</v>
      </c>
      <c r="B2183" s="53">
        <f t="shared" si="70"/>
        <v>47581</v>
      </c>
      <c r="C2183" s="53" t="str">
        <f>IF(ISERROR(VLOOKUP(B2183,Оп27_BYN→EUR!$C$3:$C$33,1,0)),"Нет","Да")</f>
        <v>Нет</v>
      </c>
      <c r="D2183" s="54">
        <f t="shared" si="69"/>
        <v>365</v>
      </c>
      <c r="E2183" s="55">
        <f>('Все выпуски'!$H$4*'Все выпуски'!$H$8)*((VLOOKUP(IF(C2183="Нет",VLOOKUP(A2183,Оп27_BYN→EUR!$A$2:$C$33,3,0),VLOOKUP((A2183-1),Оп27_BYN→EUR!$A$2:$C$33,3,0)),$B$2:$G$2774,5,0)-VLOOKUP(B2183,$B$2:$G$2774,5,0))/365+(VLOOKUP(IF(C2183="Нет",VLOOKUP(A2183,Оп27_BYN→EUR!$A$2:$C$33,3,0),VLOOKUP((A2183-1),Оп27_BYN→EUR!$A$2:$C$33,3,0)),$B$2:$G$2774,6,0)-VLOOKUP(B2183,$B$2:$G$2774,6,0))/366)</f>
        <v>0.8534434442718295</v>
      </c>
      <c r="F2183" s="54">
        <f>COUNTIF(D2184:$D$2774,365)</f>
        <v>591</v>
      </c>
      <c r="G2183" s="54">
        <f>COUNTIF(D2184:$D$2774,366)</f>
        <v>0</v>
      </c>
    </row>
    <row r="2184" spans="1:7" x14ac:dyDescent="0.25">
      <c r="A2184" s="54">
        <f>COUNTIF($C$3:C2184,"Да")</f>
        <v>24</v>
      </c>
      <c r="B2184" s="53">
        <f t="shared" si="70"/>
        <v>47582</v>
      </c>
      <c r="C2184" s="53" t="str">
        <f>IF(ISERROR(VLOOKUP(B2184,Оп27_BYN→EUR!$C$3:$C$33,1,0)),"Нет","Да")</f>
        <v>Нет</v>
      </c>
      <c r="D2184" s="54">
        <f t="shared" si="69"/>
        <v>365</v>
      </c>
      <c r="E2184" s="55">
        <f>('Все выпуски'!$H$4*'Все выпуски'!$H$8)*((VLOOKUP(IF(C2184="Нет",VLOOKUP(A2184,Оп27_BYN→EUR!$A$2:$C$33,3,0),VLOOKUP((A2184-1),Оп27_BYN→EUR!$A$2:$C$33,3,0)),$B$2:$G$2774,5,0)-VLOOKUP(B2184,$B$2:$G$2774,5,0))/365+(VLOOKUP(IF(C2184="Нет",VLOOKUP(A2184,Оп27_BYN→EUR!$A$2:$C$33,3,0),VLOOKUP((A2184-1),Оп27_BYN→EUR!$A$2:$C$33,3,0)),$B$2:$G$2774,6,0)-VLOOKUP(B2184,$B$2:$G$2774,6,0))/366)</f>
        <v>0.88011355190532414</v>
      </c>
      <c r="F2184" s="54">
        <f>COUNTIF(D2185:$D$2774,365)</f>
        <v>590</v>
      </c>
      <c r="G2184" s="54">
        <f>COUNTIF(D2185:$D$2774,366)</f>
        <v>0</v>
      </c>
    </row>
    <row r="2185" spans="1:7" x14ac:dyDescent="0.25">
      <c r="A2185" s="54">
        <f>COUNTIF($C$3:C2185,"Да")</f>
        <v>24</v>
      </c>
      <c r="B2185" s="53">
        <f t="shared" si="70"/>
        <v>47583</v>
      </c>
      <c r="C2185" s="53" t="str">
        <f>IF(ISERROR(VLOOKUP(B2185,Оп27_BYN→EUR!$C$3:$C$33,1,0)),"Нет","Да")</f>
        <v>Нет</v>
      </c>
      <c r="D2185" s="54">
        <f t="shared" si="69"/>
        <v>365</v>
      </c>
      <c r="E2185" s="55">
        <f>('Все выпуски'!$H$4*'Все выпуски'!$H$8)*((VLOOKUP(IF(C2185="Нет",VLOOKUP(A2185,Оп27_BYN→EUR!$A$2:$C$33,3,0),VLOOKUP((A2185-1),Оп27_BYN→EUR!$A$2:$C$33,3,0)),$B$2:$G$2774,5,0)-VLOOKUP(B2185,$B$2:$G$2774,5,0))/365+(VLOOKUP(IF(C2185="Нет",VLOOKUP(A2185,Оп27_BYN→EUR!$A$2:$C$33,3,0),VLOOKUP((A2185-1),Оп27_BYN→EUR!$A$2:$C$33,3,0)),$B$2:$G$2774,6,0)-VLOOKUP(B2185,$B$2:$G$2774,6,0))/366)</f>
        <v>0.9067836595388189</v>
      </c>
      <c r="F2185" s="54">
        <f>COUNTIF(D2186:$D$2774,365)</f>
        <v>589</v>
      </c>
      <c r="G2185" s="54">
        <f>COUNTIF(D2186:$D$2774,366)</f>
        <v>0</v>
      </c>
    </row>
    <row r="2186" spans="1:7" x14ac:dyDescent="0.25">
      <c r="A2186" s="54">
        <f>COUNTIF($C$3:C2186,"Да")</f>
        <v>24</v>
      </c>
      <c r="B2186" s="53">
        <f t="shared" si="70"/>
        <v>47584</v>
      </c>
      <c r="C2186" s="53" t="str">
        <f>IF(ISERROR(VLOOKUP(B2186,Оп27_BYN→EUR!$C$3:$C$33,1,0)),"Нет","Да")</f>
        <v>Нет</v>
      </c>
      <c r="D2186" s="54">
        <f t="shared" si="69"/>
        <v>365</v>
      </c>
      <c r="E2186" s="55">
        <f>('Все выпуски'!$H$4*'Все выпуски'!$H$8)*((VLOOKUP(IF(C2186="Нет",VLOOKUP(A2186,Оп27_BYN→EUR!$A$2:$C$33,3,0),VLOOKUP((A2186-1),Оп27_BYN→EUR!$A$2:$C$33,3,0)),$B$2:$G$2774,5,0)-VLOOKUP(B2186,$B$2:$G$2774,5,0))/365+(VLOOKUP(IF(C2186="Нет",VLOOKUP(A2186,Оп27_BYN→EUR!$A$2:$C$33,3,0),VLOOKUP((A2186-1),Оп27_BYN→EUR!$A$2:$C$33,3,0)),$B$2:$G$2774,6,0)-VLOOKUP(B2186,$B$2:$G$2774,6,0))/366)</f>
        <v>0.93345376717231343</v>
      </c>
      <c r="F2186" s="54">
        <f>COUNTIF(D2187:$D$2774,365)</f>
        <v>588</v>
      </c>
      <c r="G2186" s="54">
        <f>COUNTIF(D2187:$D$2774,366)</f>
        <v>0</v>
      </c>
    </row>
    <row r="2187" spans="1:7" x14ac:dyDescent="0.25">
      <c r="A2187" s="54">
        <f>COUNTIF($C$3:C2187,"Да")</f>
        <v>24</v>
      </c>
      <c r="B2187" s="53">
        <f t="shared" si="70"/>
        <v>47585</v>
      </c>
      <c r="C2187" s="53" t="str">
        <f>IF(ISERROR(VLOOKUP(B2187,Оп27_BYN→EUR!$C$3:$C$33,1,0)),"Нет","Да")</f>
        <v>Нет</v>
      </c>
      <c r="D2187" s="54">
        <f t="shared" si="69"/>
        <v>365</v>
      </c>
      <c r="E2187" s="55">
        <f>('Все выпуски'!$H$4*'Все выпуски'!$H$8)*((VLOOKUP(IF(C2187="Нет",VLOOKUP(A2187,Оп27_BYN→EUR!$A$2:$C$33,3,0),VLOOKUP((A2187-1),Оп27_BYN→EUR!$A$2:$C$33,3,0)),$B$2:$G$2774,5,0)-VLOOKUP(B2187,$B$2:$G$2774,5,0))/365+(VLOOKUP(IF(C2187="Нет",VLOOKUP(A2187,Оп27_BYN→EUR!$A$2:$C$33,3,0),VLOOKUP((A2187-1),Оп27_BYN→EUR!$A$2:$C$33,3,0)),$B$2:$G$2774,6,0)-VLOOKUP(B2187,$B$2:$G$2774,6,0))/366)</f>
        <v>0.96012387480580819</v>
      </c>
      <c r="F2187" s="54">
        <f>COUNTIF(D2188:$D$2774,365)</f>
        <v>587</v>
      </c>
      <c r="G2187" s="54">
        <f>COUNTIF(D2188:$D$2774,366)</f>
        <v>0</v>
      </c>
    </row>
    <row r="2188" spans="1:7" x14ac:dyDescent="0.25">
      <c r="A2188" s="54">
        <f>COUNTIF($C$3:C2188,"Да")</f>
        <v>24</v>
      </c>
      <c r="B2188" s="53">
        <f t="shared" si="70"/>
        <v>47586</v>
      </c>
      <c r="C2188" s="53" t="str">
        <f>IF(ISERROR(VLOOKUP(B2188,Оп27_BYN→EUR!$C$3:$C$33,1,0)),"Нет","Да")</f>
        <v>Нет</v>
      </c>
      <c r="D2188" s="54">
        <f t="shared" si="69"/>
        <v>365</v>
      </c>
      <c r="E2188" s="55">
        <f>('Все выпуски'!$H$4*'Все выпуски'!$H$8)*((VLOOKUP(IF(C2188="Нет",VLOOKUP(A2188,Оп27_BYN→EUR!$A$2:$C$33,3,0),VLOOKUP((A2188-1),Оп27_BYN→EUR!$A$2:$C$33,3,0)),$B$2:$G$2774,5,0)-VLOOKUP(B2188,$B$2:$G$2774,5,0))/365+(VLOOKUP(IF(C2188="Нет",VLOOKUP(A2188,Оп27_BYN→EUR!$A$2:$C$33,3,0),VLOOKUP((A2188-1),Оп27_BYN→EUR!$A$2:$C$33,3,0)),$B$2:$G$2774,6,0)-VLOOKUP(B2188,$B$2:$G$2774,6,0))/366)</f>
        <v>0.98679398243930283</v>
      </c>
      <c r="F2188" s="54">
        <f>COUNTIF(D2189:$D$2774,365)</f>
        <v>586</v>
      </c>
      <c r="G2188" s="54">
        <f>COUNTIF(D2189:$D$2774,366)</f>
        <v>0</v>
      </c>
    </row>
    <row r="2189" spans="1:7" x14ac:dyDescent="0.25">
      <c r="A2189" s="54">
        <f>COUNTIF($C$3:C2189,"Да")</f>
        <v>24</v>
      </c>
      <c r="B2189" s="53">
        <f t="shared" si="70"/>
        <v>47587</v>
      </c>
      <c r="C2189" s="53" t="str">
        <f>IF(ISERROR(VLOOKUP(B2189,Оп27_BYN→EUR!$C$3:$C$33,1,0)),"Нет","Да")</f>
        <v>Нет</v>
      </c>
      <c r="D2189" s="54">
        <f t="shared" si="69"/>
        <v>365</v>
      </c>
      <c r="E2189" s="55">
        <f>('Все выпуски'!$H$4*'Все выпуски'!$H$8)*((VLOOKUP(IF(C2189="Нет",VLOOKUP(A2189,Оп27_BYN→EUR!$A$2:$C$33,3,0),VLOOKUP((A2189-1),Оп27_BYN→EUR!$A$2:$C$33,3,0)),$B$2:$G$2774,5,0)-VLOOKUP(B2189,$B$2:$G$2774,5,0))/365+(VLOOKUP(IF(C2189="Нет",VLOOKUP(A2189,Оп27_BYN→EUR!$A$2:$C$33,3,0),VLOOKUP((A2189-1),Оп27_BYN→EUR!$A$2:$C$33,3,0)),$B$2:$G$2774,6,0)-VLOOKUP(B2189,$B$2:$G$2774,6,0))/366)</f>
        <v>1.0134640900727976</v>
      </c>
      <c r="F2189" s="54">
        <f>COUNTIF(D2190:$D$2774,365)</f>
        <v>585</v>
      </c>
      <c r="G2189" s="54">
        <f>COUNTIF(D2190:$D$2774,366)</f>
        <v>0</v>
      </c>
    </row>
    <row r="2190" spans="1:7" x14ac:dyDescent="0.25">
      <c r="A2190" s="54">
        <f>COUNTIF($C$3:C2190,"Да")</f>
        <v>24</v>
      </c>
      <c r="B2190" s="53">
        <f t="shared" si="70"/>
        <v>47588</v>
      </c>
      <c r="C2190" s="53" t="str">
        <f>IF(ISERROR(VLOOKUP(B2190,Оп27_BYN→EUR!$C$3:$C$33,1,0)),"Нет","Да")</f>
        <v>Нет</v>
      </c>
      <c r="D2190" s="54">
        <f t="shared" si="69"/>
        <v>365</v>
      </c>
      <c r="E2190" s="55">
        <f>('Все выпуски'!$H$4*'Все выпуски'!$H$8)*((VLOOKUP(IF(C2190="Нет",VLOOKUP(A2190,Оп27_BYN→EUR!$A$2:$C$33,3,0),VLOOKUP((A2190-1),Оп27_BYN→EUR!$A$2:$C$33,3,0)),$B$2:$G$2774,5,0)-VLOOKUP(B2190,$B$2:$G$2774,5,0))/365+(VLOOKUP(IF(C2190="Нет",VLOOKUP(A2190,Оп27_BYN→EUR!$A$2:$C$33,3,0),VLOOKUP((A2190-1),Оп27_BYN→EUR!$A$2:$C$33,3,0)),$B$2:$G$2774,6,0)-VLOOKUP(B2190,$B$2:$G$2774,6,0))/366)</f>
        <v>1.0401341977062921</v>
      </c>
      <c r="F2190" s="54">
        <f>COUNTIF(D2191:$D$2774,365)</f>
        <v>584</v>
      </c>
      <c r="G2190" s="54">
        <f>COUNTIF(D2191:$D$2774,366)</f>
        <v>0</v>
      </c>
    </row>
    <row r="2191" spans="1:7" x14ac:dyDescent="0.25">
      <c r="A2191" s="54">
        <f>COUNTIF($C$3:C2191,"Да")</f>
        <v>24</v>
      </c>
      <c r="B2191" s="53">
        <f t="shared" si="70"/>
        <v>47589</v>
      </c>
      <c r="C2191" s="53" t="str">
        <f>IF(ISERROR(VLOOKUP(B2191,Оп27_BYN→EUR!$C$3:$C$33,1,0)),"Нет","Да")</f>
        <v>Нет</v>
      </c>
      <c r="D2191" s="54">
        <f t="shared" si="69"/>
        <v>365</v>
      </c>
      <c r="E2191" s="55">
        <f>('Все выпуски'!$H$4*'Все выпуски'!$H$8)*((VLOOKUP(IF(C2191="Нет",VLOOKUP(A2191,Оп27_BYN→EUR!$A$2:$C$33,3,0),VLOOKUP((A2191-1),Оп27_BYN→EUR!$A$2:$C$33,3,0)),$B$2:$G$2774,5,0)-VLOOKUP(B2191,$B$2:$G$2774,5,0))/365+(VLOOKUP(IF(C2191="Нет",VLOOKUP(A2191,Оп27_BYN→EUR!$A$2:$C$33,3,0),VLOOKUP((A2191-1),Оп27_BYN→EUR!$A$2:$C$33,3,0)),$B$2:$G$2774,6,0)-VLOOKUP(B2191,$B$2:$G$2774,6,0))/366)</f>
        <v>1.0668043053397869</v>
      </c>
      <c r="F2191" s="54">
        <f>COUNTIF(D2192:$D$2774,365)</f>
        <v>583</v>
      </c>
      <c r="G2191" s="54">
        <f>COUNTIF(D2192:$D$2774,366)</f>
        <v>0</v>
      </c>
    </row>
    <row r="2192" spans="1:7" x14ac:dyDescent="0.25">
      <c r="A2192" s="54">
        <f>COUNTIF($C$3:C2192,"Да")</f>
        <v>24</v>
      </c>
      <c r="B2192" s="53">
        <f t="shared" si="70"/>
        <v>47590</v>
      </c>
      <c r="C2192" s="53" t="str">
        <f>IF(ISERROR(VLOOKUP(B2192,Оп27_BYN→EUR!$C$3:$C$33,1,0)),"Нет","Да")</f>
        <v>Нет</v>
      </c>
      <c r="D2192" s="54">
        <f t="shared" si="69"/>
        <v>365</v>
      </c>
      <c r="E2192" s="55">
        <f>('Все выпуски'!$H$4*'Все выпуски'!$H$8)*((VLOOKUP(IF(C2192="Нет",VLOOKUP(A2192,Оп27_BYN→EUR!$A$2:$C$33,3,0),VLOOKUP((A2192-1),Оп27_BYN→EUR!$A$2:$C$33,3,0)),$B$2:$G$2774,5,0)-VLOOKUP(B2192,$B$2:$G$2774,5,0))/365+(VLOOKUP(IF(C2192="Нет",VLOOKUP(A2192,Оп27_BYN→EUR!$A$2:$C$33,3,0),VLOOKUP((A2192-1),Оп27_BYN→EUR!$A$2:$C$33,3,0)),$B$2:$G$2774,6,0)-VLOOKUP(B2192,$B$2:$G$2774,6,0))/366)</f>
        <v>1.0934744129732814</v>
      </c>
      <c r="F2192" s="54">
        <f>COUNTIF(D2193:$D$2774,365)</f>
        <v>582</v>
      </c>
      <c r="G2192" s="54">
        <f>COUNTIF(D2193:$D$2774,366)</f>
        <v>0</v>
      </c>
    </row>
    <row r="2193" spans="1:7" x14ac:dyDescent="0.25">
      <c r="A2193" s="54">
        <f>COUNTIF($C$3:C2193,"Да")</f>
        <v>24</v>
      </c>
      <c r="B2193" s="53">
        <f t="shared" si="70"/>
        <v>47591</v>
      </c>
      <c r="C2193" s="53" t="str">
        <f>IF(ISERROR(VLOOKUP(B2193,Оп27_BYN→EUR!$C$3:$C$33,1,0)),"Нет","Да")</f>
        <v>Нет</v>
      </c>
      <c r="D2193" s="54">
        <f t="shared" si="69"/>
        <v>365</v>
      </c>
      <c r="E2193" s="55">
        <f>('Все выпуски'!$H$4*'Все выпуски'!$H$8)*((VLOOKUP(IF(C2193="Нет",VLOOKUP(A2193,Оп27_BYN→EUR!$A$2:$C$33,3,0),VLOOKUP((A2193-1),Оп27_BYN→EUR!$A$2:$C$33,3,0)),$B$2:$G$2774,5,0)-VLOOKUP(B2193,$B$2:$G$2774,5,0))/365+(VLOOKUP(IF(C2193="Нет",VLOOKUP(A2193,Оп27_BYN→EUR!$A$2:$C$33,3,0),VLOOKUP((A2193-1),Оп27_BYN→EUR!$A$2:$C$33,3,0)),$B$2:$G$2774,6,0)-VLOOKUP(B2193,$B$2:$G$2774,6,0))/366)</f>
        <v>1.1201445206067762</v>
      </c>
      <c r="F2193" s="54">
        <f>COUNTIF(D2194:$D$2774,365)</f>
        <v>581</v>
      </c>
      <c r="G2193" s="54">
        <f>COUNTIF(D2194:$D$2774,366)</f>
        <v>0</v>
      </c>
    </row>
    <row r="2194" spans="1:7" x14ac:dyDescent="0.25">
      <c r="A2194" s="54">
        <f>COUNTIF($C$3:C2194,"Да")</f>
        <v>24</v>
      </c>
      <c r="B2194" s="53">
        <f t="shared" si="70"/>
        <v>47592</v>
      </c>
      <c r="C2194" s="53" t="str">
        <f>IF(ISERROR(VLOOKUP(B2194,Оп27_BYN→EUR!$C$3:$C$33,1,0)),"Нет","Да")</f>
        <v>Нет</v>
      </c>
      <c r="D2194" s="54">
        <f t="shared" si="69"/>
        <v>365</v>
      </c>
      <c r="E2194" s="55">
        <f>('Все выпуски'!$H$4*'Все выпуски'!$H$8)*((VLOOKUP(IF(C2194="Нет",VLOOKUP(A2194,Оп27_BYN→EUR!$A$2:$C$33,3,0),VLOOKUP((A2194-1),Оп27_BYN→EUR!$A$2:$C$33,3,0)),$B$2:$G$2774,5,0)-VLOOKUP(B2194,$B$2:$G$2774,5,0))/365+(VLOOKUP(IF(C2194="Нет",VLOOKUP(A2194,Оп27_BYN→EUR!$A$2:$C$33,3,0),VLOOKUP((A2194-1),Оп27_BYN→EUR!$A$2:$C$33,3,0)),$B$2:$G$2774,6,0)-VLOOKUP(B2194,$B$2:$G$2774,6,0))/366)</f>
        <v>1.1468146282402709</v>
      </c>
      <c r="F2194" s="54">
        <f>COUNTIF(D2195:$D$2774,365)</f>
        <v>580</v>
      </c>
      <c r="G2194" s="54">
        <f>COUNTIF(D2195:$D$2774,366)</f>
        <v>0</v>
      </c>
    </row>
    <row r="2195" spans="1:7" x14ac:dyDescent="0.25">
      <c r="A2195" s="54">
        <f>COUNTIF($C$3:C2195,"Да")</f>
        <v>24</v>
      </c>
      <c r="B2195" s="53">
        <f t="shared" si="70"/>
        <v>47593</v>
      </c>
      <c r="C2195" s="53" t="str">
        <f>IF(ISERROR(VLOOKUP(B2195,Оп27_BYN→EUR!$C$3:$C$33,1,0)),"Нет","Да")</f>
        <v>Нет</v>
      </c>
      <c r="D2195" s="54">
        <f t="shared" si="69"/>
        <v>365</v>
      </c>
      <c r="E2195" s="55">
        <f>('Все выпуски'!$H$4*'Все выпуски'!$H$8)*((VLOOKUP(IF(C2195="Нет",VLOOKUP(A2195,Оп27_BYN→EUR!$A$2:$C$33,3,0),VLOOKUP((A2195-1),Оп27_BYN→EUR!$A$2:$C$33,3,0)),$B$2:$G$2774,5,0)-VLOOKUP(B2195,$B$2:$G$2774,5,0))/365+(VLOOKUP(IF(C2195="Нет",VLOOKUP(A2195,Оп27_BYN→EUR!$A$2:$C$33,3,0),VLOOKUP((A2195-1),Оп27_BYN→EUR!$A$2:$C$33,3,0)),$B$2:$G$2774,6,0)-VLOOKUP(B2195,$B$2:$G$2774,6,0))/366)</f>
        <v>1.1734847358737657</v>
      </c>
      <c r="F2195" s="54">
        <f>COUNTIF(D2196:$D$2774,365)</f>
        <v>579</v>
      </c>
      <c r="G2195" s="54">
        <f>COUNTIF(D2196:$D$2774,366)</f>
        <v>0</v>
      </c>
    </row>
    <row r="2196" spans="1:7" x14ac:dyDescent="0.25">
      <c r="A2196" s="54">
        <f>COUNTIF($C$3:C2196,"Да")</f>
        <v>24</v>
      </c>
      <c r="B2196" s="53">
        <f t="shared" si="70"/>
        <v>47594</v>
      </c>
      <c r="C2196" s="53" t="str">
        <f>IF(ISERROR(VLOOKUP(B2196,Оп27_BYN→EUR!$C$3:$C$33,1,0)),"Нет","Да")</f>
        <v>Нет</v>
      </c>
      <c r="D2196" s="54">
        <f t="shared" si="69"/>
        <v>365</v>
      </c>
      <c r="E2196" s="55">
        <f>('Все выпуски'!$H$4*'Все выпуски'!$H$8)*((VLOOKUP(IF(C2196="Нет",VLOOKUP(A2196,Оп27_BYN→EUR!$A$2:$C$33,3,0),VLOOKUP((A2196-1),Оп27_BYN→EUR!$A$2:$C$33,3,0)),$B$2:$G$2774,5,0)-VLOOKUP(B2196,$B$2:$G$2774,5,0))/365+(VLOOKUP(IF(C2196="Нет",VLOOKUP(A2196,Оп27_BYN→EUR!$A$2:$C$33,3,0),VLOOKUP((A2196-1),Оп27_BYN→EUR!$A$2:$C$33,3,0)),$B$2:$G$2774,6,0)-VLOOKUP(B2196,$B$2:$G$2774,6,0))/366)</f>
        <v>1.2001548435072602</v>
      </c>
      <c r="F2196" s="54">
        <f>COUNTIF(D2197:$D$2774,365)</f>
        <v>578</v>
      </c>
      <c r="G2196" s="54">
        <f>COUNTIF(D2197:$D$2774,366)</f>
        <v>0</v>
      </c>
    </row>
    <row r="2197" spans="1:7" x14ac:dyDescent="0.25">
      <c r="A2197" s="54">
        <f>COUNTIF($C$3:C2197,"Да")</f>
        <v>24</v>
      </c>
      <c r="B2197" s="53">
        <f t="shared" si="70"/>
        <v>47595</v>
      </c>
      <c r="C2197" s="53" t="str">
        <f>IF(ISERROR(VLOOKUP(B2197,Оп27_BYN→EUR!$C$3:$C$33,1,0)),"Нет","Да")</f>
        <v>Нет</v>
      </c>
      <c r="D2197" s="54">
        <f t="shared" si="69"/>
        <v>365</v>
      </c>
      <c r="E2197" s="55">
        <f>('Все выпуски'!$H$4*'Все выпуски'!$H$8)*((VLOOKUP(IF(C2197="Нет",VLOOKUP(A2197,Оп27_BYN→EUR!$A$2:$C$33,3,0),VLOOKUP((A2197-1),Оп27_BYN→EUR!$A$2:$C$33,3,0)),$B$2:$G$2774,5,0)-VLOOKUP(B2197,$B$2:$G$2774,5,0))/365+(VLOOKUP(IF(C2197="Нет",VLOOKUP(A2197,Оп27_BYN→EUR!$A$2:$C$33,3,0),VLOOKUP((A2197-1),Оп27_BYN→EUR!$A$2:$C$33,3,0)),$B$2:$G$2774,6,0)-VLOOKUP(B2197,$B$2:$G$2774,6,0))/366)</f>
        <v>1.226824951140755</v>
      </c>
      <c r="F2197" s="54">
        <f>COUNTIF(D2198:$D$2774,365)</f>
        <v>577</v>
      </c>
      <c r="G2197" s="54">
        <f>COUNTIF(D2198:$D$2774,366)</f>
        <v>0</v>
      </c>
    </row>
    <row r="2198" spans="1:7" x14ac:dyDescent="0.25">
      <c r="A2198" s="54">
        <f>COUNTIF($C$3:C2198,"Да")</f>
        <v>24</v>
      </c>
      <c r="B2198" s="53">
        <f t="shared" si="70"/>
        <v>47596</v>
      </c>
      <c r="C2198" s="53" t="str">
        <f>IF(ISERROR(VLOOKUP(B2198,Оп27_BYN→EUR!$C$3:$C$33,1,0)),"Нет","Да")</f>
        <v>Нет</v>
      </c>
      <c r="D2198" s="54">
        <f t="shared" si="69"/>
        <v>365</v>
      </c>
      <c r="E2198" s="55">
        <f>('Все выпуски'!$H$4*'Все выпуски'!$H$8)*((VLOOKUP(IF(C2198="Нет",VLOOKUP(A2198,Оп27_BYN→EUR!$A$2:$C$33,3,0),VLOOKUP((A2198-1),Оп27_BYN→EUR!$A$2:$C$33,3,0)),$B$2:$G$2774,5,0)-VLOOKUP(B2198,$B$2:$G$2774,5,0))/365+(VLOOKUP(IF(C2198="Нет",VLOOKUP(A2198,Оп27_BYN→EUR!$A$2:$C$33,3,0),VLOOKUP((A2198-1),Оп27_BYN→EUR!$A$2:$C$33,3,0)),$B$2:$G$2774,6,0)-VLOOKUP(B2198,$B$2:$G$2774,6,0))/366)</f>
        <v>1.2534950587742495</v>
      </c>
      <c r="F2198" s="54">
        <f>COUNTIF(D2199:$D$2774,365)</f>
        <v>576</v>
      </c>
      <c r="G2198" s="54">
        <f>COUNTIF(D2199:$D$2774,366)</f>
        <v>0</v>
      </c>
    </row>
    <row r="2199" spans="1:7" x14ac:dyDescent="0.25">
      <c r="A2199" s="54">
        <f>COUNTIF($C$3:C2199,"Да")</f>
        <v>24</v>
      </c>
      <c r="B2199" s="53">
        <f t="shared" si="70"/>
        <v>47597</v>
      </c>
      <c r="C2199" s="53" t="str">
        <f>IF(ISERROR(VLOOKUP(B2199,Оп27_BYN→EUR!$C$3:$C$33,1,0)),"Нет","Да")</f>
        <v>Нет</v>
      </c>
      <c r="D2199" s="54">
        <f t="shared" si="69"/>
        <v>365</v>
      </c>
      <c r="E2199" s="55">
        <f>('Все выпуски'!$H$4*'Все выпуски'!$H$8)*((VLOOKUP(IF(C2199="Нет",VLOOKUP(A2199,Оп27_BYN→EUR!$A$2:$C$33,3,0),VLOOKUP((A2199-1),Оп27_BYN→EUR!$A$2:$C$33,3,0)),$B$2:$G$2774,5,0)-VLOOKUP(B2199,$B$2:$G$2774,5,0))/365+(VLOOKUP(IF(C2199="Нет",VLOOKUP(A2199,Оп27_BYN→EUR!$A$2:$C$33,3,0),VLOOKUP((A2199-1),Оп27_BYN→EUR!$A$2:$C$33,3,0)),$B$2:$G$2774,6,0)-VLOOKUP(B2199,$B$2:$G$2774,6,0))/366)</f>
        <v>1.280165166407744</v>
      </c>
      <c r="F2199" s="54">
        <f>COUNTIF(D2200:$D$2774,365)</f>
        <v>575</v>
      </c>
      <c r="G2199" s="54">
        <f>COUNTIF(D2200:$D$2774,366)</f>
        <v>0</v>
      </c>
    </row>
    <row r="2200" spans="1:7" x14ac:dyDescent="0.25">
      <c r="A2200" s="54">
        <f>COUNTIF($C$3:C2200,"Да")</f>
        <v>24</v>
      </c>
      <c r="B2200" s="53">
        <f t="shared" si="70"/>
        <v>47598</v>
      </c>
      <c r="C2200" s="53" t="str">
        <f>IF(ISERROR(VLOOKUP(B2200,Оп27_BYN→EUR!$C$3:$C$33,1,0)),"Нет","Да")</f>
        <v>Нет</v>
      </c>
      <c r="D2200" s="54">
        <f t="shared" si="69"/>
        <v>365</v>
      </c>
      <c r="E2200" s="55">
        <f>('Все выпуски'!$H$4*'Все выпуски'!$H$8)*((VLOOKUP(IF(C2200="Нет",VLOOKUP(A2200,Оп27_BYN→EUR!$A$2:$C$33,3,0),VLOOKUP((A2200-1),Оп27_BYN→EUR!$A$2:$C$33,3,0)),$B$2:$G$2774,5,0)-VLOOKUP(B2200,$B$2:$G$2774,5,0))/365+(VLOOKUP(IF(C2200="Нет",VLOOKUP(A2200,Оп27_BYN→EUR!$A$2:$C$33,3,0),VLOOKUP((A2200-1),Оп27_BYN→EUR!$A$2:$C$33,3,0)),$B$2:$G$2774,6,0)-VLOOKUP(B2200,$B$2:$G$2774,6,0))/366)</f>
        <v>1.306835274041239</v>
      </c>
      <c r="F2200" s="54">
        <f>COUNTIF(D2201:$D$2774,365)</f>
        <v>574</v>
      </c>
      <c r="G2200" s="54">
        <f>COUNTIF(D2201:$D$2774,366)</f>
        <v>0</v>
      </c>
    </row>
    <row r="2201" spans="1:7" x14ac:dyDescent="0.25">
      <c r="A2201" s="54">
        <f>COUNTIF($C$3:C2201,"Да")</f>
        <v>24</v>
      </c>
      <c r="B2201" s="53">
        <f t="shared" si="70"/>
        <v>47599</v>
      </c>
      <c r="C2201" s="53" t="str">
        <f>IF(ISERROR(VLOOKUP(B2201,Оп27_BYN→EUR!$C$3:$C$33,1,0)),"Нет","Да")</f>
        <v>Нет</v>
      </c>
      <c r="D2201" s="54">
        <f t="shared" si="69"/>
        <v>365</v>
      </c>
      <c r="E2201" s="55">
        <f>('Все выпуски'!$H$4*'Все выпуски'!$H$8)*((VLOOKUP(IF(C2201="Нет",VLOOKUP(A2201,Оп27_BYN→EUR!$A$2:$C$33,3,0),VLOOKUP((A2201-1),Оп27_BYN→EUR!$A$2:$C$33,3,0)),$B$2:$G$2774,5,0)-VLOOKUP(B2201,$B$2:$G$2774,5,0))/365+(VLOOKUP(IF(C2201="Нет",VLOOKUP(A2201,Оп27_BYN→EUR!$A$2:$C$33,3,0),VLOOKUP((A2201-1),Оп27_BYN→EUR!$A$2:$C$33,3,0)),$B$2:$G$2774,6,0)-VLOOKUP(B2201,$B$2:$G$2774,6,0))/366)</f>
        <v>1.3335053816747335</v>
      </c>
      <c r="F2201" s="54">
        <f>COUNTIF(D2202:$D$2774,365)</f>
        <v>573</v>
      </c>
      <c r="G2201" s="54">
        <f>COUNTIF(D2202:$D$2774,366)</f>
        <v>0</v>
      </c>
    </row>
    <row r="2202" spans="1:7" x14ac:dyDescent="0.25">
      <c r="A2202" s="54">
        <f>COUNTIF($C$3:C2202,"Да")</f>
        <v>24</v>
      </c>
      <c r="B2202" s="53">
        <f t="shared" si="70"/>
        <v>47600</v>
      </c>
      <c r="C2202" s="53" t="str">
        <f>IF(ISERROR(VLOOKUP(B2202,Оп27_BYN→EUR!$C$3:$C$33,1,0)),"Нет","Да")</f>
        <v>Нет</v>
      </c>
      <c r="D2202" s="54">
        <f t="shared" si="69"/>
        <v>365</v>
      </c>
      <c r="E2202" s="55">
        <f>('Все выпуски'!$H$4*'Все выпуски'!$H$8)*((VLOOKUP(IF(C2202="Нет",VLOOKUP(A2202,Оп27_BYN→EUR!$A$2:$C$33,3,0),VLOOKUP((A2202-1),Оп27_BYN→EUR!$A$2:$C$33,3,0)),$B$2:$G$2774,5,0)-VLOOKUP(B2202,$B$2:$G$2774,5,0))/365+(VLOOKUP(IF(C2202="Нет",VLOOKUP(A2202,Оп27_BYN→EUR!$A$2:$C$33,3,0),VLOOKUP((A2202-1),Оп27_BYN→EUR!$A$2:$C$33,3,0)),$B$2:$G$2774,6,0)-VLOOKUP(B2202,$B$2:$G$2774,6,0))/366)</f>
        <v>1.3601754893082283</v>
      </c>
      <c r="F2202" s="54">
        <f>COUNTIF(D2203:$D$2774,365)</f>
        <v>572</v>
      </c>
      <c r="G2202" s="54">
        <f>COUNTIF(D2203:$D$2774,366)</f>
        <v>0</v>
      </c>
    </row>
    <row r="2203" spans="1:7" x14ac:dyDescent="0.25">
      <c r="A2203" s="54">
        <f>COUNTIF($C$3:C2203,"Да")</f>
        <v>24</v>
      </c>
      <c r="B2203" s="53">
        <f t="shared" si="70"/>
        <v>47601</v>
      </c>
      <c r="C2203" s="53" t="str">
        <f>IF(ISERROR(VLOOKUP(B2203,Оп27_BYN→EUR!$C$3:$C$33,1,0)),"Нет","Да")</f>
        <v>Нет</v>
      </c>
      <c r="D2203" s="54">
        <f t="shared" si="69"/>
        <v>365</v>
      </c>
      <c r="E2203" s="55">
        <f>('Все выпуски'!$H$4*'Все выпуски'!$H$8)*((VLOOKUP(IF(C2203="Нет",VLOOKUP(A2203,Оп27_BYN→EUR!$A$2:$C$33,3,0),VLOOKUP((A2203-1),Оп27_BYN→EUR!$A$2:$C$33,3,0)),$B$2:$G$2774,5,0)-VLOOKUP(B2203,$B$2:$G$2774,5,0))/365+(VLOOKUP(IF(C2203="Нет",VLOOKUP(A2203,Оп27_BYN→EUR!$A$2:$C$33,3,0),VLOOKUP((A2203-1),Оп27_BYN→EUR!$A$2:$C$33,3,0)),$B$2:$G$2774,6,0)-VLOOKUP(B2203,$B$2:$G$2774,6,0))/366)</f>
        <v>1.3868455969417228</v>
      </c>
      <c r="F2203" s="54">
        <f>COUNTIF(D2204:$D$2774,365)</f>
        <v>571</v>
      </c>
      <c r="G2203" s="54">
        <f>COUNTIF(D2204:$D$2774,366)</f>
        <v>0</v>
      </c>
    </row>
    <row r="2204" spans="1:7" x14ac:dyDescent="0.25">
      <c r="A2204" s="54">
        <f>COUNTIF($C$3:C2204,"Да")</f>
        <v>24</v>
      </c>
      <c r="B2204" s="53">
        <f t="shared" si="70"/>
        <v>47602</v>
      </c>
      <c r="C2204" s="53" t="str">
        <f>IF(ISERROR(VLOOKUP(B2204,Оп27_BYN→EUR!$C$3:$C$33,1,0)),"Нет","Да")</f>
        <v>Нет</v>
      </c>
      <c r="D2204" s="54">
        <f t="shared" si="69"/>
        <v>365</v>
      </c>
      <c r="E2204" s="55">
        <f>('Все выпуски'!$H$4*'Все выпуски'!$H$8)*((VLOOKUP(IF(C2204="Нет",VLOOKUP(A2204,Оп27_BYN→EUR!$A$2:$C$33,3,0),VLOOKUP((A2204-1),Оп27_BYN→EUR!$A$2:$C$33,3,0)),$B$2:$G$2774,5,0)-VLOOKUP(B2204,$B$2:$G$2774,5,0))/365+(VLOOKUP(IF(C2204="Нет",VLOOKUP(A2204,Оп27_BYN→EUR!$A$2:$C$33,3,0),VLOOKUP((A2204-1),Оп27_BYN→EUR!$A$2:$C$33,3,0)),$B$2:$G$2774,6,0)-VLOOKUP(B2204,$B$2:$G$2774,6,0))/366)</f>
        <v>1.4135157045752174</v>
      </c>
      <c r="F2204" s="54">
        <f>COUNTIF(D2205:$D$2774,365)</f>
        <v>570</v>
      </c>
      <c r="G2204" s="54">
        <f>COUNTIF(D2205:$D$2774,366)</f>
        <v>0</v>
      </c>
    </row>
    <row r="2205" spans="1:7" x14ac:dyDescent="0.25">
      <c r="A2205" s="54">
        <f>COUNTIF($C$3:C2205,"Да")</f>
        <v>24</v>
      </c>
      <c r="B2205" s="53">
        <f t="shared" si="70"/>
        <v>47603</v>
      </c>
      <c r="C2205" s="53" t="str">
        <f>IF(ISERROR(VLOOKUP(B2205,Оп27_BYN→EUR!$C$3:$C$33,1,0)),"Нет","Да")</f>
        <v>Нет</v>
      </c>
      <c r="D2205" s="54">
        <f t="shared" si="69"/>
        <v>365</v>
      </c>
      <c r="E2205" s="55">
        <f>('Все выпуски'!$H$4*'Все выпуски'!$H$8)*((VLOOKUP(IF(C2205="Нет",VLOOKUP(A2205,Оп27_BYN→EUR!$A$2:$C$33,3,0),VLOOKUP((A2205-1),Оп27_BYN→EUR!$A$2:$C$33,3,0)),$B$2:$G$2774,5,0)-VLOOKUP(B2205,$B$2:$G$2774,5,0))/365+(VLOOKUP(IF(C2205="Нет",VLOOKUP(A2205,Оп27_BYN→EUR!$A$2:$C$33,3,0),VLOOKUP((A2205-1),Оп27_BYN→EUR!$A$2:$C$33,3,0)),$B$2:$G$2774,6,0)-VLOOKUP(B2205,$B$2:$G$2774,6,0))/366)</f>
        <v>1.4401858122087123</v>
      </c>
      <c r="F2205" s="54">
        <f>COUNTIF(D2206:$D$2774,365)</f>
        <v>569</v>
      </c>
      <c r="G2205" s="54">
        <f>COUNTIF(D2206:$D$2774,366)</f>
        <v>0</v>
      </c>
    </row>
    <row r="2206" spans="1:7" x14ac:dyDescent="0.25">
      <c r="A2206" s="54">
        <f>COUNTIF($C$3:C2206,"Да")</f>
        <v>24</v>
      </c>
      <c r="B2206" s="53">
        <f t="shared" si="70"/>
        <v>47604</v>
      </c>
      <c r="C2206" s="53" t="str">
        <f>IF(ISERROR(VLOOKUP(B2206,Оп27_BYN→EUR!$C$3:$C$33,1,0)),"Нет","Да")</f>
        <v>Нет</v>
      </c>
      <c r="D2206" s="54">
        <f t="shared" si="69"/>
        <v>365</v>
      </c>
      <c r="E2206" s="55">
        <f>('Все выпуски'!$H$4*'Все выпуски'!$H$8)*((VLOOKUP(IF(C2206="Нет",VLOOKUP(A2206,Оп27_BYN→EUR!$A$2:$C$33,3,0),VLOOKUP((A2206-1),Оп27_BYN→EUR!$A$2:$C$33,3,0)),$B$2:$G$2774,5,0)-VLOOKUP(B2206,$B$2:$G$2774,5,0))/365+(VLOOKUP(IF(C2206="Нет",VLOOKUP(A2206,Оп27_BYN→EUR!$A$2:$C$33,3,0),VLOOKUP((A2206-1),Оп27_BYN→EUR!$A$2:$C$33,3,0)),$B$2:$G$2774,6,0)-VLOOKUP(B2206,$B$2:$G$2774,6,0))/366)</f>
        <v>1.4668559198422069</v>
      </c>
      <c r="F2206" s="54">
        <f>COUNTIF(D2207:$D$2774,365)</f>
        <v>568</v>
      </c>
      <c r="G2206" s="54">
        <f>COUNTIF(D2207:$D$2774,366)</f>
        <v>0</v>
      </c>
    </row>
    <row r="2207" spans="1:7" x14ac:dyDescent="0.25">
      <c r="A2207" s="54">
        <f>COUNTIF($C$3:C2207,"Да")</f>
        <v>24</v>
      </c>
      <c r="B2207" s="53">
        <f t="shared" si="70"/>
        <v>47605</v>
      </c>
      <c r="C2207" s="53" t="str">
        <f>IF(ISERROR(VLOOKUP(B2207,Оп27_BYN→EUR!$C$3:$C$33,1,0)),"Нет","Да")</f>
        <v>Нет</v>
      </c>
      <c r="D2207" s="54">
        <f t="shared" si="69"/>
        <v>365</v>
      </c>
      <c r="E2207" s="55">
        <f>('Все выпуски'!$H$4*'Все выпуски'!$H$8)*((VLOOKUP(IF(C2207="Нет",VLOOKUP(A2207,Оп27_BYN→EUR!$A$2:$C$33,3,0),VLOOKUP((A2207-1),Оп27_BYN→EUR!$A$2:$C$33,3,0)),$B$2:$G$2774,5,0)-VLOOKUP(B2207,$B$2:$G$2774,5,0))/365+(VLOOKUP(IF(C2207="Нет",VLOOKUP(A2207,Оп27_BYN→EUR!$A$2:$C$33,3,0),VLOOKUP((A2207-1),Оп27_BYN→EUR!$A$2:$C$33,3,0)),$B$2:$G$2774,6,0)-VLOOKUP(B2207,$B$2:$G$2774,6,0))/366)</f>
        <v>1.4935260274757016</v>
      </c>
      <c r="F2207" s="54">
        <f>COUNTIF(D2208:$D$2774,365)</f>
        <v>567</v>
      </c>
      <c r="G2207" s="54">
        <f>COUNTIF(D2208:$D$2774,366)</f>
        <v>0</v>
      </c>
    </row>
    <row r="2208" spans="1:7" x14ac:dyDescent="0.25">
      <c r="A2208" s="54">
        <f>COUNTIF($C$3:C2208,"Да")</f>
        <v>24</v>
      </c>
      <c r="B2208" s="53">
        <f t="shared" si="70"/>
        <v>47606</v>
      </c>
      <c r="C2208" s="53" t="str">
        <f>IF(ISERROR(VLOOKUP(B2208,Оп27_BYN→EUR!$C$3:$C$33,1,0)),"Нет","Да")</f>
        <v>Нет</v>
      </c>
      <c r="D2208" s="54">
        <f t="shared" si="69"/>
        <v>365</v>
      </c>
      <c r="E2208" s="55">
        <f>('Все выпуски'!$H$4*'Все выпуски'!$H$8)*((VLOOKUP(IF(C2208="Нет",VLOOKUP(A2208,Оп27_BYN→EUR!$A$2:$C$33,3,0),VLOOKUP((A2208-1),Оп27_BYN→EUR!$A$2:$C$33,3,0)),$B$2:$G$2774,5,0)-VLOOKUP(B2208,$B$2:$G$2774,5,0))/365+(VLOOKUP(IF(C2208="Нет",VLOOKUP(A2208,Оп27_BYN→EUR!$A$2:$C$33,3,0),VLOOKUP((A2208-1),Оп27_BYN→EUR!$A$2:$C$33,3,0)),$B$2:$G$2774,6,0)-VLOOKUP(B2208,$B$2:$G$2774,6,0))/366)</f>
        <v>1.5201961351091962</v>
      </c>
      <c r="F2208" s="54">
        <f>COUNTIF(D2209:$D$2774,365)</f>
        <v>566</v>
      </c>
      <c r="G2208" s="54">
        <f>COUNTIF(D2209:$D$2774,366)</f>
        <v>0</v>
      </c>
    </row>
    <row r="2209" spans="1:7" x14ac:dyDescent="0.25">
      <c r="A2209" s="54">
        <f>COUNTIF($C$3:C2209,"Да")</f>
        <v>24</v>
      </c>
      <c r="B2209" s="53">
        <f t="shared" si="70"/>
        <v>47607</v>
      </c>
      <c r="C2209" s="53" t="str">
        <f>IF(ISERROR(VLOOKUP(B2209,Оп27_BYN→EUR!$C$3:$C$33,1,0)),"Нет","Да")</f>
        <v>Нет</v>
      </c>
      <c r="D2209" s="54">
        <f t="shared" si="69"/>
        <v>365</v>
      </c>
      <c r="E2209" s="55">
        <f>('Все выпуски'!$H$4*'Все выпуски'!$H$8)*((VLOOKUP(IF(C2209="Нет",VLOOKUP(A2209,Оп27_BYN→EUR!$A$2:$C$33,3,0),VLOOKUP((A2209-1),Оп27_BYN→EUR!$A$2:$C$33,3,0)),$B$2:$G$2774,5,0)-VLOOKUP(B2209,$B$2:$G$2774,5,0))/365+(VLOOKUP(IF(C2209="Нет",VLOOKUP(A2209,Оп27_BYN→EUR!$A$2:$C$33,3,0),VLOOKUP((A2209-1),Оп27_BYN→EUR!$A$2:$C$33,3,0)),$B$2:$G$2774,6,0)-VLOOKUP(B2209,$B$2:$G$2774,6,0))/366)</f>
        <v>1.5468662427426911</v>
      </c>
      <c r="F2209" s="54">
        <f>COUNTIF(D2210:$D$2774,365)</f>
        <v>565</v>
      </c>
      <c r="G2209" s="54">
        <f>COUNTIF(D2210:$D$2774,366)</f>
        <v>0</v>
      </c>
    </row>
    <row r="2210" spans="1:7" x14ac:dyDescent="0.25">
      <c r="A2210" s="54">
        <f>COUNTIF($C$3:C2210,"Да")</f>
        <v>24</v>
      </c>
      <c r="B2210" s="53">
        <f t="shared" si="70"/>
        <v>47608</v>
      </c>
      <c r="C2210" s="53" t="str">
        <f>IF(ISERROR(VLOOKUP(B2210,Оп27_BYN→EUR!$C$3:$C$33,1,0)),"Нет","Да")</f>
        <v>Нет</v>
      </c>
      <c r="D2210" s="54">
        <f t="shared" si="69"/>
        <v>365</v>
      </c>
      <c r="E2210" s="55">
        <f>('Все выпуски'!$H$4*'Все выпуски'!$H$8)*((VLOOKUP(IF(C2210="Нет",VLOOKUP(A2210,Оп27_BYN→EUR!$A$2:$C$33,3,0),VLOOKUP((A2210-1),Оп27_BYN→EUR!$A$2:$C$33,3,0)),$B$2:$G$2774,5,0)-VLOOKUP(B2210,$B$2:$G$2774,5,0))/365+(VLOOKUP(IF(C2210="Нет",VLOOKUP(A2210,Оп27_BYN→EUR!$A$2:$C$33,3,0),VLOOKUP((A2210-1),Оп27_BYN→EUR!$A$2:$C$33,3,0)),$B$2:$G$2774,6,0)-VLOOKUP(B2210,$B$2:$G$2774,6,0))/366)</f>
        <v>1.5735363503761857</v>
      </c>
      <c r="F2210" s="54">
        <f>COUNTIF(D2211:$D$2774,365)</f>
        <v>564</v>
      </c>
      <c r="G2210" s="54">
        <f>COUNTIF(D2211:$D$2774,366)</f>
        <v>0</v>
      </c>
    </row>
    <row r="2211" spans="1:7" x14ac:dyDescent="0.25">
      <c r="A2211" s="54">
        <f>COUNTIF($C$3:C2211,"Да")</f>
        <v>24</v>
      </c>
      <c r="B2211" s="53">
        <f t="shared" si="70"/>
        <v>47609</v>
      </c>
      <c r="C2211" s="53" t="str">
        <f>IF(ISERROR(VLOOKUP(B2211,Оп27_BYN→EUR!$C$3:$C$33,1,0)),"Нет","Да")</f>
        <v>Нет</v>
      </c>
      <c r="D2211" s="54">
        <f t="shared" si="69"/>
        <v>365</v>
      </c>
      <c r="E2211" s="55">
        <f>('Все выпуски'!$H$4*'Все выпуски'!$H$8)*((VLOOKUP(IF(C2211="Нет",VLOOKUP(A2211,Оп27_BYN→EUR!$A$2:$C$33,3,0),VLOOKUP((A2211-1),Оп27_BYN→EUR!$A$2:$C$33,3,0)),$B$2:$G$2774,5,0)-VLOOKUP(B2211,$B$2:$G$2774,5,0))/365+(VLOOKUP(IF(C2211="Нет",VLOOKUP(A2211,Оп27_BYN→EUR!$A$2:$C$33,3,0),VLOOKUP((A2211-1),Оп27_BYN→EUR!$A$2:$C$33,3,0)),$B$2:$G$2774,6,0)-VLOOKUP(B2211,$B$2:$G$2774,6,0))/366)</f>
        <v>1.6002064580096802</v>
      </c>
      <c r="F2211" s="54">
        <f>COUNTIF(D2212:$D$2774,365)</f>
        <v>563</v>
      </c>
      <c r="G2211" s="54">
        <f>COUNTIF(D2212:$D$2774,366)</f>
        <v>0</v>
      </c>
    </row>
    <row r="2212" spans="1:7" x14ac:dyDescent="0.25">
      <c r="A2212" s="54">
        <f>COUNTIF($C$3:C2212,"Да")</f>
        <v>24</v>
      </c>
      <c r="B2212" s="53">
        <f t="shared" si="70"/>
        <v>47610</v>
      </c>
      <c r="C2212" s="53" t="str">
        <f>IF(ISERROR(VLOOKUP(B2212,Оп27_BYN→EUR!$C$3:$C$33,1,0)),"Нет","Да")</f>
        <v>Нет</v>
      </c>
      <c r="D2212" s="54">
        <f t="shared" si="69"/>
        <v>365</v>
      </c>
      <c r="E2212" s="55">
        <f>('Все выпуски'!$H$4*'Все выпуски'!$H$8)*((VLOOKUP(IF(C2212="Нет",VLOOKUP(A2212,Оп27_BYN→EUR!$A$2:$C$33,3,0),VLOOKUP((A2212-1),Оп27_BYN→EUR!$A$2:$C$33,3,0)),$B$2:$G$2774,5,0)-VLOOKUP(B2212,$B$2:$G$2774,5,0))/365+(VLOOKUP(IF(C2212="Нет",VLOOKUP(A2212,Оп27_BYN→EUR!$A$2:$C$33,3,0),VLOOKUP((A2212-1),Оп27_BYN→EUR!$A$2:$C$33,3,0)),$B$2:$G$2774,6,0)-VLOOKUP(B2212,$B$2:$G$2774,6,0))/366)</f>
        <v>1.626876565643175</v>
      </c>
      <c r="F2212" s="54">
        <f>COUNTIF(D2213:$D$2774,365)</f>
        <v>562</v>
      </c>
      <c r="G2212" s="54">
        <f>COUNTIF(D2213:$D$2774,366)</f>
        <v>0</v>
      </c>
    </row>
    <row r="2213" spans="1:7" x14ac:dyDescent="0.25">
      <c r="A2213" s="54">
        <f>COUNTIF($C$3:C2213,"Да")</f>
        <v>24</v>
      </c>
      <c r="B2213" s="53">
        <f t="shared" si="70"/>
        <v>47611</v>
      </c>
      <c r="C2213" s="53" t="str">
        <f>IF(ISERROR(VLOOKUP(B2213,Оп27_BYN→EUR!$C$3:$C$33,1,0)),"Нет","Да")</f>
        <v>Нет</v>
      </c>
      <c r="D2213" s="54">
        <f t="shared" si="69"/>
        <v>365</v>
      </c>
      <c r="E2213" s="55">
        <f>('Все выпуски'!$H$4*'Все выпуски'!$H$8)*((VLOOKUP(IF(C2213="Нет",VLOOKUP(A2213,Оп27_BYN→EUR!$A$2:$C$33,3,0),VLOOKUP((A2213-1),Оп27_BYN→EUR!$A$2:$C$33,3,0)),$B$2:$G$2774,5,0)-VLOOKUP(B2213,$B$2:$G$2774,5,0))/365+(VLOOKUP(IF(C2213="Нет",VLOOKUP(A2213,Оп27_BYN→EUR!$A$2:$C$33,3,0),VLOOKUP((A2213-1),Оп27_BYN→EUR!$A$2:$C$33,3,0)),$B$2:$G$2774,6,0)-VLOOKUP(B2213,$B$2:$G$2774,6,0))/366)</f>
        <v>1.6535466732766695</v>
      </c>
      <c r="F2213" s="54">
        <f>COUNTIF(D2214:$D$2774,365)</f>
        <v>561</v>
      </c>
      <c r="G2213" s="54">
        <f>COUNTIF(D2214:$D$2774,366)</f>
        <v>0</v>
      </c>
    </row>
    <row r="2214" spans="1:7" x14ac:dyDescent="0.25">
      <c r="A2214" s="54">
        <f>COUNTIF($C$3:C2214,"Да")</f>
        <v>24</v>
      </c>
      <c r="B2214" s="53">
        <f t="shared" si="70"/>
        <v>47612</v>
      </c>
      <c r="C2214" s="53" t="str">
        <f>IF(ISERROR(VLOOKUP(B2214,Оп27_BYN→EUR!$C$3:$C$33,1,0)),"Нет","Да")</f>
        <v>Нет</v>
      </c>
      <c r="D2214" s="54">
        <f t="shared" si="69"/>
        <v>365</v>
      </c>
      <c r="E2214" s="55">
        <f>('Все выпуски'!$H$4*'Все выпуски'!$H$8)*((VLOOKUP(IF(C2214="Нет",VLOOKUP(A2214,Оп27_BYN→EUR!$A$2:$C$33,3,0),VLOOKUP((A2214-1),Оп27_BYN→EUR!$A$2:$C$33,3,0)),$B$2:$G$2774,5,0)-VLOOKUP(B2214,$B$2:$G$2774,5,0))/365+(VLOOKUP(IF(C2214="Нет",VLOOKUP(A2214,Оп27_BYN→EUR!$A$2:$C$33,3,0),VLOOKUP((A2214-1),Оп27_BYN→EUR!$A$2:$C$33,3,0)),$B$2:$G$2774,6,0)-VLOOKUP(B2214,$B$2:$G$2774,6,0))/366)</f>
        <v>1.6802167809101645</v>
      </c>
      <c r="F2214" s="54">
        <f>COUNTIF(D2215:$D$2774,365)</f>
        <v>560</v>
      </c>
      <c r="G2214" s="54">
        <f>COUNTIF(D2215:$D$2774,366)</f>
        <v>0</v>
      </c>
    </row>
    <row r="2215" spans="1:7" x14ac:dyDescent="0.25">
      <c r="A2215" s="54">
        <f>COUNTIF($C$3:C2215,"Да")</f>
        <v>24</v>
      </c>
      <c r="B2215" s="53">
        <f t="shared" si="70"/>
        <v>47613</v>
      </c>
      <c r="C2215" s="53" t="str">
        <f>IF(ISERROR(VLOOKUP(B2215,Оп27_BYN→EUR!$C$3:$C$33,1,0)),"Нет","Да")</f>
        <v>Нет</v>
      </c>
      <c r="D2215" s="54">
        <f t="shared" si="69"/>
        <v>365</v>
      </c>
      <c r="E2215" s="55">
        <f>('Все выпуски'!$H$4*'Все выпуски'!$H$8)*((VLOOKUP(IF(C2215="Нет",VLOOKUP(A2215,Оп27_BYN→EUR!$A$2:$C$33,3,0),VLOOKUP((A2215-1),Оп27_BYN→EUR!$A$2:$C$33,3,0)),$B$2:$G$2774,5,0)-VLOOKUP(B2215,$B$2:$G$2774,5,0))/365+(VLOOKUP(IF(C2215="Нет",VLOOKUP(A2215,Оп27_BYN→EUR!$A$2:$C$33,3,0),VLOOKUP((A2215-1),Оп27_BYN→EUR!$A$2:$C$33,3,0)),$B$2:$G$2774,6,0)-VLOOKUP(B2215,$B$2:$G$2774,6,0))/366)</f>
        <v>1.706886888543659</v>
      </c>
      <c r="F2215" s="54">
        <f>COUNTIF(D2216:$D$2774,365)</f>
        <v>559</v>
      </c>
      <c r="G2215" s="54">
        <f>COUNTIF(D2216:$D$2774,366)</f>
        <v>0</v>
      </c>
    </row>
    <row r="2216" spans="1:7" x14ac:dyDescent="0.25">
      <c r="A2216" s="54">
        <f>COUNTIF($C$3:C2216,"Да")</f>
        <v>24</v>
      </c>
      <c r="B2216" s="53">
        <f t="shared" si="70"/>
        <v>47614</v>
      </c>
      <c r="C2216" s="53" t="str">
        <f>IF(ISERROR(VLOOKUP(B2216,Оп27_BYN→EUR!$C$3:$C$33,1,0)),"Нет","Да")</f>
        <v>Нет</v>
      </c>
      <c r="D2216" s="54">
        <f t="shared" si="69"/>
        <v>365</v>
      </c>
      <c r="E2216" s="55">
        <f>('Все выпуски'!$H$4*'Все выпуски'!$H$8)*((VLOOKUP(IF(C2216="Нет",VLOOKUP(A2216,Оп27_BYN→EUR!$A$2:$C$33,3,0),VLOOKUP((A2216-1),Оп27_BYN→EUR!$A$2:$C$33,3,0)),$B$2:$G$2774,5,0)-VLOOKUP(B2216,$B$2:$G$2774,5,0))/365+(VLOOKUP(IF(C2216="Нет",VLOOKUP(A2216,Оп27_BYN→EUR!$A$2:$C$33,3,0),VLOOKUP((A2216-1),Оп27_BYN→EUR!$A$2:$C$33,3,0)),$B$2:$G$2774,6,0)-VLOOKUP(B2216,$B$2:$G$2774,6,0))/366)</f>
        <v>1.7335569961771535</v>
      </c>
      <c r="F2216" s="54">
        <f>COUNTIF(D2217:$D$2774,365)</f>
        <v>558</v>
      </c>
      <c r="G2216" s="54">
        <f>COUNTIF(D2217:$D$2774,366)</f>
        <v>0</v>
      </c>
    </row>
    <row r="2217" spans="1:7" x14ac:dyDescent="0.25">
      <c r="A2217" s="54">
        <f>COUNTIF($C$3:C2217,"Да")</f>
        <v>24</v>
      </c>
      <c r="B2217" s="53">
        <f t="shared" si="70"/>
        <v>47615</v>
      </c>
      <c r="C2217" s="53" t="str">
        <f>IF(ISERROR(VLOOKUP(B2217,Оп27_BYN→EUR!$C$3:$C$33,1,0)),"Нет","Да")</f>
        <v>Нет</v>
      </c>
      <c r="D2217" s="54">
        <f t="shared" si="69"/>
        <v>365</v>
      </c>
      <c r="E2217" s="55">
        <f>('Все выпуски'!$H$4*'Все выпуски'!$H$8)*((VLOOKUP(IF(C2217="Нет",VLOOKUP(A2217,Оп27_BYN→EUR!$A$2:$C$33,3,0),VLOOKUP((A2217-1),Оп27_BYN→EUR!$A$2:$C$33,3,0)),$B$2:$G$2774,5,0)-VLOOKUP(B2217,$B$2:$G$2774,5,0))/365+(VLOOKUP(IF(C2217="Нет",VLOOKUP(A2217,Оп27_BYN→EUR!$A$2:$C$33,3,0),VLOOKUP((A2217-1),Оп27_BYN→EUR!$A$2:$C$33,3,0)),$B$2:$G$2774,6,0)-VLOOKUP(B2217,$B$2:$G$2774,6,0))/366)</f>
        <v>1.7602271038106483</v>
      </c>
      <c r="F2217" s="54">
        <f>COUNTIF(D2218:$D$2774,365)</f>
        <v>557</v>
      </c>
      <c r="G2217" s="54">
        <f>COUNTIF(D2218:$D$2774,366)</f>
        <v>0</v>
      </c>
    </row>
    <row r="2218" spans="1:7" x14ac:dyDescent="0.25">
      <c r="A2218" s="54">
        <f>COUNTIF($C$3:C2218,"Да")</f>
        <v>24</v>
      </c>
      <c r="B2218" s="53">
        <f t="shared" si="70"/>
        <v>47616</v>
      </c>
      <c r="C2218" s="53" t="str">
        <f>IF(ISERROR(VLOOKUP(B2218,Оп27_BYN→EUR!$C$3:$C$33,1,0)),"Нет","Да")</f>
        <v>Нет</v>
      </c>
      <c r="D2218" s="54">
        <f t="shared" si="69"/>
        <v>365</v>
      </c>
      <c r="E2218" s="55">
        <f>('Все выпуски'!$H$4*'Все выпуски'!$H$8)*((VLOOKUP(IF(C2218="Нет",VLOOKUP(A2218,Оп27_BYN→EUR!$A$2:$C$33,3,0),VLOOKUP((A2218-1),Оп27_BYN→EUR!$A$2:$C$33,3,0)),$B$2:$G$2774,5,0)-VLOOKUP(B2218,$B$2:$G$2774,5,0))/365+(VLOOKUP(IF(C2218="Нет",VLOOKUP(A2218,Оп27_BYN→EUR!$A$2:$C$33,3,0),VLOOKUP((A2218-1),Оп27_BYN→EUR!$A$2:$C$33,3,0)),$B$2:$G$2774,6,0)-VLOOKUP(B2218,$B$2:$G$2774,6,0))/366)</f>
        <v>1.7868972114441428</v>
      </c>
      <c r="F2218" s="54">
        <f>COUNTIF(D2219:$D$2774,365)</f>
        <v>556</v>
      </c>
      <c r="G2218" s="54">
        <f>COUNTIF(D2219:$D$2774,366)</f>
        <v>0</v>
      </c>
    </row>
    <row r="2219" spans="1:7" x14ac:dyDescent="0.25">
      <c r="A2219" s="54">
        <f>COUNTIF($C$3:C2219,"Да")</f>
        <v>24</v>
      </c>
      <c r="B2219" s="53">
        <f t="shared" si="70"/>
        <v>47617</v>
      </c>
      <c r="C2219" s="53" t="str">
        <f>IF(ISERROR(VLOOKUP(B2219,Оп27_BYN→EUR!$C$3:$C$33,1,0)),"Нет","Да")</f>
        <v>Нет</v>
      </c>
      <c r="D2219" s="54">
        <f t="shared" si="69"/>
        <v>365</v>
      </c>
      <c r="E2219" s="55">
        <f>('Все выпуски'!$H$4*'Все выпуски'!$H$8)*((VLOOKUP(IF(C2219="Нет",VLOOKUP(A2219,Оп27_BYN→EUR!$A$2:$C$33,3,0),VLOOKUP((A2219-1),Оп27_BYN→EUR!$A$2:$C$33,3,0)),$B$2:$G$2774,5,0)-VLOOKUP(B2219,$B$2:$G$2774,5,0))/365+(VLOOKUP(IF(C2219="Нет",VLOOKUP(A2219,Оп27_BYN→EUR!$A$2:$C$33,3,0),VLOOKUP((A2219-1),Оп27_BYN→EUR!$A$2:$C$33,3,0)),$B$2:$G$2774,6,0)-VLOOKUP(B2219,$B$2:$G$2774,6,0))/366)</f>
        <v>1.8135673190776378</v>
      </c>
      <c r="F2219" s="54">
        <f>COUNTIF(D2220:$D$2774,365)</f>
        <v>555</v>
      </c>
      <c r="G2219" s="54">
        <f>COUNTIF(D2220:$D$2774,366)</f>
        <v>0</v>
      </c>
    </row>
    <row r="2220" spans="1:7" x14ac:dyDescent="0.25">
      <c r="A2220" s="54">
        <f>COUNTIF($C$3:C2220,"Да")</f>
        <v>24</v>
      </c>
      <c r="B2220" s="53">
        <f t="shared" si="70"/>
        <v>47618</v>
      </c>
      <c r="C2220" s="53" t="str">
        <f>IF(ISERROR(VLOOKUP(B2220,Оп27_BYN→EUR!$C$3:$C$33,1,0)),"Нет","Да")</f>
        <v>Нет</v>
      </c>
      <c r="D2220" s="54">
        <f t="shared" si="69"/>
        <v>365</v>
      </c>
      <c r="E2220" s="55">
        <f>('Все выпуски'!$H$4*'Все выпуски'!$H$8)*((VLOOKUP(IF(C2220="Нет",VLOOKUP(A2220,Оп27_BYN→EUR!$A$2:$C$33,3,0),VLOOKUP((A2220-1),Оп27_BYN→EUR!$A$2:$C$33,3,0)),$B$2:$G$2774,5,0)-VLOOKUP(B2220,$B$2:$G$2774,5,0))/365+(VLOOKUP(IF(C2220="Нет",VLOOKUP(A2220,Оп27_BYN→EUR!$A$2:$C$33,3,0),VLOOKUP((A2220-1),Оп27_BYN→EUR!$A$2:$C$33,3,0)),$B$2:$G$2774,6,0)-VLOOKUP(B2220,$B$2:$G$2774,6,0))/366)</f>
        <v>1.8402374267111323</v>
      </c>
      <c r="F2220" s="54">
        <f>COUNTIF(D2221:$D$2774,365)</f>
        <v>554</v>
      </c>
      <c r="G2220" s="54">
        <f>COUNTIF(D2221:$D$2774,366)</f>
        <v>0</v>
      </c>
    </row>
    <row r="2221" spans="1:7" x14ac:dyDescent="0.25">
      <c r="A2221" s="54">
        <f>COUNTIF($C$3:C2221,"Да")</f>
        <v>24</v>
      </c>
      <c r="B2221" s="53">
        <f t="shared" si="70"/>
        <v>47619</v>
      </c>
      <c r="C2221" s="53" t="str">
        <f>IF(ISERROR(VLOOKUP(B2221,Оп27_BYN→EUR!$C$3:$C$33,1,0)),"Нет","Да")</f>
        <v>Нет</v>
      </c>
      <c r="D2221" s="54">
        <f t="shared" si="69"/>
        <v>365</v>
      </c>
      <c r="E2221" s="55">
        <f>('Все выпуски'!$H$4*'Все выпуски'!$H$8)*((VLOOKUP(IF(C2221="Нет",VLOOKUP(A2221,Оп27_BYN→EUR!$A$2:$C$33,3,0),VLOOKUP((A2221-1),Оп27_BYN→EUR!$A$2:$C$33,3,0)),$B$2:$G$2774,5,0)-VLOOKUP(B2221,$B$2:$G$2774,5,0))/365+(VLOOKUP(IF(C2221="Нет",VLOOKUP(A2221,Оп27_BYN→EUR!$A$2:$C$33,3,0),VLOOKUP((A2221-1),Оп27_BYN→EUR!$A$2:$C$33,3,0)),$B$2:$G$2774,6,0)-VLOOKUP(B2221,$B$2:$G$2774,6,0))/366)</f>
        <v>1.8669075343446269</v>
      </c>
      <c r="F2221" s="54">
        <f>COUNTIF(D2222:$D$2774,365)</f>
        <v>553</v>
      </c>
      <c r="G2221" s="54">
        <f>COUNTIF(D2222:$D$2774,366)</f>
        <v>0</v>
      </c>
    </row>
    <row r="2222" spans="1:7" x14ac:dyDescent="0.25">
      <c r="A2222" s="54">
        <f>COUNTIF($C$3:C2222,"Да")</f>
        <v>24</v>
      </c>
      <c r="B2222" s="53">
        <f t="shared" si="70"/>
        <v>47620</v>
      </c>
      <c r="C2222" s="53" t="str">
        <f>IF(ISERROR(VLOOKUP(B2222,Оп27_BYN→EUR!$C$3:$C$33,1,0)),"Нет","Да")</f>
        <v>Нет</v>
      </c>
      <c r="D2222" s="54">
        <f t="shared" si="69"/>
        <v>365</v>
      </c>
      <c r="E2222" s="55">
        <f>('Все выпуски'!$H$4*'Все выпуски'!$H$8)*((VLOOKUP(IF(C2222="Нет",VLOOKUP(A2222,Оп27_BYN→EUR!$A$2:$C$33,3,0),VLOOKUP((A2222-1),Оп27_BYN→EUR!$A$2:$C$33,3,0)),$B$2:$G$2774,5,0)-VLOOKUP(B2222,$B$2:$G$2774,5,0))/365+(VLOOKUP(IF(C2222="Нет",VLOOKUP(A2222,Оп27_BYN→EUR!$A$2:$C$33,3,0),VLOOKUP((A2222-1),Оп27_BYN→EUR!$A$2:$C$33,3,0)),$B$2:$G$2774,6,0)-VLOOKUP(B2222,$B$2:$G$2774,6,0))/366)</f>
        <v>1.8935776419781216</v>
      </c>
      <c r="F2222" s="54">
        <f>COUNTIF(D2223:$D$2774,365)</f>
        <v>552</v>
      </c>
      <c r="G2222" s="54">
        <f>COUNTIF(D2223:$D$2774,366)</f>
        <v>0</v>
      </c>
    </row>
    <row r="2223" spans="1:7" x14ac:dyDescent="0.25">
      <c r="A2223" s="54">
        <f>COUNTIF($C$3:C2223,"Да")</f>
        <v>24</v>
      </c>
      <c r="B2223" s="53">
        <f t="shared" si="70"/>
        <v>47621</v>
      </c>
      <c r="C2223" s="53" t="str">
        <f>IF(ISERROR(VLOOKUP(B2223,Оп27_BYN→EUR!$C$3:$C$33,1,0)),"Нет","Да")</f>
        <v>Нет</v>
      </c>
      <c r="D2223" s="54">
        <f t="shared" si="69"/>
        <v>365</v>
      </c>
      <c r="E2223" s="55">
        <f>('Все выпуски'!$H$4*'Все выпуски'!$H$8)*((VLOOKUP(IF(C2223="Нет",VLOOKUP(A2223,Оп27_BYN→EUR!$A$2:$C$33,3,0),VLOOKUP((A2223-1),Оп27_BYN→EUR!$A$2:$C$33,3,0)),$B$2:$G$2774,5,0)-VLOOKUP(B2223,$B$2:$G$2774,5,0))/365+(VLOOKUP(IF(C2223="Нет",VLOOKUP(A2223,Оп27_BYN→EUR!$A$2:$C$33,3,0),VLOOKUP((A2223-1),Оп27_BYN→EUR!$A$2:$C$33,3,0)),$B$2:$G$2774,6,0)-VLOOKUP(B2223,$B$2:$G$2774,6,0))/366)</f>
        <v>1.9202477496116164</v>
      </c>
      <c r="F2223" s="54">
        <f>COUNTIF(D2224:$D$2774,365)</f>
        <v>551</v>
      </c>
      <c r="G2223" s="54">
        <f>COUNTIF(D2224:$D$2774,366)</f>
        <v>0</v>
      </c>
    </row>
    <row r="2224" spans="1:7" x14ac:dyDescent="0.25">
      <c r="A2224" s="54">
        <f>COUNTIF($C$3:C2224,"Да")</f>
        <v>24</v>
      </c>
      <c r="B2224" s="53">
        <f t="shared" si="70"/>
        <v>47622</v>
      </c>
      <c r="C2224" s="53" t="str">
        <f>IF(ISERROR(VLOOKUP(B2224,Оп27_BYN→EUR!$C$3:$C$33,1,0)),"Нет","Да")</f>
        <v>Нет</v>
      </c>
      <c r="D2224" s="54">
        <f t="shared" si="69"/>
        <v>365</v>
      </c>
      <c r="E2224" s="55">
        <f>('Все выпуски'!$H$4*'Все выпуски'!$H$8)*((VLOOKUP(IF(C2224="Нет",VLOOKUP(A2224,Оп27_BYN→EUR!$A$2:$C$33,3,0),VLOOKUP((A2224-1),Оп27_BYN→EUR!$A$2:$C$33,3,0)),$B$2:$G$2774,5,0)-VLOOKUP(B2224,$B$2:$G$2774,5,0))/365+(VLOOKUP(IF(C2224="Нет",VLOOKUP(A2224,Оп27_BYN→EUR!$A$2:$C$33,3,0),VLOOKUP((A2224-1),Оп27_BYN→EUR!$A$2:$C$33,3,0)),$B$2:$G$2774,6,0)-VLOOKUP(B2224,$B$2:$G$2774,6,0))/366)</f>
        <v>1.9469178572451111</v>
      </c>
      <c r="F2224" s="54">
        <f>COUNTIF(D2225:$D$2774,365)</f>
        <v>550</v>
      </c>
      <c r="G2224" s="54">
        <f>COUNTIF(D2225:$D$2774,366)</f>
        <v>0</v>
      </c>
    </row>
    <row r="2225" spans="1:7" x14ac:dyDescent="0.25">
      <c r="A2225" s="54">
        <f>COUNTIF($C$3:C2225,"Да")</f>
        <v>24</v>
      </c>
      <c r="B2225" s="53">
        <f t="shared" si="70"/>
        <v>47623</v>
      </c>
      <c r="C2225" s="53" t="str">
        <f>IF(ISERROR(VLOOKUP(B2225,Оп27_BYN→EUR!$C$3:$C$33,1,0)),"Нет","Да")</f>
        <v>Нет</v>
      </c>
      <c r="D2225" s="54">
        <f t="shared" si="69"/>
        <v>365</v>
      </c>
      <c r="E2225" s="55">
        <f>('Все выпуски'!$H$4*'Все выпуски'!$H$8)*((VLOOKUP(IF(C2225="Нет",VLOOKUP(A2225,Оп27_BYN→EUR!$A$2:$C$33,3,0),VLOOKUP((A2225-1),Оп27_BYN→EUR!$A$2:$C$33,3,0)),$B$2:$G$2774,5,0)-VLOOKUP(B2225,$B$2:$G$2774,5,0))/365+(VLOOKUP(IF(C2225="Нет",VLOOKUP(A2225,Оп27_BYN→EUR!$A$2:$C$33,3,0),VLOOKUP((A2225-1),Оп27_BYN→EUR!$A$2:$C$33,3,0)),$B$2:$G$2774,6,0)-VLOOKUP(B2225,$B$2:$G$2774,6,0))/366)</f>
        <v>1.9735879648786057</v>
      </c>
      <c r="F2225" s="54">
        <f>COUNTIF(D2226:$D$2774,365)</f>
        <v>549</v>
      </c>
      <c r="G2225" s="54">
        <f>COUNTIF(D2226:$D$2774,366)</f>
        <v>0</v>
      </c>
    </row>
    <row r="2226" spans="1:7" x14ac:dyDescent="0.25">
      <c r="A2226" s="54">
        <f>COUNTIF($C$3:C2226,"Да")</f>
        <v>24</v>
      </c>
      <c r="B2226" s="53">
        <f t="shared" si="70"/>
        <v>47624</v>
      </c>
      <c r="C2226" s="53" t="str">
        <f>IF(ISERROR(VLOOKUP(B2226,Оп27_BYN→EUR!$C$3:$C$33,1,0)),"Нет","Да")</f>
        <v>Нет</v>
      </c>
      <c r="D2226" s="54">
        <f t="shared" si="69"/>
        <v>365</v>
      </c>
      <c r="E2226" s="55">
        <f>('Все выпуски'!$H$4*'Все выпуски'!$H$8)*((VLOOKUP(IF(C2226="Нет",VLOOKUP(A2226,Оп27_BYN→EUR!$A$2:$C$33,3,0),VLOOKUP((A2226-1),Оп27_BYN→EUR!$A$2:$C$33,3,0)),$B$2:$G$2774,5,0)-VLOOKUP(B2226,$B$2:$G$2774,5,0))/365+(VLOOKUP(IF(C2226="Нет",VLOOKUP(A2226,Оп27_BYN→EUR!$A$2:$C$33,3,0),VLOOKUP((A2226-1),Оп27_BYN→EUR!$A$2:$C$33,3,0)),$B$2:$G$2774,6,0)-VLOOKUP(B2226,$B$2:$G$2774,6,0))/366)</f>
        <v>2.0002580725121004</v>
      </c>
      <c r="F2226" s="54">
        <f>COUNTIF(D2227:$D$2774,365)</f>
        <v>548</v>
      </c>
      <c r="G2226" s="54">
        <f>COUNTIF(D2227:$D$2774,366)</f>
        <v>0</v>
      </c>
    </row>
    <row r="2227" spans="1:7" x14ac:dyDescent="0.25">
      <c r="A2227" s="54">
        <f>COUNTIF($C$3:C2227,"Да")</f>
        <v>24</v>
      </c>
      <c r="B2227" s="53">
        <f t="shared" si="70"/>
        <v>47625</v>
      </c>
      <c r="C2227" s="53" t="str">
        <f>IF(ISERROR(VLOOKUP(B2227,Оп27_BYN→EUR!$C$3:$C$33,1,0)),"Нет","Да")</f>
        <v>Нет</v>
      </c>
      <c r="D2227" s="54">
        <f t="shared" si="69"/>
        <v>365</v>
      </c>
      <c r="E2227" s="55">
        <f>('Все выпуски'!$H$4*'Все выпуски'!$H$8)*((VLOOKUP(IF(C2227="Нет",VLOOKUP(A2227,Оп27_BYN→EUR!$A$2:$C$33,3,0),VLOOKUP((A2227-1),Оп27_BYN→EUR!$A$2:$C$33,3,0)),$B$2:$G$2774,5,0)-VLOOKUP(B2227,$B$2:$G$2774,5,0))/365+(VLOOKUP(IF(C2227="Нет",VLOOKUP(A2227,Оп27_BYN→EUR!$A$2:$C$33,3,0),VLOOKUP((A2227-1),Оп27_BYN→EUR!$A$2:$C$33,3,0)),$B$2:$G$2774,6,0)-VLOOKUP(B2227,$B$2:$G$2774,6,0))/366)</f>
        <v>2.0269281801455952</v>
      </c>
      <c r="F2227" s="54">
        <f>COUNTIF(D2228:$D$2774,365)</f>
        <v>547</v>
      </c>
      <c r="G2227" s="54">
        <f>COUNTIF(D2228:$D$2774,366)</f>
        <v>0</v>
      </c>
    </row>
    <row r="2228" spans="1:7" x14ac:dyDescent="0.25">
      <c r="A2228" s="54">
        <f>COUNTIF($C$3:C2228,"Да")</f>
        <v>24</v>
      </c>
      <c r="B2228" s="53">
        <f t="shared" si="70"/>
        <v>47626</v>
      </c>
      <c r="C2228" s="53" t="str">
        <f>IF(ISERROR(VLOOKUP(B2228,Оп27_BYN→EUR!$C$3:$C$33,1,0)),"Нет","Да")</f>
        <v>Нет</v>
      </c>
      <c r="D2228" s="54">
        <f t="shared" si="69"/>
        <v>365</v>
      </c>
      <c r="E2228" s="55">
        <f>('Все выпуски'!$H$4*'Все выпуски'!$H$8)*((VLOOKUP(IF(C2228="Нет",VLOOKUP(A2228,Оп27_BYN→EUR!$A$2:$C$33,3,0),VLOOKUP((A2228-1),Оп27_BYN→EUR!$A$2:$C$33,3,0)),$B$2:$G$2774,5,0)-VLOOKUP(B2228,$B$2:$G$2774,5,0))/365+(VLOOKUP(IF(C2228="Нет",VLOOKUP(A2228,Оп27_BYN→EUR!$A$2:$C$33,3,0),VLOOKUP((A2228-1),Оп27_BYN→EUR!$A$2:$C$33,3,0)),$B$2:$G$2774,6,0)-VLOOKUP(B2228,$B$2:$G$2774,6,0))/366)</f>
        <v>2.0535982877790895</v>
      </c>
      <c r="F2228" s="54">
        <f>COUNTIF(D2229:$D$2774,365)</f>
        <v>546</v>
      </c>
      <c r="G2228" s="54">
        <f>COUNTIF(D2229:$D$2774,366)</f>
        <v>0</v>
      </c>
    </row>
    <row r="2229" spans="1:7" x14ac:dyDescent="0.25">
      <c r="A2229" s="54">
        <f>COUNTIF($C$3:C2229,"Да")</f>
        <v>24</v>
      </c>
      <c r="B2229" s="53">
        <f t="shared" si="70"/>
        <v>47627</v>
      </c>
      <c r="C2229" s="53" t="str">
        <f>IF(ISERROR(VLOOKUP(B2229,Оп27_BYN→EUR!$C$3:$C$33,1,0)),"Нет","Да")</f>
        <v>Нет</v>
      </c>
      <c r="D2229" s="54">
        <f t="shared" si="69"/>
        <v>365</v>
      </c>
      <c r="E2229" s="55">
        <f>('Все выпуски'!$H$4*'Все выпуски'!$H$8)*((VLOOKUP(IF(C2229="Нет",VLOOKUP(A2229,Оп27_BYN→EUR!$A$2:$C$33,3,0),VLOOKUP((A2229-1),Оп27_BYN→EUR!$A$2:$C$33,3,0)),$B$2:$G$2774,5,0)-VLOOKUP(B2229,$B$2:$G$2774,5,0))/365+(VLOOKUP(IF(C2229="Нет",VLOOKUP(A2229,Оп27_BYN→EUR!$A$2:$C$33,3,0),VLOOKUP((A2229-1),Оп27_BYN→EUR!$A$2:$C$33,3,0)),$B$2:$G$2774,6,0)-VLOOKUP(B2229,$B$2:$G$2774,6,0))/366)</f>
        <v>2.0802683954125842</v>
      </c>
      <c r="F2229" s="54">
        <f>COUNTIF(D2230:$D$2774,365)</f>
        <v>545</v>
      </c>
      <c r="G2229" s="54">
        <f>COUNTIF(D2230:$D$2774,366)</f>
        <v>0</v>
      </c>
    </row>
    <row r="2230" spans="1:7" x14ac:dyDescent="0.25">
      <c r="A2230" s="54">
        <f>COUNTIF($C$3:C2230,"Да")</f>
        <v>24</v>
      </c>
      <c r="B2230" s="53">
        <f t="shared" si="70"/>
        <v>47628</v>
      </c>
      <c r="C2230" s="53" t="str">
        <f>IF(ISERROR(VLOOKUP(B2230,Оп27_BYN→EUR!$C$3:$C$33,1,0)),"Нет","Да")</f>
        <v>Нет</v>
      </c>
      <c r="D2230" s="54">
        <f t="shared" si="69"/>
        <v>365</v>
      </c>
      <c r="E2230" s="55">
        <f>('Все выпуски'!$H$4*'Все выпуски'!$H$8)*((VLOOKUP(IF(C2230="Нет",VLOOKUP(A2230,Оп27_BYN→EUR!$A$2:$C$33,3,0),VLOOKUP((A2230-1),Оп27_BYN→EUR!$A$2:$C$33,3,0)),$B$2:$G$2774,5,0)-VLOOKUP(B2230,$B$2:$G$2774,5,0))/365+(VLOOKUP(IF(C2230="Нет",VLOOKUP(A2230,Оп27_BYN→EUR!$A$2:$C$33,3,0),VLOOKUP((A2230-1),Оп27_BYN→EUR!$A$2:$C$33,3,0)),$B$2:$G$2774,6,0)-VLOOKUP(B2230,$B$2:$G$2774,6,0))/366)</f>
        <v>2.106938503046079</v>
      </c>
      <c r="F2230" s="54">
        <f>COUNTIF(D2231:$D$2774,365)</f>
        <v>544</v>
      </c>
      <c r="G2230" s="54">
        <f>COUNTIF(D2231:$D$2774,366)</f>
        <v>0</v>
      </c>
    </row>
    <row r="2231" spans="1:7" x14ac:dyDescent="0.25">
      <c r="A2231" s="54">
        <f>COUNTIF($C$3:C2231,"Да")</f>
        <v>24</v>
      </c>
      <c r="B2231" s="53">
        <f t="shared" si="70"/>
        <v>47629</v>
      </c>
      <c r="C2231" s="53" t="str">
        <f>IF(ISERROR(VLOOKUP(B2231,Оп27_BYN→EUR!$C$3:$C$33,1,0)),"Нет","Да")</f>
        <v>Нет</v>
      </c>
      <c r="D2231" s="54">
        <f t="shared" si="69"/>
        <v>365</v>
      </c>
      <c r="E2231" s="55">
        <f>('Все выпуски'!$H$4*'Все выпуски'!$H$8)*((VLOOKUP(IF(C2231="Нет",VLOOKUP(A2231,Оп27_BYN→EUR!$A$2:$C$33,3,0),VLOOKUP((A2231-1),Оп27_BYN→EUR!$A$2:$C$33,3,0)),$B$2:$G$2774,5,0)-VLOOKUP(B2231,$B$2:$G$2774,5,0))/365+(VLOOKUP(IF(C2231="Нет",VLOOKUP(A2231,Оп27_BYN→EUR!$A$2:$C$33,3,0),VLOOKUP((A2231-1),Оп27_BYN→EUR!$A$2:$C$33,3,0)),$B$2:$G$2774,6,0)-VLOOKUP(B2231,$B$2:$G$2774,6,0))/366)</f>
        <v>2.1336086106795737</v>
      </c>
      <c r="F2231" s="54">
        <f>COUNTIF(D2232:$D$2774,365)</f>
        <v>543</v>
      </c>
      <c r="G2231" s="54">
        <f>COUNTIF(D2232:$D$2774,366)</f>
        <v>0</v>
      </c>
    </row>
    <row r="2232" spans="1:7" x14ac:dyDescent="0.25">
      <c r="A2232" s="54">
        <f>COUNTIF($C$3:C2232,"Да")</f>
        <v>24</v>
      </c>
      <c r="B2232" s="53">
        <f t="shared" si="70"/>
        <v>47630</v>
      </c>
      <c r="C2232" s="53" t="str">
        <f>IF(ISERROR(VLOOKUP(B2232,Оп27_BYN→EUR!$C$3:$C$33,1,0)),"Нет","Да")</f>
        <v>Нет</v>
      </c>
      <c r="D2232" s="54">
        <f t="shared" si="69"/>
        <v>365</v>
      </c>
      <c r="E2232" s="55">
        <f>('Все выпуски'!$H$4*'Все выпуски'!$H$8)*((VLOOKUP(IF(C2232="Нет",VLOOKUP(A2232,Оп27_BYN→EUR!$A$2:$C$33,3,0),VLOOKUP((A2232-1),Оп27_BYN→EUR!$A$2:$C$33,3,0)),$B$2:$G$2774,5,0)-VLOOKUP(B2232,$B$2:$G$2774,5,0))/365+(VLOOKUP(IF(C2232="Нет",VLOOKUP(A2232,Оп27_BYN→EUR!$A$2:$C$33,3,0),VLOOKUP((A2232-1),Оп27_BYN→EUR!$A$2:$C$33,3,0)),$B$2:$G$2774,6,0)-VLOOKUP(B2232,$B$2:$G$2774,6,0))/366)</f>
        <v>2.1602787183130685</v>
      </c>
      <c r="F2232" s="54">
        <f>COUNTIF(D2233:$D$2774,365)</f>
        <v>542</v>
      </c>
      <c r="G2232" s="54">
        <f>COUNTIF(D2233:$D$2774,366)</f>
        <v>0</v>
      </c>
    </row>
    <row r="2233" spans="1:7" x14ac:dyDescent="0.25">
      <c r="A2233" s="54">
        <f>COUNTIF($C$3:C2233,"Да")</f>
        <v>24</v>
      </c>
      <c r="B2233" s="53">
        <f t="shared" si="70"/>
        <v>47631</v>
      </c>
      <c r="C2233" s="53" t="str">
        <f>IF(ISERROR(VLOOKUP(B2233,Оп27_BYN→EUR!$C$3:$C$33,1,0)),"Нет","Да")</f>
        <v>Нет</v>
      </c>
      <c r="D2233" s="54">
        <f t="shared" si="69"/>
        <v>365</v>
      </c>
      <c r="E2233" s="55">
        <f>('Все выпуски'!$H$4*'Все выпуски'!$H$8)*((VLOOKUP(IF(C2233="Нет",VLOOKUP(A2233,Оп27_BYN→EUR!$A$2:$C$33,3,0),VLOOKUP((A2233-1),Оп27_BYN→EUR!$A$2:$C$33,3,0)),$B$2:$G$2774,5,0)-VLOOKUP(B2233,$B$2:$G$2774,5,0))/365+(VLOOKUP(IF(C2233="Нет",VLOOKUP(A2233,Оп27_BYN→EUR!$A$2:$C$33,3,0),VLOOKUP((A2233-1),Оп27_BYN→EUR!$A$2:$C$33,3,0)),$B$2:$G$2774,6,0)-VLOOKUP(B2233,$B$2:$G$2774,6,0))/366)</f>
        <v>2.1869488259465628</v>
      </c>
      <c r="F2233" s="54">
        <f>COUNTIF(D2234:$D$2774,365)</f>
        <v>541</v>
      </c>
      <c r="G2233" s="54">
        <f>COUNTIF(D2234:$D$2774,366)</f>
        <v>0</v>
      </c>
    </row>
    <row r="2234" spans="1:7" x14ac:dyDescent="0.25">
      <c r="A2234" s="54">
        <f>COUNTIF($C$3:C2234,"Да")</f>
        <v>24</v>
      </c>
      <c r="B2234" s="53">
        <f t="shared" si="70"/>
        <v>47632</v>
      </c>
      <c r="C2234" s="53" t="str">
        <f>IF(ISERROR(VLOOKUP(B2234,Оп27_BYN→EUR!$C$3:$C$33,1,0)),"Нет","Да")</f>
        <v>Нет</v>
      </c>
      <c r="D2234" s="54">
        <f t="shared" si="69"/>
        <v>365</v>
      </c>
      <c r="E2234" s="55">
        <f>('Все выпуски'!$H$4*'Все выпуски'!$H$8)*((VLOOKUP(IF(C2234="Нет",VLOOKUP(A2234,Оп27_BYN→EUR!$A$2:$C$33,3,0),VLOOKUP((A2234-1),Оп27_BYN→EUR!$A$2:$C$33,3,0)),$B$2:$G$2774,5,0)-VLOOKUP(B2234,$B$2:$G$2774,5,0))/365+(VLOOKUP(IF(C2234="Нет",VLOOKUP(A2234,Оп27_BYN→EUR!$A$2:$C$33,3,0),VLOOKUP((A2234-1),Оп27_BYN→EUR!$A$2:$C$33,3,0)),$B$2:$G$2774,6,0)-VLOOKUP(B2234,$B$2:$G$2774,6,0))/366)</f>
        <v>2.213618933580058</v>
      </c>
      <c r="F2234" s="54">
        <f>COUNTIF(D2235:$D$2774,365)</f>
        <v>540</v>
      </c>
      <c r="G2234" s="54">
        <f>COUNTIF(D2235:$D$2774,366)</f>
        <v>0</v>
      </c>
    </row>
    <row r="2235" spans="1:7" x14ac:dyDescent="0.25">
      <c r="A2235" s="54">
        <f>COUNTIF($C$3:C2235,"Да")</f>
        <v>24</v>
      </c>
      <c r="B2235" s="53">
        <f t="shared" si="70"/>
        <v>47633</v>
      </c>
      <c r="C2235" s="53" t="str">
        <f>IF(ISERROR(VLOOKUP(B2235,Оп27_BYN→EUR!$C$3:$C$33,1,0)),"Нет","Да")</f>
        <v>Нет</v>
      </c>
      <c r="D2235" s="54">
        <f t="shared" si="69"/>
        <v>365</v>
      </c>
      <c r="E2235" s="55">
        <f>('Все выпуски'!$H$4*'Все выпуски'!$H$8)*((VLOOKUP(IF(C2235="Нет",VLOOKUP(A2235,Оп27_BYN→EUR!$A$2:$C$33,3,0),VLOOKUP((A2235-1),Оп27_BYN→EUR!$A$2:$C$33,3,0)),$B$2:$G$2774,5,0)-VLOOKUP(B2235,$B$2:$G$2774,5,0))/365+(VLOOKUP(IF(C2235="Нет",VLOOKUP(A2235,Оп27_BYN→EUR!$A$2:$C$33,3,0),VLOOKUP((A2235-1),Оп27_BYN→EUR!$A$2:$C$33,3,0)),$B$2:$G$2774,6,0)-VLOOKUP(B2235,$B$2:$G$2774,6,0))/366)</f>
        <v>2.2402890412135523</v>
      </c>
      <c r="F2235" s="54">
        <f>COUNTIF(D2236:$D$2774,365)</f>
        <v>539</v>
      </c>
      <c r="G2235" s="54">
        <f>COUNTIF(D2236:$D$2774,366)</f>
        <v>0</v>
      </c>
    </row>
    <row r="2236" spans="1:7" x14ac:dyDescent="0.25">
      <c r="A2236" s="54">
        <f>COUNTIF($C$3:C2236,"Да")</f>
        <v>24</v>
      </c>
      <c r="B2236" s="53">
        <f t="shared" si="70"/>
        <v>47634</v>
      </c>
      <c r="C2236" s="53" t="str">
        <f>IF(ISERROR(VLOOKUP(B2236,Оп27_BYN→EUR!$C$3:$C$33,1,0)),"Нет","Да")</f>
        <v>Нет</v>
      </c>
      <c r="D2236" s="54">
        <f t="shared" si="69"/>
        <v>365</v>
      </c>
      <c r="E2236" s="55">
        <f>('Все выпуски'!$H$4*'Все выпуски'!$H$8)*((VLOOKUP(IF(C2236="Нет",VLOOKUP(A2236,Оп27_BYN→EUR!$A$2:$C$33,3,0),VLOOKUP((A2236-1),Оп27_BYN→EUR!$A$2:$C$33,3,0)),$B$2:$G$2774,5,0)-VLOOKUP(B2236,$B$2:$G$2774,5,0))/365+(VLOOKUP(IF(C2236="Нет",VLOOKUP(A2236,Оп27_BYN→EUR!$A$2:$C$33,3,0),VLOOKUP((A2236-1),Оп27_BYN→EUR!$A$2:$C$33,3,0)),$B$2:$G$2774,6,0)-VLOOKUP(B2236,$B$2:$G$2774,6,0))/366)</f>
        <v>2.2669591488470471</v>
      </c>
      <c r="F2236" s="54">
        <f>COUNTIF(D2237:$D$2774,365)</f>
        <v>538</v>
      </c>
      <c r="G2236" s="54">
        <f>COUNTIF(D2237:$D$2774,366)</f>
        <v>0</v>
      </c>
    </row>
    <row r="2237" spans="1:7" x14ac:dyDescent="0.25">
      <c r="A2237" s="54">
        <f>COUNTIF($C$3:C2237,"Да")</f>
        <v>24</v>
      </c>
      <c r="B2237" s="53">
        <f t="shared" si="70"/>
        <v>47635</v>
      </c>
      <c r="C2237" s="53" t="str">
        <f>IF(ISERROR(VLOOKUP(B2237,Оп27_BYN→EUR!$C$3:$C$33,1,0)),"Нет","Да")</f>
        <v>Нет</v>
      </c>
      <c r="D2237" s="54">
        <f t="shared" si="69"/>
        <v>365</v>
      </c>
      <c r="E2237" s="55">
        <f>('Все выпуски'!$H$4*'Все выпуски'!$H$8)*((VLOOKUP(IF(C2237="Нет",VLOOKUP(A2237,Оп27_BYN→EUR!$A$2:$C$33,3,0),VLOOKUP((A2237-1),Оп27_BYN→EUR!$A$2:$C$33,3,0)),$B$2:$G$2774,5,0)-VLOOKUP(B2237,$B$2:$G$2774,5,0))/365+(VLOOKUP(IF(C2237="Нет",VLOOKUP(A2237,Оп27_BYN→EUR!$A$2:$C$33,3,0),VLOOKUP((A2237-1),Оп27_BYN→EUR!$A$2:$C$33,3,0)),$B$2:$G$2774,6,0)-VLOOKUP(B2237,$B$2:$G$2774,6,0))/366)</f>
        <v>2.2936292564805418</v>
      </c>
      <c r="F2237" s="54">
        <f>COUNTIF(D2238:$D$2774,365)</f>
        <v>537</v>
      </c>
      <c r="G2237" s="54">
        <f>COUNTIF(D2238:$D$2774,366)</f>
        <v>0</v>
      </c>
    </row>
    <row r="2238" spans="1:7" x14ac:dyDescent="0.25">
      <c r="A2238" s="54">
        <f>COUNTIF($C$3:C2238,"Да")</f>
        <v>24</v>
      </c>
      <c r="B2238" s="53">
        <f t="shared" si="70"/>
        <v>47636</v>
      </c>
      <c r="C2238" s="53" t="str">
        <f>IF(ISERROR(VLOOKUP(B2238,Оп27_BYN→EUR!$C$3:$C$33,1,0)),"Нет","Да")</f>
        <v>Нет</v>
      </c>
      <c r="D2238" s="54">
        <f t="shared" si="69"/>
        <v>365</v>
      </c>
      <c r="E2238" s="55">
        <f>('Все выпуски'!$H$4*'Все выпуски'!$H$8)*((VLOOKUP(IF(C2238="Нет",VLOOKUP(A2238,Оп27_BYN→EUR!$A$2:$C$33,3,0),VLOOKUP((A2238-1),Оп27_BYN→EUR!$A$2:$C$33,3,0)),$B$2:$G$2774,5,0)-VLOOKUP(B2238,$B$2:$G$2774,5,0))/365+(VLOOKUP(IF(C2238="Нет",VLOOKUP(A2238,Оп27_BYN→EUR!$A$2:$C$33,3,0),VLOOKUP((A2238-1),Оп27_BYN→EUR!$A$2:$C$33,3,0)),$B$2:$G$2774,6,0)-VLOOKUP(B2238,$B$2:$G$2774,6,0))/366)</f>
        <v>2.3202993641140361</v>
      </c>
      <c r="F2238" s="54">
        <f>COUNTIF(D2239:$D$2774,365)</f>
        <v>536</v>
      </c>
      <c r="G2238" s="54">
        <f>COUNTIF(D2239:$D$2774,366)</f>
        <v>0</v>
      </c>
    </row>
    <row r="2239" spans="1:7" x14ac:dyDescent="0.25">
      <c r="A2239" s="54">
        <f>COUNTIF($C$3:C2239,"Да")</f>
        <v>24</v>
      </c>
      <c r="B2239" s="53">
        <f t="shared" si="70"/>
        <v>47637</v>
      </c>
      <c r="C2239" s="53" t="str">
        <f>IF(ISERROR(VLOOKUP(B2239,Оп27_BYN→EUR!$C$3:$C$33,1,0)),"Нет","Да")</f>
        <v>Нет</v>
      </c>
      <c r="D2239" s="54">
        <f t="shared" si="69"/>
        <v>365</v>
      </c>
      <c r="E2239" s="55">
        <f>('Все выпуски'!$H$4*'Все выпуски'!$H$8)*((VLOOKUP(IF(C2239="Нет",VLOOKUP(A2239,Оп27_BYN→EUR!$A$2:$C$33,3,0),VLOOKUP((A2239-1),Оп27_BYN→EUR!$A$2:$C$33,3,0)),$B$2:$G$2774,5,0)-VLOOKUP(B2239,$B$2:$G$2774,5,0))/365+(VLOOKUP(IF(C2239="Нет",VLOOKUP(A2239,Оп27_BYN→EUR!$A$2:$C$33,3,0),VLOOKUP((A2239-1),Оп27_BYN→EUR!$A$2:$C$33,3,0)),$B$2:$G$2774,6,0)-VLOOKUP(B2239,$B$2:$G$2774,6,0))/366)</f>
        <v>2.3469694717475313</v>
      </c>
      <c r="F2239" s="54">
        <f>COUNTIF(D2240:$D$2774,365)</f>
        <v>535</v>
      </c>
      <c r="G2239" s="54">
        <f>COUNTIF(D2240:$D$2774,366)</f>
        <v>0</v>
      </c>
    </row>
    <row r="2240" spans="1:7" x14ac:dyDescent="0.25">
      <c r="A2240" s="54">
        <f>COUNTIF($C$3:C2240,"Да")</f>
        <v>24</v>
      </c>
      <c r="B2240" s="53">
        <f t="shared" si="70"/>
        <v>47638</v>
      </c>
      <c r="C2240" s="53" t="str">
        <f>IF(ISERROR(VLOOKUP(B2240,Оп27_BYN→EUR!$C$3:$C$33,1,0)),"Нет","Да")</f>
        <v>Нет</v>
      </c>
      <c r="D2240" s="54">
        <f t="shared" si="69"/>
        <v>365</v>
      </c>
      <c r="E2240" s="55">
        <f>('Все выпуски'!$H$4*'Все выпуски'!$H$8)*((VLOOKUP(IF(C2240="Нет",VLOOKUP(A2240,Оп27_BYN→EUR!$A$2:$C$33,3,0),VLOOKUP((A2240-1),Оп27_BYN→EUR!$A$2:$C$33,3,0)),$B$2:$G$2774,5,0)-VLOOKUP(B2240,$B$2:$G$2774,5,0))/365+(VLOOKUP(IF(C2240="Нет",VLOOKUP(A2240,Оп27_BYN→EUR!$A$2:$C$33,3,0),VLOOKUP((A2240-1),Оп27_BYN→EUR!$A$2:$C$33,3,0)),$B$2:$G$2774,6,0)-VLOOKUP(B2240,$B$2:$G$2774,6,0))/366)</f>
        <v>2.3736395793810257</v>
      </c>
      <c r="F2240" s="54">
        <f>COUNTIF(D2241:$D$2774,365)</f>
        <v>534</v>
      </c>
      <c r="G2240" s="54">
        <f>COUNTIF(D2241:$D$2774,366)</f>
        <v>0</v>
      </c>
    </row>
    <row r="2241" spans="1:7" x14ac:dyDescent="0.25">
      <c r="A2241" s="54">
        <f>COUNTIF($C$3:C2241,"Да")</f>
        <v>24</v>
      </c>
      <c r="B2241" s="53">
        <f t="shared" si="70"/>
        <v>47639</v>
      </c>
      <c r="C2241" s="53" t="str">
        <f>IF(ISERROR(VLOOKUP(B2241,Оп27_BYN→EUR!$C$3:$C$33,1,0)),"Нет","Да")</f>
        <v>Нет</v>
      </c>
      <c r="D2241" s="54">
        <f t="shared" si="69"/>
        <v>365</v>
      </c>
      <c r="E2241" s="55">
        <f>('Все выпуски'!$H$4*'Все выпуски'!$H$8)*((VLOOKUP(IF(C2241="Нет",VLOOKUP(A2241,Оп27_BYN→EUR!$A$2:$C$33,3,0),VLOOKUP((A2241-1),Оп27_BYN→EUR!$A$2:$C$33,3,0)),$B$2:$G$2774,5,0)-VLOOKUP(B2241,$B$2:$G$2774,5,0))/365+(VLOOKUP(IF(C2241="Нет",VLOOKUP(A2241,Оп27_BYN→EUR!$A$2:$C$33,3,0),VLOOKUP((A2241-1),Оп27_BYN→EUR!$A$2:$C$33,3,0)),$B$2:$G$2774,6,0)-VLOOKUP(B2241,$B$2:$G$2774,6,0))/366)</f>
        <v>2.4003096870145204</v>
      </c>
      <c r="F2241" s="54">
        <f>COUNTIF(D2242:$D$2774,365)</f>
        <v>533</v>
      </c>
      <c r="G2241" s="54">
        <f>COUNTIF(D2242:$D$2774,366)</f>
        <v>0</v>
      </c>
    </row>
    <row r="2242" spans="1:7" x14ac:dyDescent="0.25">
      <c r="A2242" s="54">
        <f>COUNTIF($C$3:C2242,"Да")</f>
        <v>24</v>
      </c>
      <c r="B2242" s="53">
        <f t="shared" si="70"/>
        <v>47640</v>
      </c>
      <c r="C2242" s="53" t="str">
        <f>IF(ISERROR(VLOOKUP(B2242,Оп27_BYN→EUR!$C$3:$C$33,1,0)),"Нет","Да")</f>
        <v>Нет</v>
      </c>
      <c r="D2242" s="54">
        <f t="shared" si="69"/>
        <v>365</v>
      </c>
      <c r="E2242" s="55">
        <f>('Все выпуски'!$H$4*'Все выпуски'!$H$8)*((VLOOKUP(IF(C2242="Нет",VLOOKUP(A2242,Оп27_BYN→EUR!$A$2:$C$33,3,0),VLOOKUP((A2242-1),Оп27_BYN→EUR!$A$2:$C$33,3,0)),$B$2:$G$2774,5,0)-VLOOKUP(B2242,$B$2:$G$2774,5,0))/365+(VLOOKUP(IF(C2242="Нет",VLOOKUP(A2242,Оп27_BYN→EUR!$A$2:$C$33,3,0),VLOOKUP((A2242-1),Оп27_BYN→EUR!$A$2:$C$33,3,0)),$B$2:$G$2774,6,0)-VLOOKUP(B2242,$B$2:$G$2774,6,0))/366)</f>
        <v>2.4269797946480152</v>
      </c>
      <c r="F2242" s="54">
        <f>COUNTIF(D2243:$D$2774,365)</f>
        <v>532</v>
      </c>
      <c r="G2242" s="54">
        <f>COUNTIF(D2243:$D$2774,366)</f>
        <v>0</v>
      </c>
    </row>
    <row r="2243" spans="1:7" x14ac:dyDescent="0.25">
      <c r="A2243" s="54">
        <f>COUNTIF($C$3:C2243,"Да")</f>
        <v>25</v>
      </c>
      <c r="B2243" s="53">
        <f t="shared" si="70"/>
        <v>47641</v>
      </c>
      <c r="C2243" s="53" t="str">
        <f>IF(ISERROR(VLOOKUP(B2243,Оп27_BYN→EUR!$C$3:$C$33,1,0)),"Нет","Да")</f>
        <v>Да</v>
      </c>
      <c r="D2243" s="54">
        <f t="shared" si="69"/>
        <v>365</v>
      </c>
      <c r="E2243" s="55">
        <f>('Все выпуски'!$H$4*'Все выпуски'!$H$8)*((VLOOKUP(IF(C2243="Нет",VLOOKUP(A2243,Оп27_BYN→EUR!$A$2:$C$33,3,0),VLOOKUP((A2243-1),Оп27_BYN→EUR!$A$2:$C$33,3,0)),$B$2:$G$2774,5,0)-VLOOKUP(B2243,$B$2:$G$2774,5,0))/365+(VLOOKUP(IF(C2243="Нет",VLOOKUP(A2243,Оп27_BYN→EUR!$A$2:$C$33,3,0),VLOOKUP((A2243-1),Оп27_BYN→EUR!$A$2:$C$33,3,0)),$B$2:$G$2774,6,0)-VLOOKUP(B2243,$B$2:$G$2774,6,0))/366)</f>
        <v>2.4536499022815099</v>
      </c>
      <c r="F2243" s="54">
        <f>COUNTIF(D2244:$D$2774,365)</f>
        <v>531</v>
      </c>
      <c r="G2243" s="54">
        <f>COUNTIF(D2244:$D$2774,366)</f>
        <v>0</v>
      </c>
    </row>
    <row r="2244" spans="1:7" x14ac:dyDescent="0.25">
      <c r="A2244" s="54">
        <f>COUNTIF($C$3:C2244,"Да")</f>
        <v>25</v>
      </c>
      <c r="B2244" s="53">
        <f t="shared" ref="B2244:B2307" si="71">B2243+1</f>
        <v>47642</v>
      </c>
      <c r="C2244" s="53" t="str">
        <f>IF(ISERROR(VLOOKUP(B2244,Оп27_BYN→EUR!$C$3:$C$33,1,0)),"Нет","Да")</f>
        <v>Нет</v>
      </c>
      <c r="D2244" s="54">
        <f t="shared" si="69"/>
        <v>365</v>
      </c>
      <c r="E2244" s="55">
        <f>('Все выпуски'!$H$4*'Все выпуски'!$H$8)*((VLOOKUP(IF(C2244="Нет",VLOOKUP(A2244,Оп27_BYN→EUR!$A$2:$C$33,3,0),VLOOKUP((A2244-1),Оп27_BYN→EUR!$A$2:$C$33,3,0)),$B$2:$G$2774,5,0)-VLOOKUP(B2244,$B$2:$G$2774,5,0))/365+(VLOOKUP(IF(C2244="Нет",VLOOKUP(A2244,Оп27_BYN→EUR!$A$2:$C$33,3,0),VLOOKUP((A2244-1),Оп27_BYN→EUR!$A$2:$C$33,3,0)),$B$2:$G$2774,6,0)-VLOOKUP(B2244,$B$2:$G$2774,6,0))/366)</f>
        <v>2.6670107633494672E-2</v>
      </c>
      <c r="F2244" s="54">
        <f>COUNTIF(D2245:$D$2774,365)</f>
        <v>530</v>
      </c>
      <c r="G2244" s="54">
        <f>COUNTIF(D2245:$D$2774,366)</f>
        <v>0</v>
      </c>
    </row>
    <row r="2245" spans="1:7" x14ac:dyDescent="0.25">
      <c r="A2245" s="54">
        <f>COUNTIF($C$3:C2245,"Да")</f>
        <v>25</v>
      </c>
      <c r="B2245" s="53">
        <f t="shared" si="71"/>
        <v>47643</v>
      </c>
      <c r="C2245" s="53" t="str">
        <f>IF(ISERROR(VLOOKUP(B2245,Оп27_BYN→EUR!$C$3:$C$33,1,0)),"Нет","Да")</f>
        <v>Нет</v>
      </c>
      <c r="D2245" s="54">
        <f t="shared" si="69"/>
        <v>365</v>
      </c>
      <c r="E2245" s="55">
        <f>('Все выпуски'!$H$4*'Все выпуски'!$H$8)*((VLOOKUP(IF(C2245="Нет",VLOOKUP(A2245,Оп27_BYN→EUR!$A$2:$C$33,3,0),VLOOKUP((A2245-1),Оп27_BYN→EUR!$A$2:$C$33,3,0)),$B$2:$G$2774,5,0)-VLOOKUP(B2245,$B$2:$G$2774,5,0))/365+(VLOOKUP(IF(C2245="Нет",VLOOKUP(A2245,Оп27_BYN→EUR!$A$2:$C$33,3,0),VLOOKUP((A2245-1),Оп27_BYN→EUR!$A$2:$C$33,3,0)),$B$2:$G$2774,6,0)-VLOOKUP(B2245,$B$2:$G$2774,6,0))/366)</f>
        <v>5.3340215266989344E-2</v>
      </c>
      <c r="F2245" s="54">
        <f>COUNTIF(D2246:$D$2774,365)</f>
        <v>529</v>
      </c>
      <c r="G2245" s="54">
        <f>COUNTIF(D2246:$D$2774,366)</f>
        <v>0</v>
      </c>
    </row>
    <row r="2246" spans="1:7" x14ac:dyDescent="0.25">
      <c r="A2246" s="54">
        <f>COUNTIF($C$3:C2246,"Да")</f>
        <v>25</v>
      </c>
      <c r="B2246" s="53">
        <f t="shared" si="71"/>
        <v>47644</v>
      </c>
      <c r="C2246" s="53" t="str">
        <f>IF(ISERROR(VLOOKUP(B2246,Оп27_BYN→EUR!$C$3:$C$33,1,0)),"Нет","Да")</f>
        <v>Нет</v>
      </c>
      <c r="D2246" s="54">
        <f t="shared" si="69"/>
        <v>365</v>
      </c>
      <c r="E2246" s="55">
        <f>('Все выпуски'!$H$4*'Все выпуски'!$H$8)*((VLOOKUP(IF(C2246="Нет",VLOOKUP(A2246,Оп27_BYN→EUR!$A$2:$C$33,3,0),VLOOKUP((A2246-1),Оп27_BYN→EUR!$A$2:$C$33,3,0)),$B$2:$G$2774,5,0)-VLOOKUP(B2246,$B$2:$G$2774,5,0))/365+(VLOOKUP(IF(C2246="Нет",VLOOKUP(A2246,Оп27_BYN→EUR!$A$2:$C$33,3,0),VLOOKUP((A2246-1),Оп27_BYN→EUR!$A$2:$C$33,3,0)),$B$2:$G$2774,6,0)-VLOOKUP(B2246,$B$2:$G$2774,6,0))/366)</f>
        <v>8.0010322900484002E-2</v>
      </c>
      <c r="F2246" s="54">
        <f>COUNTIF(D2247:$D$2774,365)</f>
        <v>528</v>
      </c>
      <c r="G2246" s="54">
        <f>COUNTIF(D2247:$D$2774,366)</f>
        <v>0</v>
      </c>
    </row>
    <row r="2247" spans="1:7" x14ac:dyDescent="0.25">
      <c r="A2247" s="54">
        <f>COUNTIF($C$3:C2247,"Да")</f>
        <v>25</v>
      </c>
      <c r="B2247" s="53">
        <f t="shared" si="71"/>
        <v>47645</v>
      </c>
      <c r="C2247" s="53" t="str">
        <f>IF(ISERROR(VLOOKUP(B2247,Оп27_BYN→EUR!$C$3:$C$33,1,0)),"Нет","Да")</f>
        <v>Нет</v>
      </c>
      <c r="D2247" s="54">
        <f t="shared" si="69"/>
        <v>365</v>
      </c>
      <c r="E2247" s="55">
        <f>('Все выпуски'!$H$4*'Все выпуски'!$H$8)*((VLOOKUP(IF(C2247="Нет",VLOOKUP(A2247,Оп27_BYN→EUR!$A$2:$C$33,3,0),VLOOKUP((A2247-1),Оп27_BYN→EUR!$A$2:$C$33,3,0)),$B$2:$G$2774,5,0)-VLOOKUP(B2247,$B$2:$G$2774,5,0))/365+(VLOOKUP(IF(C2247="Нет",VLOOKUP(A2247,Оп27_BYN→EUR!$A$2:$C$33,3,0),VLOOKUP((A2247-1),Оп27_BYN→EUR!$A$2:$C$33,3,0)),$B$2:$G$2774,6,0)-VLOOKUP(B2247,$B$2:$G$2774,6,0))/366)</f>
        <v>0.10668043053397869</v>
      </c>
      <c r="F2247" s="54">
        <f>COUNTIF(D2248:$D$2774,365)</f>
        <v>527</v>
      </c>
      <c r="G2247" s="54">
        <f>COUNTIF(D2248:$D$2774,366)</f>
        <v>0</v>
      </c>
    </row>
    <row r="2248" spans="1:7" x14ac:dyDescent="0.25">
      <c r="A2248" s="54">
        <f>COUNTIF($C$3:C2248,"Да")</f>
        <v>25</v>
      </c>
      <c r="B2248" s="53">
        <f t="shared" si="71"/>
        <v>47646</v>
      </c>
      <c r="C2248" s="53" t="str">
        <f>IF(ISERROR(VLOOKUP(B2248,Оп27_BYN→EUR!$C$3:$C$33,1,0)),"Нет","Да")</f>
        <v>Нет</v>
      </c>
      <c r="D2248" s="54">
        <f t="shared" si="69"/>
        <v>365</v>
      </c>
      <c r="E2248" s="55">
        <f>('Все выпуски'!$H$4*'Все выпуски'!$H$8)*((VLOOKUP(IF(C2248="Нет",VLOOKUP(A2248,Оп27_BYN→EUR!$A$2:$C$33,3,0),VLOOKUP((A2248-1),Оп27_BYN→EUR!$A$2:$C$33,3,0)),$B$2:$G$2774,5,0)-VLOOKUP(B2248,$B$2:$G$2774,5,0))/365+(VLOOKUP(IF(C2248="Нет",VLOOKUP(A2248,Оп27_BYN→EUR!$A$2:$C$33,3,0),VLOOKUP((A2248-1),Оп27_BYN→EUR!$A$2:$C$33,3,0)),$B$2:$G$2774,6,0)-VLOOKUP(B2248,$B$2:$G$2774,6,0))/366)</f>
        <v>0.13335053816747336</v>
      </c>
      <c r="F2248" s="54">
        <f>COUNTIF(D2249:$D$2774,365)</f>
        <v>526</v>
      </c>
      <c r="G2248" s="54">
        <f>COUNTIF(D2249:$D$2774,366)</f>
        <v>0</v>
      </c>
    </row>
    <row r="2249" spans="1:7" x14ac:dyDescent="0.25">
      <c r="A2249" s="54">
        <f>COUNTIF($C$3:C2249,"Да")</f>
        <v>25</v>
      </c>
      <c r="B2249" s="53">
        <f t="shared" si="71"/>
        <v>47647</v>
      </c>
      <c r="C2249" s="53" t="str">
        <f>IF(ISERROR(VLOOKUP(B2249,Оп27_BYN→EUR!$C$3:$C$33,1,0)),"Нет","Да")</f>
        <v>Нет</v>
      </c>
      <c r="D2249" s="54">
        <f t="shared" si="69"/>
        <v>365</v>
      </c>
      <c r="E2249" s="55">
        <f>('Все выпуски'!$H$4*'Все выпуски'!$H$8)*((VLOOKUP(IF(C2249="Нет",VLOOKUP(A2249,Оп27_BYN→EUR!$A$2:$C$33,3,0),VLOOKUP((A2249-1),Оп27_BYN→EUR!$A$2:$C$33,3,0)),$B$2:$G$2774,5,0)-VLOOKUP(B2249,$B$2:$G$2774,5,0))/365+(VLOOKUP(IF(C2249="Нет",VLOOKUP(A2249,Оп27_BYN→EUR!$A$2:$C$33,3,0),VLOOKUP((A2249-1),Оп27_BYN→EUR!$A$2:$C$33,3,0)),$B$2:$G$2774,6,0)-VLOOKUP(B2249,$B$2:$G$2774,6,0))/366)</f>
        <v>0.160020645800968</v>
      </c>
      <c r="F2249" s="54">
        <f>COUNTIF(D2250:$D$2774,365)</f>
        <v>525</v>
      </c>
      <c r="G2249" s="54">
        <f>COUNTIF(D2250:$D$2774,366)</f>
        <v>0</v>
      </c>
    </row>
    <row r="2250" spans="1:7" x14ac:dyDescent="0.25">
      <c r="A2250" s="54">
        <f>COUNTIF($C$3:C2250,"Да")</f>
        <v>25</v>
      </c>
      <c r="B2250" s="53">
        <f t="shared" si="71"/>
        <v>47648</v>
      </c>
      <c r="C2250" s="53" t="str">
        <f>IF(ISERROR(VLOOKUP(B2250,Оп27_BYN→EUR!$C$3:$C$33,1,0)),"Нет","Да")</f>
        <v>Нет</v>
      </c>
      <c r="D2250" s="54">
        <f t="shared" si="69"/>
        <v>365</v>
      </c>
      <c r="E2250" s="55">
        <f>('Все выпуски'!$H$4*'Все выпуски'!$H$8)*((VLOOKUP(IF(C2250="Нет",VLOOKUP(A2250,Оп27_BYN→EUR!$A$2:$C$33,3,0),VLOOKUP((A2250-1),Оп27_BYN→EUR!$A$2:$C$33,3,0)),$B$2:$G$2774,5,0)-VLOOKUP(B2250,$B$2:$G$2774,5,0))/365+(VLOOKUP(IF(C2250="Нет",VLOOKUP(A2250,Оп27_BYN→EUR!$A$2:$C$33,3,0),VLOOKUP((A2250-1),Оп27_BYN→EUR!$A$2:$C$33,3,0)),$B$2:$G$2774,6,0)-VLOOKUP(B2250,$B$2:$G$2774,6,0))/366)</f>
        <v>0.1866907534344627</v>
      </c>
      <c r="F2250" s="54">
        <f>COUNTIF(D2251:$D$2774,365)</f>
        <v>524</v>
      </c>
      <c r="G2250" s="54">
        <f>COUNTIF(D2251:$D$2774,366)</f>
        <v>0</v>
      </c>
    </row>
    <row r="2251" spans="1:7" x14ac:dyDescent="0.25">
      <c r="A2251" s="54">
        <f>COUNTIF($C$3:C2251,"Да")</f>
        <v>25</v>
      </c>
      <c r="B2251" s="53">
        <f t="shared" si="71"/>
        <v>47649</v>
      </c>
      <c r="C2251" s="53" t="str">
        <f>IF(ISERROR(VLOOKUP(B2251,Оп27_BYN→EUR!$C$3:$C$33,1,0)),"Нет","Да")</f>
        <v>Нет</v>
      </c>
      <c r="D2251" s="54">
        <f t="shared" si="69"/>
        <v>365</v>
      </c>
      <c r="E2251" s="55">
        <f>('Все выпуски'!$H$4*'Все выпуски'!$H$8)*((VLOOKUP(IF(C2251="Нет",VLOOKUP(A2251,Оп27_BYN→EUR!$A$2:$C$33,3,0),VLOOKUP((A2251-1),Оп27_BYN→EUR!$A$2:$C$33,3,0)),$B$2:$G$2774,5,0)-VLOOKUP(B2251,$B$2:$G$2774,5,0))/365+(VLOOKUP(IF(C2251="Нет",VLOOKUP(A2251,Оп27_BYN→EUR!$A$2:$C$33,3,0),VLOOKUP((A2251-1),Оп27_BYN→EUR!$A$2:$C$33,3,0)),$B$2:$G$2774,6,0)-VLOOKUP(B2251,$B$2:$G$2774,6,0))/366)</f>
        <v>0.21336086106795737</v>
      </c>
      <c r="F2251" s="54">
        <f>COUNTIF(D2252:$D$2774,365)</f>
        <v>523</v>
      </c>
      <c r="G2251" s="54">
        <f>COUNTIF(D2252:$D$2774,366)</f>
        <v>0</v>
      </c>
    </row>
    <row r="2252" spans="1:7" x14ac:dyDescent="0.25">
      <c r="A2252" s="54">
        <f>COUNTIF($C$3:C2252,"Да")</f>
        <v>25</v>
      </c>
      <c r="B2252" s="53">
        <f t="shared" si="71"/>
        <v>47650</v>
      </c>
      <c r="C2252" s="53" t="str">
        <f>IF(ISERROR(VLOOKUP(B2252,Оп27_BYN→EUR!$C$3:$C$33,1,0)),"Нет","Да")</f>
        <v>Нет</v>
      </c>
      <c r="D2252" s="54">
        <f t="shared" si="69"/>
        <v>365</v>
      </c>
      <c r="E2252" s="55">
        <f>('Все выпуски'!$H$4*'Все выпуски'!$H$8)*((VLOOKUP(IF(C2252="Нет",VLOOKUP(A2252,Оп27_BYN→EUR!$A$2:$C$33,3,0),VLOOKUP((A2252-1),Оп27_BYN→EUR!$A$2:$C$33,3,0)),$B$2:$G$2774,5,0)-VLOOKUP(B2252,$B$2:$G$2774,5,0))/365+(VLOOKUP(IF(C2252="Нет",VLOOKUP(A2252,Оп27_BYN→EUR!$A$2:$C$33,3,0),VLOOKUP((A2252-1),Оп27_BYN→EUR!$A$2:$C$33,3,0)),$B$2:$G$2774,6,0)-VLOOKUP(B2252,$B$2:$G$2774,6,0))/366)</f>
        <v>0.24003096870145205</v>
      </c>
      <c r="F2252" s="54">
        <f>COUNTIF(D2253:$D$2774,365)</f>
        <v>522</v>
      </c>
      <c r="G2252" s="54">
        <f>COUNTIF(D2253:$D$2774,366)</f>
        <v>0</v>
      </c>
    </row>
    <row r="2253" spans="1:7" x14ac:dyDescent="0.25">
      <c r="A2253" s="54">
        <f>COUNTIF($C$3:C2253,"Да")</f>
        <v>25</v>
      </c>
      <c r="B2253" s="53">
        <f t="shared" si="71"/>
        <v>47651</v>
      </c>
      <c r="C2253" s="53" t="str">
        <f>IF(ISERROR(VLOOKUP(B2253,Оп27_BYN→EUR!$C$3:$C$33,1,0)),"Нет","Да")</f>
        <v>Нет</v>
      </c>
      <c r="D2253" s="54">
        <f t="shared" si="69"/>
        <v>365</v>
      </c>
      <c r="E2253" s="55">
        <f>('Все выпуски'!$H$4*'Все выпуски'!$H$8)*((VLOOKUP(IF(C2253="Нет",VLOOKUP(A2253,Оп27_BYN→EUR!$A$2:$C$33,3,0),VLOOKUP((A2253-1),Оп27_BYN→EUR!$A$2:$C$33,3,0)),$B$2:$G$2774,5,0)-VLOOKUP(B2253,$B$2:$G$2774,5,0))/365+(VLOOKUP(IF(C2253="Нет",VLOOKUP(A2253,Оп27_BYN→EUR!$A$2:$C$33,3,0),VLOOKUP((A2253-1),Оп27_BYN→EUR!$A$2:$C$33,3,0)),$B$2:$G$2774,6,0)-VLOOKUP(B2253,$B$2:$G$2774,6,0))/366)</f>
        <v>0.26670107633494672</v>
      </c>
      <c r="F2253" s="54">
        <f>COUNTIF(D2254:$D$2774,365)</f>
        <v>521</v>
      </c>
      <c r="G2253" s="54">
        <f>COUNTIF(D2254:$D$2774,366)</f>
        <v>0</v>
      </c>
    </row>
    <row r="2254" spans="1:7" x14ac:dyDescent="0.25">
      <c r="A2254" s="54">
        <f>COUNTIF($C$3:C2254,"Да")</f>
        <v>25</v>
      </c>
      <c r="B2254" s="53">
        <f t="shared" si="71"/>
        <v>47652</v>
      </c>
      <c r="C2254" s="53" t="str">
        <f>IF(ISERROR(VLOOKUP(B2254,Оп27_BYN→EUR!$C$3:$C$33,1,0)),"Нет","Да")</f>
        <v>Нет</v>
      </c>
      <c r="D2254" s="54">
        <f t="shared" si="69"/>
        <v>365</v>
      </c>
      <c r="E2254" s="55">
        <f>('Все выпуски'!$H$4*'Все выпуски'!$H$8)*((VLOOKUP(IF(C2254="Нет",VLOOKUP(A2254,Оп27_BYN→EUR!$A$2:$C$33,3,0),VLOOKUP((A2254-1),Оп27_BYN→EUR!$A$2:$C$33,3,0)),$B$2:$G$2774,5,0)-VLOOKUP(B2254,$B$2:$G$2774,5,0))/365+(VLOOKUP(IF(C2254="Нет",VLOOKUP(A2254,Оп27_BYN→EUR!$A$2:$C$33,3,0),VLOOKUP((A2254-1),Оп27_BYN→EUR!$A$2:$C$33,3,0)),$B$2:$G$2774,6,0)-VLOOKUP(B2254,$B$2:$G$2774,6,0))/366)</f>
        <v>0.29337118396844142</v>
      </c>
      <c r="F2254" s="54">
        <f>COUNTIF(D2255:$D$2774,365)</f>
        <v>520</v>
      </c>
      <c r="G2254" s="54">
        <f>COUNTIF(D2255:$D$2774,366)</f>
        <v>0</v>
      </c>
    </row>
    <row r="2255" spans="1:7" x14ac:dyDescent="0.25">
      <c r="A2255" s="54">
        <f>COUNTIF($C$3:C2255,"Да")</f>
        <v>25</v>
      </c>
      <c r="B2255" s="53">
        <f t="shared" si="71"/>
        <v>47653</v>
      </c>
      <c r="C2255" s="53" t="str">
        <f>IF(ISERROR(VLOOKUP(B2255,Оп27_BYN→EUR!$C$3:$C$33,1,0)),"Нет","Да")</f>
        <v>Нет</v>
      </c>
      <c r="D2255" s="54">
        <f t="shared" si="69"/>
        <v>365</v>
      </c>
      <c r="E2255" s="55">
        <f>('Все выпуски'!$H$4*'Все выпуски'!$H$8)*((VLOOKUP(IF(C2255="Нет",VLOOKUP(A2255,Оп27_BYN→EUR!$A$2:$C$33,3,0),VLOOKUP((A2255-1),Оп27_BYN→EUR!$A$2:$C$33,3,0)),$B$2:$G$2774,5,0)-VLOOKUP(B2255,$B$2:$G$2774,5,0))/365+(VLOOKUP(IF(C2255="Нет",VLOOKUP(A2255,Оп27_BYN→EUR!$A$2:$C$33,3,0),VLOOKUP((A2255-1),Оп27_BYN→EUR!$A$2:$C$33,3,0)),$B$2:$G$2774,6,0)-VLOOKUP(B2255,$B$2:$G$2774,6,0))/366)</f>
        <v>0.32004129160193601</v>
      </c>
      <c r="F2255" s="54">
        <f>COUNTIF(D2256:$D$2774,365)</f>
        <v>519</v>
      </c>
      <c r="G2255" s="54">
        <f>COUNTIF(D2256:$D$2774,366)</f>
        <v>0</v>
      </c>
    </row>
    <row r="2256" spans="1:7" x14ac:dyDescent="0.25">
      <c r="A2256" s="54">
        <f>COUNTIF($C$3:C2256,"Да")</f>
        <v>25</v>
      </c>
      <c r="B2256" s="53">
        <f t="shared" si="71"/>
        <v>47654</v>
      </c>
      <c r="C2256" s="53" t="str">
        <f>IF(ISERROR(VLOOKUP(B2256,Оп27_BYN→EUR!$C$3:$C$33,1,0)),"Нет","Да")</f>
        <v>Нет</v>
      </c>
      <c r="D2256" s="54">
        <f t="shared" si="69"/>
        <v>365</v>
      </c>
      <c r="E2256" s="55">
        <f>('Все выпуски'!$H$4*'Все выпуски'!$H$8)*((VLOOKUP(IF(C2256="Нет",VLOOKUP(A2256,Оп27_BYN→EUR!$A$2:$C$33,3,0),VLOOKUP((A2256-1),Оп27_BYN→EUR!$A$2:$C$33,3,0)),$B$2:$G$2774,5,0)-VLOOKUP(B2256,$B$2:$G$2774,5,0))/365+(VLOOKUP(IF(C2256="Нет",VLOOKUP(A2256,Оп27_BYN→EUR!$A$2:$C$33,3,0),VLOOKUP((A2256-1),Оп27_BYN→EUR!$A$2:$C$33,3,0)),$B$2:$G$2774,6,0)-VLOOKUP(B2256,$B$2:$G$2774,6,0))/366)</f>
        <v>0.34671139923543071</v>
      </c>
      <c r="F2256" s="54">
        <f>COUNTIF(D2257:$D$2774,365)</f>
        <v>518</v>
      </c>
      <c r="G2256" s="54">
        <f>COUNTIF(D2257:$D$2774,366)</f>
        <v>0</v>
      </c>
    </row>
    <row r="2257" spans="1:7" x14ac:dyDescent="0.25">
      <c r="A2257" s="54">
        <f>COUNTIF($C$3:C2257,"Да")</f>
        <v>25</v>
      </c>
      <c r="B2257" s="53">
        <f t="shared" si="71"/>
        <v>47655</v>
      </c>
      <c r="C2257" s="53" t="str">
        <f>IF(ISERROR(VLOOKUP(B2257,Оп27_BYN→EUR!$C$3:$C$33,1,0)),"Нет","Да")</f>
        <v>Нет</v>
      </c>
      <c r="D2257" s="54">
        <f t="shared" si="69"/>
        <v>365</v>
      </c>
      <c r="E2257" s="55">
        <f>('Все выпуски'!$H$4*'Все выпуски'!$H$8)*((VLOOKUP(IF(C2257="Нет",VLOOKUP(A2257,Оп27_BYN→EUR!$A$2:$C$33,3,0),VLOOKUP((A2257-1),Оп27_BYN→EUR!$A$2:$C$33,3,0)),$B$2:$G$2774,5,0)-VLOOKUP(B2257,$B$2:$G$2774,5,0))/365+(VLOOKUP(IF(C2257="Нет",VLOOKUP(A2257,Оп27_BYN→EUR!$A$2:$C$33,3,0),VLOOKUP((A2257-1),Оп27_BYN→EUR!$A$2:$C$33,3,0)),$B$2:$G$2774,6,0)-VLOOKUP(B2257,$B$2:$G$2774,6,0))/366)</f>
        <v>0.37338150686892541</v>
      </c>
      <c r="F2257" s="54">
        <f>COUNTIF(D2258:$D$2774,365)</f>
        <v>517</v>
      </c>
      <c r="G2257" s="54">
        <f>COUNTIF(D2258:$D$2774,366)</f>
        <v>0</v>
      </c>
    </row>
    <row r="2258" spans="1:7" x14ac:dyDescent="0.25">
      <c r="A2258" s="54">
        <f>COUNTIF($C$3:C2258,"Да")</f>
        <v>25</v>
      </c>
      <c r="B2258" s="53">
        <f t="shared" si="71"/>
        <v>47656</v>
      </c>
      <c r="C2258" s="53" t="str">
        <f>IF(ISERROR(VLOOKUP(B2258,Оп27_BYN→EUR!$C$3:$C$33,1,0)),"Нет","Да")</f>
        <v>Нет</v>
      </c>
      <c r="D2258" s="54">
        <f t="shared" si="69"/>
        <v>365</v>
      </c>
      <c r="E2258" s="55">
        <f>('Все выпуски'!$H$4*'Все выпуски'!$H$8)*((VLOOKUP(IF(C2258="Нет",VLOOKUP(A2258,Оп27_BYN→EUR!$A$2:$C$33,3,0),VLOOKUP((A2258-1),Оп27_BYN→EUR!$A$2:$C$33,3,0)),$B$2:$G$2774,5,0)-VLOOKUP(B2258,$B$2:$G$2774,5,0))/365+(VLOOKUP(IF(C2258="Нет",VLOOKUP(A2258,Оп27_BYN→EUR!$A$2:$C$33,3,0),VLOOKUP((A2258-1),Оп27_BYN→EUR!$A$2:$C$33,3,0)),$B$2:$G$2774,6,0)-VLOOKUP(B2258,$B$2:$G$2774,6,0))/366)</f>
        <v>0.40005161450242005</v>
      </c>
      <c r="F2258" s="54">
        <f>COUNTIF(D2259:$D$2774,365)</f>
        <v>516</v>
      </c>
      <c r="G2258" s="54">
        <f>COUNTIF(D2259:$D$2774,366)</f>
        <v>0</v>
      </c>
    </row>
    <row r="2259" spans="1:7" x14ac:dyDescent="0.25">
      <c r="A2259" s="54">
        <f>COUNTIF($C$3:C2259,"Да")</f>
        <v>25</v>
      </c>
      <c r="B2259" s="53">
        <f t="shared" si="71"/>
        <v>47657</v>
      </c>
      <c r="C2259" s="53" t="str">
        <f>IF(ISERROR(VLOOKUP(B2259,Оп27_BYN→EUR!$C$3:$C$33,1,0)),"Нет","Да")</f>
        <v>Нет</v>
      </c>
      <c r="D2259" s="54">
        <f t="shared" si="69"/>
        <v>365</v>
      </c>
      <c r="E2259" s="55">
        <f>('Все выпуски'!$H$4*'Все выпуски'!$H$8)*((VLOOKUP(IF(C2259="Нет",VLOOKUP(A2259,Оп27_BYN→EUR!$A$2:$C$33,3,0),VLOOKUP((A2259-1),Оп27_BYN→EUR!$A$2:$C$33,3,0)),$B$2:$G$2774,5,0)-VLOOKUP(B2259,$B$2:$G$2774,5,0))/365+(VLOOKUP(IF(C2259="Нет",VLOOKUP(A2259,Оп27_BYN→EUR!$A$2:$C$33,3,0),VLOOKUP((A2259-1),Оп27_BYN→EUR!$A$2:$C$33,3,0)),$B$2:$G$2774,6,0)-VLOOKUP(B2259,$B$2:$G$2774,6,0))/366)</f>
        <v>0.42672172213591475</v>
      </c>
      <c r="F2259" s="54">
        <f>COUNTIF(D2260:$D$2774,365)</f>
        <v>515</v>
      </c>
      <c r="G2259" s="54">
        <f>COUNTIF(D2260:$D$2774,366)</f>
        <v>0</v>
      </c>
    </row>
    <row r="2260" spans="1:7" x14ac:dyDescent="0.25">
      <c r="A2260" s="54">
        <f>COUNTIF($C$3:C2260,"Да")</f>
        <v>25</v>
      </c>
      <c r="B2260" s="53">
        <f t="shared" si="71"/>
        <v>47658</v>
      </c>
      <c r="C2260" s="53" t="str">
        <f>IF(ISERROR(VLOOKUP(B2260,Оп27_BYN→EUR!$C$3:$C$33,1,0)),"Нет","Да")</f>
        <v>Нет</v>
      </c>
      <c r="D2260" s="54">
        <f t="shared" si="69"/>
        <v>365</v>
      </c>
      <c r="E2260" s="55">
        <f>('Все выпуски'!$H$4*'Все выпуски'!$H$8)*((VLOOKUP(IF(C2260="Нет",VLOOKUP(A2260,Оп27_BYN→EUR!$A$2:$C$33,3,0),VLOOKUP((A2260-1),Оп27_BYN→EUR!$A$2:$C$33,3,0)),$B$2:$G$2774,5,0)-VLOOKUP(B2260,$B$2:$G$2774,5,0))/365+(VLOOKUP(IF(C2260="Нет",VLOOKUP(A2260,Оп27_BYN→EUR!$A$2:$C$33,3,0),VLOOKUP((A2260-1),Оп27_BYN→EUR!$A$2:$C$33,3,0)),$B$2:$G$2774,6,0)-VLOOKUP(B2260,$B$2:$G$2774,6,0))/366)</f>
        <v>0.45339182976940945</v>
      </c>
      <c r="F2260" s="54">
        <f>COUNTIF(D2261:$D$2774,365)</f>
        <v>514</v>
      </c>
      <c r="G2260" s="54">
        <f>COUNTIF(D2261:$D$2774,366)</f>
        <v>0</v>
      </c>
    </row>
    <row r="2261" spans="1:7" x14ac:dyDescent="0.25">
      <c r="A2261" s="54">
        <f>COUNTIF($C$3:C2261,"Да")</f>
        <v>25</v>
      </c>
      <c r="B2261" s="53">
        <f t="shared" si="71"/>
        <v>47659</v>
      </c>
      <c r="C2261" s="53" t="str">
        <f>IF(ISERROR(VLOOKUP(B2261,Оп27_BYN→EUR!$C$3:$C$33,1,0)),"Нет","Да")</f>
        <v>Нет</v>
      </c>
      <c r="D2261" s="54">
        <f t="shared" si="69"/>
        <v>365</v>
      </c>
      <c r="E2261" s="55">
        <f>('Все выпуски'!$H$4*'Все выпуски'!$H$8)*((VLOOKUP(IF(C2261="Нет",VLOOKUP(A2261,Оп27_BYN→EUR!$A$2:$C$33,3,0),VLOOKUP((A2261-1),Оп27_BYN→EUR!$A$2:$C$33,3,0)),$B$2:$G$2774,5,0)-VLOOKUP(B2261,$B$2:$G$2774,5,0))/365+(VLOOKUP(IF(C2261="Нет",VLOOKUP(A2261,Оп27_BYN→EUR!$A$2:$C$33,3,0),VLOOKUP((A2261-1),Оп27_BYN→EUR!$A$2:$C$33,3,0)),$B$2:$G$2774,6,0)-VLOOKUP(B2261,$B$2:$G$2774,6,0))/366)</f>
        <v>0.48006193740290409</v>
      </c>
      <c r="F2261" s="54">
        <f>COUNTIF(D2262:$D$2774,365)</f>
        <v>513</v>
      </c>
      <c r="G2261" s="54">
        <f>COUNTIF(D2262:$D$2774,366)</f>
        <v>0</v>
      </c>
    </row>
    <row r="2262" spans="1:7" x14ac:dyDescent="0.25">
      <c r="A2262" s="54">
        <f>COUNTIF($C$3:C2262,"Да")</f>
        <v>25</v>
      </c>
      <c r="B2262" s="53">
        <f t="shared" si="71"/>
        <v>47660</v>
      </c>
      <c r="C2262" s="53" t="str">
        <f>IF(ISERROR(VLOOKUP(B2262,Оп27_BYN→EUR!$C$3:$C$33,1,0)),"Нет","Да")</f>
        <v>Нет</v>
      </c>
      <c r="D2262" s="54">
        <f t="shared" si="69"/>
        <v>365</v>
      </c>
      <c r="E2262" s="55">
        <f>('Все выпуски'!$H$4*'Все выпуски'!$H$8)*((VLOOKUP(IF(C2262="Нет",VLOOKUP(A2262,Оп27_BYN→EUR!$A$2:$C$33,3,0),VLOOKUP((A2262-1),Оп27_BYN→EUR!$A$2:$C$33,3,0)),$B$2:$G$2774,5,0)-VLOOKUP(B2262,$B$2:$G$2774,5,0))/365+(VLOOKUP(IF(C2262="Нет",VLOOKUP(A2262,Оп27_BYN→EUR!$A$2:$C$33,3,0),VLOOKUP((A2262-1),Оп27_BYN→EUR!$A$2:$C$33,3,0)),$B$2:$G$2774,6,0)-VLOOKUP(B2262,$B$2:$G$2774,6,0))/366)</f>
        <v>0.50673204503639879</v>
      </c>
      <c r="F2262" s="54">
        <f>COUNTIF(D2263:$D$2774,365)</f>
        <v>512</v>
      </c>
      <c r="G2262" s="54">
        <f>COUNTIF(D2263:$D$2774,366)</f>
        <v>0</v>
      </c>
    </row>
    <row r="2263" spans="1:7" x14ac:dyDescent="0.25">
      <c r="A2263" s="54">
        <f>COUNTIF($C$3:C2263,"Да")</f>
        <v>25</v>
      </c>
      <c r="B2263" s="53">
        <f t="shared" si="71"/>
        <v>47661</v>
      </c>
      <c r="C2263" s="53" t="str">
        <f>IF(ISERROR(VLOOKUP(B2263,Оп27_BYN→EUR!$C$3:$C$33,1,0)),"Нет","Да")</f>
        <v>Нет</v>
      </c>
      <c r="D2263" s="54">
        <f t="shared" si="69"/>
        <v>365</v>
      </c>
      <c r="E2263" s="55">
        <f>('Все выпуски'!$H$4*'Все выпуски'!$H$8)*((VLOOKUP(IF(C2263="Нет",VLOOKUP(A2263,Оп27_BYN→EUR!$A$2:$C$33,3,0),VLOOKUP((A2263-1),Оп27_BYN→EUR!$A$2:$C$33,3,0)),$B$2:$G$2774,5,0)-VLOOKUP(B2263,$B$2:$G$2774,5,0))/365+(VLOOKUP(IF(C2263="Нет",VLOOKUP(A2263,Оп27_BYN→EUR!$A$2:$C$33,3,0),VLOOKUP((A2263-1),Оп27_BYN→EUR!$A$2:$C$33,3,0)),$B$2:$G$2774,6,0)-VLOOKUP(B2263,$B$2:$G$2774,6,0))/366)</f>
        <v>0.53340215266989344</v>
      </c>
      <c r="F2263" s="54">
        <f>COUNTIF(D2264:$D$2774,365)</f>
        <v>511</v>
      </c>
      <c r="G2263" s="54">
        <f>COUNTIF(D2264:$D$2774,366)</f>
        <v>0</v>
      </c>
    </row>
    <row r="2264" spans="1:7" x14ac:dyDescent="0.25">
      <c r="A2264" s="54">
        <f>COUNTIF($C$3:C2264,"Да")</f>
        <v>25</v>
      </c>
      <c r="B2264" s="53">
        <f t="shared" si="71"/>
        <v>47662</v>
      </c>
      <c r="C2264" s="53" t="str">
        <f>IF(ISERROR(VLOOKUP(B2264,Оп27_BYN→EUR!$C$3:$C$33,1,0)),"Нет","Да")</f>
        <v>Нет</v>
      </c>
      <c r="D2264" s="54">
        <f t="shared" si="69"/>
        <v>365</v>
      </c>
      <c r="E2264" s="55">
        <f>('Все выпуски'!$H$4*'Все выпуски'!$H$8)*((VLOOKUP(IF(C2264="Нет",VLOOKUP(A2264,Оп27_BYN→EUR!$A$2:$C$33,3,0),VLOOKUP((A2264-1),Оп27_BYN→EUR!$A$2:$C$33,3,0)),$B$2:$G$2774,5,0)-VLOOKUP(B2264,$B$2:$G$2774,5,0))/365+(VLOOKUP(IF(C2264="Нет",VLOOKUP(A2264,Оп27_BYN→EUR!$A$2:$C$33,3,0),VLOOKUP((A2264-1),Оп27_BYN→EUR!$A$2:$C$33,3,0)),$B$2:$G$2774,6,0)-VLOOKUP(B2264,$B$2:$G$2774,6,0))/366)</f>
        <v>0.56007226030338808</v>
      </c>
      <c r="F2264" s="54">
        <f>COUNTIF(D2265:$D$2774,365)</f>
        <v>510</v>
      </c>
      <c r="G2264" s="54">
        <f>COUNTIF(D2265:$D$2774,366)</f>
        <v>0</v>
      </c>
    </row>
    <row r="2265" spans="1:7" x14ac:dyDescent="0.25">
      <c r="A2265" s="54">
        <f>COUNTIF($C$3:C2265,"Да")</f>
        <v>25</v>
      </c>
      <c r="B2265" s="53">
        <f t="shared" si="71"/>
        <v>47663</v>
      </c>
      <c r="C2265" s="53" t="str">
        <f>IF(ISERROR(VLOOKUP(B2265,Оп27_BYN→EUR!$C$3:$C$33,1,0)),"Нет","Да")</f>
        <v>Нет</v>
      </c>
      <c r="D2265" s="54">
        <f t="shared" si="69"/>
        <v>365</v>
      </c>
      <c r="E2265" s="55">
        <f>('Все выпуски'!$H$4*'Все выпуски'!$H$8)*((VLOOKUP(IF(C2265="Нет",VLOOKUP(A2265,Оп27_BYN→EUR!$A$2:$C$33,3,0),VLOOKUP((A2265-1),Оп27_BYN→EUR!$A$2:$C$33,3,0)),$B$2:$G$2774,5,0)-VLOOKUP(B2265,$B$2:$G$2774,5,0))/365+(VLOOKUP(IF(C2265="Нет",VLOOKUP(A2265,Оп27_BYN→EUR!$A$2:$C$33,3,0),VLOOKUP((A2265-1),Оп27_BYN→EUR!$A$2:$C$33,3,0)),$B$2:$G$2774,6,0)-VLOOKUP(B2265,$B$2:$G$2774,6,0))/366)</f>
        <v>0.58674236793688284</v>
      </c>
      <c r="F2265" s="54">
        <f>COUNTIF(D2266:$D$2774,365)</f>
        <v>509</v>
      </c>
      <c r="G2265" s="54">
        <f>COUNTIF(D2266:$D$2774,366)</f>
        <v>0</v>
      </c>
    </row>
    <row r="2266" spans="1:7" x14ac:dyDescent="0.25">
      <c r="A2266" s="54">
        <f>COUNTIF($C$3:C2266,"Да")</f>
        <v>25</v>
      </c>
      <c r="B2266" s="53">
        <f t="shared" si="71"/>
        <v>47664</v>
      </c>
      <c r="C2266" s="53" t="str">
        <f>IF(ISERROR(VLOOKUP(B2266,Оп27_BYN→EUR!$C$3:$C$33,1,0)),"Нет","Да")</f>
        <v>Нет</v>
      </c>
      <c r="D2266" s="54">
        <f t="shared" si="69"/>
        <v>365</v>
      </c>
      <c r="E2266" s="55">
        <f>('Все выпуски'!$H$4*'Все выпуски'!$H$8)*((VLOOKUP(IF(C2266="Нет",VLOOKUP(A2266,Оп27_BYN→EUR!$A$2:$C$33,3,0),VLOOKUP((A2266-1),Оп27_BYN→EUR!$A$2:$C$33,3,0)),$B$2:$G$2774,5,0)-VLOOKUP(B2266,$B$2:$G$2774,5,0))/365+(VLOOKUP(IF(C2266="Нет",VLOOKUP(A2266,Оп27_BYN→EUR!$A$2:$C$33,3,0),VLOOKUP((A2266-1),Оп27_BYN→EUR!$A$2:$C$33,3,0)),$B$2:$G$2774,6,0)-VLOOKUP(B2266,$B$2:$G$2774,6,0))/366)</f>
        <v>0.61341247557037748</v>
      </c>
      <c r="F2266" s="54">
        <f>COUNTIF(D2267:$D$2774,365)</f>
        <v>508</v>
      </c>
      <c r="G2266" s="54">
        <f>COUNTIF(D2267:$D$2774,366)</f>
        <v>0</v>
      </c>
    </row>
    <row r="2267" spans="1:7" x14ac:dyDescent="0.25">
      <c r="A2267" s="54">
        <f>COUNTIF($C$3:C2267,"Да")</f>
        <v>25</v>
      </c>
      <c r="B2267" s="53">
        <f t="shared" si="71"/>
        <v>47665</v>
      </c>
      <c r="C2267" s="53" t="str">
        <f>IF(ISERROR(VLOOKUP(B2267,Оп27_BYN→EUR!$C$3:$C$33,1,0)),"Нет","Да")</f>
        <v>Нет</v>
      </c>
      <c r="D2267" s="54">
        <f t="shared" si="69"/>
        <v>365</v>
      </c>
      <c r="E2267" s="55">
        <f>('Все выпуски'!$H$4*'Все выпуски'!$H$8)*((VLOOKUP(IF(C2267="Нет",VLOOKUP(A2267,Оп27_BYN→EUR!$A$2:$C$33,3,0),VLOOKUP((A2267-1),Оп27_BYN→EUR!$A$2:$C$33,3,0)),$B$2:$G$2774,5,0)-VLOOKUP(B2267,$B$2:$G$2774,5,0))/365+(VLOOKUP(IF(C2267="Нет",VLOOKUP(A2267,Оп27_BYN→EUR!$A$2:$C$33,3,0),VLOOKUP((A2267-1),Оп27_BYN→EUR!$A$2:$C$33,3,0)),$B$2:$G$2774,6,0)-VLOOKUP(B2267,$B$2:$G$2774,6,0))/366)</f>
        <v>0.64008258320387201</v>
      </c>
      <c r="F2267" s="54">
        <f>COUNTIF(D2268:$D$2774,365)</f>
        <v>507</v>
      </c>
      <c r="G2267" s="54">
        <f>COUNTIF(D2268:$D$2774,366)</f>
        <v>0</v>
      </c>
    </row>
    <row r="2268" spans="1:7" x14ac:dyDescent="0.25">
      <c r="A2268" s="54">
        <f>COUNTIF($C$3:C2268,"Да")</f>
        <v>25</v>
      </c>
      <c r="B2268" s="53">
        <f t="shared" si="71"/>
        <v>47666</v>
      </c>
      <c r="C2268" s="53" t="str">
        <f>IF(ISERROR(VLOOKUP(B2268,Оп27_BYN→EUR!$C$3:$C$33,1,0)),"Нет","Да")</f>
        <v>Нет</v>
      </c>
      <c r="D2268" s="54">
        <f t="shared" si="69"/>
        <v>365</v>
      </c>
      <c r="E2268" s="55">
        <f>('Все выпуски'!$H$4*'Все выпуски'!$H$8)*((VLOOKUP(IF(C2268="Нет",VLOOKUP(A2268,Оп27_BYN→EUR!$A$2:$C$33,3,0),VLOOKUP((A2268-1),Оп27_BYN→EUR!$A$2:$C$33,3,0)),$B$2:$G$2774,5,0)-VLOOKUP(B2268,$B$2:$G$2774,5,0))/365+(VLOOKUP(IF(C2268="Нет",VLOOKUP(A2268,Оп27_BYN→EUR!$A$2:$C$33,3,0),VLOOKUP((A2268-1),Оп27_BYN→EUR!$A$2:$C$33,3,0)),$B$2:$G$2774,6,0)-VLOOKUP(B2268,$B$2:$G$2774,6,0))/366)</f>
        <v>0.66675269083736677</v>
      </c>
      <c r="F2268" s="54">
        <f>COUNTIF(D2269:$D$2774,365)</f>
        <v>506</v>
      </c>
      <c r="G2268" s="54">
        <f>COUNTIF(D2269:$D$2774,366)</f>
        <v>0</v>
      </c>
    </row>
    <row r="2269" spans="1:7" x14ac:dyDescent="0.25">
      <c r="A2269" s="54">
        <f>COUNTIF($C$3:C2269,"Да")</f>
        <v>25</v>
      </c>
      <c r="B2269" s="53">
        <f t="shared" si="71"/>
        <v>47667</v>
      </c>
      <c r="C2269" s="53" t="str">
        <f>IF(ISERROR(VLOOKUP(B2269,Оп27_BYN→EUR!$C$3:$C$33,1,0)),"Нет","Да")</f>
        <v>Нет</v>
      </c>
      <c r="D2269" s="54">
        <f t="shared" si="69"/>
        <v>365</v>
      </c>
      <c r="E2269" s="55">
        <f>('Все выпуски'!$H$4*'Все выпуски'!$H$8)*((VLOOKUP(IF(C2269="Нет",VLOOKUP(A2269,Оп27_BYN→EUR!$A$2:$C$33,3,0),VLOOKUP((A2269-1),Оп27_BYN→EUR!$A$2:$C$33,3,0)),$B$2:$G$2774,5,0)-VLOOKUP(B2269,$B$2:$G$2774,5,0))/365+(VLOOKUP(IF(C2269="Нет",VLOOKUP(A2269,Оп27_BYN→EUR!$A$2:$C$33,3,0),VLOOKUP((A2269-1),Оп27_BYN→EUR!$A$2:$C$33,3,0)),$B$2:$G$2774,6,0)-VLOOKUP(B2269,$B$2:$G$2774,6,0))/366)</f>
        <v>0.69342279847086141</v>
      </c>
      <c r="F2269" s="54">
        <f>COUNTIF(D2270:$D$2774,365)</f>
        <v>505</v>
      </c>
      <c r="G2269" s="54">
        <f>COUNTIF(D2270:$D$2774,366)</f>
        <v>0</v>
      </c>
    </row>
    <row r="2270" spans="1:7" x14ac:dyDescent="0.25">
      <c r="A2270" s="54">
        <f>COUNTIF($C$3:C2270,"Да")</f>
        <v>25</v>
      </c>
      <c r="B2270" s="53">
        <f t="shared" si="71"/>
        <v>47668</v>
      </c>
      <c r="C2270" s="53" t="str">
        <f>IF(ISERROR(VLOOKUP(B2270,Оп27_BYN→EUR!$C$3:$C$33,1,0)),"Нет","Да")</f>
        <v>Нет</v>
      </c>
      <c r="D2270" s="54">
        <f t="shared" si="69"/>
        <v>365</v>
      </c>
      <c r="E2270" s="55">
        <f>('Все выпуски'!$H$4*'Все выпуски'!$H$8)*((VLOOKUP(IF(C2270="Нет",VLOOKUP(A2270,Оп27_BYN→EUR!$A$2:$C$33,3,0),VLOOKUP((A2270-1),Оп27_BYN→EUR!$A$2:$C$33,3,0)),$B$2:$G$2774,5,0)-VLOOKUP(B2270,$B$2:$G$2774,5,0))/365+(VLOOKUP(IF(C2270="Нет",VLOOKUP(A2270,Оп27_BYN→EUR!$A$2:$C$33,3,0),VLOOKUP((A2270-1),Оп27_BYN→EUR!$A$2:$C$33,3,0)),$B$2:$G$2774,6,0)-VLOOKUP(B2270,$B$2:$G$2774,6,0))/366)</f>
        <v>0.72009290610435617</v>
      </c>
      <c r="F2270" s="54">
        <f>COUNTIF(D2271:$D$2774,365)</f>
        <v>504</v>
      </c>
      <c r="G2270" s="54">
        <f>COUNTIF(D2271:$D$2774,366)</f>
        <v>0</v>
      </c>
    </row>
    <row r="2271" spans="1:7" x14ac:dyDescent="0.25">
      <c r="A2271" s="54">
        <f>COUNTIF($C$3:C2271,"Да")</f>
        <v>25</v>
      </c>
      <c r="B2271" s="53">
        <f t="shared" si="71"/>
        <v>47669</v>
      </c>
      <c r="C2271" s="53" t="str">
        <f>IF(ISERROR(VLOOKUP(B2271,Оп27_BYN→EUR!$C$3:$C$33,1,0)),"Нет","Да")</f>
        <v>Нет</v>
      </c>
      <c r="D2271" s="54">
        <f t="shared" si="69"/>
        <v>365</v>
      </c>
      <c r="E2271" s="55">
        <f>('Все выпуски'!$H$4*'Все выпуски'!$H$8)*((VLOOKUP(IF(C2271="Нет",VLOOKUP(A2271,Оп27_BYN→EUR!$A$2:$C$33,3,0),VLOOKUP((A2271-1),Оп27_BYN→EUR!$A$2:$C$33,3,0)),$B$2:$G$2774,5,0)-VLOOKUP(B2271,$B$2:$G$2774,5,0))/365+(VLOOKUP(IF(C2271="Нет",VLOOKUP(A2271,Оп27_BYN→EUR!$A$2:$C$33,3,0),VLOOKUP((A2271-1),Оп27_BYN→EUR!$A$2:$C$33,3,0)),$B$2:$G$2774,6,0)-VLOOKUP(B2271,$B$2:$G$2774,6,0))/366)</f>
        <v>0.74676301373785081</v>
      </c>
      <c r="F2271" s="54">
        <f>COUNTIF(D2272:$D$2774,365)</f>
        <v>503</v>
      </c>
      <c r="G2271" s="54">
        <f>COUNTIF(D2272:$D$2774,366)</f>
        <v>0</v>
      </c>
    </row>
    <row r="2272" spans="1:7" x14ac:dyDescent="0.25">
      <c r="A2272" s="54">
        <f>COUNTIF($C$3:C2272,"Да")</f>
        <v>25</v>
      </c>
      <c r="B2272" s="53">
        <f t="shared" si="71"/>
        <v>47670</v>
      </c>
      <c r="C2272" s="53" t="str">
        <f>IF(ISERROR(VLOOKUP(B2272,Оп27_BYN→EUR!$C$3:$C$33,1,0)),"Нет","Да")</f>
        <v>Нет</v>
      </c>
      <c r="D2272" s="54">
        <f t="shared" si="69"/>
        <v>365</v>
      </c>
      <c r="E2272" s="55">
        <f>('Все выпуски'!$H$4*'Все выпуски'!$H$8)*((VLOOKUP(IF(C2272="Нет",VLOOKUP(A2272,Оп27_BYN→EUR!$A$2:$C$33,3,0),VLOOKUP((A2272-1),Оп27_BYN→EUR!$A$2:$C$33,3,0)),$B$2:$G$2774,5,0)-VLOOKUP(B2272,$B$2:$G$2774,5,0))/365+(VLOOKUP(IF(C2272="Нет",VLOOKUP(A2272,Оп27_BYN→EUR!$A$2:$C$33,3,0),VLOOKUP((A2272-1),Оп27_BYN→EUR!$A$2:$C$33,3,0)),$B$2:$G$2774,6,0)-VLOOKUP(B2272,$B$2:$G$2774,6,0))/366)</f>
        <v>0.77343312137134557</v>
      </c>
      <c r="F2272" s="54">
        <f>COUNTIF(D2273:$D$2774,365)</f>
        <v>502</v>
      </c>
      <c r="G2272" s="54">
        <f>COUNTIF(D2273:$D$2774,366)</f>
        <v>0</v>
      </c>
    </row>
    <row r="2273" spans="1:7" x14ac:dyDescent="0.25">
      <c r="A2273" s="54">
        <f>COUNTIF($C$3:C2273,"Да")</f>
        <v>25</v>
      </c>
      <c r="B2273" s="53">
        <f t="shared" si="71"/>
        <v>47671</v>
      </c>
      <c r="C2273" s="53" t="str">
        <f>IF(ISERROR(VLOOKUP(B2273,Оп27_BYN→EUR!$C$3:$C$33,1,0)),"Нет","Да")</f>
        <v>Нет</v>
      </c>
      <c r="D2273" s="54">
        <f t="shared" si="69"/>
        <v>365</v>
      </c>
      <c r="E2273" s="55">
        <f>('Все выпуски'!$H$4*'Все выпуски'!$H$8)*((VLOOKUP(IF(C2273="Нет",VLOOKUP(A2273,Оп27_BYN→EUR!$A$2:$C$33,3,0),VLOOKUP((A2273-1),Оп27_BYN→EUR!$A$2:$C$33,3,0)),$B$2:$G$2774,5,0)-VLOOKUP(B2273,$B$2:$G$2774,5,0))/365+(VLOOKUP(IF(C2273="Нет",VLOOKUP(A2273,Оп27_BYN→EUR!$A$2:$C$33,3,0),VLOOKUP((A2273-1),Оп27_BYN→EUR!$A$2:$C$33,3,0)),$B$2:$G$2774,6,0)-VLOOKUP(B2273,$B$2:$G$2774,6,0))/366)</f>
        <v>0.8001032290048401</v>
      </c>
      <c r="F2273" s="54">
        <f>COUNTIF(D2274:$D$2774,365)</f>
        <v>501</v>
      </c>
      <c r="G2273" s="54">
        <f>COUNTIF(D2274:$D$2774,366)</f>
        <v>0</v>
      </c>
    </row>
    <row r="2274" spans="1:7" x14ac:dyDescent="0.25">
      <c r="A2274" s="54">
        <f>COUNTIF($C$3:C2274,"Да")</f>
        <v>25</v>
      </c>
      <c r="B2274" s="53">
        <f t="shared" si="71"/>
        <v>47672</v>
      </c>
      <c r="C2274" s="53" t="str">
        <f>IF(ISERROR(VLOOKUP(B2274,Оп27_BYN→EUR!$C$3:$C$33,1,0)),"Нет","Да")</f>
        <v>Нет</v>
      </c>
      <c r="D2274" s="54">
        <f t="shared" si="69"/>
        <v>365</v>
      </c>
      <c r="E2274" s="55">
        <f>('Все выпуски'!$H$4*'Все выпуски'!$H$8)*((VLOOKUP(IF(C2274="Нет",VLOOKUP(A2274,Оп27_BYN→EUR!$A$2:$C$33,3,0),VLOOKUP((A2274-1),Оп27_BYN→EUR!$A$2:$C$33,3,0)),$B$2:$G$2774,5,0)-VLOOKUP(B2274,$B$2:$G$2774,5,0))/365+(VLOOKUP(IF(C2274="Нет",VLOOKUP(A2274,Оп27_BYN→EUR!$A$2:$C$33,3,0),VLOOKUP((A2274-1),Оп27_BYN→EUR!$A$2:$C$33,3,0)),$B$2:$G$2774,6,0)-VLOOKUP(B2274,$B$2:$G$2774,6,0))/366)</f>
        <v>0.82677333663833474</v>
      </c>
      <c r="F2274" s="54">
        <f>COUNTIF(D2275:$D$2774,365)</f>
        <v>500</v>
      </c>
      <c r="G2274" s="54">
        <f>COUNTIF(D2275:$D$2774,366)</f>
        <v>0</v>
      </c>
    </row>
    <row r="2275" spans="1:7" x14ac:dyDescent="0.25">
      <c r="A2275" s="54">
        <f>COUNTIF($C$3:C2275,"Да")</f>
        <v>25</v>
      </c>
      <c r="B2275" s="53">
        <f t="shared" si="71"/>
        <v>47673</v>
      </c>
      <c r="C2275" s="53" t="str">
        <f>IF(ISERROR(VLOOKUP(B2275,Оп27_BYN→EUR!$C$3:$C$33,1,0)),"Нет","Да")</f>
        <v>Нет</v>
      </c>
      <c r="D2275" s="54">
        <f t="shared" si="69"/>
        <v>365</v>
      </c>
      <c r="E2275" s="55">
        <f>('Все выпуски'!$H$4*'Все выпуски'!$H$8)*((VLOOKUP(IF(C2275="Нет",VLOOKUP(A2275,Оп27_BYN→EUR!$A$2:$C$33,3,0),VLOOKUP((A2275-1),Оп27_BYN→EUR!$A$2:$C$33,3,0)),$B$2:$G$2774,5,0)-VLOOKUP(B2275,$B$2:$G$2774,5,0))/365+(VLOOKUP(IF(C2275="Нет",VLOOKUP(A2275,Оп27_BYN→EUR!$A$2:$C$33,3,0),VLOOKUP((A2275-1),Оп27_BYN→EUR!$A$2:$C$33,3,0)),$B$2:$G$2774,6,0)-VLOOKUP(B2275,$B$2:$G$2774,6,0))/366)</f>
        <v>0.8534434442718295</v>
      </c>
      <c r="F2275" s="54">
        <f>COUNTIF(D2276:$D$2774,365)</f>
        <v>499</v>
      </c>
      <c r="G2275" s="54">
        <f>COUNTIF(D2276:$D$2774,366)</f>
        <v>0</v>
      </c>
    </row>
    <row r="2276" spans="1:7" x14ac:dyDescent="0.25">
      <c r="A2276" s="54">
        <f>COUNTIF($C$3:C2276,"Да")</f>
        <v>25</v>
      </c>
      <c r="B2276" s="53">
        <f t="shared" si="71"/>
        <v>47674</v>
      </c>
      <c r="C2276" s="53" t="str">
        <f>IF(ISERROR(VLOOKUP(B2276,Оп27_BYN→EUR!$C$3:$C$33,1,0)),"Нет","Да")</f>
        <v>Нет</v>
      </c>
      <c r="D2276" s="54">
        <f t="shared" si="69"/>
        <v>365</v>
      </c>
      <c r="E2276" s="55">
        <f>('Все выпуски'!$H$4*'Все выпуски'!$H$8)*((VLOOKUP(IF(C2276="Нет",VLOOKUP(A2276,Оп27_BYN→EUR!$A$2:$C$33,3,0),VLOOKUP((A2276-1),Оп27_BYN→EUR!$A$2:$C$33,3,0)),$B$2:$G$2774,5,0)-VLOOKUP(B2276,$B$2:$G$2774,5,0))/365+(VLOOKUP(IF(C2276="Нет",VLOOKUP(A2276,Оп27_BYN→EUR!$A$2:$C$33,3,0),VLOOKUP((A2276-1),Оп27_BYN→EUR!$A$2:$C$33,3,0)),$B$2:$G$2774,6,0)-VLOOKUP(B2276,$B$2:$G$2774,6,0))/366)</f>
        <v>0.88011355190532414</v>
      </c>
      <c r="F2276" s="54">
        <f>COUNTIF(D2277:$D$2774,365)</f>
        <v>498</v>
      </c>
      <c r="G2276" s="54">
        <f>COUNTIF(D2277:$D$2774,366)</f>
        <v>0</v>
      </c>
    </row>
    <row r="2277" spans="1:7" x14ac:dyDescent="0.25">
      <c r="A2277" s="54">
        <f>COUNTIF($C$3:C2277,"Да")</f>
        <v>25</v>
      </c>
      <c r="B2277" s="53">
        <f t="shared" si="71"/>
        <v>47675</v>
      </c>
      <c r="C2277" s="53" t="str">
        <f>IF(ISERROR(VLOOKUP(B2277,Оп27_BYN→EUR!$C$3:$C$33,1,0)),"Нет","Да")</f>
        <v>Нет</v>
      </c>
      <c r="D2277" s="54">
        <f t="shared" si="69"/>
        <v>365</v>
      </c>
      <c r="E2277" s="55">
        <f>('Все выпуски'!$H$4*'Все выпуски'!$H$8)*((VLOOKUP(IF(C2277="Нет",VLOOKUP(A2277,Оп27_BYN→EUR!$A$2:$C$33,3,0),VLOOKUP((A2277-1),Оп27_BYN→EUR!$A$2:$C$33,3,0)),$B$2:$G$2774,5,0)-VLOOKUP(B2277,$B$2:$G$2774,5,0))/365+(VLOOKUP(IF(C2277="Нет",VLOOKUP(A2277,Оп27_BYN→EUR!$A$2:$C$33,3,0),VLOOKUP((A2277-1),Оп27_BYN→EUR!$A$2:$C$33,3,0)),$B$2:$G$2774,6,0)-VLOOKUP(B2277,$B$2:$G$2774,6,0))/366)</f>
        <v>0.9067836595388189</v>
      </c>
      <c r="F2277" s="54">
        <f>COUNTIF(D2278:$D$2774,365)</f>
        <v>497</v>
      </c>
      <c r="G2277" s="54">
        <f>COUNTIF(D2278:$D$2774,366)</f>
        <v>0</v>
      </c>
    </row>
    <row r="2278" spans="1:7" x14ac:dyDescent="0.25">
      <c r="A2278" s="54">
        <f>COUNTIF($C$3:C2278,"Да")</f>
        <v>25</v>
      </c>
      <c r="B2278" s="53">
        <f t="shared" si="71"/>
        <v>47676</v>
      </c>
      <c r="C2278" s="53" t="str">
        <f>IF(ISERROR(VLOOKUP(B2278,Оп27_BYN→EUR!$C$3:$C$33,1,0)),"Нет","Да")</f>
        <v>Нет</v>
      </c>
      <c r="D2278" s="54">
        <f t="shared" si="69"/>
        <v>365</v>
      </c>
      <c r="E2278" s="55">
        <f>('Все выпуски'!$H$4*'Все выпуски'!$H$8)*((VLOOKUP(IF(C2278="Нет",VLOOKUP(A2278,Оп27_BYN→EUR!$A$2:$C$33,3,0),VLOOKUP((A2278-1),Оп27_BYN→EUR!$A$2:$C$33,3,0)),$B$2:$G$2774,5,0)-VLOOKUP(B2278,$B$2:$G$2774,5,0))/365+(VLOOKUP(IF(C2278="Нет",VLOOKUP(A2278,Оп27_BYN→EUR!$A$2:$C$33,3,0),VLOOKUP((A2278-1),Оп27_BYN→EUR!$A$2:$C$33,3,0)),$B$2:$G$2774,6,0)-VLOOKUP(B2278,$B$2:$G$2774,6,0))/366)</f>
        <v>0.93345376717231343</v>
      </c>
      <c r="F2278" s="54">
        <f>COUNTIF(D2279:$D$2774,365)</f>
        <v>496</v>
      </c>
      <c r="G2278" s="54">
        <f>COUNTIF(D2279:$D$2774,366)</f>
        <v>0</v>
      </c>
    </row>
    <row r="2279" spans="1:7" x14ac:dyDescent="0.25">
      <c r="A2279" s="54">
        <f>COUNTIF($C$3:C2279,"Да")</f>
        <v>25</v>
      </c>
      <c r="B2279" s="53">
        <f t="shared" si="71"/>
        <v>47677</v>
      </c>
      <c r="C2279" s="53" t="str">
        <f>IF(ISERROR(VLOOKUP(B2279,Оп27_BYN→EUR!$C$3:$C$33,1,0)),"Нет","Да")</f>
        <v>Нет</v>
      </c>
      <c r="D2279" s="54">
        <f t="shared" si="69"/>
        <v>365</v>
      </c>
      <c r="E2279" s="55">
        <f>('Все выпуски'!$H$4*'Все выпуски'!$H$8)*((VLOOKUP(IF(C2279="Нет",VLOOKUP(A2279,Оп27_BYN→EUR!$A$2:$C$33,3,0),VLOOKUP((A2279-1),Оп27_BYN→EUR!$A$2:$C$33,3,0)),$B$2:$G$2774,5,0)-VLOOKUP(B2279,$B$2:$G$2774,5,0))/365+(VLOOKUP(IF(C2279="Нет",VLOOKUP(A2279,Оп27_BYN→EUR!$A$2:$C$33,3,0),VLOOKUP((A2279-1),Оп27_BYN→EUR!$A$2:$C$33,3,0)),$B$2:$G$2774,6,0)-VLOOKUP(B2279,$B$2:$G$2774,6,0))/366)</f>
        <v>0.96012387480580819</v>
      </c>
      <c r="F2279" s="54">
        <f>COUNTIF(D2280:$D$2774,365)</f>
        <v>495</v>
      </c>
      <c r="G2279" s="54">
        <f>COUNTIF(D2280:$D$2774,366)</f>
        <v>0</v>
      </c>
    </row>
    <row r="2280" spans="1:7" x14ac:dyDescent="0.25">
      <c r="A2280" s="54">
        <f>COUNTIF($C$3:C2280,"Да")</f>
        <v>25</v>
      </c>
      <c r="B2280" s="53">
        <f t="shared" si="71"/>
        <v>47678</v>
      </c>
      <c r="C2280" s="53" t="str">
        <f>IF(ISERROR(VLOOKUP(B2280,Оп27_BYN→EUR!$C$3:$C$33,1,0)),"Нет","Да")</f>
        <v>Нет</v>
      </c>
      <c r="D2280" s="54">
        <f t="shared" si="69"/>
        <v>365</v>
      </c>
      <c r="E2280" s="55">
        <f>('Все выпуски'!$H$4*'Все выпуски'!$H$8)*((VLOOKUP(IF(C2280="Нет",VLOOKUP(A2280,Оп27_BYN→EUR!$A$2:$C$33,3,0),VLOOKUP((A2280-1),Оп27_BYN→EUR!$A$2:$C$33,3,0)),$B$2:$G$2774,5,0)-VLOOKUP(B2280,$B$2:$G$2774,5,0))/365+(VLOOKUP(IF(C2280="Нет",VLOOKUP(A2280,Оп27_BYN→EUR!$A$2:$C$33,3,0),VLOOKUP((A2280-1),Оп27_BYN→EUR!$A$2:$C$33,3,0)),$B$2:$G$2774,6,0)-VLOOKUP(B2280,$B$2:$G$2774,6,0))/366)</f>
        <v>0.98679398243930283</v>
      </c>
      <c r="F2280" s="54">
        <f>COUNTIF(D2281:$D$2774,365)</f>
        <v>494</v>
      </c>
      <c r="G2280" s="54">
        <f>COUNTIF(D2281:$D$2774,366)</f>
        <v>0</v>
      </c>
    </row>
    <row r="2281" spans="1:7" x14ac:dyDescent="0.25">
      <c r="A2281" s="54">
        <f>COUNTIF($C$3:C2281,"Да")</f>
        <v>25</v>
      </c>
      <c r="B2281" s="53">
        <f t="shared" si="71"/>
        <v>47679</v>
      </c>
      <c r="C2281" s="53" t="str">
        <f>IF(ISERROR(VLOOKUP(B2281,Оп27_BYN→EUR!$C$3:$C$33,1,0)),"Нет","Да")</f>
        <v>Нет</v>
      </c>
      <c r="D2281" s="54">
        <f t="shared" si="69"/>
        <v>365</v>
      </c>
      <c r="E2281" s="55">
        <f>('Все выпуски'!$H$4*'Все выпуски'!$H$8)*((VLOOKUP(IF(C2281="Нет",VLOOKUP(A2281,Оп27_BYN→EUR!$A$2:$C$33,3,0),VLOOKUP((A2281-1),Оп27_BYN→EUR!$A$2:$C$33,3,0)),$B$2:$G$2774,5,0)-VLOOKUP(B2281,$B$2:$G$2774,5,0))/365+(VLOOKUP(IF(C2281="Нет",VLOOKUP(A2281,Оп27_BYN→EUR!$A$2:$C$33,3,0),VLOOKUP((A2281-1),Оп27_BYN→EUR!$A$2:$C$33,3,0)),$B$2:$G$2774,6,0)-VLOOKUP(B2281,$B$2:$G$2774,6,0))/366)</f>
        <v>1.0134640900727976</v>
      </c>
      <c r="F2281" s="54">
        <f>COUNTIF(D2282:$D$2774,365)</f>
        <v>493</v>
      </c>
      <c r="G2281" s="54">
        <f>COUNTIF(D2282:$D$2774,366)</f>
        <v>0</v>
      </c>
    </row>
    <row r="2282" spans="1:7" x14ac:dyDescent="0.25">
      <c r="A2282" s="54">
        <f>COUNTIF($C$3:C2282,"Да")</f>
        <v>25</v>
      </c>
      <c r="B2282" s="53">
        <f t="shared" si="71"/>
        <v>47680</v>
      </c>
      <c r="C2282" s="53" t="str">
        <f>IF(ISERROR(VLOOKUP(B2282,Оп27_BYN→EUR!$C$3:$C$33,1,0)),"Нет","Да")</f>
        <v>Нет</v>
      </c>
      <c r="D2282" s="54">
        <f t="shared" si="69"/>
        <v>365</v>
      </c>
      <c r="E2282" s="55">
        <f>('Все выпуски'!$H$4*'Все выпуски'!$H$8)*((VLOOKUP(IF(C2282="Нет",VLOOKUP(A2282,Оп27_BYN→EUR!$A$2:$C$33,3,0),VLOOKUP((A2282-1),Оп27_BYN→EUR!$A$2:$C$33,3,0)),$B$2:$G$2774,5,0)-VLOOKUP(B2282,$B$2:$G$2774,5,0))/365+(VLOOKUP(IF(C2282="Нет",VLOOKUP(A2282,Оп27_BYN→EUR!$A$2:$C$33,3,0),VLOOKUP((A2282-1),Оп27_BYN→EUR!$A$2:$C$33,3,0)),$B$2:$G$2774,6,0)-VLOOKUP(B2282,$B$2:$G$2774,6,0))/366)</f>
        <v>1.0401341977062921</v>
      </c>
      <c r="F2282" s="54">
        <f>COUNTIF(D2283:$D$2774,365)</f>
        <v>492</v>
      </c>
      <c r="G2282" s="54">
        <f>COUNTIF(D2283:$D$2774,366)</f>
        <v>0</v>
      </c>
    </row>
    <row r="2283" spans="1:7" x14ac:dyDescent="0.25">
      <c r="A2283" s="54">
        <f>COUNTIF($C$3:C2283,"Да")</f>
        <v>25</v>
      </c>
      <c r="B2283" s="53">
        <f t="shared" si="71"/>
        <v>47681</v>
      </c>
      <c r="C2283" s="53" t="str">
        <f>IF(ISERROR(VLOOKUP(B2283,Оп27_BYN→EUR!$C$3:$C$33,1,0)),"Нет","Да")</f>
        <v>Нет</v>
      </c>
      <c r="D2283" s="54">
        <f t="shared" si="69"/>
        <v>365</v>
      </c>
      <c r="E2283" s="55">
        <f>('Все выпуски'!$H$4*'Все выпуски'!$H$8)*((VLOOKUP(IF(C2283="Нет",VLOOKUP(A2283,Оп27_BYN→EUR!$A$2:$C$33,3,0),VLOOKUP((A2283-1),Оп27_BYN→EUR!$A$2:$C$33,3,0)),$B$2:$G$2774,5,0)-VLOOKUP(B2283,$B$2:$G$2774,5,0))/365+(VLOOKUP(IF(C2283="Нет",VLOOKUP(A2283,Оп27_BYN→EUR!$A$2:$C$33,3,0),VLOOKUP((A2283-1),Оп27_BYN→EUR!$A$2:$C$33,3,0)),$B$2:$G$2774,6,0)-VLOOKUP(B2283,$B$2:$G$2774,6,0))/366)</f>
        <v>1.0668043053397869</v>
      </c>
      <c r="F2283" s="54">
        <f>COUNTIF(D2284:$D$2774,365)</f>
        <v>491</v>
      </c>
      <c r="G2283" s="54">
        <f>COUNTIF(D2284:$D$2774,366)</f>
        <v>0</v>
      </c>
    </row>
    <row r="2284" spans="1:7" x14ac:dyDescent="0.25">
      <c r="A2284" s="54">
        <f>COUNTIF($C$3:C2284,"Да")</f>
        <v>25</v>
      </c>
      <c r="B2284" s="53">
        <f t="shared" si="71"/>
        <v>47682</v>
      </c>
      <c r="C2284" s="53" t="str">
        <f>IF(ISERROR(VLOOKUP(B2284,Оп27_BYN→EUR!$C$3:$C$33,1,0)),"Нет","Да")</f>
        <v>Нет</v>
      </c>
      <c r="D2284" s="54">
        <f t="shared" si="69"/>
        <v>365</v>
      </c>
      <c r="E2284" s="55">
        <f>('Все выпуски'!$H$4*'Все выпуски'!$H$8)*((VLOOKUP(IF(C2284="Нет",VLOOKUP(A2284,Оп27_BYN→EUR!$A$2:$C$33,3,0),VLOOKUP((A2284-1),Оп27_BYN→EUR!$A$2:$C$33,3,0)),$B$2:$G$2774,5,0)-VLOOKUP(B2284,$B$2:$G$2774,5,0))/365+(VLOOKUP(IF(C2284="Нет",VLOOKUP(A2284,Оп27_BYN→EUR!$A$2:$C$33,3,0),VLOOKUP((A2284-1),Оп27_BYN→EUR!$A$2:$C$33,3,0)),$B$2:$G$2774,6,0)-VLOOKUP(B2284,$B$2:$G$2774,6,0))/366)</f>
        <v>1.0934744129732814</v>
      </c>
      <c r="F2284" s="54">
        <f>COUNTIF(D2285:$D$2774,365)</f>
        <v>490</v>
      </c>
      <c r="G2284" s="54">
        <f>COUNTIF(D2285:$D$2774,366)</f>
        <v>0</v>
      </c>
    </row>
    <row r="2285" spans="1:7" x14ac:dyDescent="0.25">
      <c r="A2285" s="54">
        <f>COUNTIF($C$3:C2285,"Да")</f>
        <v>25</v>
      </c>
      <c r="B2285" s="53">
        <f t="shared" si="71"/>
        <v>47683</v>
      </c>
      <c r="C2285" s="53" t="str">
        <f>IF(ISERROR(VLOOKUP(B2285,Оп27_BYN→EUR!$C$3:$C$33,1,0)),"Нет","Да")</f>
        <v>Нет</v>
      </c>
      <c r="D2285" s="54">
        <f t="shared" si="69"/>
        <v>365</v>
      </c>
      <c r="E2285" s="55">
        <f>('Все выпуски'!$H$4*'Все выпуски'!$H$8)*((VLOOKUP(IF(C2285="Нет",VLOOKUP(A2285,Оп27_BYN→EUR!$A$2:$C$33,3,0),VLOOKUP((A2285-1),Оп27_BYN→EUR!$A$2:$C$33,3,0)),$B$2:$G$2774,5,0)-VLOOKUP(B2285,$B$2:$G$2774,5,0))/365+(VLOOKUP(IF(C2285="Нет",VLOOKUP(A2285,Оп27_BYN→EUR!$A$2:$C$33,3,0),VLOOKUP((A2285-1),Оп27_BYN→EUR!$A$2:$C$33,3,0)),$B$2:$G$2774,6,0)-VLOOKUP(B2285,$B$2:$G$2774,6,0))/366)</f>
        <v>1.1201445206067762</v>
      </c>
      <c r="F2285" s="54">
        <f>COUNTIF(D2286:$D$2774,365)</f>
        <v>489</v>
      </c>
      <c r="G2285" s="54">
        <f>COUNTIF(D2286:$D$2774,366)</f>
        <v>0</v>
      </c>
    </row>
    <row r="2286" spans="1:7" x14ac:dyDescent="0.25">
      <c r="A2286" s="54">
        <f>COUNTIF($C$3:C2286,"Да")</f>
        <v>25</v>
      </c>
      <c r="B2286" s="53">
        <f t="shared" si="71"/>
        <v>47684</v>
      </c>
      <c r="C2286" s="53" t="str">
        <f>IF(ISERROR(VLOOKUP(B2286,Оп27_BYN→EUR!$C$3:$C$33,1,0)),"Нет","Да")</f>
        <v>Нет</v>
      </c>
      <c r="D2286" s="54">
        <f t="shared" si="69"/>
        <v>365</v>
      </c>
      <c r="E2286" s="55">
        <f>('Все выпуски'!$H$4*'Все выпуски'!$H$8)*((VLOOKUP(IF(C2286="Нет",VLOOKUP(A2286,Оп27_BYN→EUR!$A$2:$C$33,3,0),VLOOKUP((A2286-1),Оп27_BYN→EUR!$A$2:$C$33,3,0)),$B$2:$G$2774,5,0)-VLOOKUP(B2286,$B$2:$G$2774,5,0))/365+(VLOOKUP(IF(C2286="Нет",VLOOKUP(A2286,Оп27_BYN→EUR!$A$2:$C$33,3,0),VLOOKUP((A2286-1),Оп27_BYN→EUR!$A$2:$C$33,3,0)),$B$2:$G$2774,6,0)-VLOOKUP(B2286,$B$2:$G$2774,6,0))/366)</f>
        <v>1.1468146282402709</v>
      </c>
      <c r="F2286" s="54">
        <f>COUNTIF(D2287:$D$2774,365)</f>
        <v>488</v>
      </c>
      <c r="G2286" s="54">
        <f>COUNTIF(D2287:$D$2774,366)</f>
        <v>0</v>
      </c>
    </row>
    <row r="2287" spans="1:7" x14ac:dyDescent="0.25">
      <c r="A2287" s="54">
        <f>COUNTIF($C$3:C2287,"Да")</f>
        <v>25</v>
      </c>
      <c r="B2287" s="53">
        <f t="shared" si="71"/>
        <v>47685</v>
      </c>
      <c r="C2287" s="53" t="str">
        <f>IF(ISERROR(VLOOKUP(B2287,Оп27_BYN→EUR!$C$3:$C$33,1,0)),"Нет","Да")</f>
        <v>Нет</v>
      </c>
      <c r="D2287" s="54">
        <f t="shared" si="69"/>
        <v>365</v>
      </c>
      <c r="E2287" s="55">
        <f>('Все выпуски'!$H$4*'Все выпуски'!$H$8)*((VLOOKUP(IF(C2287="Нет",VLOOKUP(A2287,Оп27_BYN→EUR!$A$2:$C$33,3,0),VLOOKUP((A2287-1),Оп27_BYN→EUR!$A$2:$C$33,3,0)),$B$2:$G$2774,5,0)-VLOOKUP(B2287,$B$2:$G$2774,5,0))/365+(VLOOKUP(IF(C2287="Нет",VLOOKUP(A2287,Оп27_BYN→EUR!$A$2:$C$33,3,0),VLOOKUP((A2287-1),Оп27_BYN→EUR!$A$2:$C$33,3,0)),$B$2:$G$2774,6,0)-VLOOKUP(B2287,$B$2:$G$2774,6,0))/366)</f>
        <v>1.1734847358737657</v>
      </c>
      <c r="F2287" s="54">
        <f>COUNTIF(D2288:$D$2774,365)</f>
        <v>487</v>
      </c>
      <c r="G2287" s="54">
        <f>COUNTIF(D2288:$D$2774,366)</f>
        <v>0</v>
      </c>
    </row>
    <row r="2288" spans="1:7" x14ac:dyDescent="0.25">
      <c r="A2288" s="54">
        <f>COUNTIF($C$3:C2288,"Да")</f>
        <v>25</v>
      </c>
      <c r="B2288" s="53">
        <f t="shared" si="71"/>
        <v>47686</v>
      </c>
      <c r="C2288" s="53" t="str">
        <f>IF(ISERROR(VLOOKUP(B2288,Оп27_BYN→EUR!$C$3:$C$33,1,0)),"Нет","Да")</f>
        <v>Нет</v>
      </c>
      <c r="D2288" s="54">
        <f t="shared" si="69"/>
        <v>365</v>
      </c>
      <c r="E2288" s="55">
        <f>('Все выпуски'!$H$4*'Все выпуски'!$H$8)*((VLOOKUP(IF(C2288="Нет",VLOOKUP(A2288,Оп27_BYN→EUR!$A$2:$C$33,3,0),VLOOKUP((A2288-1),Оп27_BYN→EUR!$A$2:$C$33,3,0)),$B$2:$G$2774,5,0)-VLOOKUP(B2288,$B$2:$G$2774,5,0))/365+(VLOOKUP(IF(C2288="Нет",VLOOKUP(A2288,Оп27_BYN→EUR!$A$2:$C$33,3,0),VLOOKUP((A2288-1),Оп27_BYN→EUR!$A$2:$C$33,3,0)),$B$2:$G$2774,6,0)-VLOOKUP(B2288,$B$2:$G$2774,6,0))/366)</f>
        <v>1.2001548435072602</v>
      </c>
      <c r="F2288" s="54">
        <f>COUNTIF(D2289:$D$2774,365)</f>
        <v>486</v>
      </c>
      <c r="G2288" s="54">
        <f>COUNTIF(D2289:$D$2774,366)</f>
        <v>0</v>
      </c>
    </row>
    <row r="2289" spans="1:7" x14ac:dyDescent="0.25">
      <c r="A2289" s="54">
        <f>COUNTIF($C$3:C2289,"Да")</f>
        <v>25</v>
      </c>
      <c r="B2289" s="53">
        <f t="shared" si="71"/>
        <v>47687</v>
      </c>
      <c r="C2289" s="53" t="str">
        <f>IF(ISERROR(VLOOKUP(B2289,Оп27_BYN→EUR!$C$3:$C$33,1,0)),"Нет","Да")</f>
        <v>Нет</v>
      </c>
      <c r="D2289" s="54">
        <f t="shared" si="69"/>
        <v>365</v>
      </c>
      <c r="E2289" s="55">
        <f>('Все выпуски'!$H$4*'Все выпуски'!$H$8)*((VLOOKUP(IF(C2289="Нет",VLOOKUP(A2289,Оп27_BYN→EUR!$A$2:$C$33,3,0),VLOOKUP((A2289-1),Оп27_BYN→EUR!$A$2:$C$33,3,0)),$B$2:$G$2774,5,0)-VLOOKUP(B2289,$B$2:$G$2774,5,0))/365+(VLOOKUP(IF(C2289="Нет",VLOOKUP(A2289,Оп27_BYN→EUR!$A$2:$C$33,3,0),VLOOKUP((A2289-1),Оп27_BYN→EUR!$A$2:$C$33,3,0)),$B$2:$G$2774,6,0)-VLOOKUP(B2289,$B$2:$G$2774,6,0))/366)</f>
        <v>1.226824951140755</v>
      </c>
      <c r="F2289" s="54">
        <f>COUNTIF(D2290:$D$2774,365)</f>
        <v>485</v>
      </c>
      <c r="G2289" s="54">
        <f>COUNTIF(D2290:$D$2774,366)</f>
        <v>0</v>
      </c>
    </row>
    <row r="2290" spans="1:7" x14ac:dyDescent="0.25">
      <c r="A2290" s="54">
        <f>COUNTIF($C$3:C2290,"Да")</f>
        <v>25</v>
      </c>
      <c r="B2290" s="53">
        <f t="shared" si="71"/>
        <v>47688</v>
      </c>
      <c r="C2290" s="53" t="str">
        <f>IF(ISERROR(VLOOKUP(B2290,Оп27_BYN→EUR!$C$3:$C$33,1,0)),"Нет","Да")</f>
        <v>Нет</v>
      </c>
      <c r="D2290" s="54">
        <f t="shared" si="69"/>
        <v>365</v>
      </c>
      <c r="E2290" s="55">
        <f>('Все выпуски'!$H$4*'Все выпуски'!$H$8)*((VLOOKUP(IF(C2290="Нет",VLOOKUP(A2290,Оп27_BYN→EUR!$A$2:$C$33,3,0),VLOOKUP((A2290-1),Оп27_BYN→EUR!$A$2:$C$33,3,0)),$B$2:$G$2774,5,0)-VLOOKUP(B2290,$B$2:$G$2774,5,0))/365+(VLOOKUP(IF(C2290="Нет",VLOOKUP(A2290,Оп27_BYN→EUR!$A$2:$C$33,3,0),VLOOKUP((A2290-1),Оп27_BYN→EUR!$A$2:$C$33,3,0)),$B$2:$G$2774,6,0)-VLOOKUP(B2290,$B$2:$G$2774,6,0))/366)</f>
        <v>1.2534950587742495</v>
      </c>
      <c r="F2290" s="54">
        <f>COUNTIF(D2291:$D$2774,365)</f>
        <v>484</v>
      </c>
      <c r="G2290" s="54">
        <f>COUNTIF(D2291:$D$2774,366)</f>
        <v>0</v>
      </c>
    </row>
    <row r="2291" spans="1:7" x14ac:dyDescent="0.25">
      <c r="A2291" s="54">
        <f>COUNTIF($C$3:C2291,"Да")</f>
        <v>25</v>
      </c>
      <c r="B2291" s="53">
        <f t="shared" si="71"/>
        <v>47689</v>
      </c>
      <c r="C2291" s="53" t="str">
        <f>IF(ISERROR(VLOOKUP(B2291,Оп27_BYN→EUR!$C$3:$C$33,1,0)),"Нет","Да")</f>
        <v>Нет</v>
      </c>
      <c r="D2291" s="54">
        <f t="shared" si="69"/>
        <v>365</v>
      </c>
      <c r="E2291" s="55">
        <f>('Все выпуски'!$H$4*'Все выпуски'!$H$8)*((VLOOKUP(IF(C2291="Нет",VLOOKUP(A2291,Оп27_BYN→EUR!$A$2:$C$33,3,0),VLOOKUP((A2291-1),Оп27_BYN→EUR!$A$2:$C$33,3,0)),$B$2:$G$2774,5,0)-VLOOKUP(B2291,$B$2:$G$2774,5,0))/365+(VLOOKUP(IF(C2291="Нет",VLOOKUP(A2291,Оп27_BYN→EUR!$A$2:$C$33,3,0),VLOOKUP((A2291-1),Оп27_BYN→EUR!$A$2:$C$33,3,0)),$B$2:$G$2774,6,0)-VLOOKUP(B2291,$B$2:$G$2774,6,0))/366)</f>
        <v>1.280165166407744</v>
      </c>
      <c r="F2291" s="54">
        <f>COUNTIF(D2292:$D$2774,365)</f>
        <v>483</v>
      </c>
      <c r="G2291" s="54">
        <f>COUNTIF(D2292:$D$2774,366)</f>
        <v>0</v>
      </c>
    </row>
    <row r="2292" spans="1:7" x14ac:dyDescent="0.25">
      <c r="A2292" s="54">
        <f>COUNTIF($C$3:C2292,"Да")</f>
        <v>25</v>
      </c>
      <c r="B2292" s="53">
        <f t="shared" si="71"/>
        <v>47690</v>
      </c>
      <c r="C2292" s="53" t="str">
        <f>IF(ISERROR(VLOOKUP(B2292,Оп27_BYN→EUR!$C$3:$C$33,1,0)),"Нет","Да")</f>
        <v>Нет</v>
      </c>
      <c r="D2292" s="54">
        <f t="shared" si="69"/>
        <v>365</v>
      </c>
      <c r="E2292" s="55">
        <f>('Все выпуски'!$H$4*'Все выпуски'!$H$8)*((VLOOKUP(IF(C2292="Нет",VLOOKUP(A2292,Оп27_BYN→EUR!$A$2:$C$33,3,0),VLOOKUP((A2292-1),Оп27_BYN→EUR!$A$2:$C$33,3,0)),$B$2:$G$2774,5,0)-VLOOKUP(B2292,$B$2:$G$2774,5,0))/365+(VLOOKUP(IF(C2292="Нет",VLOOKUP(A2292,Оп27_BYN→EUR!$A$2:$C$33,3,0),VLOOKUP((A2292-1),Оп27_BYN→EUR!$A$2:$C$33,3,0)),$B$2:$G$2774,6,0)-VLOOKUP(B2292,$B$2:$G$2774,6,0))/366)</f>
        <v>1.306835274041239</v>
      </c>
      <c r="F2292" s="54">
        <f>COUNTIF(D2293:$D$2774,365)</f>
        <v>482</v>
      </c>
      <c r="G2292" s="54">
        <f>COUNTIF(D2293:$D$2774,366)</f>
        <v>0</v>
      </c>
    </row>
    <row r="2293" spans="1:7" x14ac:dyDescent="0.25">
      <c r="A2293" s="54">
        <f>COUNTIF($C$3:C2293,"Да")</f>
        <v>25</v>
      </c>
      <c r="B2293" s="53">
        <f t="shared" si="71"/>
        <v>47691</v>
      </c>
      <c r="C2293" s="53" t="str">
        <f>IF(ISERROR(VLOOKUP(B2293,Оп27_BYN→EUR!$C$3:$C$33,1,0)),"Нет","Да")</f>
        <v>Нет</v>
      </c>
      <c r="D2293" s="54">
        <f t="shared" si="69"/>
        <v>365</v>
      </c>
      <c r="E2293" s="55">
        <f>('Все выпуски'!$H$4*'Все выпуски'!$H$8)*((VLOOKUP(IF(C2293="Нет",VLOOKUP(A2293,Оп27_BYN→EUR!$A$2:$C$33,3,0),VLOOKUP((A2293-1),Оп27_BYN→EUR!$A$2:$C$33,3,0)),$B$2:$G$2774,5,0)-VLOOKUP(B2293,$B$2:$G$2774,5,0))/365+(VLOOKUP(IF(C2293="Нет",VLOOKUP(A2293,Оп27_BYN→EUR!$A$2:$C$33,3,0),VLOOKUP((A2293-1),Оп27_BYN→EUR!$A$2:$C$33,3,0)),$B$2:$G$2774,6,0)-VLOOKUP(B2293,$B$2:$G$2774,6,0))/366)</f>
        <v>1.3335053816747335</v>
      </c>
      <c r="F2293" s="54">
        <f>COUNTIF(D2294:$D$2774,365)</f>
        <v>481</v>
      </c>
      <c r="G2293" s="54">
        <f>COUNTIF(D2294:$D$2774,366)</f>
        <v>0</v>
      </c>
    </row>
    <row r="2294" spans="1:7" x14ac:dyDescent="0.25">
      <c r="A2294" s="54">
        <f>COUNTIF($C$3:C2294,"Да")</f>
        <v>25</v>
      </c>
      <c r="B2294" s="53">
        <f t="shared" si="71"/>
        <v>47692</v>
      </c>
      <c r="C2294" s="53" t="str">
        <f>IF(ISERROR(VLOOKUP(B2294,Оп27_BYN→EUR!$C$3:$C$33,1,0)),"Нет","Да")</f>
        <v>Нет</v>
      </c>
      <c r="D2294" s="54">
        <f t="shared" si="69"/>
        <v>365</v>
      </c>
      <c r="E2294" s="55">
        <f>('Все выпуски'!$H$4*'Все выпуски'!$H$8)*((VLOOKUP(IF(C2294="Нет",VLOOKUP(A2294,Оп27_BYN→EUR!$A$2:$C$33,3,0),VLOOKUP((A2294-1),Оп27_BYN→EUR!$A$2:$C$33,3,0)),$B$2:$G$2774,5,0)-VLOOKUP(B2294,$B$2:$G$2774,5,0))/365+(VLOOKUP(IF(C2294="Нет",VLOOKUP(A2294,Оп27_BYN→EUR!$A$2:$C$33,3,0),VLOOKUP((A2294-1),Оп27_BYN→EUR!$A$2:$C$33,3,0)),$B$2:$G$2774,6,0)-VLOOKUP(B2294,$B$2:$G$2774,6,0))/366)</f>
        <v>1.3601754893082283</v>
      </c>
      <c r="F2294" s="54">
        <f>COUNTIF(D2295:$D$2774,365)</f>
        <v>480</v>
      </c>
      <c r="G2294" s="54">
        <f>COUNTIF(D2295:$D$2774,366)</f>
        <v>0</v>
      </c>
    </row>
    <row r="2295" spans="1:7" x14ac:dyDescent="0.25">
      <c r="A2295" s="54">
        <f>COUNTIF($C$3:C2295,"Да")</f>
        <v>25</v>
      </c>
      <c r="B2295" s="53">
        <f t="shared" si="71"/>
        <v>47693</v>
      </c>
      <c r="C2295" s="53" t="str">
        <f>IF(ISERROR(VLOOKUP(B2295,Оп27_BYN→EUR!$C$3:$C$33,1,0)),"Нет","Да")</f>
        <v>Нет</v>
      </c>
      <c r="D2295" s="54">
        <f t="shared" si="69"/>
        <v>365</v>
      </c>
      <c r="E2295" s="55">
        <f>('Все выпуски'!$H$4*'Все выпуски'!$H$8)*((VLOOKUP(IF(C2295="Нет",VLOOKUP(A2295,Оп27_BYN→EUR!$A$2:$C$33,3,0),VLOOKUP((A2295-1),Оп27_BYN→EUR!$A$2:$C$33,3,0)),$B$2:$G$2774,5,0)-VLOOKUP(B2295,$B$2:$G$2774,5,0))/365+(VLOOKUP(IF(C2295="Нет",VLOOKUP(A2295,Оп27_BYN→EUR!$A$2:$C$33,3,0),VLOOKUP((A2295-1),Оп27_BYN→EUR!$A$2:$C$33,3,0)),$B$2:$G$2774,6,0)-VLOOKUP(B2295,$B$2:$G$2774,6,0))/366)</f>
        <v>1.3868455969417228</v>
      </c>
      <c r="F2295" s="54">
        <f>COUNTIF(D2296:$D$2774,365)</f>
        <v>479</v>
      </c>
      <c r="G2295" s="54">
        <f>COUNTIF(D2296:$D$2774,366)</f>
        <v>0</v>
      </c>
    </row>
    <row r="2296" spans="1:7" x14ac:dyDescent="0.25">
      <c r="A2296" s="54">
        <f>COUNTIF($C$3:C2296,"Да")</f>
        <v>25</v>
      </c>
      <c r="B2296" s="53">
        <f t="shared" si="71"/>
        <v>47694</v>
      </c>
      <c r="C2296" s="53" t="str">
        <f>IF(ISERROR(VLOOKUP(B2296,Оп27_BYN→EUR!$C$3:$C$33,1,0)),"Нет","Да")</f>
        <v>Нет</v>
      </c>
      <c r="D2296" s="54">
        <f t="shared" si="69"/>
        <v>365</v>
      </c>
      <c r="E2296" s="55">
        <f>('Все выпуски'!$H$4*'Все выпуски'!$H$8)*((VLOOKUP(IF(C2296="Нет",VLOOKUP(A2296,Оп27_BYN→EUR!$A$2:$C$33,3,0),VLOOKUP((A2296-1),Оп27_BYN→EUR!$A$2:$C$33,3,0)),$B$2:$G$2774,5,0)-VLOOKUP(B2296,$B$2:$G$2774,5,0))/365+(VLOOKUP(IF(C2296="Нет",VLOOKUP(A2296,Оп27_BYN→EUR!$A$2:$C$33,3,0),VLOOKUP((A2296-1),Оп27_BYN→EUR!$A$2:$C$33,3,0)),$B$2:$G$2774,6,0)-VLOOKUP(B2296,$B$2:$G$2774,6,0))/366)</f>
        <v>1.4135157045752174</v>
      </c>
      <c r="F2296" s="54">
        <f>COUNTIF(D2297:$D$2774,365)</f>
        <v>478</v>
      </c>
      <c r="G2296" s="54">
        <f>COUNTIF(D2297:$D$2774,366)</f>
        <v>0</v>
      </c>
    </row>
    <row r="2297" spans="1:7" x14ac:dyDescent="0.25">
      <c r="A2297" s="54">
        <f>COUNTIF($C$3:C2297,"Да")</f>
        <v>25</v>
      </c>
      <c r="B2297" s="53">
        <f t="shared" si="71"/>
        <v>47695</v>
      </c>
      <c r="C2297" s="53" t="str">
        <f>IF(ISERROR(VLOOKUP(B2297,Оп27_BYN→EUR!$C$3:$C$33,1,0)),"Нет","Да")</f>
        <v>Нет</v>
      </c>
      <c r="D2297" s="54">
        <f t="shared" si="69"/>
        <v>365</v>
      </c>
      <c r="E2297" s="55">
        <f>('Все выпуски'!$H$4*'Все выпуски'!$H$8)*((VLOOKUP(IF(C2297="Нет",VLOOKUP(A2297,Оп27_BYN→EUR!$A$2:$C$33,3,0),VLOOKUP((A2297-1),Оп27_BYN→EUR!$A$2:$C$33,3,0)),$B$2:$G$2774,5,0)-VLOOKUP(B2297,$B$2:$G$2774,5,0))/365+(VLOOKUP(IF(C2297="Нет",VLOOKUP(A2297,Оп27_BYN→EUR!$A$2:$C$33,3,0),VLOOKUP((A2297-1),Оп27_BYN→EUR!$A$2:$C$33,3,0)),$B$2:$G$2774,6,0)-VLOOKUP(B2297,$B$2:$G$2774,6,0))/366)</f>
        <v>1.4401858122087123</v>
      </c>
      <c r="F2297" s="54">
        <f>COUNTIF(D2298:$D$2774,365)</f>
        <v>477</v>
      </c>
      <c r="G2297" s="54">
        <f>COUNTIF(D2298:$D$2774,366)</f>
        <v>0</v>
      </c>
    </row>
    <row r="2298" spans="1:7" x14ac:dyDescent="0.25">
      <c r="A2298" s="54">
        <f>COUNTIF($C$3:C2298,"Да")</f>
        <v>25</v>
      </c>
      <c r="B2298" s="53">
        <f t="shared" si="71"/>
        <v>47696</v>
      </c>
      <c r="C2298" s="53" t="str">
        <f>IF(ISERROR(VLOOKUP(B2298,Оп27_BYN→EUR!$C$3:$C$33,1,0)),"Нет","Да")</f>
        <v>Нет</v>
      </c>
      <c r="D2298" s="54">
        <f t="shared" si="69"/>
        <v>365</v>
      </c>
      <c r="E2298" s="55">
        <f>('Все выпуски'!$H$4*'Все выпуски'!$H$8)*((VLOOKUP(IF(C2298="Нет",VLOOKUP(A2298,Оп27_BYN→EUR!$A$2:$C$33,3,0),VLOOKUP((A2298-1),Оп27_BYN→EUR!$A$2:$C$33,3,0)),$B$2:$G$2774,5,0)-VLOOKUP(B2298,$B$2:$G$2774,5,0))/365+(VLOOKUP(IF(C2298="Нет",VLOOKUP(A2298,Оп27_BYN→EUR!$A$2:$C$33,3,0),VLOOKUP((A2298-1),Оп27_BYN→EUR!$A$2:$C$33,3,0)),$B$2:$G$2774,6,0)-VLOOKUP(B2298,$B$2:$G$2774,6,0))/366)</f>
        <v>1.4668559198422069</v>
      </c>
      <c r="F2298" s="54">
        <f>COUNTIF(D2299:$D$2774,365)</f>
        <v>476</v>
      </c>
      <c r="G2298" s="54">
        <f>COUNTIF(D2299:$D$2774,366)</f>
        <v>0</v>
      </c>
    </row>
    <row r="2299" spans="1:7" x14ac:dyDescent="0.25">
      <c r="A2299" s="54">
        <f>COUNTIF($C$3:C2299,"Да")</f>
        <v>25</v>
      </c>
      <c r="B2299" s="53">
        <f t="shared" si="71"/>
        <v>47697</v>
      </c>
      <c r="C2299" s="53" t="str">
        <f>IF(ISERROR(VLOOKUP(B2299,Оп27_BYN→EUR!$C$3:$C$33,1,0)),"Нет","Да")</f>
        <v>Нет</v>
      </c>
      <c r="D2299" s="54">
        <f t="shared" si="69"/>
        <v>365</v>
      </c>
      <c r="E2299" s="55">
        <f>('Все выпуски'!$H$4*'Все выпуски'!$H$8)*((VLOOKUP(IF(C2299="Нет",VLOOKUP(A2299,Оп27_BYN→EUR!$A$2:$C$33,3,0),VLOOKUP((A2299-1),Оп27_BYN→EUR!$A$2:$C$33,3,0)),$B$2:$G$2774,5,0)-VLOOKUP(B2299,$B$2:$G$2774,5,0))/365+(VLOOKUP(IF(C2299="Нет",VLOOKUP(A2299,Оп27_BYN→EUR!$A$2:$C$33,3,0),VLOOKUP((A2299-1),Оп27_BYN→EUR!$A$2:$C$33,3,0)),$B$2:$G$2774,6,0)-VLOOKUP(B2299,$B$2:$G$2774,6,0))/366)</f>
        <v>1.4935260274757016</v>
      </c>
      <c r="F2299" s="54">
        <f>COUNTIF(D2300:$D$2774,365)</f>
        <v>475</v>
      </c>
      <c r="G2299" s="54">
        <f>COUNTIF(D2300:$D$2774,366)</f>
        <v>0</v>
      </c>
    </row>
    <row r="2300" spans="1:7" x14ac:dyDescent="0.25">
      <c r="A2300" s="54">
        <f>COUNTIF($C$3:C2300,"Да")</f>
        <v>25</v>
      </c>
      <c r="B2300" s="53">
        <f t="shared" si="71"/>
        <v>47698</v>
      </c>
      <c r="C2300" s="53" t="str">
        <f>IF(ISERROR(VLOOKUP(B2300,Оп27_BYN→EUR!$C$3:$C$33,1,0)),"Нет","Да")</f>
        <v>Нет</v>
      </c>
      <c r="D2300" s="54">
        <f t="shared" si="69"/>
        <v>365</v>
      </c>
      <c r="E2300" s="55">
        <f>('Все выпуски'!$H$4*'Все выпуски'!$H$8)*((VLOOKUP(IF(C2300="Нет",VLOOKUP(A2300,Оп27_BYN→EUR!$A$2:$C$33,3,0),VLOOKUP((A2300-1),Оп27_BYN→EUR!$A$2:$C$33,3,0)),$B$2:$G$2774,5,0)-VLOOKUP(B2300,$B$2:$G$2774,5,0))/365+(VLOOKUP(IF(C2300="Нет",VLOOKUP(A2300,Оп27_BYN→EUR!$A$2:$C$33,3,0),VLOOKUP((A2300-1),Оп27_BYN→EUR!$A$2:$C$33,3,0)),$B$2:$G$2774,6,0)-VLOOKUP(B2300,$B$2:$G$2774,6,0))/366)</f>
        <v>1.5201961351091962</v>
      </c>
      <c r="F2300" s="54">
        <f>COUNTIF(D2301:$D$2774,365)</f>
        <v>474</v>
      </c>
      <c r="G2300" s="54">
        <f>COUNTIF(D2301:$D$2774,366)</f>
        <v>0</v>
      </c>
    </row>
    <row r="2301" spans="1:7" x14ac:dyDescent="0.25">
      <c r="A2301" s="54">
        <f>COUNTIF($C$3:C2301,"Да")</f>
        <v>25</v>
      </c>
      <c r="B2301" s="53">
        <f t="shared" si="71"/>
        <v>47699</v>
      </c>
      <c r="C2301" s="53" t="str">
        <f>IF(ISERROR(VLOOKUP(B2301,Оп27_BYN→EUR!$C$3:$C$33,1,0)),"Нет","Да")</f>
        <v>Нет</v>
      </c>
      <c r="D2301" s="54">
        <f t="shared" si="69"/>
        <v>365</v>
      </c>
      <c r="E2301" s="55">
        <f>('Все выпуски'!$H$4*'Все выпуски'!$H$8)*((VLOOKUP(IF(C2301="Нет",VLOOKUP(A2301,Оп27_BYN→EUR!$A$2:$C$33,3,0),VLOOKUP((A2301-1),Оп27_BYN→EUR!$A$2:$C$33,3,0)),$B$2:$G$2774,5,0)-VLOOKUP(B2301,$B$2:$G$2774,5,0))/365+(VLOOKUP(IF(C2301="Нет",VLOOKUP(A2301,Оп27_BYN→EUR!$A$2:$C$33,3,0),VLOOKUP((A2301-1),Оп27_BYN→EUR!$A$2:$C$33,3,0)),$B$2:$G$2774,6,0)-VLOOKUP(B2301,$B$2:$G$2774,6,0))/366)</f>
        <v>1.5468662427426911</v>
      </c>
      <c r="F2301" s="54">
        <f>COUNTIF(D2302:$D$2774,365)</f>
        <v>473</v>
      </c>
      <c r="G2301" s="54">
        <f>COUNTIF(D2302:$D$2774,366)</f>
        <v>0</v>
      </c>
    </row>
    <row r="2302" spans="1:7" x14ac:dyDescent="0.25">
      <c r="A2302" s="54">
        <f>COUNTIF($C$3:C2302,"Да")</f>
        <v>25</v>
      </c>
      <c r="B2302" s="53">
        <f t="shared" si="71"/>
        <v>47700</v>
      </c>
      <c r="C2302" s="53" t="str">
        <f>IF(ISERROR(VLOOKUP(B2302,Оп27_BYN→EUR!$C$3:$C$33,1,0)),"Нет","Да")</f>
        <v>Нет</v>
      </c>
      <c r="D2302" s="54">
        <f t="shared" si="69"/>
        <v>365</v>
      </c>
      <c r="E2302" s="55">
        <f>('Все выпуски'!$H$4*'Все выпуски'!$H$8)*((VLOOKUP(IF(C2302="Нет",VLOOKUP(A2302,Оп27_BYN→EUR!$A$2:$C$33,3,0),VLOOKUP((A2302-1),Оп27_BYN→EUR!$A$2:$C$33,3,0)),$B$2:$G$2774,5,0)-VLOOKUP(B2302,$B$2:$G$2774,5,0))/365+(VLOOKUP(IF(C2302="Нет",VLOOKUP(A2302,Оп27_BYN→EUR!$A$2:$C$33,3,0),VLOOKUP((A2302-1),Оп27_BYN→EUR!$A$2:$C$33,3,0)),$B$2:$G$2774,6,0)-VLOOKUP(B2302,$B$2:$G$2774,6,0))/366)</f>
        <v>1.5735363503761857</v>
      </c>
      <c r="F2302" s="54">
        <f>COUNTIF(D2303:$D$2774,365)</f>
        <v>472</v>
      </c>
      <c r="G2302" s="54">
        <f>COUNTIF(D2303:$D$2774,366)</f>
        <v>0</v>
      </c>
    </row>
    <row r="2303" spans="1:7" x14ac:dyDescent="0.25">
      <c r="A2303" s="54">
        <f>COUNTIF($C$3:C2303,"Да")</f>
        <v>25</v>
      </c>
      <c r="B2303" s="53">
        <f t="shared" si="71"/>
        <v>47701</v>
      </c>
      <c r="C2303" s="53" t="str">
        <f>IF(ISERROR(VLOOKUP(B2303,Оп27_BYN→EUR!$C$3:$C$33,1,0)),"Нет","Да")</f>
        <v>Нет</v>
      </c>
      <c r="D2303" s="54">
        <f t="shared" si="69"/>
        <v>365</v>
      </c>
      <c r="E2303" s="55">
        <f>('Все выпуски'!$H$4*'Все выпуски'!$H$8)*((VLOOKUP(IF(C2303="Нет",VLOOKUP(A2303,Оп27_BYN→EUR!$A$2:$C$33,3,0),VLOOKUP((A2303-1),Оп27_BYN→EUR!$A$2:$C$33,3,0)),$B$2:$G$2774,5,0)-VLOOKUP(B2303,$B$2:$G$2774,5,0))/365+(VLOOKUP(IF(C2303="Нет",VLOOKUP(A2303,Оп27_BYN→EUR!$A$2:$C$33,3,0),VLOOKUP((A2303-1),Оп27_BYN→EUR!$A$2:$C$33,3,0)),$B$2:$G$2774,6,0)-VLOOKUP(B2303,$B$2:$G$2774,6,0))/366)</f>
        <v>1.6002064580096802</v>
      </c>
      <c r="F2303" s="54">
        <f>COUNTIF(D2304:$D$2774,365)</f>
        <v>471</v>
      </c>
      <c r="G2303" s="54">
        <f>COUNTIF(D2304:$D$2774,366)</f>
        <v>0</v>
      </c>
    </row>
    <row r="2304" spans="1:7" x14ac:dyDescent="0.25">
      <c r="A2304" s="54">
        <f>COUNTIF($C$3:C2304,"Да")</f>
        <v>25</v>
      </c>
      <c r="B2304" s="53">
        <f t="shared" si="71"/>
        <v>47702</v>
      </c>
      <c r="C2304" s="53" t="str">
        <f>IF(ISERROR(VLOOKUP(B2304,Оп27_BYN→EUR!$C$3:$C$33,1,0)),"Нет","Да")</f>
        <v>Нет</v>
      </c>
      <c r="D2304" s="54">
        <f t="shared" si="69"/>
        <v>365</v>
      </c>
      <c r="E2304" s="55">
        <f>('Все выпуски'!$H$4*'Все выпуски'!$H$8)*((VLOOKUP(IF(C2304="Нет",VLOOKUP(A2304,Оп27_BYN→EUR!$A$2:$C$33,3,0),VLOOKUP((A2304-1),Оп27_BYN→EUR!$A$2:$C$33,3,0)),$B$2:$G$2774,5,0)-VLOOKUP(B2304,$B$2:$G$2774,5,0))/365+(VLOOKUP(IF(C2304="Нет",VLOOKUP(A2304,Оп27_BYN→EUR!$A$2:$C$33,3,0),VLOOKUP((A2304-1),Оп27_BYN→EUR!$A$2:$C$33,3,0)),$B$2:$G$2774,6,0)-VLOOKUP(B2304,$B$2:$G$2774,6,0))/366)</f>
        <v>1.626876565643175</v>
      </c>
      <c r="F2304" s="54">
        <f>COUNTIF(D2305:$D$2774,365)</f>
        <v>470</v>
      </c>
      <c r="G2304" s="54">
        <f>COUNTIF(D2305:$D$2774,366)</f>
        <v>0</v>
      </c>
    </row>
    <row r="2305" spans="1:7" x14ac:dyDescent="0.25">
      <c r="A2305" s="54">
        <f>COUNTIF($C$3:C2305,"Да")</f>
        <v>25</v>
      </c>
      <c r="B2305" s="53">
        <f t="shared" si="71"/>
        <v>47703</v>
      </c>
      <c r="C2305" s="53" t="str">
        <f>IF(ISERROR(VLOOKUP(B2305,Оп27_BYN→EUR!$C$3:$C$33,1,0)),"Нет","Да")</f>
        <v>Нет</v>
      </c>
      <c r="D2305" s="54">
        <f t="shared" si="69"/>
        <v>365</v>
      </c>
      <c r="E2305" s="55">
        <f>('Все выпуски'!$H$4*'Все выпуски'!$H$8)*((VLOOKUP(IF(C2305="Нет",VLOOKUP(A2305,Оп27_BYN→EUR!$A$2:$C$33,3,0),VLOOKUP((A2305-1),Оп27_BYN→EUR!$A$2:$C$33,3,0)),$B$2:$G$2774,5,0)-VLOOKUP(B2305,$B$2:$G$2774,5,0))/365+(VLOOKUP(IF(C2305="Нет",VLOOKUP(A2305,Оп27_BYN→EUR!$A$2:$C$33,3,0),VLOOKUP((A2305-1),Оп27_BYN→EUR!$A$2:$C$33,3,0)),$B$2:$G$2774,6,0)-VLOOKUP(B2305,$B$2:$G$2774,6,0))/366)</f>
        <v>1.6535466732766695</v>
      </c>
      <c r="F2305" s="54">
        <f>COUNTIF(D2306:$D$2774,365)</f>
        <v>469</v>
      </c>
      <c r="G2305" s="54">
        <f>COUNTIF(D2306:$D$2774,366)</f>
        <v>0</v>
      </c>
    </row>
    <row r="2306" spans="1:7" x14ac:dyDescent="0.25">
      <c r="A2306" s="54">
        <f>COUNTIF($C$3:C2306,"Да")</f>
        <v>25</v>
      </c>
      <c r="B2306" s="53">
        <f t="shared" si="71"/>
        <v>47704</v>
      </c>
      <c r="C2306" s="53" t="str">
        <f>IF(ISERROR(VLOOKUP(B2306,Оп27_BYN→EUR!$C$3:$C$33,1,0)),"Нет","Да")</f>
        <v>Нет</v>
      </c>
      <c r="D2306" s="54">
        <f t="shared" si="69"/>
        <v>365</v>
      </c>
      <c r="E2306" s="55">
        <f>('Все выпуски'!$H$4*'Все выпуски'!$H$8)*((VLOOKUP(IF(C2306="Нет",VLOOKUP(A2306,Оп27_BYN→EUR!$A$2:$C$33,3,0),VLOOKUP((A2306-1),Оп27_BYN→EUR!$A$2:$C$33,3,0)),$B$2:$G$2774,5,0)-VLOOKUP(B2306,$B$2:$G$2774,5,0))/365+(VLOOKUP(IF(C2306="Нет",VLOOKUP(A2306,Оп27_BYN→EUR!$A$2:$C$33,3,0),VLOOKUP((A2306-1),Оп27_BYN→EUR!$A$2:$C$33,3,0)),$B$2:$G$2774,6,0)-VLOOKUP(B2306,$B$2:$G$2774,6,0))/366)</f>
        <v>1.6802167809101645</v>
      </c>
      <c r="F2306" s="54">
        <f>COUNTIF(D2307:$D$2774,365)</f>
        <v>468</v>
      </c>
      <c r="G2306" s="54">
        <f>COUNTIF(D2307:$D$2774,366)</f>
        <v>0</v>
      </c>
    </row>
    <row r="2307" spans="1:7" x14ac:dyDescent="0.25">
      <c r="A2307" s="54">
        <f>COUNTIF($C$3:C2307,"Да")</f>
        <v>25</v>
      </c>
      <c r="B2307" s="53">
        <f t="shared" si="71"/>
        <v>47705</v>
      </c>
      <c r="C2307" s="53" t="str">
        <f>IF(ISERROR(VLOOKUP(B2307,Оп27_BYN→EUR!$C$3:$C$33,1,0)),"Нет","Да")</f>
        <v>Нет</v>
      </c>
      <c r="D2307" s="54">
        <f t="shared" si="69"/>
        <v>365</v>
      </c>
      <c r="E2307" s="55">
        <f>('Все выпуски'!$H$4*'Все выпуски'!$H$8)*((VLOOKUP(IF(C2307="Нет",VLOOKUP(A2307,Оп27_BYN→EUR!$A$2:$C$33,3,0),VLOOKUP((A2307-1),Оп27_BYN→EUR!$A$2:$C$33,3,0)),$B$2:$G$2774,5,0)-VLOOKUP(B2307,$B$2:$G$2774,5,0))/365+(VLOOKUP(IF(C2307="Нет",VLOOKUP(A2307,Оп27_BYN→EUR!$A$2:$C$33,3,0),VLOOKUP((A2307-1),Оп27_BYN→EUR!$A$2:$C$33,3,0)),$B$2:$G$2774,6,0)-VLOOKUP(B2307,$B$2:$G$2774,6,0))/366)</f>
        <v>1.706886888543659</v>
      </c>
      <c r="F2307" s="54">
        <f>COUNTIF(D2308:$D$2774,365)</f>
        <v>467</v>
      </c>
      <c r="G2307" s="54">
        <f>COUNTIF(D2308:$D$2774,366)</f>
        <v>0</v>
      </c>
    </row>
    <row r="2308" spans="1:7" x14ac:dyDescent="0.25">
      <c r="A2308" s="54">
        <f>COUNTIF($C$3:C2308,"Да")</f>
        <v>25</v>
      </c>
      <c r="B2308" s="53">
        <f t="shared" ref="B2308:B2371" si="72">B2307+1</f>
        <v>47706</v>
      </c>
      <c r="C2308" s="53" t="str">
        <f>IF(ISERROR(VLOOKUP(B2308,Оп27_BYN→EUR!$C$3:$C$33,1,0)),"Нет","Да")</f>
        <v>Нет</v>
      </c>
      <c r="D2308" s="54">
        <f t="shared" si="69"/>
        <v>365</v>
      </c>
      <c r="E2308" s="55">
        <f>('Все выпуски'!$H$4*'Все выпуски'!$H$8)*((VLOOKUP(IF(C2308="Нет",VLOOKUP(A2308,Оп27_BYN→EUR!$A$2:$C$33,3,0),VLOOKUP((A2308-1),Оп27_BYN→EUR!$A$2:$C$33,3,0)),$B$2:$G$2774,5,0)-VLOOKUP(B2308,$B$2:$G$2774,5,0))/365+(VLOOKUP(IF(C2308="Нет",VLOOKUP(A2308,Оп27_BYN→EUR!$A$2:$C$33,3,0),VLOOKUP((A2308-1),Оп27_BYN→EUR!$A$2:$C$33,3,0)),$B$2:$G$2774,6,0)-VLOOKUP(B2308,$B$2:$G$2774,6,0))/366)</f>
        <v>1.7335569961771535</v>
      </c>
      <c r="F2308" s="54">
        <f>COUNTIF(D2309:$D$2774,365)</f>
        <v>466</v>
      </c>
      <c r="G2308" s="54">
        <f>COUNTIF(D2309:$D$2774,366)</f>
        <v>0</v>
      </c>
    </row>
    <row r="2309" spans="1:7" x14ac:dyDescent="0.25">
      <c r="A2309" s="54">
        <f>COUNTIF($C$3:C2309,"Да")</f>
        <v>25</v>
      </c>
      <c r="B2309" s="53">
        <f t="shared" si="72"/>
        <v>47707</v>
      </c>
      <c r="C2309" s="53" t="str">
        <f>IF(ISERROR(VLOOKUP(B2309,Оп27_BYN→EUR!$C$3:$C$33,1,0)),"Нет","Да")</f>
        <v>Нет</v>
      </c>
      <c r="D2309" s="54">
        <f t="shared" si="69"/>
        <v>365</v>
      </c>
      <c r="E2309" s="55">
        <f>('Все выпуски'!$H$4*'Все выпуски'!$H$8)*((VLOOKUP(IF(C2309="Нет",VLOOKUP(A2309,Оп27_BYN→EUR!$A$2:$C$33,3,0),VLOOKUP((A2309-1),Оп27_BYN→EUR!$A$2:$C$33,3,0)),$B$2:$G$2774,5,0)-VLOOKUP(B2309,$B$2:$G$2774,5,0))/365+(VLOOKUP(IF(C2309="Нет",VLOOKUP(A2309,Оп27_BYN→EUR!$A$2:$C$33,3,0),VLOOKUP((A2309-1),Оп27_BYN→EUR!$A$2:$C$33,3,0)),$B$2:$G$2774,6,0)-VLOOKUP(B2309,$B$2:$G$2774,6,0))/366)</f>
        <v>1.7602271038106483</v>
      </c>
      <c r="F2309" s="54">
        <f>COUNTIF(D2310:$D$2774,365)</f>
        <v>465</v>
      </c>
      <c r="G2309" s="54">
        <f>COUNTIF(D2310:$D$2774,366)</f>
        <v>0</v>
      </c>
    </row>
    <row r="2310" spans="1:7" x14ac:dyDescent="0.25">
      <c r="A2310" s="54">
        <f>COUNTIF($C$3:C2310,"Да")</f>
        <v>25</v>
      </c>
      <c r="B2310" s="53">
        <f t="shared" si="72"/>
        <v>47708</v>
      </c>
      <c r="C2310" s="53" t="str">
        <f>IF(ISERROR(VLOOKUP(B2310,Оп27_BYN→EUR!$C$3:$C$33,1,0)),"Нет","Да")</f>
        <v>Нет</v>
      </c>
      <c r="D2310" s="54">
        <f t="shared" si="69"/>
        <v>365</v>
      </c>
      <c r="E2310" s="55">
        <f>('Все выпуски'!$H$4*'Все выпуски'!$H$8)*((VLOOKUP(IF(C2310="Нет",VLOOKUP(A2310,Оп27_BYN→EUR!$A$2:$C$33,3,0),VLOOKUP((A2310-1),Оп27_BYN→EUR!$A$2:$C$33,3,0)),$B$2:$G$2774,5,0)-VLOOKUP(B2310,$B$2:$G$2774,5,0))/365+(VLOOKUP(IF(C2310="Нет",VLOOKUP(A2310,Оп27_BYN→EUR!$A$2:$C$33,3,0),VLOOKUP((A2310-1),Оп27_BYN→EUR!$A$2:$C$33,3,0)),$B$2:$G$2774,6,0)-VLOOKUP(B2310,$B$2:$G$2774,6,0))/366)</f>
        <v>1.7868972114441428</v>
      </c>
      <c r="F2310" s="54">
        <f>COUNTIF(D2311:$D$2774,365)</f>
        <v>464</v>
      </c>
      <c r="G2310" s="54">
        <f>COUNTIF(D2311:$D$2774,366)</f>
        <v>0</v>
      </c>
    </row>
    <row r="2311" spans="1:7" x14ac:dyDescent="0.25">
      <c r="A2311" s="54">
        <f>COUNTIF($C$3:C2311,"Да")</f>
        <v>25</v>
      </c>
      <c r="B2311" s="53">
        <f t="shared" si="72"/>
        <v>47709</v>
      </c>
      <c r="C2311" s="53" t="str">
        <f>IF(ISERROR(VLOOKUP(B2311,Оп27_BYN→EUR!$C$3:$C$33,1,0)),"Нет","Да")</f>
        <v>Нет</v>
      </c>
      <c r="D2311" s="54">
        <f t="shared" si="69"/>
        <v>365</v>
      </c>
      <c r="E2311" s="55">
        <f>('Все выпуски'!$H$4*'Все выпуски'!$H$8)*((VLOOKUP(IF(C2311="Нет",VLOOKUP(A2311,Оп27_BYN→EUR!$A$2:$C$33,3,0),VLOOKUP((A2311-1),Оп27_BYN→EUR!$A$2:$C$33,3,0)),$B$2:$G$2774,5,0)-VLOOKUP(B2311,$B$2:$G$2774,5,0))/365+(VLOOKUP(IF(C2311="Нет",VLOOKUP(A2311,Оп27_BYN→EUR!$A$2:$C$33,3,0),VLOOKUP((A2311-1),Оп27_BYN→EUR!$A$2:$C$33,3,0)),$B$2:$G$2774,6,0)-VLOOKUP(B2311,$B$2:$G$2774,6,0))/366)</f>
        <v>1.8135673190776378</v>
      </c>
      <c r="F2311" s="54">
        <f>COUNTIF(D2312:$D$2774,365)</f>
        <v>463</v>
      </c>
      <c r="G2311" s="54">
        <f>COUNTIF(D2312:$D$2774,366)</f>
        <v>0</v>
      </c>
    </row>
    <row r="2312" spans="1:7" x14ac:dyDescent="0.25">
      <c r="A2312" s="54">
        <f>COUNTIF($C$3:C2312,"Да")</f>
        <v>25</v>
      </c>
      <c r="B2312" s="53">
        <f t="shared" si="72"/>
        <v>47710</v>
      </c>
      <c r="C2312" s="53" t="str">
        <f>IF(ISERROR(VLOOKUP(B2312,Оп27_BYN→EUR!$C$3:$C$33,1,0)),"Нет","Да")</f>
        <v>Нет</v>
      </c>
      <c r="D2312" s="54">
        <f t="shared" si="69"/>
        <v>365</v>
      </c>
      <c r="E2312" s="55">
        <f>('Все выпуски'!$H$4*'Все выпуски'!$H$8)*((VLOOKUP(IF(C2312="Нет",VLOOKUP(A2312,Оп27_BYN→EUR!$A$2:$C$33,3,0),VLOOKUP((A2312-1),Оп27_BYN→EUR!$A$2:$C$33,3,0)),$B$2:$G$2774,5,0)-VLOOKUP(B2312,$B$2:$G$2774,5,0))/365+(VLOOKUP(IF(C2312="Нет",VLOOKUP(A2312,Оп27_BYN→EUR!$A$2:$C$33,3,0),VLOOKUP((A2312-1),Оп27_BYN→EUR!$A$2:$C$33,3,0)),$B$2:$G$2774,6,0)-VLOOKUP(B2312,$B$2:$G$2774,6,0))/366)</f>
        <v>1.8402374267111323</v>
      </c>
      <c r="F2312" s="54">
        <f>COUNTIF(D2313:$D$2774,365)</f>
        <v>462</v>
      </c>
      <c r="G2312" s="54">
        <f>COUNTIF(D2313:$D$2774,366)</f>
        <v>0</v>
      </c>
    </row>
    <row r="2313" spans="1:7" x14ac:dyDescent="0.25">
      <c r="A2313" s="54">
        <f>COUNTIF($C$3:C2313,"Да")</f>
        <v>25</v>
      </c>
      <c r="B2313" s="53">
        <f t="shared" si="72"/>
        <v>47711</v>
      </c>
      <c r="C2313" s="53" t="str">
        <f>IF(ISERROR(VLOOKUP(B2313,Оп27_BYN→EUR!$C$3:$C$33,1,0)),"Нет","Да")</f>
        <v>Нет</v>
      </c>
      <c r="D2313" s="54">
        <f t="shared" si="69"/>
        <v>365</v>
      </c>
      <c r="E2313" s="55">
        <f>('Все выпуски'!$H$4*'Все выпуски'!$H$8)*((VLOOKUP(IF(C2313="Нет",VLOOKUP(A2313,Оп27_BYN→EUR!$A$2:$C$33,3,0),VLOOKUP((A2313-1),Оп27_BYN→EUR!$A$2:$C$33,3,0)),$B$2:$G$2774,5,0)-VLOOKUP(B2313,$B$2:$G$2774,5,0))/365+(VLOOKUP(IF(C2313="Нет",VLOOKUP(A2313,Оп27_BYN→EUR!$A$2:$C$33,3,0),VLOOKUP((A2313-1),Оп27_BYN→EUR!$A$2:$C$33,3,0)),$B$2:$G$2774,6,0)-VLOOKUP(B2313,$B$2:$G$2774,6,0))/366)</f>
        <v>1.8669075343446269</v>
      </c>
      <c r="F2313" s="54">
        <f>COUNTIF(D2314:$D$2774,365)</f>
        <v>461</v>
      </c>
      <c r="G2313" s="54">
        <f>COUNTIF(D2314:$D$2774,366)</f>
        <v>0</v>
      </c>
    </row>
    <row r="2314" spans="1:7" x14ac:dyDescent="0.25">
      <c r="A2314" s="54">
        <f>COUNTIF($C$3:C2314,"Да")</f>
        <v>25</v>
      </c>
      <c r="B2314" s="53">
        <f t="shared" si="72"/>
        <v>47712</v>
      </c>
      <c r="C2314" s="53" t="str">
        <f>IF(ISERROR(VLOOKUP(B2314,Оп27_BYN→EUR!$C$3:$C$33,1,0)),"Нет","Да")</f>
        <v>Нет</v>
      </c>
      <c r="D2314" s="54">
        <f t="shared" si="69"/>
        <v>365</v>
      </c>
      <c r="E2314" s="55">
        <f>('Все выпуски'!$H$4*'Все выпуски'!$H$8)*((VLOOKUP(IF(C2314="Нет",VLOOKUP(A2314,Оп27_BYN→EUR!$A$2:$C$33,3,0),VLOOKUP((A2314-1),Оп27_BYN→EUR!$A$2:$C$33,3,0)),$B$2:$G$2774,5,0)-VLOOKUP(B2314,$B$2:$G$2774,5,0))/365+(VLOOKUP(IF(C2314="Нет",VLOOKUP(A2314,Оп27_BYN→EUR!$A$2:$C$33,3,0),VLOOKUP((A2314-1),Оп27_BYN→EUR!$A$2:$C$33,3,0)),$B$2:$G$2774,6,0)-VLOOKUP(B2314,$B$2:$G$2774,6,0))/366)</f>
        <v>1.8935776419781216</v>
      </c>
      <c r="F2314" s="54">
        <f>COUNTIF(D2315:$D$2774,365)</f>
        <v>460</v>
      </c>
      <c r="G2314" s="54">
        <f>COUNTIF(D2315:$D$2774,366)</f>
        <v>0</v>
      </c>
    </row>
    <row r="2315" spans="1:7" x14ac:dyDescent="0.25">
      <c r="A2315" s="54">
        <f>COUNTIF($C$3:C2315,"Да")</f>
        <v>25</v>
      </c>
      <c r="B2315" s="53">
        <f t="shared" si="72"/>
        <v>47713</v>
      </c>
      <c r="C2315" s="53" t="str">
        <f>IF(ISERROR(VLOOKUP(B2315,Оп27_BYN→EUR!$C$3:$C$33,1,0)),"Нет","Да")</f>
        <v>Нет</v>
      </c>
      <c r="D2315" s="54">
        <f t="shared" si="69"/>
        <v>365</v>
      </c>
      <c r="E2315" s="55">
        <f>('Все выпуски'!$H$4*'Все выпуски'!$H$8)*((VLOOKUP(IF(C2315="Нет",VLOOKUP(A2315,Оп27_BYN→EUR!$A$2:$C$33,3,0),VLOOKUP((A2315-1),Оп27_BYN→EUR!$A$2:$C$33,3,0)),$B$2:$G$2774,5,0)-VLOOKUP(B2315,$B$2:$G$2774,5,0))/365+(VLOOKUP(IF(C2315="Нет",VLOOKUP(A2315,Оп27_BYN→EUR!$A$2:$C$33,3,0),VLOOKUP((A2315-1),Оп27_BYN→EUR!$A$2:$C$33,3,0)),$B$2:$G$2774,6,0)-VLOOKUP(B2315,$B$2:$G$2774,6,0))/366)</f>
        <v>1.9202477496116164</v>
      </c>
      <c r="F2315" s="54">
        <f>COUNTIF(D2316:$D$2774,365)</f>
        <v>459</v>
      </c>
      <c r="G2315" s="54">
        <f>COUNTIF(D2316:$D$2774,366)</f>
        <v>0</v>
      </c>
    </row>
    <row r="2316" spans="1:7" x14ac:dyDescent="0.25">
      <c r="A2316" s="54">
        <f>COUNTIF($C$3:C2316,"Да")</f>
        <v>25</v>
      </c>
      <c r="B2316" s="53">
        <f t="shared" si="72"/>
        <v>47714</v>
      </c>
      <c r="C2316" s="53" t="str">
        <f>IF(ISERROR(VLOOKUP(B2316,Оп27_BYN→EUR!$C$3:$C$33,1,0)),"Нет","Да")</f>
        <v>Нет</v>
      </c>
      <c r="D2316" s="54">
        <f t="shared" si="69"/>
        <v>365</v>
      </c>
      <c r="E2316" s="55">
        <f>('Все выпуски'!$H$4*'Все выпуски'!$H$8)*((VLOOKUP(IF(C2316="Нет",VLOOKUP(A2316,Оп27_BYN→EUR!$A$2:$C$33,3,0),VLOOKUP((A2316-1),Оп27_BYN→EUR!$A$2:$C$33,3,0)),$B$2:$G$2774,5,0)-VLOOKUP(B2316,$B$2:$G$2774,5,0))/365+(VLOOKUP(IF(C2316="Нет",VLOOKUP(A2316,Оп27_BYN→EUR!$A$2:$C$33,3,0),VLOOKUP((A2316-1),Оп27_BYN→EUR!$A$2:$C$33,3,0)),$B$2:$G$2774,6,0)-VLOOKUP(B2316,$B$2:$G$2774,6,0))/366)</f>
        <v>1.9469178572451111</v>
      </c>
      <c r="F2316" s="54">
        <f>COUNTIF(D2317:$D$2774,365)</f>
        <v>458</v>
      </c>
      <c r="G2316" s="54">
        <f>COUNTIF(D2317:$D$2774,366)</f>
        <v>0</v>
      </c>
    </row>
    <row r="2317" spans="1:7" x14ac:dyDescent="0.25">
      <c r="A2317" s="54">
        <f>COUNTIF($C$3:C2317,"Да")</f>
        <v>25</v>
      </c>
      <c r="B2317" s="53">
        <f t="shared" si="72"/>
        <v>47715</v>
      </c>
      <c r="C2317" s="53" t="str">
        <f>IF(ISERROR(VLOOKUP(B2317,Оп27_BYN→EUR!$C$3:$C$33,1,0)),"Нет","Да")</f>
        <v>Нет</v>
      </c>
      <c r="D2317" s="54">
        <f t="shared" si="69"/>
        <v>365</v>
      </c>
      <c r="E2317" s="55">
        <f>('Все выпуски'!$H$4*'Все выпуски'!$H$8)*((VLOOKUP(IF(C2317="Нет",VLOOKUP(A2317,Оп27_BYN→EUR!$A$2:$C$33,3,0),VLOOKUP((A2317-1),Оп27_BYN→EUR!$A$2:$C$33,3,0)),$B$2:$G$2774,5,0)-VLOOKUP(B2317,$B$2:$G$2774,5,0))/365+(VLOOKUP(IF(C2317="Нет",VLOOKUP(A2317,Оп27_BYN→EUR!$A$2:$C$33,3,0),VLOOKUP((A2317-1),Оп27_BYN→EUR!$A$2:$C$33,3,0)),$B$2:$G$2774,6,0)-VLOOKUP(B2317,$B$2:$G$2774,6,0))/366)</f>
        <v>1.9735879648786057</v>
      </c>
      <c r="F2317" s="54">
        <f>COUNTIF(D2318:$D$2774,365)</f>
        <v>457</v>
      </c>
      <c r="G2317" s="54">
        <f>COUNTIF(D2318:$D$2774,366)</f>
        <v>0</v>
      </c>
    </row>
    <row r="2318" spans="1:7" x14ac:dyDescent="0.25">
      <c r="A2318" s="54">
        <f>COUNTIF($C$3:C2318,"Да")</f>
        <v>25</v>
      </c>
      <c r="B2318" s="53">
        <f t="shared" si="72"/>
        <v>47716</v>
      </c>
      <c r="C2318" s="53" t="str">
        <f>IF(ISERROR(VLOOKUP(B2318,Оп27_BYN→EUR!$C$3:$C$33,1,0)),"Нет","Да")</f>
        <v>Нет</v>
      </c>
      <c r="D2318" s="54">
        <f t="shared" si="69"/>
        <v>365</v>
      </c>
      <c r="E2318" s="55">
        <f>('Все выпуски'!$H$4*'Все выпуски'!$H$8)*((VLOOKUP(IF(C2318="Нет",VLOOKUP(A2318,Оп27_BYN→EUR!$A$2:$C$33,3,0),VLOOKUP((A2318-1),Оп27_BYN→EUR!$A$2:$C$33,3,0)),$B$2:$G$2774,5,0)-VLOOKUP(B2318,$B$2:$G$2774,5,0))/365+(VLOOKUP(IF(C2318="Нет",VLOOKUP(A2318,Оп27_BYN→EUR!$A$2:$C$33,3,0),VLOOKUP((A2318-1),Оп27_BYN→EUR!$A$2:$C$33,3,0)),$B$2:$G$2774,6,0)-VLOOKUP(B2318,$B$2:$G$2774,6,0))/366)</f>
        <v>2.0002580725121004</v>
      </c>
      <c r="F2318" s="54">
        <f>COUNTIF(D2319:$D$2774,365)</f>
        <v>456</v>
      </c>
      <c r="G2318" s="54">
        <f>COUNTIF(D2319:$D$2774,366)</f>
        <v>0</v>
      </c>
    </row>
    <row r="2319" spans="1:7" x14ac:dyDescent="0.25">
      <c r="A2319" s="54">
        <f>COUNTIF($C$3:C2319,"Да")</f>
        <v>25</v>
      </c>
      <c r="B2319" s="53">
        <f t="shared" si="72"/>
        <v>47717</v>
      </c>
      <c r="C2319" s="53" t="str">
        <f>IF(ISERROR(VLOOKUP(B2319,Оп27_BYN→EUR!$C$3:$C$33,1,0)),"Нет","Да")</f>
        <v>Нет</v>
      </c>
      <c r="D2319" s="54">
        <f t="shared" si="69"/>
        <v>365</v>
      </c>
      <c r="E2319" s="55">
        <f>('Все выпуски'!$H$4*'Все выпуски'!$H$8)*((VLOOKUP(IF(C2319="Нет",VLOOKUP(A2319,Оп27_BYN→EUR!$A$2:$C$33,3,0),VLOOKUP((A2319-1),Оп27_BYN→EUR!$A$2:$C$33,3,0)),$B$2:$G$2774,5,0)-VLOOKUP(B2319,$B$2:$G$2774,5,0))/365+(VLOOKUP(IF(C2319="Нет",VLOOKUP(A2319,Оп27_BYN→EUR!$A$2:$C$33,3,0),VLOOKUP((A2319-1),Оп27_BYN→EUR!$A$2:$C$33,3,0)),$B$2:$G$2774,6,0)-VLOOKUP(B2319,$B$2:$G$2774,6,0))/366)</f>
        <v>2.0269281801455952</v>
      </c>
      <c r="F2319" s="54">
        <f>COUNTIF(D2320:$D$2774,365)</f>
        <v>455</v>
      </c>
      <c r="G2319" s="54">
        <f>COUNTIF(D2320:$D$2774,366)</f>
        <v>0</v>
      </c>
    </row>
    <row r="2320" spans="1:7" x14ac:dyDescent="0.25">
      <c r="A2320" s="54">
        <f>COUNTIF($C$3:C2320,"Да")</f>
        <v>25</v>
      </c>
      <c r="B2320" s="53">
        <f t="shared" si="72"/>
        <v>47718</v>
      </c>
      <c r="C2320" s="53" t="str">
        <f>IF(ISERROR(VLOOKUP(B2320,Оп27_BYN→EUR!$C$3:$C$33,1,0)),"Нет","Да")</f>
        <v>Нет</v>
      </c>
      <c r="D2320" s="54">
        <f t="shared" si="69"/>
        <v>365</v>
      </c>
      <c r="E2320" s="55">
        <f>('Все выпуски'!$H$4*'Все выпуски'!$H$8)*((VLOOKUP(IF(C2320="Нет",VLOOKUP(A2320,Оп27_BYN→EUR!$A$2:$C$33,3,0),VLOOKUP((A2320-1),Оп27_BYN→EUR!$A$2:$C$33,3,0)),$B$2:$G$2774,5,0)-VLOOKUP(B2320,$B$2:$G$2774,5,0))/365+(VLOOKUP(IF(C2320="Нет",VLOOKUP(A2320,Оп27_BYN→EUR!$A$2:$C$33,3,0),VLOOKUP((A2320-1),Оп27_BYN→EUR!$A$2:$C$33,3,0)),$B$2:$G$2774,6,0)-VLOOKUP(B2320,$B$2:$G$2774,6,0))/366)</f>
        <v>2.0535982877790895</v>
      </c>
      <c r="F2320" s="54">
        <f>COUNTIF(D2321:$D$2774,365)</f>
        <v>454</v>
      </c>
      <c r="G2320" s="54">
        <f>COUNTIF(D2321:$D$2774,366)</f>
        <v>0</v>
      </c>
    </row>
    <row r="2321" spans="1:7" x14ac:dyDescent="0.25">
      <c r="A2321" s="54">
        <f>COUNTIF($C$3:C2321,"Да")</f>
        <v>25</v>
      </c>
      <c r="B2321" s="53">
        <f t="shared" si="72"/>
        <v>47719</v>
      </c>
      <c r="C2321" s="53" t="str">
        <f>IF(ISERROR(VLOOKUP(B2321,Оп27_BYN→EUR!$C$3:$C$33,1,0)),"Нет","Да")</f>
        <v>Нет</v>
      </c>
      <c r="D2321" s="54">
        <f t="shared" si="69"/>
        <v>365</v>
      </c>
      <c r="E2321" s="55">
        <f>('Все выпуски'!$H$4*'Все выпуски'!$H$8)*((VLOOKUP(IF(C2321="Нет",VLOOKUP(A2321,Оп27_BYN→EUR!$A$2:$C$33,3,0),VLOOKUP((A2321-1),Оп27_BYN→EUR!$A$2:$C$33,3,0)),$B$2:$G$2774,5,0)-VLOOKUP(B2321,$B$2:$G$2774,5,0))/365+(VLOOKUP(IF(C2321="Нет",VLOOKUP(A2321,Оп27_BYN→EUR!$A$2:$C$33,3,0),VLOOKUP((A2321-1),Оп27_BYN→EUR!$A$2:$C$33,3,0)),$B$2:$G$2774,6,0)-VLOOKUP(B2321,$B$2:$G$2774,6,0))/366)</f>
        <v>2.0802683954125842</v>
      </c>
      <c r="F2321" s="54">
        <f>COUNTIF(D2322:$D$2774,365)</f>
        <v>453</v>
      </c>
      <c r="G2321" s="54">
        <f>COUNTIF(D2322:$D$2774,366)</f>
        <v>0</v>
      </c>
    </row>
    <row r="2322" spans="1:7" x14ac:dyDescent="0.25">
      <c r="A2322" s="54">
        <f>COUNTIF($C$3:C2322,"Да")</f>
        <v>25</v>
      </c>
      <c r="B2322" s="53">
        <f t="shared" si="72"/>
        <v>47720</v>
      </c>
      <c r="C2322" s="53" t="str">
        <f>IF(ISERROR(VLOOKUP(B2322,Оп27_BYN→EUR!$C$3:$C$33,1,0)),"Нет","Да")</f>
        <v>Нет</v>
      </c>
      <c r="D2322" s="54">
        <f t="shared" si="69"/>
        <v>365</v>
      </c>
      <c r="E2322" s="55">
        <f>('Все выпуски'!$H$4*'Все выпуски'!$H$8)*((VLOOKUP(IF(C2322="Нет",VLOOKUP(A2322,Оп27_BYN→EUR!$A$2:$C$33,3,0),VLOOKUP((A2322-1),Оп27_BYN→EUR!$A$2:$C$33,3,0)),$B$2:$G$2774,5,0)-VLOOKUP(B2322,$B$2:$G$2774,5,0))/365+(VLOOKUP(IF(C2322="Нет",VLOOKUP(A2322,Оп27_BYN→EUR!$A$2:$C$33,3,0),VLOOKUP((A2322-1),Оп27_BYN→EUR!$A$2:$C$33,3,0)),$B$2:$G$2774,6,0)-VLOOKUP(B2322,$B$2:$G$2774,6,0))/366)</f>
        <v>2.106938503046079</v>
      </c>
      <c r="F2322" s="54">
        <f>COUNTIF(D2323:$D$2774,365)</f>
        <v>452</v>
      </c>
      <c r="G2322" s="54">
        <f>COUNTIF(D2323:$D$2774,366)</f>
        <v>0</v>
      </c>
    </row>
    <row r="2323" spans="1:7" x14ac:dyDescent="0.25">
      <c r="A2323" s="54">
        <f>COUNTIF($C$3:C2323,"Да")</f>
        <v>25</v>
      </c>
      <c r="B2323" s="53">
        <f t="shared" si="72"/>
        <v>47721</v>
      </c>
      <c r="C2323" s="53" t="str">
        <f>IF(ISERROR(VLOOKUP(B2323,Оп27_BYN→EUR!$C$3:$C$33,1,0)),"Нет","Да")</f>
        <v>Нет</v>
      </c>
      <c r="D2323" s="54">
        <f t="shared" si="69"/>
        <v>365</v>
      </c>
      <c r="E2323" s="55">
        <f>('Все выпуски'!$H$4*'Все выпуски'!$H$8)*((VLOOKUP(IF(C2323="Нет",VLOOKUP(A2323,Оп27_BYN→EUR!$A$2:$C$33,3,0),VLOOKUP((A2323-1),Оп27_BYN→EUR!$A$2:$C$33,3,0)),$B$2:$G$2774,5,0)-VLOOKUP(B2323,$B$2:$G$2774,5,0))/365+(VLOOKUP(IF(C2323="Нет",VLOOKUP(A2323,Оп27_BYN→EUR!$A$2:$C$33,3,0),VLOOKUP((A2323-1),Оп27_BYN→EUR!$A$2:$C$33,3,0)),$B$2:$G$2774,6,0)-VLOOKUP(B2323,$B$2:$G$2774,6,0))/366)</f>
        <v>2.1336086106795737</v>
      </c>
      <c r="F2323" s="54">
        <f>COUNTIF(D2324:$D$2774,365)</f>
        <v>451</v>
      </c>
      <c r="G2323" s="54">
        <f>COUNTIF(D2324:$D$2774,366)</f>
        <v>0</v>
      </c>
    </row>
    <row r="2324" spans="1:7" x14ac:dyDescent="0.25">
      <c r="A2324" s="54">
        <f>COUNTIF($C$3:C2324,"Да")</f>
        <v>25</v>
      </c>
      <c r="B2324" s="53">
        <f t="shared" si="72"/>
        <v>47722</v>
      </c>
      <c r="C2324" s="53" t="str">
        <f>IF(ISERROR(VLOOKUP(B2324,Оп27_BYN→EUR!$C$3:$C$33,1,0)),"Нет","Да")</f>
        <v>Нет</v>
      </c>
      <c r="D2324" s="54">
        <f t="shared" si="69"/>
        <v>365</v>
      </c>
      <c r="E2324" s="55">
        <f>('Все выпуски'!$H$4*'Все выпуски'!$H$8)*((VLOOKUP(IF(C2324="Нет",VLOOKUP(A2324,Оп27_BYN→EUR!$A$2:$C$33,3,0),VLOOKUP((A2324-1),Оп27_BYN→EUR!$A$2:$C$33,3,0)),$B$2:$G$2774,5,0)-VLOOKUP(B2324,$B$2:$G$2774,5,0))/365+(VLOOKUP(IF(C2324="Нет",VLOOKUP(A2324,Оп27_BYN→EUR!$A$2:$C$33,3,0),VLOOKUP((A2324-1),Оп27_BYN→EUR!$A$2:$C$33,3,0)),$B$2:$G$2774,6,0)-VLOOKUP(B2324,$B$2:$G$2774,6,0))/366)</f>
        <v>2.1602787183130685</v>
      </c>
      <c r="F2324" s="54">
        <f>COUNTIF(D2325:$D$2774,365)</f>
        <v>450</v>
      </c>
      <c r="G2324" s="54">
        <f>COUNTIF(D2325:$D$2774,366)</f>
        <v>0</v>
      </c>
    </row>
    <row r="2325" spans="1:7" x14ac:dyDescent="0.25">
      <c r="A2325" s="54">
        <f>COUNTIF($C$3:C2325,"Да")</f>
        <v>25</v>
      </c>
      <c r="B2325" s="53">
        <f t="shared" si="72"/>
        <v>47723</v>
      </c>
      <c r="C2325" s="53" t="str">
        <f>IF(ISERROR(VLOOKUP(B2325,Оп27_BYN→EUR!$C$3:$C$33,1,0)),"Нет","Да")</f>
        <v>Нет</v>
      </c>
      <c r="D2325" s="54">
        <f t="shared" si="69"/>
        <v>365</v>
      </c>
      <c r="E2325" s="55">
        <f>('Все выпуски'!$H$4*'Все выпуски'!$H$8)*((VLOOKUP(IF(C2325="Нет",VLOOKUP(A2325,Оп27_BYN→EUR!$A$2:$C$33,3,0),VLOOKUP((A2325-1),Оп27_BYN→EUR!$A$2:$C$33,3,0)),$B$2:$G$2774,5,0)-VLOOKUP(B2325,$B$2:$G$2774,5,0))/365+(VLOOKUP(IF(C2325="Нет",VLOOKUP(A2325,Оп27_BYN→EUR!$A$2:$C$33,3,0),VLOOKUP((A2325-1),Оп27_BYN→EUR!$A$2:$C$33,3,0)),$B$2:$G$2774,6,0)-VLOOKUP(B2325,$B$2:$G$2774,6,0))/366)</f>
        <v>2.1869488259465628</v>
      </c>
      <c r="F2325" s="54">
        <f>COUNTIF(D2326:$D$2774,365)</f>
        <v>449</v>
      </c>
      <c r="G2325" s="54">
        <f>COUNTIF(D2326:$D$2774,366)</f>
        <v>0</v>
      </c>
    </row>
    <row r="2326" spans="1:7" x14ac:dyDescent="0.25">
      <c r="A2326" s="54">
        <f>COUNTIF($C$3:C2326,"Да")</f>
        <v>25</v>
      </c>
      <c r="B2326" s="53">
        <f t="shared" si="72"/>
        <v>47724</v>
      </c>
      <c r="C2326" s="53" t="str">
        <f>IF(ISERROR(VLOOKUP(B2326,Оп27_BYN→EUR!$C$3:$C$33,1,0)),"Нет","Да")</f>
        <v>Нет</v>
      </c>
      <c r="D2326" s="54">
        <f t="shared" si="69"/>
        <v>365</v>
      </c>
      <c r="E2326" s="55">
        <f>('Все выпуски'!$H$4*'Все выпуски'!$H$8)*((VLOOKUP(IF(C2326="Нет",VLOOKUP(A2326,Оп27_BYN→EUR!$A$2:$C$33,3,0),VLOOKUP((A2326-1),Оп27_BYN→EUR!$A$2:$C$33,3,0)),$B$2:$G$2774,5,0)-VLOOKUP(B2326,$B$2:$G$2774,5,0))/365+(VLOOKUP(IF(C2326="Нет",VLOOKUP(A2326,Оп27_BYN→EUR!$A$2:$C$33,3,0),VLOOKUP((A2326-1),Оп27_BYN→EUR!$A$2:$C$33,3,0)),$B$2:$G$2774,6,0)-VLOOKUP(B2326,$B$2:$G$2774,6,0))/366)</f>
        <v>2.213618933580058</v>
      </c>
      <c r="F2326" s="54">
        <f>COUNTIF(D2327:$D$2774,365)</f>
        <v>448</v>
      </c>
      <c r="G2326" s="54">
        <f>COUNTIF(D2327:$D$2774,366)</f>
        <v>0</v>
      </c>
    </row>
    <row r="2327" spans="1:7" x14ac:dyDescent="0.25">
      <c r="A2327" s="54">
        <f>COUNTIF($C$3:C2327,"Да")</f>
        <v>25</v>
      </c>
      <c r="B2327" s="53">
        <f t="shared" si="72"/>
        <v>47725</v>
      </c>
      <c r="C2327" s="53" t="str">
        <f>IF(ISERROR(VLOOKUP(B2327,Оп27_BYN→EUR!$C$3:$C$33,1,0)),"Нет","Да")</f>
        <v>Нет</v>
      </c>
      <c r="D2327" s="54">
        <f t="shared" si="69"/>
        <v>365</v>
      </c>
      <c r="E2327" s="55">
        <f>('Все выпуски'!$H$4*'Все выпуски'!$H$8)*((VLOOKUP(IF(C2327="Нет",VLOOKUP(A2327,Оп27_BYN→EUR!$A$2:$C$33,3,0),VLOOKUP((A2327-1),Оп27_BYN→EUR!$A$2:$C$33,3,0)),$B$2:$G$2774,5,0)-VLOOKUP(B2327,$B$2:$G$2774,5,0))/365+(VLOOKUP(IF(C2327="Нет",VLOOKUP(A2327,Оп27_BYN→EUR!$A$2:$C$33,3,0),VLOOKUP((A2327-1),Оп27_BYN→EUR!$A$2:$C$33,3,0)),$B$2:$G$2774,6,0)-VLOOKUP(B2327,$B$2:$G$2774,6,0))/366)</f>
        <v>2.2402890412135523</v>
      </c>
      <c r="F2327" s="54">
        <f>COUNTIF(D2328:$D$2774,365)</f>
        <v>447</v>
      </c>
      <c r="G2327" s="54">
        <f>COUNTIF(D2328:$D$2774,366)</f>
        <v>0</v>
      </c>
    </row>
    <row r="2328" spans="1:7" x14ac:dyDescent="0.25">
      <c r="A2328" s="54">
        <f>COUNTIF($C$3:C2328,"Да")</f>
        <v>25</v>
      </c>
      <c r="B2328" s="53">
        <f t="shared" si="72"/>
        <v>47726</v>
      </c>
      <c r="C2328" s="53" t="str">
        <f>IF(ISERROR(VLOOKUP(B2328,Оп27_BYN→EUR!$C$3:$C$33,1,0)),"Нет","Да")</f>
        <v>Нет</v>
      </c>
      <c r="D2328" s="54">
        <f t="shared" si="69"/>
        <v>365</v>
      </c>
      <c r="E2328" s="55">
        <f>('Все выпуски'!$H$4*'Все выпуски'!$H$8)*((VLOOKUP(IF(C2328="Нет",VLOOKUP(A2328,Оп27_BYN→EUR!$A$2:$C$33,3,0),VLOOKUP((A2328-1),Оп27_BYN→EUR!$A$2:$C$33,3,0)),$B$2:$G$2774,5,0)-VLOOKUP(B2328,$B$2:$G$2774,5,0))/365+(VLOOKUP(IF(C2328="Нет",VLOOKUP(A2328,Оп27_BYN→EUR!$A$2:$C$33,3,0),VLOOKUP((A2328-1),Оп27_BYN→EUR!$A$2:$C$33,3,0)),$B$2:$G$2774,6,0)-VLOOKUP(B2328,$B$2:$G$2774,6,0))/366)</f>
        <v>2.2669591488470471</v>
      </c>
      <c r="F2328" s="54">
        <f>COUNTIF(D2329:$D$2774,365)</f>
        <v>446</v>
      </c>
      <c r="G2328" s="54">
        <f>COUNTIF(D2329:$D$2774,366)</f>
        <v>0</v>
      </c>
    </row>
    <row r="2329" spans="1:7" x14ac:dyDescent="0.25">
      <c r="A2329" s="54">
        <f>COUNTIF($C$3:C2329,"Да")</f>
        <v>25</v>
      </c>
      <c r="B2329" s="53">
        <f t="shared" si="72"/>
        <v>47727</v>
      </c>
      <c r="C2329" s="53" t="str">
        <f>IF(ISERROR(VLOOKUP(B2329,Оп27_BYN→EUR!$C$3:$C$33,1,0)),"Нет","Да")</f>
        <v>Нет</v>
      </c>
      <c r="D2329" s="54">
        <f t="shared" si="69"/>
        <v>365</v>
      </c>
      <c r="E2329" s="55">
        <f>('Все выпуски'!$H$4*'Все выпуски'!$H$8)*((VLOOKUP(IF(C2329="Нет",VLOOKUP(A2329,Оп27_BYN→EUR!$A$2:$C$33,3,0),VLOOKUP((A2329-1),Оп27_BYN→EUR!$A$2:$C$33,3,0)),$B$2:$G$2774,5,0)-VLOOKUP(B2329,$B$2:$G$2774,5,0))/365+(VLOOKUP(IF(C2329="Нет",VLOOKUP(A2329,Оп27_BYN→EUR!$A$2:$C$33,3,0),VLOOKUP((A2329-1),Оп27_BYN→EUR!$A$2:$C$33,3,0)),$B$2:$G$2774,6,0)-VLOOKUP(B2329,$B$2:$G$2774,6,0))/366)</f>
        <v>2.2936292564805418</v>
      </c>
      <c r="F2329" s="54">
        <f>COUNTIF(D2330:$D$2774,365)</f>
        <v>445</v>
      </c>
      <c r="G2329" s="54">
        <f>COUNTIF(D2330:$D$2774,366)</f>
        <v>0</v>
      </c>
    </row>
    <row r="2330" spans="1:7" x14ac:dyDescent="0.25">
      <c r="A2330" s="54">
        <f>COUNTIF($C$3:C2330,"Да")</f>
        <v>25</v>
      </c>
      <c r="B2330" s="53">
        <f t="shared" si="72"/>
        <v>47728</v>
      </c>
      <c r="C2330" s="53" t="str">
        <f>IF(ISERROR(VLOOKUP(B2330,Оп27_BYN→EUR!$C$3:$C$33,1,0)),"Нет","Да")</f>
        <v>Нет</v>
      </c>
      <c r="D2330" s="54">
        <f t="shared" si="69"/>
        <v>365</v>
      </c>
      <c r="E2330" s="55">
        <f>('Все выпуски'!$H$4*'Все выпуски'!$H$8)*((VLOOKUP(IF(C2330="Нет",VLOOKUP(A2330,Оп27_BYN→EUR!$A$2:$C$33,3,0),VLOOKUP((A2330-1),Оп27_BYN→EUR!$A$2:$C$33,3,0)),$B$2:$G$2774,5,0)-VLOOKUP(B2330,$B$2:$G$2774,5,0))/365+(VLOOKUP(IF(C2330="Нет",VLOOKUP(A2330,Оп27_BYN→EUR!$A$2:$C$33,3,0),VLOOKUP((A2330-1),Оп27_BYN→EUR!$A$2:$C$33,3,0)),$B$2:$G$2774,6,0)-VLOOKUP(B2330,$B$2:$G$2774,6,0))/366)</f>
        <v>2.3202993641140361</v>
      </c>
      <c r="F2330" s="54">
        <f>COUNTIF(D2331:$D$2774,365)</f>
        <v>444</v>
      </c>
      <c r="G2330" s="54">
        <f>COUNTIF(D2331:$D$2774,366)</f>
        <v>0</v>
      </c>
    </row>
    <row r="2331" spans="1:7" x14ac:dyDescent="0.25">
      <c r="A2331" s="54">
        <f>COUNTIF($C$3:C2331,"Да")</f>
        <v>25</v>
      </c>
      <c r="B2331" s="53">
        <f t="shared" si="72"/>
        <v>47729</v>
      </c>
      <c r="C2331" s="53" t="str">
        <f>IF(ISERROR(VLOOKUP(B2331,Оп27_BYN→EUR!$C$3:$C$33,1,0)),"Нет","Да")</f>
        <v>Нет</v>
      </c>
      <c r="D2331" s="54">
        <f t="shared" si="69"/>
        <v>365</v>
      </c>
      <c r="E2331" s="55">
        <f>('Все выпуски'!$H$4*'Все выпуски'!$H$8)*((VLOOKUP(IF(C2331="Нет",VLOOKUP(A2331,Оп27_BYN→EUR!$A$2:$C$33,3,0),VLOOKUP((A2331-1),Оп27_BYN→EUR!$A$2:$C$33,3,0)),$B$2:$G$2774,5,0)-VLOOKUP(B2331,$B$2:$G$2774,5,0))/365+(VLOOKUP(IF(C2331="Нет",VLOOKUP(A2331,Оп27_BYN→EUR!$A$2:$C$33,3,0),VLOOKUP((A2331-1),Оп27_BYN→EUR!$A$2:$C$33,3,0)),$B$2:$G$2774,6,0)-VLOOKUP(B2331,$B$2:$G$2774,6,0))/366)</f>
        <v>2.3469694717475313</v>
      </c>
      <c r="F2331" s="54">
        <f>COUNTIF(D2332:$D$2774,365)</f>
        <v>443</v>
      </c>
      <c r="G2331" s="54">
        <f>COUNTIF(D2332:$D$2774,366)</f>
        <v>0</v>
      </c>
    </row>
    <row r="2332" spans="1:7" x14ac:dyDescent="0.25">
      <c r="A2332" s="54">
        <f>COUNTIF($C$3:C2332,"Да")</f>
        <v>25</v>
      </c>
      <c r="B2332" s="53">
        <f t="shared" si="72"/>
        <v>47730</v>
      </c>
      <c r="C2332" s="53" t="str">
        <f>IF(ISERROR(VLOOKUP(B2332,Оп27_BYN→EUR!$C$3:$C$33,1,0)),"Нет","Да")</f>
        <v>Нет</v>
      </c>
      <c r="D2332" s="54">
        <f t="shared" si="69"/>
        <v>365</v>
      </c>
      <c r="E2332" s="55">
        <f>('Все выпуски'!$H$4*'Все выпуски'!$H$8)*((VLOOKUP(IF(C2332="Нет",VLOOKUP(A2332,Оп27_BYN→EUR!$A$2:$C$33,3,0),VLOOKUP((A2332-1),Оп27_BYN→EUR!$A$2:$C$33,3,0)),$B$2:$G$2774,5,0)-VLOOKUP(B2332,$B$2:$G$2774,5,0))/365+(VLOOKUP(IF(C2332="Нет",VLOOKUP(A2332,Оп27_BYN→EUR!$A$2:$C$33,3,0),VLOOKUP((A2332-1),Оп27_BYN→EUR!$A$2:$C$33,3,0)),$B$2:$G$2774,6,0)-VLOOKUP(B2332,$B$2:$G$2774,6,0))/366)</f>
        <v>2.3736395793810257</v>
      </c>
      <c r="F2332" s="54">
        <f>COUNTIF(D2333:$D$2774,365)</f>
        <v>442</v>
      </c>
      <c r="G2332" s="54">
        <f>COUNTIF(D2333:$D$2774,366)</f>
        <v>0</v>
      </c>
    </row>
    <row r="2333" spans="1:7" x14ac:dyDescent="0.25">
      <c r="A2333" s="54">
        <f>COUNTIF($C$3:C2333,"Да")</f>
        <v>25</v>
      </c>
      <c r="B2333" s="53">
        <f t="shared" si="72"/>
        <v>47731</v>
      </c>
      <c r="C2333" s="53" t="str">
        <f>IF(ISERROR(VLOOKUP(B2333,Оп27_BYN→EUR!$C$3:$C$33,1,0)),"Нет","Да")</f>
        <v>Нет</v>
      </c>
      <c r="D2333" s="54">
        <f t="shared" si="69"/>
        <v>365</v>
      </c>
      <c r="E2333" s="55">
        <f>('Все выпуски'!$H$4*'Все выпуски'!$H$8)*((VLOOKUP(IF(C2333="Нет",VLOOKUP(A2333,Оп27_BYN→EUR!$A$2:$C$33,3,0),VLOOKUP((A2333-1),Оп27_BYN→EUR!$A$2:$C$33,3,0)),$B$2:$G$2774,5,0)-VLOOKUP(B2333,$B$2:$G$2774,5,0))/365+(VLOOKUP(IF(C2333="Нет",VLOOKUP(A2333,Оп27_BYN→EUR!$A$2:$C$33,3,0),VLOOKUP((A2333-1),Оп27_BYN→EUR!$A$2:$C$33,3,0)),$B$2:$G$2774,6,0)-VLOOKUP(B2333,$B$2:$G$2774,6,0))/366)</f>
        <v>2.4003096870145204</v>
      </c>
      <c r="F2333" s="54">
        <f>COUNTIF(D2334:$D$2774,365)</f>
        <v>441</v>
      </c>
      <c r="G2333" s="54">
        <f>COUNTIF(D2334:$D$2774,366)</f>
        <v>0</v>
      </c>
    </row>
    <row r="2334" spans="1:7" x14ac:dyDescent="0.25">
      <c r="A2334" s="54">
        <f>COUNTIF($C$3:C2334,"Да")</f>
        <v>25</v>
      </c>
      <c r="B2334" s="53">
        <f t="shared" si="72"/>
        <v>47732</v>
      </c>
      <c r="C2334" s="53" t="str">
        <f>IF(ISERROR(VLOOKUP(B2334,Оп27_BYN→EUR!$C$3:$C$33,1,0)),"Нет","Да")</f>
        <v>Нет</v>
      </c>
      <c r="D2334" s="54">
        <f t="shared" si="69"/>
        <v>365</v>
      </c>
      <c r="E2334" s="55">
        <f>('Все выпуски'!$H$4*'Все выпуски'!$H$8)*((VLOOKUP(IF(C2334="Нет",VLOOKUP(A2334,Оп27_BYN→EUR!$A$2:$C$33,3,0),VLOOKUP((A2334-1),Оп27_BYN→EUR!$A$2:$C$33,3,0)),$B$2:$G$2774,5,0)-VLOOKUP(B2334,$B$2:$G$2774,5,0))/365+(VLOOKUP(IF(C2334="Нет",VLOOKUP(A2334,Оп27_BYN→EUR!$A$2:$C$33,3,0),VLOOKUP((A2334-1),Оп27_BYN→EUR!$A$2:$C$33,3,0)),$B$2:$G$2774,6,0)-VLOOKUP(B2334,$B$2:$G$2774,6,0))/366)</f>
        <v>2.4269797946480152</v>
      </c>
      <c r="F2334" s="54">
        <f>COUNTIF(D2335:$D$2774,365)</f>
        <v>440</v>
      </c>
      <c r="G2334" s="54">
        <f>COUNTIF(D2335:$D$2774,366)</f>
        <v>0</v>
      </c>
    </row>
    <row r="2335" spans="1:7" x14ac:dyDescent="0.25">
      <c r="A2335" s="54">
        <f>COUNTIF($C$3:C2335,"Да")</f>
        <v>26</v>
      </c>
      <c r="B2335" s="53">
        <f t="shared" si="72"/>
        <v>47733</v>
      </c>
      <c r="C2335" s="53" t="str">
        <f>IF(ISERROR(VLOOKUP(B2335,Оп27_BYN→EUR!$C$3:$C$33,1,0)),"Нет","Да")</f>
        <v>Да</v>
      </c>
      <c r="D2335" s="54">
        <f t="shared" si="69"/>
        <v>365</v>
      </c>
      <c r="E2335" s="55">
        <f>('Все выпуски'!$H$4*'Все выпуски'!$H$8)*((VLOOKUP(IF(C2335="Нет",VLOOKUP(A2335,Оп27_BYN→EUR!$A$2:$C$33,3,0),VLOOKUP((A2335-1),Оп27_BYN→EUR!$A$2:$C$33,3,0)),$B$2:$G$2774,5,0)-VLOOKUP(B2335,$B$2:$G$2774,5,0))/365+(VLOOKUP(IF(C2335="Нет",VLOOKUP(A2335,Оп27_BYN→EUR!$A$2:$C$33,3,0),VLOOKUP((A2335-1),Оп27_BYN→EUR!$A$2:$C$33,3,0)),$B$2:$G$2774,6,0)-VLOOKUP(B2335,$B$2:$G$2774,6,0))/366)</f>
        <v>2.4536499022815099</v>
      </c>
      <c r="F2335" s="54">
        <f>COUNTIF(D2336:$D$2774,365)</f>
        <v>439</v>
      </c>
      <c r="G2335" s="54">
        <f>COUNTIF(D2336:$D$2774,366)</f>
        <v>0</v>
      </c>
    </row>
    <row r="2336" spans="1:7" x14ac:dyDescent="0.25">
      <c r="A2336" s="54">
        <f>COUNTIF($C$3:C2336,"Да")</f>
        <v>26</v>
      </c>
      <c r="B2336" s="53">
        <f t="shared" si="72"/>
        <v>47734</v>
      </c>
      <c r="C2336" s="53" t="str">
        <f>IF(ISERROR(VLOOKUP(B2336,Оп27_BYN→EUR!$C$3:$C$33,1,0)),"Нет","Да")</f>
        <v>Нет</v>
      </c>
      <c r="D2336" s="54">
        <f t="shared" si="69"/>
        <v>365</v>
      </c>
      <c r="E2336" s="55">
        <f>('Все выпуски'!$H$4*'Все выпуски'!$H$8)*((VLOOKUP(IF(C2336="Нет",VLOOKUP(A2336,Оп27_BYN→EUR!$A$2:$C$33,3,0),VLOOKUP((A2336-1),Оп27_BYN→EUR!$A$2:$C$33,3,0)),$B$2:$G$2774,5,0)-VLOOKUP(B2336,$B$2:$G$2774,5,0))/365+(VLOOKUP(IF(C2336="Нет",VLOOKUP(A2336,Оп27_BYN→EUR!$A$2:$C$33,3,0),VLOOKUP((A2336-1),Оп27_BYN→EUR!$A$2:$C$33,3,0)),$B$2:$G$2774,6,0)-VLOOKUP(B2336,$B$2:$G$2774,6,0))/366)</f>
        <v>2.6670107633494672E-2</v>
      </c>
      <c r="F2336" s="54">
        <f>COUNTIF(D2337:$D$2774,365)</f>
        <v>438</v>
      </c>
      <c r="G2336" s="54">
        <f>COUNTIF(D2337:$D$2774,366)</f>
        <v>0</v>
      </c>
    </row>
    <row r="2337" spans="1:7" x14ac:dyDescent="0.25">
      <c r="A2337" s="54">
        <f>COUNTIF($C$3:C2337,"Да")</f>
        <v>26</v>
      </c>
      <c r="B2337" s="53">
        <f t="shared" si="72"/>
        <v>47735</v>
      </c>
      <c r="C2337" s="53" t="str">
        <f>IF(ISERROR(VLOOKUP(B2337,Оп27_BYN→EUR!$C$3:$C$33,1,0)),"Нет","Да")</f>
        <v>Нет</v>
      </c>
      <c r="D2337" s="54">
        <f t="shared" si="69"/>
        <v>365</v>
      </c>
      <c r="E2337" s="55">
        <f>('Все выпуски'!$H$4*'Все выпуски'!$H$8)*((VLOOKUP(IF(C2337="Нет",VLOOKUP(A2337,Оп27_BYN→EUR!$A$2:$C$33,3,0),VLOOKUP((A2337-1),Оп27_BYN→EUR!$A$2:$C$33,3,0)),$B$2:$G$2774,5,0)-VLOOKUP(B2337,$B$2:$G$2774,5,0))/365+(VLOOKUP(IF(C2337="Нет",VLOOKUP(A2337,Оп27_BYN→EUR!$A$2:$C$33,3,0),VLOOKUP((A2337-1),Оп27_BYN→EUR!$A$2:$C$33,3,0)),$B$2:$G$2774,6,0)-VLOOKUP(B2337,$B$2:$G$2774,6,0))/366)</f>
        <v>5.3340215266989344E-2</v>
      </c>
      <c r="F2337" s="54">
        <f>COUNTIF(D2338:$D$2774,365)</f>
        <v>437</v>
      </c>
      <c r="G2337" s="54">
        <f>COUNTIF(D2338:$D$2774,366)</f>
        <v>0</v>
      </c>
    </row>
    <row r="2338" spans="1:7" x14ac:dyDescent="0.25">
      <c r="A2338" s="54">
        <f>COUNTIF($C$3:C2338,"Да")</f>
        <v>26</v>
      </c>
      <c r="B2338" s="53">
        <f t="shared" si="72"/>
        <v>47736</v>
      </c>
      <c r="C2338" s="53" t="str">
        <f>IF(ISERROR(VLOOKUP(B2338,Оп27_BYN→EUR!$C$3:$C$33,1,0)),"Нет","Да")</f>
        <v>Нет</v>
      </c>
      <c r="D2338" s="54">
        <f t="shared" si="69"/>
        <v>365</v>
      </c>
      <c r="E2338" s="55">
        <f>('Все выпуски'!$H$4*'Все выпуски'!$H$8)*((VLOOKUP(IF(C2338="Нет",VLOOKUP(A2338,Оп27_BYN→EUR!$A$2:$C$33,3,0),VLOOKUP((A2338-1),Оп27_BYN→EUR!$A$2:$C$33,3,0)),$B$2:$G$2774,5,0)-VLOOKUP(B2338,$B$2:$G$2774,5,0))/365+(VLOOKUP(IF(C2338="Нет",VLOOKUP(A2338,Оп27_BYN→EUR!$A$2:$C$33,3,0),VLOOKUP((A2338-1),Оп27_BYN→EUR!$A$2:$C$33,3,0)),$B$2:$G$2774,6,0)-VLOOKUP(B2338,$B$2:$G$2774,6,0))/366)</f>
        <v>8.0010322900484002E-2</v>
      </c>
      <c r="F2338" s="54">
        <f>COUNTIF(D2339:$D$2774,365)</f>
        <v>436</v>
      </c>
      <c r="G2338" s="54">
        <f>COUNTIF(D2339:$D$2774,366)</f>
        <v>0</v>
      </c>
    </row>
    <row r="2339" spans="1:7" x14ac:dyDescent="0.25">
      <c r="A2339" s="54">
        <f>COUNTIF($C$3:C2339,"Да")</f>
        <v>26</v>
      </c>
      <c r="B2339" s="53">
        <f t="shared" si="72"/>
        <v>47737</v>
      </c>
      <c r="C2339" s="53" t="str">
        <f>IF(ISERROR(VLOOKUP(B2339,Оп27_BYN→EUR!$C$3:$C$33,1,0)),"Нет","Да")</f>
        <v>Нет</v>
      </c>
      <c r="D2339" s="54">
        <f t="shared" si="69"/>
        <v>365</v>
      </c>
      <c r="E2339" s="55">
        <f>('Все выпуски'!$H$4*'Все выпуски'!$H$8)*((VLOOKUP(IF(C2339="Нет",VLOOKUP(A2339,Оп27_BYN→EUR!$A$2:$C$33,3,0),VLOOKUP((A2339-1),Оп27_BYN→EUR!$A$2:$C$33,3,0)),$B$2:$G$2774,5,0)-VLOOKUP(B2339,$B$2:$G$2774,5,0))/365+(VLOOKUP(IF(C2339="Нет",VLOOKUP(A2339,Оп27_BYN→EUR!$A$2:$C$33,3,0),VLOOKUP((A2339-1),Оп27_BYN→EUR!$A$2:$C$33,3,0)),$B$2:$G$2774,6,0)-VLOOKUP(B2339,$B$2:$G$2774,6,0))/366)</f>
        <v>0.10668043053397869</v>
      </c>
      <c r="F2339" s="54">
        <f>COUNTIF(D2340:$D$2774,365)</f>
        <v>435</v>
      </c>
      <c r="G2339" s="54">
        <f>COUNTIF(D2340:$D$2774,366)</f>
        <v>0</v>
      </c>
    </row>
    <row r="2340" spans="1:7" x14ac:dyDescent="0.25">
      <c r="A2340" s="54">
        <f>COUNTIF($C$3:C2340,"Да")</f>
        <v>26</v>
      </c>
      <c r="B2340" s="53">
        <f t="shared" si="72"/>
        <v>47738</v>
      </c>
      <c r="C2340" s="53" t="str">
        <f>IF(ISERROR(VLOOKUP(B2340,Оп27_BYN→EUR!$C$3:$C$33,1,0)),"Нет","Да")</f>
        <v>Нет</v>
      </c>
      <c r="D2340" s="54">
        <f t="shared" si="69"/>
        <v>365</v>
      </c>
      <c r="E2340" s="55">
        <f>('Все выпуски'!$H$4*'Все выпуски'!$H$8)*((VLOOKUP(IF(C2340="Нет",VLOOKUP(A2340,Оп27_BYN→EUR!$A$2:$C$33,3,0),VLOOKUP((A2340-1),Оп27_BYN→EUR!$A$2:$C$33,3,0)),$B$2:$G$2774,5,0)-VLOOKUP(B2340,$B$2:$G$2774,5,0))/365+(VLOOKUP(IF(C2340="Нет",VLOOKUP(A2340,Оп27_BYN→EUR!$A$2:$C$33,3,0),VLOOKUP((A2340-1),Оп27_BYN→EUR!$A$2:$C$33,3,0)),$B$2:$G$2774,6,0)-VLOOKUP(B2340,$B$2:$G$2774,6,0))/366)</f>
        <v>0.13335053816747336</v>
      </c>
      <c r="F2340" s="54">
        <f>COUNTIF(D2341:$D$2774,365)</f>
        <v>434</v>
      </c>
      <c r="G2340" s="54">
        <f>COUNTIF(D2341:$D$2774,366)</f>
        <v>0</v>
      </c>
    </row>
    <row r="2341" spans="1:7" x14ac:dyDescent="0.25">
      <c r="A2341" s="54">
        <f>COUNTIF($C$3:C2341,"Да")</f>
        <v>26</v>
      </c>
      <c r="B2341" s="53">
        <f t="shared" si="72"/>
        <v>47739</v>
      </c>
      <c r="C2341" s="53" t="str">
        <f>IF(ISERROR(VLOOKUP(B2341,Оп27_BYN→EUR!$C$3:$C$33,1,0)),"Нет","Да")</f>
        <v>Нет</v>
      </c>
      <c r="D2341" s="54">
        <f t="shared" si="69"/>
        <v>365</v>
      </c>
      <c r="E2341" s="55">
        <f>('Все выпуски'!$H$4*'Все выпуски'!$H$8)*((VLOOKUP(IF(C2341="Нет",VLOOKUP(A2341,Оп27_BYN→EUR!$A$2:$C$33,3,0),VLOOKUP((A2341-1),Оп27_BYN→EUR!$A$2:$C$33,3,0)),$B$2:$G$2774,5,0)-VLOOKUP(B2341,$B$2:$G$2774,5,0))/365+(VLOOKUP(IF(C2341="Нет",VLOOKUP(A2341,Оп27_BYN→EUR!$A$2:$C$33,3,0),VLOOKUP((A2341-1),Оп27_BYN→EUR!$A$2:$C$33,3,0)),$B$2:$G$2774,6,0)-VLOOKUP(B2341,$B$2:$G$2774,6,0))/366)</f>
        <v>0.160020645800968</v>
      </c>
      <c r="F2341" s="54">
        <f>COUNTIF(D2342:$D$2774,365)</f>
        <v>433</v>
      </c>
      <c r="G2341" s="54">
        <f>COUNTIF(D2342:$D$2774,366)</f>
        <v>0</v>
      </c>
    </row>
    <row r="2342" spans="1:7" x14ac:dyDescent="0.25">
      <c r="A2342" s="54">
        <f>COUNTIF($C$3:C2342,"Да")</f>
        <v>26</v>
      </c>
      <c r="B2342" s="53">
        <f t="shared" si="72"/>
        <v>47740</v>
      </c>
      <c r="C2342" s="53" t="str">
        <f>IF(ISERROR(VLOOKUP(B2342,Оп27_BYN→EUR!$C$3:$C$33,1,0)),"Нет","Да")</f>
        <v>Нет</v>
      </c>
      <c r="D2342" s="54">
        <f t="shared" si="69"/>
        <v>365</v>
      </c>
      <c r="E2342" s="55">
        <f>('Все выпуски'!$H$4*'Все выпуски'!$H$8)*((VLOOKUP(IF(C2342="Нет",VLOOKUP(A2342,Оп27_BYN→EUR!$A$2:$C$33,3,0),VLOOKUP((A2342-1),Оп27_BYN→EUR!$A$2:$C$33,3,0)),$B$2:$G$2774,5,0)-VLOOKUP(B2342,$B$2:$G$2774,5,0))/365+(VLOOKUP(IF(C2342="Нет",VLOOKUP(A2342,Оп27_BYN→EUR!$A$2:$C$33,3,0),VLOOKUP((A2342-1),Оп27_BYN→EUR!$A$2:$C$33,3,0)),$B$2:$G$2774,6,0)-VLOOKUP(B2342,$B$2:$G$2774,6,0))/366)</f>
        <v>0.1866907534344627</v>
      </c>
      <c r="F2342" s="54">
        <f>COUNTIF(D2343:$D$2774,365)</f>
        <v>432</v>
      </c>
      <c r="G2342" s="54">
        <f>COUNTIF(D2343:$D$2774,366)</f>
        <v>0</v>
      </c>
    </row>
    <row r="2343" spans="1:7" x14ac:dyDescent="0.25">
      <c r="A2343" s="54">
        <f>COUNTIF($C$3:C2343,"Да")</f>
        <v>26</v>
      </c>
      <c r="B2343" s="53">
        <f t="shared" si="72"/>
        <v>47741</v>
      </c>
      <c r="C2343" s="53" t="str">
        <f>IF(ISERROR(VLOOKUP(B2343,Оп27_BYN→EUR!$C$3:$C$33,1,0)),"Нет","Да")</f>
        <v>Нет</v>
      </c>
      <c r="D2343" s="54">
        <f t="shared" si="69"/>
        <v>365</v>
      </c>
      <c r="E2343" s="55">
        <f>('Все выпуски'!$H$4*'Все выпуски'!$H$8)*((VLOOKUP(IF(C2343="Нет",VLOOKUP(A2343,Оп27_BYN→EUR!$A$2:$C$33,3,0),VLOOKUP((A2343-1),Оп27_BYN→EUR!$A$2:$C$33,3,0)),$B$2:$G$2774,5,0)-VLOOKUP(B2343,$B$2:$G$2774,5,0))/365+(VLOOKUP(IF(C2343="Нет",VLOOKUP(A2343,Оп27_BYN→EUR!$A$2:$C$33,3,0),VLOOKUP((A2343-1),Оп27_BYN→EUR!$A$2:$C$33,3,0)),$B$2:$G$2774,6,0)-VLOOKUP(B2343,$B$2:$G$2774,6,0))/366)</f>
        <v>0.21336086106795737</v>
      </c>
      <c r="F2343" s="54">
        <f>COUNTIF(D2344:$D$2774,365)</f>
        <v>431</v>
      </c>
      <c r="G2343" s="54">
        <f>COUNTIF(D2344:$D$2774,366)</f>
        <v>0</v>
      </c>
    </row>
    <row r="2344" spans="1:7" x14ac:dyDescent="0.25">
      <c r="A2344" s="54">
        <f>COUNTIF($C$3:C2344,"Да")</f>
        <v>26</v>
      </c>
      <c r="B2344" s="53">
        <f t="shared" si="72"/>
        <v>47742</v>
      </c>
      <c r="C2344" s="53" t="str">
        <f>IF(ISERROR(VLOOKUP(B2344,Оп27_BYN→EUR!$C$3:$C$33,1,0)),"Нет","Да")</f>
        <v>Нет</v>
      </c>
      <c r="D2344" s="54">
        <f t="shared" si="69"/>
        <v>365</v>
      </c>
      <c r="E2344" s="55">
        <f>('Все выпуски'!$H$4*'Все выпуски'!$H$8)*((VLOOKUP(IF(C2344="Нет",VLOOKUP(A2344,Оп27_BYN→EUR!$A$2:$C$33,3,0),VLOOKUP((A2344-1),Оп27_BYN→EUR!$A$2:$C$33,3,0)),$B$2:$G$2774,5,0)-VLOOKUP(B2344,$B$2:$G$2774,5,0))/365+(VLOOKUP(IF(C2344="Нет",VLOOKUP(A2344,Оп27_BYN→EUR!$A$2:$C$33,3,0),VLOOKUP((A2344-1),Оп27_BYN→EUR!$A$2:$C$33,3,0)),$B$2:$G$2774,6,0)-VLOOKUP(B2344,$B$2:$G$2774,6,0))/366)</f>
        <v>0.24003096870145205</v>
      </c>
      <c r="F2344" s="54">
        <f>COUNTIF(D2345:$D$2774,365)</f>
        <v>430</v>
      </c>
      <c r="G2344" s="54">
        <f>COUNTIF(D2345:$D$2774,366)</f>
        <v>0</v>
      </c>
    </row>
    <row r="2345" spans="1:7" x14ac:dyDescent="0.25">
      <c r="A2345" s="54">
        <f>COUNTIF($C$3:C2345,"Да")</f>
        <v>26</v>
      </c>
      <c r="B2345" s="53">
        <f t="shared" si="72"/>
        <v>47743</v>
      </c>
      <c r="C2345" s="53" t="str">
        <f>IF(ISERROR(VLOOKUP(B2345,Оп27_BYN→EUR!$C$3:$C$33,1,0)),"Нет","Да")</f>
        <v>Нет</v>
      </c>
      <c r="D2345" s="54">
        <f t="shared" si="69"/>
        <v>365</v>
      </c>
      <c r="E2345" s="55">
        <f>('Все выпуски'!$H$4*'Все выпуски'!$H$8)*((VLOOKUP(IF(C2345="Нет",VLOOKUP(A2345,Оп27_BYN→EUR!$A$2:$C$33,3,0),VLOOKUP((A2345-1),Оп27_BYN→EUR!$A$2:$C$33,3,0)),$B$2:$G$2774,5,0)-VLOOKUP(B2345,$B$2:$G$2774,5,0))/365+(VLOOKUP(IF(C2345="Нет",VLOOKUP(A2345,Оп27_BYN→EUR!$A$2:$C$33,3,0),VLOOKUP((A2345-1),Оп27_BYN→EUR!$A$2:$C$33,3,0)),$B$2:$G$2774,6,0)-VLOOKUP(B2345,$B$2:$G$2774,6,0))/366)</f>
        <v>0.26670107633494672</v>
      </c>
      <c r="F2345" s="54">
        <f>COUNTIF(D2346:$D$2774,365)</f>
        <v>429</v>
      </c>
      <c r="G2345" s="54">
        <f>COUNTIF(D2346:$D$2774,366)</f>
        <v>0</v>
      </c>
    </row>
    <row r="2346" spans="1:7" x14ac:dyDescent="0.25">
      <c r="A2346" s="54">
        <f>COUNTIF($C$3:C2346,"Да")</f>
        <v>26</v>
      </c>
      <c r="B2346" s="53">
        <f t="shared" si="72"/>
        <v>47744</v>
      </c>
      <c r="C2346" s="53" t="str">
        <f>IF(ISERROR(VLOOKUP(B2346,Оп27_BYN→EUR!$C$3:$C$33,1,0)),"Нет","Да")</f>
        <v>Нет</v>
      </c>
      <c r="D2346" s="54">
        <f t="shared" si="69"/>
        <v>365</v>
      </c>
      <c r="E2346" s="55">
        <f>('Все выпуски'!$H$4*'Все выпуски'!$H$8)*((VLOOKUP(IF(C2346="Нет",VLOOKUP(A2346,Оп27_BYN→EUR!$A$2:$C$33,3,0),VLOOKUP((A2346-1),Оп27_BYN→EUR!$A$2:$C$33,3,0)),$B$2:$G$2774,5,0)-VLOOKUP(B2346,$B$2:$G$2774,5,0))/365+(VLOOKUP(IF(C2346="Нет",VLOOKUP(A2346,Оп27_BYN→EUR!$A$2:$C$33,3,0),VLOOKUP((A2346-1),Оп27_BYN→EUR!$A$2:$C$33,3,0)),$B$2:$G$2774,6,0)-VLOOKUP(B2346,$B$2:$G$2774,6,0))/366)</f>
        <v>0.29337118396844142</v>
      </c>
      <c r="F2346" s="54">
        <f>COUNTIF(D2347:$D$2774,365)</f>
        <v>428</v>
      </c>
      <c r="G2346" s="54">
        <f>COUNTIF(D2347:$D$2774,366)</f>
        <v>0</v>
      </c>
    </row>
    <row r="2347" spans="1:7" x14ac:dyDescent="0.25">
      <c r="A2347" s="54">
        <f>COUNTIF($C$3:C2347,"Да")</f>
        <v>26</v>
      </c>
      <c r="B2347" s="53">
        <f t="shared" si="72"/>
        <v>47745</v>
      </c>
      <c r="C2347" s="53" t="str">
        <f>IF(ISERROR(VLOOKUP(B2347,Оп27_BYN→EUR!$C$3:$C$33,1,0)),"Нет","Да")</f>
        <v>Нет</v>
      </c>
      <c r="D2347" s="54">
        <f t="shared" si="69"/>
        <v>365</v>
      </c>
      <c r="E2347" s="55">
        <f>('Все выпуски'!$H$4*'Все выпуски'!$H$8)*((VLOOKUP(IF(C2347="Нет",VLOOKUP(A2347,Оп27_BYN→EUR!$A$2:$C$33,3,0),VLOOKUP((A2347-1),Оп27_BYN→EUR!$A$2:$C$33,3,0)),$B$2:$G$2774,5,0)-VLOOKUP(B2347,$B$2:$G$2774,5,0))/365+(VLOOKUP(IF(C2347="Нет",VLOOKUP(A2347,Оп27_BYN→EUR!$A$2:$C$33,3,0),VLOOKUP((A2347-1),Оп27_BYN→EUR!$A$2:$C$33,3,0)),$B$2:$G$2774,6,0)-VLOOKUP(B2347,$B$2:$G$2774,6,0))/366)</f>
        <v>0.32004129160193601</v>
      </c>
      <c r="F2347" s="54">
        <f>COUNTIF(D2348:$D$2774,365)</f>
        <v>427</v>
      </c>
      <c r="G2347" s="54">
        <f>COUNTIF(D2348:$D$2774,366)</f>
        <v>0</v>
      </c>
    </row>
    <row r="2348" spans="1:7" x14ac:dyDescent="0.25">
      <c r="A2348" s="54">
        <f>COUNTIF($C$3:C2348,"Да")</f>
        <v>26</v>
      </c>
      <c r="B2348" s="53">
        <f t="shared" si="72"/>
        <v>47746</v>
      </c>
      <c r="C2348" s="53" t="str">
        <f>IF(ISERROR(VLOOKUP(B2348,Оп27_BYN→EUR!$C$3:$C$33,1,0)),"Нет","Да")</f>
        <v>Нет</v>
      </c>
      <c r="D2348" s="54">
        <f t="shared" si="69"/>
        <v>365</v>
      </c>
      <c r="E2348" s="55">
        <f>('Все выпуски'!$H$4*'Все выпуски'!$H$8)*((VLOOKUP(IF(C2348="Нет",VLOOKUP(A2348,Оп27_BYN→EUR!$A$2:$C$33,3,0),VLOOKUP((A2348-1),Оп27_BYN→EUR!$A$2:$C$33,3,0)),$B$2:$G$2774,5,0)-VLOOKUP(B2348,$B$2:$G$2774,5,0))/365+(VLOOKUP(IF(C2348="Нет",VLOOKUP(A2348,Оп27_BYN→EUR!$A$2:$C$33,3,0),VLOOKUP((A2348-1),Оп27_BYN→EUR!$A$2:$C$33,3,0)),$B$2:$G$2774,6,0)-VLOOKUP(B2348,$B$2:$G$2774,6,0))/366)</f>
        <v>0.34671139923543071</v>
      </c>
      <c r="F2348" s="54">
        <f>COUNTIF(D2349:$D$2774,365)</f>
        <v>426</v>
      </c>
      <c r="G2348" s="54">
        <f>COUNTIF(D2349:$D$2774,366)</f>
        <v>0</v>
      </c>
    </row>
    <row r="2349" spans="1:7" x14ac:dyDescent="0.25">
      <c r="A2349" s="54">
        <f>COUNTIF($C$3:C2349,"Да")</f>
        <v>26</v>
      </c>
      <c r="B2349" s="53">
        <f t="shared" si="72"/>
        <v>47747</v>
      </c>
      <c r="C2349" s="53" t="str">
        <f>IF(ISERROR(VLOOKUP(B2349,Оп27_BYN→EUR!$C$3:$C$33,1,0)),"Нет","Да")</f>
        <v>Нет</v>
      </c>
      <c r="D2349" s="54">
        <f t="shared" si="69"/>
        <v>365</v>
      </c>
      <c r="E2349" s="55">
        <f>('Все выпуски'!$H$4*'Все выпуски'!$H$8)*((VLOOKUP(IF(C2349="Нет",VLOOKUP(A2349,Оп27_BYN→EUR!$A$2:$C$33,3,0),VLOOKUP((A2349-1),Оп27_BYN→EUR!$A$2:$C$33,3,0)),$B$2:$G$2774,5,0)-VLOOKUP(B2349,$B$2:$G$2774,5,0))/365+(VLOOKUP(IF(C2349="Нет",VLOOKUP(A2349,Оп27_BYN→EUR!$A$2:$C$33,3,0),VLOOKUP((A2349-1),Оп27_BYN→EUR!$A$2:$C$33,3,0)),$B$2:$G$2774,6,0)-VLOOKUP(B2349,$B$2:$G$2774,6,0))/366)</f>
        <v>0.37338150686892541</v>
      </c>
      <c r="F2349" s="54">
        <f>COUNTIF(D2350:$D$2774,365)</f>
        <v>425</v>
      </c>
      <c r="G2349" s="54">
        <f>COUNTIF(D2350:$D$2774,366)</f>
        <v>0</v>
      </c>
    </row>
    <row r="2350" spans="1:7" x14ac:dyDescent="0.25">
      <c r="A2350" s="54">
        <f>COUNTIF($C$3:C2350,"Да")</f>
        <v>26</v>
      </c>
      <c r="B2350" s="53">
        <f t="shared" si="72"/>
        <v>47748</v>
      </c>
      <c r="C2350" s="53" t="str">
        <f>IF(ISERROR(VLOOKUP(B2350,Оп27_BYN→EUR!$C$3:$C$33,1,0)),"Нет","Да")</f>
        <v>Нет</v>
      </c>
      <c r="D2350" s="54">
        <f t="shared" si="69"/>
        <v>365</v>
      </c>
      <c r="E2350" s="55">
        <f>('Все выпуски'!$H$4*'Все выпуски'!$H$8)*((VLOOKUP(IF(C2350="Нет",VLOOKUP(A2350,Оп27_BYN→EUR!$A$2:$C$33,3,0),VLOOKUP((A2350-1),Оп27_BYN→EUR!$A$2:$C$33,3,0)),$B$2:$G$2774,5,0)-VLOOKUP(B2350,$B$2:$G$2774,5,0))/365+(VLOOKUP(IF(C2350="Нет",VLOOKUP(A2350,Оп27_BYN→EUR!$A$2:$C$33,3,0),VLOOKUP((A2350-1),Оп27_BYN→EUR!$A$2:$C$33,3,0)),$B$2:$G$2774,6,0)-VLOOKUP(B2350,$B$2:$G$2774,6,0))/366)</f>
        <v>0.40005161450242005</v>
      </c>
      <c r="F2350" s="54">
        <f>COUNTIF(D2351:$D$2774,365)</f>
        <v>424</v>
      </c>
      <c r="G2350" s="54">
        <f>COUNTIF(D2351:$D$2774,366)</f>
        <v>0</v>
      </c>
    </row>
    <row r="2351" spans="1:7" x14ac:dyDescent="0.25">
      <c r="A2351" s="54">
        <f>COUNTIF($C$3:C2351,"Да")</f>
        <v>26</v>
      </c>
      <c r="B2351" s="53">
        <f t="shared" si="72"/>
        <v>47749</v>
      </c>
      <c r="C2351" s="53" t="str">
        <f>IF(ISERROR(VLOOKUP(B2351,Оп27_BYN→EUR!$C$3:$C$33,1,0)),"Нет","Да")</f>
        <v>Нет</v>
      </c>
      <c r="D2351" s="54">
        <f t="shared" si="69"/>
        <v>365</v>
      </c>
      <c r="E2351" s="55">
        <f>('Все выпуски'!$H$4*'Все выпуски'!$H$8)*((VLOOKUP(IF(C2351="Нет",VLOOKUP(A2351,Оп27_BYN→EUR!$A$2:$C$33,3,0),VLOOKUP((A2351-1),Оп27_BYN→EUR!$A$2:$C$33,3,0)),$B$2:$G$2774,5,0)-VLOOKUP(B2351,$B$2:$G$2774,5,0))/365+(VLOOKUP(IF(C2351="Нет",VLOOKUP(A2351,Оп27_BYN→EUR!$A$2:$C$33,3,0),VLOOKUP((A2351-1),Оп27_BYN→EUR!$A$2:$C$33,3,0)),$B$2:$G$2774,6,0)-VLOOKUP(B2351,$B$2:$G$2774,6,0))/366)</f>
        <v>0.42672172213591475</v>
      </c>
      <c r="F2351" s="54">
        <f>COUNTIF(D2352:$D$2774,365)</f>
        <v>423</v>
      </c>
      <c r="G2351" s="54">
        <f>COUNTIF(D2352:$D$2774,366)</f>
        <v>0</v>
      </c>
    </row>
    <row r="2352" spans="1:7" x14ac:dyDescent="0.25">
      <c r="A2352" s="54">
        <f>COUNTIF($C$3:C2352,"Да")</f>
        <v>26</v>
      </c>
      <c r="B2352" s="53">
        <f t="shared" si="72"/>
        <v>47750</v>
      </c>
      <c r="C2352" s="53" t="str">
        <f>IF(ISERROR(VLOOKUP(B2352,Оп27_BYN→EUR!$C$3:$C$33,1,0)),"Нет","Да")</f>
        <v>Нет</v>
      </c>
      <c r="D2352" s="54">
        <f t="shared" si="69"/>
        <v>365</v>
      </c>
      <c r="E2352" s="55">
        <f>('Все выпуски'!$H$4*'Все выпуски'!$H$8)*((VLOOKUP(IF(C2352="Нет",VLOOKUP(A2352,Оп27_BYN→EUR!$A$2:$C$33,3,0),VLOOKUP((A2352-1),Оп27_BYN→EUR!$A$2:$C$33,3,0)),$B$2:$G$2774,5,0)-VLOOKUP(B2352,$B$2:$G$2774,5,0))/365+(VLOOKUP(IF(C2352="Нет",VLOOKUP(A2352,Оп27_BYN→EUR!$A$2:$C$33,3,0),VLOOKUP((A2352-1),Оп27_BYN→EUR!$A$2:$C$33,3,0)),$B$2:$G$2774,6,0)-VLOOKUP(B2352,$B$2:$G$2774,6,0))/366)</f>
        <v>0.45339182976940945</v>
      </c>
      <c r="F2352" s="54">
        <f>COUNTIF(D2353:$D$2774,365)</f>
        <v>422</v>
      </c>
      <c r="G2352" s="54">
        <f>COUNTIF(D2353:$D$2774,366)</f>
        <v>0</v>
      </c>
    </row>
    <row r="2353" spans="1:7" x14ac:dyDescent="0.25">
      <c r="A2353" s="54">
        <f>COUNTIF($C$3:C2353,"Да")</f>
        <v>26</v>
      </c>
      <c r="B2353" s="53">
        <f t="shared" si="72"/>
        <v>47751</v>
      </c>
      <c r="C2353" s="53" t="str">
        <f>IF(ISERROR(VLOOKUP(B2353,Оп27_BYN→EUR!$C$3:$C$33,1,0)),"Нет","Да")</f>
        <v>Нет</v>
      </c>
      <c r="D2353" s="54">
        <f t="shared" si="69"/>
        <v>365</v>
      </c>
      <c r="E2353" s="55">
        <f>('Все выпуски'!$H$4*'Все выпуски'!$H$8)*((VLOOKUP(IF(C2353="Нет",VLOOKUP(A2353,Оп27_BYN→EUR!$A$2:$C$33,3,0),VLOOKUP((A2353-1),Оп27_BYN→EUR!$A$2:$C$33,3,0)),$B$2:$G$2774,5,0)-VLOOKUP(B2353,$B$2:$G$2774,5,0))/365+(VLOOKUP(IF(C2353="Нет",VLOOKUP(A2353,Оп27_BYN→EUR!$A$2:$C$33,3,0),VLOOKUP((A2353-1),Оп27_BYN→EUR!$A$2:$C$33,3,0)),$B$2:$G$2774,6,0)-VLOOKUP(B2353,$B$2:$G$2774,6,0))/366)</f>
        <v>0.48006193740290409</v>
      </c>
      <c r="F2353" s="54">
        <f>COUNTIF(D2354:$D$2774,365)</f>
        <v>421</v>
      </c>
      <c r="G2353" s="54">
        <f>COUNTIF(D2354:$D$2774,366)</f>
        <v>0</v>
      </c>
    </row>
    <row r="2354" spans="1:7" x14ac:dyDescent="0.25">
      <c r="A2354" s="54">
        <f>COUNTIF($C$3:C2354,"Да")</f>
        <v>26</v>
      </c>
      <c r="B2354" s="53">
        <f t="shared" si="72"/>
        <v>47752</v>
      </c>
      <c r="C2354" s="53" t="str">
        <f>IF(ISERROR(VLOOKUP(B2354,Оп27_BYN→EUR!$C$3:$C$33,1,0)),"Нет","Да")</f>
        <v>Нет</v>
      </c>
      <c r="D2354" s="54">
        <f t="shared" si="69"/>
        <v>365</v>
      </c>
      <c r="E2354" s="55">
        <f>('Все выпуски'!$H$4*'Все выпуски'!$H$8)*((VLOOKUP(IF(C2354="Нет",VLOOKUP(A2354,Оп27_BYN→EUR!$A$2:$C$33,3,0),VLOOKUP((A2354-1),Оп27_BYN→EUR!$A$2:$C$33,3,0)),$B$2:$G$2774,5,0)-VLOOKUP(B2354,$B$2:$G$2774,5,0))/365+(VLOOKUP(IF(C2354="Нет",VLOOKUP(A2354,Оп27_BYN→EUR!$A$2:$C$33,3,0),VLOOKUP((A2354-1),Оп27_BYN→EUR!$A$2:$C$33,3,0)),$B$2:$G$2774,6,0)-VLOOKUP(B2354,$B$2:$G$2774,6,0))/366)</f>
        <v>0.50673204503639879</v>
      </c>
      <c r="F2354" s="54">
        <f>COUNTIF(D2355:$D$2774,365)</f>
        <v>420</v>
      </c>
      <c r="G2354" s="54">
        <f>COUNTIF(D2355:$D$2774,366)</f>
        <v>0</v>
      </c>
    </row>
    <row r="2355" spans="1:7" x14ac:dyDescent="0.25">
      <c r="A2355" s="54">
        <f>COUNTIF($C$3:C2355,"Да")</f>
        <v>26</v>
      </c>
      <c r="B2355" s="53">
        <f t="shared" si="72"/>
        <v>47753</v>
      </c>
      <c r="C2355" s="53" t="str">
        <f>IF(ISERROR(VLOOKUP(B2355,Оп27_BYN→EUR!$C$3:$C$33,1,0)),"Нет","Да")</f>
        <v>Нет</v>
      </c>
      <c r="D2355" s="54">
        <f t="shared" si="69"/>
        <v>365</v>
      </c>
      <c r="E2355" s="55">
        <f>('Все выпуски'!$H$4*'Все выпуски'!$H$8)*((VLOOKUP(IF(C2355="Нет",VLOOKUP(A2355,Оп27_BYN→EUR!$A$2:$C$33,3,0),VLOOKUP((A2355-1),Оп27_BYN→EUR!$A$2:$C$33,3,0)),$B$2:$G$2774,5,0)-VLOOKUP(B2355,$B$2:$G$2774,5,0))/365+(VLOOKUP(IF(C2355="Нет",VLOOKUP(A2355,Оп27_BYN→EUR!$A$2:$C$33,3,0),VLOOKUP((A2355-1),Оп27_BYN→EUR!$A$2:$C$33,3,0)),$B$2:$G$2774,6,0)-VLOOKUP(B2355,$B$2:$G$2774,6,0))/366)</f>
        <v>0.53340215266989344</v>
      </c>
      <c r="F2355" s="54">
        <f>COUNTIF(D2356:$D$2774,365)</f>
        <v>419</v>
      </c>
      <c r="G2355" s="54">
        <f>COUNTIF(D2356:$D$2774,366)</f>
        <v>0</v>
      </c>
    </row>
    <row r="2356" spans="1:7" x14ac:dyDescent="0.25">
      <c r="A2356" s="54">
        <f>COUNTIF($C$3:C2356,"Да")</f>
        <v>26</v>
      </c>
      <c r="B2356" s="53">
        <f t="shared" si="72"/>
        <v>47754</v>
      </c>
      <c r="C2356" s="53" t="str">
        <f>IF(ISERROR(VLOOKUP(B2356,Оп27_BYN→EUR!$C$3:$C$33,1,0)),"Нет","Да")</f>
        <v>Нет</v>
      </c>
      <c r="D2356" s="54">
        <f t="shared" si="69"/>
        <v>365</v>
      </c>
      <c r="E2356" s="55">
        <f>('Все выпуски'!$H$4*'Все выпуски'!$H$8)*((VLOOKUP(IF(C2356="Нет",VLOOKUP(A2356,Оп27_BYN→EUR!$A$2:$C$33,3,0),VLOOKUP((A2356-1),Оп27_BYN→EUR!$A$2:$C$33,3,0)),$B$2:$G$2774,5,0)-VLOOKUP(B2356,$B$2:$G$2774,5,0))/365+(VLOOKUP(IF(C2356="Нет",VLOOKUP(A2356,Оп27_BYN→EUR!$A$2:$C$33,3,0),VLOOKUP((A2356-1),Оп27_BYN→EUR!$A$2:$C$33,3,0)),$B$2:$G$2774,6,0)-VLOOKUP(B2356,$B$2:$G$2774,6,0))/366)</f>
        <v>0.56007226030338808</v>
      </c>
      <c r="F2356" s="54">
        <f>COUNTIF(D2357:$D$2774,365)</f>
        <v>418</v>
      </c>
      <c r="G2356" s="54">
        <f>COUNTIF(D2357:$D$2774,366)</f>
        <v>0</v>
      </c>
    </row>
    <row r="2357" spans="1:7" x14ac:dyDescent="0.25">
      <c r="A2357" s="54">
        <f>COUNTIF($C$3:C2357,"Да")</f>
        <v>26</v>
      </c>
      <c r="B2357" s="53">
        <f t="shared" si="72"/>
        <v>47755</v>
      </c>
      <c r="C2357" s="53" t="str">
        <f>IF(ISERROR(VLOOKUP(B2357,Оп27_BYN→EUR!$C$3:$C$33,1,0)),"Нет","Да")</f>
        <v>Нет</v>
      </c>
      <c r="D2357" s="54">
        <f t="shared" si="69"/>
        <v>365</v>
      </c>
      <c r="E2357" s="55">
        <f>('Все выпуски'!$H$4*'Все выпуски'!$H$8)*((VLOOKUP(IF(C2357="Нет",VLOOKUP(A2357,Оп27_BYN→EUR!$A$2:$C$33,3,0),VLOOKUP((A2357-1),Оп27_BYN→EUR!$A$2:$C$33,3,0)),$B$2:$G$2774,5,0)-VLOOKUP(B2357,$B$2:$G$2774,5,0))/365+(VLOOKUP(IF(C2357="Нет",VLOOKUP(A2357,Оп27_BYN→EUR!$A$2:$C$33,3,0),VLOOKUP((A2357-1),Оп27_BYN→EUR!$A$2:$C$33,3,0)),$B$2:$G$2774,6,0)-VLOOKUP(B2357,$B$2:$G$2774,6,0))/366)</f>
        <v>0.58674236793688284</v>
      </c>
      <c r="F2357" s="54">
        <f>COUNTIF(D2358:$D$2774,365)</f>
        <v>417</v>
      </c>
      <c r="G2357" s="54">
        <f>COUNTIF(D2358:$D$2774,366)</f>
        <v>0</v>
      </c>
    </row>
    <row r="2358" spans="1:7" x14ac:dyDescent="0.25">
      <c r="A2358" s="54">
        <f>COUNTIF($C$3:C2358,"Да")</f>
        <v>26</v>
      </c>
      <c r="B2358" s="53">
        <f t="shared" si="72"/>
        <v>47756</v>
      </c>
      <c r="C2358" s="53" t="str">
        <f>IF(ISERROR(VLOOKUP(B2358,Оп27_BYN→EUR!$C$3:$C$33,1,0)),"Нет","Да")</f>
        <v>Нет</v>
      </c>
      <c r="D2358" s="54">
        <f t="shared" si="69"/>
        <v>365</v>
      </c>
      <c r="E2358" s="55">
        <f>('Все выпуски'!$H$4*'Все выпуски'!$H$8)*((VLOOKUP(IF(C2358="Нет",VLOOKUP(A2358,Оп27_BYN→EUR!$A$2:$C$33,3,0),VLOOKUP((A2358-1),Оп27_BYN→EUR!$A$2:$C$33,3,0)),$B$2:$G$2774,5,0)-VLOOKUP(B2358,$B$2:$G$2774,5,0))/365+(VLOOKUP(IF(C2358="Нет",VLOOKUP(A2358,Оп27_BYN→EUR!$A$2:$C$33,3,0),VLOOKUP((A2358-1),Оп27_BYN→EUR!$A$2:$C$33,3,0)),$B$2:$G$2774,6,0)-VLOOKUP(B2358,$B$2:$G$2774,6,0))/366)</f>
        <v>0.61341247557037748</v>
      </c>
      <c r="F2358" s="54">
        <f>COUNTIF(D2359:$D$2774,365)</f>
        <v>416</v>
      </c>
      <c r="G2358" s="54">
        <f>COUNTIF(D2359:$D$2774,366)</f>
        <v>0</v>
      </c>
    </row>
    <row r="2359" spans="1:7" x14ac:dyDescent="0.25">
      <c r="A2359" s="54">
        <f>COUNTIF($C$3:C2359,"Да")</f>
        <v>26</v>
      </c>
      <c r="B2359" s="53">
        <f t="shared" si="72"/>
        <v>47757</v>
      </c>
      <c r="C2359" s="53" t="str">
        <f>IF(ISERROR(VLOOKUP(B2359,Оп27_BYN→EUR!$C$3:$C$33,1,0)),"Нет","Да")</f>
        <v>Нет</v>
      </c>
      <c r="D2359" s="54">
        <f t="shared" si="69"/>
        <v>365</v>
      </c>
      <c r="E2359" s="55">
        <f>('Все выпуски'!$H$4*'Все выпуски'!$H$8)*((VLOOKUP(IF(C2359="Нет",VLOOKUP(A2359,Оп27_BYN→EUR!$A$2:$C$33,3,0),VLOOKUP((A2359-1),Оп27_BYN→EUR!$A$2:$C$33,3,0)),$B$2:$G$2774,5,0)-VLOOKUP(B2359,$B$2:$G$2774,5,0))/365+(VLOOKUP(IF(C2359="Нет",VLOOKUP(A2359,Оп27_BYN→EUR!$A$2:$C$33,3,0),VLOOKUP((A2359-1),Оп27_BYN→EUR!$A$2:$C$33,3,0)),$B$2:$G$2774,6,0)-VLOOKUP(B2359,$B$2:$G$2774,6,0))/366)</f>
        <v>0.64008258320387201</v>
      </c>
      <c r="F2359" s="54">
        <f>COUNTIF(D2360:$D$2774,365)</f>
        <v>415</v>
      </c>
      <c r="G2359" s="54">
        <f>COUNTIF(D2360:$D$2774,366)</f>
        <v>0</v>
      </c>
    </row>
    <row r="2360" spans="1:7" x14ac:dyDescent="0.25">
      <c r="A2360" s="54">
        <f>COUNTIF($C$3:C2360,"Да")</f>
        <v>26</v>
      </c>
      <c r="B2360" s="53">
        <f t="shared" si="72"/>
        <v>47758</v>
      </c>
      <c r="C2360" s="53" t="str">
        <f>IF(ISERROR(VLOOKUP(B2360,Оп27_BYN→EUR!$C$3:$C$33,1,0)),"Нет","Да")</f>
        <v>Нет</v>
      </c>
      <c r="D2360" s="54">
        <f t="shared" si="69"/>
        <v>365</v>
      </c>
      <c r="E2360" s="55">
        <f>('Все выпуски'!$H$4*'Все выпуски'!$H$8)*((VLOOKUP(IF(C2360="Нет",VLOOKUP(A2360,Оп27_BYN→EUR!$A$2:$C$33,3,0),VLOOKUP((A2360-1),Оп27_BYN→EUR!$A$2:$C$33,3,0)),$B$2:$G$2774,5,0)-VLOOKUP(B2360,$B$2:$G$2774,5,0))/365+(VLOOKUP(IF(C2360="Нет",VLOOKUP(A2360,Оп27_BYN→EUR!$A$2:$C$33,3,0),VLOOKUP((A2360-1),Оп27_BYN→EUR!$A$2:$C$33,3,0)),$B$2:$G$2774,6,0)-VLOOKUP(B2360,$B$2:$G$2774,6,0))/366)</f>
        <v>0.66675269083736677</v>
      </c>
      <c r="F2360" s="54">
        <f>COUNTIF(D2361:$D$2774,365)</f>
        <v>414</v>
      </c>
      <c r="G2360" s="54">
        <f>COUNTIF(D2361:$D$2774,366)</f>
        <v>0</v>
      </c>
    </row>
    <row r="2361" spans="1:7" x14ac:dyDescent="0.25">
      <c r="A2361" s="54">
        <f>COUNTIF($C$3:C2361,"Да")</f>
        <v>26</v>
      </c>
      <c r="B2361" s="53">
        <f t="shared" si="72"/>
        <v>47759</v>
      </c>
      <c r="C2361" s="53" t="str">
        <f>IF(ISERROR(VLOOKUP(B2361,Оп27_BYN→EUR!$C$3:$C$33,1,0)),"Нет","Да")</f>
        <v>Нет</v>
      </c>
      <c r="D2361" s="54">
        <f t="shared" si="69"/>
        <v>365</v>
      </c>
      <c r="E2361" s="55">
        <f>('Все выпуски'!$H$4*'Все выпуски'!$H$8)*((VLOOKUP(IF(C2361="Нет",VLOOKUP(A2361,Оп27_BYN→EUR!$A$2:$C$33,3,0),VLOOKUP((A2361-1),Оп27_BYN→EUR!$A$2:$C$33,3,0)),$B$2:$G$2774,5,0)-VLOOKUP(B2361,$B$2:$G$2774,5,0))/365+(VLOOKUP(IF(C2361="Нет",VLOOKUP(A2361,Оп27_BYN→EUR!$A$2:$C$33,3,0),VLOOKUP((A2361-1),Оп27_BYN→EUR!$A$2:$C$33,3,0)),$B$2:$G$2774,6,0)-VLOOKUP(B2361,$B$2:$G$2774,6,0))/366)</f>
        <v>0.69342279847086141</v>
      </c>
      <c r="F2361" s="54">
        <f>COUNTIF(D2362:$D$2774,365)</f>
        <v>413</v>
      </c>
      <c r="G2361" s="54">
        <f>COUNTIF(D2362:$D$2774,366)</f>
        <v>0</v>
      </c>
    </row>
    <row r="2362" spans="1:7" x14ac:dyDescent="0.25">
      <c r="A2362" s="54">
        <f>COUNTIF($C$3:C2362,"Да")</f>
        <v>26</v>
      </c>
      <c r="B2362" s="53">
        <f t="shared" si="72"/>
        <v>47760</v>
      </c>
      <c r="C2362" s="53" t="str">
        <f>IF(ISERROR(VLOOKUP(B2362,Оп27_BYN→EUR!$C$3:$C$33,1,0)),"Нет","Да")</f>
        <v>Нет</v>
      </c>
      <c r="D2362" s="54">
        <f t="shared" si="69"/>
        <v>365</v>
      </c>
      <c r="E2362" s="55">
        <f>('Все выпуски'!$H$4*'Все выпуски'!$H$8)*((VLOOKUP(IF(C2362="Нет",VLOOKUP(A2362,Оп27_BYN→EUR!$A$2:$C$33,3,0),VLOOKUP((A2362-1),Оп27_BYN→EUR!$A$2:$C$33,3,0)),$B$2:$G$2774,5,0)-VLOOKUP(B2362,$B$2:$G$2774,5,0))/365+(VLOOKUP(IF(C2362="Нет",VLOOKUP(A2362,Оп27_BYN→EUR!$A$2:$C$33,3,0),VLOOKUP((A2362-1),Оп27_BYN→EUR!$A$2:$C$33,3,0)),$B$2:$G$2774,6,0)-VLOOKUP(B2362,$B$2:$G$2774,6,0))/366)</f>
        <v>0.72009290610435617</v>
      </c>
      <c r="F2362" s="54">
        <f>COUNTIF(D2363:$D$2774,365)</f>
        <v>412</v>
      </c>
      <c r="G2362" s="54">
        <f>COUNTIF(D2363:$D$2774,366)</f>
        <v>0</v>
      </c>
    </row>
    <row r="2363" spans="1:7" x14ac:dyDescent="0.25">
      <c r="A2363" s="54">
        <f>COUNTIF($C$3:C2363,"Да")</f>
        <v>26</v>
      </c>
      <c r="B2363" s="53">
        <f t="shared" si="72"/>
        <v>47761</v>
      </c>
      <c r="C2363" s="53" t="str">
        <f>IF(ISERROR(VLOOKUP(B2363,Оп27_BYN→EUR!$C$3:$C$33,1,0)),"Нет","Да")</f>
        <v>Нет</v>
      </c>
      <c r="D2363" s="54">
        <f t="shared" si="69"/>
        <v>365</v>
      </c>
      <c r="E2363" s="55">
        <f>('Все выпуски'!$H$4*'Все выпуски'!$H$8)*((VLOOKUP(IF(C2363="Нет",VLOOKUP(A2363,Оп27_BYN→EUR!$A$2:$C$33,3,0),VLOOKUP((A2363-1),Оп27_BYN→EUR!$A$2:$C$33,3,0)),$B$2:$G$2774,5,0)-VLOOKUP(B2363,$B$2:$G$2774,5,0))/365+(VLOOKUP(IF(C2363="Нет",VLOOKUP(A2363,Оп27_BYN→EUR!$A$2:$C$33,3,0),VLOOKUP((A2363-1),Оп27_BYN→EUR!$A$2:$C$33,3,0)),$B$2:$G$2774,6,0)-VLOOKUP(B2363,$B$2:$G$2774,6,0))/366)</f>
        <v>0.74676301373785081</v>
      </c>
      <c r="F2363" s="54">
        <f>COUNTIF(D2364:$D$2774,365)</f>
        <v>411</v>
      </c>
      <c r="G2363" s="54">
        <f>COUNTIF(D2364:$D$2774,366)</f>
        <v>0</v>
      </c>
    </row>
    <row r="2364" spans="1:7" x14ac:dyDescent="0.25">
      <c r="A2364" s="54">
        <f>COUNTIF($C$3:C2364,"Да")</f>
        <v>26</v>
      </c>
      <c r="B2364" s="53">
        <f t="shared" si="72"/>
        <v>47762</v>
      </c>
      <c r="C2364" s="53" t="str">
        <f>IF(ISERROR(VLOOKUP(B2364,Оп27_BYN→EUR!$C$3:$C$33,1,0)),"Нет","Да")</f>
        <v>Нет</v>
      </c>
      <c r="D2364" s="54">
        <f t="shared" si="69"/>
        <v>365</v>
      </c>
      <c r="E2364" s="55">
        <f>('Все выпуски'!$H$4*'Все выпуски'!$H$8)*((VLOOKUP(IF(C2364="Нет",VLOOKUP(A2364,Оп27_BYN→EUR!$A$2:$C$33,3,0),VLOOKUP((A2364-1),Оп27_BYN→EUR!$A$2:$C$33,3,0)),$B$2:$G$2774,5,0)-VLOOKUP(B2364,$B$2:$G$2774,5,0))/365+(VLOOKUP(IF(C2364="Нет",VLOOKUP(A2364,Оп27_BYN→EUR!$A$2:$C$33,3,0),VLOOKUP((A2364-1),Оп27_BYN→EUR!$A$2:$C$33,3,0)),$B$2:$G$2774,6,0)-VLOOKUP(B2364,$B$2:$G$2774,6,0))/366)</f>
        <v>0.77343312137134557</v>
      </c>
      <c r="F2364" s="54">
        <f>COUNTIF(D2365:$D$2774,365)</f>
        <v>410</v>
      </c>
      <c r="G2364" s="54">
        <f>COUNTIF(D2365:$D$2774,366)</f>
        <v>0</v>
      </c>
    </row>
    <row r="2365" spans="1:7" x14ac:dyDescent="0.25">
      <c r="A2365" s="54">
        <f>COUNTIF($C$3:C2365,"Да")</f>
        <v>26</v>
      </c>
      <c r="B2365" s="53">
        <f t="shared" si="72"/>
        <v>47763</v>
      </c>
      <c r="C2365" s="53" t="str">
        <f>IF(ISERROR(VLOOKUP(B2365,Оп27_BYN→EUR!$C$3:$C$33,1,0)),"Нет","Да")</f>
        <v>Нет</v>
      </c>
      <c r="D2365" s="54">
        <f t="shared" si="69"/>
        <v>365</v>
      </c>
      <c r="E2365" s="55">
        <f>('Все выпуски'!$H$4*'Все выпуски'!$H$8)*((VLOOKUP(IF(C2365="Нет",VLOOKUP(A2365,Оп27_BYN→EUR!$A$2:$C$33,3,0),VLOOKUP((A2365-1),Оп27_BYN→EUR!$A$2:$C$33,3,0)),$B$2:$G$2774,5,0)-VLOOKUP(B2365,$B$2:$G$2774,5,0))/365+(VLOOKUP(IF(C2365="Нет",VLOOKUP(A2365,Оп27_BYN→EUR!$A$2:$C$33,3,0),VLOOKUP((A2365-1),Оп27_BYN→EUR!$A$2:$C$33,3,0)),$B$2:$G$2774,6,0)-VLOOKUP(B2365,$B$2:$G$2774,6,0))/366)</f>
        <v>0.8001032290048401</v>
      </c>
      <c r="F2365" s="54">
        <f>COUNTIF(D2366:$D$2774,365)</f>
        <v>409</v>
      </c>
      <c r="G2365" s="54">
        <f>COUNTIF(D2366:$D$2774,366)</f>
        <v>0</v>
      </c>
    </row>
    <row r="2366" spans="1:7" x14ac:dyDescent="0.25">
      <c r="A2366" s="54">
        <f>COUNTIF($C$3:C2366,"Да")</f>
        <v>26</v>
      </c>
      <c r="B2366" s="53">
        <f t="shared" si="72"/>
        <v>47764</v>
      </c>
      <c r="C2366" s="53" t="str">
        <f>IF(ISERROR(VLOOKUP(B2366,Оп27_BYN→EUR!$C$3:$C$33,1,0)),"Нет","Да")</f>
        <v>Нет</v>
      </c>
      <c r="D2366" s="54">
        <f t="shared" si="69"/>
        <v>365</v>
      </c>
      <c r="E2366" s="55">
        <f>('Все выпуски'!$H$4*'Все выпуски'!$H$8)*((VLOOKUP(IF(C2366="Нет",VLOOKUP(A2366,Оп27_BYN→EUR!$A$2:$C$33,3,0),VLOOKUP((A2366-1),Оп27_BYN→EUR!$A$2:$C$33,3,0)),$B$2:$G$2774,5,0)-VLOOKUP(B2366,$B$2:$G$2774,5,0))/365+(VLOOKUP(IF(C2366="Нет",VLOOKUP(A2366,Оп27_BYN→EUR!$A$2:$C$33,3,0),VLOOKUP((A2366-1),Оп27_BYN→EUR!$A$2:$C$33,3,0)),$B$2:$G$2774,6,0)-VLOOKUP(B2366,$B$2:$G$2774,6,0))/366)</f>
        <v>0.82677333663833474</v>
      </c>
      <c r="F2366" s="54">
        <f>COUNTIF(D2367:$D$2774,365)</f>
        <v>408</v>
      </c>
      <c r="G2366" s="54">
        <f>COUNTIF(D2367:$D$2774,366)</f>
        <v>0</v>
      </c>
    </row>
    <row r="2367" spans="1:7" x14ac:dyDescent="0.25">
      <c r="A2367" s="54">
        <f>COUNTIF($C$3:C2367,"Да")</f>
        <v>26</v>
      </c>
      <c r="B2367" s="53">
        <f t="shared" si="72"/>
        <v>47765</v>
      </c>
      <c r="C2367" s="53" t="str">
        <f>IF(ISERROR(VLOOKUP(B2367,Оп27_BYN→EUR!$C$3:$C$33,1,0)),"Нет","Да")</f>
        <v>Нет</v>
      </c>
      <c r="D2367" s="54">
        <f t="shared" si="69"/>
        <v>365</v>
      </c>
      <c r="E2367" s="55">
        <f>('Все выпуски'!$H$4*'Все выпуски'!$H$8)*((VLOOKUP(IF(C2367="Нет",VLOOKUP(A2367,Оп27_BYN→EUR!$A$2:$C$33,3,0),VLOOKUP((A2367-1),Оп27_BYN→EUR!$A$2:$C$33,3,0)),$B$2:$G$2774,5,0)-VLOOKUP(B2367,$B$2:$G$2774,5,0))/365+(VLOOKUP(IF(C2367="Нет",VLOOKUP(A2367,Оп27_BYN→EUR!$A$2:$C$33,3,0),VLOOKUP((A2367-1),Оп27_BYN→EUR!$A$2:$C$33,3,0)),$B$2:$G$2774,6,0)-VLOOKUP(B2367,$B$2:$G$2774,6,0))/366)</f>
        <v>0.8534434442718295</v>
      </c>
      <c r="F2367" s="54">
        <f>COUNTIF(D2368:$D$2774,365)</f>
        <v>407</v>
      </c>
      <c r="G2367" s="54">
        <f>COUNTIF(D2368:$D$2774,366)</f>
        <v>0</v>
      </c>
    </row>
    <row r="2368" spans="1:7" x14ac:dyDescent="0.25">
      <c r="A2368" s="54">
        <f>COUNTIF($C$3:C2368,"Да")</f>
        <v>26</v>
      </c>
      <c r="B2368" s="53">
        <f t="shared" si="72"/>
        <v>47766</v>
      </c>
      <c r="C2368" s="53" t="str">
        <f>IF(ISERROR(VLOOKUP(B2368,Оп27_BYN→EUR!$C$3:$C$33,1,0)),"Нет","Да")</f>
        <v>Нет</v>
      </c>
      <c r="D2368" s="54">
        <f t="shared" si="69"/>
        <v>365</v>
      </c>
      <c r="E2368" s="55">
        <f>('Все выпуски'!$H$4*'Все выпуски'!$H$8)*((VLOOKUP(IF(C2368="Нет",VLOOKUP(A2368,Оп27_BYN→EUR!$A$2:$C$33,3,0),VLOOKUP((A2368-1),Оп27_BYN→EUR!$A$2:$C$33,3,0)),$B$2:$G$2774,5,0)-VLOOKUP(B2368,$B$2:$G$2774,5,0))/365+(VLOOKUP(IF(C2368="Нет",VLOOKUP(A2368,Оп27_BYN→EUR!$A$2:$C$33,3,0),VLOOKUP((A2368-1),Оп27_BYN→EUR!$A$2:$C$33,3,0)),$B$2:$G$2774,6,0)-VLOOKUP(B2368,$B$2:$G$2774,6,0))/366)</f>
        <v>0.88011355190532414</v>
      </c>
      <c r="F2368" s="54">
        <f>COUNTIF(D2369:$D$2774,365)</f>
        <v>406</v>
      </c>
      <c r="G2368" s="54">
        <f>COUNTIF(D2369:$D$2774,366)</f>
        <v>0</v>
      </c>
    </row>
    <row r="2369" spans="1:7" x14ac:dyDescent="0.25">
      <c r="A2369" s="54">
        <f>COUNTIF($C$3:C2369,"Да")</f>
        <v>26</v>
      </c>
      <c r="B2369" s="53">
        <f t="shared" si="72"/>
        <v>47767</v>
      </c>
      <c r="C2369" s="53" t="str">
        <f>IF(ISERROR(VLOOKUP(B2369,Оп27_BYN→EUR!$C$3:$C$33,1,0)),"Нет","Да")</f>
        <v>Нет</v>
      </c>
      <c r="D2369" s="54">
        <f t="shared" si="69"/>
        <v>365</v>
      </c>
      <c r="E2369" s="55">
        <f>('Все выпуски'!$H$4*'Все выпуски'!$H$8)*((VLOOKUP(IF(C2369="Нет",VLOOKUP(A2369,Оп27_BYN→EUR!$A$2:$C$33,3,0),VLOOKUP((A2369-1),Оп27_BYN→EUR!$A$2:$C$33,3,0)),$B$2:$G$2774,5,0)-VLOOKUP(B2369,$B$2:$G$2774,5,0))/365+(VLOOKUP(IF(C2369="Нет",VLOOKUP(A2369,Оп27_BYN→EUR!$A$2:$C$33,3,0),VLOOKUP((A2369-1),Оп27_BYN→EUR!$A$2:$C$33,3,0)),$B$2:$G$2774,6,0)-VLOOKUP(B2369,$B$2:$G$2774,6,0))/366)</f>
        <v>0.9067836595388189</v>
      </c>
      <c r="F2369" s="54">
        <f>COUNTIF(D2370:$D$2774,365)</f>
        <v>405</v>
      </c>
      <c r="G2369" s="54">
        <f>COUNTIF(D2370:$D$2774,366)</f>
        <v>0</v>
      </c>
    </row>
    <row r="2370" spans="1:7" x14ac:dyDescent="0.25">
      <c r="A2370" s="54">
        <f>COUNTIF($C$3:C2370,"Да")</f>
        <v>26</v>
      </c>
      <c r="B2370" s="53">
        <f t="shared" si="72"/>
        <v>47768</v>
      </c>
      <c r="C2370" s="53" t="str">
        <f>IF(ISERROR(VLOOKUP(B2370,Оп27_BYN→EUR!$C$3:$C$33,1,0)),"Нет","Да")</f>
        <v>Нет</v>
      </c>
      <c r="D2370" s="54">
        <f t="shared" si="69"/>
        <v>365</v>
      </c>
      <c r="E2370" s="55">
        <f>('Все выпуски'!$H$4*'Все выпуски'!$H$8)*((VLOOKUP(IF(C2370="Нет",VLOOKUP(A2370,Оп27_BYN→EUR!$A$2:$C$33,3,0),VLOOKUP((A2370-1),Оп27_BYN→EUR!$A$2:$C$33,3,0)),$B$2:$G$2774,5,0)-VLOOKUP(B2370,$B$2:$G$2774,5,0))/365+(VLOOKUP(IF(C2370="Нет",VLOOKUP(A2370,Оп27_BYN→EUR!$A$2:$C$33,3,0),VLOOKUP((A2370-1),Оп27_BYN→EUR!$A$2:$C$33,3,0)),$B$2:$G$2774,6,0)-VLOOKUP(B2370,$B$2:$G$2774,6,0))/366)</f>
        <v>0.93345376717231343</v>
      </c>
      <c r="F2370" s="54">
        <f>COUNTIF(D2371:$D$2774,365)</f>
        <v>404</v>
      </c>
      <c r="G2370" s="54">
        <f>COUNTIF(D2371:$D$2774,366)</f>
        <v>0</v>
      </c>
    </row>
    <row r="2371" spans="1:7" x14ac:dyDescent="0.25">
      <c r="A2371" s="54">
        <f>COUNTIF($C$3:C2371,"Да")</f>
        <v>26</v>
      </c>
      <c r="B2371" s="53">
        <f t="shared" si="72"/>
        <v>47769</v>
      </c>
      <c r="C2371" s="53" t="str">
        <f>IF(ISERROR(VLOOKUP(B2371,Оп27_BYN→EUR!$C$3:$C$33,1,0)),"Нет","Да")</f>
        <v>Нет</v>
      </c>
      <c r="D2371" s="54">
        <f t="shared" si="69"/>
        <v>365</v>
      </c>
      <c r="E2371" s="55">
        <f>('Все выпуски'!$H$4*'Все выпуски'!$H$8)*((VLOOKUP(IF(C2371="Нет",VLOOKUP(A2371,Оп27_BYN→EUR!$A$2:$C$33,3,0),VLOOKUP((A2371-1),Оп27_BYN→EUR!$A$2:$C$33,3,0)),$B$2:$G$2774,5,0)-VLOOKUP(B2371,$B$2:$G$2774,5,0))/365+(VLOOKUP(IF(C2371="Нет",VLOOKUP(A2371,Оп27_BYN→EUR!$A$2:$C$33,3,0),VLOOKUP((A2371-1),Оп27_BYN→EUR!$A$2:$C$33,3,0)),$B$2:$G$2774,6,0)-VLOOKUP(B2371,$B$2:$G$2774,6,0))/366)</f>
        <v>0.96012387480580819</v>
      </c>
      <c r="F2371" s="54">
        <f>COUNTIF(D2372:$D$2774,365)</f>
        <v>403</v>
      </c>
      <c r="G2371" s="54">
        <f>COUNTIF(D2372:$D$2774,366)</f>
        <v>0</v>
      </c>
    </row>
    <row r="2372" spans="1:7" x14ac:dyDescent="0.25">
      <c r="A2372" s="54">
        <f>COUNTIF($C$3:C2372,"Да")</f>
        <v>26</v>
      </c>
      <c r="B2372" s="53">
        <f t="shared" ref="B2372:B2435" si="73">B2371+1</f>
        <v>47770</v>
      </c>
      <c r="C2372" s="53" t="str">
        <f>IF(ISERROR(VLOOKUP(B2372,Оп27_BYN→EUR!$C$3:$C$33,1,0)),"Нет","Да")</f>
        <v>Нет</v>
      </c>
      <c r="D2372" s="54">
        <f t="shared" si="69"/>
        <v>365</v>
      </c>
      <c r="E2372" s="55">
        <f>('Все выпуски'!$H$4*'Все выпуски'!$H$8)*((VLOOKUP(IF(C2372="Нет",VLOOKUP(A2372,Оп27_BYN→EUR!$A$2:$C$33,3,0),VLOOKUP((A2372-1),Оп27_BYN→EUR!$A$2:$C$33,3,0)),$B$2:$G$2774,5,0)-VLOOKUP(B2372,$B$2:$G$2774,5,0))/365+(VLOOKUP(IF(C2372="Нет",VLOOKUP(A2372,Оп27_BYN→EUR!$A$2:$C$33,3,0),VLOOKUP((A2372-1),Оп27_BYN→EUR!$A$2:$C$33,3,0)),$B$2:$G$2774,6,0)-VLOOKUP(B2372,$B$2:$G$2774,6,0))/366)</f>
        <v>0.98679398243930283</v>
      </c>
      <c r="F2372" s="54">
        <f>COUNTIF(D2373:$D$2774,365)</f>
        <v>402</v>
      </c>
      <c r="G2372" s="54">
        <f>COUNTIF(D2373:$D$2774,366)</f>
        <v>0</v>
      </c>
    </row>
    <row r="2373" spans="1:7" x14ac:dyDescent="0.25">
      <c r="A2373" s="54">
        <f>COUNTIF($C$3:C2373,"Да")</f>
        <v>26</v>
      </c>
      <c r="B2373" s="53">
        <f t="shared" si="73"/>
        <v>47771</v>
      </c>
      <c r="C2373" s="53" t="str">
        <f>IF(ISERROR(VLOOKUP(B2373,Оп27_BYN→EUR!$C$3:$C$33,1,0)),"Нет","Да")</f>
        <v>Нет</v>
      </c>
      <c r="D2373" s="54">
        <f t="shared" si="69"/>
        <v>365</v>
      </c>
      <c r="E2373" s="55">
        <f>('Все выпуски'!$H$4*'Все выпуски'!$H$8)*((VLOOKUP(IF(C2373="Нет",VLOOKUP(A2373,Оп27_BYN→EUR!$A$2:$C$33,3,0),VLOOKUP((A2373-1),Оп27_BYN→EUR!$A$2:$C$33,3,0)),$B$2:$G$2774,5,0)-VLOOKUP(B2373,$B$2:$G$2774,5,0))/365+(VLOOKUP(IF(C2373="Нет",VLOOKUP(A2373,Оп27_BYN→EUR!$A$2:$C$33,3,0),VLOOKUP((A2373-1),Оп27_BYN→EUR!$A$2:$C$33,3,0)),$B$2:$G$2774,6,0)-VLOOKUP(B2373,$B$2:$G$2774,6,0))/366)</f>
        <v>1.0134640900727976</v>
      </c>
      <c r="F2373" s="54">
        <f>COUNTIF(D2374:$D$2774,365)</f>
        <v>401</v>
      </c>
      <c r="G2373" s="54">
        <f>COUNTIF(D2374:$D$2774,366)</f>
        <v>0</v>
      </c>
    </row>
    <row r="2374" spans="1:7" x14ac:dyDescent="0.25">
      <c r="A2374" s="54">
        <f>COUNTIF($C$3:C2374,"Да")</f>
        <v>26</v>
      </c>
      <c r="B2374" s="53">
        <f t="shared" si="73"/>
        <v>47772</v>
      </c>
      <c r="C2374" s="53" t="str">
        <f>IF(ISERROR(VLOOKUP(B2374,Оп27_BYN→EUR!$C$3:$C$33,1,0)),"Нет","Да")</f>
        <v>Нет</v>
      </c>
      <c r="D2374" s="54">
        <f t="shared" si="69"/>
        <v>365</v>
      </c>
      <c r="E2374" s="55">
        <f>('Все выпуски'!$H$4*'Все выпуски'!$H$8)*((VLOOKUP(IF(C2374="Нет",VLOOKUP(A2374,Оп27_BYN→EUR!$A$2:$C$33,3,0),VLOOKUP((A2374-1),Оп27_BYN→EUR!$A$2:$C$33,3,0)),$B$2:$G$2774,5,0)-VLOOKUP(B2374,$B$2:$G$2774,5,0))/365+(VLOOKUP(IF(C2374="Нет",VLOOKUP(A2374,Оп27_BYN→EUR!$A$2:$C$33,3,0),VLOOKUP((A2374-1),Оп27_BYN→EUR!$A$2:$C$33,3,0)),$B$2:$G$2774,6,0)-VLOOKUP(B2374,$B$2:$G$2774,6,0))/366)</f>
        <v>1.0401341977062921</v>
      </c>
      <c r="F2374" s="54">
        <f>COUNTIF(D2375:$D$2774,365)</f>
        <v>400</v>
      </c>
      <c r="G2374" s="54">
        <f>COUNTIF(D2375:$D$2774,366)</f>
        <v>0</v>
      </c>
    </row>
    <row r="2375" spans="1:7" x14ac:dyDescent="0.25">
      <c r="A2375" s="54">
        <f>COUNTIF($C$3:C2375,"Да")</f>
        <v>26</v>
      </c>
      <c r="B2375" s="53">
        <f t="shared" si="73"/>
        <v>47773</v>
      </c>
      <c r="C2375" s="53" t="str">
        <f>IF(ISERROR(VLOOKUP(B2375,Оп27_BYN→EUR!$C$3:$C$33,1,0)),"Нет","Да")</f>
        <v>Нет</v>
      </c>
      <c r="D2375" s="54">
        <f t="shared" si="69"/>
        <v>365</v>
      </c>
      <c r="E2375" s="55">
        <f>('Все выпуски'!$H$4*'Все выпуски'!$H$8)*((VLOOKUP(IF(C2375="Нет",VLOOKUP(A2375,Оп27_BYN→EUR!$A$2:$C$33,3,0),VLOOKUP((A2375-1),Оп27_BYN→EUR!$A$2:$C$33,3,0)),$B$2:$G$2774,5,0)-VLOOKUP(B2375,$B$2:$G$2774,5,0))/365+(VLOOKUP(IF(C2375="Нет",VLOOKUP(A2375,Оп27_BYN→EUR!$A$2:$C$33,3,0),VLOOKUP((A2375-1),Оп27_BYN→EUR!$A$2:$C$33,3,0)),$B$2:$G$2774,6,0)-VLOOKUP(B2375,$B$2:$G$2774,6,0))/366)</f>
        <v>1.0668043053397869</v>
      </c>
      <c r="F2375" s="54">
        <f>COUNTIF(D2376:$D$2774,365)</f>
        <v>399</v>
      </c>
      <c r="G2375" s="54">
        <f>COUNTIF(D2376:$D$2774,366)</f>
        <v>0</v>
      </c>
    </row>
    <row r="2376" spans="1:7" x14ac:dyDescent="0.25">
      <c r="A2376" s="54">
        <f>COUNTIF($C$3:C2376,"Да")</f>
        <v>26</v>
      </c>
      <c r="B2376" s="53">
        <f t="shared" si="73"/>
        <v>47774</v>
      </c>
      <c r="C2376" s="53" t="str">
        <f>IF(ISERROR(VLOOKUP(B2376,Оп27_BYN→EUR!$C$3:$C$33,1,0)),"Нет","Да")</f>
        <v>Нет</v>
      </c>
      <c r="D2376" s="54">
        <f t="shared" si="69"/>
        <v>365</v>
      </c>
      <c r="E2376" s="55">
        <f>('Все выпуски'!$H$4*'Все выпуски'!$H$8)*((VLOOKUP(IF(C2376="Нет",VLOOKUP(A2376,Оп27_BYN→EUR!$A$2:$C$33,3,0),VLOOKUP((A2376-1),Оп27_BYN→EUR!$A$2:$C$33,3,0)),$B$2:$G$2774,5,0)-VLOOKUP(B2376,$B$2:$G$2774,5,0))/365+(VLOOKUP(IF(C2376="Нет",VLOOKUP(A2376,Оп27_BYN→EUR!$A$2:$C$33,3,0),VLOOKUP((A2376-1),Оп27_BYN→EUR!$A$2:$C$33,3,0)),$B$2:$G$2774,6,0)-VLOOKUP(B2376,$B$2:$G$2774,6,0))/366)</f>
        <v>1.0934744129732814</v>
      </c>
      <c r="F2376" s="54">
        <f>COUNTIF(D2377:$D$2774,365)</f>
        <v>398</v>
      </c>
      <c r="G2376" s="54">
        <f>COUNTIF(D2377:$D$2774,366)</f>
        <v>0</v>
      </c>
    </row>
    <row r="2377" spans="1:7" x14ac:dyDescent="0.25">
      <c r="A2377" s="54">
        <f>COUNTIF($C$3:C2377,"Да")</f>
        <v>26</v>
      </c>
      <c r="B2377" s="53">
        <f t="shared" si="73"/>
        <v>47775</v>
      </c>
      <c r="C2377" s="53" t="str">
        <f>IF(ISERROR(VLOOKUP(B2377,Оп27_BYN→EUR!$C$3:$C$33,1,0)),"Нет","Да")</f>
        <v>Нет</v>
      </c>
      <c r="D2377" s="54">
        <f t="shared" si="69"/>
        <v>365</v>
      </c>
      <c r="E2377" s="55">
        <f>('Все выпуски'!$H$4*'Все выпуски'!$H$8)*((VLOOKUP(IF(C2377="Нет",VLOOKUP(A2377,Оп27_BYN→EUR!$A$2:$C$33,3,0),VLOOKUP((A2377-1),Оп27_BYN→EUR!$A$2:$C$33,3,0)),$B$2:$G$2774,5,0)-VLOOKUP(B2377,$B$2:$G$2774,5,0))/365+(VLOOKUP(IF(C2377="Нет",VLOOKUP(A2377,Оп27_BYN→EUR!$A$2:$C$33,3,0),VLOOKUP((A2377-1),Оп27_BYN→EUR!$A$2:$C$33,3,0)),$B$2:$G$2774,6,0)-VLOOKUP(B2377,$B$2:$G$2774,6,0))/366)</f>
        <v>1.1201445206067762</v>
      </c>
      <c r="F2377" s="54">
        <f>COUNTIF(D2378:$D$2774,365)</f>
        <v>397</v>
      </c>
      <c r="G2377" s="54">
        <f>COUNTIF(D2378:$D$2774,366)</f>
        <v>0</v>
      </c>
    </row>
    <row r="2378" spans="1:7" x14ac:dyDescent="0.25">
      <c r="A2378" s="54">
        <f>COUNTIF($C$3:C2378,"Да")</f>
        <v>26</v>
      </c>
      <c r="B2378" s="53">
        <f t="shared" si="73"/>
        <v>47776</v>
      </c>
      <c r="C2378" s="53" t="str">
        <f>IF(ISERROR(VLOOKUP(B2378,Оп27_BYN→EUR!$C$3:$C$33,1,0)),"Нет","Да")</f>
        <v>Нет</v>
      </c>
      <c r="D2378" s="54">
        <f t="shared" si="69"/>
        <v>365</v>
      </c>
      <c r="E2378" s="55">
        <f>('Все выпуски'!$H$4*'Все выпуски'!$H$8)*((VLOOKUP(IF(C2378="Нет",VLOOKUP(A2378,Оп27_BYN→EUR!$A$2:$C$33,3,0),VLOOKUP((A2378-1),Оп27_BYN→EUR!$A$2:$C$33,3,0)),$B$2:$G$2774,5,0)-VLOOKUP(B2378,$B$2:$G$2774,5,0))/365+(VLOOKUP(IF(C2378="Нет",VLOOKUP(A2378,Оп27_BYN→EUR!$A$2:$C$33,3,0),VLOOKUP((A2378-1),Оп27_BYN→EUR!$A$2:$C$33,3,0)),$B$2:$G$2774,6,0)-VLOOKUP(B2378,$B$2:$G$2774,6,0))/366)</f>
        <v>1.1468146282402709</v>
      </c>
      <c r="F2378" s="54">
        <f>COUNTIF(D2379:$D$2774,365)</f>
        <v>396</v>
      </c>
      <c r="G2378" s="54">
        <f>COUNTIF(D2379:$D$2774,366)</f>
        <v>0</v>
      </c>
    </row>
    <row r="2379" spans="1:7" x14ac:dyDescent="0.25">
      <c r="A2379" s="54">
        <f>COUNTIF($C$3:C2379,"Да")</f>
        <v>26</v>
      </c>
      <c r="B2379" s="53">
        <f t="shared" si="73"/>
        <v>47777</v>
      </c>
      <c r="C2379" s="53" t="str">
        <f>IF(ISERROR(VLOOKUP(B2379,Оп27_BYN→EUR!$C$3:$C$33,1,0)),"Нет","Да")</f>
        <v>Нет</v>
      </c>
      <c r="D2379" s="54">
        <f t="shared" si="69"/>
        <v>365</v>
      </c>
      <c r="E2379" s="55">
        <f>('Все выпуски'!$H$4*'Все выпуски'!$H$8)*((VLOOKUP(IF(C2379="Нет",VLOOKUP(A2379,Оп27_BYN→EUR!$A$2:$C$33,3,0),VLOOKUP((A2379-1),Оп27_BYN→EUR!$A$2:$C$33,3,0)),$B$2:$G$2774,5,0)-VLOOKUP(B2379,$B$2:$G$2774,5,0))/365+(VLOOKUP(IF(C2379="Нет",VLOOKUP(A2379,Оп27_BYN→EUR!$A$2:$C$33,3,0),VLOOKUP((A2379-1),Оп27_BYN→EUR!$A$2:$C$33,3,0)),$B$2:$G$2774,6,0)-VLOOKUP(B2379,$B$2:$G$2774,6,0))/366)</f>
        <v>1.1734847358737657</v>
      </c>
      <c r="F2379" s="54">
        <f>COUNTIF(D2380:$D$2774,365)</f>
        <v>395</v>
      </c>
      <c r="G2379" s="54">
        <f>COUNTIF(D2380:$D$2774,366)</f>
        <v>0</v>
      </c>
    </row>
    <row r="2380" spans="1:7" x14ac:dyDescent="0.25">
      <c r="A2380" s="54">
        <f>COUNTIF($C$3:C2380,"Да")</f>
        <v>26</v>
      </c>
      <c r="B2380" s="53">
        <f t="shared" si="73"/>
        <v>47778</v>
      </c>
      <c r="C2380" s="53" t="str">
        <f>IF(ISERROR(VLOOKUP(B2380,Оп27_BYN→EUR!$C$3:$C$33,1,0)),"Нет","Да")</f>
        <v>Нет</v>
      </c>
      <c r="D2380" s="54">
        <f t="shared" si="69"/>
        <v>365</v>
      </c>
      <c r="E2380" s="55">
        <f>('Все выпуски'!$H$4*'Все выпуски'!$H$8)*((VLOOKUP(IF(C2380="Нет",VLOOKUP(A2380,Оп27_BYN→EUR!$A$2:$C$33,3,0),VLOOKUP((A2380-1),Оп27_BYN→EUR!$A$2:$C$33,3,0)),$B$2:$G$2774,5,0)-VLOOKUP(B2380,$B$2:$G$2774,5,0))/365+(VLOOKUP(IF(C2380="Нет",VLOOKUP(A2380,Оп27_BYN→EUR!$A$2:$C$33,3,0),VLOOKUP((A2380-1),Оп27_BYN→EUR!$A$2:$C$33,3,0)),$B$2:$G$2774,6,0)-VLOOKUP(B2380,$B$2:$G$2774,6,0))/366)</f>
        <v>1.2001548435072602</v>
      </c>
      <c r="F2380" s="54">
        <f>COUNTIF(D2381:$D$2774,365)</f>
        <v>394</v>
      </c>
      <c r="G2380" s="54">
        <f>COUNTIF(D2381:$D$2774,366)</f>
        <v>0</v>
      </c>
    </row>
    <row r="2381" spans="1:7" x14ac:dyDescent="0.25">
      <c r="A2381" s="54">
        <f>COUNTIF($C$3:C2381,"Да")</f>
        <v>26</v>
      </c>
      <c r="B2381" s="53">
        <f t="shared" si="73"/>
        <v>47779</v>
      </c>
      <c r="C2381" s="53" t="str">
        <f>IF(ISERROR(VLOOKUP(B2381,Оп27_BYN→EUR!$C$3:$C$33,1,0)),"Нет","Да")</f>
        <v>Нет</v>
      </c>
      <c r="D2381" s="54">
        <f t="shared" si="69"/>
        <v>365</v>
      </c>
      <c r="E2381" s="55">
        <f>('Все выпуски'!$H$4*'Все выпуски'!$H$8)*((VLOOKUP(IF(C2381="Нет",VLOOKUP(A2381,Оп27_BYN→EUR!$A$2:$C$33,3,0),VLOOKUP((A2381-1),Оп27_BYN→EUR!$A$2:$C$33,3,0)),$B$2:$G$2774,5,0)-VLOOKUP(B2381,$B$2:$G$2774,5,0))/365+(VLOOKUP(IF(C2381="Нет",VLOOKUP(A2381,Оп27_BYN→EUR!$A$2:$C$33,3,0),VLOOKUP((A2381-1),Оп27_BYN→EUR!$A$2:$C$33,3,0)),$B$2:$G$2774,6,0)-VLOOKUP(B2381,$B$2:$G$2774,6,0))/366)</f>
        <v>1.226824951140755</v>
      </c>
      <c r="F2381" s="54">
        <f>COUNTIF(D2382:$D$2774,365)</f>
        <v>393</v>
      </c>
      <c r="G2381" s="54">
        <f>COUNTIF(D2382:$D$2774,366)</f>
        <v>0</v>
      </c>
    </row>
    <row r="2382" spans="1:7" x14ac:dyDescent="0.25">
      <c r="A2382" s="54">
        <f>COUNTIF($C$3:C2382,"Да")</f>
        <v>26</v>
      </c>
      <c r="B2382" s="53">
        <f t="shared" si="73"/>
        <v>47780</v>
      </c>
      <c r="C2382" s="53" t="str">
        <f>IF(ISERROR(VLOOKUP(B2382,Оп27_BYN→EUR!$C$3:$C$33,1,0)),"Нет","Да")</f>
        <v>Нет</v>
      </c>
      <c r="D2382" s="54">
        <f t="shared" si="69"/>
        <v>365</v>
      </c>
      <c r="E2382" s="55">
        <f>('Все выпуски'!$H$4*'Все выпуски'!$H$8)*((VLOOKUP(IF(C2382="Нет",VLOOKUP(A2382,Оп27_BYN→EUR!$A$2:$C$33,3,0),VLOOKUP((A2382-1),Оп27_BYN→EUR!$A$2:$C$33,3,0)),$B$2:$G$2774,5,0)-VLOOKUP(B2382,$B$2:$G$2774,5,0))/365+(VLOOKUP(IF(C2382="Нет",VLOOKUP(A2382,Оп27_BYN→EUR!$A$2:$C$33,3,0),VLOOKUP((A2382-1),Оп27_BYN→EUR!$A$2:$C$33,3,0)),$B$2:$G$2774,6,0)-VLOOKUP(B2382,$B$2:$G$2774,6,0))/366)</f>
        <v>1.2534950587742495</v>
      </c>
      <c r="F2382" s="54">
        <f>COUNTIF(D2383:$D$2774,365)</f>
        <v>392</v>
      </c>
      <c r="G2382" s="54">
        <f>COUNTIF(D2383:$D$2774,366)</f>
        <v>0</v>
      </c>
    </row>
    <row r="2383" spans="1:7" x14ac:dyDescent="0.25">
      <c r="A2383" s="54">
        <f>COUNTIF($C$3:C2383,"Да")</f>
        <v>26</v>
      </c>
      <c r="B2383" s="53">
        <f t="shared" si="73"/>
        <v>47781</v>
      </c>
      <c r="C2383" s="53" t="str">
        <f>IF(ISERROR(VLOOKUP(B2383,Оп27_BYN→EUR!$C$3:$C$33,1,0)),"Нет","Да")</f>
        <v>Нет</v>
      </c>
      <c r="D2383" s="54">
        <f t="shared" si="69"/>
        <v>365</v>
      </c>
      <c r="E2383" s="55">
        <f>('Все выпуски'!$H$4*'Все выпуски'!$H$8)*((VLOOKUP(IF(C2383="Нет",VLOOKUP(A2383,Оп27_BYN→EUR!$A$2:$C$33,3,0),VLOOKUP((A2383-1),Оп27_BYN→EUR!$A$2:$C$33,3,0)),$B$2:$G$2774,5,0)-VLOOKUP(B2383,$B$2:$G$2774,5,0))/365+(VLOOKUP(IF(C2383="Нет",VLOOKUP(A2383,Оп27_BYN→EUR!$A$2:$C$33,3,0),VLOOKUP((A2383-1),Оп27_BYN→EUR!$A$2:$C$33,3,0)),$B$2:$G$2774,6,0)-VLOOKUP(B2383,$B$2:$G$2774,6,0))/366)</f>
        <v>1.280165166407744</v>
      </c>
      <c r="F2383" s="54">
        <f>COUNTIF(D2384:$D$2774,365)</f>
        <v>391</v>
      </c>
      <c r="G2383" s="54">
        <f>COUNTIF(D2384:$D$2774,366)</f>
        <v>0</v>
      </c>
    </row>
    <row r="2384" spans="1:7" x14ac:dyDescent="0.25">
      <c r="A2384" s="54">
        <f>COUNTIF($C$3:C2384,"Да")</f>
        <v>26</v>
      </c>
      <c r="B2384" s="53">
        <f t="shared" si="73"/>
        <v>47782</v>
      </c>
      <c r="C2384" s="53" t="str">
        <f>IF(ISERROR(VLOOKUP(B2384,Оп27_BYN→EUR!$C$3:$C$33,1,0)),"Нет","Да")</f>
        <v>Нет</v>
      </c>
      <c r="D2384" s="54">
        <f t="shared" si="69"/>
        <v>365</v>
      </c>
      <c r="E2384" s="55">
        <f>('Все выпуски'!$H$4*'Все выпуски'!$H$8)*((VLOOKUP(IF(C2384="Нет",VLOOKUP(A2384,Оп27_BYN→EUR!$A$2:$C$33,3,0),VLOOKUP((A2384-1),Оп27_BYN→EUR!$A$2:$C$33,3,0)),$B$2:$G$2774,5,0)-VLOOKUP(B2384,$B$2:$G$2774,5,0))/365+(VLOOKUP(IF(C2384="Нет",VLOOKUP(A2384,Оп27_BYN→EUR!$A$2:$C$33,3,0),VLOOKUP((A2384-1),Оп27_BYN→EUR!$A$2:$C$33,3,0)),$B$2:$G$2774,6,0)-VLOOKUP(B2384,$B$2:$G$2774,6,0))/366)</f>
        <v>1.306835274041239</v>
      </c>
      <c r="F2384" s="54">
        <f>COUNTIF(D2385:$D$2774,365)</f>
        <v>390</v>
      </c>
      <c r="G2384" s="54">
        <f>COUNTIF(D2385:$D$2774,366)</f>
        <v>0</v>
      </c>
    </row>
    <row r="2385" spans="1:7" x14ac:dyDescent="0.25">
      <c r="A2385" s="54">
        <f>COUNTIF($C$3:C2385,"Да")</f>
        <v>26</v>
      </c>
      <c r="B2385" s="53">
        <f t="shared" si="73"/>
        <v>47783</v>
      </c>
      <c r="C2385" s="53" t="str">
        <f>IF(ISERROR(VLOOKUP(B2385,Оп27_BYN→EUR!$C$3:$C$33,1,0)),"Нет","Да")</f>
        <v>Нет</v>
      </c>
      <c r="D2385" s="54">
        <f t="shared" si="69"/>
        <v>365</v>
      </c>
      <c r="E2385" s="55">
        <f>('Все выпуски'!$H$4*'Все выпуски'!$H$8)*((VLOOKUP(IF(C2385="Нет",VLOOKUP(A2385,Оп27_BYN→EUR!$A$2:$C$33,3,0),VLOOKUP((A2385-1),Оп27_BYN→EUR!$A$2:$C$33,3,0)),$B$2:$G$2774,5,0)-VLOOKUP(B2385,$B$2:$G$2774,5,0))/365+(VLOOKUP(IF(C2385="Нет",VLOOKUP(A2385,Оп27_BYN→EUR!$A$2:$C$33,3,0),VLOOKUP((A2385-1),Оп27_BYN→EUR!$A$2:$C$33,3,0)),$B$2:$G$2774,6,0)-VLOOKUP(B2385,$B$2:$G$2774,6,0))/366)</f>
        <v>1.3335053816747335</v>
      </c>
      <c r="F2385" s="54">
        <f>COUNTIF(D2386:$D$2774,365)</f>
        <v>389</v>
      </c>
      <c r="G2385" s="54">
        <f>COUNTIF(D2386:$D$2774,366)</f>
        <v>0</v>
      </c>
    </row>
    <row r="2386" spans="1:7" x14ac:dyDescent="0.25">
      <c r="A2386" s="54">
        <f>COUNTIF($C$3:C2386,"Да")</f>
        <v>26</v>
      </c>
      <c r="B2386" s="53">
        <f t="shared" si="73"/>
        <v>47784</v>
      </c>
      <c r="C2386" s="53" t="str">
        <f>IF(ISERROR(VLOOKUP(B2386,Оп27_BYN→EUR!$C$3:$C$33,1,0)),"Нет","Да")</f>
        <v>Нет</v>
      </c>
      <c r="D2386" s="54">
        <f t="shared" ref="D2386:D2449" si="74">IF(MOD(YEAR(B2386),4)=0,366,365)</f>
        <v>365</v>
      </c>
      <c r="E2386" s="55">
        <f>('Все выпуски'!$H$4*'Все выпуски'!$H$8)*((VLOOKUP(IF(C2386="Нет",VLOOKUP(A2386,Оп27_BYN→EUR!$A$2:$C$33,3,0),VLOOKUP((A2386-1),Оп27_BYN→EUR!$A$2:$C$33,3,0)),$B$2:$G$2774,5,0)-VLOOKUP(B2386,$B$2:$G$2774,5,0))/365+(VLOOKUP(IF(C2386="Нет",VLOOKUP(A2386,Оп27_BYN→EUR!$A$2:$C$33,3,0),VLOOKUP((A2386-1),Оп27_BYN→EUR!$A$2:$C$33,3,0)),$B$2:$G$2774,6,0)-VLOOKUP(B2386,$B$2:$G$2774,6,0))/366)</f>
        <v>1.3601754893082283</v>
      </c>
      <c r="F2386" s="54">
        <f>COUNTIF(D2387:$D$2774,365)</f>
        <v>388</v>
      </c>
      <c r="G2386" s="54">
        <f>COUNTIF(D2387:$D$2774,366)</f>
        <v>0</v>
      </c>
    </row>
    <row r="2387" spans="1:7" x14ac:dyDescent="0.25">
      <c r="A2387" s="54">
        <f>COUNTIF($C$3:C2387,"Да")</f>
        <v>26</v>
      </c>
      <c r="B2387" s="53">
        <f t="shared" si="73"/>
        <v>47785</v>
      </c>
      <c r="C2387" s="53" t="str">
        <f>IF(ISERROR(VLOOKUP(B2387,Оп27_BYN→EUR!$C$3:$C$33,1,0)),"Нет","Да")</f>
        <v>Нет</v>
      </c>
      <c r="D2387" s="54">
        <f t="shared" si="74"/>
        <v>365</v>
      </c>
      <c r="E2387" s="55">
        <f>('Все выпуски'!$H$4*'Все выпуски'!$H$8)*((VLOOKUP(IF(C2387="Нет",VLOOKUP(A2387,Оп27_BYN→EUR!$A$2:$C$33,3,0),VLOOKUP((A2387-1),Оп27_BYN→EUR!$A$2:$C$33,3,0)),$B$2:$G$2774,5,0)-VLOOKUP(B2387,$B$2:$G$2774,5,0))/365+(VLOOKUP(IF(C2387="Нет",VLOOKUP(A2387,Оп27_BYN→EUR!$A$2:$C$33,3,0),VLOOKUP((A2387-1),Оп27_BYN→EUR!$A$2:$C$33,3,0)),$B$2:$G$2774,6,0)-VLOOKUP(B2387,$B$2:$G$2774,6,0))/366)</f>
        <v>1.3868455969417228</v>
      </c>
      <c r="F2387" s="54">
        <f>COUNTIF(D2388:$D$2774,365)</f>
        <v>387</v>
      </c>
      <c r="G2387" s="54">
        <f>COUNTIF(D2388:$D$2774,366)</f>
        <v>0</v>
      </c>
    </row>
    <row r="2388" spans="1:7" x14ac:dyDescent="0.25">
      <c r="A2388" s="54">
        <f>COUNTIF($C$3:C2388,"Да")</f>
        <v>26</v>
      </c>
      <c r="B2388" s="53">
        <f t="shared" si="73"/>
        <v>47786</v>
      </c>
      <c r="C2388" s="53" t="str">
        <f>IF(ISERROR(VLOOKUP(B2388,Оп27_BYN→EUR!$C$3:$C$33,1,0)),"Нет","Да")</f>
        <v>Нет</v>
      </c>
      <c r="D2388" s="54">
        <f t="shared" si="74"/>
        <v>365</v>
      </c>
      <c r="E2388" s="55">
        <f>('Все выпуски'!$H$4*'Все выпуски'!$H$8)*((VLOOKUP(IF(C2388="Нет",VLOOKUP(A2388,Оп27_BYN→EUR!$A$2:$C$33,3,0),VLOOKUP((A2388-1),Оп27_BYN→EUR!$A$2:$C$33,3,0)),$B$2:$G$2774,5,0)-VLOOKUP(B2388,$B$2:$G$2774,5,0))/365+(VLOOKUP(IF(C2388="Нет",VLOOKUP(A2388,Оп27_BYN→EUR!$A$2:$C$33,3,0),VLOOKUP((A2388-1),Оп27_BYN→EUR!$A$2:$C$33,3,0)),$B$2:$G$2774,6,0)-VLOOKUP(B2388,$B$2:$G$2774,6,0))/366)</f>
        <v>1.4135157045752174</v>
      </c>
      <c r="F2388" s="54">
        <f>COUNTIF(D2389:$D$2774,365)</f>
        <v>386</v>
      </c>
      <c r="G2388" s="54">
        <f>COUNTIF(D2389:$D$2774,366)</f>
        <v>0</v>
      </c>
    </row>
    <row r="2389" spans="1:7" x14ac:dyDescent="0.25">
      <c r="A2389" s="54">
        <f>COUNTIF($C$3:C2389,"Да")</f>
        <v>26</v>
      </c>
      <c r="B2389" s="53">
        <f t="shared" si="73"/>
        <v>47787</v>
      </c>
      <c r="C2389" s="53" t="str">
        <f>IF(ISERROR(VLOOKUP(B2389,Оп27_BYN→EUR!$C$3:$C$33,1,0)),"Нет","Да")</f>
        <v>Нет</v>
      </c>
      <c r="D2389" s="54">
        <f t="shared" si="74"/>
        <v>365</v>
      </c>
      <c r="E2389" s="55">
        <f>('Все выпуски'!$H$4*'Все выпуски'!$H$8)*((VLOOKUP(IF(C2389="Нет",VLOOKUP(A2389,Оп27_BYN→EUR!$A$2:$C$33,3,0),VLOOKUP((A2389-1),Оп27_BYN→EUR!$A$2:$C$33,3,0)),$B$2:$G$2774,5,0)-VLOOKUP(B2389,$B$2:$G$2774,5,0))/365+(VLOOKUP(IF(C2389="Нет",VLOOKUP(A2389,Оп27_BYN→EUR!$A$2:$C$33,3,0),VLOOKUP((A2389-1),Оп27_BYN→EUR!$A$2:$C$33,3,0)),$B$2:$G$2774,6,0)-VLOOKUP(B2389,$B$2:$G$2774,6,0))/366)</f>
        <v>1.4401858122087123</v>
      </c>
      <c r="F2389" s="54">
        <f>COUNTIF(D2390:$D$2774,365)</f>
        <v>385</v>
      </c>
      <c r="G2389" s="54">
        <f>COUNTIF(D2390:$D$2774,366)</f>
        <v>0</v>
      </c>
    </row>
    <row r="2390" spans="1:7" x14ac:dyDescent="0.25">
      <c r="A2390" s="54">
        <f>COUNTIF($C$3:C2390,"Да")</f>
        <v>26</v>
      </c>
      <c r="B2390" s="53">
        <f t="shared" si="73"/>
        <v>47788</v>
      </c>
      <c r="C2390" s="53" t="str">
        <f>IF(ISERROR(VLOOKUP(B2390,Оп27_BYN→EUR!$C$3:$C$33,1,0)),"Нет","Да")</f>
        <v>Нет</v>
      </c>
      <c r="D2390" s="54">
        <f t="shared" si="74"/>
        <v>365</v>
      </c>
      <c r="E2390" s="55">
        <f>('Все выпуски'!$H$4*'Все выпуски'!$H$8)*((VLOOKUP(IF(C2390="Нет",VLOOKUP(A2390,Оп27_BYN→EUR!$A$2:$C$33,3,0),VLOOKUP((A2390-1),Оп27_BYN→EUR!$A$2:$C$33,3,0)),$B$2:$G$2774,5,0)-VLOOKUP(B2390,$B$2:$G$2774,5,0))/365+(VLOOKUP(IF(C2390="Нет",VLOOKUP(A2390,Оп27_BYN→EUR!$A$2:$C$33,3,0),VLOOKUP((A2390-1),Оп27_BYN→EUR!$A$2:$C$33,3,0)),$B$2:$G$2774,6,0)-VLOOKUP(B2390,$B$2:$G$2774,6,0))/366)</f>
        <v>1.4668559198422069</v>
      </c>
      <c r="F2390" s="54">
        <f>COUNTIF(D2391:$D$2774,365)</f>
        <v>384</v>
      </c>
      <c r="G2390" s="54">
        <f>COUNTIF(D2391:$D$2774,366)</f>
        <v>0</v>
      </c>
    </row>
    <row r="2391" spans="1:7" x14ac:dyDescent="0.25">
      <c r="A2391" s="54">
        <f>COUNTIF($C$3:C2391,"Да")</f>
        <v>26</v>
      </c>
      <c r="B2391" s="53">
        <f t="shared" si="73"/>
        <v>47789</v>
      </c>
      <c r="C2391" s="53" t="str">
        <f>IF(ISERROR(VLOOKUP(B2391,Оп27_BYN→EUR!$C$3:$C$33,1,0)),"Нет","Да")</f>
        <v>Нет</v>
      </c>
      <c r="D2391" s="54">
        <f t="shared" si="74"/>
        <v>365</v>
      </c>
      <c r="E2391" s="55">
        <f>('Все выпуски'!$H$4*'Все выпуски'!$H$8)*((VLOOKUP(IF(C2391="Нет",VLOOKUP(A2391,Оп27_BYN→EUR!$A$2:$C$33,3,0),VLOOKUP((A2391-1),Оп27_BYN→EUR!$A$2:$C$33,3,0)),$B$2:$G$2774,5,0)-VLOOKUP(B2391,$B$2:$G$2774,5,0))/365+(VLOOKUP(IF(C2391="Нет",VLOOKUP(A2391,Оп27_BYN→EUR!$A$2:$C$33,3,0),VLOOKUP((A2391-1),Оп27_BYN→EUR!$A$2:$C$33,3,0)),$B$2:$G$2774,6,0)-VLOOKUP(B2391,$B$2:$G$2774,6,0))/366)</f>
        <v>1.4935260274757016</v>
      </c>
      <c r="F2391" s="54">
        <f>COUNTIF(D2392:$D$2774,365)</f>
        <v>383</v>
      </c>
      <c r="G2391" s="54">
        <f>COUNTIF(D2392:$D$2774,366)</f>
        <v>0</v>
      </c>
    </row>
    <row r="2392" spans="1:7" x14ac:dyDescent="0.25">
      <c r="A2392" s="54">
        <f>COUNTIF($C$3:C2392,"Да")</f>
        <v>26</v>
      </c>
      <c r="B2392" s="53">
        <f t="shared" si="73"/>
        <v>47790</v>
      </c>
      <c r="C2392" s="53" t="str">
        <f>IF(ISERROR(VLOOKUP(B2392,Оп27_BYN→EUR!$C$3:$C$33,1,0)),"Нет","Да")</f>
        <v>Нет</v>
      </c>
      <c r="D2392" s="54">
        <f t="shared" si="74"/>
        <v>365</v>
      </c>
      <c r="E2392" s="55">
        <f>('Все выпуски'!$H$4*'Все выпуски'!$H$8)*((VLOOKUP(IF(C2392="Нет",VLOOKUP(A2392,Оп27_BYN→EUR!$A$2:$C$33,3,0),VLOOKUP((A2392-1),Оп27_BYN→EUR!$A$2:$C$33,3,0)),$B$2:$G$2774,5,0)-VLOOKUP(B2392,$B$2:$G$2774,5,0))/365+(VLOOKUP(IF(C2392="Нет",VLOOKUP(A2392,Оп27_BYN→EUR!$A$2:$C$33,3,0),VLOOKUP((A2392-1),Оп27_BYN→EUR!$A$2:$C$33,3,0)),$B$2:$G$2774,6,0)-VLOOKUP(B2392,$B$2:$G$2774,6,0))/366)</f>
        <v>1.5201961351091962</v>
      </c>
      <c r="F2392" s="54">
        <f>COUNTIF(D2393:$D$2774,365)</f>
        <v>382</v>
      </c>
      <c r="G2392" s="54">
        <f>COUNTIF(D2393:$D$2774,366)</f>
        <v>0</v>
      </c>
    </row>
    <row r="2393" spans="1:7" x14ac:dyDescent="0.25">
      <c r="A2393" s="54">
        <f>COUNTIF($C$3:C2393,"Да")</f>
        <v>26</v>
      </c>
      <c r="B2393" s="53">
        <f t="shared" si="73"/>
        <v>47791</v>
      </c>
      <c r="C2393" s="53" t="str">
        <f>IF(ISERROR(VLOOKUP(B2393,Оп27_BYN→EUR!$C$3:$C$33,1,0)),"Нет","Да")</f>
        <v>Нет</v>
      </c>
      <c r="D2393" s="54">
        <f t="shared" si="74"/>
        <v>365</v>
      </c>
      <c r="E2393" s="55">
        <f>('Все выпуски'!$H$4*'Все выпуски'!$H$8)*((VLOOKUP(IF(C2393="Нет",VLOOKUP(A2393,Оп27_BYN→EUR!$A$2:$C$33,3,0),VLOOKUP((A2393-1),Оп27_BYN→EUR!$A$2:$C$33,3,0)),$B$2:$G$2774,5,0)-VLOOKUP(B2393,$B$2:$G$2774,5,0))/365+(VLOOKUP(IF(C2393="Нет",VLOOKUP(A2393,Оп27_BYN→EUR!$A$2:$C$33,3,0),VLOOKUP((A2393-1),Оп27_BYN→EUR!$A$2:$C$33,3,0)),$B$2:$G$2774,6,0)-VLOOKUP(B2393,$B$2:$G$2774,6,0))/366)</f>
        <v>1.5468662427426911</v>
      </c>
      <c r="F2393" s="54">
        <f>COUNTIF(D2394:$D$2774,365)</f>
        <v>381</v>
      </c>
      <c r="G2393" s="54">
        <f>COUNTIF(D2394:$D$2774,366)</f>
        <v>0</v>
      </c>
    </row>
    <row r="2394" spans="1:7" x14ac:dyDescent="0.25">
      <c r="A2394" s="54">
        <f>COUNTIF($C$3:C2394,"Да")</f>
        <v>26</v>
      </c>
      <c r="B2394" s="53">
        <f t="shared" si="73"/>
        <v>47792</v>
      </c>
      <c r="C2394" s="53" t="str">
        <f>IF(ISERROR(VLOOKUP(B2394,Оп27_BYN→EUR!$C$3:$C$33,1,0)),"Нет","Да")</f>
        <v>Нет</v>
      </c>
      <c r="D2394" s="54">
        <f t="shared" si="74"/>
        <v>365</v>
      </c>
      <c r="E2394" s="55">
        <f>('Все выпуски'!$H$4*'Все выпуски'!$H$8)*((VLOOKUP(IF(C2394="Нет",VLOOKUP(A2394,Оп27_BYN→EUR!$A$2:$C$33,3,0),VLOOKUP((A2394-1),Оп27_BYN→EUR!$A$2:$C$33,3,0)),$B$2:$G$2774,5,0)-VLOOKUP(B2394,$B$2:$G$2774,5,0))/365+(VLOOKUP(IF(C2394="Нет",VLOOKUP(A2394,Оп27_BYN→EUR!$A$2:$C$33,3,0),VLOOKUP((A2394-1),Оп27_BYN→EUR!$A$2:$C$33,3,0)),$B$2:$G$2774,6,0)-VLOOKUP(B2394,$B$2:$G$2774,6,0))/366)</f>
        <v>1.5735363503761857</v>
      </c>
      <c r="F2394" s="54">
        <f>COUNTIF(D2395:$D$2774,365)</f>
        <v>380</v>
      </c>
      <c r="G2394" s="54">
        <f>COUNTIF(D2395:$D$2774,366)</f>
        <v>0</v>
      </c>
    </row>
    <row r="2395" spans="1:7" x14ac:dyDescent="0.25">
      <c r="A2395" s="54">
        <f>COUNTIF($C$3:C2395,"Да")</f>
        <v>26</v>
      </c>
      <c r="B2395" s="53">
        <f t="shared" si="73"/>
        <v>47793</v>
      </c>
      <c r="C2395" s="53" t="str">
        <f>IF(ISERROR(VLOOKUP(B2395,Оп27_BYN→EUR!$C$3:$C$33,1,0)),"Нет","Да")</f>
        <v>Нет</v>
      </c>
      <c r="D2395" s="54">
        <f t="shared" si="74"/>
        <v>365</v>
      </c>
      <c r="E2395" s="55">
        <f>('Все выпуски'!$H$4*'Все выпуски'!$H$8)*((VLOOKUP(IF(C2395="Нет",VLOOKUP(A2395,Оп27_BYN→EUR!$A$2:$C$33,3,0),VLOOKUP((A2395-1),Оп27_BYN→EUR!$A$2:$C$33,3,0)),$B$2:$G$2774,5,0)-VLOOKUP(B2395,$B$2:$G$2774,5,0))/365+(VLOOKUP(IF(C2395="Нет",VLOOKUP(A2395,Оп27_BYN→EUR!$A$2:$C$33,3,0),VLOOKUP((A2395-1),Оп27_BYN→EUR!$A$2:$C$33,3,0)),$B$2:$G$2774,6,0)-VLOOKUP(B2395,$B$2:$G$2774,6,0))/366)</f>
        <v>1.6002064580096802</v>
      </c>
      <c r="F2395" s="54">
        <f>COUNTIF(D2396:$D$2774,365)</f>
        <v>379</v>
      </c>
      <c r="G2395" s="54">
        <f>COUNTIF(D2396:$D$2774,366)</f>
        <v>0</v>
      </c>
    </row>
    <row r="2396" spans="1:7" x14ac:dyDescent="0.25">
      <c r="A2396" s="54">
        <f>COUNTIF($C$3:C2396,"Да")</f>
        <v>26</v>
      </c>
      <c r="B2396" s="53">
        <f t="shared" si="73"/>
        <v>47794</v>
      </c>
      <c r="C2396" s="53" t="str">
        <f>IF(ISERROR(VLOOKUP(B2396,Оп27_BYN→EUR!$C$3:$C$33,1,0)),"Нет","Да")</f>
        <v>Нет</v>
      </c>
      <c r="D2396" s="54">
        <f t="shared" si="74"/>
        <v>365</v>
      </c>
      <c r="E2396" s="55">
        <f>('Все выпуски'!$H$4*'Все выпуски'!$H$8)*((VLOOKUP(IF(C2396="Нет",VLOOKUP(A2396,Оп27_BYN→EUR!$A$2:$C$33,3,0),VLOOKUP((A2396-1),Оп27_BYN→EUR!$A$2:$C$33,3,0)),$B$2:$G$2774,5,0)-VLOOKUP(B2396,$B$2:$G$2774,5,0))/365+(VLOOKUP(IF(C2396="Нет",VLOOKUP(A2396,Оп27_BYN→EUR!$A$2:$C$33,3,0),VLOOKUP((A2396-1),Оп27_BYN→EUR!$A$2:$C$33,3,0)),$B$2:$G$2774,6,0)-VLOOKUP(B2396,$B$2:$G$2774,6,0))/366)</f>
        <v>1.626876565643175</v>
      </c>
      <c r="F2396" s="54">
        <f>COUNTIF(D2397:$D$2774,365)</f>
        <v>378</v>
      </c>
      <c r="G2396" s="54">
        <f>COUNTIF(D2397:$D$2774,366)</f>
        <v>0</v>
      </c>
    </row>
    <row r="2397" spans="1:7" x14ac:dyDescent="0.25">
      <c r="A2397" s="54">
        <f>COUNTIF($C$3:C2397,"Да")</f>
        <v>26</v>
      </c>
      <c r="B2397" s="53">
        <f t="shared" si="73"/>
        <v>47795</v>
      </c>
      <c r="C2397" s="53" t="str">
        <f>IF(ISERROR(VLOOKUP(B2397,Оп27_BYN→EUR!$C$3:$C$33,1,0)),"Нет","Да")</f>
        <v>Нет</v>
      </c>
      <c r="D2397" s="54">
        <f t="shared" si="74"/>
        <v>365</v>
      </c>
      <c r="E2397" s="55">
        <f>('Все выпуски'!$H$4*'Все выпуски'!$H$8)*((VLOOKUP(IF(C2397="Нет",VLOOKUP(A2397,Оп27_BYN→EUR!$A$2:$C$33,3,0),VLOOKUP((A2397-1),Оп27_BYN→EUR!$A$2:$C$33,3,0)),$B$2:$G$2774,5,0)-VLOOKUP(B2397,$B$2:$G$2774,5,0))/365+(VLOOKUP(IF(C2397="Нет",VLOOKUP(A2397,Оп27_BYN→EUR!$A$2:$C$33,3,0),VLOOKUP((A2397-1),Оп27_BYN→EUR!$A$2:$C$33,3,0)),$B$2:$G$2774,6,0)-VLOOKUP(B2397,$B$2:$G$2774,6,0))/366)</f>
        <v>1.6535466732766695</v>
      </c>
      <c r="F2397" s="54">
        <f>COUNTIF(D2398:$D$2774,365)</f>
        <v>377</v>
      </c>
      <c r="G2397" s="54">
        <f>COUNTIF(D2398:$D$2774,366)</f>
        <v>0</v>
      </c>
    </row>
    <row r="2398" spans="1:7" x14ac:dyDescent="0.25">
      <c r="A2398" s="54">
        <f>COUNTIF($C$3:C2398,"Да")</f>
        <v>26</v>
      </c>
      <c r="B2398" s="53">
        <f t="shared" si="73"/>
        <v>47796</v>
      </c>
      <c r="C2398" s="53" t="str">
        <f>IF(ISERROR(VLOOKUP(B2398,Оп27_BYN→EUR!$C$3:$C$33,1,0)),"Нет","Да")</f>
        <v>Нет</v>
      </c>
      <c r="D2398" s="54">
        <f t="shared" si="74"/>
        <v>365</v>
      </c>
      <c r="E2398" s="55">
        <f>('Все выпуски'!$H$4*'Все выпуски'!$H$8)*((VLOOKUP(IF(C2398="Нет",VLOOKUP(A2398,Оп27_BYN→EUR!$A$2:$C$33,3,0),VLOOKUP((A2398-1),Оп27_BYN→EUR!$A$2:$C$33,3,0)),$B$2:$G$2774,5,0)-VLOOKUP(B2398,$B$2:$G$2774,5,0))/365+(VLOOKUP(IF(C2398="Нет",VLOOKUP(A2398,Оп27_BYN→EUR!$A$2:$C$33,3,0),VLOOKUP((A2398-1),Оп27_BYN→EUR!$A$2:$C$33,3,0)),$B$2:$G$2774,6,0)-VLOOKUP(B2398,$B$2:$G$2774,6,0))/366)</f>
        <v>1.6802167809101645</v>
      </c>
      <c r="F2398" s="54">
        <f>COUNTIF(D2399:$D$2774,365)</f>
        <v>376</v>
      </c>
      <c r="G2398" s="54">
        <f>COUNTIF(D2399:$D$2774,366)</f>
        <v>0</v>
      </c>
    </row>
    <row r="2399" spans="1:7" x14ac:dyDescent="0.25">
      <c r="A2399" s="54">
        <f>COUNTIF($C$3:C2399,"Да")</f>
        <v>26</v>
      </c>
      <c r="B2399" s="53">
        <f t="shared" si="73"/>
        <v>47797</v>
      </c>
      <c r="C2399" s="53" t="str">
        <f>IF(ISERROR(VLOOKUP(B2399,Оп27_BYN→EUR!$C$3:$C$33,1,0)),"Нет","Да")</f>
        <v>Нет</v>
      </c>
      <c r="D2399" s="54">
        <f t="shared" si="74"/>
        <v>365</v>
      </c>
      <c r="E2399" s="55">
        <f>('Все выпуски'!$H$4*'Все выпуски'!$H$8)*((VLOOKUP(IF(C2399="Нет",VLOOKUP(A2399,Оп27_BYN→EUR!$A$2:$C$33,3,0),VLOOKUP((A2399-1),Оп27_BYN→EUR!$A$2:$C$33,3,0)),$B$2:$G$2774,5,0)-VLOOKUP(B2399,$B$2:$G$2774,5,0))/365+(VLOOKUP(IF(C2399="Нет",VLOOKUP(A2399,Оп27_BYN→EUR!$A$2:$C$33,3,0),VLOOKUP((A2399-1),Оп27_BYN→EUR!$A$2:$C$33,3,0)),$B$2:$G$2774,6,0)-VLOOKUP(B2399,$B$2:$G$2774,6,0))/366)</f>
        <v>1.706886888543659</v>
      </c>
      <c r="F2399" s="54">
        <f>COUNTIF(D2400:$D$2774,365)</f>
        <v>375</v>
      </c>
      <c r="G2399" s="54">
        <f>COUNTIF(D2400:$D$2774,366)</f>
        <v>0</v>
      </c>
    </row>
    <row r="2400" spans="1:7" x14ac:dyDescent="0.25">
      <c r="A2400" s="54">
        <f>COUNTIF($C$3:C2400,"Да")</f>
        <v>26</v>
      </c>
      <c r="B2400" s="53">
        <f t="shared" si="73"/>
        <v>47798</v>
      </c>
      <c r="C2400" s="53" t="str">
        <f>IF(ISERROR(VLOOKUP(B2400,Оп27_BYN→EUR!$C$3:$C$33,1,0)),"Нет","Да")</f>
        <v>Нет</v>
      </c>
      <c r="D2400" s="54">
        <f t="shared" si="74"/>
        <v>365</v>
      </c>
      <c r="E2400" s="55">
        <f>('Все выпуски'!$H$4*'Все выпуски'!$H$8)*((VLOOKUP(IF(C2400="Нет",VLOOKUP(A2400,Оп27_BYN→EUR!$A$2:$C$33,3,0),VLOOKUP((A2400-1),Оп27_BYN→EUR!$A$2:$C$33,3,0)),$B$2:$G$2774,5,0)-VLOOKUP(B2400,$B$2:$G$2774,5,0))/365+(VLOOKUP(IF(C2400="Нет",VLOOKUP(A2400,Оп27_BYN→EUR!$A$2:$C$33,3,0),VLOOKUP((A2400-1),Оп27_BYN→EUR!$A$2:$C$33,3,0)),$B$2:$G$2774,6,0)-VLOOKUP(B2400,$B$2:$G$2774,6,0))/366)</f>
        <v>1.7335569961771535</v>
      </c>
      <c r="F2400" s="54">
        <f>COUNTIF(D2401:$D$2774,365)</f>
        <v>374</v>
      </c>
      <c r="G2400" s="54">
        <f>COUNTIF(D2401:$D$2774,366)</f>
        <v>0</v>
      </c>
    </row>
    <row r="2401" spans="1:7" x14ac:dyDescent="0.25">
      <c r="A2401" s="54">
        <f>COUNTIF($C$3:C2401,"Да")</f>
        <v>26</v>
      </c>
      <c r="B2401" s="53">
        <f t="shared" si="73"/>
        <v>47799</v>
      </c>
      <c r="C2401" s="53" t="str">
        <f>IF(ISERROR(VLOOKUP(B2401,Оп27_BYN→EUR!$C$3:$C$33,1,0)),"Нет","Да")</f>
        <v>Нет</v>
      </c>
      <c r="D2401" s="54">
        <f t="shared" si="74"/>
        <v>365</v>
      </c>
      <c r="E2401" s="55">
        <f>('Все выпуски'!$H$4*'Все выпуски'!$H$8)*((VLOOKUP(IF(C2401="Нет",VLOOKUP(A2401,Оп27_BYN→EUR!$A$2:$C$33,3,0),VLOOKUP((A2401-1),Оп27_BYN→EUR!$A$2:$C$33,3,0)),$B$2:$G$2774,5,0)-VLOOKUP(B2401,$B$2:$G$2774,5,0))/365+(VLOOKUP(IF(C2401="Нет",VLOOKUP(A2401,Оп27_BYN→EUR!$A$2:$C$33,3,0),VLOOKUP((A2401-1),Оп27_BYN→EUR!$A$2:$C$33,3,0)),$B$2:$G$2774,6,0)-VLOOKUP(B2401,$B$2:$G$2774,6,0))/366)</f>
        <v>1.7602271038106483</v>
      </c>
      <c r="F2401" s="54">
        <f>COUNTIF(D2402:$D$2774,365)</f>
        <v>373</v>
      </c>
      <c r="G2401" s="54">
        <f>COUNTIF(D2402:$D$2774,366)</f>
        <v>0</v>
      </c>
    </row>
    <row r="2402" spans="1:7" x14ac:dyDescent="0.25">
      <c r="A2402" s="54">
        <f>COUNTIF($C$3:C2402,"Да")</f>
        <v>26</v>
      </c>
      <c r="B2402" s="53">
        <f t="shared" si="73"/>
        <v>47800</v>
      </c>
      <c r="C2402" s="53" t="str">
        <f>IF(ISERROR(VLOOKUP(B2402,Оп27_BYN→EUR!$C$3:$C$33,1,0)),"Нет","Да")</f>
        <v>Нет</v>
      </c>
      <c r="D2402" s="54">
        <f t="shared" si="74"/>
        <v>365</v>
      </c>
      <c r="E2402" s="55">
        <f>('Все выпуски'!$H$4*'Все выпуски'!$H$8)*((VLOOKUP(IF(C2402="Нет",VLOOKUP(A2402,Оп27_BYN→EUR!$A$2:$C$33,3,0),VLOOKUP((A2402-1),Оп27_BYN→EUR!$A$2:$C$33,3,0)),$B$2:$G$2774,5,0)-VLOOKUP(B2402,$B$2:$G$2774,5,0))/365+(VLOOKUP(IF(C2402="Нет",VLOOKUP(A2402,Оп27_BYN→EUR!$A$2:$C$33,3,0),VLOOKUP((A2402-1),Оп27_BYN→EUR!$A$2:$C$33,3,0)),$B$2:$G$2774,6,0)-VLOOKUP(B2402,$B$2:$G$2774,6,0))/366)</f>
        <v>1.7868972114441428</v>
      </c>
      <c r="F2402" s="54">
        <f>COUNTIF(D2403:$D$2774,365)</f>
        <v>372</v>
      </c>
      <c r="G2402" s="54">
        <f>COUNTIF(D2403:$D$2774,366)</f>
        <v>0</v>
      </c>
    </row>
    <row r="2403" spans="1:7" x14ac:dyDescent="0.25">
      <c r="A2403" s="54">
        <f>COUNTIF($C$3:C2403,"Да")</f>
        <v>26</v>
      </c>
      <c r="B2403" s="53">
        <f t="shared" si="73"/>
        <v>47801</v>
      </c>
      <c r="C2403" s="53" t="str">
        <f>IF(ISERROR(VLOOKUP(B2403,Оп27_BYN→EUR!$C$3:$C$33,1,0)),"Нет","Да")</f>
        <v>Нет</v>
      </c>
      <c r="D2403" s="54">
        <f t="shared" si="74"/>
        <v>365</v>
      </c>
      <c r="E2403" s="55">
        <f>('Все выпуски'!$H$4*'Все выпуски'!$H$8)*((VLOOKUP(IF(C2403="Нет",VLOOKUP(A2403,Оп27_BYN→EUR!$A$2:$C$33,3,0),VLOOKUP((A2403-1),Оп27_BYN→EUR!$A$2:$C$33,3,0)),$B$2:$G$2774,5,0)-VLOOKUP(B2403,$B$2:$G$2774,5,0))/365+(VLOOKUP(IF(C2403="Нет",VLOOKUP(A2403,Оп27_BYN→EUR!$A$2:$C$33,3,0),VLOOKUP((A2403-1),Оп27_BYN→EUR!$A$2:$C$33,3,0)),$B$2:$G$2774,6,0)-VLOOKUP(B2403,$B$2:$G$2774,6,0))/366)</f>
        <v>1.8135673190776378</v>
      </c>
      <c r="F2403" s="54">
        <f>COUNTIF(D2404:$D$2774,365)</f>
        <v>371</v>
      </c>
      <c r="G2403" s="54">
        <f>COUNTIF(D2404:$D$2774,366)</f>
        <v>0</v>
      </c>
    </row>
    <row r="2404" spans="1:7" x14ac:dyDescent="0.25">
      <c r="A2404" s="54">
        <f>COUNTIF($C$3:C2404,"Да")</f>
        <v>26</v>
      </c>
      <c r="B2404" s="53">
        <f t="shared" si="73"/>
        <v>47802</v>
      </c>
      <c r="C2404" s="53" t="str">
        <f>IF(ISERROR(VLOOKUP(B2404,Оп27_BYN→EUR!$C$3:$C$33,1,0)),"Нет","Да")</f>
        <v>Нет</v>
      </c>
      <c r="D2404" s="54">
        <f t="shared" si="74"/>
        <v>365</v>
      </c>
      <c r="E2404" s="55">
        <f>('Все выпуски'!$H$4*'Все выпуски'!$H$8)*((VLOOKUP(IF(C2404="Нет",VLOOKUP(A2404,Оп27_BYN→EUR!$A$2:$C$33,3,0),VLOOKUP((A2404-1),Оп27_BYN→EUR!$A$2:$C$33,3,0)),$B$2:$G$2774,5,0)-VLOOKUP(B2404,$B$2:$G$2774,5,0))/365+(VLOOKUP(IF(C2404="Нет",VLOOKUP(A2404,Оп27_BYN→EUR!$A$2:$C$33,3,0),VLOOKUP((A2404-1),Оп27_BYN→EUR!$A$2:$C$33,3,0)),$B$2:$G$2774,6,0)-VLOOKUP(B2404,$B$2:$G$2774,6,0))/366)</f>
        <v>1.8402374267111323</v>
      </c>
      <c r="F2404" s="54">
        <f>COUNTIF(D2405:$D$2774,365)</f>
        <v>370</v>
      </c>
      <c r="G2404" s="54">
        <f>COUNTIF(D2405:$D$2774,366)</f>
        <v>0</v>
      </c>
    </row>
    <row r="2405" spans="1:7" x14ac:dyDescent="0.25">
      <c r="A2405" s="54">
        <f>COUNTIF($C$3:C2405,"Да")</f>
        <v>26</v>
      </c>
      <c r="B2405" s="53">
        <f t="shared" si="73"/>
        <v>47803</v>
      </c>
      <c r="C2405" s="53" t="str">
        <f>IF(ISERROR(VLOOKUP(B2405,Оп27_BYN→EUR!$C$3:$C$33,1,0)),"Нет","Да")</f>
        <v>Нет</v>
      </c>
      <c r="D2405" s="54">
        <f t="shared" si="74"/>
        <v>365</v>
      </c>
      <c r="E2405" s="55">
        <f>('Все выпуски'!$H$4*'Все выпуски'!$H$8)*((VLOOKUP(IF(C2405="Нет",VLOOKUP(A2405,Оп27_BYN→EUR!$A$2:$C$33,3,0),VLOOKUP((A2405-1),Оп27_BYN→EUR!$A$2:$C$33,3,0)),$B$2:$G$2774,5,0)-VLOOKUP(B2405,$B$2:$G$2774,5,0))/365+(VLOOKUP(IF(C2405="Нет",VLOOKUP(A2405,Оп27_BYN→EUR!$A$2:$C$33,3,0),VLOOKUP((A2405-1),Оп27_BYN→EUR!$A$2:$C$33,3,0)),$B$2:$G$2774,6,0)-VLOOKUP(B2405,$B$2:$G$2774,6,0))/366)</f>
        <v>1.8669075343446269</v>
      </c>
      <c r="F2405" s="54">
        <f>COUNTIF(D2406:$D$2774,365)</f>
        <v>369</v>
      </c>
      <c r="G2405" s="54">
        <f>COUNTIF(D2406:$D$2774,366)</f>
        <v>0</v>
      </c>
    </row>
    <row r="2406" spans="1:7" x14ac:dyDescent="0.25">
      <c r="A2406" s="54">
        <f>COUNTIF($C$3:C2406,"Да")</f>
        <v>26</v>
      </c>
      <c r="B2406" s="53">
        <f t="shared" si="73"/>
        <v>47804</v>
      </c>
      <c r="C2406" s="53" t="str">
        <f>IF(ISERROR(VLOOKUP(B2406,Оп27_BYN→EUR!$C$3:$C$33,1,0)),"Нет","Да")</f>
        <v>Нет</v>
      </c>
      <c r="D2406" s="54">
        <f t="shared" si="74"/>
        <v>365</v>
      </c>
      <c r="E2406" s="55">
        <f>('Все выпуски'!$H$4*'Все выпуски'!$H$8)*((VLOOKUP(IF(C2406="Нет",VLOOKUP(A2406,Оп27_BYN→EUR!$A$2:$C$33,3,0),VLOOKUP((A2406-1),Оп27_BYN→EUR!$A$2:$C$33,3,0)),$B$2:$G$2774,5,0)-VLOOKUP(B2406,$B$2:$G$2774,5,0))/365+(VLOOKUP(IF(C2406="Нет",VLOOKUP(A2406,Оп27_BYN→EUR!$A$2:$C$33,3,0),VLOOKUP((A2406-1),Оп27_BYN→EUR!$A$2:$C$33,3,0)),$B$2:$G$2774,6,0)-VLOOKUP(B2406,$B$2:$G$2774,6,0))/366)</f>
        <v>1.8935776419781216</v>
      </c>
      <c r="F2406" s="54">
        <f>COUNTIF(D2407:$D$2774,365)</f>
        <v>368</v>
      </c>
      <c r="G2406" s="54">
        <f>COUNTIF(D2407:$D$2774,366)</f>
        <v>0</v>
      </c>
    </row>
    <row r="2407" spans="1:7" x14ac:dyDescent="0.25">
      <c r="A2407" s="54">
        <f>COUNTIF($C$3:C2407,"Да")</f>
        <v>26</v>
      </c>
      <c r="B2407" s="53">
        <f t="shared" si="73"/>
        <v>47805</v>
      </c>
      <c r="C2407" s="53" t="str">
        <f>IF(ISERROR(VLOOKUP(B2407,Оп27_BYN→EUR!$C$3:$C$33,1,0)),"Нет","Да")</f>
        <v>Нет</v>
      </c>
      <c r="D2407" s="54">
        <f t="shared" si="74"/>
        <v>365</v>
      </c>
      <c r="E2407" s="55">
        <f>('Все выпуски'!$H$4*'Все выпуски'!$H$8)*((VLOOKUP(IF(C2407="Нет",VLOOKUP(A2407,Оп27_BYN→EUR!$A$2:$C$33,3,0),VLOOKUP((A2407-1),Оп27_BYN→EUR!$A$2:$C$33,3,0)),$B$2:$G$2774,5,0)-VLOOKUP(B2407,$B$2:$G$2774,5,0))/365+(VLOOKUP(IF(C2407="Нет",VLOOKUP(A2407,Оп27_BYN→EUR!$A$2:$C$33,3,0),VLOOKUP((A2407-1),Оп27_BYN→EUR!$A$2:$C$33,3,0)),$B$2:$G$2774,6,0)-VLOOKUP(B2407,$B$2:$G$2774,6,0))/366)</f>
        <v>1.9202477496116164</v>
      </c>
      <c r="F2407" s="54">
        <f>COUNTIF(D2408:$D$2774,365)</f>
        <v>367</v>
      </c>
      <c r="G2407" s="54">
        <f>COUNTIF(D2408:$D$2774,366)</f>
        <v>0</v>
      </c>
    </row>
    <row r="2408" spans="1:7" x14ac:dyDescent="0.25">
      <c r="A2408" s="54">
        <f>COUNTIF($C$3:C2408,"Да")</f>
        <v>26</v>
      </c>
      <c r="B2408" s="53">
        <f t="shared" si="73"/>
        <v>47806</v>
      </c>
      <c r="C2408" s="53" t="str">
        <f>IF(ISERROR(VLOOKUP(B2408,Оп27_BYN→EUR!$C$3:$C$33,1,0)),"Нет","Да")</f>
        <v>Нет</v>
      </c>
      <c r="D2408" s="54">
        <f t="shared" si="74"/>
        <v>365</v>
      </c>
      <c r="E2408" s="55">
        <f>('Все выпуски'!$H$4*'Все выпуски'!$H$8)*((VLOOKUP(IF(C2408="Нет",VLOOKUP(A2408,Оп27_BYN→EUR!$A$2:$C$33,3,0),VLOOKUP((A2408-1),Оп27_BYN→EUR!$A$2:$C$33,3,0)),$B$2:$G$2774,5,0)-VLOOKUP(B2408,$B$2:$G$2774,5,0))/365+(VLOOKUP(IF(C2408="Нет",VLOOKUP(A2408,Оп27_BYN→EUR!$A$2:$C$33,3,0),VLOOKUP((A2408-1),Оп27_BYN→EUR!$A$2:$C$33,3,0)),$B$2:$G$2774,6,0)-VLOOKUP(B2408,$B$2:$G$2774,6,0))/366)</f>
        <v>1.9469178572451111</v>
      </c>
      <c r="F2408" s="54">
        <f>COUNTIF(D2409:$D$2774,365)</f>
        <v>366</v>
      </c>
      <c r="G2408" s="54">
        <f>COUNTIF(D2409:$D$2774,366)</f>
        <v>0</v>
      </c>
    </row>
    <row r="2409" spans="1:7" x14ac:dyDescent="0.25">
      <c r="A2409" s="54">
        <f>COUNTIF($C$3:C2409,"Да")</f>
        <v>26</v>
      </c>
      <c r="B2409" s="53">
        <f t="shared" si="73"/>
        <v>47807</v>
      </c>
      <c r="C2409" s="53" t="str">
        <f>IF(ISERROR(VLOOKUP(B2409,Оп27_BYN→EUR!$C$3:$C$33,1,0)),"Нет","Да")</f>
        <v>Нет</v>
      </c>
      <c r="D2409" s="54">
        <f t="shared" si="74"/>
        <v>365</v>
      </c>
      <c r="E2409" s="55">
        <f>('Все выпуски'!$H$4*'Все выпуски'!$H$8)*((VLOOKUP(IF(C2409="Нет",VLOOKUP(A2409,Оп27_BYN→EUR!$A$2:$C$33,3,0),VLOOKUP((A2409-1),Оп27_BYN→EUR!$A$2:$C$33,3,0)),$B$2:$G$2774,5,0)-VLOOKUP(B2409,$B$2:$G$2774,5,0))/365+(VLOOKUP(IF(C2409="Нет",VLOOKUP(A2409,Оп27_BYN→EUR!$A$2:$C$33,3,0),VLOOKUP((A2409-1),Оп27_BYN→EUR!$A$2:$C$33,3,0)),$B$2:$G$2774,6,0)-VLOOKUP(B2409,$B$2:$G$2774,6,0))/366)</f>
        <v>1.9735879648786057</v>
      </c>
      <c r="F2409" s="54">
        <f>COUNTIF(D2410:$D$2774,365)</f>
        <v>365</v>
      </c>
      <c r="G2409" s="54">
        <f>COUNTIF(D2410:$D$2774,366)</f>
        <v>0</v>
      </c>
    </row>
    <row r="2410" spans="1:7" x14ac:dyDescent="0.25">
      <c r="A2410" s="54">
        <f>COUNTIF($C$3:C2410,"Да")</f>
        <v>26</v>
      </c>
      <c r="B2410" s="53">
        <f t="shared" si="73"/>
        <v>47808</v>
      </c>
      <c r="C2410" s="53" t="str">
        <f>IF(ISERROR(VLOOKUP(B2410,Оп27_BYN→EUR!$C$3:$C$33,1,0)),"Нет","Да")</f>
        <v>Нет</v>
      </c>
      <c r="D2410" s="54">
        <f t="shared" si="74"/>
        <v>365</v>
      </c>
      <c r="E2410" s="55">
        <f>('Все выпуски'!$H$4*'Все выпуски'!$H$8)*((VLOOKUP(IF(C2410="Нет",VLOOKUP(A2410,Оп27_BYN→EUR!$A$2:$C$33,3,0),VLOOKUP((A2410-1),Оп27_BYN→EUR!$A$2:$C$33,3,0)),$B$2:$G$2774,5,0)-VLOOKUP(B2410,$B$2:$G$2774,5,0))/365+(VLOOKUP(IF(C2410="Нет",VLOOKUP(A2410,Оп27_BYN→EUR!$A$2:$C$33,3,0),VLOOKUP((A2410-1),Оп27_BYN→EUR!$A$2:$C$33,3,0)),$B$2:$G$2774,6,0)-VLOOKUP(B2410,$B$2:$G$2774,6,0))/366)</f>
        <v>2.0002580725121004</v>
      </c>
      <c r="F2410" s="54">
        <f>COUNTIF(D2411:$D$2774,365)</f>
        <v>364</v>
      </c>
      <c r="G2410" s="54">
        <f>COUNTIF(D2411:$D$2774,366)</f>
        <v>0</v>
      </c>
    </row>
    <row r="2411" spans="1:7" x14ac:dyDescent="0.25">
      <c r="A2411" s="54">
        <f>COUNTIF($C$3:C2411,"Да")</f>
        <v>26</v>
      </c>
      <c r="B2411" s="53">
        <f t="shared" si="73"/>
        <v>47809</v>
      </c>
      <c r="C2411" s="53" t="str">
        <f>IF(ISERROR(VLOOKUP(B2411,Оп27_BYN→EUR!$C$3:$C$33,1,0)),"Нет","Да")</f>
        <v>Нет</v>
      </c>
      <c r="D2411" s="54">
        <f t="shared" si="74"/>
        <v>365</v>
      </c>
      <c r="E2411" s="55">
        <f>('Все выпуски'!$H$4*'Все выпуски'!$H$8)*((VLOOKUP(IF(C2411="Нет",VLOOKUP(A2411,Оп27_BYN→EUR!$A$2:$C$33,3,0),VLOOKUP((A2411-1),Оп27_BYN→EUR!$A$2:$C$33,3,0)),$B$2:$G$2774,5,0)-VLOOKUP(B2411,$B$2:$G$2774,5,0))/365+(VLOOKUP(IF(C2411="Нет",VLOOKUP(A2411,Оп27_BYN→EUR!$A$2:$C$33,3,0),VLOOKUP((A2411-1),Оп27_BYN→EUR!$A$2:$C$33,3,0)),$B$2:$G$2774,6,0)-VLOOKUP(B2411,$B$2:$G$2774,6,0))/366)</f>
        <v>2.0269281801455952</v>
      </c>
      <c r="F2411" s="54">
        <f>COUNTIF(D2412:$D$2774,365)</f>
        <v>363</v>
      </c>
      <c r="G2411" s="54">
        <f>COUNTIF(D2412:$D$2774,366)</f>
        <v>0</v>
      </c>
    </row>
    <row r="2412" spans="1:7" x14ac:dyDescent="0.25">
      <c r="A2412" s="54">
        <f>COUNTIF($C$3:C2412,"Да")</f>
        <v>26</v>
      </c>
      <c r="B2412" s="53">
        <f t="shared" si="73"/>
        <v>47810</v>
      </c>
      <c r="C2412" s="53" t="str">
        <f>IF(ISERROR(VLOOKUP(B2412,Оп27_BYN→EUR!$C$3:$C$33,1,0)),"Нет","Да")</f>
        <v>Нет</v>
      </c>
      <c r="D2412" s="54">
        <f t="shared" si="74"/>
        <v>365</v>
      </c>
      <c r="E2412" s="55">
        <f>('Все выпуски'!$H$4*'Все выпуски'!$H$8)*((VLOOKUP(IF(C2412="Нет",VLOOKUP(A2412,Оп27_BYN→EUR!$A$2:$C$33,3,0),VLOOKUP((A2412-1),Оп27_BYN→EUR!$A$2:$C$33,3,0)),$B$2:$G$2774,5,0)-VLOOKUP(B2412,$B$2:$G$2774,5,0))/365+(VLOOKUP(IF(C2412="Нет",VLOOKUP(A2412,Оп27_BYN→EUR!$A$2:$C$33,3,0),VLOOKUP((A2412-1),Оп27_BYN→EUR!$A$2:$C$33,3,0)),$B$2:$G$2774,6,0)-VLOOKUP(B2412,$B$2:$G$2774,6,0))/366)</f>
        <v>2.0535982877790895</v>
      </c>
      <c r="F2412" s="54">
        <f>COUNTIF(D2413:$D$2774,365)</f>
        <v>362</v>
      </c>
      <c r="G2412" s="54">
        <f>COUNTIF(D2413:$D$2774,366)</f>
        <v>0</v>
      </c>
    </row>
    <row r="2413" spans="1:7" x14ac:dyDescent="0.25">
      <c r="A2413" s="54">
        <f>COUNTIF($C$3:C2413,"Да")</f>
        <v>26</v>
      </c>
      <c r="B2413" s="53">
        <f t="shared" si="73"/>
        <v>47811</v>
      </c>
      <c r="C2413" s="53" t="str">
        <f>IF(ISERROR(VLOOKUP(B2413,Оп27_BYN→EUR!$C$3:$C$33,1,0)),"Нет","Да")</f>
        <v>Нет</v>
      </c>
      <c r="D2413" s="54">
        <f t="shared" si="74"/>
        <v>365</v>
      </c>
      <c r="E2413" s="55">
        <f>('Все выпуски'!$H$4*'Все выпуски'!$H$8)*((VLOOKUP(IF(C2413="Нет",VLOOKUP(A2413,Оп27_BYN→EUR!$A$2:$C$33,3,0),VLOOKUP((A2413-1),Оп27_BYN→EUR!$A$2:$C$33,3,0)),$B$2:$G$2774,5,0)-VLOOKUP(B2413,$B$2:$G$2774,5,0))/365+(VLOOKUP(IF(C2413="Нет",VLOOKUP(A2413,Оп27_BYN→EUR!$A$2:$C$33,3,0),VLOOKUP((A2413-1),Оп27_BYN→EUR!$A$2:$C$33,3,0)),$B$2:$G$2774,6,0)-VLOOKUP(B2413,$B$2:$G$2774,6,0))/366)</f>
        <v>2.0802683954125842</v>
      </c>
      <c r="F2413" s="54">
        <f>COUNTIF(D2414:$D$2774,365)</f>
        <v>361</v>
      </c>
      <c r="G2413" s="54">
        <f>COUNTIF(D2414:$D$2774,366)</f>
        <v>0</v>
      </c>
    </row>
    <row r="2414" spans="1:7" x14ac:dyDescent="0.25">
      <c r="A2414" s="54">
        <f>COUNTIF($C$3:C2414,"Да")</f>
        <v>26</v>
      </c>
      <c r="B2414" s="53">
        <f t="shared" si="73"/>
        <v>47812</v>
      </c>
      <c r="C2414" s="53" t="str">
        <f>IF(ISERROR(VLOOKUP(B2414,Оп27_BYN→EUR!$C$3:$C$33,1,0)),"Нет","Да")</f>
        <v>Нет</v>
      </c>
      <c r="D2414" s="54">
        <f t="shared" si="74"/>
        <v>365</v>
      </c>
      <c r="E2414" s="55">
        <f>('Все выпуски'!$H$4*'Все выпуски'!$H$8)*((VLOOKUP(IF(C2414="Нет",VLOOKUP(A2414,Оп27_BYN→EUR!$A$2:$C$33,3,0),VLOOKUP((A2414-1),Оп27_BYN→EUR!$A$2:$C$33,3,0)),$B$2:$G$2774,5,0)-VLOOKUP(B2414,$B$2:$G$2774,5,0))/365+(VLOOKUP(IF(C2414="Нет",VLOOKUP(A2414,Оп27_BYN→EUR!$A$2:$C$33,3,0),VLOOKUP((A2414-1),Оп27_BYN→EUR!$A$2:$C$33,3,0)),$B$2:$G$2774,6,0)-VLOOKUP(B2414,$B$2:$G$2774,6,0))/366)</f>
        <v>2.106938503046079</v>
      </c>
      <c r="F2414" s="54">
        <f>COUNTIF(D2415:$D$2774,365)</f>
        <v>360</v>
      </c>
      <c r="G2414" s="54">
        <f>COUNTIF(D2415:$D$2774,366)</f>
        <v>0</v>
      </c>
    </row>
    <row r="2415" spans="1:7" x14ac:dyDescent="0.25">
      <c r="A2415" s="54">
        <f>COUNTIF($C$3:C2415,"Да")</f>
        <v>26</v>
      </c>
      <c r="B2415" s="53">
        <f t="shared" si="73"/>
        <v>47813</v>
      </c>
      <c r="C2415" s="53" t="str">
        <f>IF(ISERROR(VLOOKUP(B2415,Оп27_BYN→EUR!$C$3:$C$33,1,0)),"Нет","Да")</f>
        <v>Нет</v>
      </c>
      <c r="D2415" s="54">
        <f t="shared" si="74"/>
        <v>365</v>
      </c>
      <c r="E2415" s="55">
        <f>('Все выпуски'!$H$4*'Все выпуски'!$H$8)*((VLOOKUP(IF(C2415="Нет",VLOOKUP(A2415,Оп27_BYN→EUR!$A$2:$C$33,3,0),VLOOKUP((A2415-1),Оп27_BYN→EUR!$A$2:$C$33,3,0)),$B$2:$G$2774,5,0)-VLOOKUP(B2415,$B$2:$G$2774,5,0))/365+(VLOOKUP(IF(C2415="Нет",VLOOKUP(A2415,Оп27_BYN→EUR!$A$2:$C$33,3,0),VLOOKUP((A2415-1),Оп27_BYN→EUR!$A$2:$C$33,3,0)),$B$2:$G$2774,6,0)-VLOOKUP(B2415,$B$2:$G$2774,6,0))/366)</f>
        <v>2.1336086106795737</v>
      </c>
      <c r="F2415" s="54">
        <f>COUNTIF(D2416:$D$2774,365)</f>
        <v>359</v>
      </c>
      <c r="G2415" s="54">
        <f>COUNTIF(D2416:$D$2774,366)</f>
        <v>0</v>
      </c>
    </row>
    <row r="2416" spans="1:7" x14ac:dyDescent="0.25">
      <c r="A2416" s="54">
        <f>COUNTIF($C$3:C2416,"Да")</f>
        <v>26</v>
      </c>
      <c r="B2416" s="53">
        <f t="shared" si="73"/>
        <v>47814</v>
      </c>
      <c r="C2416" s="53" t="str">
        <f>IF(ISERROR(VLOOKUP(B2416,Оп27_BYN→EUR!$C$3:$C$33,1,0)),"Нет","Да")</f>
        <v>Нет</v>
      </c>
      <c r="D2416" s="54">
        <f t="shared" si="74"/>
        <v>365</v>
      </c>
      <c r="E2416" s="55">
        <f>('Все выпуски'!$H$4*'Все выпуски'!$H$8)*((VLOOKUP(IF(C2416="Нет",VLOOKUP(A2416,Оп27_BYN→EUR!$A$2:$C$33,3,0),VLOOKUP((A2416-1),Оп27_BYN→EUR!$A$2:$C$33,3,0)),$B$2:$G$2774,5,0)-VLOOKUP(B2416,$B$2:$G$2774,5,0))/365+(VLOOKUP(IF(C2416="Нет",VLOOKUP(A2416,Оп27_BYN→EUR!$A$2:$C$33,3,0),VLOOKUP((A2416-1),Оп27_BYN→EUR!$A$2:$C$33,3,0)),$B$2:$G$2774,6,0)-VLOOKUP(B2416,$B$2:$G$2774,6,0))/366)</f>
        <v>2.1602787183130685</v>
      </c>
      <c r="F2416" s="54">
        <f>COUNTIF(D2417:$D$2774,365)</f>
        <v>358</v>
      </c>
      <c r="G2416" s="54">
        <f>COUNTIF(D2417:$D$2774,366)</f>
        <v>0</v>
      </c>
    </row>
    <row r="2417" spans="1:7" x14ac:dyDescent="0.25">
      <c r="A2417" s="54">
        <f>COUNTIF($C$3:C2417,"Да")</f>
        <v>26</v>
      </c>
      <c r="B2417" s="53">
        <f t="shared" si="73"/>
        <v>47815</v>
      </c>
      <c r="C2417" s="53" t="str">
        <f>IF(ISERROR(VLOOKUP(B2417,Оп27_BYN→EUR!$C$3:$C$33,1,0)),"Нет","Да")</f>
        <v>Нет</v>
      </c>
      <c r="D2417" s="54">
        <f t="shared" si="74"/>
        <v>365</v>
      </c>
      <c r="E2417" s="55">
        <f>('Все выпуски'!$H$4*'Все выпуски'!$H$8)*((VLOOKUP(IF(C2417="Нет",VLOOKUP(A2417,Оп27_BYN→EUR!$A$2:$C$33,3,0),VLOOKUP((A2417-1),Оп27_BYN→EUR!$A$2:$C$33,3,0)),$B$2:$G$2774,5,0)-VLOOKUP(B2417,$B$2:$G$2774,5,0))/365+(VLOOKUP(IF(C2417="Нет",VLOOKUP(A2417,Оп27_BYN→EUR!$A$2:$C$33,3,0),VLOOKUP((A2417-1),Оп27_BYN→EUR!$A$2:$C$33,3,0)),$B$2:$G$2774,6,0)-VLOOKUP(B2417,$B$2:$G$2774,6,0))/366)</f>
        <v>2.1869488259465628</v>
      </c>
      <c r="F2417" s="54">
        <f>COUNTIF(D2418:$D$2774,365)</f>
        <v>357</v>
      </c>
      <c r="G2417" s="54">
        <f>COUNTIF(D2418:$D$2774,366)</f>
        <v>0</v>
      </c>
    </row>
    <row r="2418" spans="1:7" x14ac:dyDescent="0.25">
      <c r="A2418" s="54">
        <f>COUNTIF($C$3:C2418,"Да")</f>
        <v>26</v>
      </c>
      <c r="B2418" s="53">
        <f t="shared" si="73"/>
        <v>47816</v>
      </c>
      <c r="C2418" s="53" t="str">
        <f>IF(ISERROR(VLOOKUP(B2418,Оп27_BYN→EUR!$C$3:$C$33,1,0)),"Нет","Да")</f>
        <v>Нет</v>
      </c>
      <c r="D2418" s="54">
        <f t="shared" si="74"/>
        <v>365</v>
      </c>
      <c r="E2418" s="55">
        <f>('Все выпуски'!$H$4*'Все выпуски'!$H$8)*((VLOOKUP(IF(C2418="Нет",VLOOKUP(A2418,Оп27_BYN→EUR!$A$2:$C$33,3,0),VLOOKUP((A2418-1),Оп27_BYN→EUR!$A$2:$C$33,3,0)),$B$2:$G$2774,5,0)-VLOOKUP(B2418,$B$2:$G$2774,5,0))/365+(VLOOKUP(IF(C2418="Нет",VLOOKUP(A2418,Оп27_BYN→EUR!$A$2:$C$33,3,0),VLOOKUP((A2418-1),Оп27_BYN→EUR!$A$2:$C$33,3,0)),$B$2:$G$2774,6,0)-VLOOKUP(B2418,$B$2:$G$2774,6,0))/366)</f>
        <v>2.213618933580058</v>
      </c>
      <c r="F2418" s="54">
        <f>COUNTIF(D2419:$D$2774,365)</f>
        <v>356</v>
      </c>
      <c r="G2418" s="54">
        <f>COUNTIF(D2419:$D$2774,366)</f>
        <v>0</v>
      </c>
    </row>
    <row r="2419" spans="1:7" x14ac:dyDescent="0.25">
      <c r="A2419" s="54">
        <f>COUNTIF($C$3:C2419,"Да")</f>
        <v>26</v>
      </c>
      <c r="B2419" s="53">
        <f t="shared" si="73"/>
        <v>47817</v>
      </c>
      <c r="C2419" s="53" t="str">
        <f>IF(ISERROR(VLOOKUP(B2419,Оп27_BYN→EUR!$C$3:$C$33,1,0)),"Нет","Да")</f>
        <v>Нет</v>
      </c>
      <c r="D2419" s="54">
        <f t="shared" si="74"/>
        <v>365</v>
      </c>
      <c r="E2419" s="55">
        <f>('Все выпуски'!$H$4*'Все выпуски'!$H$8)*((VLOOKUP(IF(C2419="Нет",VLOOKUP(A2419,Оп27_BYN→EUR!$A$2:$C$33,3,0),VLOOKUP((A2419-1),Оп27_BYN→EUR!$A$2:$C$33,3,0)),$B$2:$G$2774,5,0)-VLOOKUP(B2419,$B$2:$G$2774,5,0))/365+(VLOOKUP(IF(C2419="Нет",VLOOKUP(A2419,Оп27_BYN→EUR!$A$2:$C$33,3,0),VLOOKUP((A2419-1),Оп27_BYN→EUR!$A$2:$C$33,3,0)),$B$2:$G$2774,6,0)-VLOOKUP(B2419,$B$2:$G$2774,6,0))/366)</f>
        <v>2.2402890412135523</v>
      </c>
      <c r="F2419" s="54">
        <f>COUNTIF(D2420:$D$2774,365)</f>
        <v>355</v>
      </c>
      <c r="G2419" s="54">
        <f>COUNTIF(D2420:$D$2774,366)</f>
        <v>0</v>
      </c>
    </row>
    <row r="2420" spans="1:7" x14ac:dyDescent="0.25">
      <c r="A2420" s="54">
        <f>COUNTIF($C$3:C2420,"Да")</f>
        <v>26</v>
      </c>
      <c r="B2420" s="53">
        <f t="shared" si="73"/>
        <v>47818</v>
      </c>
      <c r="C2420" s="53" t="str">
        <f>IF(ISERROR(VLOOKUP(B2420,Оп27_BYN→EUR!$C$3:$C$33,1,0)),"Нет","Да")</f>
        <v>Нет</v>
      </c>
      <c r="D2420" s="54">
        <f t="shared" si="74"/>
        <v>365</v>
      </c>
      <c r="E2420" s="55">
        <f>('Все выпуски'!$H$4*'Все выпуски'!$H$8)*((VLOOKUP(IF(C2420="Нет",VLOOKUP(A2420,Оп27_BYN→EUR!$A$2:$C$33,3,0),VLOOKUP((A2420-1),Оп27_BYN→EUR!$A$2:$C$33,3,0)),$B$2:$G$2774,5,0)-VLOOKUP(B2420,$B$2:$G$2774,5,0))/365+(VLOOKUP(IF(C2420="Нет",VLOOKUP(A2420,Оп27_BYN→EUR!$A$2:$C$33,3,0),VLOOKUP((A2420-1),Оп27_BYN→EUR!$A$2:$C$33,3,0)),$B$2:$G$2774,6,0)-VLOOKUP(B2420,$B$2:$G$2774,6,0))/366)</f>
        <v>2.2669591488470471</v>
      </c>
      <c r="F2420" s="54">
        <f>COUNTIF(D2421:$D$2774,365)</f>
        <v>354</v>
      </c>
      <c r="G2420" s="54">
        <f>COUNTIF(D2421:$D$2774,366)</f>
        <v>0</v>
      </c>
    </row>
    <row r="2421" spans="1:7" x14ac:dyDescent="0.25">
      <c r="A2421" s="54">
        <f>COUNTIF($C$3:C2421,"Да")</f>
        <v>26</v>
      </c>
      <c r="B2421" s="53">
        <f t="shared" si="73"/>
        <v>47819</v>
      </c>
      <c r="C2421" s="53" t="str">
        <f>IF(ISERROR(VLOOKUP(B2421,Оп27_BYN→EUR!$C$3:$C$33,1,0)),"Нет","Да")</f>
        <v>Нет</v>
      </c>
      <c r="D2421" s="54">
        <f t="shared" si="74"/>
        <v>365</v>
      </c>
      <c r="E2421" s="55">
        <f>('Все выпуски'!$H$4*'Все выпуски'!$H$8)*((VLOOKUP(IF(C2421="Нет",VLOOKUP(A2421,Оп27_BYN→EUR!$A$2:$C$33,3,0),VLOOKUP((A2421-1),Оп27_BYN→EUR!$A$2:$C$33,3,0)),$B$2:$G$2774,5,0)-VLOOKUP(B2421,$B$2:$G$2774,5,0))/365+(VLOOKUP(IF(C2421="Нет",VLOOKUP(A2421,Оп27_BYN→EUR!$A$2:$C$33,3,0),VLOOKUP((A2421-1),Оп27_BYN→EUR!$A$2:$C$33,3,0)),$B$2:$G$2774,6,0)-VLOOKUP(B2421,$B$2:$G$2774,6,0))/366)</f>
        <v>2.2936292564805418</v>
      </c>
      <c r="F2421" s="54">
        <f>COUNTIF(D2422:$D$2774,365)</f>
        <v>353</v>
      </c>
      <c r="G2421" s="54">
        <f>COUNTIF(D2422:$D$2774,366)</f>
        <v>0</v>
      </c>
    </row>
    <row r="2422" spans="1:7" x14ac:dyDescent="0.25">
      <c r="A2422" s="54">
        <f>COUNTIF($C$3:C2422,"Да")</f>
        <v>26</v>
      </c>
      <c r="B2422" s="53">
        <f t="shared" si="73"/>
        <v>47820</v>
      </c>
      <c r="C2422" s="53" t="str">
        <f>IF(ISERROR(VLOOKUP(B2422,Оп27_BYN→EUR!$C$3:$C$33,1,0)),"Нет","Да")</f>
        <v>Нет</v>
      </c>
      <c r="D2422" s="54">
        <f t="shared" si="74"/>
        <v>365</v>
      </c>
      <c r="E2422" s="55">
        <f>('Все выпуски'!$H$4*'Все выпуски'!$H$8)*((VLOOKUP(IF(C2422="Нет",VLOOKUP(A2422,Оп27_BYN→EUR!$A$2:$C$33,3,0),VLOOKUP((A2422-1),Оп27_BYN→EUR!$A$2:$C$33,3,0)),$B$2:$G$2774,5,0)-VLOOKUP(B2422,$B$2:$G$2774,5,0))/365+(VLOOKUP(IF(C2422="Нет",VLOOKUP(A2422,Оп27_BYN→EUR!$A$2:$C$33,3,0),VLOOKUP((A2422-1),Оп27_BYN→EUR!$A$2:$C$33,3,0)),$B$2:$G$2774,6,0)-VLOOKUP(B2422,$B$2:$G$2774,6,0))/366)</f>
        <v>2.3202993641140361</v>
      </c>
      <c r="F2422" s="54">
        <f>COUNTIF(D2423:$D$2774,365)</f>
        <v>352</v>
      </c>
      <c r="G2422" s="54">
        <f>COUNTIF(D2423:$D$2774,366)</f>
        <v>0</v>
      </c>
    </row>
    <row r="2423" spans="1:7" x14ac:dyDescent="0.25">
      <c r="A2423" s="54">
        <f>COUNTIF($C$3:C2423,"Да")</f>
        <v>26</v>
      </c>
      <c r="B2423" s="53">
        <f t="shared" si="73"/>
        <v>47821</v>
      </c>
      <c r="C2423" s="53" t="str">
        <f>IF(ISERROR(VLOOKUP(B2423,Оп27_BYN→EUR!$C$3:$C$33,1,0)),"Нет","Да")</f>
        <v>Нет</v>
      </c>
      <c r="D2423" s="54">
        <f t="shared" si="74"/>
        <v>365</v>
      </c>
      <c r="E2423" s="55">
        <f>('Все выпуски'!$H$4*'Все выпуски'!$H$8)*((VLOOKUP(IF(C2423="Нет",VLOOKUP(A2423,Оп27_BYN→EUR!$A$2:$C$33,3,0),VLOOKUP((A2423-1),Оп27_BYN→EUR!$A$2:$C$33,3,0)),$B$2:$G$2774,5,0)-VLOOKUP(B2423,$B$2:$G$2774,5,0))/365+(VLOOKUP(IF(C2423="Нет",VLOOKUP(A2423,Оп27_BYN→EUR!$A$2:$C$33,3,0),VLOOKUP((A2423-1),Оп27_BYN→EUR!$A$2:$C$33,3,0)),$B$2:$G$2774,6,0)-VLOOKUP(B2423,$B$2:$G$2774,6,0))/366)</f>
        <v>2.3469694717475313</v>
      </c>
      <c r="F2423" s="54">
        <f>COUNTIF(D2424:$D$2774,365)</f>
        <v>351</v>
      </c>
      <c r="G2423" s="54">
        <f>COUNTIF(D2424:$D$2774,366)</f>
        <v>0</v>
      </c>
    </row>
    <row r="2424" spans="1:7" x14ac:dyDescent="0.25">
      <c r="A2424" s="54">
        <f>COUNTIF($C$3:C2424,"Да")</f>
        <v>26</v>
      </c>
      <c r="B2424" s="53">
        <f t="shared" si="73"/>
        <v>47822</v>
      </c>
      <c r="C2424" s="53" t="str">
        <f>IF(ISERROR(VLOOKUP(B2424,Оп27_BYN→EUR!$C$3:$C$33,1,0)),"Нет","Да")</f>
        <v>Нет</v>
      </c>
      <c r="D2424" s="54">
        <f t="shared" si="74"/>
        <v>365</v>
      </c>
      <c r="E2424" s="55">
        <f>('Все выпуски'!$H$4*'Все выпуски'!$H$8)*((VLOOKUP(IF(C2424="Нет",VLOOKUP(A2424,Оп27_BYN→EUR!$A$2:$C$33,3,0),VLOOKUP((A2424-1),Оп27_BYN→EUR!$A$2:$C$33,3,0)),$B$2:$G$2774,5,0)-VLOOKUP(B2424,$B$2:$G$2774,5,0))/365+(VLOOKUP(IF(C2424="Нет",VLOOKUP(A2424,Оп27_BYN→EUR!$A$2:$C$33,3,0),VLOOKUP((A2424-1),Оп27_BYN→EUR!$A$2:$C$33,3,0)),$B$2:$G$2774,6,0)-VLOOKUP(B2424,$B$2:$G$2774,6,0))/366)</f>
        <v>2.3736395793810257</v>
      </c>
      <c r="F2424" s="54">
        <f>COUNTIF(D2425:$D$2774,365)</f>
        <v>350</v>
      </c>
      <c r="G2424" s="54">
        <f>COUNTIF(D2425:$D$2774,366)</f>
        <v>0</v>
      </c>
    </row>
    <row r="2425" spans="1:7" x14ac:dyDescent="0.25">
      <c r="A2425" s="54">
        <f>COUNTIF($C$3:C2425,"Да")</f>
        <v>26</v>
      </c>
      <c r="B2425" s="53">
        <f t="shared" si="73"/>
        <v>47823</v>
      </c>
      <c r="C2425" s="53" t="str">
        <f>IF(ISERROR(VLOOKUP(B2425,Оп27_BYN→EUR!$C$3:$C$33,1,0)),"Нет","Да")</f>
        <v>Нет</v>
      </c>
      <c r="D2425" s="54">
        <f t="shared" si="74"/>
        <v>365</v>
      </c>
      <c r="E2425" s="55">
        <f>('Все выпуски'!$H$4*'Все выпуски'!$H$8)*((VLOOKUP(IF(C2425="Нет",VLOOKUP(A2425,Оп27_BYN→EUR!$A$2:$C$33,3,0),VLOOKUP((A2425-1),Оп27_BYN→EUR!$A$2:$C$33,3,0)),$B$2:$G$2774,5,0)-VLOOKUP(B2425,$B$2:$G$2774,5,0))/365+(VLOOKUP(IF(C2425="Нет",VLOOKUP(A2425,Оп27_BYN→EUR!$A$2:$C$33,3,0),VLOOKUP((A2425-1),Оп27_BYN→EUR!$A$2:$C$33,3,0)),$B$2:$G$2774,6,0)-VLOOKUP(B2425,$B$2:$G$2774,6,0))/366)</f>
        <v>2.4003096870145204</v>
      </c>
      <c r="F2425" s="54">
        <f>COUNTIF(D2426:$D$2774,365)</f>
        <v>349</v>
      </c>
      <c r="G2425" s="54">
        <f>COUNTIF(D2426:$D$2774,366)</f>
        <v>0</v>
      </c>
    </row>
    <row r="2426" spans="1:7" x14ac:dyDescent="0.25">
      <c r="A2426" s="54">
        <f>COUNTIF($C$3:C2426,"Да")</f>
        <v>27</v>
      </c>
      <c r="B2426" s="53">
        <f t="shared" si="73"/>
        <v>47824</v>
      </c>
      <c r="C2426" s="53" t="str">
        <f>IF(ISERROR(VLOOKUP(B2426,Оп27_BYN→EUR!$C$3:$C$33,1,0)),"Нет","Да")</f>
        <v>Да</v>
      </c>
      <c r="D2426" s="54">
        <f t="shared" si="74"/>
        <v>365</v>
      </c>
      <c r="E2426" s="55">
        <f>('Все выпуски'!$H$4*'Все выпуски'!$H$8)*((VLOOKUP(IF(C2426="Нет",VLOOKUP(A2426,Оп27_BYN→EUR!$A$2:$C$33,3,0),VLOOKUP((A2426-1),Оп27_BYN→EUR!$A$2:$C$33,3,0)),$B$2:$G$2774,5,0)-VLOOKUP(B2426,$B$2:$G$2774,5,0))/365+(VLOOKUP(IF(C2426="Нет",VLOOKUP(A2426,Оп27_BYN→EUR!$A$2:$C$33,3,0),VLOOKUP((A2426-1),Оп27_BYN→EUR!$A$2:$C$33,3,0)),$B$2:$G$2774,6,0)-VLOOKUP(B2426,$B$2:$G$2774,6,0))/366)</f>
        <v>2.4269797946480152</v>
      </c>
      <c r="F2426" s="54">
        <f>COUNTIF(D2427:$D$2774,365)</f>
        <v>348</v>
      </c>
      <c r="G2426" s="54">
        <f>COUNTIF(D2427:$D$2774,366)</f>
        <v>0</v>
      </c>
    </row>
    <row r="2427" spans="1:7" x14ac:dyDescent="0.25">
      <c r="A2427" s="54">
        <f>COUNTIF($C$3:C2427,"Да")</f>
        <v>27</v>
      </c>
      <c r="B2427" s="53">
        <f t="shared" si="73"/>
        <v>47825</v>
      </c>
      <c r="C2427" s="53" t="str">
        <f>IF(ISERROR(VLOOKUP(B2427,Оп27_BYN→EUR!$C$3:$C$33,1,0)),"Нет","Да")</f>
        <v>Нет</v>
      </c>
      <c r="D2427" s="54">
        <f t="shared" si="74"/>
        <v>365</v>
      </c>
      <c r="E2427" s="55">
        <f>('Все выпуски'!$H$4*'Все выпуски'!$H$8)*((VLOOKUP(IF(C2427="Нет",VLOOKUP(A2427,Оп27_BYN→EUR!$A$2:$C$33,3,0),VLOOKUP((A2427-1),Оп27_BYN→EUR!$A$2:$C$33,3,0)),$B$2:$G$2774,5,0)-VLOOKUP(B2427,$B$2:$G$2774,5,0))/365+(VLOOKUP(IF(C2427="Нет",VLOOKUP(A2427,Оп27_BYN→EUR!$A$2:$C$33,3,0),VLOOKUP((A2427-1),Оп27_BYN→EUR!$A$2:$C$33,3,0)),$B$2:$G$2774,6,0)-VLOOKUP(B2427,$B$2:$G$2774,6,0))/366)</f>
        <v>2.6670107633494672E-2</v>
      </c>
      <c r="F2427" s="54">
        <f>COUNTIF(D2428:$D$2774,365)</f>
        <v>347</v>
      </c>
      <c r="G2427" s="54">
        <f>COUNTIF(D2428:$D$2774,366)</f>
        <v>0</v>
      </c>
    </row>
    <row r="2428" spans="1:7" x14ac:dyDescent="0.25">
      <c r="A2428" s="54">
        <f>COUNTIF($C$3:C2428,"Да")</f>
        <v>27</v>
      </c>
      <c r="B2428" s="53">
        <f t="shared" si="73"/>
        <v>47826</v>
      </c>
      <c r="C2428" s="53" t="str">
        <f>IF(ISERROR(VLOOKUP(B2428,Оп27_BYN→EUR!$C$3:$C$33,1,0)),"Нет","Да")</f>
        <v>Нет</v>
      </c>
      <c r="D2428" s="54">
        <f t="shared" si="74"/>
        <v>365</v>
      </c>
      <c r="E2428" s="55">
        <f>('Все выпуски'!$H$4*'Все выпуски'!$H$8)*((VLOOKUP(IF(C2428="Нет",VLOOKUP(A2428,Оп27_BYN→EUR!$A$2:$C$33,3,0),VLOOKUP((A2428-1),Оп27_BYN→EUR!$A$2:$C$33,3,0)),$B$2:$G$2774,5,0)-VLOOKUP(B2428,$B$2:$G$2774,5,0))/365+(VLOOKUP(IF(C2428="Нет",VLOOKUP(A2428,Оп27_BYN→EUR!$A$2:$C$33,3,0),VLOOKUP((A2428-1),Оп27_BYN→EUR!$A$2:$C$33,3,0)),$B$2:$G$2774,6,0)-VLOOKUP(B2428,$B$2:$G$2774,6,0))/366)</f>
        <v>5.3340215266989344E-2</v>
      </c>
      <c r="F2428" s="54">
        <f>COUNTIF(D2429:$D$2774,365)</f>
        <v>346</v>
      </c>
      <c r="G2428" s="54">
        <f>COUNTIF(D2429:$D$2774,366)</f>
        <v>0</v>
      </c>
    </row>
    <row r="2429" spans="1:7" x14ac:dyDescent="0.25">
      <c r="A2429" s="54">
        <f>COUNTIF($C$3:C2429,"Да")</f>
        <v>27</v>
      </c>
      <c r="B2429" s="53">
        <f t="shared" si="73"/>
        <v>47827</v>
      </c>
      <c r="C2429" s="53" t="str">
        <f>IF(ISERROR(VLOOKUP(B2429,Оп27_BYN→EUR!$C$3:$C$33,1,0)),"Нет","Да")</f>
        <v>Нет</v>
      </c>
      <c r="D2429" s="54">
        <f t="shared" si="74"/>
        <v>365</v>
      </c>
      <c r="E2429" s="55">
        <f>('Все выпуски'!$H$4*'Все выпуски'!$H$8)*((VLOOKUP(IF(C2429="Нет",VLOOKUP(A2429,Оп27_BYN→EUR!$A$2:$C$33,3,0),VLOOKUP((A2429-1),Оп27_BYN→EUR!$A$2:$C$33,3,0)),$B$2:$G$2774,5,0)-VLOOKUP(B2429,$B$2:$G$2774,5,0))/365+(VLOOKUP(IF(C2429="Нет",VLOOKUP(A2429,Оп27_BYN→EUR!$A$2:$C$33,3,0),VLOOKUP((A2429-1),Оп27_BYN→EUR!$A$2:$C$33,3,0)),$B$2:$G$2774,6,0)-VLOOKUP(B2429,$B$2:$G$2774,6,0))/366)</f>
        <v>8.0010322900484002E-2</v>
      </c>
      <c r="F2429" s="54">
        <f>COUNTIF(D2430:$D$2774,365)</f>
        <v>345</v>
      </c>
      <c r="G2429" s="54">
        <f>COUNTIF(D2430:$D$2774,366)</f>
        <v>0</v>
      </c>
    </row>
    <row r="2430" spans="1:7" x14ac:dyDescent="0.25">
      <c r="A2430" s="54">
        <f>COUNTIF($C$3:C2430,"Да")</f>
        <v>27</v>
      </c>
      <c r="B2430" s="53">
        <f t="shared" si="73"/>
        <v>47828</v>
      </c>
      <c r="C2430" s="53" t="str">
        <f>IF(ISERROR(VLOOKUP(B2430,Оп27_BYN→EUR!$C$3:$C$33,1,0)),"Нет","Да")</f>
        <v>Нет</v>
      </c>
      <c r="D2430" s="54">
        <f t="shared" si="74"/>
        <v>365</v>
      </c>
      <c r="E2430" s="55">
        <f>('Все выпуски'!$H$4*'Все выпуски'!$H$8)*((VLOOKUP(IF(C2430="Нет",VLOOKUP(A2430,Оп27_BYN→EUR!$A$2:$C$33,3,0),VLOOKUP((A2430-1),Оп27_BYN→EUR!$A$2:$C$33,3,0)),$B$2:$G$2774,5,0)-VLOOKUP(B2430,$B$2:$G$2774,5,0))/365+(VLOOKUP(IF(C2430="Нет",VLOOKUP(A2430,Оп27_BYN→EUR!$A$2:$C$33,3,0),VLOOKUP((A2430-1),Оп27_BYN→EUR!$A$2:$C$33,3,0)),$B$2:$G$2774,6,0)-VLOOKUP(B2430,$B$2:$G$2774,6,0))/366)</f>
        <v>0.10668043053397869</v>
      </c>
      <c r="F2430" s="54">
        <f>COUNTIF(D2431:$D$2774,365)</f>
        <v>344</v>
      </c>
      <c r="G2430" s="54">
        <f>COUNTIF(D2431:$D$2774,366)</f>
        <v>0</v>
      </c>
    </row>
    <row r="2431" spans="1:7" x14ac:dyDescent="0.25">
      <c r="A2431" s="54">
        <f>COUNTIF($C$3:C2431,"Да")</f>
        <v>27</v>
      </c>
      <c r="B2431" s="53">
        <f t="shared" si="73"/>
        <v>47829</v>
      </c>
      <c r="C2431" s="53" t="str">
        <f>IF(ISERROR(VLOOKUP(B2431,Оп27_BYN→EUR!$C$3:$C$33,1,0)),"Нет","Да")</f>
        <v>Нет</v>
      </c>
      <c r="D2431" s="54">
        <f t="shared" si="74"/>
        <v>365</v>
      </c>
      <c r="E2431" s="55">
        <f>('Все выпуски'!$H$4*'Все выпуски'!$H$8)*((VLOOKUP(IF(C2431="Нет",VLOOKUP(A2431,Оп27_BYN→EUR!$A$2:$C$33,3,0),VLOOKUP((A2431-1),Оп27_BYN→EUR!$A$2:$C$33,3,0)),$B$2:$G$2774,5,0)-VLOOKUP(B2431,$B$2:$G$2774,5,0))/365+(VLOOKUP(IF(C2431="Нет",VLOOKUP(A2431,Оп27_BYN→EUR!$A$2:$C$33,3,0),VLOOKUP((A2431-1),Оп27_BYN→EUR!$A$2:$C$33,3,0)),$B$2:$G$2774,6,0)-VLOOKUP(B2431,$B$2:$G$2774,6,0))/366)</f>
        <v>0.13335053816747336</v>
      </c>
      <c r="F2431" s="54">
        <f>COUNTIF(D2432:$D$2774,365)</f>
        <v>343</v>
      </c>
      <c r="G2431" s="54">
        <f>COUNTIF(D2432:$D$2774,366)</f>
        <v>0</v>
      </c>
    </row>
    <row r="2432" spans="1:7" x14ac:dyDescent="0.25">
      <c r="A2432" s="54">
        <f>COUNTIF($C$3:C2432,"Да")</f>
        <v>27</v>
      </c>
      <c r="B2432" s="53">
        <f t="shared" si="73"/>
        <v>47830</v>
      </c>
      <c r="C2432" s="53" t="str">
        <f>IF(ISERROR(VLOOKUP(B2432,Оп27_BYN→EUR!$C$3:$C$33,1,0)),"Нет","Да")</f>
        <v>Нет</v>
      </c>
      <c r="D2432" s="54">
        <f t="shared" si="74"/>
        <v>365</v>
      </c>
      <c r="E2432" s="55">
        <f>('Все выпуски'!$H$4*'Все выпуски'!$H$8)*((VLOOKUP(IF(C2432="Нет",VLOOKUP(A2432,Оп27_BYN→EUR!$A$2:$C$33,3,0),VLOOKUP((A2432-1),Оп27_BYN→EUR!$A$2:$C$33,3,0)),$B$2:$G$2774,5,0)-VLOOKUP(B2432,$B$2:$G$2774,5,0))/365+(VLOOKUP(IF(C2432="Нет",VLOOKUP(A2432,Оп27_BYN→EUR!$A$2:$C$33,3,0),VLOOKUP((A2432-1),Оп27_BYN→EUR!$A$2:$C$33,3,0)),$B$2:$G$2774,6,0)-VLOOKUP(B2432,$B$2:$G$2774,6,0))/366)</f>
        <v>0.160020645800968</v>
      </c>
      <c r="F2432" s="54">
        <f>COUNTIF(D2433:$D$2774,365)</f>
        <v>342</v>
      </c>
      <c r="G2432" s="54">
        <f>COUNTIF(D2433:$D$2774,366)</f>
        <v>0</v>
      </c>
    </row>
    <row r="2433" spans="1:7" x14ac:dyDescent="0.25">
      <c r="A2433" s="54">
        <f>COUNTIF($C$3:C2433,"Да")</f>
        <v>27</v>
      </c>
      <c r="B2433" s="53">
        <f t="shared" si="73"/>
        <v>47831</v>
      </c>
      <c r="C2433" s="53" t="str">
        <f>IF(ISERROR(VLOOKUP(B2433,Оп27_BYN→EUR!$C$3:$C$33,1,0)),"Нет","Да")</f>
        <v>Нет</v>
      </c>
      <c r="D2433" s="54">
        <f t="shared" si="74"/>
        <v>365</v>
      </c>
      <c r="E2433" s="55">
        <f>('Все выпуски'!$H$4*'Все выпуски'!$H$8)*((VLOOKUP(IF(C2433="Нет",VLOOKUP(A2433,Оп27_BYN→EUR!$A$2:$C$33,3,0),VLOOKUP((A2433-1),Оп27_BYN→EUR!$A$2:$C$33,3,0)),$B$2:$G$2774,5,0)-VLOOKUP(B2433,$B$2:$G$2774,5,0))/365+(VLOOKUP(IF(C2433="Нет",VLOOKUP(A2433,Оп27_BYN→EUR!$A$2:$C$33,3,0),VLOOKUP((A2433-1),Оп27_BYN→EUR!$A$2:$C$33,3,0)),$B$2:$G$2774,6,0)-VLOOKUP(B2433,$B$2:$G$2774,6,0))/366)</f>
        <v>0.1866907534344627</v>
      </c>
      <c r="F2433" s="54">
        <f>COUNTIF(D2434:$D$2774,365)</f>
        <v>341</v>
      </c>
      <c r="G2433" s="54">
        <f>COUNTIF(D2434:$D$2774,366)</f>
        <v>0</v>
      </c>
    </row>
    <row r="2434" spans="1:7" x14ac:dyDescent="0.25">
      <c r="A2434" s="54">
        <f>COUNTIF($C$3:C2434,"Да")</f>
        <v>27</v>
      </c>
      <c r="B2434" s="53">
        <f t="shared" si="73"/>
        <v>47832</v>
      </c>
      <c r="C2434" s="53" t="str">
        <f>IF(ISERROR(VLOOKUP(B2434,Оп27_BYN→EUR!$C$3:$C$33,1,0)),"Нет","Да")</f>
        <v>Нет</v>
      </c>
      <c r="D2434" s="54">
        <f t="shared" si="74"/>
        <v>365</v>
      </c>
      <c r="E2434" s="55">
        <f>('Все выпуски'!$H$4*'Все выпуски'!$H$8)*((VLOOKUP(IF(C2434="Нет",VLOOKUP(A2434,Оп27_BYN→EUR!$A$2:$C$33,3,0),VLOOKUP((A2434-1),Оп27_BYN→EUR!$A$2:$C$33,3,0)),$B$2:$G$2774,5,0)-VLOOKUP(B2434,$B$2:$G$2774,5,0))/365+(VLOOKUP(IF(C2434="Нет",VLOOKUP(A2434,Оп27_BYN→EUR!$A$2:$C$33,3,0),VLOOKUP((A2434-1),Оп27_BYN→EUR!$A$2:$C$33,3,0)),$B$2:$G$2774,6,0)-VLOOKUP(B2434,$B$2:$G$2774,6,0))/366)</f>
        <v>0.21336086106795737</v>
      </c>
      <c r="F2434" s="54">
        <f>COUNTIF(D2435:$D$2774,365)</f>
        <v>340</v>
      </c>
      <c r="G2434" s="54">
        <f>COUNTIF(D2435:$D$2774,366)</f>
        <v>0</v>
      </c>
    </row>
    <row r="2435" spans="1:7" x14ac:dyDescent="0.25">
      <c r="A2435" s="54">
        <f>COUNTIF($C$3:C2435,"Да")</f>
        <v>27</v>
      </c>
      <c r="B2435" s="53">
        <f t="shared" si="73"/>
        <v>47833</v>
      </c>
      <c r="C2435" s="53" t="str">
        <f>IF(ISERROR(VLOOKUP(B2435,Оп27_BYN→EUR!$C$3:$C$33,1,0)),"Нет","Да")</f>
        <v>Нет</v>
      </c>
      <c r="D2435" s="54">
        <f t="shared" si="74"/>
        <v>365</v>
      </c>
      <c r="E2435" s="55">
        <f>('Все выпуски'!$H$4*'Все выпуски'!$H$8)*((VLOOKUP(IF(C2435="Нет",VLOOKUP(A2435,Оп27_BYN→EUR!$A$2:$C$33,3,0),VLOOKUP((A2435-1),Оп27_BYN→EUR!$A$2:$C$33,3,0)),$B$2:$G$2774,5,0)-VLOOKUP(B2435,$B$2:$G$2774,5,0))/365+(VLOOKUP(IF(C2435="Нет",VLOOKUP(A2435,Оп27_BYN→EUR!$A$2:$C$33,3,0),VLOOKUP((A2435-1),Оп27_BYN→EUR!$A$2:$C$33,3,0)),$B$2:$G$2774,6,0)-VLOOKUP(B2435,$B$2:$G$2774,6,0))/366)</f>
        <v>0.24003096870145205</v>
      </c>
      <c r="F2435" s="54">
        <f>COUNTIF(D2436:$D$2774,365)</f>
        <v>339</v>
      </c>
      <c r="G2435" s="54">
        <f>COUNTIF(D2436:$D$2774,366)</f>
        <v>0</v>
      </c>
    </row>
    <row r="2436" spans="1:7" x14ac:dyDescent="0.25">
      <c r="A2436" s="54">
        <f>COUNTIF($C$3:C2436,"Да")</f>
        <v>27</v>
      </c>
      <c r="B2436" s="53">
        <f t="shared" ref="B2436:B2499" si="75">B2435+1</f>
        <v>47834</v>
      </c>
      <c r="C2436" s="53" t="str">
        <f>IF(ISERROR(VLOOKUP(B2436,Оп27_BYN→EUR!$C$3:$C$33,1,0)),"Нет","Да")</f>
        <v>Нет</v>
      </c>
      <c r="D2436" s="54">
        <f t="shared" si="74"/>
        <v>365</v>
      </c>
      <c r="E2436" s="55">
        <f>('Все выпуски'!$H$4*'Все выпуски'!$H$8)*((VLOOKUP(IF(C2436="Нет",VLOOKUP(A2436,Оп27_BYN→EUR!$A$2:$C$33,3,0),VLOOKUP((A2436-1),Оп27_BYN→EUR!$A$2:$C$33,3,0)),$B$2:$G$2774,5,0)-VLOOKUP(B2436,$B$2:$G$2774,5,0))/365+(VLOOKUP(IF(C2436="Нет",VLOOKUP(A2436,Оп27_BYN→EUR!$A$2:$C$33,3,0),VLOOKUP((A2436-1),Оп27_BYN→EUR!$A$2:$C$33,3,0)),$B$2:$G$2774,6,0)-VLOOKUP(B2436,$B$2:$G$2774,6,0))/366)</f>
        <v>0.26670107633494672</v>
      </c>
      <c r="F2436" s="54">
        <f>COUNTIF(D2437:$D$2774,365)</f>
        <v>338</v>
      </c>
      <c r="G2436" s="54">
        <f>COUNTIF(D2437:$D$2774,366)</f>
        <v>0</v>
      </c>
    </row>
    <row r="2437" spans="1:7" x14ac:dyDescent="0.25">
      <c r="A2437" s="54">
        <f>COUNTIF($C$3:C2437,"Да")</f>
        <v>27</v>
      </c>
      <c r="B2437" s="53">
        <f t="shared" si="75"/>
        <v>47835</v>
      </c>
      <c r="C2437" s="53" t="str">
        <f>IF(ISERROR(VLOOKUP(B2437,Оп27_BYN→EUR!$C$3:$C$33,1,0)),"Нет","Да")</f>
        <v>Нет</v>
      </c>
      <c r="D2437" s="54">
        <f t="shared" si="74"/>
        <v>365</v>
      </c>
      <c r="E2437" s="55">
        <f>('Все выпуски'!$H$4*'Все выпуски'!$H$8)*((VLOOKUP(IF(C2437="Нет",VLOOKUP(A2437,Оп27_BYN→EUR!$A$2:$C$33,3,0),VLOOKUP((A2437-1),Оп27_BYN→EUR!$A$2:$C$33,3,0)),$B$2:$G$2774,5,0)-VLOOKUP(B2437,$B$2:$G$2774,5,0))/365+(VLOOKUP(IF(C2437="Нет",VLOOKUP(A2437,Оп27_BYN→EUR!$A$2:$C$33,3,0),VLOOKUP((A2437-1),Оп27_BYN→EUR!$A$2:$C$33,3,0)),$B$2:$G$2774,6,0)-VLOOKUP(B2437,$B$2:$G$2774,6,0))/366)</f>
        <v>0.29337118396844142</v>
      </c>
      <c r="F2437" s="54">
        <f>COUNTIF(D2438:$D$2774,365)</f>
        <v>337</v>
      </c>
      <c r="G2437" s="54">
        <f>COUNTIF(D2438:$D$2774,366)</f>
        <v>0</v>
      </c>
    </row>
    <row r="2438" spans="1:7" x14ac:dyDescent="0.25">
      <c r="A2438" s="54">
        <f>COUNTIF($C$3:C2438,"Да")</f>
        <v>27</v>
      </c>
      <c r="B2438" s="53">
        <f t="shared" si="75"/>
        <v>47836</v>
      </c>
      <c r="C2438" s="53" t="str">
        <f>IF(ISERROR(VLOOKUP(B2438,Оп27_BYN→EUR!$C$3:$C$33,1,0)),"Нет","Да")</f>
        <v>Нет</v>
      </c>
      <c r="D2438" s="54">
        <f t="shared" si="74"/>
        <v>365</v>
      </c>
      <c r="E2438" s="55">
        <f>('Все выпуски'!$H$4*'Все выпуски'!$H$8)*((VLOOKUP(IF(C2438="Нет",VLOOKUP(A2438,Оп27_BYN→EUR!$A$2:$C$33,3,0),VLOOKUP((A2438-1),Оп27_BYN→EUR!$A$2:$C$33,3,0)),$B$2:$G$2774,5,0)-VLOOKUP(B2438,$B$2:$G$2774,5,0))/365+(VLOOKUP(IF(C2438="Нет",VLOOKUP(A2438,Оп27_BYN→EUR!$A$2:$C$33,3,0),VLOOKUP((A2438-1),Оп27_BYN→EUR!$A$2:$C$33,3,0)),$B$2:$G$2774,6,0)-VLOOKUP(B2438,$B$2:$G$2774,6,0))/366)</f>
        <v>0.32004129160193601</v>
      </c>
      <c r="F2438" s="54">
        <f>COUNTIF(D2439:$D$2774,365)</f>
        <v>336</v>
      </c>
      <c r="G2438" s="54">
        <f>COUNTIF(D2439:$D$2774,366)</f>
        <v>0</v>
      </c>
    </row>
    <row r="2439" spans="1:7" x14ac:dyDescent="0.25">
      <c r="A2439" s="54">
        <f>COUNTIF($C$3:C2439,"Да")</f>
        <v>27</v>
      </c>
      <c r="B2439" s="53">
        <f t="shared" si="75"/>
        <v>47837</v>
      </c>
      <c r="C2439" s="53" t="str">
        <f>IF(ISERROR(VLOOKUP(B2439,Оп27_BYN→EUR!$C$3:$C$33,1,0)),"Нет","Да")</f>
        <v>Нет</v>
      </c>
      <c r="D2439" s="54">
        <f t="shared" si="74"/>
        <v>365</v>
      </c>
      <c r="E2439" s="55">
        <f>('Все выпуски'!$H$4*'Все выпуски'!$H$8)*((VLOOKUP(IF(C2439="Нет",VLOOKUP(A2439,Оп27_BYN→EUR!$A$2:$C$33,3,0),VLOOKUP((A2439-1),Оп27_BYN→EUR!$A$2:$C$33,3,0)),$B$2:$G$2774,5,0)-VLOOKUP(B2439,$B$2:$G$2774,5,0))/365+(VLOOKUP(IF(C2439="Нет",VLOOKUP(A2439,Оп27_BYN→EUR!$A$2:$C$33,3,0),VLOOKUP((A2439-1),Оп27_BYN→EUR!$A$2:$C$33,3,0)),$B$2:$G$2774,6,0)-VLOOKUP(B2439,$B$2:$G$2774,6,0))/366)</f>
        <v>0.34671139923543071</v>
      </c>
      <c r="F2439" s="54">
        <f>COUNTIF(D2440:$D$2774,365)</f>
        <v>335</v>
      </c>
      <c r="G2439" s="54">
        <f>COUNTIF(D2440:$D$2774,366)</f>
        <v>0</v>
      </c>
    </row>
    <row r="2440" spans="1:7" x14ac:dyDescent="0.25">
      <c r="A2440" s="54">
        <f>COUNTIF($C$3:C2440,"Да")</f>
        <v>27</v>
      </c>
      <c r="B2440" s="53">
        <f t="shared" si="75"/>
        <v>47838</v>
      </c>
      <c r="C2440" s="53" t="str">
        <f>IF(ISERROR(VLOOKUP(B2440,Оп27_BYN→EUR!$C$3:$C$33,1,0)),"Нет","Да")</f>
        <v>Нет</v>
      </c>
      <c r="D2440" s="54">
        <f t="shared" si="74"/>
        <v>365</v>
      </c>
      <c r="E2440" s="55">
        <f>('Все выпуски'!$H$4*'Все выпуски'!$H$8)*((VLOOKUP(IF(C2440="Нет",VLOOKUP(A2440,Оп27_BYN→EUR!$A$2:$C$33,3,0),VLOOKUP((A2440-1),Оп27_BYN→EUR!$A$2:$C$33,3,0)),$B$2:$G$2774,5,0)-VLOOKUP(B2440,$B$2:$G$2774,5,0))/365+(VLOOKUP(IF(C2440="Нет",VLOOKUP(A2440,Оп27_BYN→EUR!$A$2:$C$33,3,0),VLOOKUP((A2440-1),Оп27_BYN→EUR!$A$2:$C$33,3,0)),$B$2:$G$2774,6,0)-VLOOKUP(B2440,$B$2:$G$2774,6,0))/366)</f>
        <v>0.37338150686892541</v>
      </c>
      <c r="F2440" s="54">
        <f>COUNTIF(D2441:$D$2774,365)</f>
        <v>334</v>
      </c>
      <c r="G2440" s="54">
        <f>COUNTIF(D2441:$D$2774,366)</f>
        <v>0</v>
      </c>
    </row>
    <row r="2441" spans="1:7" x14ac:dyDescent="0.25">
      <c r="A2441" s="54">
        <f>COUNTIF($C$3:C2441,"Да")</f>
        <v>27</v>
      </c>
      <c r="B2441" s="53">
        <f t="shared" si="75"/>
        <v>47839</v>
      </c>
      <c r="C2441" s="53" t="str">
        <f>IF(ISERROR(VLOOKUP(B2441,Оп27_BYN→EUR!$C$3:$C$33,1,0)),"Нет","Да")</f>
        <v>Нет</v>
      </c>
      <c r="D2441" s="54">
        <f t="shared" si="74"/>
        <v>365</v>
      </c>
      <c r="E2441" s="55">
        <f>('Все выпуски'!$H$4*'Все выпуски'!$H$8)*((VLOOKUP(IF(C2441="Нет",VLOOKUP(A2441,Оп27_BYN→EUR!$A$2:$C$33,3,0),VLOOKUP((A2441-1),Оп27_BYN→EUR!$A$2:$C$33,3,0)),$B$2:$G$2774,5,0)-VLOOKUP(B2441,$B$2:$G$2774,5,0))/365+(VLOOKUP(IF(C2441="Нет",VLOOKUP(A2441,Оп27_BYN→EUR!$A$2:$C$33,3,0),VLOOKUP((A2441-1),Оп27_BYN→EUR!$A$2:$C$33,3,0)),$B$2:$G$2774,6,0)-VLOOKUP(B2441,$B$2:$G$2774,6,0))/366)</f>
        <v>0.40005161450242005</v>
      </c>
      <c r="F2441" s="54">
        <f>COUNTIF(D2442:$D$2774,365)</f>
        <v>333</v>
      </c>
      <c r="G2441" s="54">
        <f>COUNTIF(D2442:$D$2774,366)</f>
        <v>0</v>
      </c>
    </row>
    <row r="2442" spans="1:7" x14ac:dyDescent="0.25">
      <c r="A2442" s="54">
        <f>COUNTIF($C$3:C2442,"Да")</f>
        <v>27</v>
      </c>
      <c r="B2442" s="53">
        <f t="shared" si="75"/>
        <v>47840</v>
      </c>
      <c r="C2442" s="53" t="str">
        <f>IF(ISERROR(VLOOKUP(B2442,Оп27_BYN→EUR!$C$3:$C$33,1,0)),"Нет","Да")</f>
        <v>Нет</v>
      </c>
      <c r="D2442" s="54">
        <f t="shared" si="74"/>
        <v>365</v>
      </c>
      <c r="E2442" s="55">
        <f>('Все выпуски'!$H$4*'Все выпуски'!$H$8)*((VLOOKUP(IF(C2442="Нет",VLOOKUP(A2442,Оп27_BYN→EUR!$A$2:$C$33,3,0),VLOOKUP((A2442-1),Оп27_BYN→EUR!$A$2:$C$33,3,0)),$B$2:$G$2774,5,0)-VLOOKUP(B2442,$B$2:$G$2774,5,0))/365+(VLOOKUP(IF(C2442="Нет",VLOOKUP(A2442,Оп27_BYN→EUR!$A$2:$C$33,3,0),VLOOKUP((A2442-1),Оп27_BYN→EUR!$A$2:$C$33,3,0)),$B$2:$G$2774,6,0)-VLOOKUP(B2442,$B$2:$G$2774,6,0))/366)</f>
        <v>0.42672172213591475</v>
      </c>
      <c r="F2442" s="54">
        <f>COUNTIF(D2443:$D$2774,365)</f>
        <v>332</v>
      </c>
      <c r="G2442" s="54">
        <f>COUNTIF(D2443:$D$2774,366)</f>
        <v>0</v>
      </c>
    </row>
    <row r="2443" spans="1:7" x14ac:dyDescent="0.25">
      <c r="A2443" s="54">
        <f>COUNTIF($C$3:C2443,"Да")</f>
        <v>27</v>
      </c>
      <c r="B2443" s="53">
        <f t="shared" si="75"/>
        <v>47841</v>
      </c>
      <c r="C2443" s="53" t="str">
        <f>IF(ISERROR(VLOOKUP(B2443,Оп27_BYN→EUR!$C$3:$C$33,1,0)),"Нет","Да")</f>
        <v>Нет</v>
      </c>
      <c r="D2443" s="54">
        <f t="shared" si="74"/>
        <v>365</v>
      </c>
      <c r="E2443" s="55">
        <f>('Все выпуски'!$H$4*'Все выпуски'!$H$8)*((VLOOKUP(IF(C2443="Нет",VLOOKUP(A2443,Оп27_BYN→EUR!$A$2:$C$33,3,0),VLOOKUP((A2443-1),Оп27_BYN→EUR!$A$2:$C$33,3,0)),$B$2:$G$2774,5,0)-VLOOKUP(B2443,$B$2:$G$2774,5,0))/365+(VLOOKUP(IF(C2443="Нет",VLOOKUP(A2443,Оп27_BYN→EUR!$A$2:$C$33,3,0),VLOOKUP((A2443-1),Оп27_BYN→EUR!$A$2:$C$33,3,0)),$B$2:$G$2774,6,0)-VLOOKUP(B2443,$B$2:$G$2774,6,0))/366)</f>
        <v>0.45339182976940945</v>
      </c>
      <c r="F2443" s="54">
        <f>COUNTIF(D2444:$D$2774,365)</f>
        <v>331</v>
      </c>
      <c r="G2443" s="54">
        <f>COUNTIF(D2444:$D$2774,366)</f>
        <v>0</v>
      </c>
    </row>
    <row r="2444" spans="1:7" x14ac:dyDescent="0.25">
      <c r="A2444" s="54">
        <f>COUNTIF($C$3:C2444,"Да")</f>
        <v>27</v>
      </c>
      <c r="B2444" s="53">
        <f t="shared" si="75"/>
        <v>47842</v>
      </c>
      <c r="C2444" s="53" t="str">
        <f>IF(ISERROR(VLOOKUP(B2444,Оп27_BYN→EUR!$C$3:$C$33,1,0)),"Нет","Да")</f>
        <v>Нет</v>
      </c>
      <c r="D2444" s="54">
        <f t="shared" si="74"/>
        <v>365</v>
      </c>
      <c r="E2444" s="55">
        <f>('Все выпуски'!$H$4*'Все выпуски'!$H$8)*((VLOOKUP(IF(C2444="Нет",VLOOKUP(A2444,Оп27_BYN→EUR!$A$2:$C$33,3,0),VLOOKUP((A2444-1),Оп27_BYN→EUR!$A$2:$C$33,3,0)),$B$2:$G$2774,5,0)-VLOOKUP(B2444,$B$2:$G$2774,5,0))/365+(VLOOKUP(IF(C2444="Нет",VLOOKUP(A2444,Оп27_BYN→EUR!$A$2:$C$33,3,0),VLOOKUP((A2444-1),Оп27_BYN→EUR!$A$2:$C$33,3,0)),$B$2:$G$2774,6,0)-VLOOKUP(B2444,$B$2:$G$2774,6,0))/366)</f>
        <v>0.48006193740290409</v>
      </c>
      <c r="F2444" s="54">
        <f>COUNTIF(D2445:$D$2774,365)</f>
        <v>330</v>
      </c>
      <c r="G2444" s="54">
        <f>COUNTIF(D2445:$D$2774,366)</f>
        <v>0</v>
      </c>
    </row>
    <row r="2445" spans="1:7" x14ac:dyDescent="0.25">
      <c r="A2445" s="54">
        <f>COUNTIF($C$3:C2445,"Да")</f>
        <v>27</v>
      </c>
      <c r="B2445" s="53">
        <f t="shared" si="75"/>
        <v>47843</v>
      </c>
      <c r="C2445" s="53" t="str">
        <f>IF(ISERROR(VLOOKUP(B2445,Оп27_BYN→EUR!$C$3:$C$33,1,0)),"Нет","Да")</f>
        <v>Нет</v>
      </c>
      <c r="D2445" s="54">
        <f t="shared" si="74"/>
        <v>365</v>
      </c>
      <c r="E2445" s="55">
        <f>('Все выпуски'!$H$4*'Все выпуски'!$H$8)*((VLOOKUP(IF(C2445="Нет",VLOOKUP(A2445,Оп27_BYN→EUR!$A$2:$C$33,3,0),VLOOKUP((A2445-1),Оп27_BYN→EUR!$A$2:$C$33,3,0)),$B$2:$G$2774,5,0)-VLOOKUP(B2445,$B$2:$G$2774,5,0))/365+(VLOOKUP(IF(C2445="Нет",VLOOKUP(A2445,Оп27_BYN→EUR!$A$2:$C$33,3,0),VLOOKUP((A2445-1),Оп27_BYN→EUR!$A$2:$C$33,3,0)),$B$2:$G$2774,6,0)-VLOOKUP(B2445,$B$2:$G$2774,6,0))/366)</f>
        <v>0.50673204503639879</v>
      </c>
      <c r="F2445" s="54">
        <f>COUNTIF(D2446:$D$2774,365)</f>
        <v>329</v>
      </c>
      <c r="G2445" s="54">
        <f>COUNTIF(D2446:$D$2774,366)</f>
        <v>0</v>
      </c>
    </row>
    <row r="2446" spans="1:7" x14ac:dyDescent="0.25">
      <c r="A2446" s="54">
        <f>COUNTIF($C$3:C2446,"Да")</f>
        <v>27</v>
      </c>
      <c r="B2446" s="53">
        <f t="shared" si="75"/>
        <v>47844</v>
      </c>
      <c r="C2446" s="53" t="str">
        <f>IF(ISERROR(VLOOKUP(B2446,Оп27_BYN→EUR!$C$3:$C$33,1,0)),"Нет","Да")</f>
        <v>Нет</v>
      </c>
      <c r="D2446" s="54">
        <f t="shared" si="74"/>
        <v>365</v>
      </c>
      <c r="E2446" s="55">
        <f>('Все выпуски'!$H$4*'Все выпуски'!$H$8)*((VLOOKUP(IF(C2446="Нет",VLOOKUP(A2446,Оп27_BYN→EUR!$A$2:$C$33,3,0),VLOOKUP((A2446-1),Оп27_BYN→EUR!$A$2:$C$33,3,0)),$B$2:$G$2774,5,0)-VLOOKUP(B2446,$B$2:$G$2774,5,0))/365+(VLOOKUP(IF(C2446="Нет",VLOOKUP(A2446,Оп27_BYN→EUR!$A$2:$C$33,3,0),VLOOKUP((A2446-1),Оп27_BYN→EUR!$A$2:$C$33,3,0)),$B$2:$G$2774,6,0)-VLOOKUP(B2446,$B$2:$G$2774,6,0))/366)</f>
        <v>0.53340215266989344</v>
      </c>
      <c r="F2446" s="54">
        <f>COUNTIF(D2447:$D$2774,365)</f>
        <v>328</v>
      </c>
      <c r="G2446" s="54">
        <f>COUNTIF(D2447:$D$2774,366)</f>
        <v>0</v>
      </c>
    </row>
    <row r="2447" spans="1:7" x14ac:dyDescent="0.25">
      <c r="A2447" s="54">
        <f>COUNTIF($C$3:C2447,"Да")</f>
        <v>27</v>
      </c>
      <c r="B2447" s="53">
        <f t="shared" si="75"/>
        <v>47845</v>
      </c>
      <c r="C2447" s="53" t="str">
        <f>IF(ISERROR(VLOOKUP(B2447,Оп27_BYN→EUR!$C$3:$C$33,1,0)),"Нет","Да")</f>
        <v>Нет</v>
      </c>
      <c r="D2447" s="54">
        <f t="shared" si="74"/>
        <v>365</v>
      </c>
      <c r="E2447" s="55">
        <f>('Все выпуски'!$H$4*'Все выпуски'!$H$8)*((VLOOKUP(IF(C2447="Нет",VLOOKUP(A2447,Оп27_BYN→EUR!$A$2:$C$33,3,0),VLOOKUP((A2447-1),Оп27_BYN→EUR!$A$2:$C$33,3,0)),$B$2:$G$2774,5,0)-VLOOKUP(B2447,$B$2:$G$2774,5,0))/365+(VLOOKUP(IF(C2447="Нет",VLOOKUP(A2447,Оп27_BYN→EUR!$A$2:$C$33,3,0),VLOOKUP((A2447-1),Оп27_BYN→EUR!$A$2:$C$33,3,0)),$B$2:$G$2774,6,0)-VLOOKUP(B2447,$B$2:$G$2774,6,0))/366)</f>
        <v>0.56007226030338808</v>
      </c>
      <c r="F2447" s="54">
        <f>COUNTIF(D2448:$D$2774,365)</f>
        <v>327</v>
      </c>
      <c r="G2447" s="54">
        <f>COUNTIF(D2448:$D$2774,366)</f>
        <v>0</v>
      </c>
    </row>
    <row r="2448" spans="1:7" x14ac:dyDescent="0.25">
      <c r="A2448" s="54">
        <f>COUNTIF($C$3:C2448,"Да")</f>
        <v>27</v>
      </c>
      <c r="B2448" s="53">
        <f t="shared" si="75"/>
        <v>47846</v>
      </c>
      <c r="C2448" s="53" t="str">
        <f>IF(ISERROR(VLOOKUP(B2448,Оп27_BYN→EUR!$C$3:$C$33,1,0)),"Нет","Да")</f>
        <v>Нет</v>
      </c>
      <c r="D2448" s="54">
        <f t="shared" si="74"/>
        <v>365</v>
      </c>
      <c r="E2448" s="55">
        <f>('Все выпуски'!$H$4*'Все выпуски'!$H$8)*((VLOOKUP(IF(C2448="Нет",VLOOKUP(A2448,Оп27_BYN→EUR!$A$2:$C$33,3,0),VLOOKUP((A2448-1),Оп27_BYN→EUR!$A$2:$C$33,3,0)),$B$2:$G$2774,5,0)-VLOOKUP(B2448,$B$2:$G$2774,5,0))/365+(VLOOKUP(IF(C2448="Нет",VLOOKUP(A2448,Оп27_BYN→EUR!$A$2:$C$33,3,0),VLOOKUP((A2448-1),Оп27_BYN→EUR!$A$2:$C$33,3,0)),$B$2:$G$2774,6,0)-VLOOKUP(B2448,$B$2:$G$2774,6,0))/366)</f>
        <v>0.58674236793688284</v>
      </c>
      <c r="F2448" s="54">
        <f>COUNTIF(D2449:$D$2774,365)</f>
        <v>326</v>
      </c>
      <c r="G2448" s="54">
        <f>COUNTIF(D2449:$D$2774,366)</f>
        <v>0</v>
      </c>
    </row>
    <row r="2449" spans="1:7" x14ac:dyDescent="0.25">
      <c r="A2449" s="54">
        <f>COUNTIF($C$3:C2449,"Да")</f>
        <v>27</v>
      </c>
      <c r="B2449" s="53">
        <f t="shared" si="75"/>
        <v>47847</v>
      </c>
      <c r="C2449" s="53" t="str">
        <f>IF(ISERROR(VLOOKUP(B2449,Оп27_BYN→EUR!$C$3:$C$33,1,0)),"Нет","Да")</f>
        <v>Нет</v>
      </c>
      <c r="D2449" s="54">
        <f t="shared" si="74"/>
        <v>365</v>
      </c>
      <c r="E2449" s="55">
        <f>('Все выпуски'!$H$4*'Все выпуски'!$H$8)*((VLOOKUP(IF(C2449="Нет",VLOOKUP(A2449,Оп27_BYN→EUR!$A$2:$C$33,3,0),VLOOKUP((A2449-1),Оп27_BYN→EUR!$A$2:$C$33,3,0)),$B$2:$G$2774,5,0)-VLOOKUP(B2449,$B$2:$G$2774,5,0))/365+(VLOOKUP(IF(C2449="Нет",VLOOKUP(A2449,Оп27_BYN→EUR!$A$2:$C$33,3,0),VLOOKUP((A2449-1),Оп27_BYN→EUR!$A$2:$C$33,3,0)),$B$2:$G$2774,6,0)-VLOOKUP(B2449,$B$2:$G$2774,6,0))/366)</f>
        <v>0.61341247557037748</v>
      </c>
      <c r="F2449" s="54">
        <f>COUNTIF(D2450:$D$2774,365)</f>
        <v>325</v>
      </c>
      <c r="G2449" s="54">
        <f>COUNTIF(D2450:$D$2774,366)</f>
        <v>0</v>
      </c>
    </row>
    <row r="2450" spans="1:7" x14ac:dyDescent="0.25">
      <c r="A2450" s="54">
        <f>COUNTIF($C$3:C2450,"Да")</f>
        <v>27</v>
      </c>
      <c r="B2450" s="53">
        <f t="shared" si="75"/>
        <v>47848</v>
      </c>
      <c r="C2450" s="53" t="str">
        <f>IF(ISERROR(VLOOKUP(B2450,Оп27_BYN→EUR!$C$3:$C$33,1,0)),"Нет","Да")</f>
        <v>Нет</v>
      </c>
      <c r="D2450" s="54">
        <f t="shared" ref="D2450:D2513" si="76">IF(MOD(YEAR(B2450),4)=0,366,365)</f>
        <v>365</v>
      </c>
      <c r="E2450" s="55">
        <f>('Все выпуски'!$H$4*'Все выпуски'!$H$8)*((VLOOKUP(IF(C2450="Нет",VLOOKUP(A2450,Оп27_BYN→EUR!$A$2:$C$33,3,0),VLOOKUP((A2450-1),Оп27_BYN→EUR!$A$2:$C$33,3,0)),$B$2:$G$2774,5,0)-VLOOKUP(B2450,$B$2:$G$2774,5,0))/365+(VLOOKUP(IF(C2450="Нет",VLOOKUP(A2450,Оп27_BYN→EUR!$A$2:$C$33,3,0),VLOOKUP((A2450-1),Оп27_BYN→EUR!$A$2:$C$33,3,0)),$B$2:$G$2774,6,0)-VLOOKUP(B2450,$B$2:$G$2774,6,0))/366)</f>
        <v>0.64008258320387201</v>
      </c>
      <c r="F2450" s="54">
        <f>COUNTIF(D2451:$D$2774,365)</f>
        <v>324</v>
      </c>
      <c r="G2450" s="54">
        <f>COUNTIF(D2451:$D$2774,366)</f>
        <v>0</v>
      </c>
    </row>
    <row r="2451" spans="1:7" x14ac:dyDescent="0.25">
      <c r="A2451" s="54">
        <f>COUNTIF($C$3:C2451,"Да")</f>
        <v>27</v>
      </c>
      <c r="B2451" s="53">
        <f t="shared" si="75"/>
        <v>47849</v>
      </c>
      <c r="C2451" s="53" t="str">
        <f>IF(ISERROR(VLOOKUP(B2451,Оп27_BYN→EUR!$C$3:$C$33,1,0)),"Нет","Да")</f>
        <v>Нет</v>
      </c>
      <c r="D2451" s="54">
        <f t="shared" si="76"/>
        <v>365</v>
      </c>
      <c r="E2451" s="55">
        <f>('Все выпуски'!$H$4*'Все выпуски'!$H$8)*((VLOOKUP(IF(C2451="Нет",VLOOKUP(A2451,Оп27_BYN→EUR!$A$2:$C$33,3,0),VLOOKUP((A2451-1),Оп27_BYN→EUR!$A$2:$C$33,3,0)),$B$2:$G$2774,5,0)-VLOOKUP(B2451,$B$2:$G$2774,5,0))/365+(VLOOKUP(IF(C2451="Нет",VLOOKUP(A2451,Оп27_BYN→EUR!$A$2:$C$33,3,0),VLOOKUP((A2451-1),Оп27_BYN→EUR!$A$2:$C$33,3,0)),$B$2:$G$2774,6,0)-VLOOKUP(B2451,$B$2:$G$2774,6,0))/366)</f>
        <v>0.66675269083736677</v>
      </c>
      <c r="F2451" s="54">
        <f>COUNTIF(D2452:$D$2774,365)</f>
        <v>323</v>
      </c>
      <c r="G2451" s="54">
        <f>COUNTIF(D2452:$D$2774,366)</f>
        <v>0</v>
      </c>
    </row>
    <row r="2452" spans="1:7" x14ac:dyDescent="0.25">
      <c r="A2452" s="54">
        <f>COUNTIF($C$3:C2452,"Да")</f>
        <v>27</v>
      </c>
      <c r="B2452" s="53">
        <f t="shared" si="75"/>
        <v>47850</v>
      </c>
      <c r="C2452" s="53" t="str">
        <f>IF(ISERROR(VLOOKUP(B2452,Оп27_BYN→EUR!$C$3:$C$33,1,0)),"Нет","Да")</f>
        <v>Нет</v>
      </c>
      <c r="D2452" s="54">
        <f t="shared" si="76"/>
        <v>365</v>
      </c>
      <c r="E2452" s="55">
        <f>('Все выпуски'!$H$4*'Все выпуски'!$H$8)*((VLOOKUP(IF(C2452="Нет",VLOOKUP(A2452,Оп27_BYN→EUR!$A$2:$C$33,3,0),VLOOKUP((A2452-1),Оп27_BYN→EUR!$A$2:$C$33,3,0)),$B$2:$G$2774,5,0)-VLOOKUP(B2452,$B$2:$G$2774,5,0))/365+(VLOOKUP(IF(C2452="Нет",VLOOKUP(A2452,Оп27_BYN→EUR!$A$2:$C$33,3,0),VLOOKUP((A2452-1),Оп27_BYN→EUR!$A$2:$C$33,3,0)),$B$2:$G$2774,6,0)-VLOOKUP(B2452,$B$2:$G$2774,6,0))/366)</f>
        <v>0.69342279847086141</v>
      </c>
      <c r="F2452" s="54">
        <f>COUNTIF(D2453:$D$2774,365)</f>
        <v>322</v>
      </c>
      <c r="G2452" s="54">
        <f>COUNTIF(D2453:$D$2774,366)</f>
        <v>0</v>
      </c>
    </row>
    <row r="2453" spans="1:7" x14ac:dyDescent="0.25">
      <c r="A2453" s="54">
        <f>COUNTIF($C$3:C2453,"Да")</f>
        <v>27</v>
      </c>
      <c r="B2453" s="53">
        <f t="shared" si="75"/>
        <v>47851</v>
      </c>
      <c r="C2453" s="53" t="str">
        <f>IF(ISERROR(VLOOKUP(B2453,Оп27_BYN→EUR!$C$3:$C$33,1,0)),"Нет","Да")</f>
        <v>Нет</v>
      </c>
      <c r="D2453" s="54">
        <f t="shared" si="76"/>
        <v>365</v>
      </c>
      <c r="E2453" s="55">
        <f>('Все выпуски'!$H$4*'Все выпуски'!$H$8)*((VLOOKUP(IF(C2453="Нет",VLOOKUP(A2453,Оп27_BYN→EUR!$A$2:$C$33,3,0),VLOOKUP((A2453-1),Оп27_BYN→EUR!$A$2:$C$33,3,0)),$B$2:$G$2774,5,0)-VLOOKUP(B2453,$B$2:$G$2774,5,0))/365+(VLOOKUP(IF(C2453="Нет",VLOOKUP(A2453,Оп27_BYN→EUR!$A$2:$C$33,3,0),VLOOKUP((A2453-1),Оп27_BYN→EUR!$A$2:$C$33,3,0)),$B$2:$G$2774,6,0)-VLOOKUP(B2453,$B$2:$G$2774,6,0))/366)</f>
        <v>0.72009290610435617</v>
      </c>
      <c r="F2453" s="54">
        <f>COUNTIF(D2454:$D$2774,365)</f>
        <v>321</v>
      </c>
      <c r="G2453" s="54">
        <f>COUNTIF(D2454:$D$2774,366)</f>
        <v>0</v>
      </c>
    </row>
    <row r="2454" spans="1:7" x14ac:dyDescent="0.25">
      <c r="A2454" s="54">
        <f>COUNTIF($C$3:C2454,"Да")</f>
        <v>27</v>
      </c>
      <c r="B2454" s="53">
        <f t="shared" si="75"/>
        <v>47852</v>
      </c>
      <c r="C2454" s="53" t="str">
        <f>IF(ISERROR(VLOOKUP(B2454,Оп27_BYN→EUR!$C$3:$C$33,1,0)),"Нет","Да")</f>
        <v>Нет</v>
      </c>
      <c r="D2454" s="54">
        <f t="shared" si="76"/>
        <v>365</v>
      </c>
      <c r="E2454" s="55">
        <f>('Все выпуски'!$H$4*'Все выпуски'!$H$8)*((VLOOKUP(IF(C2454="Нет",VLOOKUP(A2454,Оп27_BYN→EUR!$A$2:$C$33,3,0),VLOOKUP((A2454-1),Оп27_BYN→EUR!$A$2:$C$33,3,0)),$B$2:$G$2774,5,0)-VLOOKUP(B2454,$B$2:$G$2774,5,0))/365+(VLOOKUP(IF(C2454="Нет",VLOOKUP(A2454,Оп27_BYN→EUR!$A$2:$C$33,3,0),VLOOKUP((A2454-1),Оп27_BYN→EUR!$A$2:$C$33,3,0)),$B$2:$G$2774,6,0)-VLOOKUP(B2454,$B$2:$G$2774,6,0))/366)</f>
        <v>0.74676301373785081</v>
      </c>
      <c r="F2454" s="54">
        <f>COUNTIF(D2455:$D$2774,365)</f>
        <v>320</v>
      </c>
      <c r="G2454" s="54">
        <f>COUNTIF(D2455:$D$2774,366)</f>
        <v>0</v>
      </c>
    </row>
    <row r="2455" spans="1:7" x14ac:dyDescent="0.25">
      <c r="A2455" s="54">
        <f>COUNTIF($C$3:C2455,"Да")</f>
        <v>27</v>
      </c>
      <c r="B2455" s="53">
        <f t="shared" si="75"/>
        <v>47853</v>
      </c>
      <c r="C2455" s="53" t="str">
        <f>IF(ISERROR(VLOOKUP(B2455,Оп27_BYN→EUR!$C$3:$C$33,1,0)),"Нет","Да")</f>
        <v>Нет</v>
      </c>
      <c r="D2455" s="54">
        <f t="shared" si="76"/>
        <v>365</v>
      </c>
      <c r="E2455" s="55">
        <f>('Все выпуски'!$H$4*'Все выпуски'!$H$8)*((VLOOKUP(IF(C2455="Нет",VLOOKUP(A2455,Оп27_BYN→EUR!$A$2:$C$33,3,0),VLOOKUP((A2455-1),Оп27_BYN→EUR!$A$2:$C$33,3,0)),$B$2:$G$2774,5,0)-VLOOKUP(B2455,$B$2:$G$2774,5,0))/365+(VLOOKUP(IF(C2455="Нет",VLOOKUP(A2455,Оп27_BYN→EUR!$A$2:$C$33,3,0),VLOOKUP((A2455-1),Оп27_BYN→EUR!$A$2:$C$33,3,0)),$B$2:$G$2774,6,0)-VLOOKUP(B2455,$B$2:$G$2774,6,0))/366)</f>
        <v>0.77343312137134557</v>
      </c>
      <c r="F2455" s="54">
        <f>COUNTIF(D2456:$D$2774,365)</f>
        <v>319</v>
      </c>
      <c r="G2455" s="54">
        <f>COUNTIF(D2456:$D$2774,366)</f>
        <v>0</v>
      </c>
    </row>
    <row r="2456" spans="1:7" x14ac:dyDescent="0.25">
      <c r="A2456" s="54">
        <f>COUNTIF($C$3:C2456,"Да")</f>
        <v>27</v>
      </c>
      <c r="B2456" s="53">
        <f t="shared" si="75"/>
        <v>47854</v>
      </c>
      <c r="C2456" s="53" t="str">
        <f>IF(ISERROR(VLOOKUP(B2456,Оп27_BYN→EUR!$C$3:$C$33,1,0)),"Нет","Да")</f>
        <v>Нет</v>
      </c>
      <c r="D2456" s="54">
        <f t="shared" si="76"/>
        <v>365</v>
      </c>
      <c r="E2456" s="55">
        <f>('Все выпуски'!$H$4*'Все выпуски'!$H$8)*((VLOOKUP(IF(C2456="Нет",VLOOKUP(A2456,Оп27_BYN→EUR!$A$2:$C$33,3,0),VLOOKUP((A2456-1),Оп27_BYN→EUR!$A$2:$C$33,3,0)),$B$2:$G$2774,5,0)-VLOOKUP(B2456,$B$2:$G$2774,5,0))/365+(VLOOKUP(IF(C2456="Нет",VLOOKUP(A2456,Оп27_BYN→EUR!$A$2:$C$33,3,0),VLOOKUP((A2456-1),Оп27_BYN→EUR!$A$2:$C$33,3,0)),$B$2:$G$2774,6,0)-VLOOKUP(B2456,$B$2:$G$2774,6,0))/366)</f>
        <v>0.8001032290048401</v>
      </c>
      <c r="F2456" s="54">
        <f>COUNTIF(D2457:$D$2774,365)</f>
        <v>318</v>
      </c>
      <c r="G2456" s="54">
        <f>COUNTIF(D2457:$D$2774,366)</f>
        <v>0</v>
      </c>
    </row>
    <row r="2457" spans="1:7" x14ac:dyDescent="0.25">
      <c r="A2457" s="54">
        <f>COUNTIF($C$3:C2457,"Да")</f>
        <v>27</v>
      </c>
      <c r="B2457" s="53">
        <f t="shared" si="75"/>
        <v>47855</v>
      </c>
      <c r="C2457" s="53" t="str">
        <f>IF(ISERROR(VLOOKUP(B2457,Оп27_BYN→EUR!$C$3:$C$33,1,0)),"Нет","Да")</f>
        <v>Нет</v>
      </c>
      <c r="D2457" s="54">
        <f t="shared" si="76"/>
        <v>365</v>
      </c>
      <c r="E2457" s="55">
        <f>('Все выпуски'!$H$4*'Все выпуски'!$H$8)*((VLOOKUP(IF(C2457="Нет",VLOOKUP(A2457,Оп27_BYN→EUR!$A$2:$C$33,3,0),VLOOKUP((A2457-1),Оп27_BYN→EUR!$A$2:$C$33,3,0)),$B$2:$G$2774,5,0)-VLOOKUP(B2457,$B$2:$G$2774,5,0))/365+(VLOOKUP(IF(C2457="Нет",VLOOKUP(A2457,Оп27_BYN→EUR!$A$2:$C$33,3,0),VLOOKUP((A2457-1),Оп27_BYN→EUR!$A$2:$C$33,3,0)),$B$2:$G$2774,6,0)-VLOOKUP(B2457,$B$2:$G$2774,6,0))/366)</f>
        <v>0.82677333663833474</v>
      </c>
      <c r="F2457" s="54">
        <f>COUNTIF(D2458:$D$2774,365)</f>
        <v>317</v>
      </c>
      <c r="G2457" s="54">
        <f>COUNTIF(D2458:$D$2774,366)</f>
        <v>0</v>
      </c>
    </row>
    <row r="2458" spans="1:7" x14ac:dyDescent="0.25">
      <c r="A2458" s="54">
        <f>COUNTIF($C$3:C2458,"Да")</f>
        <v>27</v>
      </c>
      <c r="B2458" s="53">
        <f t="shared" si="75"/>
        <v>47856</v>
      </c>
      <c r="C2458" s="53" t="str">
        <f>IF(ISERROR(VLOOKUP(B2458,Оп27_BYN→EUR!$C$3:$C$33,1,0)),"Нет","Да")</f>
        <v>Нет</v>
      </c>
      <c r="D2458" s="54">
        <f t="shared" si="76"/>
        <v>365</v>
      </c>
      <c r="E2458" s="55">
        <f>('Все выпуски'!$H$4*'Все выпуски'!$H$8)*((VLOOKUP(IF(C2458="Нет",VLOOKUP(A2458,Оп27_BYN→EUR!$A$2:$C$33,3,0),VLOOKUP((A2458-1),Оп27_BYN→EUR!$A$2:$C$33,3,0)),$B$2:$G$2774,5,0)-VLOOKUP(B2458,$B$2:$G$2774,5,0))/365+(VLOOKUP(IF(C2458="Нет",VLOOKUP(A2458,Оп27_BYN→EUR!$A$2:$C$33,3,0),VLOOKUP((A2458-1),Оп27_BYN→EUR!$A$2:$C$33,3,0)),$B$2:$G$2774,6,0)-VLOOKUP(B2458,$B$2:$G$2774,6,0))/366)</f>
        <v>0.8534434442718295</v>
      </c>
      <c r="F2458" s="54">
        <f>COUNTIF(D2459:$D$2774,365)</f>
        <v>316</v>
      </c>
      <c r="G2458" s="54">
        <f>COUNTIF(D2459:$D$2774,366)</f>
        <v>0</v>
      </c>
    </row>
    <row r="2459" spans="1:7" x14ac:dyDescent="0.25">
      <c r="A2459" s="54">
        <f>COUNTIF($C$3:C2459,"Да")</f>
        <v>27</v>
      </c>
      <c r="B2459" s="53">
        <f t="shared" si="75"/>
        <v>47857</v>
      </c>
      <c r="C2459" s="53" t="str">
        <f>IF(ISERROR(VLOOKUP(B2459,Оп27_BYN→EUR!$C$3:$C$33,1,0)),"Нет","Да")</f>
        <v>Нет</v>
      </c>
      <c r="D2459" s="54">
        <f t="shared" si="76"/>
        <v>365</v>
      </c>
      <c r="E2459" s="55">
        <f>('Все выпуски'!$H$4*'Все выпуски'!$H$8)*((VLOOKUP(IF(C2459="Нет",VLOOKUP(A2459,Оп27_BYN→EUR!$A$2:$C$33,3,0),VLOOKUP((A2459-1),Оп27_BYN→EUR!$A$2:$C$33,3,0)),$B$2:$G$2774,5,0)-VLOOKUP(B2459,$B$2:$G$2774,5,0))/365+(VLOOKUP(IF(C2459="Нет",VLOOKUP(A2459,Оп27_BYN→EUR!$A$2:$C$33,3,0),VLOOKUP((A2459-1),Оп27_BYN→EUR!$A$2:$C$33,3,0)),$B$2:$G$2774,6,0)-VLOOKUP(B2459,$B$2:$G$2774,6,0))/366)</f>
        <v>0.88011355190532414</v>
      </c>
      <c r="F2459" s="54">
        <f>COUNTIF(D2460:$D$2774,365)</f>
        <v>315</v>
      </c>
      <c r="G2459" s="54">
        <f>COUNTIF(D2460:$D$2774,366)</f>
        <v>0</v>
      </c>
    </row>
    <row r="2460" spans="1:7" x14ac:dyDescent="0.25">
      <c r="A2460" s="54">
        <f>COUNTIF($C$3:C2460,"Да")</f>
        <v>27</v>
      </c>
      <c r="B2460" s="53">
        <f t="shared" si="75"/>
        <v>47858</v>
      </c>
      <c r="C2460" s="53" t="str">
        <f>IF(ISERROR(VLOOKUP(B2460,Оп27_BYN→EUR!$C$3:$C$33,1,0)),"Нет","Да")</f>
        <v>Нет</v>
      </c>
      <c r="D2460" s="54">
        <f t="shared" si="76"/>
        <v>365</v>
      </c>
      <c r="E2460" s="55">
        <f>('Все выпуски'!$H$4*'Все выпуски'!$H$8)*((VLOOKUP(IF(C2460="Нет",VLOOKUP(A2460,Оп27_BYN→EUR!$A$2:$C$33,3,0),VLOOKUP((A2460-1),Оп27_BYN→EUR!$A$2:$C$33,3,0)),$B$2:$G$2774,5,0)-VLOOKUP(B2460,$B$2:$G$2774,5,0))/365+(VLOOKUP(IF(C2460="Нет",VLOOKUP(A2460,Оп27_BYN→EUR!$A$2:$C$33,3,0),VLOOKUP((A2460-1),Оп27_BYN→EUR!$A$2:$C$33,3,0)),$B$2:$G$2774,6,0)-VLOOKUP(B2460,$B$2:$G$2774,6,0))/366)</f>
        <v>0.9067836595388189</v>
      </c>
      <c r="F2460" s="54">
        <f>COUNTIF(D2461:$D$2774,365)</f>
        <v>314</v>
      </c>
      <c r="G2460" s="54">
        <f>COUNTIF(D2461:$D$2774,366)</f>
        <v>0</v>
      </c>
    </row>
    <row r="2461" spans="1:7" x14ac:dyDescent="0.25">
      <c r="A2461" s="54">
        <f>COUNTIF($C$3:C2461,"Да")</f>
        <v>27</v>
      </c>
      <c r="B2461" s="53">
        <f t="shared" si="75"/>
        <v>47859</v>
      </c>
      <c r="C2461" s="53" t="str">
        <f>IF(ISERROR(VLOOKUP(B2461,Оп27_BYN→EUR!$C$3:$C$33,1,0)),"Нет","Да")</f>
        <v>Нет</v>
      </c>
      <c r="D2461" s="54">
        <f t="shared" si="76"/>
        <v>365</v>
      </c>
      <c r="E2461" s="55">
        <f>('Все выпуски'!$H$4*'Все выпуски'!$H$8)*((VLOOKUP(IF(C2461="Нет",VLOOKUP(A2461,Оп27_BYN→EUR!$A$2:$C$33,3,0),VLOOKUP((A2461-1),Оп27_BYN→EUR!$A$2:$C$33,3,0)),$B$2:$G$2774,5,0)-VLOOKUP(B2461,$B$2:$G$2774,5,0))/365+(VLOOKUP(IF(C2461="Нет",VLOOKUP(A2461,Оп27_BYN→EUR!$A$2:$C$33,3,0),VLOOKUP((A2461-1),Оп27_BYN→EUR!$A$2:$C$33,3,0)),$B$2:$G$2774,6,0)-VLOOKUP(B2461,$B$2:$G$2774,6,0))/366)</f>
        <v>0.93345376717231343</v>
      </c>
      <c r="F2461" s="54">
        <f>COUNTIF(D2462:$D$2774,365)</f>
        <v>313</v>
      </c>
      <c r="G2461" s="54">
        <f>COUNTIF(D2462:$D$2774,366)</f>
        <v>0</v>
      </c>
    </row>
    <row r="2462" spans="1:7" x14ac:dyDescent="0.25">
      <c r="A2462" s="54">
        <f>COUNTIF($C$3:C2462,"Да")</f>
        <v>27</v>
      </c>
      <c r="B2462" s="53">
        <f t="shared" si="75"/>
        <v>47860</v>
      </c>
      <c r="C2462" s="53" t="str">
        <f>IF(ISERROR(VLOOKUP(B2462,Оп27_BYN→EUR!$C$3:$C$33,1,0)),"Нет","Да")</f>
        <v>Нет</v>
      </c>
      <c r="D2462" s="54">
        <f t="shared" si="76"/>
        <v>365</v>
      </c>
      <c r="E2462" s="55">
        <f>('Все выпуски'!$H$4*'Все выпуски'!$H$8)*((VLOOKUP(IF(C2462="Нет",VLOOKUP(A2462,Оп27_BYN→EUR!$A$2:$C$33,3,0),VLOOKUP((A2462-1),Оп27_BYN→EUR!$A$2:$C$33,3,0)),$B$2:$G$2774,5,0)-VLOOKUP(B2462,$B$2:$G$2774,5,0))/365+(VLOOKUP(IF(C2462="Нет",VLOOKUP(A2462,Оп27_BYN→EUR!$A$2:$C$33,3,0),VLOOKUP((A2462-1),Оп27_BYN→EUR!$A$2:$C$33,3,0)),$B$2:$G$2774,6,0)-VLOOKUP(B2462,$B$2:$G$2774,6,0))/366)</f>
        <v>0.96012387480580819</v>
      </c>
      <c r="F2462" s="54">
        <f>COUNTIF(D2463:$D$2774,365)</f>
        <v>312</v>
      </c>
      <c r="G2462" s="54">
        <f>COUNTIF(D2463:$D$2774,366)</f>
        <v>0</v>
      </c>
    </row>
    <row r="2463" spans="1:7" x14ac:dyDescent="0.25">
      <c r="A2463" s="54">
        <f>COUNTIF($C$3:C2463,"Да")</f>
        <v>27</v>
      </c>
      <c r="B2463" s="53">
        <f t="shared" si="75"/>
        <v>47861</v>
      </c>
      <c r="C2463" s="53" t="str">
        <f>IF(ISERROR(VLOOKUP(B2463,Оп27_BYN→EUR!$C$3:$C$33,1,0)),"Нет","Да")</f>
        <v>Нет</v>
      </c>
      <c r="D2463" s="54">
        <f t="shared" si="76"/>
        <v>365</v>
      </c>
      <c r="E2463" s="55">
        <f>('Все выпуски'!$H$4*'Все выпуски'!$H$8)*((VLOOKUP(IF(C2463="Нет",VLOOKUP(A2463,Оп27_BYN→EUR!$A$2:$C$33,3,0),VLOOKUP((A2463-1),Оп27_BYN→EUR!$A$2:$C$33,3,0)),$B$2:$G$2774,5,0)-VLOOKUP(B2463,$B$2:$G$2774,5,0))/365+(VLOOKUP(IF(C2463="Нет",VLOOKUP(A2463,Оп27_BYN→EUR!$A$2:$C$33,3,0),VLOOKUP((A2463-1),Оп27_BYN→EUR!$A$2:$C$33,3,0)),$B$2:$G$2774,6,0)-VLOOKUP(B2463,$B$2:$G$2774,6,0))/366)</f>
        <v>0.98679398243930283</v>
      </c>
      <c r="F2463" s="54">
        <f>COUNTIF(D2464:$D$2774,365)</f>
        <v>311</v>
      </c>
      <c r="G2463" s="54">
        <f>COUNTIF(D2464:$D$2774,366)</f>
        <v>0</v>
      </c>
    </row>
    <row r="2464" spans="1:7" x14ac:dyDescent="0.25">
      <c r="A2464" s="54">
        <f>COUNTIF($C$3:C2464,"Да")</f>
        <v>27</v>
      </c>
      <c r="B2464" s="53">
        <f t="shared" si="75"/>
        <v>47862</v>
      </c>
      <c r="C2464" s="53" t="str">
        <f>IF(ISERROR(VLOOKUP(B2464,Оп27_BYN→EUR!$C$3:$C$33,1,0)),"Нет","Да")</f>
        <v>Нет</v>
      </c>
      <c r="D2464" s="54">
        <f t="shared" si="76"/>
        <v>365</v>
      </c>
      <c r="E2464" s="55">
        <f>('Все выпуски'!$H$4*'Все выпуски'!$H$8)*((VLOOKUP(IF(C2464="Нет",VLOOKUP(A2464,Оп27_BYN→EUR!$A$2:$C$33,3,0),VLOOKUP((A2464-1),Оп27_BYN→EUR!$A$2:$C$33,3,0)),$B$2:$G$2774,5,0)-VLOOKUP(B2464,$B$2:$G$2774,5,0))/365+(VLOOKUP(IF(C2464="Нет",VLOOKUP(A2464,Оп27_BYN→EUR!$A$2:$C$33,3,0),VLOOKUP((A2464-1),Оп27_BYN→EUR!$A$2:$C$33,3,0)),$B$2:$G$2774,6,0)-VLOOKUP(B2464,$B$2:$G$2774,6,0))/366)</f>
        <v>1.0134640900727976</v>
      </c>
      <c r="F2464" s="54">
        <f>COUNTIF(D2465:$D$2774,365)</f>
        <v>310</v>
      </c>
      <c r="G2464" s="54">
        <f>COUNTIF(D2465:$D$2774,366)</f>
        <v>0</v>
      </c>
    </row>
    <row r="2465" spans="1:7" x14ac:dyDescent="0.25">
      <c r="A2465" s="54">
        <f>COUNTIF($C$3:C2465,"Да")</f>
        <v>27</v>
      </c>
      <c r="B2465" s="53">
        <f t="shared" si="75"/>
        <v>47863</v>
      </c>
      <c r="C2465" s="53" t="str">
        <f>IF(ISERROR(VLOOKUP(B2465,Оп27_BYN→EUR!$C$3:$C$33,1,0)),"Нет","Да")</f>
        <v>Нет</v>
      </c>
      <c r="D2465" s="54">
        <f t="shared" si="76"/>
        <v>365</v>
      </c>
      <c r="E2465" s="55">
        <f>('Все выпуски'!$H$4*'Все выпуски'!$H$8)*((VLOOKUP(IF(C2465="Нет",VLOOKUP(A2465,Оп27_BYN→EUR!$A$2:$C$33,3,0),VLOOKUP((A2465-1),Оп27_BYN→EUR!$A$2:$C$33,3,0)),$B$2:$G$2774,5,0)-VLOOKUP(B2465,$B$2:$G$2774,5,0))/365+(VLOOKUP(IF(C2465="Нет",VLOOKUP(A2465,Оп27_BYN→EUR!$A$2:$C$33,3,0),VLOOKUP((A2465-1),Оп27_BYN→EUR!$A$2:$C$33,3,0)),$B$2:$G$2774,6,0)-VLOOKUP(B2465,$B$2:$G$2774,6,0))/366)</f>
        <v>1.0401341977062921</v>
      </c>
      <c r="F2465" s="54">
        <f>COUNTIF(D2466:$D$2774,365)</f>
        <v>309</v>
      </c>
      <c r="G2465" s="54">
        <f>COUNTIF(D2466:$D$2774,366)</f>
        <v>0</v>
      </c>
    </row>
    <row r="2466" spans="1:7" x14ac:dyDescent="0.25">
      <c r="A2466" s="54">
        <f>COUNTIF($C$3:C2466,"Да")</f>
        <v>27</v>
      </c>
      <c r="B2466" s="53">
        <f t="shared" si="75"/>
        <v>47864</v>
      </c>
      <c r="C2466" s="53" t="str">
        <f>IF(ISERROR(VLOOKUP(B2466,Оп27_BYN→EUR!$C$3:$C$33,1,0)),"Нет","Да")</f>
        <v>Нет</v>
      </c>
      <c r="D2466" s="54">
        <f t="shared" si="76"/>
        <v>365</v>
      </c>
      <c r="E2466" s="55">
        <f>('Все выпуски'!$H$4*'Все выпуски'!$H$8)*((VLOOKUP(IF(C2466="Нет",VLOOKUP(A2466,Оп27_BYN→EUR!$A$2:$C$33,3,0),VLOOKUP((A2466-1),Оп27_BYN→EUR!$A$2:$C$33,3,0)),$B$2:$G$2774,5,0)-VLOOKUP(B2466,$B$2:$G$2774,5,0))/365+(VLOOKUP(IF(C2466="Нет",VLOOKUP(A2466,Оп27_BYN→EUR!$A$2:$C$33,3,0),VLOOKUP((A2466-1),Оп27_BYN→EUR!$A$2:$C$33,3,0)),$B$2:$G$2774,6,0)-VLOOKUP(B2466,$B$2:$G$2774,6,0))/366)</f>
        <v>1.0668043053397869</v>
      </c>
      <c r="F2466" s="54">
        <f>COUNTIF(D2467:$D$2774,365)</f>
        <v>308</v>
      </c>
      <c r="G2466" s="54">
        <f>COUNTIF(D2467:$D$2774,366)</f>
        <v>0</v>
      </c>
    </row>
    <row r="2467" spans="1:7" x14ac:dyDescent="0.25">
      <c r="A2467" s="54">
        <f>COUNTIF($C$3:C2467,"Да")</f>
        <v>27</v>
      </c>
      <c r="B2467" s="53">
        <f t="shared" si="75"/>
        <v>47865</v>
      </c>
      <c r="C2467" s="53" t="str">
        <f>IF(ISERROR(VLOOKUP(B2467,Оп27_BYN→EUR!$C$3:$C$33,1,0)),"Нет","Да")</f>
        <v>Нет</v>
      </c>
      <c r="D2467" s="54">
        <f t="shared" si="76"/>
        <v>365</v>
      </c>
      <c r="E2467" s="55">
        <f>('Все выпуски'!$H$4*'Все выпуски'!$H$8)*((VLOOKUP(IF(C2467="Нет",VLOOKUP(A2467,Оп27_BYN→EUR!$A$2:$C$33,3,0),VLOOKUP((A2467-1),Оп27_BYN→EUR!$A$2:$C$33,3,0)),$B$2:$G$2774,5,0)-VLOOKUP(B2467,$B$2:$G$2774,5,0))/365+(VLOOKUP(IF(C2467="Нет",VLOOKUP(A2467,Оп27_BYN→EUR!$A$2:$C$33,3,0),VLOOKUP((A2467-1),Оп27_BYN→EUR!$A$2:$C$33,3,0)),$B$2:$G$2774,6,0)-VLOOKUP(B2467,$B$2:$G$2774,6,0))/366)</f>
        <v>1.0934744129732814</v>
      </c>
      <c r="F2467" s="54">
        <f>COUNTIF(D2468:$D$2774,365)</f>
        <v>307</v>
      </c>
      <c r="G2467" s="54">
        <f>COUNTIF(D2468:$D$2774,366)</f>
        <v>0</v>
      </c>
    </row>
    <row r="2468" spans="1:7" x14ac:dyDescent="0.25">
      <c r="A2468" s="54">
        <f>COUNTIF($C$3:C2468,"Да")</f>
        <v>27</v>
      </c>
      <c r="B2468" s="53">
        <f t="shared" si="75"/>
        <v>47866</v>
      </c>
      <c r="C2468" s="53" t="str">
        <f>IF(ISERROR(VLOOKUP(B2468,Оп27_BYN→EUR!$C$3:$C$33,1,0)),"Нет","Да")</f>
        <v>Нет</v>
      </c>
      <c r="D2468" s="54">
        <f t="shared" si="76"/>
        <v>365</v>
      </c>
      <c r="E2468" s="55">
        <f>('Все выпуски'!$H$4*'Все выпуски'!$H$8)*((VLOOKUP(IF(C2468="Нет",VLOOKUP(A2468,Оп27_BYN→EUR!$A$2:$C$33,3,0),VLOOKUP((A2468-1),Оп27_BYN→EUR!$A$2:$C$33,3,0)),$B$2:$G$2774,5,0)-VLOOKUP(B2468,$B$2:$G$2774,5,0))/365+(VLOOKUP(IF(C2468="Нет",VLOOKUP(A2468,Оп27_BYN→EUR!$A$2:$C$33,3,0),VLOOKUP((A2468-1),Оп27_BYN→EUR!$A$2:$C$33,3,0)),$B$2:$G$2774,6,0)-VLOOKUP(B2468,$B$2:$G$2774,6,0))/366)</f>
        <v>1.1201445206067762</v>
      </c>
      <c r="F2468" s="54">
        <f>COUNTIF(D2469:$D$2774,365)</f>
        <v>306</v>
      </c>
      <c r="G2468" s="54">
        <f>COUNTIF(D2469:$D$2774,366)</f>
        <v>0</v>
      </c>
    </row>
    <row r="2469" spans="1:7" x14ac:dyDescent="0.25">
      <c r="A2469" s="54">
        <f>COUNTIF($C$3:C2469,"Да")</f>
        <v>27</v>
      </c>
      <c r="B2469" s="53">
        <f t="shared" si="75"/>
        <v>47867</v>
      </c>
      <c r="C2469" s="53" t="str">
        <f>IF(ISERROR(VLOOKUP(B2469,Оп27_BYN→EUR!$C$3:$C$33,1,0)),"Нет","Да")</f>
        <v>Нет</v>
      </c>
      <c r="D2469" s="54">
        <f t="shared" si="76"/>
        <v>365</v>
      </c>
      <c r="E2469" s="55">
        <f>('Все выпуски'!$H$4*'Все выпуски'!$H$8)*((VLOOKUP(IF(C2469="Нет",VLOOKUP(A2469,Оп27_BYN→EUR!$A$2:$C$33,3,0),VLOOKUP((A2469-1),Оп27_BYN→EUR!$A$2:$C$33,3,0)),$B$2:$G$2774,5,0)-VLOOKUP(B2469,$B$2:$G$2774,5,0))/365+(VLOOKUP(IF(C2469="Нет",VLOOKUP(A2469,Оп27_BYN→EUR!$A$2:$C$33,3,0),VLOOKUP((A2469-1),Оп27_BYN→EUR!$A$2:$C$33,3,0)),$B$2:$G$2774,6,0)-VLOOKUP(B2469,$B$2:$G$2774,6,0))/366)</f>
        <v>1.1468146282402709</v>
      </c>
      <c r="F2469" s="54">
        <f>COUNTIF(D2470:$D$2774,365)</f>
        <v>305</v>
      </c>
      <c r="G2469" s="54">
        <f>COUNTIF(D2470:$D$2774,366)</f>
        <v>0</v>
      </c>
    </row>
    <row r="2470" spans="1:7" x14ac:dyDescent="0.25">
      <c r="A2470" s="54">
        <f>COUNTIF($C$3:C2470,"Да")</f>
        <v>27</v>
      </c>
      <c r="B2470" s="53">
        <f t="shared" si="75"/>
        <v>47868</v>
      </c>
      <c r="C2470" s="53" t="str">
        <f>IF(ISERROR(VLOOKUP(B2470,Оп27_BYN→EUR!$C$3:$C$33,1,0)),"Нет","Да")</f>
        <v>Нет</v>
      </c>
      <c r="D2470" s="54">
        <f t="shared" si="76"/>
        <v>365</v>
      </c>
      <c r="E2470" s="55">
        <f>('Все выпуски'!$H$4*'Все выпуски'!$H$8)*((VLOOKUP(IF(C2470="Нет",VLOOKUP(A2470,Оп27_BYN→EUR!$A$2:$C$33,3,0),VLOOKUP((A2470-1),Оп27_BYN→EUR!$A$2:$C$33,3,0)),$B$2:$G$2774,5,0)-VLOOKUP(B2470,$B$2:$G$2774,5,0))/365+(VLOOKUP(IF(C2470="Нет",VLOOKUP(A2470,Оп27_BYN→EUR!$A$2:$C$33,3,0),VLOOKUP((A2470-1),Оп27_BYN→EUR!$A$2:$C$33,3,0)),$B$2:$G$2774,6,0)-VLOOKUP(B2470,$B$2:$G$2774,6,0))/366)</f>
        <v>1.1734847358737657</v>
      </c>
      <c r="F2470" s="54">
        <f>COUNTIF(D2471:$D$2774,365)</f>
        <v>304</v>
      </c>
      <c r="G2470" s="54">
        <f>COUNTIF(D2471:$D$2774,366)</f>
        <v>0</v>
      </c>
    </row>
    <row r="2471" spans="1:7" x14ac:dyDescent="0.25">
      <c r="A2471" s="54">
        <f>COUNTIF($C$3:C2471,"Да")</f>
        <v>27</v>
      </c>
      <c r="B2471" s="53">
        <f t="shared" si="75"/>
        <v>47869</v>
      </c>
      <c r="C2471" s="53" t="str">
        <f>IF(ISERROR(VLOOKUP(B2471,Оп27_BYN→EUR!$C$3:$C$33,1,0)),"Нет","Да")</f>
        <v>Нет</v>
      </c>
      <c r="D2471" s="54">
        <f t="shared" si="76"/>
        <v>365</v>
      </c>
      <c r="E2471" s="55">
        <f>('Все выпуски'!$H$4*'Все выпуски'!$H$8)*((VLOOKUP(IF(C2471="Нет",VLOOKUP(A2471,Оп27_BYN→EUR!$A$2:$C$33,3,0),VLOOKUP((A2471-1),Оп27_BYN→EUR!$A$2:$C$33,3,0)),$B$2:$G$2774,5,0)-VLOOKUP(B2471,$B$2:$G$2774,5,0))/365+(VLOOKUP(IF(C2471="Нет",VLOOKUP(A2471,Оп27_BYN→EUR!$A$2:$C$33,3,0),VLOOKUP((A2471-1),Оп27_BYN→EUR!$A$2:$C$33,3,0)),$B$2:$G$2774,6,0)-VLOOKUP(B2471,$B$2:$G$2774,6,0))/366)</f>
        <v>1.2001548435072602</v>
      </c>
      <c r="F2471" s="54">
        <f>COUNTIF(D2472:$D$2774,365)</f>
        <v>303</v>
      </c>
      <c r="G2471" s="54">
        <f>COUNTIF(D2472:$D$2774,366)</f>
        <v>0</v>
      </c>
    </row>
    <row r="2472" spans="1:7" x14ac:dyDescent="0.25">
      <c r="A2472" s="54">
        <f>COUNTIF($C$3:C2472,"Да")</f>
        <v>27</v>
      </c>
      <c r="B2472" s="53">
        <f t="shared" si="75"/>
        <v>47870</v>
      </c>
      <c r="C2472" s="53" t="str">
        <f>IF(ISERROR(VLOOKUP(B2472,Оп27_BYN→EUR!$C$3:$C$33,1,0)),"Нет","Да")</f>
        <v>Нет</v>
      </c>
      <c r="D2472" s="54">
        <f t="shared" si="76"/>
        <v>365</v>
      </c>
      <c r="E2472" s="55">
        <f>('Все выпуски'!$H$4*'Все выпуски'!$H$8)*((VLOOKUP(IF(C2472="Нет",VLOOKUP(A2472,Оп27_BYN→EUR!$A$2:$C$33,3,0),VLOOKUP((A2472-1),Оп27_BYN→EUR!$A$2:$C$33,3,0)),$B$2:$G$2774,5,0)-VLOOKUP(B2472,$B$2:$G$2774,5,0))/365+(VLOOKUP(IF(C2472="Нет",VLOOKUP(A2472,Оп27_BYN→EUR!$A$2:$C$33,3,0),VLOOKUP((A2472-1),Оп27_BYN→EUR!$A$2:$C$33,3,0)),$B$2:$G$2774,6,0)-VLOOKUP(B2472,$B$2:$G$2774,6,0))/366)</f>
        <v>1.226824951140755</v>
      </c>
      <c r="F2472" s="54">
        <f>COUNTIF(D2473:$D$2774,365)</f>
        <v>302</v>
      </c>
      <c r="G2472" s="54">
        <f>COUNTIF(D2473:$D$2774,366)</f>
        <v>0</v>
      </c>
    </row>
    <row r="2473" spans="1:7" x14ac:dyDescent="0.25">
      <c r="A2473" s="54">
        <f>COUNTIF($C$3:C2473,"Да")</f>
        <v>27</v>
      </c>
      <c r="B2473" s="53">
        <f t="shared" si="75"/>
        <v>47871</v>
      </c>
      <c r="C2473" s="53" t="str">
        <f>IF(ISERROR(VLOOKUP(B2473,Оп27_BYN→EUR!$C$3:$C$33,1,0)),"Нет","Да")</f>
        <v>Нет</v>
      </c>
      <c r="D2473" s="54">
        <f t="shared" si="76"/>
        <v>365</v>
      </c>
      <c r="E2473" s="55">
        <f>('Все выпуски'!$H$4*'Все выпуски'!$H$8)*((VLOOKUP(IF(C2473="Нет",VLOOKUP(A2473,Оп27_BYN→EUR!$A$2:$C$33,3,0),VLOOKUP((A2473-1),Оп27_BYN→EUR!$A$2:$C$33,3,0)),$B$2:$G$2774,5,0)-VLOOKUP(B2473,$B$2:$G$2774,5,0))/365+(VLOOKUP(IF(C2473="Нет",VLOOKUP(A2473,Оп27_BYN→EUR!$A$2:$C$33,3,0),VLOOKUP((A2473-1),Оп27_BYN→EUR!$A$2:$C$33,3,0)),$B$2:$G$2774,6,0)-VLOOKUP(B2473,$B$2:$G$2774,6,0))/366)</f>
        <v>1.2534950587742495</v>
      </c>
      <c r="F2473" s="54">
        <f>COUNTIF(D2474:$D$2774,365)</f>
        <v>301</v>
      </c>
      <c r="G2473" s="54">
        <f>COUNTIF(D2474:$D$2774,366)</f>
        <v>0</v>
      </c>
    </row>
    <row r="2474" spans="1:7" x14ac:dyDescent="0.25">
      <c r="A2474" s="54">
        <f>COUNTIF($C$3:C2474,"Да")</f>
        <v>27</v>
      </c>
      <c r="B2474" s="53">
        <f t="shared" si="75"/>
        <v>47872</v>
      </c>
      <c r="C2474" s="53" t="str">
        <f>IF(ISERROR(VLOOKUP(B2474,Оп27_BYN→EUR!$C$3:$C$33,1,0)),"Нет","Да")</f>
        <v>Нет</v>
      </c>
      <c r="D2474" s="54">
        <f t="shared" si="76"/>
        <v>365</v>
      </c>
      <c r="E2474" s="55">
        <f>('Все выпуски'!$H$4*'Все выпуски'!$H$8)*((VLOOKUP(IF(C2474="Нет",VLOOKUP(A2474,Оп27_BYN→EUR!$A$2:$C$33,3,0),VLOOKUP((A2474-1),Оп27_BYN→EUR!$A$2:$C$33,3,0)),$B$2:$G$2774,5,0)-VLOOKUP(B2474,$B$2:$G$2774,5,0))/365+(VLOOKUP(IF(C2474="Нет",VLOOKUP(A2474,Оп27_BYN→EUR!$A$2:$C$33,3,0),VLOOKUP((A2474-1),Оп27_BYN→EUR!$A$2:$C$33,3,0)),$B$2:$G$2774,6,0)-VLOOKUP(B2474,$B$2:$G$2774,6,0))/366)</f>
        <v>1.280165166407744</v>
      </c>
      <c r="F2474" s="54">
        <f>COUNTIF(D2475:$D$2774,365)</f>
        <v>300</v>
      </c>
      <c r="G2474" s="54">
        <f>COUNTIF(D2475:$D$2774,366)</f>
        <v>0</v>
      </c>
    </row>
    <row r="2475" spans="1:7" x14ac:dyDescent="0.25">
      <c r="A2475" s="54">
        <f>COUNTIF($C$3:C2475,"Да")</f>
        <v>27</v>
      </c>
      <c r="B2475" s="53">
        <f t="shared" si="75"/>
        <v>47873</v>
      </c>
      <c r="C2475" s="53" t="str">
        <f>IF(ISERROR(VLOOKUP(B2475,Оп27_BYN→EUR!$C$3:$C$33,1,0)),"Нет","Да")</f>
        <v>Нет</v>
      </c>
      <c r="D2475" s="54">
        <f t="shared" si="76"/>
        <v>365</v>
      </c>
      <c r="E2475" s="55">
        <f>('Все выпуски'!$H$4*'Все выпуски'!$H$8)*((VLOOKUP(IF(C2475="Нет",VLOOKUP(A2475,Оп27_BYN→EUR!$A$2:$C$33,3,0),VLOOKUP((A2475-1),Оп27_BYN→EUR!$A$2:$C$33,3,0)),$B$2:$G$2774,5,0)-VLOOKUP(B2475,$B$2:$G$2774,5,0))/365+(VLOOKUP(IF(C2475="Нет",VLOOKUP(A2475,Оп27_BYN→EUR!$A$2:$C$33,3,0),VLOOKUP((A2475-1),Оп27_BYN→EUR!$A$2:$C$33,3,0)),$B$2:$G$2774,6,0)-VLOOKUP(B2475,$B$2:$G$2774,6,0))/366)</f>
        <v>1.306835274041239</v>
      </c>
      <c r="F2475" s="54">
        <f>COUNTIF(D2476:$D$2774,365)</f>
        <v>299</v>
      </c>
      <c r="G2475" s="54">
        <f>COUNTIF(D2476:$D$2774,366)</f>
        <v>0</v>
      </c>
    </row>
    <row r="2476" spans="1:7" x14ac:dyDescent="0.25">
      <c r="A2476" s="54">
        <f>COUNTIF($C$3:C2476,"Да")</f>
        <v>27</v>
      </c>
      <c r="B2476" s="53">
        <f t="shared" si="75"/>
        <v>47874</v>
      </c>
      <c r="C2476" s="53" t="str">
        <f>IF(ISERROR(VLOOKUP(B2476,Оп27_BYN→EUR!$C$3:$C$33,1,0)),"Нет","Да")</f>
        <v>Нет</v>
      </c>
      <c r="D2476" s="54">
        <f t="shared" si="76"/>
        <v>365</v>
      </c>
      <c r="E2476" s="55">
        <f>('Все выпуски'!$H$4*'Все выпуски'!$H$8)*((VLOOKUP(IF(C2476="Нет",VLOOKUP(A2476,Оп27_BYN→EUR!$A$2:$C$33,3,0),VLOOKUP((A2476-1),Оп27_BYN→EUR!$A$2:$C$33,3,0)),$B$2:$G$2774,5,0)-VLOOKUP(B2476,$B$2:$G$2774,5,0))/365+(VLOOKUP(IF(C2476="Нет",VLOOKUP(A2476,Оп27_BYN→EUR!$A$2:$C$33,3,0),VLOOKUP((A2476-1),Оп27_BYN→EUR!$A$2:$C$33,3,0)),$B$2:$G$2774,6,0)-VLOOKUP(B2476,$B$2:$G$2774,6,0))/366)</f>
        <v>1.3335053816747335</v>
      </c>
      <c r="F2476" s="54">
        <f>COUNTIF(D2477:$D$2774,365)</f>
        <v>298</v>
      </c>
      <c r="G2476" s="54">
        <f>COUNTIF(D2477:$D$2774,366)</f>
        <v>0</v>
      </c>
    </row>
    <row r="2477" spans="1:7" x14ac:dyDescent="0.25">
      <c r="A2477" s="54">
        <f>COUNTIF($C$3:C2477,"Да")</f>
        <v>27</v>
      </c>
      <c r="B2477" s="53">
        <f t="shared" si="75"/>
        <v>47875</v>
      </c>
      <c r="C2477" s="53" t="str">
        <f>IF(ISERROR(VLOOKUP(B2477,Оп27_BYN→EUR!$C$3:$C$33,1,0)),"Нет","Да")</f>
        <v>Нет</v>
      </c>
      <c r="D2477" s="54">
        <f t="shared" si="76"/>
        <v>365</v>
      </c>
      <c r="E2477" s="55">
        <f>('Все выпуски'!$H$4*'Все выпуски'!$H$8)*((VLOOKUP(IF(C2477="Нет",VLOOKUP(A2477,Оп27_BYN→EUR!$A$2:$C$33,3,0),VLOOKUP((A2477-1),Оп27_BYN→EUR!$A$2:$C$33,3,0)),$B$2:$G$2774,5,0)-VLOOKUP(B2477,$B$2:$G$2774,5,0))/365+(VLOOKUP(IF(C2477="Нет",VLOOKUP(A2477,Оп27_BYN→EUR!$A$2:$C$33,3,0),VLOOKUP((A2477-1),Оп27_BYN→EUR!$A$2:$C$33,3,0)),$B$2:$G$2774,6,0)-VLOOKUP(B2477,$B$2:$G$2774,6,0))/366)</f>
        <v>1.3601754893082283</v>
      </c>
      <c r="F2477" s="54">
        <f>COUNTIF(D2478:$D$2774,365)</f>
        <v>297</v>
      </c>
      <c r="G2477" s="54">
        <f>COUNTIF(D2478:$D$2774,366)</f>
        <v>0</v>
      </c>
    </row>
    <row r="2478" spans="1:7" x14ac:dyDescent="0.25">
      <c r="A2478" s="54">
        <f>COUNTIF($C$3:C2478,"Да")</f>
        <v>27</v>
      </c>
      <c r="B2478" s="53">
        <f t="shared" si="75"/>
        <v>47876</v>
      </c>
      <c r="C2478" s="53" t="str">
        <f>IF(ISERROR(VLOOKUP(B2478,Оп27_BYN→EUR!$C$3:$C$33,1,0)),"Нет","Да")</f>
        <v>Нет</v>
      </c>
      <c r="D2478" s="54">
        <f t="shared" si="76"/>
        <v>365</v>
      </c>
      <c r="E2478" s="55">
        <f>('Все выпуски'!$H$4*'Все выпуски'!$H$8)*((VLOOKUP(IF(C2478="Нет",VLOOKUP(A2478,Оп27_BYN→EUR!$A$2:$C$33,3,0),VLOOKUP((A2478-1),Оп27_BYN→EUR!$A$2:$C$33,3,0)),$B$2:$G$2774,5,0)-VLOOKUP(B2478,$B$2:$G$2774,5,0))/365+(VLOOKUP(IF(C2478="Нет",VLOOKUP(A2478,Оп27_BYN→EUR!$A$2:$C$33,3,0),VLOOKUP((A2478-1),Оп27_BYN→EUR!$A$2:$C$33,3,0)),$B$2:$G$2774,6,0)-VLOOKUP(B2478,$B$2:$G$2774,6,0))/366)</f>
        <v>1.3868455969417228</v>
      </c>
      <c r="F2478" s="54">
        <f>COUNTIF(D2479:$D$2774,365)</f>
        <v>296</v>
      </c>
      <c r="G2478" s="54">
        <f>COUNTIF(D2479:$D$2774,366)</f>
        <v>0</v>
      </c>
    </row>
    <row r="2479" spans="1:7" x14ac:dyDescent="0.25">
      <c r="A2479" s="54">
        <f>COUNTIF($C$3:C2479,"Да")</f>
        <v>27</v>
      </c>
      <c r="B2479" s="53">
        <f t="shared" si="75"/>
        <v>47877</v>
      </c>
      <c r="C2479" s="53" t="str">
        <f>IF(ISERROR(VLOOKUP(B2479,Оп27_BYN→EUR!$C$3:$C$33,1,0)),"Нет","Да")</f>
        <v>Нет</v>
      </c>
      <c r="D2479" s="54">
        <f t="shared" si="76"/>
        <v>365</v>
      </c>
      <c r="E2479" s="55">
        <f>('Все выпуски'!$H$4*'Все выпуски'!$H$8)*((VLOOKUP(IF(C2479="Нет",VLOOKUP(A2479,Оп27_BYN→EUR!$A$2:$C$33,3,0),VLOOKUP((A2479-1),Оп27_BYN→EUR!$A$2:$C$33,3,0)),$B$2:$G$2774,5,0)-VLOOKUP(B2479,$B$2:$G$2774,5,0))/365+(VLOOKUP(IF(C2479="Нет",VLOOKUP(A2479,Оп27_BYN→EUR!$A$2:$C$33,3,0),VLOOKUP((A2479-1),Оп27_BYN→EUR!$A$2:$C$33,3,0)),$B$2:$G$2774,6,0)-VLOOKUP(B2479,$B$2:$G$2774,6,0))/366)</f>
        <v>1.4135157045752174</v>
      </c>
      <c r="F2479" s="54">
        <f>COUNTIF(D2480:$D$2774,365)</f>
        <v>295</v>
      </c>
      <c r="G2479" s="54">
        <f>COUNTIF(D2480:$D$2774,366)</f>
        <v>0</v>
      </c>
    </row>
    <row r="2480" spans="1:7" x14ac:dyDescent="0.25">
      <c r="A2480" s="54">
        <f>COUNTIF($C$3:C2480,"Да")</f>
        <v>27</v>
      </c>
      <c r="B2480" s="53">
        <f t="shared" si="75"/>
        <v>47878</v>
      </c>
      <c r="C2480" s="53" t="str">
        <f>IF(ISERROR(VLOOKUP(B2480,Оп27_BYN→EUR!$C$3:$C$33,1,0)),"Нет","Да")</f>
        <v>Нет</v>
      </c>
      <c r="D2480" s="54">
        <f t="shared" si="76"/>
        <v>365</v>
      </c>
      <c r="E2480" s="55">
        <f>('Все выпуски'!$H$4*'Все выпуски'!$H$8)*((VLOOKUP(IF(C2480="Нет",VLOOKUP(A2480,Оп27_BYN→EUR!$A$2:$C$33,3,0),VLOOKUP((A2480-1),Оп27_BYN→EUR!$A$2:$C$33,3,0)),$B$2:$G$2774,5,0)-VLOOKUP(B2480,$B$2:$G$2774,5,0))/365+(VLOOKUP(IF(C2480="Нет",VLOOKUP(A2480,Оп27_BYN→EUR!$A$2:$C$33,3,0),VLOOKUP((A2480-1),Оп27_BYN→EUR!$A$2:$C$33,3,0)),$B$2:$G$2774,6,0)-VLOOKUP(B2480,$B$2:$G$2774,6,0))/366)</f>
        <v>1.4401858122087123</v>
      </c>
      <c r="F2480" s="54">
        <f>COUNTIF(D2481:$D$2774,365)</f>
        <v>294</v>
      </c>
      <c r="G2480" s="54">
        <f>COUNTIF(D2481:$D$2774,366)</f>
        <v>0</v>
      </c>
    </row>
    <row r="2481" spans="1:7" x14ac:dyDescent="0.25">
      <c r="A2481" s="54">
        <f>COUNTIF($C$3:C2481,"Да")</f>
        <v>27</v>
      </c>
      <c r="B2481" s="53">
        <f t="shared" si="75"/>
        <v>47879</v>
      </c>
      <c r="C2481" s="53" t="str">
        <f>IF(ISERROR(VLOOKUP(B2481,Оп27_BYN→EUR!$C$3:$C$33,1,0)),"Нет","Да")</f>
        <v>Нет</v>
      </c>
      <c r="D2481" s="54">
        <f t="shared" si="76"/>
        <v>365</v>
      </c>
      <c r="E2481" s="55">
        <f>('Все выпуски'!$H$4*'Все выпуски'!$H$8)*((VLOOKUP(IF(C2481="Нет",VLOOKUP(A2481,Оп27_BYN→EUR!$A$2:$C$33,3,0),VLOOKUP((A2481-1),Оп27_BYN→EUR!$A$2:$C$33,3,0)),$B$2:$G$2774,5,0)-VLOOKUP(B2481,$B$2:$G$2774,5,0))/365+(VLOOKUP(IF(C2481="Нет",VLOOKUP(A2481,Оп27_BYN→EUR!$A$2:$C$33,3,0),VLOOKUP((A2481-1),Оп27_BYN→EUR!$A$2:$C$33,3,0)),$B$2:$G$2774,6,0)-VLOOKUP(B2481,$B$2:$G$2774,6,0))/366)</f>
        <v>1.4668559198422069</v>
      </c>
      <c r="F2481" s="54">
        <f>COUNTIF(D2482:$D$2774,365)</f>
        <v>293</v>
      </c>
      <c r="G2481" s="54">
        <f>COUNTIF(D2482:$D$2774,366)</f>
        <v>0</v>
      </c>
    </row>
    <row r="2482" spans="1:7" x14ac:dyDescent="0.25">
      <c r="A2482" s="54">
        <f>COUNTIF($C$3:C2482,"Да")</f>
        <v>27</v>
      </c>
      <c r="B2482" s="53">
        <f t="shared" si="75"/>
        <v>47880</v>
      </c>
      <c r="C2482" s="53" t="str">
        <f>IF(ISERROR(VLOOKUP(B2482,Оп27_BYN→EUR!$C$3:$C$33,1,0)),"Нет","Да")</f>
        <v>Нет</v>
      </c>
      <c r="D2482" s="54">
        <f t="shared" si="76"/>
        <v>365</v>
      </c>
      <c r="E2482" s="55">
        <f>('Все выпуски'!$H$4*'Все выпуски'!$H$8)*((VLOOKUP(IF(C2482="Нет",VLOOKUP(A2482,Оп27_BYN→EUR!$A$2:$C$33,3,0),VLOOKUP((A2482-1),Оп27_BYN→EUR!$A$2:$C$33,3,0)),$B$2:$G$2774,5,0)-VLOOKUP(B2482,$B$2:$G$2774,5,0))/365+(VLOOKUP(IF(C2482="Нет",VLOOKUP(A2482,Оп27_BYN→EUR!$A$2:$C$33,3,0),VLOOKUP((A2482-1),Оп27_BYN→EUR!$A$2:$C$33,3,0)),$B$2:$G$2774,6,0)-VLOOKUP(B2482,$B$2:$G$2774,6,0))/366)</f>
        <v>1.4935260274757016</v>
      </c>
      <c r="F2482" s="54">
        <f>COUNTIF(D2483:$D$2774,365)</f>
        <v>292</v>
      </c>
      <c r="G2482" s="54">
        <f>COUNTIF(D2483:$D$2774,366)</f>
        <v>0</v>
      </c>
    </row>
    <row r="2483" spans="1:7" x14ac:dyDescent="0.25">
      <c r="A2483" s="54">
        <f>COUNTIF($C$3:C2483,"Да")</f>
        <v>27</v>
      </c>
      <c r="B2483" s="53">
        <f t="shared" si="75"/>
        <v>47881</v>
      </c>
      <c r="C2483" s="53" t="str">
        <f>IF(ISERROR(VLOOKUP(B2483,Оп27_BYN→EUR!$C$3:$C$33,1,0)),"Нет","Да")</f>
        <v>Нет</v>
      </c>
      <c r="D2483" s="54">
        <f t="shared" si="76"/>
        <v>365</v>
      </c>
      <c r="E2483" s="55">
        <f>('Все выпуски'!$H$4*'Все выпуски'!$H$8)*((VLOOKUP(IF(C2483="Нет",VLOOKUP(A2483,Оп27_BYN→EUR!$A$2:$C$33,3,0),VLOOKUP((A2483-1),Оп27_BYN→EUR!$A$2:$C$33,3,0)),$B$2:$G$2774,5,0)-VLOOKUP(B2483,$B$2:$G$2774,5,0))/365+(VLOOKUP(IF(C2483="Нет",VLOOKUP(A2483,Оп27_BYN→EUR!$A$2:$C$33,3,0),VLOOKUP((A2483-1),Оп27_BYN→EUR!$A$2:$C$33,3,0)),$B$2:$G$2774,6,0)-VLOOKUP(B2483,$B$2:$G$2774,6,0))/366)</f>
        <v>1.5201961351091962</v>
      </c>
      <c r="F2483" s="54">
        <f>COUNTIF(D2484:$D$2774,365)</f>
        <v>291</v>
      </c>
      <c r="G2483" s="54">
        <f>COUNTIF(D2484:$D$2774,366)</f>
        <v>0</v>
      </c>
    </row>
    <row r="2484" spans="1:7" x14ac:dyDescent="0.25">
      <c r="A2484" s="54">
        <f>COUNTIF($C$3:C2484,"Да")</f>
        <v>27</v>
      </c>
      <c r="B2484" s="53">
        <f t="shared" si="75"/>
        <v>47882</v>
      </c>
      <c r="C2484" s="53" t="str">
        <f>IF(ISERROR(VLOOKUP(B2484,Оп27_BYN→EUR!$C$3:$C$33,1,0)),"Нет","Да")</f>
        <v>Нет</v>
      </c>
      <c r="D2484" s="54">
        <f t="shared" si="76"/>
        <v>365</v>
      </c>
      <c r="E2484" s="55">
        <f>('Все выпуски'!$H$4*'Все выпуски'!$H$8)*((VLOOKUP(IF(C2484="Нет",VLOOKUP(A2484,Оп27_BYN→EUR!$A$2:$C$33,3,0),VLOOKUP((A2484-1),Оп27_BYN→EUR!$A$2:$C$33,3,0)),$B$2:$G$2774,5,0)-VLOOKUP(B2484,$B$2:$G$2774,5,0))/365+(VLOOKUP(IF(C2484="Нет",VLOOKUP(A2484,Оп27_BYN→EUR!$A$2:$C$33,3,0),VLOOKUP((A2484-1),Оп27_BYN→EUR!$A$2:$C$33,3,0)),$B$2:$G$2774,6,0)-VLOOKUP(B2484,$B$2:$G$2774,6,0))/366)</f>
        <v>1.5468662427426911</v>
      </c>
      <c r="F2484" s="54">
        <f>COUNTIF(D2485:$D$2774,365)</f>
        <v>290</v>
      </c>
      <c r="G2484" s="54">
        <f>COUNTIF(D2485:$D$2774,366)</f>
        <v>0</v>
      </c>
    </row>
    <row r="2485" spans="1:7" x14ac:dyDescent="0.25">
      <c r="A2485" s="54">
        <f>COUNTIF($C$3:C2485,"Да")</f>
        <v>27</v>
      </c>
      <c r="B2485" s="53">
        <f t="shared" si="75"/>
        <v>47883</v>
      </c>
      <c r="C2485" s="53" t="str">
        <f>IF(ISERROR(VLOOKUP(B2485,Оп27_BYN→EUR!$C$3:$C$33,1,0)),"Нет","Да")</f>
        <v>Нет</v>
      </c>
      <c r="D2485" s="54">
        <f t="shared" si="76"/>
        <v>365</v>
      </c>
      <c r="E2485" s="55">
        <f>('Все выпуски'!$H$4*'Все выпуски'!$H$8)*((VLOOKUP(IF(C2485="Нет",VLOOKUP(A2485,Оп27_BYN→EUR!$A$2:$C$33,3,0),VLOOKUP((A2485-1),Оп27_BYN→EUR!$A$2:$C$33,3,0)),$B$2:$G$2774,5,0)-VLOOKUP(B2485,$B$2:$G$2774,5,0))/365+(VLOOKUP(IF(C2485="Нет",VLOOKUP(A2485,Оп27_BYN→EUR!$A$2:$C$33,3,0),VLOOKUP((A2485-1),Оп27_BYN→EUR!$A$2:$C$33,3,0)),$B$2:$G$2774,6,0)-VLOOKUP(B2485,$B$2:$G$2774,6,0))/366)</f>
        <v>1.5735363503761857</v>
      </c>
      <c r="F2485" s="54">
        <f>COUNTIF(D2486:$D$2774,365)</f>
        <v>289</v>
      </c>
      <c r="G2485" s="54">
        <f>COUNTIF(D2486:$D$2774,366)</f>
        <v>0</v>
      </c>
    </row>
    <row r="2486" spans="1:7" x14ac:dyDescent="0.25">
      <c r="A2486" s="54">
        <f>COUNTIF($C$3:C2486,"Да")</f>
        <v>27</v>
      </c>
      <c r="B2486" s="53">
        <f t="shared" si="75"/>
        <v>47884</v>
      </c>
      <c r="C2486" s="53" t="str">
        <f>IF(ISERROR(VLOOKUP(B2486,Оп27_BYN→EUR!$C$3:$C$33,1,0)),"Нет","Да")</f>
        <v>Нет</v>
      </c>
      <c r="D2486" s="54">
        <f t="shared" si="76"/>
        <v>365</v>
      </c>
      <c r="E2486" s="55">
        <f>('Все выпуски'!$H$4*'Все выпуски'!$H$8)*((VLOOKUP(IF(C2486="Нет",VLOOKUP(A2486,Оп27_BYN→EUR!$A$2:$C$33,3,0),VLOOKUP((A2486-1),Оп27_BYN→EUR!$A$2:$C$33,3,0)),$B$2:$G$2774,5,0)-VLOOKUP(B2486,$B$2:$G$2774,5,0))/365+(VLOOKUP(IF(C2486="Нет",VLOOKUP(A2486,Оп27_BYN→EUR!$A$2:$C$33,3,0),VLOOKUP((A2486-1),Оп27_BYN→EUR!$A$2:$C$33,3,0)),$B$2:$G$2774,6,0)-VLOOKUP(B2486,$B$2:$G$2774,6,0))/366)</f>
        <v>1.6002064580096802</v>
      </c>
      <c r="F2486" s="54">
        <f>COUNTIF(D2487:$D$2774,365)</f>
        <v>288</v>
      </c>
      <c r="G2486" s="54">
        <f>COUNTIF(D2487:$D$2774,366)</f>
        <v>0</v>
      </c>
    </row>
    <row r="2487" spans="1:7" x14ac:dyDescent="0.25">
      <c r="A2487" s="54">
        <f>COUNTIF($C$3:C2487,"Да")</f>
        <v>27</v>
      </c>
      <c r="B2487" s="53">
        <f t="shared" si="75"/>
        <v>47885</v>
      </c>
      <c r="C2487" s="53" t="str">
        <f>IF(ISERROR(VLOOKUP(B2487,Оп27_BYN→EUR!$C$3:$C$33,1,0)),"Нет","Да")</f>
        <v>Нет</v>
      </c>
      <c r="D2487" s="54">
        <f t="shared" si="76"/>
        <v>365</v>
      </c>
      <c r="E2487" s="55">
        <f>('Все выпуски'!$H$4*'Все выпуски'!$H$8)*((VLOOKUP(IF(C2487="Нет",VLOOKUP(A2487,Оп27_BYN→EUR!$A$2:$C$33,3,0),VLOOKUP((A2487-1),Оп27_BYN→EUR!$A$2:$C$33,3,0)),$B$2:$G$2774,5,0)-VLOOKUP(B2487,$B$2:$G$2774,5,0))/365+(VLOOKUP(IF(C2487="Нет",VLOOKUP(A2487,Оп27_BYN→EUR!$A$2:$C$33,3,0),VLOOKUP((A2487-1),Оп27_BYN→EUR!$A$2:$C$33,3,0)),$B$2:$G$2774,6,0)-VLOOKUP(B2487,$B$2:$G$2774,6,0))/366)</f>
        <v>1.626876565643175</v>
      </c>
      <c r="F2487" s="54">
        <f>COUNTIF(D2488:$D$2774,365)</f>
        <v>287</v>
      </c>
      <c r="G2487" s="54">
        <f>COUNTIF(D2488:$D$2774,366)</f>
        <v>0</v>
      </c>
    </row>
    <row r="2488" spans="1:7" x14ac:dyDescent="0.25">
      <c r="A2488" s="54">
        <f>COUNTIF($C$3:C2488,"Да")</f>
        <v>27</v>
      </c>
      <c r="B2488" s="53">
        <f t="shared" si="75"/>
        <v>47886</v>
      </c>
      <c r="C2488" s="53" t="str">
        <f>IF(ISERROR(VLOOKUP(B2488,Оп27_BYN→EUR!$C$3:$C$33,1,0)),"Нет","Да")</f>
        <v>Нет</v>
      </c>
      <c r="D2488" s="54">
        <f t="shared" si="76"/>
        <v>365</v>
      </c>
      <c r="E2488" s="55">
        <f>('Все выпуски'!$H$4*'Все выпуски'!$H$8)*((VLOOKUP(IF(C2488="Нет",VLOOKUP(A2488,Оп27_BYN→EUR!$A$2:$C$33,3,0),VLOOKUP((A2488-1),Оп27_BYN→EUR!$A$2:$C$33,3,0)),$B$2:$G$2774,5,0)-VLOOKUP(B2488,$B$2:$G$2774,5,0))/365+(VLOOKUP(IF(C2488="Нет",VLOOKUP(A2488,Оп27_BYN→EUR!$A$2:$C$33,3,0),VLOOKUP((A2488-1),Оп27_BYN→EUR!$A$2:$C$33,3,0)),$B$2:$G$2774,6,0)-VLOOKUP(B2488,$B$2:$G$2774,6,0))/366)</f>
        <v>1.6535466732766695</v>
      </c>
      <c r="F2488" s="54">
        <f>COUNTIF(D2489:$D$2774,365)</f>
        <v>286</v>
      </c>
      <c r="G2488" s="54">
        <f>COUNTIF(D2489:$D$2774,366)</f>
        <v>0</v>
      </c>
    </row>
    <row r="2489" spans="1:7" x14ac:dyDescent="0.25">
      <c r="A2489" s="54">
        <f>COUNTIF($C$3:C2489,"Да")</f>
        <v>27</v>
      </c>
      <c r="B2489" s="53">
        <f t="shared" si="75"/>
        <v>47887</v>
      </c>
      <c r="C2489" s="53" t="str">
        <f>IF(ISERROR(VLOOKUP(B2489,Оп27_BYN→EUR!$C$3:$C$33,1,0)),"Нет","Да")</f>
        <v>Нет</v>
      </c>
      <c r="D2489" s="54">
        <f t="shared" si="76"/>
        <v>365</v>
      </c>
      <c r="E2489" s="55">
        <f>('Все выпуски'!$H$4*'Все выпуски'!$H$8)*((VLOOKUP(IF(C2489="Нет",VLOOKUP(A2489,Оп27_BYN→EUR!$A$2:$C$33,3,0),VLOOKUP((A2489-1),Оп27_BYN→EUR!$A$2:$C$33,3,0)),$B$2:$G$2774,5,0)-VLOOKUP(B2489,$B$2:$G$2774,5,0))/365+(VLOOKUP(IF(C2489="Нет",VLOOKUP(A2489,Оп27_BYN→EUR!$A$2:$C$33,3,0),VLOOKUP((A2489-1),Оп27_BYN→EUR!$A$2:$C$33,3,0)),$B$2:$G$2774,6,0)-VLOOKUP(B2489,$B$2:$G$2774,6,0))/366)</f>
        <v>1.6802167809101645</v>
      </c>
      <c r="F2489" s="54">
        <f>COUNTIF(D2490:$D$2774,365)</f>
        <v>285</v>
      </c>
      <c r="G2489" s="54">
        <f>COUNTIF(D2490:$D$2774,366)</f>
        <v>0</v>
      </c>
    </row>
    <row r="2490" spans="1:7" x14ac:dyDescent="0.25">
      <c r="A2490" s="54">
        <f>COUNTIF($C$3:C2490,"Да")</f>
        <v>27</v>
      </c>
      <c r="B2490" s="53">
        <f t="shared" si="75"/>
        <v>47888</v>
      </c>
      <c r="C2490" s="53" t="str">
        <f>IF(ISERROR(VLOOKUP(B2490,Оп27_BYN→EUR!$C$3:$C$33,1,0)),"Нет","Да")</f>
        <v>Нет</v>
      </c>
      <c r="D2490" s="54">
        <f t="shared" si="76"/>
        <v>365</v>
      </c>
      <c r="E2490" s="55">
        <f>('Все выпуски'!$H$4*'Все выпуски'!$H$8)*((VLOOKUP(IF(C2490="Нет",VLOOKUP(A2490,Оп27_BYN→EUR!$A$2:$C$33,3,0),VLOOKUP((A2490-1),Оп27_BYN→EUR!$A$2:$C$33,3,0)),$B$2:$G$2774,5,0)-VLOOKUP(B2490,$B$2:$G$2774,5,0))/365+(VLOOKUP(IF(C2490="Нет",VLOOKUP(A2490,Оп27_BYN→EUR!$A$2:$C$33,3,0),VLOOKUP((A2490-1),Оп27_BYN→EUR!$A$2:$C$33,3,0)),$B$2:$G$2774,6,0)-VLOOKUP(B2490,$B$2:$G$2774,6,0))/366)</f>
        <v>1.706886888543659</v>
      </c>
      <c r="F2490" s="54">
        <f>COUNTIF(D2491:$D$2774,365)</f>
        <v>284</v>
      </c>
      <c r="G2490" s="54">
        <f>COUNTIF(D2491:$D$2774,366)</f>
        <v>0</v>
      </c>
    </row>
    <row r="2491" spans="1:7" x14ac:dyDescent="0.25">
      <c r="A2491" s="54">
        <f>COUNTIF($C$3:C2491,"Да")</f>
        <v>27</v>
      </c>
      <c r="B2491" s="53">
        <f t="shared" si="75"/>
        <v>47889</v>
      </c>
      <c r="C2491" s="53" t="str">
        <f>IF(ISERROR(VLOOKUP(B2491,Оп27_BYN→EUR!$C$3:$C$33,1,0)),"Нет","Да")</f>
        <v>Нет</v>
      </c>
      <c r="D2491" s="54">
        <f t="shared" si="76"/>
        <v>365</v>
      </c>
      <c r="E2491" s="55">
        <f>('Все выпуски'!$H$4*'Все выпуски'!$H$8)*((VLOOKUP(IF(C2491="Нет",VLOOKUP(A2491,Оп27_BYN→EUR!$A$2:$C$33,3,0),VLOOKUP((A2491-1),Оп27_BYN→EUR!$A$2:$C$33,3,0)),$B$2:$G$2774,5,0)-VLOOKUP(B2491,$B$2:$G$2774,5,0))/365+(VLOOKUP(IF(C2491="Нет",VLOOKUP(A2491,Оп27_BYN→EUR!$A$2:$C$33,3,0),VLOOKUP((A2491-1),Оп27_BYN→EUR!$A$2:$C$33,3,0)),$B$2:$G$2774,6,0)-VLOOKUP(B2491,$B$2:$G$2774,6,0))/366)</f>
        <v>1.7335569961771535</v>
      </c>
      <c r="F2491" s="54">
        <f>COUNTIF(D2492:$D$2774,365)</f>
        <v>283</v>
      </c>
      <c r="G2491" s="54">
        <f>COUNTIF(D2492:$D$2774,366)</f>
        <v>0</v>
      </c>
    </row>
    <row r="2492" spans="1:7" x14ac:dyDescent="0.25">
      <c r="A2492" s="54">
        <f>COUNTIF($C$3:C2492,"Да")</f>
        <v>27</v>
      </c>
      <c r="B2492" s="53">
        <f t="shared" si="75"/>
        <v>47890</v>
      </c>
      <c r="C2492" s="53" t="str">
        <f>IF(ISERROR(VLOOKUP(B2492,Оп27_BYN→EUR!$C$3:$C$33,1,0)),"Нет","Да")</f>
        <v>Нет</v>
      </c>
      <c r="D2492" s="54">
        <f t="shared" si="76"/>
        <v>365</v>
      </c>
      <c r="E2492" s="55">
        <f>('Все выпуски'!$H$4*'Все выпуски'!$H$8)*((VLOOKUP(IF(C2492="Нет",VLOOKUP(A2492,Оп27_BYN→EUR!$A$2:$C$33,3,0),VLOOKUP((A2492-1),Оп27_BYN→EUR!$A$2:$C$33,3,0)),$B$2:$G$2774,5,0)-VLOOKUP(B2492,$B$2:$G$2774,5,0))/365+(VLOOKUP(IF(C2492="Нет",VLOOKUP(A2492,Оп27_BYN→EUR!$A$2:$C$33,3,0),VLOOKUP((A2492-1),Оп27_BYN→EUR!$A$2:$C$33,3,0)),$B$2:$G$2774,6,0)-VLOOKUP(B2492,$B$2:$G$2774,6,0))/366)</f>
        <v>1.7602271038106483</v>
      </c>
      <c r="F2492" s="54">
        <f>COUNTIF(D2493:$D$2774,365)</f>
        <v>282</v>
      </c>
      <c r="G2492" s="54">
        <f>COUNTIF(D2493:$D$2774,366)</f>
        <v>0</v>
      </c>
    </row>
    <row r="2493" spans="1:7" x14ac:dyDescent="0.25">
      <c r="A2493" s="54">
        <f>COUNTIF($C$3:C2493,"Да")</f>
        <v>27</v>
      </c>
      <c r="B2493" s="53">
        <f t="shared" si="75"/>
        <v>47891</v>
      </c>
      <c r="C2493" s="53" t="str">
        <f>IF(ISERROR(VLOOKUP(B2493,Оп27_BYN→EUR!$C$3:$C$33,1,0)),"Нет","Да")</f>
        <v>Нет</v>
      </c>
      <c r="D2493" s="54">
        <f t="shared" si="76"/>
        <v>365</v>
      </c>
      <c r="E2493" s="55">
        <f>('Все выпуски'!$H$4*'Все выпуски'!$H$8)*((VLOOKUP(IF(C2493="Нет",VLOOKUP(A2493,Оп27_BYN→EUR!$A$2:$C$33,3,0),VLOOKUP((A2493-1),Оп27_BYN→EUR!$A$2:$C$33,3,0)),$B$2:$G$2774,5,0)-VLOOKUP(B2493,$B$2:$G$2774,5,0))/365+(VLOOKUP(IF(C2493="Нет",VLOOKUP(A2493,Оп27_BYN→EUR!$A$2:$C$33,3,0),VLOOKUP((A2493-1),Оп27_BYN→EUR!$A$2:$C$33,3,0)),$B$2:$G$2774,6,0)-VLOOKUP(B2493,$B$2:$G$2774,6,0))/366)</f>
        <v>1.7868972114441428</v>
      </c>
      <c r="F2493" s="54">
        <f>COUNTIF(D2494:$D$2774,365)</f>
        <v>281</v>
      </c>
      <c r="G2493" s="54">
        <f>COUNTIF(D2494:$D$2774,366)</f>
        <v>0</v>
      </c>
    </row>
    <row r="2494" spans="1:7" x14ac:dyDescent="0.25">
      <c r="A2494" s="54">
        <f>COUNTIF($C$3:C2494,"Да")</f>
        <v>27</v>
      </c>
      <c r="B2494" s="53">
        <f t="shared" si="75"/>
        <v>47892</v>
      </c>
      <c r="C2494" s="53" t="str">
        <f>IF(ISERROR(VLOOKUP(B2494,Оп27_BYN→EUR!$C$3:$C$33,1,0)),"Нет","Да")</f>
        <v>Нет</v>
      </c>
      <c r="D2494" s="54">
        <f t="shared" si="76"/>
        <v>365</v>
      </c>
      <c r="E2494" s="55">
        <f>('Все выпуски'!$H$4*'Все выпуски'!$H$8)*((VLOOKUP(IF(C2494="Нет",VLOOKUP(A2494,Оп27_BYN→EUR!$A$2:$C$33,3,0),VLOOKUP((A2494-1),Оп27_BYN→EUR!$A$2:$C$33,3,0)),$B$2:$G$2774,5,0)-VLOOKUP(B2494,$B$2:$G$2774,5,0))/365+(VLOOKUP(IF(C2494="Нет",VLOOKUP(A2494,Оп27_BYN→EUR!$A$2:$C$33,3,0),VLOOKUP((A2494-1),Оп27_BYN→EUR!$A$2:$C$33,3,0)),$B$2:$G$2774,6,0)-VLOOKUP(B2494,$B$2:$G$2774,6,0))/366)</f>
        <v>1.8135673190776378</v>
      </c>
      <c r="F2494" s="54">
        <f>COUNTIF(D2495:$D$2774,365)</f>
        <v>280</v>
      </c>
      <c r="G2494" s="54">
        <f>COUNTIF(D2495:$D$2774,366)</f>
        <v>0</v>
      </c>
    </row>
    <row r="2495" spans="1:7" x14ac:dyDescent="0.25">
      <c r="A2495" s="54">
        <f>COUNTIF($C$3:C2495,"Да")</f>
        <v>27</v>
      </c>
      <c r="B2495" s="53">
        <f t="shared" si="75"/>
        <v>47893</v>
      </c>
      <c r="C2495" s="53" t="str">
        <f>IF(ISERROR(VLOOKUP(B2495,Оп27_BYN→EUR!$C$3:$C$33,1,0)),"Нет","Да")</f>
        <v>Нет</v>
      </c>
      <c r="D2495" s="54">
        <f t="shared" si="76"/>
        <v>365</v>
      </c>
      <c r="E2495" s="55">
        <f>('Все выпуски'!$H$4*'Все выпуски'!$H$8)*((VLOOKUP(IF(C2495="Нет",VLOOKUP(A2495,Оп27_BYN→EUR!$A$2:$C$33,3,0),VLOOKUP((A2495-1),Оп27_BYN→EUR!$A$2:$C$33,3,0)),$B$2:$G$2774,5,0)-VLOOKUP(B2495,$B$2:$G$2774,5,0))/365+(VLOOKUP(IF(C2495="Нет",VLOOKUP(A2495,Оп27_BYN→EUR!$A$2:$C$33,3,0),VLOOKUP((A2495-1),Оп27_BYN→EUR!$A$2:$C$33,3,0)),$B$2:$G$2774,6,0)-VLOOKUP(B2495,$B$2:$G$2774,6,0))/366)</f>
        <v>1.8402374267111323</v>
      </c>
      <c r="F2495" s="54">
        <f>COUNTIF(D2496:$D$2774,365)</f>
        <v>279</v>
      </c>
      <c r="G2495" s="54">
        <f>COUNTIF(D2496:$D$2774,366)</f>
        <v>0</v>
      </c>
    </row>
    <row r="2496" spans="1:7" x14ac:dyDescent="0.25">
      <c r="A2496" s="54">
        <f>COUNTIF($C$3:C2496,"Да")</f>
        <v>27</v>
      </c>
      <c r="B2496" s="53">
        <f t="shared" si="75"/>
        <v>47894</v>
      </c>
      <c r="C2496" s="53" t="str">
        <f>IF(ISERROR(VLOOKUP(B2496,Оп27_BYN→EUR!$C$3:$C$33,1,0)),"Нет","Да")</f>
        <v>Нет</v>
      </c>
      <c r="D2496" s="54">
        <f t="shared" si="76"/>
        <v>365</v>
      </c>
      <c r="E2496" s="55">
        <f>('Все выпуски'!$H$4*'Все выпуски'!$H$8)*((VLOOKUP(IF(C2496="Нет",VLOOKUP(A2496,Оп27_BYN→EUR!$A$2:$C$33,3,0),VLOOKUP((A2496-1),Оп27_BYN→EUR!$A$2:$C$33,3,0)),$B$2:$G$2774,5,0)-VLOOKUP(B2496,$B$2:$G$2774,5,0))/365+(VLOOKUP(IF(C2496="Нет",VLOOKUP(A2496,Оп27_BYN→EUR!$A$2:$C$33,3,0),VLOOKUP((A2496-1),Оп27_BYN→EUR!$A$2:$C$33,3,0)),$B$2:$G$2774,6,0)-VLOOKUP(B2496,$B$2:$G$2774,6,0))/366)</f>
        <v>1.8669075343446269</v>
      </c>
      <c r="F2496" s="54">
        <f>COUNTIF(D2497:$D$2774,365)</f>
        <v>278</v>
      </c>
      <c r="G2496" s="54">
        <f>COUNTIF(D2497:$D$2774,366)</f>
        <v>0</v>
      </c>
    </row>
    <row r="2497" spans="1:7" x14ac:dyDescent="0.25">
      <c r="A2497" s="54">
        <f>COUNTIF($C$3:C2497,"Да")</f>
        <v>27</v>
      </c>
      <c r="B2497" s="53">
        <f t="shared" si="75"/>
        <v>47895</v>
      </c>
      <c r="C2497" s="53" t="str">
        <f>IF(ISERROR(VLOOKUP(B2497,Оп27_BYN→EUR!$C$3:$C$33,1,0)),"Нет","Да")</f>
        <v>Нет</v>
      </c>
      <c r="D2497" s="54">
        <f t="shared" si="76"/>
        <v>365</v>
      </c>
      <c r="E2497" s="55">
        <f>('Все выпуски'!$H$4*'Все выпуски'!$H$8)*((VLOOKUP(IF(C2497="Нет",VLOOKUP(A2497,Оп27_BYN→EUR!$A$2:$C$33,3,0),VLOOKUP((A2497-1),Оп27_BYN→EUR!$A$2:$C$33,3,0)),$B$2:$G$2774,5,0)-VLOOKUP(B2497,$B$2:$G$2774,5,0))/365+(VLOOKUP(IF(C2497="Нет",VLOOKUP(A2497,Оп27_BYN→EUR!$A$2:$C$33,3,0),VLOOKUP((A2497-1),Оп27_BYN→EUR!$A$2:$C$33,3,0)),$B$2:$G$2774,6,0)-VLOOKUP(B2497,$B$2:$G$2774,6,0))/366)</f>
        <v>1.8935776419781216</v>
      </c>
      <c r="F2497" s="54">
        <f>COUNTIF(D2498:$D$2774,365)</f>
        <v>277</v>
      </c>
      <c r="G2497" s="54">
        <f>COUNTIF(D2498:$D$2774,366)</f>
        <v>0</v>
      </c>
    </row>
    <row r="2498" spans="1:7" x14ac:dyDescent="0.25">
      <c r="A2498" s="54">
        <f>COUNTIF($C$3:C2498,"Да")</f>
        <v>27</v>
      </c>
      <c r="B2498" s="53">
        <f t="shared" si="75"/>
        <v>47896</v>
      </c>
      <c r="C2498" s="53" t="str">
        <f>IF(ISERROR(VLOOKUP(B2498,Оп27_BYN→EUR!$C$3:$C$33,1,0)),"Нет","Да")</f>
        <v>Нет</v>
      </c>
      <c r="D2498" s="54">
        <f t="shared" si="76"/>
        <v>365</v>
      </c>
      <c r="E2498" s="55">
        <f>('Все выпуски'!$H$4*'Все выпуски'!$H$8)*((VLOOKUP(IF(C2498="Нет",VLOOKUP(A2498,Оп27_BYN→EUR!$A$2:$C$33,3,0),VLOOKUP((A2498-1),Оп27_BYN→EUR!$A$2:$C$33,3,0)),$B$2:$G$2774,5,0)-VLOOKUP(B2498,$B$2:$G$2774,5,0))/365+(VLOOKUP(IF(C2498="Нет",VLOOKUP(A2498,Оп27_BYN→EUR!$A$2:$C$33,3,0),VLOOKUP((A2498-1),Оп27_BYN→EUR!$A$2:$C$33,3,0)),$B$2:$G$2774,6,0)-VLOOKUP(B2498,$B$2:$G$2774,6,0))/366)</f>
        <v>1.9202477496116164</v>
      </c>
      <c r="F2498" s="54">
        <f>COUNTIF(D2499:$D$2774,365)</f>
        <v>276</v>
      </c>
      <c r="G2498" s="54">
        <f>COUNTIF(D2499:$D$2774,366)</f>
        <v>0</v>
      </c>
    </row>
    <row r="2499" spans="1:7" x14ac:dyDescent="0.25">
      <c r="A2499" s="54">
        <f>COUNTIF($C$3:C2499,"Да")</f>
        <v>27</v>
      </c>
      <c r="B2499" s="53">
        <f t="shared" si="75"/>
        <v>47897</v>
      </c>
      <c r="C2499" s="53" t="str">
        <f>IF(ISERROR(VLOOKUP(B2499,Оп27_BYN→EUR!$C$3:$C$33,1,0)),"Нет","Да")</f>
        <v>Нет</v>
      </c>
      <c r="D2499" s="54">
        <f t="shared" si="76"/>
        <v>365</v>
      </c>
      <c r="E2499" s="55">
        <f>('Все выпуски'!$H$4*'Все выпуски'!$H$8)*((VLOOKUP(IF(C2499="Нет",VLOOKUP(A2499,Оп27_BYN→EUR!$A$2:$C$33,3,0),VLOOKUP((A2499-1),Оп27_BYN→EUR!$A$2:$C$33,3,0)),$B$2:$G$2774,5,0)-VLOOKUP(B2499,$B$2:$G$2774,5,0))/365+(VLOOKUP(IF(C2499="Нет",VLOOKUP(A2499,Оп27_BYN→EUR!$A$2:$C$33,3,0),VLOOKUP((A2499-1),Оп27_BYN→EUR!$A$2:$C$33,3,0)),$B$2:$G$2774,6,0)-VLOOKUP(B2499,$B$2:$G$2774,6,0))/366)</f>
        <v>1.9469178572451111</v>
      </c>
      <c r="F2499" s="54">
        <f>COUNTIF(D2500:$D$2774,365)</f>
        <v>275</v>
      </c>
      <c r="G2499" s="54">
        <f>COUNTIF(D2500:$D$2774,366)</f>
        <v>0</v>
      </c>
    </row>
    <row r="2500" spans="1:7" x14ac:dyDescent="0.25">
      <c r="A2500" s="54">
        <f>COUNTIF($C$3:C2500,"Да")</f>
        <v>27</v>
      </c>
      <c r="B2500" s="53">
        <f t="shared" ref="B2500:B2563" si="77">B2499+1</f>
        <v>47898</v>
      </c>
      <c r="C2500" s="53" t="str">
        <f>IF(ISERROR(VLOOKUP(B2500,Оп27_BYN→EUR!$C$3:$C$33,1,0)),"Нет","Да")</f>
        <v>Нет</v>
      </c>
      <c r="D2500" s="54">
        <f t="shared" si="76"/>
        <v>365</v>
      </c>
      <c r="E2500" s="55">
        <f>('Все выпуски'!$H$4*'Все выпуски'!$H$8)*((VLOOKUP(IF(C2500="Нет",VLOOKUP(A2500,Оп27_BYN→EUR!$A$2:$C$33,3,0),VLOOKUP((A2500-1),Оп27_BYN→EUR!$A$2:$C$33,3,0)),$B$2:$G$2774,5,0)-VLOOKUP(B2500,$B$2:$G$2774,5,0))/365+(VLOOKUP(IF(C2500="Нет",VLOOKUP(A2500,Оп27_BYN→EUR!$A$2:$C$33,3,0),VLOOKUP((A2500-1),Оп27_BYN→EUR!$A$2:$C$33,3,0)),$B$2:$G$2774,6,0)-VLOOKUP(B2500,$B$2:$G$2774,6,0))/366)</f>
        <v>1.9735879648786057</v>
      </c>
      <c r="F2500" s="54">
        <f>COUNTIF(D2501:$D$2774,365)</f>
        <v>274</v>
      </c>
      <c r="G2500" s="54">
        <f>COUNTIF(D2501:$D$2774,366)</f>
        <v>0</v>
      </c>
    </row>
    <row r="2501" spans="1:7" x14ac:dyDescent="0.25">
      <c r="A2501" s="54">
        <f>COUNTIF($C$3:C2501,"Да")</f>
        <v>27</v>
      </c>
      <c r="B2501" s="53">
        <f t="shared" si="77"/>
        <v>47899</v>
      </c>
      <c r="C2501" s="53" t="str">
        <f>IF(ISERROR(VLOOKUP(B2501,Оп27_BYN→EUR!$C$3:$C$33,1,0)),"Нет","Да")</f>
        <v>Нет</v>
      </c>
      <c r="D2501" s="54">
        <f t="shared" si="76"/>
        <v>365</v>
      </c>
      <c r="E2501" s="55">
        <f>('Все выпуски'!$H$4*'Все выпуски'!$H$8)*((VLOOKUP(IF(C2501="Нет",VLOOKUP(A2501,Оп27_BYN→EUR!$A$2:$C$33,3,0),VLOOKUP((A2501-1),Оп27_BYN→EUR!$A$2:$C$33,3,0)),$B$2:$G$2774,5,0)-VLOOKUP(B2501,$B$2:$G$2774,5,0))/365+(VLOOKUP(IF(C2501="Нет",VLOOKUP(A2501,Оп27_BYN→EUR!$A$2:$C$33,3,0),VLOOKUP((A2501-1),Оп27_BYN→EUR!$A$2:$C$33,3,0)),$B$2:$G$2774,6,0)-VLOOKUP(B2501,$B$2:$G$2774,6,0))/366)</f>
        <v>2.0002580725121004</v>
      </c>
      <c r="F2501" s="54">
        <f>COUNTIF(D2502:$D$2774,365)</f>
        <v>273</v>
      </c>
      <c r="G2501" s="54">
        <f>COUNTIF(D2502:$D$2774,366)</f>
        <v>0</v>
      </c>
    </row>
    <row r="2502" spans="1:7" x14ac:dyDescent="0.25">
      <c r="A2502" s="54">
        <f>COUNTIF($C$3:C2502,"Да")</f>
        <v>27</v>
      </c>
      <c r="B2502" s="53">
        <f t="shared" si="77"/>
        <v>47900</v>
      </c>
      <c r="C2502" s="53" t="str">
        <f>IF(ISERROR(VLOOKUP(B2502,Оп27_BYN→EUR!$C$3:$C$33,1,0)),"Нет","Да")</f>
        <v>Нет</v>
      </c>
      <c r="D2502" s="54">
        <f t="shared" si="76"/>
        <v>365</v>
      </c>
      <c r="E2502" s="55">
        <f>('Все выпуски'!$H$4*'Все выпуски'!$H$8)*((VLOOKUP(IF(C2502="Нет",VLOOKUP(A2502,Оп27_BYN→EUR!$A$2:$C$33,3,0),VLOOKUP((A2502-1),Оп27_BYN→EUR!$A$2:$C$33,3,0)),$B$2:$G$2774,5,0)-VLOOKUP(B2502,$B$2:$G$2774,5,0))/365+(VLOOKUP(IF(C2502="Нет",VLOOKUP(A2502,Оп27_BYN→EUR!$A$2:$C$33,3,0),VLOOKUP((A2502-1),Оп27_BYN→EUR!$A$2:$C$33,3,0)),$B$2:$G$2774,6,0)-VLOOKUP(B2502,$B$2:$G$2774,6,0))/366)</f>
        <v>2.0269281801455952</v>
      </c>
      <c r="F2502" s="54">
        <f>COUNTIF(D2503:$D$2774,365)</f>
        <v>272</v>
      </c>
      <c r="G2502" s="54">
        <f>COUNTIF(D2503:$D$2774,366)</f>
        <v>0</v>
      </c>
    </row>
    <row r="2503" spans="1:7" x14ac:dyDescent="0.25">
      <c r="A2503" s="54">
        <f>COUNTIF($C$3:C2503,"Да")</f>
        <v>27</v>
      </c>
      <c r="B2503" s="53">
        <f t="shared" si="77"/>
        <v>47901</v>
      </c>
      <c r="C2503" s="53" t="str">
        <f>IF(ISERROR(VLOOKUP(B2503,Оп27_BYN→EUR!$C$3:$C$33,1,0)),"Нет","Да")</f>
        <v>Нет</v>
      </c>
      <c r="D2503" s="54">
        <f t="shared" si="76"/>
        <v>365</v>
      </c>
      <c r="E2503" s="55">
        <f>('Все выпуски'!$H$4*'Все выпуски'!$H$8)*((VLOOKUP(IF(C2503="Нет",VLOOKUP(A2503,Оп27_BYN→EUR!$A$2:$C$33,3,0),VLOOKUP((A2503-1),Оп27_BYN→EUR!$A$2:$C$33,3,0)),$B$2:$G$2774,5,0)-VLOOKUP(B2503,$B$2:$G$2774,5,0))/365+(VLOOKUP(IF(C2503="Нет",VLOOKUP(A2503,Оп27_BYN→EUR!$A$2:$C$33,3,0),VLOOKUP((A2503-1),Оп27_BYN→EUR!$A$2:$C$33,3,0)),$B$2:$G$2774,6,0)-VLOOKUP(B2503,$B$2:$G$2774,6,0))/366)</f>
        <v>2.0535982877790895</v>
      </c>
      <c r="F2503" s="54">
        <f>COUNTIF(D2504:$D$2774,365)</f>
        <v>271</v>
      </c>
      <c r="G2503" s="54">
        <f>COUNTIF(D2504:$D$2774,366)</f>
        <v>0</v>
      </c>
    </row>
    <row r="2504" spans="1:7" x14ac:dyDescent="0.25">
      <c r="A2504" s="54">
        <f>COUNTIF($C$3:C2504,"Да")</f>
        <v>27</v>
      </c>
      <c r="B2504" s="53">
        <f t="shared" si="77"/>
        <v>47902</v>
      </c>
      <c r="C2504" s="53" t="str">
        <f>IF(ISERROR(VLOOKUP(B2504,Оп27_BYN→EUR!$C$3:$C$33,1,0)),"Нет","Да")</f>
        <v>Нет</v>
      </c>
      <c r="D2504" s="54">
        <f t="shared" si="76"/>
        <v>365</v>
      </c>
      <c r="E2504" s="55">
        <f>('Все выпуски'!$H$4*'Все выпуски'!$H$8)*((VLOOKUP(IF(C2504="Нет",VLOOKUP(A2504,Оп27_BYN→EUR!$A$2:$C$33,3,0),VLOOKUP((A2504-1),Оп27_BYN→EUR!$A$2:$C$33,3,0)),$B$2:$G$2774,5,0)-VLOOKUP(B2504,$B$2:$G$2774,5,0))/365+(VLOOKUP(IF(C2504="Нет",VLOOKUP(A2504,Оп27_BYN→EUR!$A$2:$C$33,3,0),VLOOKUP((A2504-1),Оп27_BYN→EUR!$A$2:$C$33,3,0)),$B$2:$G$2774,6,0)-VLOOKUP(B2504,$B$2:$G$2774,6,0))/366)</f>
        <v>2.0802683954125842</v>
      </c>
      <c r="F2504" s="54">
        <f>COUNTIF(D2505:$D$2774,365)</f>
        <v>270</v>
      </c>
      <c r="G2504" s="54">
        <f>COUNTIF(D2505:$D$2774,366)</f>
        <v>0</v>
      </c>
    </row>
    <row r="2505" spans="1:7" x14ac:dyDescent="0.25">
      <c r="A2505" s="54">
        <f>COUNTIF($C$3:C2505,"Да")</f>
        <v>27</v>
      </c>
      <c r="B2505" s="53">
        <f t="shared" si="77"/>
        <v>47903</v>
      </c>
      <c r="C2505" s="53" t="str">
        <f>IF(ISERROR(VLOOKUP(B2505,Оп27_BYN→EUR!$C$3:$C$33,1,0)),"Нет","Да")</f>
        <v>Нет</v>
      </c>
      <c r="D2505" s="54">
        <f t="shared" si="76"/>
        <v>365</v>
      </c>
      <c r="E2505" s="55">
        <f>('Все выпуски'!$H$4*'Все выпуски'!$H$8)*((VLOOKUP(IF(C2505="Нет",VLOOKUP(A2505,Оп27_BYN→EUR!$A$2:$C$33,3,0),VLOOKUP((A2505-1),Оп27_BYN→EUR!$A$2:$C$33,3,0)),$B$2:$G$2774,5,0)-VLOOKUP(B2505,$B$2:$G$2774,5,0))/365+(VLOOKUP(IF(C2505="Нет",VLOOKUP(A2505,Оп27_BYN→EUR!$A$2:$C$33,3,0),VLOOKUP((A2505-1),Оп27_BYN→EUR!$A$2:$C$33,3,0)),$B$2:$G$2774,6,0)-VLOOKUP(B2505,$B$2:$G$2774,6,0))/366)</f>
        <v>2.106938503046079</v>
      </c>
      <c r="F2505" s="54">
        <f>COUNTIF(D2506:$D$2774,365)</f>
        <v>269</v>
      </c>
      <c r="G2505" s="54">
        <f>COUNTIF(D2506:$D$2774,366)</f>
        <v>0</v>
      </c>
    </row>
    <row r="2506" spans="1:7" x14ac:dyDescent="0.25">
      <c r="A2506" s="54">
        <f>COUNTIF($C$3:C2506,"Да")</f>
        <v>27</v>
      </c>
      <c r="B2506" s="53">
        <f t="shared" si="77"/>
        <v>47904</v>
      </c>
      <c r="C2506" s="53" t="str">
        <f>IF(ISERROR(VLOOKUP(B2506,Оп27_BYN→EUR!$C$3:$C$33,1,0)),"Нет","Да")</f>
        <v>Нет</v>
      </c>
      <c r="D2506" s="54">
        <f t="shared" si="76"/>
        <v>365</v>
      </c>
      <c r="E2506" s="55">
        <f>('Все выпуски'!$H$4*'Все выпуски'!$H$8)*((VLOOKUP(IF(C2506="Нет",VLOOKUP(A2506,Оп27_BYN→EUR!$A$2:$C$33,3,0),VLOOKUP((A2506-1),Оп27_BYN→EUR!$A$2:$C$33,3,0)),$B$2:$G$2774,5,0)-VLOOKUP(B2506,$B$2:$G$2774,5,0))/365+(VLOOKUP(IF(C2506="Нет",VLOOKUP(A2506,Оп27_BYN→EUR!$A$2:$C$33,3,0),VLOOKUP((A2506-1),Оп27_BYN→EUR!$A$2:$C$33,3,0)),$B$2:$G$2774,6,0)-VLOOKUP(B2506,$B$2:$G$2774,6,0))/366)</f>
        <v>2.1336086106795737</v>
      </c>
      <c r="F2506" s="54">
        <f>COUNTIF(D2507:$D$2774,365)</f>
        <v>268</v>
      </c>
      <c r="G2506" s="54">
        <f>COUNTIF(D2507:$D$2774,366)</f>
        <v>0</v>
      </c>
    </row>
    <row r="2507" spans="1:7" x14ac:dyDescent="0.25">
      <c r="A2507" s="54">
        <f>COUNTIF($C$3:C2507,"Да")</f>
        <v>27</v>
      </c>
      <c r="B2507" s="53">
        <f t="shared" si="77"/>
        <v>47905</v>
      </c>
      <c r="C2507" s="53" t="str">
        <f>IF(ISERROR(VLOOKUP(B2507,Оп27_BYN→EUR!$C$3:$C$33,1,0)),"Нет","Да")</f>
        <v>Нет</v>
      </c>
      <c r="D2507" s="54">
        <f t="shared" si="76"/>
        <v>365</v>
      </c>
      <c r="E2507" s="55">
        <f>('Все выпуски'!$H$4*'Все выпуски'!$H$8)*((VLOOKUP(IF(C2507="Нет",VLOOKUP(A2507,Оп27_BYN→EUR!$A$2:$C$33,3,0),VLOOKUP((A2507-1),Оп27_BYN→EUR!$A$2:$C$33,3,0)),$B$2:$G$2774,5,0)-VLOOKUP(B2507,$B$2:$G$2774,5,0))/365+(VLOOKUP(IF(C2507="Нет",VLOOKUP(A2507,Оп27_BYN→EUR!$A$2:$C$33,3,0),VLOOKUP((A2507-1),Оп27_BYN→EUR!$A$2:$C$33,3,0)),$B$2:$G$2774,6,0)-VLOOKUP(B2507,$B$2:$G$2774,6,0))/366)</f>
        <v>2.1602787183130685</v>
      </c>
      <c r="F2507" s="54">
        <f>COUNTIF(D2508:$D$2774,365)</f>
        <v>267</v>
      </c>
      <c r="G2507" s="54">
        <f>COUNTIF(D2508:$D$2774,366)</f>
        <v>0</v>
      </c>
    </row>
    <row r="2508" spans="1:7" x14ac:dyDescent="0.25">
      <c r="A2508" s="54">
        <f>COUNTIF($C$3:C2508,"Да")</f>
        <v>27</v>
      </c>
      <c r="B2508" s="53">
        <f t="shared" si="77"/>
        <v>47906</v>
      </c>
      <c r="C2508" s="53" t="str">
        <f>IF(ISERROR(VLOOKUP(B2508,Оп27_BYN→EUR!$C$3:$C$33,1,0)),"Нет","Да")</f>
        <v>Нет</v>
      </c>
      <c r="D2508" s="54">
        <f t="shared" si="76"/>
        <v>365</v>
      </c>
      <c r="E2508" s="55">
        <f>('Все выпуски'!$H$4*'Все выпуски'!$H$8)*((VLOOKUP(IF(C2508="Нет",VLOOKUP(A2508,Оп27_BYN→EUR!$A$2:$C$33,3,0),VLOOKUP((A2508-1),Оп27_BYN→EUR!$A$2:$C$33,3,0)),$B$2:$G$2774,5,0)-VLOOKUP(B2508,$B$2:$G$2774,5,0))/365+(VLOOKUP(IF(C2508="Нет",VLOOKUP(A2508,Оп27_BYN→EUR!$A$2:$C$33,3,0),VLOOKUP((A2508-1),Оп27_BYN→EUR!$A$2:$C$33,3,0)),$B$2:$G$2774,6,0)-VLOOKUP(B2508,$B$2:$G$2774,6,0))/366)</f>
        <v>2.1869488259465628</v>
      </c>
      <c r="F2508" s="54">
        <f>COUNTIF(D2509:$D$2774,365)</f>
        <v>266</v>
      </c>
      <c r="G2508" s="54">
        <f>COUNTIF(D2509:$D$2774,366)</f>
        <v>0</v>
      </c>
    </row>
    <row r="2509" spans="1:7" x14ac:dyDescent="0.25">
      <c r="A2509" s="54">
        <f>COUNTIF($C$3:C2509,"Да")</f>
        <v>27</v>
      </c>
      <c r="B2509" s="53">
        <f t="shared" si="77"/>
        <v>47907</v>
      </c>
      <c r="C2509" s="53" t="str">
        <f>IF(ISERROR(VLOOKUP(B2509,Оп27_BYN→EUR!$C$3:$C$33,1,0)),"Нет","Да")</f>
        <v>Нет</v>
      </c>
      <c r="D2509" s="54">
        <f t="shared" si="76"/>
        <v>365</v>
      </c>
      <c r="E2509" s="55">
        <f>('Все выпуски'!$H$4*'Все выпуски'!$H$8)*((VLOOKUP(IF(C2509="Нет",VLOOKUP(A2509,Оп27_BYN→EUR!$A$2:$C$33,3,0),VLOOKUP((A2509-1),Оп27_BYN→EUR!$A$2:$C$33,3,0)),$B$2:$G$2774,5,0)-VLOOKUP(B2509,$B$2:$G$2774,5,0))/365+(VLOOKUP(IF(C2509="Нет",VLOOKUP(A2509,Оп27_BYN→EUR!$A$2:$C$33,3,0),VLOOKUP((A2509-1),Оп27_BYN→EUR!$A$2:$C$33,3,0)),$B$2:$G$2774,6,0)-VLOOKUP(B2509,$B$2:$G$2774,6,0))/366)</f>
        <v>2.213618933580058</v>
      </c>
      <c r="F2509" s="54">
        <f>COUNTIF(D2510:$D$2774,365)</f>
        <v>265</v>
      </c>
      <c r="G2509" s="54">
        <f>COUNTIF(D2510:$D$2774,366)</f>
        <v>0</v>
      </c>
    </row>
    <row r="2510" spans="1:7" x14ac:dyDescent="0.25">
      <c r="A2510" s="54">
        <f>COUNTIF($C$3:C2510,"Да")</f>
        <v>27</v>
      </c>
      <c r="B2510" s="53">
        <f t="shared" si="77"/>
        <v>47908</v>
      </c>
      <c r="C2510" s="53" t="str">
        <f>IF(ISERROR(VLOOKUP(B2510,Оп27_BYN→EUR!$C$3:$C$33,1,0)),"Нет","Да")</f>
        <v>Нет</v>
      </c>
      <c r="D2510" s="54">
        <f t="shared" si="76"/>
        <v>365</v>
      </c>
      <c r="E2510" s="55">
        <f>('Все выпуски'!$H$4*'Все выпуски'!$H$8)*((VLOOKUP(IF(C2510="Нет",VLOOKUP(A2510,Оп27_BYN→EUR!$A$2:$C$33,3,0),VLOOKUP((A2510-1),Оп27_BYN→EUR!$A$2:$C$33,3,0)),$B$2:$G$2774,5,0)-VLOOKUP(B2510,$B$2:$G$2774,5,0))/365+(VLOOKUP(IF(C2510="Нет",VLOOKUP(A2510,Оп27_BYN→EUR!$A$2:$C$33,3,0),VLOOKUP((A2510-1),Оп27_BYN→EUR!$A$2:$C$33,3,0)),$B$2:$G$2774,6,0)-VLOOKUP(B2510,$B$2:$G$2774,6,0))/366)</f>
        <v>2.2402890412135523</v>
      </c>
      <c r="F2510" s="54">
        <f>COUNTIF(D2511:$D$2774,365)</f>
        <v>264</v>
      </c>
      <c r="G2510" s="54">
        <f>COUNTIF(D2511:$D$2774,366)</f>
        <v>0</v>
      </c>
    </row>
    <row r="2511" spans="1:7" x14ac:dyDescent="0.25">
      <c r="A2511" s="54">
        <f>COUNTIF($C$3:C2511,"Да")</f>
        <v>27</v>
      </c>
      <c r="B2511" s="53">
        <f t="shared" si="77"/>
        <v>47909</v>
      </c>
      <c r="C2511" s="53" t="str">
        <f>IF(ISERROR(VLOOKUP(B2511,Оп27_BYN→EUR!$C$3:$C$33,1,0)),"Нет","Да")</f>
        <v>Нет</v>
      </c>
      <c r="D2511" s="54">
        <f t="shared" si="76"/>
        <v>365</v>
      </c>
      <c r="E2511" s="55">
        <f>('Все выпуски'!$H$4*'Все выпуски'!$H$8)*((VLOOKUP(IF(C2511="Нет",VLOOKUP(A2511,Оп27_BYN→EUR!$A$2:$C$33,3,0),VLOOKUP((A2511-1),Оп27_BYN→EUR!$A$2:$C$33,3,0)),$B$2:$G$2774,5,0)-VLOOKUP(B2511,$B$2:$G$2774,5,0))/365+(VLOOKUP(IF(C2511="Нет",VLOOKUP(A2511,Оп27_BYN→EUR!$A$2:$C$33,3,0),VLOOKUP((A2511-1),Оп27_BYN→EUR!$A$2:$C$33,3,0)),$B$2:$G$2774,6,0)-VLOOKUP(B2511,$B$2:$G$2774,6,0))/366)</f>
        <v>2.2669591488470471</v>
      </c>
      <c r="F2511" s="54">
        <f>COUNTIF(D2512:$D$2774,365)</f>
        <v>263</v>
      </c>
      <c r="G2511" s="54">
        <f>COUNTIF(D2512:$D$2774,366)</f>
        <v>0</v>
      </c>
    </row>
    <row r="2512" spans="1:7" x14ac:dyDescent="0.25">
      <c r="A2512" s="54">
        <f>COUNTIF($C$3:C2512,"Да")</f>
        <v>27</v>
      </c>
      <c r="B2512" s="53">
        <f t="shared" si="77"/>
        <v>47910</v>
      </c>
      <c r="C2512" s="53" t="str">
        <f>IF(ISERROR(VLOOKUP(B2512,Оп27_BYN→EUR!$C$3:$C$33,1,0)),"Нет","Да")</f>
        <v>Нет</v>
      </c>
      <c r="D2512" s="54">
        <f t="shared" si="76"/>
        <v>365</v>
      </c>
      <c r="E2512" s="55">
        <f>('Все выпуски'!$H$4*'Все выпуски'!$H$8)*((VLOOKUP(IF(C2512="Нет",VLOOKUP(A2512,Оп27_BYN→EUR!$A$2:$C$33,3,0),VLOOKUP((A2512-1),Оп27_BYN→EUR!$A$2:$C$33,3,0)),$B$2:$G$2774,5,0)-VLOOKUP(B2512,$B$2:$G$2774,5,0))/365+(VLOOKUP(IF(C2512="Нет",VLOOKUP(A2512,Оп27_BYN→EUR!$A$2:$C$33,3,0),VLOOKUP((A2512-1),Оп27_BYN→EUR!$A$2:$C$33,3,0)),$B$2:$G$2774,6,0)-VLOOKUP(B2512,$B$2:$G$2774,6,0))/366)</f>
        <v>2.2936292564805418</v>
      </c>
      <c r="F2512" s="54">
        <f>COUNTIF(D2513:$D$2774,365)</f>
        <v>262</v>
      </c>
      <c r="G2512" s="54">
        <f>COUNTIF(D2513:$D$2774,366)</f>
        <v>0</v>
      </c>
    </row>
    <row r="2513" spans="1:7" x14ac:dyDescent="0.25">
      <c r="A2513" s="54">
        <f>COUNTIF($C$3:C2513,"Да")</f>
        <v>27</v>
      </c>
      <c r="B2513" s="53">
        <f t="shared" si="77"/>
        <v>47911</v>
      </c>
      <c r="C2513" s="53" t="str">
        <f>IF(ISERROR(VLOOKUP(B2513,Оп27_BYN→EUR!$C$3:$C$33,1,0)),"Нет","Да")</f>
        <v>Нет</v>
      </c>
      <c r="D2513" s="54">
        <f t="shared" si="76"/>
        <v>365</v>
      </c>
      <c r="E2513" s="55">
        <f>('Все выпуски'!$H$4*'Все выпуски'!$H$8)*((VLOOKUP(IF(C2513="Нет",VLOOKUP(A2513,Оп27_BYN→EUR!$A$2:$C$33,3,0),VLOOKUP((A2513-1),Оп27_BYN→EUR!$A$2:$C$33,3,0)),$B$2:$G$2774,5,0)-VLOOKUP(B2513,$B$2:$G$2774,5,0))/365+(VLOOKUP(IF(C2513="Нет",VLOOKUP(A2513,Оп27_BYN→EUR!$A$2:$C$33,3,0),VLOOKUP((A2513-1),Оп27_BYN→EUR!$A$2:$C$33,3,0)),$B$2:$G$2774,6,0)-VLOOKUP(B2513,$B$2:$G$2774,6,0))/366)</f>
        <v>2.3202993641140361</v>
      </c>
      <c r="F2513" s="54">
        <f>COUNTIF(D2514:$D$2774,365)</f>
        <v>261</v>
      </c>
      <c r="G2513" s="54">
        <f>COUNTIF(D2514:$D$2774,366)</f>
        <v>0</v>
      </c>
    </row>
    <row r="2514" spans="1:7" x14ac:dyDescent="0.25">
      <c r="A2514" s="54">
        <f>COUNTIF($C$3:C2514,"Да")</f>
        <v>27</v>
      </c>
      <c r="B2514" s="53">
        <f t="shared" si="77"/>
        <v>47912</v>
      </c>
      <c r="C2514" s="53" t="str">
        <f>IF(ISERROR(VLOOKUP(B2514,Оп27_BYN→EUR!$C$3:$C$33,1,0)),"Нет","Да")</f>
        <v>Нет</v>
      </c>
      <c r="D2514" s="54">
        <f t="shared" ref="D2514:D2577" si="78">IF(MOD(YEAR(B2514),4)=0,366,365)</f>
        <v>365</v>
      </c>
      <c r="E2514" s="55">
        <f>('Все выпуски'!$H$4*'Все выпуски'!$H$8)*((VLOOKUP(IF(C2514="Нет",VLOOKUP(A2514,Оп27_BYN→EUR!$A$2:$C$33,3,0),VLOOKUP((A2514-1),Оп27_BYN→EUR!$A$2:$C$33,3,0)),$B$2:$G$2774,5,0)-VLOOKUP(B2514,$B$2:$G$2774,5,0))/365+(VLOOKUP(IF(C2514="Нет",VLOOKUP(A2514,Оп27_BYN→EUR!$A$2:$C$33,3,0),VLOOKUP((A2514-1),Оп27_BYN→EUR!$A$2:$C$33,3,0)),$B$2:$G$2774,6,0)-VLOOKUP(B2514,$B$2:$G$2774,6,0))/366)</f>
        <v>2.3469694717475313</v>
      </c>
      <c r="F2514" s="54">
        <f>COUNTIF(D2515:$D$2774,365)</f>
        <v>260</v>
      </c>
      <c r="G2514" s="54">
        <f>COUNTIF(D2515:$D$2774,366)</f>
        <v>0</v>
      </c>
    </row>
    <row r="2515" spans="1:7" x14ac:dyDescent="0.25">
      <c r="A2515" s="54">
        <f>COUNTIF($C$3:C2515,"Да")</f>
        <v>27</v>
      </c>
      <c r="B2515" s="53">
        <f t="shared" si="77"/>
        <v>47913</v>
      </c>
      <c r="C2515" s="53" t="str">
        <f>IF(ISERROR(VLOOKUP(B2515,Оп27_BYN→EUR!$C$3:$C$33,1,0)),"Нет","Да")</f>
        <v>Нет</v>
      </c>
      <c r="D2515" s="54">
        <f t="shared" si="78"/>
        <v>365</v>
      </c>
      <c r="E2515" s="55">
        <f>('Все выпуски'!$H$4*'Все выпуски'!$H$8)*((VLOOKUP(IF(C2515="Нет",VLOOKUP(A2515,Оп27_BYN→EUR!$A$2:$C$33,3,0),VLOOKUP((A2515-1),Оп27_BYN→EUR!$A$2:$C$33,3,0)),$B$2:$G$2774,5,0)-VLOOKUP(B2515,$B$2:$G$2774,5,0))/365+(VLOOKUP(IF(C2515="Нет",VLOOKUP(A2515,Оп27_BYN→EUR!$A$2:$C$33,3,0),VLOOKUP((A2515-1),Оп27_BYN→EUR!$A$2:$C$33,3,0)),$B$2:$G$2774,6,0)-VLOOKUP(B2515,$B$2:$G$2774,6,0))/366)</f>
        <v>2.3736395793810257</v>
      </c>
      <c r="F2515" s="54">
        <f>COUNTIF(D2516:$D$2774,365)</f>
        <v>259</v>
      </c>
      <c r="G2515" s="54">
        <f>COUNTIF(D2516:$D$2774,366)</f>
        <v>0</v>
      </c>
    </row>
    <row r="2516" spans="1:7" x14ac:dyDescent="0.25">
      <c r="A2516" s="54">
        <f>COUNTIF($C$3:C2516,"Да")</f>
        <v>28</v>
      </c>
      <c r="B2516" s="53">
        <f t="shared" si="77"/>
        <v>47914</v>
      </c>
      <c r="C2516" s="53" t="str">
        <f>IF(ISERROR(VLOOKUP(B2516,Оп27_BYN→EUR!$C$3:$C$33,1,0)),"Нет","Да")</f>
        <v>Да</v>
      </c>
      <c r="D2516" s="54">
        <f t="shared" si="78"/>
        <v>365</v>
      </c>
      <c r="E2516" s="55">
        <f>('Все выпуски'!$H$4*'Все выпуски'!$H$8)*((VLOOKUP(IF(C2516="Нет",VLOOKUP(A2516,Оп27_BYN→EUR!$A$2:$C$33,3,0),VLOOKUP((A2516-1),Оп27_BYN→EUR!$A$2:$C$33,3,0)),$B$2:$G$2774,5,0)-VLOOKUP(B2516,$B$2:$G$2774,5,0))/365+(VLOOKUP(IF(C2516="Нет",VLOOKUP(A2516,Оп27_BYN→EUR!$A$2:$C$33,3,0),VLOOKUP((A2516-1),Оп27_BYN→EUR!$A$2:$C$33,3,0)),$B$2:$G$2774,6,0)-VLOOKUP(B2516,$B$2:$G$2774,6,0))/366)</f>
        <v>2.4003096870145204</v>
      </c>
      <c r="F2516" s="54">
        <f>COUNTIF(D2517:$D$2774,365)</f>
        <v>258</v>
      </c>
      <c r="G2516" s="54">
        <f>COUNTIF(D2517:$D$2774,366)</f>
        <v>0</v>
      </c>
    </row>
    <row r="2517" spans="1:7" x14ac:dyDescent="0.25">
      <c r="A2517" s="54">
        <f>COUNTIF($C$3:C2517,"Да")</f>
        <v>28</v>
      </c>
      <c r="B2517" s="53">
        <f t="shared" si="77"/>
        <v>47915</v>
      </c>
      <c r="C2517" s="53" t="str">
        <f>IF(ISERROR(VLOOKUP(B2517,Оп27_BYN→EUR!$C$3:$C$33,1,0)),"Нет","Да")</f>
        <v>Нет</v>
      </c>
      <c r="D2517" s="54">
        <f t="shared" si="78"/>
        <v>365</v>
      </c>
      <c r="E2517" s="55">
        <f>('Все выпуски'!$H$4*'Все выпуски'!$H$8)*((VLOOKUP(IF(C2517="Нет",VLOOKUP(A2517,Оп27_BYN→EUR!$A$2:$C$33,3,0),VLOOKUP((A2517-1),Оп27_BYN→EUR!$A$2:$C$33,3,0)),$B$2:$G$2774,5,0)-VLOOKUP(B2517,$B$2:$G$2774,5,0))/365+(VLOOKUP(IF(C2517="Нет",VLOOKUP(A2517,Оп27_BYN→EUR!$A$2:$C$33,3,0),VLOOKUP((A2517-1),Оп27_BYN→EUR!$A$2:$C$33,3,0)),$B$2:$G$2774,6,0)-VLOOKUP(B2517,$B$2:$G$2774,6,0))/366)</f>
        <v>2.6670107633494672E-2</v>
      </c>
      <c r="F2517" s="54">
        <f>COUNTIF(D2518:$D$2774,365)</f>
        <v>257</v>
      </c>
      <c r="G2517" s="54">
        <f>COUNTIF(D2518:$D$2774,366)</f>
        <v>0</v>
      </c>
    </row>
    <row r="2518" spans="1:7" x14ac:dyDescent="0.25">
      <c r="A2518" s="54">
        <f>COUNTIF($C$3:C2518,"Да")</f>
        <v>28</v>
      </c>
      <c r="B2518" s="53">
        <f t="shared" si="77"/>
        <v>47916</v>
      </c>
      <c r="C2518" s="53" t="str">
        <f>IF(ISERROR(VLOOKUP(B2518,Оп27_BYN→EUR!$C$3:$C$33,1,0)),"Нет","Да")</f>
        <v>Нет</v>
      </c>
      <c r="D2518" s="54">
        <f t="shared" si="78"/>
        <v>365</v>
      </c>
      <c r="E2518" s="55">
        <f>('Все выпуски'!$H$4*'Все выпуски'!$H$8)*((VLOOKUP(IF(C2518="Нет",VLOOKUP(A2518,Оп27_BYN→EUR!$A$2:$C$33,3,0),VLOOKUP((A2518-1),Оп27_BYN→EUR!$A$2:$C$33,3,0)),$B$2:$G$2774,5,0)-VLOOKUP(B2518,$B$2:$G$2774,5,0))/365+(VLOOKUP(IF(C2518="Нет",VLOOKUP(A2518,Оп27_BYN→EUR!$A$2:$C$33,3,0),VLOOKUP((A2518-1),Оп27_BYN→EUR!$A$2:$C$33,3,0)),$B$2:$G$2774,6,0)-VLOOKUP(B2518,$B$2:$G$2774,6,0))/366)</f>
        <v>5.3340215266989344E-2</v>
      </c>
      <c r="F2518" s="54">
        <f>COUNTIF(D2519:$D$2774,365)</f>
        <v>256</v>
      </c>
      <c r="G2518" s="54">
        <f>COUNTIF(D2519:$D$2774,366)</f>
        <v>0</v>
      </c>
    </row>
    <row r="2519" spans="1:7" x14ac:dyDescent="0.25">
      <c r="A2519" s="54">
        <f>COUNTIF($C$3:C2519,"Да")</f>
        <v>28</v>
      </c>
      <c r="B2519" s="53">
        <f t="shared" si="77"/>
        <v>47917</v>
      </c>
      <c r="C2519" s="53" t="str">
        <f>IF(ISERROR(VLOOKUP(B2519,Оп27_BYN→EUR!$C$3:$C$33,1,0)),"Нет","Да")</f>
        <v>Нет</v>
      </c>
      <c r="D2519" s="54">
        <f t="shared" si="78"/>
        <v>365</v>
      </c>
      <c r="E2519" s="55">
        <f>('Все выпуски'!$H$4*'Все выпуски'!$H$8)*((VLOOKUP(IF(C2519="Нет",VLOOKUP(A2519,Оп27_BYN→EUR!$A$2:$C$33,3,0),VLOOKUP((A2519-1),Оп27_BYN→EUR!$A$2:$C$33,3,0)),$B$2:$G$2774,5,0)-VLOOKUP(B2519,$B$2:$G$2774,5,0))/365+(VLOOKUP(IF(C2519="Нет",VLOOKUP(A2519,Оп27_BYN→EUR!$A$2:$C$33,3,0),VLOOKUP((A2519-1),Оп27_BYN→EUR!$A$2:$C$33,3,0)),$B$2:$G$2774,6,0)-VLOOKUP(B2519,$B$2:$G$2774,6,0))/366)</f>
        <v>8.0010322900484002E-2</v>
      </c>
      <c r="F2519" s="54">
        <f>COUNTIF(D2520:$D$2774,365)</f>
        <v>255</v>
      </c>
      <c r="G2519" s="54">
        <f>COUNTIF(D2520:$D$2774,366)</f>
        <v>0</v>
      </c>
    </row>
    <row r="2520" spans="1:7" x14ac:dyDescent="0.25">
      <c r="A2520" s="54">
        <f>COUNTIF($C$3:C2520,"Да")</f>
        <v>28</v>
      </c>
      <c r="B2520" s="53">
        <f t="shared" si="77"/>
        <v>47918</v>
      </c>
      <c r="C2520" s="53" t="str">
        <f>IF(ISERROR(VLOOKUP(B2520,Оп27_BYN→EUR!$C$3:$C$33,1,0)),"Нет","Да")</f>
        <v>Нет</v>
      </c>
      <c r="D2520" s="54">
        <f t="shared" si="78"/>
        <v>365</v>
      </c>
      <c r="E2520" s="55">
        <f>('Все выпуски'!$H$4*'Все выпуски'!$H$8)*((VLOOKUP(IF(C2520="Нет",VLOOKUP(A2520,Оп27_BYN→EUR!$A$2:$C$33,3,0),VLOOKUP((A2520-1),Оп27_BYN→EUR!$A$2:$C$33,3,0)),$B$2:$G$2774,5,0)-VLOOKUP(B2520,$B$2:$G$2774,5,0))/365+(VLOOKUP(IF(C2520="Нет",VLOOKUP(A2520,Оп27_BYN→EUR!$A$2:$C$33,3,0),VLOOKUP((A2520-1),Оп27_BYN→EUR!$A$2:$C$33,3,0)),$B$2:$G$2774,6,0)-VLOOKUP(B2520,$B$2:$G$2774,6,0))/366)</f>
        <v>0.10668043053397869</v>
      </c>
      <c r="F2520" s="54">
        <f>COUNTIF(D2521:$D$2774,365)</f>
        <v>254</v>
      </c>
      <c r="G2520" s="54">
        <f>COUNTIF(D2521:$D$2774,366)</f>
        <v>0</v>
      </c>
    </row>
    <row r="2521" spans="1:7" x14ac:dyDescent="0.25">
      <c r="A2521" s="54">
        <f>COUNTIF($C$3:C2521,"Да")</f>
        <v>28</v>
      </c>
      <c r="B2521" s="53">
        <f t="shared" si="77"/>
        <v>47919</v>
      </c>
      <c r="C2521" s="53" t="str">
        <f>IF(ISERROR(VLOOKUP(B2521,Оп27_BYN→EUR!$C$3:$C$33,1,0)),"Нет","Да")</f>
        <v>Нет</v>
      </c>
      <c r="D2521" s="54">
        <f t="shared" si="78"/>
        <v>365</v>
      </c>
      <c r="E2521" s="55">
        <f>('Все выпуски'!$H$4*'Все выпуски'!$H$8)*((VLOOKUP(IF(C2521="Нет",VLOOKUP(A2521,Оп27_BYN→EUR!$A$2:$C$33,3,0),VLOOKUP((A2521-1),Оп27_BYN→EUR!$A$2:$C$33,3,0)),$B$2:$G$2774,5,0)-VLOOKUP(B2521,$B$2:$G$2774,5,0))/365+(VLOOKUP(IF(C2521="Нет",VLOOKUP(A2521,Оп27_BYN→EUR!$A$2:$C$33,3,0),VLOOKUP((A2521-1),Оп27_BYN→EUR!$A$2:$C$33,3,0)),$B$2:$G$2774,6,0)-VLOOKUP(B2521,$B$2:$G$2774,6,0))/366)</f>
        <v>0.13335053816747336</v>
      </c>
      <c r="F2521" s="54">
        <f>COUNTIF(D2522:$D$2774,365)</f>
        <v>253</v>
      </c>
      <c r="G2521" s="54">
        <f>COUNTIF(D2522:$D$2774,366)</f>
        <v>0</v>
      </c>
    </row>
    <row r="2522" spans="1:7" x14ac:dyDescent="0.25">
      <c r="A2522" s="54">
        <f>COUNTIF($C$3:C2522,"Да")</f>
        <v>28</v>
      </c>
      <c r="B2522" s="53">
        <f t="shared" si="77"/>
        <v>47920</v>
      </c>
      <c r="C2522" s="53" t="str">
        <f>IF(ISERROR(VLOOKUP(B2522,Оп27_BYN→EUR!$C$3:$C$33,1,0)),"Нет","Да")</f>
        <v>Нет</v>
      </c>
      <c r="D2522" s="54">
        <f t="shared" si="78"/>
        <v>365</v>
      </c>
      <c r="E2522" s="55">
        <f>('Все выпуски'!$H$4*'Все выпуски'!$H$8)*((VLOOKUP(IF(C2522="Нет",VLOOKUP(A2522,Оп27_BYN→EUR!$A$2:$C$33,3,0),VLOOKUP((A2522-1),Оп27_BYN→EUR!$A$2:$C$33,3,0)),$B$2:$G$2774,5,0)-VLOOKUP(B2522,$B$2:$G$2774,5,0))/365+(VLOOKUP(IF(C2522="Нет",VLOOKUP(A2522,Оп27_BYN→EUR!$A$2:$C$33,3,0),VLOOKUP((A2522-1),Оп27_BYN→EUR!$A$2:$C$33,3,0)),$B$2:$G$2774,6,0)-VLOOKUP(B2522,$B$2:$G$2774,6,0))/366)</f>
        <v>0.160020645800968</v>
      </c>
      <c r="F2522" s="54">
        <f>COUNTIF(D2523:$D$2774,365)</f>
        <v>252</v>
      </c>
      <c r="G2522" s="54">
        <f>COUNTIF(D2523:$D$2774,366)</f>
        <v>0</v>
      </c>
    </row>
    <row r="2523" spans="1:7" x14ac:dyDescent="0.25">
      <c r="A2523" s="54">
        <f>COUNTIF($C$3:C2523,"Да")</f>
        <v>28</v>
      </c>
      <c r="B2523" s="53">
        <f t="shared" si="77"/>
        <v>47921</v>
      </c>
      <c r="C2523" s="53" t="str">
        <f>IF(ISERROR(VLOOKUP(B2523,Оп27_BYN→EUR!$C$3:$C$33,1,0)),"Нет","Да")</f>
        <v>Нет</v>
      </c>
      <c r="D2523" s="54">
        <f t="shared" si="78"/>
        <v>365</v>
      </c>
      <c r="E2523" s="55">
        <f>('Все выпуски'!$H$4*'Все выпуски'!$H$8)*((VLOOKUP(IF(C2523="Нет",VLOOKUP(A2523,Оп27_BYN→EUR!$A$2:$C$33,3,0),VLOOKUP((A2523-1),Оп27_BYN→EUR!$A$2:$C$33,3,0)),$B$2:$G$2774,5,0)-VLOOKUP(B2523,$B$2:$G$2774,5,0))/365+(VLOOKUP(IF(C2523="Нет",VLOOKUP(A2523,Оп27_BYN→EUR!$A$2:$C$33,3,0),VLOOKUP((A2523-1),Оп27_BYN→EUR!$A$2:$C$33,3,0)),$B$2:$G$2774,6,0)-VLOOKUP(B2523,$B$2:$G$2774,6,0))/366)</f>
        <v>0.1866907534344627</v>
      </c>
      <c r="F2523" s="54">
        <f>COUNTIF(D2524:$D$2774,365)</f>
        <v>251</v>
      </c>
      <c r="G2523" s="54">
        <f>COUNTIF(D2524:$D$2774,366)</f>
        <v>0</v>
      </c>
    </row>
    <row r="2524" spans="1:7" x14ac:dyDescent="0.25">
      <c r="A2524" s="54">
        <f>COUNTIF($C$3:C2524,"Да")</f>
        <v>28</v>
      </c>
      <c r="B2524" s="53">
        <f t="shared" si="77"/>
        <v>47922</v>
      </c>
      <c r="C2524" s="53" t="str">
        <f>IF(ISERROR(VLOOKUP(B2524,Оп27_BYN→EUR!$C$3:$C$33,1,0)),"Нет","Да")</f>
        <v>Нет</v>
      </c>
      <c r="D2524" s="54">
        <f t="shared" si="78"/>
        <v>365</v>
      </c>
      <c r="E2524" s="55">
        <f>('Все выпуски'!$H$4*'Все выпуски'!$H$8)*((VLOOKUP(IF(C2524="Нет",VLOOKUP(A2524,Оп27_BYN→EUR!$A$2:$C$33,3,0),VLOOKUP((A2524-1),Оп27_BYN→EUR!$A$2:$C$33,3,0)),$B$2:$G$2774,5,0)-VLOOKUP(B2524,$B$2:$G$2774,5,0))/365+(VLOOKUP(IF(C2524="Нет",VLOOKUP(A2524,Оп27_BYN→EUR!$A$2:$C$33,3,0),VLOOKUP((A2524-1),Оп27_BYN→EUR!$A$2:$C$33,3,0)),$B$2:$G$2774,6,0)-VLOOKUP(B2524,$B$2:$G$2774,6,0))/366)</f>
        <v>0.21336086106795737</v>
      </c>
      <c r="F2524" s="54">
        <f>COUNTIF(D2525:$D$2774,365)</f>
        <v>250</v>
      </c>
      <c r="G2524" s="54">
        <f>COUNTIF(D2525:$D$2774,366)</f>
        <v>0</v>
      </c>
    </row>
    <row r="2525" spans="1:7" x14ac:dyDescent="0.25">
      <c r="A2525" s="54">
        <f>COUNTIF($C$3:C2525,"Да")</f>
        <v>28</v>
      </c>
      <c r="B2525" s="53">
        <f t="shared" si="77"/>
        <v>47923</v>
      </c>
      <c r="C2525" s="53" t="str">
        <f>IF(ISERROR(VLOOKUP(B2525,Оп27_BYN→EUR!$C$3:$C$33,1,0)),"Нет","Да")</f>
        <v>Нет</v>
      </c>
      <c r="D2525" s="54">
        <f t="shared" si="78"/>
        <v>365</v>
      </c>
      <c r="E2525" s="55">
        <f>('Все выпуски'!$H$4*'Все выпуски'!$H$8)*((VLOOKUP(IF(C2525="Нет",VLOOKUP(A2525,Оп27_BYN→EUR!$A$2:$C$33,3,0),VLOOKUP((A2525-1),Оп27_BYN→EUR!$A$2:$C$33,3,0)),$B$2:$G$2774,5,0)-VLOOKUP(B2525,$B$2:$G$2774,5,0))/365+(VLOOKUP(IF(C2525="Нет",VLOOKUP(A2525,Оп27_BYN→EUR!$A$2:$C$33,3,0),VLOOKUP((A2525-1),Оп27_BYN→EUR!$A$2:$C$33,3,0)),$B$2:$G$2774,6,0)-VLOOKUP(B2525,$B$2:$G$2774,6,0))/366)</f>
        <v>0.24003096870145205</v>
      </c>
      <c r="F2525" s="54">
        <f>COUNTIF(D2526:$D$2774,365)</f>
        <v>249</v>
      </c>
      <c r="G2525" s="54">
        <f>COUNTIF(D2526:$D$2774,366)</f>
        <v>0</v>
      </c>
    </row>
    <row r="2526" spans="1:7" x14ac:dyDescent="0.25">
      <c r="A2526" s="54">
        <f>COUNTIF($C$3:C2526,"Да")</f>
        <v>28</v>
      </c>
      <c r="B2526" s="53">
        <f t="shared" si="77"/>
        <v>47924</v>
      </c>
      <c r="C2526" s="53" t="str">
        <f>IF(ISERROR(VLOOKUP(B2526,Оп27_BYN→EUR!$C$3:$C$33,1,0)),"Нет","Да")</f>
        <v>Нет</v>
      </c>
      <c r="D2526" s="54">
        <f t="shared" si="78"/>
        <v>365</v>
      </c>
      <c r="E2526" s="55">
        <f>('Все выпуски'!$H$4*'Все выпуски'!$H$8)*((VLOOKUP(IF(C2526="Нет",VLOOKUP(A2526,Оп27_BYN→EUR!$A$2:$C$33,3,0),VLOOKUP((A2526-1),Оп27_BYN→EUR!$A$2:$C$33,3,0)),$B$2:$G$2774,5,0)-VLOOKUP(B2526,$B$2:$G$2774,5,0))/365+(VLOOKUP(IF(C2526="Нет",VLOOKUP(A2526,Оп27_BYN→EUR!$A$2:$C$33,3,0),VLOOKUP((A2526-1),Оп27_BYN→EUR!$A$2:$C$33,3,0)),$B$2:$G$2774,6,0)-VLOOKUP(B2526,$B$2:$G$2774,6,0))/366)</f>
        <v>0.26670107633494672</v>
      </c>
      <c r="F2526" s="54">
        <f>COUNTIF(D2527:$D$2774,365)</f>
        <v>248</v>
      </c>
      <c r="G2526" s="54">
        <f>COUNTIF(D2527:$D$2774,366)</f>
        <v>0</v>
      </c>
    </row>
    <row r="2527" spans="1:7" x14ac:dyDescent="0.25">
      <c r="A2527" s="54">
        <f>COUNTIF($C$3:C2527,"Да")</f>
        <v>28</v>
      </c>
      <c r="B2527" s="53">
        <f t="shared" si="77"/>
        <v>47925</v>
      </c>
      <c r="C2527" s="53" t="str">
        <f>IF(ISERROR(VLOOKUP(B2527,Оп27_BYN→EUR!$C$3:$C$33,1,0)),"Нет","Да")</f>
        <v>Нет</v>
      </c>
      <c r="D2527" s="54">
        <f t="shared" si="78"/>
        <v>365</v>
      </c>
      <c r="E2527" s="55">
        <f>('Все выпуски'!$H$4*'Все выпуски'!$H$8)*((VLOOKUP(IF(C2527="Нет",VLOOKUP(A2527,Оп27_BYN→EUR!$A$2:$C$33,3,0),VLOOKUP((A2527-1),Оп27_BYN→EUR!$A$2:$C$33,3,0)),$B$2:$G$2774,5,0)-VLOOKUP(B2527,$B$2:$G$2774,5,0))/365+(VLOOKUP(IF(C2527="Нет",VLOOKUP(A2527,Оп27_BYN→EUR!$A$2:$C$33,3,0),VLOOKUP((A2527-1),Оп27_BYN→EUR!$A$2:$C$33,3,0)),$B$2:$G$2774,6,0)-VLOOKUP(B2527,$B$2:$G$2774,6,0))/366)</f>
        <v>0.29337118396844142</v>
      </c>
      <c r="F2527" s="54">
        <f>COUNTIF(D2528:$D$2774,365)</f>
        <v>247</v>
      </c>
      <c r="G2527" s="54">
        <f>COUNTIF(D2528:$D$2774,366)</f>
        <v>0</v>
      </c>
    </row>
    <row r="2528" spans="1:7" x14ac:dyDescent="0.25">
      <c r="A2528" s="54">
        <f>COUNTIF($C$3:C2528,"Да")</f>
        <v>28</v>
      </c>
      <c r="B2528" s="53">
        <f t="shared" si="77"/>
        <v>47926</v>
      </c>
      <c r="C2528" s="53" t="str">
        <f>IF(ISERROR(VLOOKUP(B2528,Оп27_BYN→EUR!$C$3:$C$33,1,0)),"Нет","Да")</f>
        <v>Нет</v>
      </c>
      <c r="D2528" s="54">
        <f t="shared" si="78"/>
        <v>365</v>
      </c>
      <c r="E2528" s="55">
        <f>('Все выпуски'!$H$4*'Все выпуски'!$H$8)*((VLOOKUP(IF(C2528="Нет",VLOOKUP(A2528,Оп27_BYN→EUR!$A$2:$C$33,3,0),VLOOKUP((A2528-1),Оп27_BYN→EUR!$A$2:$C$33,3,0)),$B$2:$G$2774,5,0)-VLOOKUP(B2528,$B$2:$G$2774,5,0))/365+(VLOOKUP(IF(C2528="Нет",VLOOKUP(A2528,Оп27_BYN→EUR!$A$2:$C$33,3,0),VLOOKUP((A2528-1),Оп27_BYN→EUR!$A$2:$C$33,3,0)),$B$2:$G$2774,6,0)-VLOOKUP(B2528,$B$2:$G$2774,6,0))/366)</f>
        <v>0.32004129160193601</v>
      </c>
      <c r="F2528" s="54">
        <f>COUNTIF(D2529:$D$2774,365)</f>
        <v>246</v>
      </c>
      <c r="G2528" s="54">
        <f>COUNTIF(D2529:$D$2774,366)</f>
        <v>0</v>
      </c>
    </row>
    <row r="2529" spans="1:7" x14ac:dyDescent="0.25">
      <c r="A2529" s="54">
        <f>COUNTIF($C$3:C2529,"Да")</f>
        <v>28</v>
      </c>
      <c r="B2529" s="53">
        <f t="shared" si="77"/>
        <v>47927</v>
      </c>
      <c r="C2529" s="53" t="str">
        <f>IF(ISERROR(VLOOKUP(B2529,Оп27_BYN→EUR!$C$3:$C$33,1,0)),"Нет","Да")</f>
        <v>Нет</v>
      </c>
      <c r="D2529" s="54">
        <f t="shared" si="78"/>
        <v>365</v>
      </c>
      <c r="E2529" s="55">
        <f>('Все выпуски'!$H$4*'Все выпуски'!$H$8)*((VLOOKUP(IF(C2529="Нет",VLOOKUP(A2529,Оп27_BYN→EUR!$A$2:$C$33,3,0),VLOOKUP((A2529-1),Оп27_BYN→EUR!$A$2:$C$33,3,0)),$B$2:$G$2774,5,0)-VLOOKUP(B2529,$B$2:$G$2774,5,0))/365+(VLOOKUP(IF(C2529="Нет",VLOOKUP(A2529,Оп27_BYN→EUR!$A$2:$C$33,3,0),VLOOKUP((A2529-1),Оп27_BYN→EUR!$A$2:$C$33,3,0)),$B$2:$G$2774,6,0)-VLOOKUP(B2529,$B$2:$G$2774,6,0))/366)</f>
        <v>0.34671139923543071</v>
      </c>
      <c r="F2529" s="54">
        <f>COUNTIF(D2530:$D$2774,365)</f>
        <v>245</v>
      </c>
      <c r="G2529" s="54">
        <f>COUNTIF(D2530:$D$2774,366)</f>
        <v>0</v>
      </c>
    </row>
    <row r="2530" spans="1:7" x14ac:dyDescent="0.25">
      <c r="A2530" s="54">
        <f>COUNTIF($C$3:C2530,"Да")</f>
        <v>28</v>
      </c>
      <c r="B2530" s="53">
        <f t="shared" si="77"/>
        <v>47928</v>
      </c>
      <c r="C2530" s="53" t="str">
        <f>IF(ISERROR(VLOOKUP(B2530,Оп27_BYN→EUR!$C$3:$C$33,1,0)),"Нет","Да")</f>
        <v>Нет</v>
      </c>
      <c r="D2530" s="54">
        <f t="shared" si="78"/>
        <v>365</v>
      </c>
      <c r="E2530" s="55">
        <f>('Все выпуски'!$H$4*'Все выпуски'!$H$8)*((VLOOKUP(IF(C2530="Нет",VLOOKUP(A2530,Оп27_BYN→EUR!$A$2:$C$33,3,0),VLOOKUP((A2530-1),Оп27_BYN→EUR!$A$2:$C$33,3,0)),$B$2:$G$2774,5,0)-VLOOKUP(B2530,$B$2:$G$2774,5,0))/365+(VLOOKUP(IF(C2530="Нет",VLOOKUP(A2530,Оп27_BYN→EUR!$A$2:$C$33,3,0),VLOOKUP((A2530-1),Оп27_BYN→EUR!$A$2:$C$33,3,0)),$B$2:$G$2774,6,0)-VLOOKUP(B2530,$B$2:$G$2774,6,0))/366)</f>
        <v>0.37338150686892541</v>
      </c>
      <c r="F2530" s="54">
        <f>COUNTIF(D2531:$D$2774,365)</f>
        <v>244</v>
      </c>
      <c r="G2530" s="54">
        <f>COUNTIF(D2531:$D$2774,366)</f>
        <v>0</v>
      </c>
    </row>
    <row r="2531" spans="1:7" x14ac:dyDescent="0.25">
      <c r="A2531" s="54">
        <f>COUNTIF($C$3:C2531,"Да")</f>
        <v>28</v>
      </c>
      <c r="B2531" s="53">
        <f t="shared" si="77"/>
        <v>47929</v>
      </c>
      <c r="C2531" s="53" t="str">
        <f>IF(ISERROR(VLOOKUP(B2531,Оп27_BYN→EUR!$C$3:$C$33,1,0)),"Нет","Да")</f>
        <v>Нет</v>
      </c>
      <c r="D2531" s="54">
        <f t="shared" si="78"/>
        <v>365</v>
      </c>
      <c r="E2531" s="55">
        <f>('Все выпуски'!$H$4*'Все выпуски'!$H$8)*((VLOOKUP(IF(C2531="Нет",VLOOKUP(A2531,Оп27_BYN→EUR!$A$2:$C$33,3,0),VLOOKUP((A2531-1),Оп27_BYN→EUR!$A$2:$C$33,3,0)),$B$2:$G$2774,5,0)-VLOOKUP(B2531,$B$2:$G$2774,5,0))/365+(VLOOKUP(IF(C2531="Нет",VLOOKUP(A2531,Оп27_BYN→EUR!$A$2:$C$33,3,0),VLOOKUP((A2531-1),Оп27_BYN→EUR!$A$2:$C$33,3,0)),$B$2:$G$2774,6,0)-VLOOKUP(B2531,$B$2:$G$2774,6,0))/366)</f>
        <v>0.40005161450242005</v>
      </c>
      <c r="F2531" s="54">
        <f>COUNTIF(D2532:$D$2774,365)</f>
        <v>243</v>
      </c>
      <c r="G2531" s="54">
        <f>COUNTIF(D2532:$D$2774,366)</f>
        <v>0</v>
      </c>
    </row>
    <row r="2532" spans="1:7" x14ac:dyDescent="0.25">
      <c r="A2532" s="54">
        <f>COUNTIF($C$3:C2532,"Да")</f>
        <v>28</v>
      </c>
      <c r="B2532" s="53">
        <f t="shared" si="77"/>
        <v>47930</v>
      </c>
      <c r="C2532" s="53" t="str">
        <f>IF(ISERROR(VLOOKUP(B2532,Оп27_BYN→EUR!$C$3:$C$33,1,0)),"Нет","Да")</f>
        <v>Нет</v>
      </c>
      <c r="D2532" s="54">
        <f t="shared" si="78"/>
        <v>365</v>
      </c>
      <c r="E2532" s="55">
        <f>('Все выпуски'!$H$4*'Все выпуски'!$H$8)*((VLOOKUP(IF(C2532="Нет",VLOOKUP(A2532,Оп27_BYN→EUR!$A$2:$C$33,3,0),VLOOKUP((A2532-1),Оп27_BYN→EUR!$A$2:$C$33,3,0)),$B$2:$G$2774,5,0)-VLOOKUP(B2532,$B$2:$G$2774,5,0))/365+(VLOOKUP(IF(C2532="Нет",VLOOKUP(A2532,Оп27_BYN→EUR!$A$2:$C$33,3,0),VLOOKUP((A2532-1),Оп27_BYN→EUR!$A$2:$C$33,3,0)),$B$2:$G$2774,6,0)-VLOOKUP(B2532,$B$2:$G$2774,6,0))/366)</f>
        <v>0.42672172213591475</v>
      </c>
      <c r="F2532" s="54">
        <f>COUNTIF(D2533:$D$2774,365)</f>
        <v>242</v>
      </c>
      <c r="G2532" s="54">
        <f>COUNTIF(D2533:$D$2774,366)</f>
        <v>0</v>
      </c>
    </row>
    <row r="2533" spans="1:7" x14ac:dyDescent="0.25">
      <c r="A2533" s="54">
        <f>COUNTIF($C$3:C2533,"Да")</f>
        <v>28</v>
      </c>
      <c r="B2533" s="53">
        <f t="shared" si="77"/>
        <v>47931</v>
      </c>
      <c r="C2533" s="53" t="str">
        <f>IF(ISERROR(VLOOKUP(B2533,Оп27_BYN→EUR!$C$3:$C$33,1,0)),"Нет","Да")</f>
        <v>Нет</v>
      </c>
      <c r="D2533" s="54">
        <f t="shared" si="78"/>
        <v>365</v>
      </c>
      <c r="E2533" s="55">
        <f>('Все выпуски'!$H$4*'Все выпуски'!$H$8)*((VLOOKUP(IF(C2533="Нет",VLOOKUP(A2533,Оп27_BYN→EUR!$A$2:$C$33,3,0),VLOOKUP((A2533-1),Оп27_BYN→EUR!$A$2:$C$33,3,0)),$B$2:$G$2774,5,0)-VLOOKUP(B2533,$B$2:$G$2774,5,0))/365+(VLOOKUP(IF(C2533="Нет",VLOOKUP(A2533,Оп27_BYN→EUR!$A$2:$C$33,3,0),VLOOKUP((A2533-1),Оп27_BYN→EUR!$A$2:$C$33,3,0)),$B$2:$G$2774,6,0)-VLOOKUP(B2533,$B$2:$G$2774,6,0))/366)</f>
        <v>0.45339182976940945</v>
      </c>
      <c r="F2533" s="54">
        <f>COUNTIF(D2534:$D$2774,365)</f>
        <v>241</v>
      </c>
      <c r="G2533" s="54">
        <f>COUNTIF(D2534:$D$2774,366)</f>
        <v>0</v>
      </c>
    </row>
    <row r="2534" spans="1:7" x14ac:dyDescent="0.25">
      <c r="A2534" s="54">
        <f>COUNTIF($C$3:C2534,"Да")</f>
        <v>28</v>
      </c>
      <c r="B2534" s="53">
        <f t="shared" si="77"/>
        <v>47932</v>
      </c>
      <c r="C2534" s="53" t="str">
        <f>IF(ISERROR(VLOOKUP(B2534,Оп27_BYN→EUR!$C$3:$C$33,1,0)),"Нет","Да")</f>
        <v>Нет</v>
      </c>
      <c r="D2534" s="54">
        <f t="shared" si="78"/>
        <v>365</v>
      </c>
      <c r="E2534" s="55">
        <f>('Все выпуски'!$H$4*'Все выпуски'!$H$8)*((VLOOKUP(IF(C2534="Нет",VLOOKUP(A2534,Оп27_BYN→EUR!$A$2:$C$33,3,0),VLOOKUP((A2534-1),Оп27_BYN→EUR!$A$2:$C$33,3,0)),$B$2:$G$2774,5,0)-VLOOKUP(B2534,$B$2:$G$2774,5,0))/365+(VLOOKUP(IF(C2534="Нет",VLOOKUP(A2534,Оп27_BYN→EUR!$A$2:$C$33,3,0),VLOOKUP((A2534-1),Оп27_BYN→EUR!$A$2:$C$33,3,0)),$B$2:$G$2774,6,0)-VLOOKUP(B2534,$B$2:$G$2774,6,0))/366)</f>
        <v>0.48006193740290409</v>
      </c>
      <c r="F2534" s="54">
        <f>COUNTIF(D2535:$D$2774,365)</f>
        <v>240</v>
      </c>
      <c r="G2534" s="54">
        <f>COUNTIF(D2535:$D$2774,366)</f>
        <v>0</v>
      </c>
    </row>
    <row r="2535" spans="1:7" x14ac:dyDescent="0.25">
      <c r="A2535" s="54">
        <f>COUNTIF($C$3:C2535,"Да")</f>
        <v>28</v>
      </c>
      <c r="B2535" s="53">
        <f t="shared" si="77"/>
        <v>47933</v>
      </c>
      <c r="C2535" s="53" t="str">
        <f>IF(ISERROR(VLOOKUP(B2535,Оп27_BYN→EUR!$C$3:$C$33,1,0)),"Нет","Да")</f>
        <v>Нет</v>
      </c>
      <c r="D2535" s="54">
        <f t="shared" si="78"/>
        <v>365</v>
      </c>
      <c r="E2535" s="55">
        <f>('Все выпуски'!$H$4*'Все выпуски'!$H$8)*((VLOOKUP(IF(C2535="Нет",VLOOKUP(A2535,Оп27_BYN→EUR!$A$2:$C$33,3,0),VLOOKUP((A2535-1),Оп27_BYN→EUR!$A$2:$C$33,3,0)),$B$2:$G$2774,5,0)-VLOOKUP(B2535,$B$2:$G$2774,5,0))/365+(VLOOKUP(IF(C2535="Нет",VLOOKUP(A2535,Оп27_BYN→EUR!$A$2:$C$33,3,0),VLOOKUP((A2535-1),Оп27_BYN→EUR!$A$2:$C$33,3,0)),$B$2:$G$2774,6,0)-VLOOKUP(B2535,$B$2:$G$2774,6,0))/366)</f>
        <v>0.50673204503639879</v>
      </c>
      <c r="F2535" s="54">
        <f>COUNTIF(D2536:$D$2774,365)</f>
        <v>239</v>
      </c>
      <c r="G2535" s="54">
        <f>COUNTIF(D2536:$D$2774,366)</f>
        <v>0</v>
      </c>
    </row>
    <row r="2536" spans="1:7" x14ac:dyDescent="0.25">
      <c r="A2536" s="54">
        <f>COUNTIF($C$3:C2536,"Да")</f>
        <v>28</v>
      </c>
      <c r="B2536" s="53">
        <f t="shared" si="77"/>
        <v>47934</v>
      </c>
      <c r="C2536" s="53" t="str">
        <f>IF(ISERROR(VLOOKUP(B2536,Оп27_BYN→EUR!$C$3:$C$33,1,0)),"Нет","Да")</f>
        <v>Нет</v>
      </c>
      <c r="D2536" s="54">
        <f t="shared" si="78"/>
        <v>365</v>
      </c>
      <c r="E2536" s="55">
        <f>('Все выпуски'!$H$4*'Все выпуски'!$H$8)*((VLOOKUP(IF(C2536="Нет",VLOOKUP(A2536,Оп27_BYN→EUR!$A$2:$C$33,3,0),VLOOKUP((A2536-1),Оп27_BYN→EUR!$A$2:$C$33,3,0)),$B$2:$G$2774,5,0)-VLOOKUP(B2536,$B$2:$G$2774,5,0))/365+(VLOOKUP(IF(C2536="Нет",VLOOKUP(A2536,Оп27_BYN→EUR!$A$2:$C$33,3,0),VLOOKUP((A2536-1),Оп27_BYN→EUR!$A$2:$C$33,3,0)),$B$2:$G$2774,6,0)-VLOOKUP(B2536,$B$2:$G$2774,6,0))/366)</f>
        <v>0.53340215266989344</v>
      </c>
      <c r="F2536" s="54">
        <f>COUNTIF(D2537:$D$2774,365)</f>
        <v>238</v>
      </c>
      <c r="G2536" s="54">
        <f>COUNTIF(D2537:$D$2774,366)</f>
        <v>0</v>
      </c>
    </row>
    <row r="2537" spans="1:7" x14ac:dyDescent="0.25">
      <c r="A2537" s="54">
        <f>COUNTIF($C$3:C2537,"Да")</f>
        <v>28</v>
      </c>
      <c r="B2537" s="53">
        <f t="shared" si="77"/>
        <v>47935</v>
      </c>
      <c r="C2537" s="53" t="str">
        <f>IF(ISERROR(VLOOKUP(B2537,Оп27_BYN→EUR!$C$3:$C$33,1,0)),"Нет","Да")</f>
        <v>Нет</v>
      </c>
      <c r="D2537" s="54">
        <f t="shared" si="78"/>
        <v>365</v>
      </c>
      <c r="E2537" s="55">
        <f>('Все выпуски'!$H$4*'Все выпуски'!$H$8)*((VLOOKUP(IF(C2537="Нет",VLOOKUP(A2537,Оп27_BYN→EUR!$A$2:$C$33,3,0),VLOOKUP((A2537-1),Оп27_BYN→EUR!$A$2:$C$33,3,0)),$B$2:$G$2774,5,0)-VLOOKUP(B2537,$B$2:$G$2774,5,0))/365+(VLOOKUP(IF(C2537="Нет",VLOOKUP(A2537,Оп27_BYN→EUR!$A$2:$C$33,3,0),VLOOKUP((A2537-1),Оп27_BYN→EUR!$A$2:$C$33,3,0)),$B$2:$G$2774,6,0)-VLOOKUP(B2537,$B$2:$G$2774,6,0))/366)</f>
        <v>0.56007226030338808</v>
      </c>
      <c r="F2537" s="54">
        <f>COUNTIF(D2538:$D$2774,365)</f>
        <v>237</v>
      </c>
      <c r="G2537" s="54">
        <f>COUNTIF(D2538:$D$2774,366)</f>
        <v>0</v>
      </c>
    </row>
    <row r="2538" spans="1:7" x14ac:dyDescent="0.25">
      <c r="A2538" s="54">
        <f>COUNTIF($C$3:C2538,"Да")</f>
        <v>28</v>
      </c>
      <c r="B2538" s="53">
        <f t="shared" si="77"/>
        <v>47936</v>
      </c>
      <c r="C2538" s="53" t="str">
        <f>IF(ISERROR(VLOOKUP(B2538,Оп27_BYN→EUR!$C$3:$C$33,1,0)),"Нет","Да")</f>
        <v>Нет</v>
      </c>
      <c r="D2538" s="54">
        <f t="shared" si="78"/>
        <v>365</v>
      </c>
      <c r="E2538" s="55">
        <f>('Все выпуски'!$H$4*'Все выпуски'!$H$8)*((VLOOKUP(IF(C2538="Нет",VLOOKUP(A2538,Оп27_BYN→EUR!$A$2:$C$33,3,0),VLOOKUP((A2538-1),Оп27_BYN→EUR!$A$2:$C$33,3,0)),$B$2:$G$2774,5,0)-VLOOKUP(B2538,$B$2:$G$2774,5,0))/365+(VLOOKUP(IF(C2538="Нет",VLOOKUP(A2538,Оп27_BYN→EUR!$A$2:$C$33,3,0),VLOOKUP((A2538-1),Оп27_BYN→EUR!$A$2:$C$33,3,0)),$B$2:$G$2774,6,0)-VLOOKUP(B2538,$B$2:$G$2774,6,0))/366)</f>
        <v>0.58674236793688284</v>
      </c>
      <c r="F2538" s="54">
        <f>COUNTIF(D2539:$D$2774,365)</f>
        <v>236</v>
      </c>
      <c r="G2538" s="54">
        <f>COUNTIF(D2539:$D$2774,366)</f>
        <v>0</v>
      </c>
    </row>
    <row r="2539" spans="1:7" x14ac:dyDescent="0.25">
      <c r="A2539" s="54">
        <f>COUNTIF($C$3:C2539,"Да")</f>
        <v>28</v>
      </c>
      <c r="B2539" s="53">
        <f t="shared" si="77"/>
        <v>47937</v>
      </c>
      <c r="C2539" s="53" t="str">
        <f>IF(ISERROR(VLOOKUP(B2539,Оп27_BYN→EUR!$C$3:$C$33,1,0)),"Нет","Да")</f>
        <v>Нет</v>
      </c>
      <c r="D2539" s="54">
        <f t="shared" si="78"/>
        <v>365</v>
      </c>
      <c r="E2539" s="55">
        <f>('Все выпуски'!$H$4*'Все выпуски'!$H$8)*((VLOOKUP(IF(C2539="Нет",VLOOKUP(A2539,Оп27_BYN→EUR!$A$2:$C$33,3,0),VLOOKUP((A2539-1),Оп27_BYN→EUR!$A$2:$C$33,3,0)),$B$2:$G$2774,5,0)-VLOOKUP(B2539,$B$2:$G$2774,5,0))/365+(VLOOKUP(IF(C2539="Нет",VLOOKUP(A2539,Оп27_BYN→EUR!$A$2:$C$33,3,0),VLOOKUP((A2539-1),Оп27_BYN→EUR!$A$2:$C$33,3,0)),$B$2:$G$2774,6,0)-VLOOKUP(B2539,$B$2:$G$2774,6,0))/366)</f>
        <v>0.61341247557037748</v>
      </c>
      <c r="F2539" s="54">
        <f>COUNTIF(D2540:$D$2774,365)</f>
        <v>235</v>
      </c>
      <c r="G2539" s="54">
        <f>COUNTIF(D2540:$D$2774,366)</f>
        <v>0</v>
      </c>
    </row>
    <row r="2540" spans="1:7" x14ac:dyDescent="0.25">
      <c r="A2540" s="54">
        <f>COUNTIF($C$3:C2540,"Да")</f>
        <v>28</v>
      </c>
      <c r="B2540" s="53">
        <f t="shared" si="77"/>
        <v>47938</v>
      </c>
      <c r="C2540" s="53" t="str">
        <f>IF(ISERROR(VLOOKUP(B2540,Оп27_BYN→EUR!$C$3:$C$33,1,0)),"Нет","Да")</f>
        <v>Нет</v>
      </c>
      <c r="D2540" s="54">
        <f t="shared" si="78"/>
        <v>365</v>
      </c>
      <c r="E2540" s="55">
        <f>('Все выпуски'!$H$4*'Все выпуски'!$H$8)*((VLOOKUP(IF(C2540="Нет",VLOOKUP(A2540,Оп27_BYN→EUR!$A$2:$C$33,3,0),VLOOKUP((A2540-1),Оп27_BYN→EUR!$A$2:$C$33,3,0)),$B$2:$G$2774,5,0)-VLOOKUP(B2540,$B$2:$G$2774,5,0))/365+(VLOOKUP(IF(C2540="Нет",VLOOKUP(A2540,Оп27_BYN→EUR!$A$2:$C$33,3,0),VLOOKUP((A2540-1),Оп27_BYN→EUR!$A$2:$C$33,3,0)),$B$2:$G$2774,6,0)-VLOOKUP(B2540,$B$2:$G$2774,6,0))/366)</f>
        <v>0.64008258320387201</v>
      </c>
      <c r="F2540" s="54">
        <f>COUNTIF(D2541:$D$2774,365)</f>
        <v>234</v>
      </c>
      <c r="G2540" s="54">
        <f>COUNTIF(D2541:$D$2774,366)</f>
        <v>0</v>
      </c>
    </row>
    <row r="2541" spans="1:7" x14ac:dyDescent="0.25">
      <c r="A2541" s="54">
        <f>COUNTIF($C$3:C2541,"Да")</f>
        <v>28</v>
      </c>
      <c r="B2541" s="53">
        <f t="shared" si="77"/>
        <v>47939</v>
      </c>
      <c r="C2541" s="53" t="str">
        <f>IF(ISERROR(VLOOKUP(B2541,Оп27_BYN→EUR!$C$3:$C$33,1,0)),"Нет","Да")</f>
        <v>Нет</v>
      </c>
      <c r="D2541" s="54">
        <f t="shared" si="78"/>
        <v>365</v>
      </c>
      <c r="E2541" s="55">
        <f>('Все выпуски'!$H$4*'Все выпуски'!$H$8)*((VLOOKUP(IF(C2541="Нет",VLOOKUP(A2541,Оп27_BYN→EUR!$A$2:$C$33,3,0),VLOOKUP((A2541-1),Оп27_BYN→EUR!$A$2:$C$33,3,0)),$B$2:$G$2774,5,0)-VLOOKUP(B2541,$B$2:$G$2774,5,0))/365+(VLOOKUP(IF(C2541="Нет",VLOOKUP(A2541,Оп27_BYN→EUR!$A$2:$C$33,3,0),VLOOKUP((A2541-1),Оп27_BYN→EUR!$A$2:$C$33,3,0)),$B$2:$G$2774,6,0)-VLOOKUP(B2541,$B$2:$G$2774,6,0))/366)</f>
        <v>0.66675269083736677</v>
      </c>
      <c r="F2541" s="54">
        <f>COUNTIF(D2542:$D$2774,365)</f>
        <v>233</v>
      </c>
      <c r="G2541" s="54">
        <f>COUNTIF(D2542:$D$2774,366)</f>
        <v>0</v>
      </c>
    </row>
    <row r="2542" spans="1:7" x14ac:dyDescent="0.25">
      <c r="A2542" s="54">
        <f>COUNTIF($C$3:C2542,"Да")</f>
        <v>28</v>
      </c>
      <c r="B2542" s="53">
        <f t="shared" si="77"/>
        <v>47940</v>
      </c>
      <c r="C2542" s="53" t="str">
        <f>IF(ISERROR(VLOOKUP(B2542,Оп27_BYN→EUR!$C$3:$C$33,1,0)),"Нет","Да")</f>
        <v>Нет</v>
      </c>
      <c r="D2542" s="54">
        <f t="shared" si="78"/>
        <v>365</v>
      </c>
      <c r="E2542" s="55">
        <f>('Все выпуски'!$H$4*'Все выпуски'!$H$8)*((VLOOKUP(IF(C2542="Нет",VLOOKUP(A2542,Оп27_BYN→EUR!$A$2:$C$33,3,0),VLOOKUP((A2542-1),Оп27_BYN→EUR!$A$2:$C$33,3,0)),$B$2:$G$2774,5,0)-VLOOKUP(B2542,$B$2:$G$2774,5,0))/365+(VLOOKUP(IF(C2542="Нет",VLOOKUP(A2542,Оп27_BYN→EUR!$A$2:$C$33,3,0),VLOOKUP((A2542-1),Оп27_BYN→EUR!$A$2:$C$33,3,0)),$B$2:$G$2774,6,0)-VLOOKUP(B2542,$B$2:$G$2774,6,0))/366)</f>
        <v>0.69342279847086141</v>
      </c>
      <c r="F2542" s="54">
        <f>COUNTIF(D2543:$D$2774,365)</f>
        <v>232</v>
      </c>
      <c r="G2542" s="54">
        <f>COUNTIF(D2543:$D$2774,366)</f>
        <v>0</v>
      </c>
    </row>
    <row r="2543" spans="1:7" x14ac:dyDescent="0.25">
      <c r="A2543" s="54">
        <f>COUNTIF($C$3:C2543,"Да")</f>
        <v>28</v>
      </c>
      <c r="B2543" s="53">
        <f t="shared" si="77"/>
        <v>47941</v>
      </c>
      <c r="C2543" s="53" t="str">
        <f>IF(ISERROR(VLOOKUP(B2543,Оп27_BYN→EUR!$C$3:$C$33,1,0)),"Нет","Да")</f>
        <v>Нет</v>
      </c>
      <c r="D2543" s="54">
        <f t="shared" si="78"/>
        <v>365</v>
      </c>
      <c r="E2543" s="55">
        <f>('Все выпуски'!$H$4*'Все выпуски'!$H$8)*((VLOOKUP(IF(C2543="Нет",VLOOKUP(A2543,Оп27_BYN→EUR!$A$2:$C$33,3,0),VLOOKUP((A2543-1),Оп27_BYN→EUR!$A$2:$C$33,3,0)),$B$2:$G$2774,5,0)-VLOOKUP(B2543,$B$2:$G$2774,5,0))/365+(VLOOKUP(IF(C2543="Нет",VLOOKUP(A2543,Оп27_BYN→EUR!$A$2:$C$33,3,0),VLOOKUP((A2543-1),Оп27_BYN→EUR!$A$2:$C$33,3,0)),$B$2:$G$2774,6,0)-VLOOKUP(B2543,$B$2:$G$2774,6,0))/366)</f>
        <v>0.72009290610435617</v>
      </c>
      <c r="F2543" s="54">
        <f>COUNTIF(D2544:$D$2774,365)</f>
        <v>231</v>
      </c>
      <c r="G2543" s="54">
        <f>COUNTIF(D2544:$D$2774,366)</f>
        <v>0</v>
      </c>
    </row>
    <row r="2544" spans="1:7" x14ac:dyDescent="0.25">
      <c r="A2544" s="54">
        <f>COUNTIF($C$3:C2544,"Да")</f>
        <v>28</v>
      </c>
      <c r="B2544" s="53">
        <f t="shared" si="77"/>
        <v>47942</v>
      </c>
      <c r="C2544" s="53" t="str">
        <f>IF(ISERROR(VLOOKUP(B2544,Оп27_BYN→EUR!$C$3:$C$33,1,0)),"Нет","Да")</f>
        <v>Нет</v>
      </c>
      <c r="D2544" s="54">
        <f t="shared" si="78"/>
        <v>365</v>
      </c>
      <c r="E2544" s="55">
        <f>('Все выпуски'!$H$4*'Все выпуски'!$H$8)*((VLOOKUP(IF(C2544="Нет",VLOOKUP(A2544,Оп27_BYN→EUR!$A$2:$C$33,3,0),VLOOKUP((A2544-1),Оп27_BYN→EUR!$A$2:$C$33,3,0)),$B$2:$G$2774,5,0)-VLOOKUP(B2544,$B$2:$G$2774,5,0))/365+(VLOOKUP(IF(C2544="Нет",VLOOKUP(A2544,Оп27_BYN→EUR!$A$2:$C$33,3,0),VLOOKUP((A2544-1),Оп27_BYN→EUR!$A$2:$C$33,3,0)),$B$2:$G$2774,6,0)-VLOOKUP(B2544,$B$2:$G$2774,6,0))/366)</f>
        <v>0.74676301373785081</v>
      </c>
      <c r="F2544" s="54">
        <f>COUNTIF(D2545:$D$2774,365)</f>
        <v>230</v>
      </c>
      <c r="G2544" s="54">
        <f>COUNTIF(D2545:$D$2774,366)</f>
        <v>0</v>
      </c>
    </row>
    <row r="2545" spans="1:7" x14ac:dyDescent="0.25">
      <c r="A2545" s="54">
        <f>COUNTIF($C$3:C2545,"Да")</f>
        <v>28</v>
      </c>
      <c r="B2545" s="53">
        <f t="shared" si="77"/>
        <v>47943</v>
      </c>
      <c r="C2545" s="53" t="str">
        <f>IF(ISERROR(VLOOKUP(B2545,Оп27_BYN→EUR!$C$3:$C$33,1,0)),"Нет","Да")</f>
        <v>Нет</v>
      </c>
      <c r="D2545" s="54">
        <f t="shared" si="78"/>
        <v>365</v>
      </c>
      <c r="E2545" s="55">
        <f>('Все выпуски'!$H$4*'Все выпуски'!$H$8)*((VLOOKUP(IF(C2545="Нет",VLOOKUP(A2545,Оп27_BYN→EUR!$A$2:$C$33,3,0),VLOOKUP((A2545-1),Оп27_BYN→EUR!$A$2:$C$33,3,0)),$B$2:$G$2774,5,0)-VLOOKUP(B2545,$B$2:$G$2774,5,0))/365+(VLOOKUP(IF(C2545="Нет",VLOOKUP(A2545,Оп27_BYN→EUR!$A$2:$C$33,3,0),VLOOKUP((A2545-1),Оп27_BYN→EUR!$A$2:$C$33,3,0)),$B$2:$G$2774,6,0)-VLOOKUP(B2545,$B$2:$G$2774,6,0))/366)</f>
        <v>0.77343312137134557</v>
      </c>
      <c r="F2545" s="54">
        <f>COUNTIF(D2546:$D$2774,365)</f>
        <v>229</v>
      </c>
      <c r="G2545" s="54">
        <f>COUNTIF(D2546:$D$2774,366)</f>
        <v>0</v>
      </c>
    </row>
    <row r="2546" spans="1:7" x14ac:dyDescent="0.25">
      <c r="A2546" s="54">
        <f>COUNTIF($C$3:C2546,"Да")</f>
        <v>28</v>
      </c>
      <c r="B2546" s="53">
        <f t="shared" si="77"/>
        <v>47944</v>
      </c>
      <c r="C2546" s="53" t="str">
        <f>IF(ISERROR(VLOOKUP(B2546,Оп27_BYN→EUR!$C$3:$C$33,1,0)),"Нет","Да")</f>
        <v>Нет</v>
      </c>
      <c r="D2546" s="54">
        <f t="shared" si="78"/>
        <v>365</v>
      </c>
      <c r="E2546" s="55">
        <f>('Все выпуски'!$H$4*'Все выпуски'!$H$8)*((VLOOKUP(IF(C2546="Нет",VLOOKUP(A2546,Оп27_BYN→EUR!$A$2:$C$33,3,0),VLOOKUP((A2546-1),Оп27_BYN→EUR!$A$2:$C$33,3,0)),$B$2:$G$2774,5,0)-VLOOKUP(B2546,$B$2:$G$2774,5,0))/365+(VLOOKUP(IF(C2546="Нет",VLOOKUP(A2546,Оп27_BYN→EUR!$A$2:$C$33,3,0),VLOOKUP((A2546-1),Оп27_BYN→EUR!$A$2:$C$33,3,0)),$B$2:$G$2774,6,0)-VLOOKUP(B2546,$B$2:$G$2774,6,0))/366)</f>
        <v>0.8001032290048401</v>
      </c>
      <c r="F2546" s="54">
        <f>COUNTIF(D2547:$D$2774,365)</f>
        <v>228</v>
      </c>
      <c r="G2546" s="54">
        <f>COUNTIF(D2547:$D$2774,366)</f>
        <v>0</v>
      </c>
    </row>
    <row r="2547" spans="1:7" x14ac:dyDescent="0.25">
      <c r="A2547" s="54">
        <f>COUNTIF($C$3:C2547,"Да")</f>
        <v>28</v>
      </c>
      <c r="B2547" s="53">
        <f t="shared" si="77"/>
        <v>47945</v>
      </c>
      <c r="C2547" s="53" t="str">
        <f>IF(ISERROR(VLOOKUP(B2547,Оп27_BYN→EUR!$C$3:$C$33,1,0)),"Нет","Да")</f>
        <v>Нет</v>
      </c>
      <c r="D2547" s="54">
        <f t="shared" si="78"/>
        <v>365</v>
      </c>
      <c r="E2547" s="55">
        <f>('Все выпуски'!$H$4*'Все выпуски'!$H$8)*((VLOOKUP(IF(C2547="Нет",VLOOKUP(A2547,Оп27_BYN→EUR!$A$2:$C$33,3,0),VLOOKUP((A2547-1),Оп27_BYN→EUR!$A$2:$C$33,3,0)),$B$2:$G$2774,5,0)-VLOOKUP(B2547,$B$2:$G$2774,5,0))/365+(VLOOKUP(IF(C2547="Нет",VLOOKUP(A2547,Оп27_BYN→EUR!$A$2:$C$33,3,0),VLOOKUP((A2547-1),Оп27_BYN→EUR!$A$2:$C$33,3,0)),$B$2:$G$2774,6,0)-VLOOKUP(B2547,$B$2:$G$2774,6,0))/366)</f>
        <v>0.82677333663833474</v>
      </c>
      <c r="F2547" s="54">
        <f>COUNTIF(D2548:$D$2774,365)</f>
        <v>227</v>
      </c>
      <c r="G2547" s="54">
        <f>COUNTIF(D2548:$D$2774,366)</f>
        <v>0</v>
      </c>
    </row>
    <row r="2548" spans="1:7" x14ac:dyDescent="0.25">
      <c r="A2548" s="54">
        <f>COUNTIF($C$3:C2548,"Да")</f>
        <v>28</v>
      </c>
      <c r="B2548" s="53">
        <f t="shared" si="77"/>
        <v>47946</v>
      </c>
      <c r="C2548" s="53" t="str">
        <f>IF(ISERROR(VLOOKUP(B2548,Оп27_BYN→EUR!$C$3:$C$33,1,0)),"Нет","Да")</f>
        <v>Нет</v>
      </c>
      <c r="D2548" s="54">
        <f t="shared" si="78"/>
        <v>365</v>
      </c>
      <c r="E2548" s="55">
        <f>('Все выпуски'!$H$4*'Все выпуски'!$H$8)*((VLOOKUP(IF(C2548="Нет",VLOOKUP(A2548,Оп27_BYN→EUR!$A$2:$C$33,3,0),VLOOKUP((A2548-1),Оп27_BYN→EUR!$A$2:$C$33,3,0)),$B$2:$G$2774,5,0)-VLOOKUP(B2548,$B$2:$G$2774,5,0))/365+(VLOOKUP(IF(C2548="Нет",VLOOKUP(A2548,Оп27_BYN→EUR!$A$2:$C$33,3,0),VLOOKUP((A2548-1),Оп27_BYN→EUR!$A$2:$C$33,3,0)),$B$2:$G$2774,6,0)-VLOOKUP(B2548,$B$2:$G$2774,6,0))/366)</f>
        <v>0.8534434442718295</v>
      </c>
      <c r="F2548" s="54">
        <f>COUNTIF(D2549:$D$2774,365)</f>
        <v>226</v>
      </c>
      <c r="G2548" s="54">
        <f>COUNTIF(D2549:$D$2774,366)</f>
        <v>0</v>
      </c>
    </row>
    <row r="2549" spans="1:7" x14ac:dyDescent="0.25">
      <c r="A2549" s="54">
        <f>COUNTIF($C$3:C2549,"Да")</f>
        <v>28</v>
      </c>
      <c r="B2549" s="53">
        <f t="shared" si="77"/>
        <v>47947</v>
      </c>
      <c r="C2549" s="53" t="str">
        <f>IF(ISERROR(VLOOKUP(B2549,Оп27_BYN→EUR!$C$3:$C$33,1,0)),"Нет","Да")</f>
        <v>Нет</v>
      </c>
      <c r="D2549" s="54">
        <f t="shared" si="78"/>
        <v>365</v>
      </c>
      <c r="E2549" s="55">
        <f>('Все выпуски'!$H$4*'Все выпуски'!$H$8)*((VLOOKUP(IF(C2549="Нет",VLOOKUP(A2549,Оп27_BYN→EUR!$A$2:$C$33,3,0),VLOOKUP((A2549-1),Оп27_BYN→EUR!$A$2:$C$33,3,0)),$B$2:$G$2774,5,0)-VLOOKUP(B2549,$B$2:$G$2774,5,0))/365+(VLOOKUP(IF(C2549="Нет",VLOOKUP(A2549,Оп27_BYN→EUR!$A$2:$C$33,3,0),VLOOKUP((A2549-1),Оп27_BYN→EUR!$A$2:$C$33,3,0)),$B$2:$G$2774,6,0)-VLOOKUP(B2549,$B$2:$G$2774,6,0))/366)</f>
        <v>0.88011355190532414</v>
      </c>
      <c r="F2549" s="54">
        <f>COUNTIF(D2550:$D$2774,365)</f>
        <v>225</v>
      </c>
      <c r="G2549" s="54">
        <f>COUNTIF(D2550:$D$2774,366)</f>
        <v>0</v>
      </c>
    </row>
    <row r="2550" spans="1:7" x14ac:dyDescent="0.25">
      <c r="A2550" s="54">
        <f>COUNTIF($C$3:C2550,"Да")</f>
        <v>28</v>
      </c>
      <c r="B2550" s="53">
        <f t="shared" si="77"/>
        <v>47948</v>
      </c>
      <c r="C2550" s="53" t="str">
        <f>IF(ISERROR(VLOOKUP(B2550,Оп27_BYN→EUR!$C$3:$C$33,1,0)),"Нет","Да")</f>
        <v>Нет</v>
      </c>
      <c r="D2550" s="54">
        <f t="shared" si="78"/>
        <v>365</v>
      </c>
      <c r="E2550" s="55">
        <f>('Все выпуски'!$H$4*'Все выпуски'!$H$8)*((VLOOKUP(IF(C2550="Нет",VLOOKUP(A2550,Оп27_BYN→EUR!$A$2:$C$33,3,0),VLOOKUP((A2550-1),Оп27_BYN→EUR!$A$2:$C$33,3,0)),$B$2:$G$2774,5,0)-VLOOKUP(B2550,$B$2:$G$2774,5,0))/365+(VLOOKUP(IF(C2550="Нет",VLOOKUP(A2550,Оп27_BYN→EUR!$A$2:$C$33,3,0),VLOOKUP((A2550-1),Оп27_BYN→EUR!$A$2:$C$33,3,0)),$B$2:$G$2774,6,0)-VLOOKUP(B2550,$B$2:$G$2774,6,0))/366)</f>
        <v>0.9067836595388189</v>
      </c>
      <c r="F2550" s="54">
        <f>COUNTIF(D2551:$D$2774,365)</f>
        <v>224</v>
      </c>
      <c r="G2550" s="54">
        <f>COUNTIF(D2551:$D$2774,366)</f>
        <v>0</v>
      </c>
    </row>
    <row r="2551" spans="1:7" x14ac:dyDescent="0.25">
      <c r="A2551" s="54">
        <f>COUNTIF($C$3:C2551,"Да")</f>
        <v>28</v>
      </c>
      <c r="B2551" s="53">
        <f t="shared" si="77"/>
        <v>47949</v>
      </c>
      <c r="C2551" s="53" t="str">
        <f>IF(ISERROR(VLOOKUP(B2551,Оп27_BYN→EUR!$C$3:$C$33,1,0)),"Нет","Да")</f>
        <v>Нет</v>
      </c>
      <c r="D2551" s="54">
        <f t="shared" si="78"/>
        <v>365</v>
      </c>
      <c r="E2551" s="55">
        <f>('Все выпуски'!$H$4*'Все выпуски'!$H$8)*((VLOOKUP(IF(C2551="Нет",VLOOKUP(A2551,Оп27_BYN→EUR!$A$2:$C$33,3,0),VLOOKUP((A2551-1),Оп27_BYN→EUR!$A$2:$C$33,3,0)),$B$2:$G$2774,5,0)-VLOOKUP(B2551,$B$2:$G$2774,5,0))/365+(VLOOKUP(IF(C2551="Нет",VLOOKUP(A2551,Оп27_BYN→EUR!$A$2:$C$33,3,0),VLOOKUP((A2551-1),Оп27_BYN→EUR!$A$2:$C$33,3,0)),$B$2:$G$2774,6,0)-VLOOKUP(B2551,$B$2:$G$2774,6,0))/366)</f>
        <v>0.93345376717231343</v>
      </c>
      <c r="F2551" s="54">
        <f>COUNTIF(D2552:$D$2774,365)</f>
        <v>223</v>
      </c>
      <c r="G2551" s="54">
        <f>COUNTIF(D2552:$D$2774,366)</f>
        <v>0</v>
      </c>
    </row>
    <row r="2552" spans="1:7" x14ac:dyDescent="0.25">
      <c r="A2552" s="54">
        <f>COUNTIF($C$3:C2552,"Да")</f>
        <v>28</v>
      </c>
      <c r="B2552" s="53">
        <f t="shared" si="77"/>
        <v>47950</v>
      </c>
      <c r="C2552" s="53" t="str">
        <f>IF(ISERROR(VLOOKUP(B2552,Оп27_BYN→EUR!$C$3:$C$33,1,0)),"Нет","Да")</f>
        <v>Нет</v>
      </c>
      <c r="D2552" s="54">
        <f t="shared" si="78"/>
        <v>365</v>
      </c>
      <c r="E2552" s="55">
        <f>('Все выпуски'!$H$4*'Все выпуски'!$H$8)*((VLOOKUP(IF(C2552="Нет",VLOOKUP(A2552,Оп27_BYN→EUR!$A$2:$C$33,3,0),VLOOKUP((A2552-1),Оп27_BYN→EUR!$A$2:$C$33,3,0)),$B$2:$G$2774,5,0)-VLOOKUP(B2552,$B$2:$G$2774,5,0))/365+(VLOOKUP(IF(C2552="Нет",VLOOKUP(A2552,Оп27_BYN→EUR!$A$2:$C$33,3,0),VLOOKUP((A2552-1),Оп27_BYN→EUR!$A$2:$C$33,3,0)),$B$2:$G$2774,6,0)-VLOOKUP(B2552,$B$2:$G$2774,6,0))/366)</f>
        <v>0.96012387480580819</v>
      </c>
      <c r="F2552" s="54">
        <f>COUNTIF(D2553:$D$2774,365)</f>
        <v>222</v>
      </c>
      <c r="G2552" s="54">
        <f>COUNTIF(D2553:$D$2774,366)</f>
        <v>0</v>
      </c>
    </row>
    <row r="2553" spans="1:7" x14ac:dyDescent="0.25">
      <c r="A2553" s="54">
        <f>COUNTIF($C$3:C2553,"Да")</f>
        <v>28</v>
      </c>
      <c r="B2553" s="53">
        <f t="shared" si="77"/>
        <v>47951</v>
      </c>
      <c r="C2553" s="53" t="str">
        <f>IF(ISERROR(VLOOKUP(B2553,Оп27_BYN→EUR!$C$3:$C$33,1,0)),"Нет","Да")</f>
        <v>Нет</v>
      </c>
      <c r="D2553" s="54">
        <f t="shared" si="78"/>
        <v>365</v>
      </c>
      <c r="E2553" s="55">
        <f>('Все выпуски'!$H$4*'Все выпуски'!$H$8)*((VLOOKUP(IF(C2553="Нет",VLOOKUP(A2553,Оп27_BYN→EUR!$A$2:$C$33,3,0),VLOOKUP((A2553-1),Оп27_BYN→EUR!$A$2:$C$33,3,0)),$B$2:$G$2774,5,0)-VLOOKUP(B2553,$B$2:$G$2774,5,0))/365+(VLOOKUP(IF(C2553="Нет",VLOOKUP(A2553,Оп27_BYN→EUR!$A$2:$C$33,3,0),VLOOKUP((A2553-1),Оп27_BYN→EUR!$A$2:$C$33,3,0)),$B$2:$G$2774,6,0)-VLOOKUP(B2553,$B$2:$G$2774,6,0))/366)</f>
        <v>0.98679398243930283</v>
      </c>
      <c r="F2553" s="54">
        <f>COUNTIF(D2554:$D$2774,365)</f>
        <v>221</v>
      </c>
      <c r="G2553" s="54">
        <f>COUNTIF(D2554:$D$2774,366)</f>
        <v>0</v>
      </c>
    </row>
    <row r="2554" spans="1:7" x14ac:dyDescent="0.25">
      <c r="A2554" s="54">
        <f>COUNTIF($C$3:C2554,"Да")</f>
        <v>28</v>
      </c>
      <c r="B2554" s="53">
        <f t="shared" si="77"/>
        <v>47952</v>
      </c>
      <c r="C2554" s="53" t="str">
        <f>IF(ISERROR(VLOOKUP(B2554,Оп27_BYN→EUR!$C$3:$C$33,1,0)),"Нет","Да")</f>
        <v>Нет</v>
      </c>
      <c r="D2554" s="54">
        <f t="shared" si="78"/>
        <v>365</v>
      </c>
      <c r="E2554" s="55">
        <f>('Все выпуски'!$H$4*'Все выпуски'!$H$8)*((VLOOKUP(IF(C2554="Нет",VLOOKUP(A2554,Оп27_BYN→EUR!$A$2:$C$33,3,0),VLOOKUP((A2554-1),Оп27_BYN→EUR!$A$2:$C$33,3,0)),$B$2:$G$2774,5,0)-VLOOKUP(B2554,$B$2:$G$2774,5,0))/365+(VLOOKUP(IF(C2554="Нет",VLOOKUP(A2554,Оп27_BYN→EUR!$A$2:$C$33,3,0),VLOOKUP((A2554-1),Оп27_BYN→EUR!$A$2:$C$33,3,0)),$B$2:$G$2774,6,0)-VLOOKUP(B2554,$B$2:$G$2774,6,0))/366)</f>
        <v>1.0134640900727976</v>
      </c>
      <c r="F2554" s="54">
        <f>COUNTIF(D2555:$D$2774,365)</f>
        <v>220</v>
      </c>
      <c r="G2554" s="54">
        <f>COUNTIF(D2555:$D$2774,366)</f>
        <v>0</v>
      </c>
    </row>
    <row r="2555" spans="1:7" x14ac:dyDescent="0.25">
      <c r="A2555" s="54">
        <f>COUNTIF($C$3:C2555,"Да")</f>
        <v>28</v>
      </c>
      <c r="B2555" s="53">
        <f t="shared" si="77"/>
        <v>47953</v>
      </c>
      <c r="C2555" s="53" t="str">
        <f>IF(ISERROR(VLOOKUP(B2555,Оп27_BYN→EUR!$C$3:$C$33,1,0)),"Нет","Да")</f>
        <v>Нет</v>
      </c>
      <c r="D2555" s="54">
        <f t="shared" si="78"/>
        <v>365</v>
      </c>
      <c r="E2555" s="55">
        <f>('Все выпуски'!$H$4*'Все выпуски'!$H$8)*((VLOOKUP(IF(C2555="Нет",VLOOKUP(A2555,Оп27_BYN→EUR!$A$2:$C$33,3,0),VLOOKUP((A2555-1),Оп27_BYN→EUR!$A$2:$C$33,3,0)),$B$2:$G$2774,5,0)-VLOOKUP(B2555,$B$2:$G$2774,5,0))/365+(VLOOKUP(IF(C2555="Нет",VLOOKUP(A2555,Оп27_BYN→EUR!$A$2:$C$33,3,0),VLOOKUP((A2555-1),Оп27_BYN→EUR!$A$2:$C$33,3,0)),$B$2:$G$2774,6,0)-VLOOKUP(B2555,$B$2:$G$2774,6,0))/366)</f>
        <v>1.0401341977062921</v>
      </c>
      <c r="F2555" s="54">
        <f>COUNTIF(D2556:$D$2774,365)</f>
        <v>219</v>
      </c>
      <c r="G2555" s="54">
        <f>COUNTIF(D2556:$D$2774,366)</f>
        <v>0</v>
      </c>
    </row>
    <row r="2556" spans="1:7" x14ac:dyDescent="0.25">
      <c r="A2556" s="54">
        <f>COUNTIF($C$3:C2556,"Да")</f>
        <v>28</v>
      </c>
      <c r="B2556" s="53">
        <f t="shared" si="77"/>
        <v>47954</v>
      </c>
      <c r="C2556" s="53" t="str">
        <f>IF(ISERROR(VLOOKUP(B2556,Оп27_BYN→EUR!$C$3:$C$33,1,0)),"Нет","Да")</f>
        <v>Нет</v>
      </c>
      <c r="D2556" s="54">
        <f t="shared" si="78"/>
        <v>365</v>
      </c>
      <c r="E2556" s="55">
        <f>('Все выпуски'!$H$4*'Все выпуски'!$H$8)*((VLOOKUP(IF(C2556="Нет",VLOOKUP(A2556,Оп27_BYN→EUR!$A$2:$C$33,3,0),VLOOKUP((A2556-1),Оп27_BYN→EUR!$A$2:$C$33,3,0)),$B$2:$G$2774,5,0)-VLOOKUP(B2556,$B$2:$G$2774,5,0))/365+(VLOOKUP(IF(C2556="Нет",VLOOKUP(A2556,Оп27_BYN→EUR!$A$2:$C$33,3,0),VLOOKUP((A2556-1),Оп27_BYN→EUR!$A$2:$C$33,3,0)),$B$2:$G$2774,6,0)-VLOOKUP(B2556,$B$2:$G$2774,6,0))/366)</f>
        <v>1.0668043053397869</v>
      </c>
      <c r="F2556" s="54">
        <f>COUNTIF(D2557:$D$2774,365)</f>
        <v>218</v>
      </c>
      <c r="G2556" s="54">
        <f>COUNTIF(D2557:$D$2774,366)</f>
        <v>0</v>
      </c>
    </row>
    <row r="2557" spans="1:7" x14ac:dyDescent="0.25">
      <c r="A2557" s="54">
        <f>COUNTIF($C$3:C2557,"Да")</f>
        <v>28</v>
      </c>
      <c r="B2557" s="53">
        <f t="shared" si="77"/>
        <v>47955</v>
      </c>
      <c r="C2557" s="53" t="str">
        <f>IF(ISERROR(VLOOKUP(B2557,Оп27_BYN→EUR!$C$3:$C$33,1,0)),"Нет","Да")</f>
        <v>Нет</v>
      </c>
      <c r="D2557" s="54">
        <f t="shared" si="78"/>
        <v>365</v>
      </c>
      <c r="E2557" s="55">
        <f>('Все выпуски'!$H$4*'Все выпуски'!$H$8)*((VLOOKUP(IF(C2557="Нет",VLOOKUP(A2557,Оп27_BYN→EUR!$A$2:$C$33,3,0),VLOOKUP((A2557-1),Оп27_BYN→EUR!$A$2:$C$33,3,0)),$B$2:$G$2774,5,0)-VLOOKUP(B2557,$B$2:$G$2774,5,0))/365+(VLOOKUP(IF(C2557="Нет",VLOOKUP(A2557,Оп27_BYN→EUR!$A$2:$C$33,3,0),VLOOKUP((A2557-1),Оп27_BYN→EUR!$A$2:$C$33,3,0)),$B$2:$G$2774,6,0)-VLOOKUP(B2557,$B$2:$G$2774,6,0))/366)</f>
        <v>1.0934744129732814</v>
      </c>
      <c r="F2557" s="54">
        <f>COUNTIF(D2558:$D$2774,365)</f>
        <v>217</v>
      </c>
      <c r="G2557" s="54">
        <f>COUNTIF(D2558:$D$2774,366)</f>
        <v>0</v>
      </c>
    </row>
    <row r="2558" spans="1:7" x14ac:dyDescent="0.25">
      <c r="A2558" s="54">
        <f>COUNTIF($C$3:C2558,"Да")</f>
        <v>28</v>
      </c>
      <c r="B2558" s="53">
        <f t="shared" si="77"/>
        <v>47956</v>
      </c>
      <c r="C2558" s="53" t="str">
        <f>IF(ISERROR(VLOOKUP(B2558,Оп27_BYN→EUR!$C$3:$C$33,1,0)),"Нет","Да")</f>
        <v>Нет</v>
      </c>
      <c r="D2558" s="54">
        <f t="shared" si="78"/>
        <v>365</v>
      </c>
      <c r="E2558" s="55">
        <f>('Все выпуски'!$H$4*'Все выпуски'!$H$8)*((VLOOKUP(IF(C2558="Нет",VLOOKUP(A2558,Оп27_BYN→EUR!$A$2:$C$33,3,0),VLOOKUP((A2558-1),Оп27_BYN→EUR!$A$2:$C$33,3,0)),$B$2:$G$2774,5,0)-VLOOKUP(B2558,$B$2:$G$2774,5,0))/365+(VLOOKUP(IF(C2558="Нет",VLOOKUP(A2558,Оп27_BYN→EUR!$A$2:$C$33,3,0),VLOOKUP((A2558-1),Оп27_BYN→EUR!$A$2:$C$33,3,0)),$B$2:$G$2774,6,0)-VLOOKUP(B2558,$B$2:$G$2774,6,0))/366)</f>
        <v>1.1201445206067762</v>
      </c>
      <c r="F2558" s="54">
        <f>COUNTIF(D2559:$D$2774,365)</f>
        <v>216</v>
      </c>
      <c r="G2558" s="54">
        <f>COUNTIF(D2559:$D$2774,366)</f>
        <v>0</v>
      </c>
    </row>
    <row r="2559" spans="1:7" x14ac:dyDescent="0.25">
      <c r="A2559" s="54">
        <f>COUNTIF($C$3:C2559,"Да")</f>
        <v>28</v>
      </c>
      <c r="B2559" s="53">
        <f t="shared" si="77"/>
        <v>47957</v>
      </c>
      <c r="C2559" s="53" t="str">
        <f>IF(ISERROR(VLOOKUP(B2559,Оп27_BYN→EUR!$C$3:$C$33,1,0)),"Нет","Да")</f>
        <v>Нет</v>
      </c>
      <c r="D2559" s="54">
        <f t="shared" si="78"/>
        <v>365</v>
      </c>
      <c r="E2559" s="55">
        <f>('Все выпуски'!$H$4*'Все выпуски'!$H$8)*((VLOOKUP(IF(C2559="Нет",VLOOKUP(A2559,Оп27_BYN→EUR!$A$2:$C$33,3,0),VLOOKUP((A2559-1),Оп27_BYN→EUR!$A$2:$C$33,3,0)),$B$2:$G$2774,5,0)-VLOOKUP(B2559,$B$2:$G$2774,5,0))/365+(VLOOKUP(IF(C2559="Нет",VLOOKUP(A2559,Оп27_BYN→EUR!$A$2:$C$33,3,0),VLOOKUP((A2559-1),Оп27_BYN→EUR!$A$2:$C$33,3,0)),$B$2:$G$2774,6,0)-VLOOKUP(B2559,$B$2:$G$2774,6,0))/366)</f>
        <v>1.1468146282402709</v>
      </c>
      <c r="F2559" s="54">
        <f>COUNTIF(D2560:$D$2774,365)</f>
        <v>215</v>
      </c>
      <c r="G2559" s="54">
        <f>COUNTIF(D2560:$D$2774,366)</f>
        <v>0</v>
      </c>
    </row>
    <row r="2560" spans="1:7" x14ac:dyDescent="0.25">
      <c r="A2560" s="54">
        <f>COUNTIF($C$3:C2560,"Да")</f>
        <v>28</v>
      </c>
      <c r="B2560" s="53">
        <f t="shared" si="77"/>
        <v>47958</v>
      </c>
      <c r="C2560" s="53" t="str">
        <f>IF(ISERROR(VLOOKUP(B2560,Оп27_BYN→EUR!$C$3:$C$33,1,0)),"Нет","Да")</f>
        <v>Нет</v>
      </c>
      <c r="D2560" s="54">
        <f t="shared" si="78"/>
        <v>365</v>
      </c>
      <c r="E2560" s="55">
        <f>('Все выпуски'!$H$4*'Все выпуски'!$H$8)*((VLOOKUP(IF(C2560="Нет",VLOOKUP(A2560,Оп27_BYN→EUR!$A$2:$C$33,3,0),VLOOKUP((A2560-1),Оп27_BYN→EUR!$A$2:$C$33,3,0)),$B$2:$G$2774,5,0)-VLOOKUP(B2560,$B$2:$G$2774,5,0))/365+(VLOOKUP(IF(C2560="Нет",VLOOKUP(A2560,Оп27_BYN→EUR!$A$2:$C$33,3,0),VLOOKUP((A2560-1),Оп27_BYN→EUR!$A$2:$C$33,3,0)),$B$2:$G$2774,6,0)-VLOOKUP(B2560,$B$2:$G$2774,6,0))/366)</f>
        <v>1.1734847358737657</v>
      </c>
      <c r="F2560" s="54">
        <f>COUNTIF(D2561:$D$2774,365)</f>
        <v>214</v>
      </c>
      <c r="G2560" s="54">
        <f>COUNTIF(D2561:$D$2774,366)</f>
        <v>0</v>
      </c>
    </row>
    <row r="2561" spans="1:7" x14ac:dyDescent="0.25">
      <c r="A2561" s="54">
        <f>COUNTIF($C$3:C2561,"Да")</f>
        <v>28</v>
      </c>
      <c r="B2561" s="53">
        <f t="shared" si="77"/>
        <v>47959</v>
      </c>
      <c r="C2561" s="53" t="str">
        <f>IF(ISERROR(VLOOKUP(B2561,Оп27_BYN→EUR!$C$3:$C$33,1,0)),"Нет","Да")</f>
        <v>Нет</v>
      </c>
      <c r="D2561" s="54">
        <f t="shared" si="78"/>
        <v>365</v>
      </c>
      <c r="E2561" s="55">
        <f>('Все выпуски'!$H$4*'Все выпуски'!$H$8)*((VLOOKUP(IF(C2561="Нет",VLOOKUP(A2561,Оп27_BYN→EUR!$A$2:$C$33,3,0),VLOOKUP((A2561-1),Оп27_BYN→EUR!$A$2:$C$33,3,0)),$B$2:$G$2774,5,0)-VLOOKUP(B2561,$B$2:$G$2774,5,0))/365+(VLOOKUP(IF(C2561="Нет",VLOOKUP(A2561,Оп27_BYN→EUR!$A$2:$C$33,3,0),VLOOKUP((A2561-1),Оп27_BYN→EUR!$A$2:$C$33,3,0)),$B$2:$G$2774,6,0)-VLOOKUP(B2561,$B$2:$G$2774,6,0))/366)</f>
        <v>1.2001548435072602</v>
      </c>
      <c r="F2561" s="54">
        <f>COUNTIF(D2562:$D$2774,365)</f>
        <v>213</v>
      </c>
      <c r="G2561" s="54">
        <f>COUNTIF(D2562:$D$2774,366)</f>
        <v>0</v>
      </c>
    </row>
    <row r="2562" spans="1:7" x14ac:dyDescent="0.25">
      <c r="A2562" s="54">
        <f>COUNTIF($C$3:C2562,"Да")</f>
        <v>28</v>
      </c>
      <c r="B2562" s="53">
        <f t="shared" si="77"/>
        <v>47960</v>
      </c>
      <c r="C2562" s="53" t="str">
        <f>IF(ISERROR(VLOOKUP(B2562,Оп27_BYN→EUR!$C$3:$C$33,1,0)),"Нет","Да")</f>
        <v>Нет</v>
      </c>
      <c r="D2562" s="54">
        <f t="shared" si="78"/>
        <v>365</v>
      </c>
      <c r="E2562" s="55">
        <f>('Все выпуски'!$H$4*'Все выпуски'!$H$8)*((VLOOKUP(IF(C2562="Нет",VLOOKUP(A2562,Оп27_BYN→EUR!$A$2:$C$33,3,0),VLOOKUP((A2562-1),Оп27_BYN→EUR!$A$2:$C$33,3,0)),$B$2:$G$2774,5,0)-VLOOKUP(B2562,$B$2:$G$2774,5,0))/365+(VLOOKUP(IF(C2562="Нет",VLOOKUP(A2562,Оп27_BYN→EUR!$A$2:$C$33,3,0),VLOOKUP((A2562-1),Оп27_BYN→EUR!$A$2:$C$33,3,0)),$B$2:$G$2774,6,0)-VLOOKUP(B2562,$B$2:$G$2774,6,0))/366)</f>
        <v>1.226824951140755</v>
      </c>
      <c r="F2562" s="54">
        <f>COUNTIF(D2563:$D$2774,365)</f>
        <v>212</v>
      </c>
      <c r="G2562" s="54">
        <f>COUNTIF(D2563:$D$2774,366)</f>
        <v>0</v>
      </c>
    </row>
    <row r="2563" spans="1:7" x14ac:dyDescent="0.25">
      <c r="A2563" s="54">
        <f>COUNTIF($C$3:C2563,"Да")</f>
        <v>28</v>
      </c>
      <c r="B2563" s="53">
        <f t="shared" si="77"/>
        <v>47961</v>
      </c>
      <c r="C2563" s="53" t="str">
        <f>IF(ISERROR(VLOOKUP(B2563,Оп27_BYN→EUR!$C$3:$C$33,1,0)),"Нет","Да")</f>
        <v>Нет</v>
      </c>
      <c r="D2563" s="54">
        <f t="shared" si="78"/>
        <v>365</v>
      </c>
      <c r="E2563" s="55">
        <f>('Все выпуски'!$H$4*'Все выпуски'!$H$8)*((VLOOKUP(IF(C2563="Нет",VLOOKUP(A2563,Оп27_BYN→EUR!$A$2:$C$33,3,0),VLOOKUP((A2563-1),Оп27_BYN→EUR!$A$2:$C$33,3,0)),$B$2:$G$2774,5,0)-VLOOKUP(B2563,$B$2:$G$2774,5,0))/365+(VLOOKUP(IF(C2563="Нет",VLOOKUP(A2563,Оп27_BYN→EUR!$A$2:$C$33,3,0),VLOOKUP((A2563-1),Оп27_BYN→EUR!$A$2:$C$33,3,0)),$B$2:$G$2774,6,0)-VLOOKUP(B2563,$B$2:$G$2774,6,0))/366)</f>
        <v>1.2534950587742495</v>
      </c>
      <c r="F2563" s="54">
        <f>COUNTIF(D2564:$D$2774,365)</f>
        <v>211</v>
      </c>
      <c r="G2563" s="54">
        <f>COUNTIF(D2564:$D$2774,366)</f>
        <v>0</v>
      </c>
    </row>
    <row r="2564" spans="1:7" x14ac:dyDescent="0.25">
      <c r="A2564" s="54">
        <f>COUNTIF($C$3:C2564,"Да")</f>
        <v>28</v>
      </c>
      <c r="B2564" s="53">
        <f t="shared" ref="B2564:B2627" si="79">B2563+1</f>
        <v>47962</v>
      </c>
      <c r="C2564" s="53" t="str">
        <f>IF(ISERROR(VLOOKUP(B2564,Оп27_BYN→EUR!$C$3:$C$33,1,0)),"Нет","Да")</f>
        <v>Нет</v>
      </c>
      <c r="D2564" s="54">
        <f t="shared" si="78"/>
        <v>365</v>
      </c>
      <c r="E2564" s="55">
        <f>('Все выпуски'!$H$4*'Все выпуски'!$H$8)*((VLOOKUP(IF(C2564="Нет",VLOOKUP(A2564,Оп27_BYN→EUR!$A$2:$C$33,3,0),VLOOKUP((A2564-1),Оп27_BYN→EUR!$A$2:$C$33,3,0)),$B$2:$G$2774,5,0)-VLOOKUP(B2564,$B$2:$G$2774,5,0))/365+(VLOOKUP(IF(C2564="Нет",VLOOKUP(A2564,Оп27_BYN→EUR!$A$2:$C$33,3,0),VLOOKUP((A2564-1),Оп27_BYN→EUR!$A$2:$C$33,3,0)),$B$2:$G$2774,6,0)-VLOOKUP(B2564,$B$2:$G$2774,6,0))/366)</f>
        <v>1.280165166407744</v>
      </c>
      <c r="F2564" s="54">
        <f>COUNTIF(D2565:$D$2774,365)</f>
        <v>210</v>
      </c>
      <c r="G2564" s="54">
        <f>COUNTIF(D2565:$D$2774,366)</f>
        <v>0</v>
      </c>
    </row>
    <row r="2565" spans="1:7" x14ac:dyDescent="0.25">
      <c r="A2565" s="54">
        <f>COUNTIF($C$3:C2565,"Да")</f>
        <v>28</v>
      </c>
      <c r="B2565" s="53">
        <f t="shared" si="79"/>
        <v>47963</v>
      </c>
      <c r="C2565" s="53" t="str">
        <f>IF(ISERROR(VLOOKUP(B2565,Оп27_BYN→EUR!$C$3:$C$33,1,0)),"Нет","Да")</f>
        <v>Нет</v>
      </c>
      <c r="D2565" s="54">
        <f t="shared" si="78"/>
        <v>365</v>
      </c>
      <c r="E2565" s="55">
        <f>('Все выпуски'!$H$4*'Все выпуски'!$H$8)*((VLOOKUP(IF(C2565="Нет",VLOOKUP(A2565,Оп27_BYN→EUR!$A$2:$C$33,3,0),VLOOKUP((A2565-1),Оп27_BYN→EUR!$A$2:$C$33,3,0)),$B$2:$G$2774,5,0)-VLOOKUP(B2565,$B$2:$G$2774,5,0))/365+(VLOOKUP(IF(C2565="Нет",VLOOKUP(A2565,Оп27_BYN→EUR!$A$2:$C$33,3,0),VLOOKUP((A2565-1),Оп27_BYN→EUR!$A$2:$C$33,3,0)),$B$2:$G$2774,6,0)-VLOOKUP(B2565,$B$2:$G$2774,6,0))/366)</f>
        <v>1.306835274041239</v>
      </c>
      <c r="F2565" s="54">
        <f>COUNTIF(D2566:$D$2774,365)</f>
        <v>209</v>
      </c>
      <c r="G2565" s="54">
        <f>COUNTIF(D2566:$D$2774,366)</f>
        <v>0</v>
      </c>
    </row>
    <row r="2566" spans="1:7" x14ac:dyDescent="0.25">
      <c r="A2566" s="54">
        <f>COUNTIF($C$3:C2566,"Да")</f>
        <v>28</v>
      </c>
      <c r="B2566" s="53">
        <f t="shared" si="79"/>
        <v>47964</v>
      </c>
      <c r="C2566" s="53" t="str">
        <f>IF(ISERROR(VLOOKUP(B2566,Оп27_BYN→EUR!$C$3:$C$33,1,0)),"Нет","Да")</f>
        <v>Нет</v>
      </c>
      <c r="D2566" s="54">
        <f t="shared" si="78"/>
        <v>365</v>
      </c>
      <c r="E2566" s="55">
        <f>('Все выпуски'!$H$4*'Все выпуски'!$H$8)*((VLOOKUP(IF(C2566="Нет",VLOOKUP(A2566,Оп27_BYN→EUR!$A$2:$C$33,3,0),VLOOKUP((A2566-1),Оп27_BYN→EUR!$A$2:$C$33,3,0)),$B$2:$G$2774,5,0)-VLOOKUP(B2566,$B$2:$G$2774,5,0))/365+(VLOOKUP(IF(C2566="Нет",VLOOKUP(A2566,Оп27_BYN→EUR!$A$2:$C$33,3,0),VLOOKUP((A2566-1),Оп27_BYN→EUR!$A$2:$C$33,3,0)),$B$2:$G$2774,6,0)-VLOOKUP(B2566,$B$2:$G$2774,6,0))/366)</f>
        <v>1.3335053816747335</v>
      </c>
      <c r="F2566" s="54">
        <f>COUNTIF(D2567:$D$2774,365)</f>
        <v>208</v>
      </c>
      <c r="G2566" s="54">
        <f>COUNTIF(D2567:$D$2774,366)</f>
        <v>0</v>
      </c>
    </row>
    <row r="2567" spans="1:7" x14ac:dyDescent="0.25">
      <c r="A2567" s="54">
        <f>COUNTIF($C$3:C2567,"Да")</f>
        <v>28</v>
      </c>
      <c r="B2567" s="53">
        <f t="shared" si="79"/>
        <v>47965</v>
      </c>
      <c r="C2567" s="53" t="str">
        <f>IF(ISERROR(VLOOKUP(B2567,Оп27_BYN→EUR!$C$3:$C$33,1,0)),"Нет","Да")</f>
        <v>Нет</v>
      </c>
      <c r="D2567" s="54">
        <f t="shared" si="78"/>
        <v>365</v>
      </c>
      <c r="E2567" s="55">
        <f>('Все выпуски'!$H$4*'Все выпуски'!$H$8)*((VLOOKUP(IF(C2567="Нет",VLOOKUP(A2567,Оп27_BYN→EUR!$A$2:$C$33,3,0),VLOOKUP((A2567-1),Оп27_BYN→EUR!$A$2:$C$33,3,0)),$B$2:$G$2774,5,0)-VLOOKUP(B2567,$B$2:$G$2774,5,0))/365+(VLOOKUP(IF(C2567="Нет",VLOOKUP(A2567,Оп27_BYN→EUR!$A$2:$C$33,3,0),VLOOKUP((A2567-1),Оп27_BYN→EUR!$A$2:$C$33,3,0)),$B$2:$G$2774,6,0)-VLOOKUP(B2567,$B$2:$G$2774,6,0))/366)</f>
        <v>1.3601754893082283</v>
      </c>
      <c r="F2567" s="54">
        <f>COUNTIF(D2568:$D$2774,365)</f>
        <v>207</v>
      </c>
      <c r="G2567" s="54">
        <f>COUNTIF(D2568:$D$2774,366)</f>
        <v>0</v>
      </c>
    </row>
    <row r="2568" spans="1:7" x14ac:dyDescent="0.25">
      <c r="A2568" s="54">
        <f>COUNTIF($C$3:C2568,"Да")</f>
        <v>28</v>
      </c>
      <c r="B2568" s="53">
        <f t="shared" si="79"/>
        <v>47966</v>
      </c>
      <c r="C2568" s="53" t="str">
        <f>IF(ISERROR(VLOOKUP(B2568,Оп27_BYN→EUR!$C$3:$C$33,1,0)),"Нет","Да")</f>
        <v>Нет</v>
      </c>
      <c r="D2568" s="54">
        <f t="shared" si="78"/>
        <v>365</v>
      </c>
      <c r="E2568" s="55">
        <f>('Все выпуски'!$H$4*'Все выпуски'!$H$8)*((VLOOKUP(IF(C2568="Нет",VLOOKUP(A2568,Оп27_BYN→EUR!$A$2:$C$33,3,0),VLOOKUP((A2568-1),Оп27_BYN→EUR!$A$2:$C$33,3,0)),$B$2:$G$2774,5,0)-VLOOKUP(B2568,$B$2:$G$2774,5,0))/365+(VLOOKUP(IF(C2568="Нет",VLOOKUP(A2568,Оп27_BYN→EUR!$A$2:$C$33,3,0),VLOOKUP((A2568-1),Оп27_BYN→EUR!$A$2:$C$33,3,0)),$B$2:$G$2774,6,0)-VLOOKUP(B2568,$B$2:$G$2774,6,0))/366)</f>
        <v>1.3868455969417228</v>
      </c>
      <c r="F2568" s="54">
        <f>COUNTIF(D2569:$D$2774,365)</f>
        <v>206</v>
      </c>
      <c r="G2568" s="54">
        <f>COUNTIF(D2569:$D$2774,366)</f>
        <v>0</v>
      </c>
    </row>
    <row r="2569" spans="1:7" x14ac:dyDescent="0.25">
      <c r="A2569" s="54">
        <f>COUNTIF($C$3:C2569,"Да")</f>
        <v>28</v>
      </c>
      <c r="B2569" s="53">
        <f t="shared" si="79"/>
        <v>47967</v>
      </c>
      <c r="C2569" s="53" t="str">
        <f>IF(ISERROR(VLOOKUP(B2569,Оп27_BYN→EUR!$C$3:$C$33,1,0)),"Нет","Да")</f>
        <v>Нет</v>
      </c>
      <c r="D2569" s="54">
        <f t="shared" si="78"/>
        <v>365</v>
      </c>
      <c r="E2569" s="55">
        <f>('Все выпуски'!$H$4*'Все выпуски'!$H$8)*((VLOOKUP(IF(C2569="Нет",VLOOKUP(A2569,Оп27_BYN→EUR!$A$2:$C$33,3,0),VLOOKUP((A2569-1),Оп27_BYN→EUR!$A$2:$C$33,3,0)),$B$2:$G$2774,5,0)-VLOOKUP(B2569,$B$2:$G$2774,5,0))/365+(VLOOKUP(IF(C2569="Нет",VLOOKUP(A2569,Оп27_BYN→EUR!$A$2:$C$33,3,0),VLOOKUP((A2569-1),Оп27_BYN→EUR!$A$2:$C$33,3,0)),$B$2:$G$2774,6,0)-VLOOKUP(B2569,$B$2:$G$2774,6,0))/366)</f>
        <v>1.4135157045752174</v>
      </c>
      <c r="F2569" s="54">
        <f>COUNTIF(D2570:$D$2774,365)</f>
        <v>205</v>
      </c>
      <c r="G2569" s="54">
        <f>COUNTIF(D2570:$D$2774,366)</f>
        <v>0</v>
      </c>
    </row>
    <row r="2570" spans="1:7" x14ac:dyDescent="0.25">
      <c r="A2570" s="54">
        <f>COUNTIF($C$3:C2570,"Да")</f>
        <v>28</v>
      </c>
      <c r="B2570" s="53">
        <f t="shared" si="79"/>
        <v>47968</v>
      </c>
      <c r="C2570" s="53" t="str">
        <f>IF(ISERROR(VLOOKUP(B2570,Оп27_BYN→EUR!$C$3:$C$33,1,0)),"Нет","Да")</f>
        <v>Нет</v>
      </c>
      <c r="D2570" s="54">
        <f t="shared" si="78"/>
        <v>365</v>
      </c>
      <c r="E2570" s="55">
        <f>('Все выпуски'!$H$4*'Все выпуски'!$H$8)*((VLOOKUP(IF(C2570="Нет",VLOOKUP(A2570,Оп27_BYN→EUR!$A$2:$C$33,3,0),VLOOKUP((A2570-1),Оп27_BYN→EUR!$A$2:$C$33,3,0)),$B$2:$G$2774,5,0)-VLOOKUP(B2570,$B$2:$G$2774,5,0))/365+(VLOOKUP(IF(C2570="Нет",VLOOKUP(A2570,Оп27_BYN→EUR!$A$2:$C$33,3,0),VLOOKUP((A2570-1),Оп27_BYN→EUR!$A$2:$C$33,3,0)),$B$2:$G$2774,6,0)-VLOOKUP(B2570,$B$2:$G$2774,6,0))/366)</f>
        <v>1.4401858122087123</v>
      </c>
      <c r="F2570" s="54">
        <f>COUNTIF(D2571:$D$2774,365)</f>
        <v>204</v>
      </c>
      <c r="G2570" s="54">
        <f>COUNTIF(D2571:$D$2774,366)</f>
        <v>0</v>
      </c>
    </row>
    <row r="2571" spans="1:7" x14ac:dyDescent="0.25">
      <c r="A2571" s="54">
        <f>COUNTIF($C$3:C2571,"Да")</f>
        <v>28</v>
      </c>
      <c r="B2571" s="53">
        <f t="shared" si="79"/>
        <v>47969</v>
      </c>
      <c r="C2571" s="53" t="str">
        <f>IF(ISERROR(VLOOKUP(B2571,Оп27_BYN→EUR!$C$3:$C$33,1,0)),"Нет","Да")</f>
        <v>Нет</v>
      </c>
      <c r="D2571" s="54">
        <f t="shared" si="78"/>
        <v>365</v>
      </c>
      <c r="E2571" s="55">
        <f>('Все выпуски'!$H$4*'Все выпуски'!$H$8)*((VLOOKUP(IF(C2571="Нет",VLOOKUP(A2571,Оп27_BYN→EUR!$A$2:$C$33,3,0),VLOOKUP((A2571-1),Оп27_BYN→EUR!$A$2:$C$33,3,0)),$B$2:$G$2774,5,0)-VLOOKUP(B2571,$B$2:$G$2774,5,0))/365+(VLOOKUP(IF(C2571="Нет",VLOOKUP(A2571,Оп27_BYN→EUR!$A$2:$C$33,3,0),VLOOKUP((A2571-1),Оп27_BYN→EUR!$A$2:$C$33,3,0)),$B$2:$G$2774,6,0)-VLOOKUP(B2571,$B$2:$G$2774,6,0))/366)</f>
        <v>1.4668559198422069</v>
      </c>
      <c r="F2571" s="54">
        <f>COUNTIF(D2572:$D$2774,365)</f>
        <v>203</v>
      </c>
      <c r="G2571" s="54">
        <f>COUNTIF(D2572:$D$2774,366)</f>
        <v>0</v>
      </c>
    </row>
    <row r="2572" spans="1:7" x14ac:dyDescent="0.25">
      <c r="A2572" s="54">
        <f>COUNTIF($C$3:C2572,"Да")</f>
        <v>28</v>
      </c>
      <c r="B2572" s="53">
        <f t="shared" si="79"/>
        <v>47970</v>
      </c>
      <c r="C2572" s="53" t="str">
        <f>IF(ISERROR(VLOOKUP(B2572,Оп27_BYN→EUR!$C$3:$C$33,1,0)),"Нет","Да")</f>
        <v>Нет</v>
      </c>
      <c r="D2572" s="54">
        <f t="shared" si="78"/>
        <v>365</v>
      </c>
      <c r="E2572" s="55">
        <f>('Все выпуски'!$H$4*'Все выпуски'!$H$8)*((VLOOKUP(IF(C2572="Нет",VLOOKUP(A2572,Оп27_BYN→EUR!$A$2:$C$33,3,0),VLOOKUP((A2572-1),Оп27_BYN→EUR!$A$2:$C$33,3,0)),$B$2:$G$2774,5,0)-VLOOKUP(B2572,$B$2:$G$2774,5,0))/365+(VLOOKUP(IF(C2572="Нет",VLOOKUP(A2572,Оп27_BYN→EUR!$A$2:$C$33,3,0),VLOOKUP((A2572-1),Оп27_BYN→EUR!$A$2:$C$33,3,0)),$B$2:$G$2774,6,0)-VLOOKUP(B2572,$B$2:$G$2774,6,0))/366)</f>
        <v>1.4935260274757016</v>
      </c>
      <c r="F2572" s="54">
        <f>COUNTIF(D2573:$D$2774,365)</f>
        <v>202</v>
      </c>
      <c r="G2572" s="54">
        <f>COUNTIF(D2573:$D$2774,366)</f>
        <v>0</v>
      </c>
    </row>
    <row r="2573" spans="1:7" x14ac:dyDescent="0.25">
      <c r="A2573" s="54">
        <f>COUNTIF($C$3:C2573,"Да")</f>
        <v>28</v>
      </c>
      <c r="B2573" s="53">
        <f t="shared" si="79"/>
        <v>47971</v>
      </c>
      <c r="C2573" s="53" t="str">
        <f>IF(ISERROR(VLOOKUP(B2573,Оп27_BYN→EUR!$C$3:$C$33,1,0)),"Нет","Да")</f>
        <v>Нет</v>
      </c>
      <c r="D2573" s="54">
        <f t="shared" si="78"/>
        <v>365</v>
      </c>
      <c r="E2573" s="55">
        <f>('Все выпуски'!$H$4*'Все выпуски'!$H$8)*((VLOOKUP(IF(C2573="Нет",VLOOKUP(A2573,Оп27_BYN→EUR!$A$2:$C$33,3,0),VLOOKUP((A2573-1),Оп27_BYN→EUR!$A$2:$C$33,3,0)),$B$2:$G$2774,5,0)-VLOOKUP(B2573,$B$2:$G$2774,5,0))/365+(VLOOKUP(IF(C2573="Нет",VLOOKUP(A2573,Оп27_BYN→EUR!$A$2:$C$33,3,0),VLOOKUP((A2573-1),Оп27_BYN→EUR!$A$2:$C$33,3,0)),$B$2:$G$2774,6,0)-VLOOKUP(B2573,$B$2:$G$2774,6,0))/366)</f>
        <v>1.5201961351091962</v>
      </c>
      <c r="F2573" s="54">
        <f>COUNTIF(D2574:$D$2774,365)</f>
        <v>201</v>
      </c>
      <c r="G2573" s="54">
        <f>COUNTIF(D2574:$D$2774,366)</f>
        <v>0</v>
      </c>
    </row>
    <row r="2574" spans="1:7" x14ac:dyDescent="0.25">
      <c r="A2574" s="54">
        <f>COUNTIF($C$3:C2574,"Да")</f>
        <v>28</v>
      </c>
      <c r="B2574" s="53">
        <f t="shared" si="79"/>
        <v>47972</v>
      </c>
      <c r="C2574" s="53" t="str">
        <f>IF(ISERROR(VLOOKUP(B2574,Оп27_BYN→EUR!$C$3:$C$33,1,0)),"Нет","Да")</f>
        <v>Нет</v>
      </c>
      <c r="D2574" s="54">
        <f t="shared" si="78"/>
        <v>365</v>
      </c>
      <c r="E2574" s="55">
        <f>('Все выпуски'!$H$4*'Все выпуски'!$H$8)*((VLOOKUP(IF(C2574="Нет",VLOOKUP(A2574,Оп27_BYN→EUR!$A$2:$C$33,3,0),VLOOKUP((A2574-1),Оп27_BYN→EUR!$A$2:$C$33,3,0)),$B$2:$G$2774,5,0)-VLOOKUP(B2574,$B$2:$G$2774,5,0))/365+(VLOOKUP(IF(C2574="Нет",VLOOKUP(A2574,Оп27_BYN→EUR!$A$2:$C$33,3,0),VLOOKUP((A2574-1),Оп27_BYN→EUR!$A$2:$C$33,3,0)),$B$2:$G$2774,6,0)-VLOOKUP(B2574,$B$2:$G$2774,6,0))/366)</f>
        <v>1.5468662427426911</v>
      </c>
      <c r="F2574" s="54">
        <f>COUNTIF(D2575:$D$2774,365)</f>
        <v>200</v>
      </c>
      <c r="G2574" s="54">
        <f>COUNTIF(D2575:$D$2774,366)</f>
        <v>0</v>
      </c>
    </row>
    <row r="2575" spans="1:7" x14ac:dyDescent="0.25">
      <c r="A2575" s="54">
        <f>COUNTIF($C$3:C2575,"Да")</f>
        <v>28</v>
      </c>
      <c r="B2575" s="53">
        <f t="shared" si="79"/>
        <v>47973</v>
      </c>
      <c r="C2575" s="53" t="str">
        <f>IF(ISERROR(VLOOKUP(B2575,Оп27_BYN→EUR!$C$3:$C$33,1,0)),"Нет","Да")</f>
        <v>Нет</v>
      </c>
      <c r="D2575" s="54">
        <f t="shared" si="78"/>
        <v>365</v>
      </c>
      <c r="E2575" s="55">
        <f>('Все выпуски'!$H$4*'Все выпуски'!$H$8)*((VLOOKUP(IF(C2575="Нет",VLOOKUP(A2575,Оп27_BYN→EUR!$A$2:$C$33,3,0),VLOOKUP((A2575-1),Оп27_BYN→EUR!$A$2:$C$33,3,0)),$B$2:$G$2774,5,0)-VLOOKUP(B2575,$B$2:$G$2774,5,0))/365+(VLOOKUP(IF(C2575="Нет",VLOOKUP(A2575,Оп27_BYN→EUR!$A$2:$C$33,3,0),VLOOKUP((A2575-1),Оп27_BYN→EUR!$A$2:$C$33,3,0)),$B$2:$G$2774,6,0)-VLOOKUP(B2575,$B$2:$G$2774,6,0))/366)</f>
        <v>1.5735363503761857</v>
      </c>
      <c r="F2575" s="54">
        <f>COUNTIF(D2576:$D$2774,365)</f>
        <v>199</v>
      </c>
      <c r="G2575" s="54">
        <f>COUNTIF(D2576:$D$2774,366)</f>
        <v>0</v>
      </c>
    </row>
    <row r="2576" spans="1:7" x14ac:dyDescent="0.25">
      <c r="A2576" s="54">
        <f>COUNTIF($C$3:C2576,"Да")</f>
        <v>28</v>
      </c>
      <c r="B2576" s="53">
        <f t="shared" si="79"/>
        <v>47974</v>
      </c>
      <c r="C2576" s="53" t="str">
        <f>IF(ISERROR(VLOOKUP(B2576,Оп27_BYN→EUR!$C$3:$C$33,1,0)),"Нет","Да")</f>
        <v>Нет</v>
      </c>
      <c r="D2576" s="54">
        <f t="shared" si="78"/>
        <v>365</v>
      </c>
      <c r="E2576" s="55">
        <f>('Все выпуски'!$H$4*'Все выпуски'!$H$8)*((VLOOKUP(IF(C2576="Нет",VLOOKUP(A2576,Оп27_BYN→EUR!$A$2:$C$33,3,0),VLOOKUP((A2576-1),Оп27_BYN→EUR!$A$2:$C$33,3,0)),$B$2:$G$2774,5,0)-VLOOKUP(B2576,$B$2:$G$2774,5,0))/365+(VLOOKUP(IF(C2576="Нет",VLOOKUP(A2576,Оп27_BYN→EUR!$A$2:$C$33,3,0),VLOOKUP((A2576-1),Оп27_BYN→EUR!$A$2:$C$33,3,0)),$B$2:$G$2774,6,0)-VLOOKUP(B2576,$B$2:$G$2774,6,0))/366)</f>
        <v>1.6002064580096802</v>
      </c>
      <c r="F2576" s="54">
        <f>COUNTIF(D2577:$D$2774,365)</f>
        <v>198</v>
      </c>
      <c r="G2576" s="54">
        <f>COUNTIF(D2577:$D$2774,366)</f>
        <v>0</v>
      </c>
    </row>
    <row r="2577" spans="1:7" x14ac:dyDescent="0.25">
      <c r="A2577" s="54">
        <f>COUNTIF($C$3:C2577,"Да")</f>
        <v>28</v>
      </c>
      <c r="B2577" s="53">
        <f t="shared" si="79"/>
        <v>47975</v>
      </c>
      <c r="C2577" s="53" t="str">
        <f>IF(ISERROR(VLOOKUP(B2577,Оп27_BYN→EUR!$C$3:$C$33,1,0)),"Нет","Да")</f>
        <v>Нет</v>
      </c>
      <c r="D2577" s="54">
        <f t="shared" si="78"/>
        <v>365</v>
      </c>
      <c r="E2577" s="55">
        <f>('Все выпуски'!$H$4*'Все выпуски'!$H$8)*((VLOOKUP(IF(C2577="Нет",VLOOKUP(A2577,Оп27_BYN→EUR!$A$2:$C$33,3,0),VLOOKUP((A2577-1),Оп27_BYN→EUR!$A$2:$C$33,3,0)),$B$2:$G$2774,5,0)-VLOOKUP(B2577,$B$2:$G$2774,5,0))/365+(VLOOKUP(IF(C2577="Нет",VLOOKUP(A2577,Оп27_BYN→EUR!$A$2:$C$33,3,0),VLOOKUP((A2577-1),Оп27_BYN→EUR!$A$2:$C$33,3,0)),$B$2:$G$2774,6,0)-VLOOKUP(B2577,$B$2:$G$2774,6,0))/366)</f>
        <v>1.626876565643175</v>
      </c>
      <c r="F2577" s="54">
        <f>COUNTIF(D2578:$D$2774,365)</f>
        <v>197</v>
      </c>
      <c r="G2577" s="54">
        <f>COUNTIF(D2578:$D$2774,366)</f>
        <v>0</v>
      </c>
    </row>
    <row r="2578" spans="1:7" x14ac:dyDescent="0.25">
      <c r="A2578" s="54">
        <f>COUNTIF($C$3:C2578,"Да")</f>
        <v>28</v>
      </c>
      <c r="B2578" s="53">
        <f t="shared" si="79"/>
        <v>47976</v>
      </c>
      <c r="C2578" s="53" t="str">
        <f>IF(ISERROR(VLOOKUP(B2578,Оп27_BYN→EUR!$C$3:$C$33,1,0)),"Нет","Да")</f>
        <v>Нет</v>
      </c>
      <c r="D2578" s="54">
        <f t="shared" ref="D2578:D2641" si="80">IF(MOD(YEAR(B2578),4)=0,366,365)</f>
        <v>365</v>
      </c>
      <c r="E2578" s="55">
        <f>('Все выпуски'!$H$4*'Все выпуски'!$H$8)*((VLOOKUP(IF(C2578="Нет",VLOOKUP(A2578,Оп27_BYN→EUR!$A$2:$C$33,3,0),VLOOKUP((A2578-1),Оп27_BYN→EUR!$A$2:$C$33,3,0)),$B$2:$G$2774,5,0)-VLOOKUP(B2578,$B$2:$G$2774,5,0))/365+(VLOOKUP(IF(C2578="Нет",VLOOKUP(A2578,Оп27_BYN→EUR!$A$2:$C$33,3,0),VLOOKUP((A2578-1),Оп27_BYN→EUR!$A$2:$C$33,3,0)),$B$2:$G$2774,6,0)-VLOOKUP(B2578,$B$2:$G$2774,6,0))/366)</f>
        <v>1.6535466732766695</v>
      </c>
      <c r="F2578" s="54">
        <f>COUNTIF(D2579:$D$2774,365)</f>
        <v>196</v>
      </c>
      <c r="G2578" s="54">
        <f>COUNTIF(D2579:$D$2774,366)</f>
        <v>0</v>
      </c>
    </row>
    <row r="2579" spans="1:7" x14ac:dyDescent="0.25">
      <c r="A2579" s="54">
        <f>COUNTIF($C$3:C2579,"Да")</f>
        <v>28</v>
      </c>
      <c r="B2579" s="53">
        <f t="shared" si="79"/>
        <v>47977</v>
      </c>
      <c r="C2579" s="53" t="str">
        <f>IF(ISERROR(VLOOKUP(B2579,Оп27_BYN→EUR!$C$3:$C$33,1,0)),"Нет","Да")</f>
        <v>Нет</v>
      </c>
      <c r="D2579" s="54">
        <f t="shared" si="80"/>
        <v>365</v>
      </c>
      <c r="E2579" s="55">
        <f>('Все выпуски'!$H$4*'Все выпуски'!$H$8)*((VLOOKUP(IF(C2579="Нет",VLOOKUP(A2579,Оп27_BYN→EUR!$A$2:$C$33,3,0),VLOOKUP((A2579-1),Оп27_BYN→EUR!$A$2:$C$33,3,0)),$B$2:$G$2774,5,0)-VLOOKUP(B2579,$B$2:$G$2774,5,0))/365+(VLOOKUP(IF(C2579="Нет",VLOOKUP(A2579,Оп27_BYN→EUR!$A$2:$C$33,3,0),VLOOKUP((A2579-1),Оп27_BYN→EUR!$A$2:$C$33,3,0)),$B$2:$G$2774,6,0)-VLOOKUP(B2579,$B$2:$G$2774,6,0))/366)</f>
        <v>1.6802167809101645</v>
      </c>
      <c r="F2579" s="54">
        <f>COUNTIF(D2580:$D$2774,365)</f>
        <v>195</v>
      </c>
      <c r="G2579" s="54">
        <f>COUNTIF(D2580:$D$2774,366)</f>
        <v>0</v>
      </c>
    </row>
    <row r="2580" spans="1:7" x14ac:dyDescent="0.25">
      <c r="A2580" s="54">
        <f>COUNTIF($C$3:C2580,"Да")</f>
        <v>28</v>
      </c>
      <c r="B2580" s="53">
        <f t="shared" si="79"/>
        <v>47978</v>
      </c>
      <c r="C2580" s="53" t="str">
        <f>IF(ISERROR(VLOOKUP(B2580,Оп27_BYN→EUR!$C$3:$C$33,1,0)),"Нет","Да")</f>
        <v>Нет</v>
      </c>
      <c r="D2580" s="54">
        <f t="shared" si="80"/>
        <v>365</v>
      </c>
      <c r="E2580" s="55">
        <f>('Все выпуски'!$H$4*'Все выпуски'!$H$8)*((VLOOKUP(IF(C2580="Нет",VLOOKUP(A2580,Оп27_BYN→EUR!$A$2:$C$33,3,0),VLOOKUP((A2580-1),Оп27_BYN→EUR!$A$2:$C$33,3,0)),$B$2:$G$2774,5,0)-VLOOKUP(B2580,$B$2:$G$2774,5,0))/365+(VLOOKUP(IF(C2580="Нет",VLOOKUP(A2580,Оп27_BYN→EUR!$A$2:$C$33,3,0),VLOOKUP((A2580-1),Оп27_BYN→EUR!$A$2:$C$33,3,0)),$B$2:$G$2774,6,0)-VLOOKUP(B2580,$B$2:$G$2774,6,0))/366)</f>
        <v>1.706886888543659</v>
      </c>
      <c r="F2580" s="54">
        <f>COUNTIF(D2581:$D$2774,365)</f>
        <v>194</v>
      </c>
      <c r="G2580" s="54">
        <f>COUNTIF(D2581:$D$2774,366)</f>
        <v>0</v>
      </c>
    </row>
    <row r="2581" spans="1:7" x14ac:dyDescent="0.25">
      <c r="A2581" s="54">
        <f>COUNTIF($C$3:C2581,"Да")</f>
        <v>28</v>
      </c>
      <c r="B2581" s="53">
        <f t="shared" si="79"/>
        <v>47979</v>
      </c>
      <c r="C2581" s="53" t="str">
        <f>IF(ISERROR(VLOOKUP(B2581,Оп27_BYN→EUR!$C$3:$C$33,1,0)),"Нет","Да")</f>
        <v>Нет</v>
      </c>
      <c r="D2581" s="54">
        <f t="shared" si="80"/>
        <v>365</v>
      </c>
      <c r="E2581" s="55">
        <f>('Все выпуски'!$H$4*'Все выпуски'!$H$8)*((VLOOKUP(IF(C2581="Нет",VLOOKUP(A2581,Оп27_BYN→EUR!$A$2:$C$33,3,0),VLOOKUP((A2581-1),Оп27_BYN→EUR!$A$2:$C$33,3,0)),$B$2:$G$2774,5,0)-VLOOKUP(B2581,$B$2:$G$2774,5,0))/365+(VLOOKUP(IF(C2581="Нет",VLOOKUP(A2581,Оп27_BYN→EUR!$A$2:$C$33,3,0),VLOOKUP((A2581-1),Оп27_BYN→EUR!$A$2:$C$33,3,0)),$B$2:$G$2774,6,0)-VLOOKUP(B2581,$B$2:$G$2774,6,0))/366)</f>
        <v>1.7335569961771535</v>
      </c>
      <c r="F2581" s="54">
        <f>COUNTIF(D2582:$D$2774,365)</f>
        <v>193</v>
      </c>
      <c r="G2581" s="54">
        <f>COUNTIF(D2582:$D$2774,366)</f>
        <v>0</v>
      </c>
    </row>
    <row r="2582" spans="1:7" x14ac:dyDescent="0.25">
      <c r="A2582" s="54">
        <f>COUNTIF($C$3:C2582,"Да")</f>
        <v>28</v>
      </c>
      <c r="B2582" s="53">
        <f t="shared" si="79"/>
        <v>47980</v>
      </c>
      <c r="C2582" s="53" t="str">
        <f>IF(ISERROR(VLOOKUP(B2582,Оп27_BYN→EUR!$C$3:$C$33,1,0)),"Нет","Да")</f>
        <v>Нет</v>
      </c>
      <c r="D2582" s="54">
        <f t="shared" si="80"/>
        <v>365</v>
      </c>
      <c r="E2582" s="55">
        <f>('Все выпуски'!$H$4*'Все выпуски'!$H$8)*((VLOOKUP(IF(C2582="Нет",VLOOKUP(A2582,Оп27_BYN→EUR!$A$2:$C$33,3,0),VLOOKUP((A2582-1),Оп27_BYN→EUR!$A$2:$C$33,3,0)),$B$2:$G$2774,5,0)-VLOOKUP(B2582,$B$2:$G$2774,5,0))/365+(VLOOKUP(IF(C2582="Нет",VLOOKUP(A2582,Оп27_BYN→EUR!$A$2:$C$33,3,0),VLOOKUP((A2582-1),Оп27_BYN→EUR!$A$2:$C$33,3,0)),$B$2:$G$2774,6,0)-VLOOKUP(B2582,$B$2:$G$2774,6,0))/366)</f>
        <v>1.7602271038106483</v>
      </c>
      <c r="F2582" s="54">
        <f>COUNTIF(D2583:$D$2774,365)</f>
        <v>192</v>
      </c>
      <c r="G2582" s="54">
        <f>COUNTIF(D2583:$D$2774,366)</f>
        <v>0</v>
      </c>
    </row>
    <row r="2583" spans="1:7" x14ac:dyDescent="0.25">
      <c r="A2583" s="54">
        <f>COUNTIF($C$3:C2583,"Да")</f>
        <v>28</v>
      </c>
      <c r="B2583" s="53">
        <f t="shared" si="79"/>
        <v>47981</v>
      </c>
      <c r="C2583" s="53" t="str">
        <f>IF(ISERROR(VLOOKUP(B2583,Оп27_BYN→EUR!$C$3:$C$33,1,0)),"Нет","Да")</f>
        <v>Нет</v>
      </c>
      <c r="D2583" s="54">
        <f t="shared" si="80"/>
        <v>365</v>
      </c>
      <c r="E2583" s="55">
        <f>('Все выпуски'!$H$4*'Все выпуски'!$H$8)*((VLOOKUP(IF(C2583="Нет",VLOOKUP(A2583,Оп27_BYN→EUR!$A$2:$C$33,3,0),VLOOKUP((A2583-1),Оп27_BYN→EUR!$A$2:$C$33,3,0)),$B$2:$G$2774,5,0)-VLOOKUP(B2583,$B$2:$G$2774,5,0))/365+(VLOOKUP(IF(C2583="Нет",VLOOKUP(A2583,Оп27_BYN→EUR!$A$2:$C$33,3,0),VLOOKUP((A2583-1),Оп27_BYN→EUR!$A$2:$C$33,3,0)),$B$2:$G$2774,6,0)-VLOOKUP(B2583,$B$2:$G$2774,6,0))/366)</f>
        <v>1.7868972114441428</v>
      </c>
      <c r="F2583" s="54">
        <f>COUNTIF(D2584:$D$2774,365)</f>
        <v>191</v>
      </c>
      <c r="G2583" s="54">
        <f>COUNTIF(D2584:$D$2774,366)</f>
        <v>0</v>
      </c>
    </row>
    <row r="2584" spans="1:7" x14ac:dyDescent="0.25">
      <c r="A2584" s="54">
        <f>COUNTIF($C$3:C2584,"Да")</f>
        <v>28</v>
      </c>
      <c r="B2584" s="53">
        <f t="shared" si="79"/>
        <v>47982</v>
      </c>
      <c r="C2584" s="53" t="str">
        <f>IF(ISERROR(VLOOKUP(B2584,Оп27_BYN→EUR!$C$3:$C$33,1,0)),"Нет","Да")</f>
        <v>Нет</v>
      </c>
      <c r="D2584" s="54">
        <f t="shared" si="80"/>
        <v>365</v>
      </c>
      <c r="E2584" s="55">
        <f>('Все выпуски'!$H$4*'Все выпуски'!$H$8)*((VLOOKUP(IF(C2584="Нет",VLOOKUP(A2584,Оп27_BYN→EUR!$A$2:$C$33,3,0),VLOOKUP((A2584-1),Оп27_BYN→EUR!$A$2:$C$33,3,0)),$B$2:$G$2774,5,0)-VLOOKUP(B2584,$B$2:$G$2774,5,0))/365+(VLOOKUP(IF(C2584="Нет",VLOOKUP(A2584,Оп27_BYN→EUR!$A$2:$C$33,3,0),VLOOKUP((A2584-1),Оп27_BYN→EUR!$A$2:$C$33,3,0)),$B$2:$G$2774,6,0)-VLOOKUP(B2584,$B$2:$G$2774,6,0))/366)</f>
        <v>1.8135673190776378</v>
      </c>
      <c r="F2584" s="54">
        <f>COUNTIF(D2585:$D$2774,365)</f>
        <v>190</v>
      </c>
      <c r="G2584" s="54">
        <f>COUNTIF(D2585:$D$2774,366)</f>
        <v>0</v>
      </c>
    </row>
    <row r="2585" spans="1:7" x14ac:dyDescent="0.25">
      <c r="A2585" s="54">
        <f>COUNTIF($C$3:C2585,"Да")</f>
        <v>28</v>
      </c>
      <c r="B2585" s="53">
        <f t="shared" si="79"/>
        <v>47983</v>
      </c>
      <c r="C2585" s="53" t="str">
        <f>IF(ISERROR(VLOOKUP(B2585,Оп27_BYN→EUR!$C$3:$C$33,1,0)),"Нет","Да")</f>
        <v>Нет</v>
      </c>
      <c r="D2585" s="54">
        <f t="shared" si="80"/>
        <v>365</v>
      </c>
      <c r="E2585" s="55">
        <f>('Все выпуски'!$H$4*'Все выпуски'!$H$8)*((VLOOKUP(IF(C2585="Нет",VLOOKUP(A2585,Оп27_BYN→EUR!$A$2:$C$33,3,0),VLOOKUP((A2585-1),Оп27_BYN→EUR!$A$2:$C$33,3,0)),$B$2:$G$2774,5,0)-VLOOKUP(B2585,$B$2:$G$2774,5,0))/365+(VLOOKUP(IF(C2585="Нет",VLOOKUP(A2585,Оп27_BYN→EUR!$A$2:$C$33,3,0),VLOOKUP((A2585-1),Оп27_BYN→EUR!$A$2:$C$33,3,0)),$B$2:$G$2774,6,0)-VLOOKUP(B2585,$B$2:$G$2774,6,0))/366)</f>
        <v>1.8402374267111323</v>
      </c>
      <c r="F2585" s="54">
        <f>COUNTIF(D2586:$D$2774,365)</f>
        <v>189</v>
      </c>
      <c r="G2585" s="54">
        <f>COUNTIF(D2586:$D$2774,366)</f>
        <v>0</v>
      </c>
    </row>
    <row r="2586" spans="1:7" x14ac:dyDescent="0.25">
      <c r="A2586" s="54">
        <f>COUNTIF($C$3:C2586,"Да")</f>
        <v>28</v>
      </c>
      <c r="B2586" s="53">
        <f t="shared" si="79"/>
        <v>47984</v>
      </c>
      <c r="C2586" s="53" t="str">
        <f>IF(ISERROR(VLOOKUP(B2586,Оп27_BYN→EUR!$C$3:$C$33,1,0)),"Нет","Да")</f>
        <v>Нет</v>
      </c>
      <c r="D2586" s="54">
        <f t="shared" si="80"/>
        <v>365</v>
      </c>
      <c r="E2586" s="55">
        <f>('Все выпуски'!$H$4*'Все выпуски'!$H$8)*((VLOOKUP(IF(C2586="Нет",VLOOKUP(A2586,Оп27_BYN→EUR!$A$2:$C$33,3,0),VLOOKUP((A2586-1),Оп27_BYN→EUR!$A$2:$C$33,3,0)),$B$2:$G$2774,5,0)-VLOOKUP(B2586,$B$2:$G$2774,5,0))/365+(VLOOKUP(IF(C2586="Нет",VLOOKUP(A2586,Оп27_BYN→EUR!$A$2:$C$33,3,0),VLOOKUP((A2586-1),Оп27_BYN→EUR!$A$2:$C$33,3,0)),$B$2:$G$2774,6,0)-VLOOKUP(B2586,$B$2:$G$2774,6,0))/366)</f>
        <v>1.8669075343446269</v>
      </c>
      <c r="F2586" s="54">
        <f>COUNTIF(D2587:$D$2774,365)</f>
        <v>188</v>
      </c>
      <c r="G2586" s="54">
        <f>COUNTIF(D2587:$D$2774,366)</f>
        <v>0</v>
      </c>
    </row>
    <row r="2587" spans="1:7" x14ac:dyDescent="0.25">
      <c r="A2587" s="54">
        <f>COUNTIF($C$3:C2587,"Да")</f>
        <v>28</v>
      </c>
      <c r="B2587" s="53">
        <f t="shared" si="79"/>
        <v>47985</v>
      </c>
      <c r="C2587" s="53" t="str">
        <f>IF(ISERROR(VLOOKUP(B2587,Оп27_BYN→EUR!$C$3:$C$33,1,0)),"Нет","Да")</f>
        <v>Нет</v>
      </c>
      <c r="D2587" s="54">
        <f t="shared" si="80"/>
        <v>365</v>
      </c>
      <c r="E2587" s="55">
        <f>('Все выпуски'!$H$4*'Все выпуски'!$H$8)*((VLOOKUP(IF(C2587="Нет",VLOOKUP(A2587,Оп27_BYN→EUR!$A$2:$C$33,3,0),VLOOKUP((A2587-1),Оп27_BYN→EUR!$A$2:$C$33,3,0)),$B$2:$G$2774,5,0)-VLOOKUP(B2587,$B$2:$G$2774,5,0))/365+(VLOOKUP(IF(C2587="Нет",VLOOKUP(A2587,Оп27_BYN→EUR!$A$2:$C$33,3,0),VLOOKUP((A2587-1),Оп27_BYN→EUR!$A$2:$C$33,3,0)),$B$2:$G$2774,6,0)-VLOOKUP(B2587,$B$2:$G$2774,6,0))/366)</f>
        <v>1.8935776419781216</v>
      </c>
      <c r="F2587" s="54">
        <f>COUNTIF(D2588:$D$2774,365)</f>
        <v>187</v>
      </c>
      <c r="G2587" s="54">
        <f>COUNTIF(D2588:$D$2774,366)</f>
        <v>0</v>
      </c>
    </row>
    <row r="2588" spans="1:7" x14ac:dyDescent="0.25">
      <c r="A2588" s="54">
        <f>COUNTIF($C$3:C2588,"Да")</f>
        <v>28</v>
      </c>
      <c r="B2588" s="53">
        <f t="shared" si="79"/>
        <v>47986</v>
      </c>
      <c r="C2588" s="53" t="str">
        <f>IF(ISERROR(VLOOKUP(B2588,Оп27_BYN→EUR!$C$3:$C$33,1,0)),"Нет","Да")</f>
        <v>Нет</v>
      </c>
      <c r="D2588" s="54">
        <f t="shared" si="80"/>
        <v>365</v>
      </c>
      <c r="E2588" s="55">
        <f>('Все выпуски'!$H$4*'Все выпуски'!$H$8)*((VLOOKUP(IF(C2588="Нет",VLOOKUP(A2588,Оп27_BYN→EUR!$A$2:$C$33,3,0),VLOOKUP((A2588-1),Оп27_BYN→EUR!$A$2:$C$33,3,0)),$B$2:$G$2774,5,0)-VLOOKUP(B2588,$B$2:$G$2774,5,0))/365+(VLOOKUP(IF(C2588="Нет",VLOOKUP(A2588,Оп27_BYN→EUR!$A$2:$C$33,3,0),VLOOKUP((A2588-1),Оп27_BYN→EUR!$A$2:$C$33,3,0)),$B$2:$G$2774,6,0)-VLOOKUP(B2588,$B$2:$G$2774,6,0))/366)</f>
        <v>1.9202477496116164</v>
      </c>
      <c r="F2588" s="54">
        <f>COUNTIF(D2589:$D$2774,365)</f>
        <v>186</v>
      </c>
      <c r="G2588" s="54">
        <f>COUNTIF(D2589:$D$2774,366)</f>
        <v>0</v>
      </c>
    </row>
    <row r="2589" spans="1:7" x14ac:dyDescent="0.25">
      <c r="A2589" s="54">
        <f>COUNTIF($C$3:C2589,"Да")</f>
        <v>28</v>
      </c>
      <c r="B2589" s="53">
        <f t="shared" si="79"/>
        <v>47987</v>
      </c>
      <c r="C2589" s="53" t="str">
        <f>IF(ISERROR(VLOOKUP(B2589,Оп27_BYN→EUR!$C$3:$C$33,1,0)),"Нет","Да")</f>
        <v>Нет</v>
      </c>
      <c r="D2589" s="54">
        <f t="shared" si="80"/>
        <v>365</v>
      </c>
      <c r="E2589" s="55">
        <f>('Все выпуски'!$H$4*'Все выпуски'!$H$8)*((VLOOKUP(IF(C2589="Нет",VLOOKUP(A2589,Оп27_BYN→EUR!$A$2:$C$33,3,0),VLOOKUP((A2589-1),Оп27_BYN→EUR!$A$2:$C$33,3,0)),$B$2:$G$2774,5,0)-VLOOKUP(B2589,$B$2:$G$2774,5,0))/365+(VLOOKUP(IF(C2589="Нет",VLOOKUP(A2589,Оп27_BYN→EUR!$A$2:$C$33,3,0),VLOOKUP((A2589-1),Оп27_BYN→EUR!$A$2:$C$33,3,0)),$B$2:$G$2774,6,0)-VLOOKUP(B2589,$B$2:$G$2774,6,0))/366)</f>
        <v>1.9469178572451111</v>
      </c>
      <c r="F2589" s="54">
        <f>COUNTIF(D2590:$D$2774,365)</f>
        <v>185</v>
      </c>
      <c r="G2589" s="54">
        <f>COUNTIF(D2590:$D$2774,366)</f>
        <v>0</v>
      </c>
    </row>
    <row r="2590" spans="1:7" x14ac:dyDescent="0.25">
      <c r="A2590" s="54">
        <f>COUNTIF($C$3:C2590,"Да")</f>
        <v>28</v>
      </c>
      <c r="B2590" s="53">
        <f t="shared" si="79"/>
        <v>47988</v>
      </c>
      <c r="C2590" s="53" t="str">
        <f>IF(ISERROR(VLOOKUP(B2590,Оп27_BYN→EUR!$C$3:$C$33,1,0)),"Нет","Да")</f>
        <v>Нет</v>
      </c>
      <c r="D2590" s="54">
        <f t="shared" si="80"/>
        <v>365</v>
      </c>
      <c r="E2590" s="55">
        <f>('Все выпуски'!$H$4*'Все выпуски'!$H$8)*((VLOOKUP(IF(C2590="Нет",VLOOKUP(A2590,Оп27_BYN→EUR!$A$2:$C$33,3,0),VLOOKUP((A2590-1),Оп27_BYN→EUR!$A$2:$C$33,3,0)),$B$2:$G$2774,5,0)-VLOOKUP(B2590,$B$2:$G$2774,5,0))/365+(VLOOKUP(IF(C2590="Нет",VLOOKUP(A2590,Оп27_BYN→EUR!$A$2:$C$33,3,0),VLOOKUP((A2590-1),Оп27_BYN→EUR!$A$2:$C$33,3,0)),$B$2:$G$2774,6,0)-VLOOKUP(B2590,$B$2:$G$2774,6,0))/366)</f>
        <v>1.9735879648786057</v>
      </c>
      <c r="F2590" s="54">
        <f>COUNTIF(D2591:$D$2774,365)</f>
        <v>184</v>
      </c>
      <c r="G2590" s="54">
        <f>COUNTIF(D2591:$D$2774,366)</f>
        <v>0</v>
      </c>
    </row>
    <row r="2591" spans="1:7" x14ac:dyDescent="0.25">
      <c r="A2591" s="54">
        <f>COUNTIF($C$3:C2591,"Да")</f>
        <v>28</v>
      </c>
      <c r="B2591" s="53">
        <f t="shared" si="79"/>
        <v>47989</v>
      </c>
      <c r="C2591" s="53" t="str">
        <f>IF(ISERROR(VLOOKUP(B2591,Оп27_BYN→EUR!$C$3:$C$33,1,0)),"Нет","Да")</f>
        <v>Нет</v>
      </c>
      <c r="D2591" s="54">
        <f t="shared" si="80"/>
        <v>365</v>
      </c>
      <c r="E2591" s="55">
        <f>('Все выпуски'!$H$4*'Все выпуски'!$H$8)*((VLOOKUP(IF(C2591="Нет",VLOOKUP(A2591,Оп27_BYN→EUR!$A$2:$C$33,3,0),VLOOKUP((A2591-1),Оп27_BYN→EUR!$A$2:$C$33,3,0)),$B$2:$G$2774,5,0)-VLOOKUP(B2591,$B$2:$G$2774,5,0))/365+(VLOOKUP(IF(C2591="Нет",VLOOKUP(A2591,Оп27_BYN→EUR!$A$2:$C$33,3,0),VLOOKUP((A2591-1),Оп27_BYN→EUR!$A$2:$C$33,3,0)),$B$2:$G$2774,6,0)-VLOOKUP(B2591,$B$2:$G$2774,6,0))/366)</f>
        <v>2.0002580725121004</v>
      </c>
      <c r="F2591" s="54">
        <f>COUNTIF(D2592:$D$2774,365)</f>
        <v>183</v>
      </c>
      <c r="G2591" s="54">
        <f>COUNTIF(D2592:$D$2774,366)</f>
        <v>0</v>
      </c>
    </row>
    <row r="2592" spans="1:7" x14ac:dyDescent="0.25">
      <c r="A2592" s="54">
        <f>COUNTIF($C$3:C2592,"Да")</f>
        <v>28</v>
      </c>
      <c r="B2592" s="53">
        <f t="shared" si="79"/>
        <v>47990</v>
      </c>
      <c r="C2592" s="53" t="str">
        <f>IF(ISERROR(VLOOKUP(B2592,Оп27_BYN→EUR!$C$3:$C$33,1,0)),"Нет","Да")</f>
        <v>Нет</v>
      </c>
      <c r="D2592" s="54">
        <f t="shared" si="80"/>
        <v>365</v>
      </c>
      <c r="E2592" s="55">
        <f>('Все выпуски'!$H$4*'Все выпуски'!$H$8)*((VLOOKUP(IF(C2592="Нет",VLOOKUP(A2592,Оп27_BYN→EUR!$A$2:$C$33,3,0),VLOOKUP((A2592-1),Оп27_BYN→EUR!$A$2:$C$33,3,0)),$B$2:$G$2774,5,0)-VLOOKUP(B2592,$B$2:$G$2774,5,0))/365+(VLOOKUP(IF(C2592="Нет",VLOOKUP(A2592,Оп27_BYN→EUR!$A$2:$C$33,3,0),VLOOKUP((A2592-1),Оп27_BYN→EUR!$A$2:$C$33,3,0)),$B$2:$G$2774,6,0)-VLOOKUP(B2592,$B$2:$G$2774,6,0))/366)</f>
        <v>2.0269281801455952</v>
      </c>
      <c r="F2592" s="54">
        <f>COUNTIF(D2593:$D$2774,365)</f>
        <v>182</v>
      </c>
      <c r="G2592" s="54">
        <f>COUNTIF(D2593:$D$2774,366)</f>
        <v>0</v>
      </c>
    </row>
    <row r="2593" spans="1:7" x14ac:dyDescent="0.25">
      <c r="A2593" s="54">
        <f>COUNTIF($C$3:C2593,"Да")</f>
        <v>28</v>
      </c>
      <c r="B2593" s="53">
        <f t="shared" si="79"/>
        <v>47991</v>
      </c>
      <c r="C2593" s="53" t="str">
        <f>IF(ISERROR(VLOOKUP(B2593,Оп27_BYN→EUR!$C$3:$C$33,1,0)),"Нет","Да")</f>
        <v>Нет</v>
      </c>
      <c r="D2593" s="54">
        <f t="shared" si="80"/>
        <v>365</v>
      </c>
      <c r="E2593" s="55">
        <f>('Все выпуски'!$H$4*'Все выпуски'!$H$8)*((VLOOKUP(IF(C2593="Нет",VLOOKUP(A2593,Оп27_BYN→EUR!$A$2:$C$33,3,0),VLOOKUP((A2593-1),Оп27_BYN→EUR!$A$2:$C$33,3,0)),$B$2:$G$2774,5,0)-VLOOKUP(B2593,$B$2:$G$2774,5,0))/365+(VLOOKUP(IF(C2593="Нет",VLOOKUP(A2593,Оп27_BYN→EUR!$A$2:$C$33,3,0),VLOOKUP((A2593-1),Оп27_BYN→EUR!$A$2:$C$33,3,0)),$B$2:$G$2774,6,0)-VLOOKUP(B2593,$B$2:$G$2774,6,0))/366)</f>
        <v>2.0535982877790895</v>
      </c>
      <c r="F2593" s="54">
        <f>COUNTIF(D2594:$D$2774,365)</f>
        <v>181</v>
      </c>
      <c r="G2593" s="54">
        <f>COUNTIF(D2594:$D$2774,366)</f>
        <v>0</v>
      </c>
    </row>
    <row r="2594" spans="1:7" x14ac:dyDescent="0.25">
      <c r="A2594" s="54">
        <f>COUNTIF($C$3:C2594,"Да")</f>
        <v>28</v>
      </c>
      <c r="B2594" s="53">
        <f t="shared" si="79"/>
        <v>47992</v>
      </c>
      <c r="C2594" s="53" t="str">
        <f>IF(ISERROR(VLOOKUP(B2594,Оп27_BYN→EUR!$C$3:$C$33,1,0)),"Нет","Да")</f>
        <v>Нет</v>
      </c>
      <c r="D2594" s="54">
        <f t="shared" si="80"/>
        <v>365</v>
      </c>
      <c r="E2594" s="55">
        <f>('Все выпуски'!$H$4*'Все выпуски'!$H$8)*((VLOOKUP(IF(C2594="Нет",VLOOKUP(A2594,Оп27_BYN→EUR!$A$2:$C$33,3,0),VLOOKUP((A2594-1),Оп27_BYN→EUR!$A$2:$C$33,3,0)),$B$2:$G$2774,5,0)-VLOOKUP(B2594,$B$2:$G$2774,5,0))/365+(VLOOKUP(IF(C2594="Нет",VLOOKUP(A2594,Оп27_BYN→EUR!$A$2:$C$33,3,0),VLOOKUP((A2594-1),Оп27_BYN→EUR!$A$2:$C$33,3,0)),$B$2:$G$2774,6,0)-VLOOKUP(B2594,$B$2:$G$2774,6,0))/366)</f>
        <v>2.0802683954125842</v>
      </c>
      <c r="F2594" s="54">
        <f>COUNTIF(D2595:$D$2774,365)</f>
        <v>180</v>
      </c>
      <c r="G2594" s="54">
        <f>COUNTIF(D2595:$D$2774,366)</f>
        <v>0</v>
      </c>
    </row>
    <row r="2595" spans="1:7" x14ac:dyDescent="0.25">
      <c r="A2595" s="54">
        <f>COUNTIF($C$3:C2595,"Да")</f>
        <v>28</v>
      </c>
      <c r="B2595" s="53">
        <f t="shared" si="79"/>
        <v>47993</v>
      </c>
      <c r="C2595" s="53" t="str">
        <f>IF(ISERROR(VLOOKUP(B2595,Оп27_BYN→EUR!$C$3:$C$33,1,0)),"Нет","Да")</f>
        <v>Нет</v>
      </c>
      <c r="D2595" s="54">
        <f t="shared" si="80"/>
        <v>365</v>
      </c>
      <c r="E2595" s="55">
        <f>('Все выпуски'!$H$4*'Все выпуски'!$H$8)*((VLOOKUP(IF(C2595="Нет",VLOOKUP(A2595,Оп27_BYN→EUR!$A$2:$C$33,3,0),VLOOKUP((A2595-1),Оп27_BYN→EUR!$A$2:$C$33,3,0)),$B$2:$G$2774,5,0)-VLOOKUP(B2595,$B$2:$G$2774,5,0))/365+(VLOOKUP(IF(C2595="Нет",VLOOKUP(A2595,Оп27_BYN→EUR!$A$2:$C$33,3,0),VLOOKUP((A2595-1),Оп27_BYN→EUR!$A$2:$C$33,3,0)),$B$2:$G$2774,6,0)-VLOOKUP(B2595,$B$2:$G$2774,6,0))/366)</f>
        <v>2.106938503046079</v>
      </c>
      <c r="F2595" s="54">
        <f>COUNTIF(D2596:$D$2774,365)</f>
        <v>179</v>
      </c>
      <c r="G2595" s="54">
        <f>COUNTIF(D2596:$D$2774,366)</f>
        <v>0</v>
      </c>
    </row>
    <row r="2596" spans="1:7" x14ac:dyDescent="0.25">
      <c r="A2596" s="54">
        <f>COUNTIF($C$3:C2596,"Да")</f>
        <v>28</v>
      </c>
      <c r="B2596" s="53">
        <f t="shared" si="79"/>
        <v>47994</v>
      </c>
      <c r="C2596" s="53" t="str">
        <f>IF(ISERROR(VLOOKUP(B2596,Оп27_BYN→EUR!$C$3:$C$33,1,0)),"Нет","Да")</f>
        <v>Нет</v>
      </c>
      <c r="D2596" s="54">
        <f t="shared" si="80"/>
        <v>365</v>
      </c>
      <c r="E2596" s="55">
        <f>('Все выпуски'!$H$4*'Все выпуски'!$H$8)*((VLOOKUP(IF(C2596="Нет",VLOOKUP(A2596,Оп27_BYN→EUR!$A$2:$C$33,3,0),VLOOKUP((A2596-1),Оп27_BYN→EUR!$A$2:$C$33,3,0)),$B$2:$G$2774,5,0)-VLOOKUP(B2596,$B$2:$G$2774,5,0))/365+(VLOOKUP(IF(C2596="Нет",VLOOKUP(A2596,Оп27_BYN→EUR!$A$2:$C$33,3,0),VLOOKUP((A2596-1),Оп27_BYN→EUR!$A$2:$C$33,3,0)),$B$2:$G$2774,6,0)-VLOOKUP(B2596,$B$2:$G$2774,6,0))/366)</f>
        <v>2.1336086106795737</v>
      </c>
      <c r="F2596" s="54">
        <f>COUNTIF(D2597:$D$2774,365)</f>
        <v>178</v>
      </c>
      <c r="G2596" s="54">
        <f>COUNTIF(D2597:$D$2774,366)</f>
        <v>0</v>
      </c>
    </row>
    <row r="2597" spans="1:7" x14ac:dyDescent="0.25">
      <c r="A2597" s="54">
        <f>COUNTIF($C$3:C2597,"Да")</f>
        <v>28</v>
      </c>
      <c r="B2597" s="53">
        <f t="shared" si="79"/>
        <v>47995</v>
      </c>
      <c r="C2597" s="53" t="str">
        <f>IF(ISERROR(VLOOKUP(B2597,Оп27_BYN→EUR!$C$3:$C$33,1,0)),"Нет","Да")</f>
        <v>Нет</v>
      </c>
      <c r="D2597" s="54">
        <f t="shared" si="80"/>
        <v>365</v>
      </c>
      <c r="E2597" s="55">
        <f>('Все выпуски'!$H$4*'Все выпуски'!$H$8)*((VLOOKUP(IF(C2597="Нет",VLOOKUP(A2597,Оп27_BYN→EUR!$A$2:$C$33,3,0),VLOOKUP((A2597-1),Оп27_BYN→EUR!$A$2:$C$33,3,0)),$B$2:$G$2774,5,0)-VLOOKUP(B2597,$B$2:$G$2774,5,0))/365+(VLOOKUP(IF(C2597="Нет",VLOOKUP(A2597,Оп27_BYN→EUR!$A$2:$C$33,3,0),VLOOKUP((A2597-1),Оп27_BYN→EUR!$A$2:$C$33,3,0)),$B$2:$G$2774,6,0)-VLOOKUP(B2597,$B$2:$G$2774,6,0))/366)</f>
        <v>2.1602787183130685</v>
      </c>
      <c r="F2597" s="54">
        <f>COUNTIF(D2598:$D$2774,365)</f>
        <v>177</v>
      </c>
      <c r="G2597" s="54">
        <f>COUNTIF(D2598:$D$2774,366)</f>
        <v>0</v>
      </c>
    </row>
    <row r="2598" spans="1:7" x14ac:dyDescent="0.25">
      <c r="A2598" s="54">
        <f>COUNTIF($C$3:C2598,"Да")</f>
        <v>28</v>
      </c>
      <c r="B2598" s="53">
        <f t="shared" si="79"/>
        <v>47996</v>
      </c>
      <c r="C2598" s="53" t="str">
        <f>IF(ISERROR(VLOOKUP(B2598,Оп27_BYN→EUR!$C$3:$C$33,1,0)),"Нет","Да")</f>
        <v>Нет</v>
      </c>
      <c r="D2598" s="54">
        <f t="shared" si="80"/>
        <v>365</v>
      </c>
      <c r="E2598" s="55">
        <f>('Все выпуски'!$H$4*'Все выпуски'!$H$8)*((VLOOKUP(IF(C2598="Нет",VLOOKUP(A2598,Оп27_BYN→EUR!$A$2:$C$33,3,0),VLOOKUP((A2598-1),Оп27_BYN→EUR!$A$2:$C$33,3,0)),$B$2:$G$2774,5,0)-VLOOKUP(B2598,$B$2:$G$2774,5,0))/365+(VLOOKUP(IF(C2598="Нет",VLOOKUP(A2598,Оп27_BYN→EUR!$A$2:$C$33,3,0),VLOOKUP((A2598-1),Оп27_BYN→EUR!$A$2:$C$33,3,0)),$B$2:$G$2774,6,0)-VLOOKUP(B2598,$B$2:$G$2774,6,0))/366)</f>
        <v>2.1869488259465628</v>
      </c>
      <c r="F2598" s="54">
        <f>COUNTIF(D2599:$D$2774,365)</f>
        <v>176</v>
      </c>
      <c r="G2598" s="54">
        <f>COUNTIF(D2599:$D$2774,366)</f>
        <v>0</v>
      </c>
    </row>
    <row r="2599" spans="1:7" x14ac:dyDescent="0.25">
      <c r="A2599" s="54">
        <f>COUNTIF($C$3:C2599,"Да")</f>
        <v>28</v>
      </c>
      <c r="B2599" s="53">
        <f t="shared" si="79"/>
        <v>47997</v>
      </c>
      <c r="C2599" s="53" t="str">
        <f>IF(ISERROR(VLOOKUP(B2599,Оп27_BYN→EUR!$C$3:$C$33,1,0)),"Нет","Да")</f>
        <v>Нет</v>
      </c>
      <c r="D2599" s="54">
        <f t="shared" si="80"/>
        <v>365</v>
      </c>
      <c r="E2599" s="55">
        <f>('Все выпуски'!$H$4*'Все выпуски'!$H$8)*((VLOOKUP(IF(C2599="Нет",VLOOKUP(A2599,Оп27_BYN→EUR!$A$2:$C$33,3,0),VLOOKUP((A2599-1),Оп27_BYN→EUR!$A$2:$C$33,3,0)),$B$2:$G$2774,5,0)-VLOOKUP(B2599,$B$2:$G$2774,5,0))/365+(VLOOKUP(IF(C2599="Нет",VLOOKUP(A2599,Оп27_BYN→EUR!$A$2:$C$33,3,0),VLOOKUP((A2599-1),Оп27_BYN→EUR!$A$2:$C$33,3,0)),$B$2:$G$2774,6,0)-VLOOKUP(B2599,$B$2:$G$2774,6,0))/366)</f>
        <v>2.213618933580058</v>
      </c>
      <c r="F2599" s="54">
        <f>COUNTIF(D2600:$D$2774,365)</f>
        <v>175</v>
      </c>
      <c r="G2599" s="54">
        <f>COUNTIF(D2600:$D$2774,366)</f>
        <v>0</v>
      </c>
    </row>
    <row r="2600" spans="1:7" x14ac:dyDescent="0.25">
      <c r="A2600" s="54">
        <f>COUNTIF($C$3:C2600,"Да")</f>
        <v>28</v>
      </c>
      <c r="B2600" s="53">
        <f t="shared" si="79"/>
        <v>47998</v>
      </c>
      <c r="C2600" s="53" t="str">
        <f>IF(ISERROR(VLOOKUP(B2600,Оп27_BYN→EUR!$C$3:$C$33,1,0)),"Нет","Да")</f>
        <v>Нет</v>
      </c>
      <c r="D2600" s="54">
        <f t="shared" si="80"/>
        <v>365</v>
      </c>
      <c r="E2600" s="55">
        <f>('Все выпуски'!$H$4*'Все выпуски'!$H$8)*((VLOOKUP(IF(C2600="Нет",VLOOKUP(A2600,Оп27_BYN→EUR!$A$2:$C$33,3,0),VLOOKUP((A2600-1),Оп27_BYN→EUR!$A$2:$C$33,3,0)),$B$2:$G$2774,5,0)-VLOOKUP(B2600,$B$2:$G$2774,5,0))/365+(VLOOKUP(IF(C2600="Нет",VLOOKUP(A2600,Оп27_BYN→EUR!$A$2:$C$33,3,0),VLOOKUP((A2600-1),Оп27_BYN→EUR!$A$2:$C$33,3,0)),$B$2:$G$2774,6,0)-VLOOKUP(B2600,$B$2:$G$2774,6,0))/366)</f>
        <v>2.2402890412135523</v>
      </c>
      <c r="F2600" s="54">
        <f>COUNTIF(D2601:$D$2774,365)</f>
        <v>174</v>
      </c>
      <c r="G2600" s="54">
        <f>COUNTIF(D2601:$D$2774,366)</f>
        <v>0</v>
      </c>
    </row>
    <row r="2601" spans="1:7" x14ac:dyDescent="0.25">
      <c r="A2601" s="54">
        <f>COUNTIF($C$3:C2601,"Да")</f>
        <v>28</v>
      </c>
      <c r="B2601" s="53">
        <f t="shared" si="79"/>
        <v>47999</v>
      </c>
      <c r="C2601" s="53" t="str">
        <f>IF(ISERROR(VLOOKUP(B2601,Оп27_BYN→EUR!$C$3:$C$33,1,0)),"Нет","Да")</f>
        <v>Нет</v>
      </c>
      <c r="D2601" s="54">
        <f t="shared" si="80"/>
        <v>365</v>
      </c>
      <c r="E2601" s="55">
        <f>('Все выпуски'!$H$4*'Все выпуски'!$H$8)*((VLOOKUP(IF(C2601="Нет",VLOOKUP(A2601,Оп27_BYN→EUR!$A$2:$C$33,3,0),VLOOKUP((A2601-1),Оп27_BYN→EUR!$A$2:$C$33,3,0)),$B$2:$G$2774,5,0)-VLOOKUP(B2601,$B$2:$G$2774,5,0))/365+(VLOOKUP(IF(C2601="Нет",VLOOKUP(A2601,Оп27_BYN→EUR!$A$2:$C$33,3,0),VLOOKUP((A2601-1),Оп27_BYN→EUR!$A$2:$C$33,3,0)),$B$2:$G$2774,6,0)-VLOOKUP(B2601,$B$2:$G$2774,6,0))/366)</f>
        <v>2.2669591488470471</v>
      </c>
      <c r="F2601" s="54">
        <f>COUNTIF(D2602:$D$2774,365)</f>
        <v>173</v>
      </c>
      <c r="G2601" s="54">
        <f>COUNTIF(D2602:$D$2774,366)</f>
        <v>0</v>
      </c>
    </row>
    <row r="2602" spans="1:7" x14ac:dyDescent="0.25">
      <c r="A2602" s="54">
        <f>COUNTIF($C$3:C2602,"Да")</f>
        <v>28</v>
      </c>
      <c r="B2602" s="53">
        <f t="shared" si="79"/>
        <v>48000</v>
      </c>
      <c r="C2602" s="53" t="str">
        <f>IF(ISERROR(VLOOKUP(B2602,Оп27_BYN→EUR!$C$3:$C$33,1,0)),"Нет","Да")</f>
        <v>Нет</v>
      </c>
      <c r="D2602" s="54">
        <f t="shared" si="80"/>
        <v>365</v>
      </c>
      <c r="E2602" s="55">
        <f>('Все выпуски'!$H$4*'Все выпуски'!$H$8)*((VLOOKUP(IF(C2602="Нет",VLOOKUP(A2602,Оп27_BYN→EUR!$A$2:$C$33,3,0),VLOOKUP((A2602-1),Оп27_BYN→EUR!$A$2:$C$33,3,0)),$B$2:$G$2774,5,0)-VLOOKUP(B2602,$B$2:$G$2774,5,0))/365+(VLOOKUP(IF(C2602="Нет",VLOOKUP(A2602,Оп27_BYN→EUR!$A$2:$C$33,3,0),VLOOKUP((A2602-1),Оп27_BYN→EUR!$A$2:$C$33,3,0)),$B$2:$G$2774,6,0)-VLOOKUP(B2602,$B$2:$G$2774,6,0))/366)</f>
        <v>2.2936292564805418</v>
      </c>
      <c r="F2602" s="54">
        <f>COUNTIF(D2603:$D$2774,365)</f>
        <v>172</v>
      </c>
      <c r="G2602" s="54">
        <f>COUNTIF(D2603:$D$2774,366)</f>
        <v>0</v>
      </c>
    </row>
    <row r="2603" spans="1:7" x14ac:dyDescent="0.25">
      <c r="A2603" s="54">
        <f>COUNTIF($C$3:C2603,"Да")</f>
        <v>28</v>
      </c>
      <c r="B2603" s="53">
        <f t="shared" si="79"/>
        <v>48001</v>
      </c>
      <c r="C2603" s="53" t="str">
        <f>IF(ISERROR(VLOOKUP(B2603,Оп27_BYN→EUR!$C$3:$C$33,1,0)),"Нет","Да")</f>
        <v>Нет</v>
      </c>
      <c r="D2603" s="54">
        <f t="shared" si="80"/>
        <v>365</v>
      </c>
      <c r="E2603" s="55">
        <f>('Все выпуски'!$H$4*'Все выпуски'!$H$8)*((VLOOKUP(IF(C2603="Нет",VLOOKUP(A2603,Оп27_BYN→EUR!$A$2:$C$33,3,0),VLOOKUP((A2603-1),Оп27_BYN→EUR!$A$2:$C$33,3,0)),$B$2:$G$2774,5,0)-VLOOKUP(B2603,$B$2:$G$2774,5,0))/365+(VLOOKUP(IF(C2603="Нет",VLOOKUP(A2603,Оп27_BYN→EUR!$A$2:$C$33,3,0),VLOOKUP((A2603-1),Оп27_BYN→EUR!$A$2:$C$33,3,0)),$B$2:$G$2774,6,0)-VLOOKUP(B2603,$B$2:$G$2774,6,0))/366)</f>
        <v>2.3202993641140361</v>
      </c>
      <c r="F2603" s="54">
        <f>COUNTIF(D2604:$D$2774,365)</f>
        <v>171</v>
      </c>
      <c r="G2603" s="54">
        <f>COUNTIF(D2604:$D$2774,366)</f>
        <v>0</v>
      </c>
    </row>
    <row r="2604" spans="1:7" x14ac:dyDescent="0.25">
      <c r="A2604" s="54">
        <f>COUNTIF($C$3:C2604,"Да")</f>
        <v>28</v>
      </c>
      <c r="B2604" s="53">
        <f t="shared" si="79"/>
        <v>48002</v>
      </c>
      <c r="C2604" s="53" t="str">
        <f>IF(ISERROR(VLOOKUP(B2604,Оп27_BYN→EUR!$C$3:$C$33,1,0)),"Нет","Да")</f>
        <v>Нет</v>
      </c>
      <c r="D2604" s="54">
        <f t="shared" si="80"/>
        <v>365</v>
      </c>
      <c r="E2604" s="55">
        <f>('Все выпуски'!$H$4*'Все выпуски'!$H$8)*((VLOOKUP(IF(C2604="Нет",VLOOKUP(A2604,Оп27_BYN→EUR!$A$2:$C$33,3,0),VLOOKUP((A2604-1),Оп27_BYN→EUR!$A$2:$C$33,3,0)),$B$2:$G$2774,5,0)-VLOOKUP(B2604,$B$2:$G$2774,5,0))/365+(VLOOKUP(IF(C2604="Нет",VLOOKUP(A2604,Оп27_BYN→EUR!$A$2:$C$33,3,0),VLOOKUP((A2604-1),Оп27_BYN→EUR!$A$2:$C$33,3,0)),$B$2:$G$2774,6,0)-VLOOKUP(B2604,$B$2:$G$2774,6,0))/366)</f>
        <v>2.3469694717475313</v>
      </c>
      <c r="F2604" s="54">
        <f>COUNTIF(D2605:$D$2774,365)</f>
        <v>170</v>
      </c>
      <c r="G2604" s="54">
        <f>COUNTIF(D2605:$D$2774,366)</f>
        <v>0</v>
      </c>
    </row>
    <row r="2605" spans="1:7" x14ac:dyDescent="0.25">
      <c r="A2605" s="54">
        <f>COUNTIF($C$3:C2605,"Да")</f>
        <v>28</v>
      </c>
      <c r="B2605" s="53">
        <f t="shared" si="79"/>
        <v>48003</v>
      </c>
      <c r="C2605" s="53" t="str">
        <f>IF(ISERROR(VLOOKUP(B2605,Оп27_BYN→EUR!$C$3:$C$33,1,0)),"Нет","Да")</f>
        <v>Нет</v>
      </c>
      <c r="D2605" s="54">
        <f t="shared" si="80"/>
        <v>365</v>
      </c>
      <c r="E2605" s="55">
        <f>('Все выпуски'!$H$4*'Все выпуски'!$H$8)*((VLOOKUP(IF(C2605="Нет",VLOOKUP(A2605,Оп27_BYN→EUR!$A$2:$C$33,3,0),VLOOKUP((A2605-1),Оп27_BYN→EUR!$A$2:$C$33,3,0)),$B$2:$G$2774,5,0)-VLOOKUP(B2605,$B$2:$G$2774,5,0))/365+(VLOOKUP(IF(C2605="Нет",VLOOKUP(A2605,Оп27_BYN→EUR!$A$2:$C$33,3,0),VLOOKUP((A2605-1),Оп27_BYN→EUR!$A$2:$C$33,3,0)),$B$2:$G$2774,6,0)-VLOOKUP(B2605,$B$2:$G$2774,6,0))/366)</f>
        <v>2.3736395793810257</v>
      </c>
      <c r="F2605" s="54">
        <f>COUNTIF(D2606:$D$2774,365)</f>
        <v>169</v>
      </c>
      <c r="G2605" s="54">
        <f>COUNTIF(D2606:$D$2774,366)</f>
        <v>0</v>
      </c>
    </row>
    <row r="2606" spans="1:7" x14ac:dyDescent="0.25">
      <c r="A2606" s="54">
        <f>COUNTIF($C$3:C2606,"Да")</f>
        <v>28</v>
      </c>
      <c r="B2606" s="53">
        <f t="shared" si="79"/>
        <v>48004</v>
      </c>
      <c r="C2606" s="53" t="str">
        <f>IF(ISERROR(VLOOKUP(B2606,Оп27_BYN→EUR!$C$3:$C$33,1,0)),"Нет","Да")</f>
        <v>Нет</v>
      </c>
      <c r="D2606" s="54">
        <f t="shared" si="80"/>
        <v>365</v>
      </c>
      <c r="E2606" s="55">
        <f>('Все выпуски'!$H$4*'Все выпуски'!$H$8)*((VLOOKUP(IF(C2606="Нет",VLOOKUP(A2606,Оп27_BYN→EUR!$A$2:$C$33,3,0),VLOOKUP((A2606-1),Оп27_BYN→EUR!$A$2:$C$33,3,0)),$B$2:$G$2774,5,0)-VLOOKUP(B2606,$B$2:$G$2774,5,0))/365+(VLOOKUP(IF(C2606="Нет",VLOOKUP(A2606,Оп27_BYN→EUR!$A$2:$C$33,3,0),VLOOKUP((A2606-1),Оп27_BYN→EUR!$A$2:$C$33,3,0)),$B$2:$G$2774,6,0)-VLOOKUP(B2606,$B$2:$G$2774,6,0))/366)</f>
        <v>2.4003096870145204</v>
      </c>
      <c r="F2606" s="54">
        <f>COUNTIF(D2607:$D$2774,365)</f>
        <v>168</v>
      </c>
      <c r="G2606" s="54">
        <f>COUNTIF(D2607:$D$2774,366)</f>
        <v>0</v>
      </c>
    </row>
    <row r="2607" spans="1:7" x14ac:dyDescent="0.25">
      <c r="A2607" s="54">
        <f>COUNTIF($C$3:C2607,"Да")</f>
        <v>28</v>
      </c>
      <c r="B2607" s="53">
        <f t="shared" si="79"/>
        <v>48005</v>
      </c>
      <c r="C2607" s="53" t="str">
        <f>IF(ISERROR(VLOOKUP(B2607,Оп27_BYN→EUR!$C$3:$C$33,1,0)),"Нет","Да")</f>
        <v>Нет</v>
      </c>
      <c r="D2607" s="54">
        <f t="shared" si="80"/>
        <v>365</v>
      </c>
      <c r="E2607" s="55">
        <f>('Все выпуски'!$H$4*'Все выпуски'!$H$8)*((VLOOKUP(IF(C2607="Нет",VLOOKUP(A2607,Оп27_BYN→EUR!$A$2:$C$33,3,0),VLOOKUP((A2607-1),Оп27_BYN→EUR!$A$2:$C$33,3,0)),$B$2:$G$2774,5,0)-VLOOKUP(B2607,$B$2:$G$2774,5,0))/365+(VLOOKUP(IF(C2607="Нет",VLOOKUP(A2607,Оп27_BYN→EUR!$A$2:$C$33,3,0),VLOOKUP((A2607-1),Оп27_BYN→EUR!$A$2:$C$33,3,0)),$B$2:$G$2774,6,0)-VLOOKUP(B2607,$B$2:$G$2774,6,0))/366)</f>
        <v>2.4269797946480152</v>
      </c>
      <c r="F2607" s="54">
        <f>COUNTIF(D2608:$D$2774,365)</f>
        <v>167</v>
      </c>
      <c r="G2607" s="54">
        <f>COUNTIF(D2608:$D$2774,366)</f>
        <v>0</v>
      </c>
    </row>
    <row r="2608" spans="1:7" x14ac:dyDescent="0.25">
      <c r="A2608" s="54">
        <f>COUNTIF($C$3:C2608,"Да")</f>
        <v>29</v>
      </c>
      <c r="B2608" s="53">
        <f t="shared" si="79"/>
        <v>48006</v>
      </c>
      <c r="C2608" s="53" t="str">
        <f>IF(ISERROR(VLOOKUP(B2608,Оп27_BYN→EUR!$C$3:$C$33,1,0)),"Нет","Да")</f>
        <v>Да</v>
      </c>
      <c r="D2608" s="54">
        <f t="shared" si="80"/>
        <v>365</v>
      </c>
      <c r="E2608" s="55">
        <f>('Все выпуски'!$H$4*'Все выпуски'!$H$8)*((VLOOKUP(IF(C2608="Нет",VLOOKUP(A2608,Оп27_BYN→EUR!$A$2:$C$33,3,0),VLOOKUP((A2608-1),Оп27_BYN→EUR!$A$2:$C$33,3,0)),$B$2:$G$2774,5,0)-VLOOKUP(B2608,$B$2:$G$2774,5,0))/365+(VLOOKUP(IF(C2608="Нет",VLOOKUP(A2608,Оп27_BYN→EUR!$A$2:$C$33,3,0),VLOOKUP((A2608-1),Оп27_BYN→EUR!$A$2:$C$33,3,0)),$B$2:$G$2774,6,0)-VLOOKUP(B2608,$B$2:$G$2774,6,0))/366)</f>
        <v>2.4536499022815099</v>
      </c>
      <c r="F2608" s="54">
        <f>COUNTIF(D2609:$D$2774,365)</f>
        <v>166</v>
      </c>
      <c r="G2608" s="54">
        <f>COUNTIF(D2609:$D$2774,366)</f>
        <v>0</v>
      </c>
    </row>
    <row r="2609" spans="1:7" x14ac:dyDescent="0.25">
      <c r="A2609" s="54">
        <f>COUNTIF($C$3:C2609,"Да")</f>
        <v>29</v>
      </c>
      <c r="B2609" s="53">
        <f t="shared" si="79"/>
        <v>48007</v>
      </c>
      <c r="C2609" s="53" t="str">
        <f>IF(ISERROR(VLOOKUP(B2609,Оп27_BYN→EUR!$C$3:$C$33,1,0)),"Нет","Да")</f>
        <v>Нет</v>
      </c>
      <c r="D2609" s="54">
        <f t="shared" si="80"/>
        <v>365</v>
      </c>
      <c r="E2609" s="55">
        <f>('Все выпуски'!$H$4*'Все выпуски'!$H$8)*((VLOOKUP(IF(C2609="Нет",VLOOKUP(A2609,Оп27_BYN→EUR!$A$2:$C$33,3,0),VLOOKUP((A2609-1),Оп27_BYN→EUR!$A$2:$C$33,3,0)),$B$2:$G$2774,5,0)-VLOOKUP(B2609,$B$2:$G$2774,5,0))/365+(VLOOKUP(IF(C2609="Нет",VLOOKUP(A2609,Оп27_BYN→EUR!$A$2:$C$33,3,0),VLOOKUP((A2609-1),Оп27_BYN→EUR!$A$2:$C$33,3,0)),$B$2:$G$2774,6,0)-VLOOKUP(B2609,$B$2:$G$2774,6,0))/366)</f>
        <v>2.6670107633494672E-2</v>
      </c>
      <c r="F2609" s="54">
        <f>COUNTIF(D2610:$D$2774,365)</f>
        <v>165</v>
      </c>
      <c r="G2609" s="54">
        <f>COUNTIF(D2610:$D$2774,366)</f>
        <v>0</v>
      </c>
    </row>
    <row r="2610" spans="1:7" x14ac:dyDescent="0.25">
      <c r="A2610" s="54">
        <f>COUNTIF($C$3:C2610,"Да")</f>
        <v>29</v>
      </c>
      <c r="B2610" s="53">
        <f t="shared" si="79"/>
        <v>48008</v>
      </c>
      <c r="C2610" s="53" t="str">
        <f>IF(ISERROR(VLOOKUP(B2610,Оп27_BYN→EUR!$C$3:$C$33,1,0)),"Нет","Да")</f>
        <v>Нет</v>
      </c>
      <c r="D2610" s="54">
        <f t="shared" si="80"/>
        <v>365</v>
      </c>
      <c r="E2610" s="55">
        <f>('Все выпуски'!$H$4*'Все выпуски'!$H$8)*((VLOOKUP(IF(C2610="Нет",VLOOKUP(A2610,Оп27_BYN→EUR!$A$2:$C$33,3,0),VLOOKUP((A2610-1),Оп27_BYN→EUR!$A$2:$C$33,3,0)),$B$2:$G$2774,5,0)-VLOOKUP(B2610,$B$2:$G$2774,5,0))/365+(VLOOKUP(IF(C2610="Нет",VLOOKUP(A2610,Оп27_BYN→EUR!$A$2:$C$33,3,0),VLOOKUP((A2610-1),Оп27_BYN→EUR!$A$2:$C$33,3,0)),$B$2:$G$2774,6,0)-VLOOKUP(B2610,$B$2:$G$2774,6,0))/366)</f>
        <v>5.3340215266989344E-2</v>
      </c>
      <c r="F2610" s="54">
        <f>COUNTIF(D2611:$D$2774,365)</f>
        <v>164</v>
      </c>
      <c r="G2610" s="54">
        <f>COUNTIF(D2611:$D$2774,366)</f>
        <v>0</v>
      </c>
    </row>
    <row r="2611" spans="1:7" x14ac:dyDescent="0.25">
      <c r="A2611" s="54">
        <f>COUNTIF($C$3:C2611,"Да")</f>
        <v>29</v>
      </c>
      <c r="B2611" s="53">
        <f t="shared" si="79"/>
        <v>48009</v>
      </c>
      <c r="C2611" s="53" t="str">
        <f>IF(ISERROR(VLOOKUP(B2611,Оп27_BYN→EUR!$C$3:$C$33,1,0)),"Нет","Да")</f>
        <v>Нет</v>
      </c>
      <c r="D2611" s="54">
        <f t="shared" si="80"/>
        <v>365</v>
      </c>
      <c r="E2611" s="55">
        <f>('Все выпуски'!$H$4*'Все выпуски'!$H$8)*((VLOOKUP(IF(C2611="Нет",VLOOKUP(A2611,Оп27_BYN→EUR!$A$2:$C$33,3,0),VLOOKUP((A2611-1),Оп27_BYN→EUR!$A$2:$C$33,3,0)),$B$2:$G$2774,5,0)-VLOOKUP(B2611,$B$2:$G$2774,5,0))/365+(VLOOKUP(IF(C2611="Нет",VLOOKUP(A2611,Оп27_BYN→EUR!$A$2:$C$33,3,0),VLOOKUP((A2611-1),Оп27_BYN→EUR!$A$2:$C$33,3,0)),$B$2:$G$2774,6,0)-VLOOKUP(B2611,$B$2:$G$2774,6,0))/366)</f>
        <v>8.0010322900484002E-2</v>
      </c>
      <c r="F2611" s="54">
        <f>COUNTIF(D2612:$D$2774,365)</f>
        <v>163</v>
      </c>
      <c r="G2611" s="54">
        <f>COUNTIF(D2612:$D$2774,366)</f>
        <v>0</v>
      </c>
    </row>
    <row r="2612" spans="1:7" x14ac:dyDescent="0.25">
      <c r="A2612" s="54">
        <f>COUNTIF($C$3:C2612,"Да")</f>
        <v>29</v>
      </c>
      <c r="B2612" s="53">
        <f t="shared" si="79"/>
        <v>48010</v>
      </c>
      <c r="C2612" s="53" t="str">
        <f>IF(ISERROR(VLOOKUP(B2612,Оп27_BYN→EUR!$C$3:$C$33,1,0)),"Нет","Да")</f>
        <v>Нет</v>
      </c>
      <c r="D2612" s="54">
        <f t="shared" si="80"/>
        <v>365</v>
      </c>
      <c r="E2612" s="55">
        <f>('Все выпуски'!$H$4*'Все выпуски'!$H$8)*((VLOOKUP(IF(C2612="Нет",VLOOKUP(A2612,Оп27_BYN→EUR!$A$2:$C$33,3,0),VLOOKUP((A2612-1),Оп27_BYN→EUR!$A$2:$C$33,3,0)),$B$2:$G$2774,5,0)-VLOOKUP(B2612,$B$2:$G$2774,5,0))/365+(VLOOKUP(IF(C2612="Нет",VLOOKUP(A2612,Оп27_BYN→EUR!$A$2:$C$33,3,0),VLOOKUP((A2612-1),Оп27_BYN→EUR!$A$2:$C$33,3,0)),$B$2:$G$2774,6,0)-VLOOKUP(B2612,$B$2:$G$2774,6,0))/366)</f>
        <v>0.10668043053397869</v>
      </c>
      <c r="F2612" s="54">
        <f>COUNTIF(D2613:$D$2774,365)</f>
        <v>162</v>
      </c>
      <c r="G2612" s="54">
        <f>COUNTIF(D2613:$D$2774,366)</f>
        <v>0</v>
      </c>
    </row>
    <row r="2613" spans="1:7" x14ac:dyDescent="0.25">
      <c r="A2613" s="54">
        <f>COUNTIF($C$3:C2613,"Да")</f>
        <v>29</v>
      </c>
      <c r="B2613" s="53">
        <f t="shared" si="79"/>
        <v>48011</v>
      </c>
      <c r="C2613" s="53" t="str">
        <f>IF(ISERROR(VLOOKUP(B2613,Оп27_BYN→EUR!$C$3:$C$33,1,0)),"Нет","Да")</f>
        <v>Нет</v>
      </c>
      <c r="D2613" s="54">
        <f t="shared" si="80"/>
        <v>365</v>
      </c>
      <c r="E2613" s="55">
        <f>('Все выпуски'!$H$4*'Все выпуски'!$H$8)*((VLOOKUP(IF(C2613="Нет",VLOOKUP(A2613,Оп27_BYN→EUR!$A$2:$C$33,3,0),VLOOKUP((A2613-1),Оп27_BYN→EUR!$A$2:$C$33,3,0)),$B$2:$G$2774,5,0)-VLOOKUP(B2613,$B$2:$G$2774,5,0))/365+(VLOOKUP(IF(C2613="Нет",VLOOKUP(A2613,Оп27_BYN→EUR!$A$2:$C$33,3,0),VLOOKUP((A2613-1),Оп27_BYN→EUR!$A$2:$C$33,3,0)),$B$2:$G$2774,6,0)-VLOOKUP(B2613,$B$2:$G$2774,6,0))/366)</f>
        <v>0.13335053816747336</v>
      </c>
      <c r="F2613" s="54">
        <f>COUNTIF(D2614:$D$2774,365)</f>
        <v>161</v>
      </c>
      <c r="G2613" s="54">
        <f>COUNTIF(D2614:$D$2774,366)</f>
        <v>0</v>
      </c>
    </row>
    <row r="2614" spans="1:7" x14ac:dyDescent="0.25">
      <c r="A2614" s="54">
        <f>COUNTIF($C$3:C2614,"Да")</f>
        <v>29</v>
      </c>
      <c r="B2614" s="53">
        <f t="shared" si="79"/>
        <v>48012</v>
      </c>
      <c r="C2614" s="53" t="str">
        <f>IF(ISERROR(VLOOKUP(B2614,Оп27_BYN→EUR!$C$3:$C$33,1,0)),"Нет","Да")</f>
        <v>Нет</v>
      </c>
      <c r="D2614" s="54">
        <f t="shared" si="80"/>
        <v>365</v>
      </c>
      <c r="E2614" s="55">
        <f>('Все выпуски'!$H$4*'Все выпуски'!$H$8)*((VLOOKUP(IF(C2614="Нет",VLOOKUP(A2614,Оп27_BYN→EUR!$A$2:$C$33,3,0),VLOOKUP((A2614-1),Оп27_BYN→EUR!$A$2:$C$33,3,0)),$B$2:$G$2774,5,0)-VLOOKUP(B2614,$B$2:$G$2774,5,0))/365+(VLOOKUP(IF(C2614="Нет",VLOOKUP(A2614,Оп27_BYN→EUR!$A$2:$C$33,3,0),VLOOKUP((A2614-1),Оп27_BYN→EUR!$A$2:$C$33,3,0)),$B$2:$G$2774,6,0)-VLOOKUP(B2614,$B$2:$G$2774,6,0))/366)</f>
        <v>0.160020645800968</v>
      </c>
      <c r="F2614" s="54">
        <f>COUNTIF(D2615:$D$2774,365)</f>
        <v>160</v>
      </c>
      <c r="G2614" s="54">
        <f>COUNTIF(D2615:$D$2774,366)</f>
        <v>0</v>
      </c>
    </row>
    <row r="2615" spans="1:7" x14ac:dyDescent="0.25">
      <c r="A2615" s="54">
        <f>COUNTIF($C$3:C2615,"Да")</f>
        <v>29</v>
      </c>
      <c r="B2615" s="53">
        <f t="shared" si="79"/>
        <v>48013</v>
      </c>
      <c r="C2615" s="53" t="str">
        <f>IF(ISERROR(VLOOKUP(B2615,Оп27_BYN→EUR!$C$3:$C$33,1,0)),"Нет","Да")</f>
        <v>Нет</v>
      </c>
      <c r="D2615" s="54">
        <f t="shared" si="80"/>
        <v>365</v>
      </c>
      <c r="E2615" s="55">
        <f>('Все выпуски'!$H$4*'Все выпуски'!$H$8)*((VLOOKUP(IF(C2615="Нет",VLOOKUP(A2615,Оп27_BYN→EUR!$A$2:$C$33,3,0),VLOOKUP((A2615-1),Оп27_BYN→EUR!$A$2:$C$33,3,0)),$B$2:$G$2774,5,0)-VLOOKUP(B2615,$B$2:$G$2774,5,0))/365+(VLOOKUP(IF(C2615="Нет",VLOOKUP(A2615,Оп27_BYN→EUR!$A$2:$C$33,3,0),VLOOKUP((A2615-1),Оп27_BYN→EUR!$A$2:$C$33,3,0)),$B$2:$G$2774,6,0)-VLOOKUP(B2615,$B$2:$G$2774,6,0))/366)</f>
        <v>0.1866907534344627</v>
      </c>
      <c r="F2615" s="54">
        <f>COUNTIF(D2616:$D$2774,365)</f>
        <v>159</v>
      </c>
      <c r="G2615" s="54">
        <f>COUNTIF(D2616:$D$2774,366)</f>
        <v>0</v>
      </c>
    </row>
    <row r="2616" spans="1:7" x14ac:dyDescent="0.25">
      <c r="A2616" s="54">
        <f>COUNTIF($C$3:C2616,"Да")</f>
        <v>29</v>
      </c>
      <c r="B2616" s="53">
        <f t="shared" si="79"/>
        <v>48014</v>
      </c>
      <c r="C2616" s="53" t="str">
        <f>IF(ISERROR(VLOOKUP(B2616,Оп27_BYN→EUR!$C$3:$C$33,1,0)),"Нет","Да")</f>
        <v>Нет</v>
      </c>
      <c r="D2616" s="54">
        <f t="shared" si="80"/>
        <v>365</v>
      </c>
      <c r="E2616" s="55">
        <f>('Все выпуски'!$H$4*'Все выпуски'!$H$8)*((VLOOKUP(IF(C2616="Нет",VLOOKUP(A2616,Оп27_BYN→EUR!$A$2:$C$33,3,0),VLOOKUP((A2616-1),Оп27_BYN→EUR!$A$2:$C$33,3,0)),$B$2:$G$2774,5,0)-VLOOKUP(B2616,$B$2:$G$2774,5,0))/365+(VLOOKUP(IF(C2616="Нет",VLOOKUP(A2616,Оп27_BYN→EUR!$A$2:$C$33,3,0),VLOOKUP((A2616-1),Оп27_BYN→EUR!$A$2:$C$33,3,0)),$B$2:$G$2774,6,0)-VLOOKUP(B2616,$B$2:$G$2774,6,0))/366)</f>
        <v>0.21336086106795737</v>
      </c>
      <c r="F2616" s="54">
        <f>COUNTIF(D2617:$D$2774,365)</f>
        <v>158</v>
      </c>
      <c r="G2616" s="54">
        <f>COUNTIF(D2617:$D$2774,366)</f>
        <v>0</v>
      </c>
    </row>
    <row r="2617" spans="1:7" x14ac:dyDescent="0.25">
      <c r="A2617" s="54">
        <f>COUNTIF($C$3:C2617,"Да")</f>
        <v>29</v>
      </c>
      <c r="B2617" s="53">
        <f t="shared" si="79"/>
        <v>48015</v>
      </c>
      <c r="C2617" s="53" t="str">
        <f>IF(ISERROR(VLOOKUP(B2617,Оп27_BYN→EUR!$C$3:$C$33,1,0)),"Нет","Да")</f>
        <v>Нет</v>
      </c>
      <c r="D2617" s="54">
        <f t="shared" si="80"/>
        <v>365</v>
      </c>
      <c r="E2617" s="55">
        <f>('Все выпуски'!$H$4*'Все выпуски'!$H$8)*((VLOOKUP(IF(C2617="Нет",VLOOKUP(A2617,Оп27_BYN→EUR!$A$2:$C$33,3,0),VLOOKUP((A2617-1),Оп27_BYN→EUR!$A$2:$C$33,3,0)),$B$2:$G$2774,5,0)-VLOOKUP(B2617,$B$2:$G$2774,5,0))/365+(VLOOKUP(IF(C2617="Нет",VLOOKUP(A2617,Оп27_BYN→EUR!$A$2:$C$33,3,0),VLOOKUP((A2617-1),Оп27_BYN→EUR!$A$2:$C$33,3,0)),$B$2:$G$2774,6,0)-VLOOKUP(B2617,$B$2:$G$2774,6,0))/366)</f>
        <v>0.24003096870145205</v>
      </c>
      <c r="F2617" s="54">
        <f>COUNTIF(D2618:$D$2774,365)</f>
        <v>157</v>
      </c>
      <c r="G2617" s="54">
        <f>COUNTIF(D2618:$D$2774,366)</f>
        <v>0</v>
      </c>
    </row>
    <row r="2618" spans="1:7" x14ac:dyDescent="0.25">
      <c r="A2618" s="54">
        <f>COUNTIF($C$3:C2618,"Да")</f>
        <v>29</v>
      </c>
      <c r="B2618" s="53">
        <f t="shared" si="79"/>
        <v>48016</v>
      </c>
      <c r="C2618" s="53" t="str">
        <f>IF(ISERROR(VLOOKUP(B2618,Оп27_BYN→EUR!$C$3:$C$33,1,0)),"Нет","Да")</f>
        <v>Нет</v>
      </c>
      <c r="D2618" s="54">
        <f t="shared" si="80"/>
        <v>365</v>
      </c>
      <c r="E2618" s="55">
        <f>('Все выпуски'!$H$4*'Все выпуски'!$H$8)*((VLOOKUP(IF(C2618="Нет",VLOOKUP(A2618,Оп27_BYN→EUR!$A$2:$C$33,3,0),VLOOKUP((A2618-1),Оп27_BYN→EUR!$A$2:$C$33,3,0)),$B$2:$G$2774,5,0)-VLOOKUP(B2618,$B$2:$G$2774,5,0))/365+(VLOOKUP(IF(C2618="Нет",VLOOKUP(A2618,Оп27_BYN→EUR!$A$2:$C$33,3,0),VLOOKUP((A2618-1),Оп27_BYN→EUR!$A$2:$C$33,3,0)),$B$2:$G$2774,6,0)-VLOOKUP(B2618,$B$2:$G$2774,6,0))/366)</f>
        <v>0.26670107633494672</v>
      </c>
      <c r="F2618" s="54">
        <f>COUNTIF(D2619:$D$2774,365)</f>
        <v>156</v>
      </c>
      <c r="G2618" s="54">
        <f>COUNTIF(D2619:$D$2774,366)</f>
        <v>0</v>
      </c>
    </row>
    <row r="2619" spans="1:7" x14ac:dyDescent="0.25">
      <c r="A2619" s="54">
        <f>COUNTIF($C$3:C2619,"Да")</f>
        <v>29</v>
      </c>
      <c r="B2619" s="53">
        <f t="shared" si="79"/>
        <v>48017</v>
      </c>
      <c r="C2619" s="53" t="str">
        <f>IF(ISERROR(VLOOKUP(B2619,Оп27_BYN→EUR!$C$3:$C$33,1,0)),"Нет","Да")</f>
        <v>Нет</v>
      </c>
      <c r="D2619" s="54">
        <f t="shared" si="80"/>
        <v>365</v>
      </c>
      <c r="E2619" s="55">
        <f>('Все выпуски'!$H$4*'Все выпуски'!$H$8)*((VLOOKUP(IF(C2619="Нет",VLOOKUP(A2619,Оп27_BYN→EUR!$A$2:$C$33,3,0),VLOOKUP((A2619-1),Оп27_BYN→EUR!$A$2:$C$33,3,0)),$B$2:$G$2774,5,0)-VLOOKUP(B2619,$B$2:$G$2774,5,0))/365+(VLOOKUP(IF(C2619="Нет",VLOOKUP(A2619,Оп27_BYN→EUR!$A$2:$C$33,3,0),VLOOKUP((A2619-1),Оп27_BYN→EUR!$A$2:$C$33,3,0)),$B$2:$G$2774,6,0)-VLOOKUP(B2619,$B$2:$G$2774,6,0))/366)</f>
        <v>0.29337118396844142</v>
      </c>
      <c r="F2619" s="54">
        <f>COUNTIF(D2620:$D$2774,365)</f>
        <v>155</v>
      </c>
      <c r="G2619" s="54">
        <f>COUNTIF(D2620:$D$2774,366)</f>
        <v>0</v>
      </c>
    </row>
    <row r="2620" spans="1:7" x14ac:dyDescent="0.25">
      <c r="A2620" s="54">
        <f>COUNTIF($C$3:C2620,"Да")</f>
        <v>29</v>
      </c>
      <c r="B2620" s="53">
        <f t="shared" si="79"/>
        <v>48018</v>
      </c>
      <c r="C2620" s="53" t="str">
        <f>IF(ISERROR(VLOOKUP(B2620,Оп27_BYN→EUR!$C$3:$C$33,1,0)),"Нет","Да")</f>
        <v>Нет</v>
      </c>
      <c r="D2620" s="54">
        <f t="shared" si="80"/>
        <v>365</v>
      </c>
      <c r="E2620" s="55">
        <f>('Все выпуски'!$H$4*'Все выпуски'!$H$8)*((VLOOKUP(IF(C2620="Нет",VLOOKUP(A2620,Оп27_BYN→EUR!$A$2:$C$33,3,0),VLOOKUP((A2620-1),Оп27_BYN→EUR!$A$2:$C$33,3,0)),$B$2:$G$2774,5,0)-VLOOKUP(B2620,$B$2:$G$2774,5,0))/365+(VLOOKUP(IF(C2620="Нет",VLOOKUP(A2620,Оп27_BYN→EUR!$A$2:$C$33,3,0),VLOOKUP((A2620-1),Оп27_BYN→EUR!$A$2:$C$33,3,0)),$B$2:$G$2774,6,0)-VLOOKUP(B2620,$B$2:$G$2774,6,0))/366)</f>
        <v>0.32004129160193601</v>
      </c>
      <c r="F2620" s="54">
        <f>COUNTIF(D2621:$D$2774,365)</f>
        <v>154</v>
      </c>
      <c r="G2620" s="54">
        <f>COUNTIF(D2621:$D$2774,366)</f>
        <v>0</v>
      </c>
    </row>
    <row r="2621" spans="1:7" x14ac:dyDescent="0.25">
      <c r="A2621" s="54">
        <f>COUNTIF($C$3:C2621,"Да")</f>
        <v>29</v>
      </c>
      <c r="B2621" s="53">
        <f t="shared" si="79"/>
        <v>48019</v>
      </c>
      <c r="C2621" s="53" t="str">
        <f>IF(ISERROR(VLOOKUP(B2621,Оп27_BYN→EUR!$C$3:$C$33,1,0)),"Нет","Да")</f>
        <v>Нет</v>
      </c>
      <c r="D2621" s="54">
        <f t="shared" si="80"/>
        <v>365</v>
      </c>
      <c r="E2621" s="55">
        <f>('Все выпуски'!$H$4*'Все выпуски'!$H$8)*((VLOOKUP(IF(C2621="Нет",VLOOKUP(A2621,Оп27_BYN→EUR!$A$2:$C$33,3,0),VLOOKUP((A2621-1),Оп27_BYN→EUR!$A$2:$C$33,3,0)),$B$2:$G$2774,5,0)-VLOOKUP(B2621,$B$2:$G$2774,5,0))/365+(VLOOKUP(IF(C2621="Нет",VLOOKUP(A2621,Оп27_BYN→EUR!$A$2:$C$33,3,0),VLOOKUP((A2621-1),Оп27_BYN→EUR!$A$2:$C$33,3,0)),$B$2:$G$2774,6,0)-VLOOKUP(B2621,$B$2:$G$2774,6,0))/366)</f>
        <v>0.34671139923543071</v>
      </c>
      <c r="F2621" s="54">
        <f>COUNTIF(D2622:$D$2774,365)</f>
        <v>153</v>
      </c>
      <c r="G2621" s="54">
        <f>COUNTIF(D2622:$D$2774,366)</f>
        <v>0</v>
      </c>
    </row>
    <row r="2622" spans="1:7" x14ac:dyDescent="0.25">
      <c r="A2622" s="54">
        <f>COUNTIF($C$3:C2622,"Да")</f>
        <v>29</v>
      </c>
      <c r="B2622" s="53">
        <f t="shared" si="79"/>
        <v>48020</v>
      </c>
      <c r="C2622" s="53" t="str">
        <f>IF(ISERROR(VLOOKUP(B2622,Оп27_BYN→EUR!$C$3:$C$33,1,0)),"Нет","Да")</f>
        <v>Нет</v>
      </c>
      <c r="D2622" s="54">
        <f t="shared" si="80"/>
        <v>365</v>
      </c>
      <c r="E2622" s="55">
        <f>('Все выпуски'!$H$4*'Все выпуски'!$H$8)*((VLOOKUP(IF(C2622="Нет",VLOOKUP(A2622,Оп27_BYN→EUR!$A$2:$C$33,3,0),VLOOKUP((A2622-1),Оп27_BYN→EUR!$A$2:$C$33,3,0)),$B$2:$G$2774,5,0)-VLOOKUP(B2622,$B$2:$G$2774,5,0))/365+(VLOOKUP(IF(C2622="Нет",VLOOKUP(A2622,Оп27_BYN→EUR!$A$2:$C$33,3,0),VLOOKUP((A2622-1),Оп27_BYN→EUR!$A$2:$C$33,3,0)),$B$2:$G$2774,6,0)-VLOOKUP(B2622,$B$2:$G$2774,6,0))/366)</f>
        <v>0.37338150686892541</v>
      </c>
      <c r="F2622" s="54">
        <f>COUNTIF(D2623:$D$2774,365)</f>
        <v>152</v>
      </c>
      <c r="G2622" s="54">
        <f>COUNTIF(D2623:$D$2774,366)</f>
        <v>0</v>
      </c>
    </row>
    <row r="2623" spans="1:7" x14ac:dyDescent="0.25">
      <c r="A2623" s="54">
        <f>COUNTIF($C$3:C2623,"Да")</f>
        <v>29</v>
      </c>
      <c r="B2623" s="53">
        <f t="shared" si="79"/>
        <v>48021</v>
      </c>
      <c r="C2623" s="53" t="str">
        <f>IF(ISERROR(VLOOKUP(B2623,Оп27_BYN→EUR!$C$3:$C$33,1,0)),"Нет","Да")</f>
        <v>Нет</v>
      </c>
      <c r="D2623" s="54">
        <f t="shared" si="80"/>
        <v>365</v>
      </c>
      <c r="E2623" s="55">
        <f>('Все выпуски'!$H$4*'Все выпуски'!$H$8)*((VLOOKUP(IF(C2623="Нет",VLOOKUP(A2623,Оп27_BYN→EUR!$A$2:$C$33,3,0),VLOOKUP((A2623-1),Оп27_BYN→EUR!$A$2:$C$33,3,0)),$B$2:$G$2774,5,0)-VLOOKUP(B2623,$B$2:$G$2774,5,0))/365+(VLOOKUP(IF(C2623="Нет",VLOOKUP(A2623,Оп27_BYN→EUR!$A$2:$C$33,3,0),VLOOKUP((A2623-1),Оп27_BYN→EUR!$A$2:$C$33,3,0)),$B$2:$G$2774,6,0)-VLOOKUP(B2623,$B$2:$G$2774,6,0))/366)</f>
        <v>0.40005161450242005</v>
      </c>
      <c r="F2623" s="54">
        <f>COUNTIF(D2624:$D$2774,365)</f>
        <v>151</v>
      </c>
      <c r="G2623" s="54">
        <f>COUNTIF(D2624:$D$2774,366)</f>
        <v>0</v>
      </c>
    </row>
    <row r="2624" spans="1:7" x14ac:dyDescent="0.25">
      <c r="A2624" s="54">
        <f>COUNTIF($C$3:C2624,"Да")</f>
        <v>29</v>
      </c>
      <c r="B2624" s="53">
        <f t="shared" si="79"/>
        <v>48022</v>
      </c>
      <c r="C2624" s="53" t="str">
        <f>IF(ISERROR(VLOOKUP(B2624,Оп27_BYN→EUR!$C$3:$C$33,1,0)),"Нет","Да")</f>
        <v>Нет</v>
      </c>
      <c r="D2624" s="54">
        <f t="shared" si="80"/>
        <v>365</v>
      </c>
      <c r="E2624" s="55">
        <f>('Все выпуски'!$H$4*'Все выпуски'!$H$8)*((VLOOKUP(IF(C2624="Нет",VLOOKUP(A2624,Оп27_BYN→EUR!$A$2:$C$33,3,0),VLOOKUP((A2624-1),Оп27_BYN→EUR!$A$2:$C$33,3,0)),$B$2:$G$2774,5,0)-VLOOKUP(B2624,$B$2:$G$2774,5,0))/365+(VLOOKUP(IF(C2624="Нет",VLOOKUP(A2624,Оп27_BYN→EUR!$A$2:$C$33,3,0),VLOOKUP((A2624-1),Оп27_BYN→EUR!$A$2:$C$33,3,0)),$B$2:$G$2774,6,0)-VLOOKUP(B2624,$B$2:$G$2774,6,0))/366)</f>
        <v>0.42672172213591475</v>
      </c>
      <c r="F2624" s="54">
        <f>COUNTIF(D2625:$D$2774,365)</f>
        <v>150</v>
      </c>
      <c r="G2624" s="54">
        <f>COUNTIF(D2625:$D$2774,366)</f>
        <v>0</v>
      </c>
    </row>
    <row r="2625" spans="1:7" x14ac:dyDescent="0.25">
      <c r="A2625" s="54">
        <f>COUNTIF($C$3:C2625,"Да")</f>
        <v>29</v>
      </c>
      <c r="B2625" s="53">
        <f t="shared" si="79"/>
        <v>48023</v>
      </c>
      <c r="C2625" s="53" t="str">
        <f>IF(ISERROR(VLOOKUP(B2625,Оп27_BYN→EUR!$C$3:$C$33,1,0)),"Нет","Да")</f>
        <v>Нет</v>
      </c>
      <c r="D2625" s="54">
        <f t="shared" si="80"/>
        <v>365</v>
      </c>
      <c r="E2625" s="55">
        <f>('Все выпуски'!$H$4*'Все выпуски'!$H$8)*((VLOOKUP(IF(C2625="Нет",VLOOKUP(A2625,Оп27_BYN→EUR!$A$2:$C$33,3,0),VLOOKUP((A2625-1),Оп27_BYN→EUR!$A$2:$C$33,3,0)),$B$2:$G$2774,5,0)-VLOOKUP(B2625,$B$2:$G$2774,5,0))/365+(VLOOKUP(IF(C2625="Нет",VLOOKUP(A2625,Оп27_BYN→EUR!$A$2:$C$33,3,0),VLOOKUP((A2625-1),Оп27_BYN→EUR!$A$2:$C$33,3,0)),$B$2:$G$2774,6,0)-VLOOKUP(B2625,$B$2:$G$2774,6,0))/366)</f>
        <v>0.45339182976940945</v>
      </c>
      <c r="F2625" s="54">
        <f>COUNTIF(D2626:$D$2774,365)</f>
        <v>149</v>
      </c>
      <c r="G2625" s="54">
        <f>COUNTIF(D2626:$D$2774,366)</f>
        <v>0</v>
      </c>
    </row>
    <row r="2626" spans="1:7" x14ac:dyDescent="0.25">
      <c r="A2626" s="54">
        <f>COUNTIF($C$3:C2626,"Да")</f>
        <v>29</v>
      </c>
      <c r="B2626" s="53">
        <f t="shared" si="79"/>
        <v>48024</v>
      </c>
      <c r="C2626" s="53" t="str">
        <f>IF(ISERROR(VLOOKUP(B2626,Оп27_BYN→EUR!$C$3:$C$33,1,0)),"Нет","Да")</f>
        <v>Нет</v>
      </c>
      <c r="D2626" s="54">
        <f t="shared" si="80"/>
        <v>365</v>
      </c>
      <c r="E2626" s="55">
        <f>('Все выпуски'!$H$4*'Все выпуски'!$H$8)*((VLOOKUP(IF(C2626="Нет",VLOOKUP(A2626,Оп27_BYN→EUR!$A$2:$C$33,3,0),VLOOKUP((A2626-1),Оп27_BYN→EUR!$A$2:$C$33,3,0)),$B$2:$G$2774,5,0)-VLOOKUP(B2626,$B$2:$G$2774,5,0))/365+(VLOOKUP(IF(C2626="Нет",VLOOKUP(A2626,Оп27_BYN→EUR!$A$2:$C$33,3,0),VLOOKUP((A2626-1),Оп27_BYN→EUR!$A$2:$C$33,3,0)),$B$2:$G$2774,6,0)-VLOOKUP(B2626,$B$2:$G$2774,6,0))/366)</f>
        <v>0.48006193740290409</v>
      </c>
      <c r="F2626" s="54">
        <f>COUNTIF(D2627:$D$2774,365)</f>
        <v>148</v>
      </c>
      <c r="G2626" s="54">
        <f>COUNTIF(D2627:$D$2774,366)</f>
        <v>0</v>
      </c>
    </row>
    <row r="2627" spans="1:7" x14ac:dyDescent="0.25">
      <c r="A2627" s="54">
        <f>COUNTIF($C$3:C2627,"Да")</f>
        <v>29</v>
      </c>
      <c r="B2627" s="53">
        <f t="shared" si="79"/>
        <v>48025</v>
      </c>
      <c r="C2627" s="53" t="str">
        <f>IF(ISERROR(VLOOKUP(B2627,Оп27_BYN→EUR!$C$3:$C$33,1,0)),"Нет","Да")</f>
        <v>Нет</v>
      </c>
      <c r="D2627" s="54">
        <f t="shared" si="80"/>
        <v>365</v>
      </c>
      <c r="E2627" s="55">
        <f>('Все выпуски'!$H$4*'Все выпуски'!$H$8)*((VLOOKUP(IF(C2627="Нет",VLOOKUP(A2627,Оп27_BYN→EUR!$A$2:$C$33,3,0),VLOOKUP((A2627-1),Оп27_BYN→EUR!$A$2:$C$33,3,0)),$B$2:$G$2774,5,0)-VLOOKUP(B2627,$B$2:$G$2774,5,0))/365+(VLOOKUP(IF(C2627="Нет",VLOOKUP(A2627,Оп27_BYN→EUR!$A$2:$C$33,3,0),VLOOKUP((A2627-1),Оп27_BYN→EUR!$A$2:$C$33,3,0)),$B$2:$G$2774,6,0)-VLOOKUP(B2627,$B$2:$G$2774,6,0))/366)</f>
        <v>0.50673204503639879</v>
      </c>
      <c r="F2627" s="54">
        <f>COUNTIF(D2628:$D$2774,365)</f>
        <v>147</v>
      </c>
      <c r="G2627" s="54">
        <f>COUNTIF(D2628:$D$2774,366)</f>
        <v>0</v>
      </c>
    </row>
    <row r="2628" spans="1:7" x14ac:dyDescent="0.25">
      <c r="A2628" s="54">
        <f>COUNTIF($C$3:C2628,"Да")</f>
        <v>29</v>
      </c>
      <c r="B2628" s="53">
        <f t="shared" ref="B2628:B2691" si="81">B2627+1</f>
        <v>48026</v>
      </c>
      <c r="C2628" s="53" t="str">
        <f>IF(ISERROR(VLOOKUP(B2628,Оп27_BYN→EUR!$C$3:$C$33,1,0)),"Нет","Да")</f>
        <v>Нет</v>
      </c>
      <c r="D2628" s="54">
        <f t="shared" si="80"/>
        <v>365</v>
      </c>
      <c r="E2628" s="55">
        <f>('Все выпуски'!$H$4*'Все выпуски'!$H$8)*((VLOOKUP(IF(C2628="Нет",VLOOKUP(A2628,Оп27_BYN→EUR!$A$2:$C$33,3,0),VLOOKUP((A2628-1),Оп27_BYN→EUR!$A$2:$C$33,3,0)),$B$2:$G$2774,5,0)-VLOOKUP(B2628,$B$2:$G$2774,5,0))/365+(VLOOKUP(IF(C2628="Нет",VLOOKUP(A2628,Оп27_BYN→EUR!$A$2:$C$33,3,0),VLOOKUP((A2628-1),Оп27_BYN→EUR!$A$2:$C$33,3,0)),$B$2:$G$2774,6,0)-VLOOKUP(B2628,$B$2:$G$2774,6,0))/366)</f>
        <v>0.53340215266989344</v>
      </c>
      <c r="F2628" s="54">
        <f>COUNTIF(D2629:$D$2774,365)</f>
        <v>146</v>
      </c>
      <c r="G2628" s="54">
        <f>COUNTIF(D2629:$D$2774,366)</f>
        <v>0</v>
      </c>
    </row>
    <row r="2629" spans="1:7" x14ac:dyDescent="0.25">
      <c r="A2629" s="54">
        <f>COUNTIF($C$3:C2629,"Да")</f>
        <v>29</v>
      </c>
      <c r="B2629" s="53">
        <f t="shared" si="81"/>
        <v>48027</v>
      </c>
      <c r="C2629" s="53" t="str">
        <f>IF(ISERROR(VLOOKUP(B2629,Оп27_BYN→EUR!$C$3:$C$33,1,0)),"Нет","Да")</f>
        <v>Нет</v>
      </c>
      <c r="D2629" s="54">
        <f t="shared" si="80"/>
        <v>365</v>
      </c>
      <c r="E2629" s="55">
        <f>('Все выпуски'!$H$4*'Все выпуски'!$H$8)*((VLOOKUP(IF(C2629="Нет",VLOOKUP(A2629,Оп27_BYN→EUR!$A$2:$C$33,3,0),VLOOKUP((A2629-1),Оп27_BYN→EUR!$A$2:$C$33,3,0)),$B$2:$G$2774,5,0)-VLOOKUP(B2629,$B$2:$G$2774,5,0))/365+(VLOOKUP(IF(C2629="Нет",VLOOKUP(A2629,Оп27_BYN→EUR!$A$2:$C$33,3,0),VLOOKUP((A2629-1),Оп27_BYN→EUR!$A$2:$C$33,3,0)),$B$2:$G$2774,6,0)-VLOOKUP(B2629,$B$2:$G$2774,6,0))/366)</f>
        <v>0.56007226030338808</v>
      </c>
      <c r="F2629" s="54">
        <f>COUNTIF(D2630:$D$2774,365)</f>
        <v>145</v>
      </c>
      <c r="G2629" s="54">
        <f>COUNTIF(D2630:$D$2774,366)</f>
        <v>0</v>
      </c>
    </row>
    <row r="2630" spans="1:7" x14ac:dyDescent="0.25">
      <c r="A2630" s="54">
        <f>COUNTIF($C$3:C2630,"Да")</f>
        <v>29</v>
      </c>
      <c r="B2630" s="53">
        <f t="shared" si="81"/>
        <v>48028</v>
      </c>
      <c r="C2630" s="53" t="str">
        <f>IF(ISERROR(VLOOKUP(B2630,Оп27_BYN→EUR!$C$3:$C$33,1,0)),"Нет","Да")</f>
        <v>Нет</v>
      </c>
      <c r="D2630" s="54">
        <f t="shared" si="80"/>
        <v>365</v>
      </c>
      <c r="E2630" s="55">
        <f>('Все выпуски'!$H$4*'Все выпуски'!$H$8)*((VLOOKUP(IF(C2630="Нет",VLOOKUP(A2630,Оп27_BYN→EUR!$A$2:$C$33,3,0),VLOOKUP((A2630-1),Оп27_BYN→EUR!$A$2:$C$33,3,0)),$B$2:$G$2774,5,0)-VLOOKUP(B2630,$B$2:$G$2774,5,0))/365+(VLOOKUP(IF(C2630="Нет",VLOOKUP(A2630,Оп27_BYN→EUR!$A$2:$C$33,3,0),VLOOKUP((A2630-1),Оп27_BYN→EUR!$A$2:$C$33,3,0)),$B$2:$G$2774,6,0)-VLOOKUP(B2630,$B$2:$G$2774,6,0))/366)</f>
        <v>0.58674236793688284</v>
      </c>
      <c r="F2630" s="54">
        <f>COUNTIF(D2631:$D$2774,365)</f>
        <v>144</v>
      </c>
      <c r="G2630" s="54">
        <f>COUNTIF(D2631:$D$2774,366)</f>
        <v>0</v>
      </c>
    </row>
    <row r="2631" spans="1:7" x14ac:dyDescent="0.25">
      <c r="A2631" s="54">
        <f>COUNTIF($C$3:C2631,"Да")</f>
        <v>29</v>
      </c>
      <c r="B2631" s="53">
        <f t="shared" si="81"/>
        <v>48029</v>
      </c>
      <c r="C2631" s="53" t="str">
        <f>IF(ISERROR(VLOOKUP(B2631,Оп27_BYN→EUR!$C$3:$C$33,1,0)),"Нет","Да")</f>
        <v>Нет</v>
      </c>
      <c r="D2631" s="54">
        <f t="shared" si="80"/>
        <v>365</v>
      </c>
      <c r="E2631" s="55">
        <f>('Все выпуски'!$H$4*'Все выпуски'!$H$8)*((VLOOKUP(IF(C2631="Нет",VLOOKUP(A2631,Оп27_BYN→EUR!$A$2:$C$33,3,0),VLOOKUP((A2631-1),Оп27_BYN→EUR!$A$2:$C$33,3,0)),$B$2:$G$2774,5,0)-VLOOKUP(B2631,$B$2:$G$2774,5,0))/365+(VLOOKUP(IF(C2631="Нет",VLOOKUP(A2631,Оп27_BYN→EUR!$A$2:$C$33,3,0),VLOOKUP((A2631-1),Оп27_BYN→EUR!$A$2:$C$33,3,0)),$B$2:$G$2774,6,0)-VLOOKUP(B2631,$B$2:$G$2774,6,0))/366)</f>
        <v>0.61341247557037748</v>
      </c>
      <c r="F2631" s="54">
        <f>COUNTIF(D2632:$D$2774,365)</f>
        <v>143</v>
      </c>
      <c r="G2631" s="54">
        <f>COUNTIF(D2632:$D$2774,366)</f>
        <v>0</v>
      </c>
    </row>
    <row r="2632" spans="1:7" x14ac:dyDescent="0.25">
      <c r="A2632" s="54">
        <f>COUNTIF($C$3:C2632,"Да")</f>
        <v>29</v>
      </c>
      <c r="B2632" s="53">
        <f t="shared" si="81"/>
        <v>48030</v>
      </c>
      <c r="C2632" s="53" t="str">
        <f>IF(ISERROR(VLOOKUP(B2632,Оп27_BYN→EUR!$C$3:$C$33,1,0)),"Нет","Да")</f>
        <v>Нет</v>
      </c>
      <c r="D2632" s="54">
        <f t="shared" si="80"/>
        <v>365</v>
      </c>
      <c r="E2632" s="55">
        <f>('Все выпуски'!$H$4*'Все выпуски'!$H$8)*((VLOOKUP(IF(C2632="Нет",VLOOKUP(A2632,Оп27_BYN→EUR!$A$2:$C$33,3,0),VLOOKUP((A2632-1),Оп27_BYN→EUR!$A$2:$C$33,3,0)),$B$2:$G$2774,5,0)-VLOOKUP(B2632,$B$2:$G$2774,5,0))/365+(VLOOKUP(IF(C2632="Нет",VLOOKUP(A2632,Оп27_BYN→EUR!$A$2:$C$33,3,0),VLOOKUP((A2632-1),Оп27_BYN→EUR!$A$2:$C$33,3,0)),$B$2:$G$2774,6,0)-VLOOKUP(B2632,$B$2:$G$2774,6,0))/366)</f>
        <v>0.64008258320387201</v>
      </c>
      <c r="F2632" s="54">
        <f>COUNTIF(D2633:$D$2774,365)</f>
        <v>142</v>
      </c>
      <c r="G2632" s="54">
        <f>COUNTIF(D2633:$D$2774,366)</f>
        <v>0</v>
      </c>
    </row>
    <row r="2633" spans="1:7" x14ac:dyDescent="0.25">
      <c r="A2633" s="54">
        <f>COUNTIF($C$3:C2633,"Да")</f>
        <v>29</v>
      </c>
      <c r="B2633" s="53">
        <f t="shared" si="81"/>
        <v>48031</v>
      </c>
      <c r="C2633" s="53" t="str">
        <f>IF(ISERROR(VLOOKUP(B2633,Оп27_BYN→EUR!$C$3:$C$33,1,0)),"Нет","Да")</f>
        <v>Нет</v>
      </c>
      <c r="D2633" s="54">
        <f t="shared" si="80"/>
        <v>365</v>
      </c>
      <c r="E2633" s="55">
        <f>('Все выпуски'!$H$4*'Все выпуски'!$H$8)*((VLOOKUP(IF(C2633="Нет",VLOOKUP(A2633,Оп27_BYN→EUR!$A$2:$C$33,3,0),VLOOKUP((A2633-1),Оп27_BYN→EUR!$A$2:$C$33,3,0)),$B$2:$G$2774,5,0)-VLOOKUP(B2633,$B$2:$G$2774,5,0))/365+(VLOOKUP(IF(C2633="Нет",VLOOKUP(A2633,Оп27_BYN→EUR!$A$2:$C$33,3,0),VLOOKUP((A2633-1),Оп27_BYN→EUR!$A$2:$C$33,3,0)),$B$2:$G$2774,6,0)-VLOOKUP(B2633,$B$2:$G$2774,6,0))/366)</f>
        <v>0.66675269083736677</v>
      </c>
      <c r="F2633" s="54">
        <f>COUNTIF(D2634:$D$2774,365)</f>
        <v>141</v>
      </c>
      <c r="G2633" s="54">
        <f>COUNTIF(D2634:$D$2774,366)</f>
        <v>0</v>
      </c>
    </row>
    <row r="2634" spans="1:7" x14ac:dyDescent="0.25">
      <c r="A2634" s="54">
        <f>COUNTIF($C$3:C2634,"Да")</f>
        <v>29</v>
      </c>
      <c r="B2634" s="53">
        <f t="shared" si="81"/>
        <v>48032</v>
      </c>
      <c r="C2634" s="53" t="str">
        <f>IF(ISERROR(VLOOKUP(B2634,Оп27_BYN→EUR!$C$3:$C$33,1,0)),"Нет","Да")</f>
        <v>Нет</v>
      </c>
      <c r="D2634" s="54">
        <f t="shared" si="80"/>
        <v>365</v>
      </c>
      <c r="E2634" s="55">
        <f>('Все выпуски'!$H$4*'Все выпуски'!$H$8)*((VLOOKUP(IF(C2634="Нет",VLOOKUP(A2634,Оп27_BYN→EUR!$A$2:$C$33,3,0),VLOOKUP((A2634-1),Оп27_BYN→EUR!$A$2:$C$33,3,0)),$B$2:$G$2774,5,0)-VLOOKUP(B2634,$B$2:$G$2774,5,0))/365+(VLOOKUP(IF(C2634="Нет",VLOOKUP(A2634,Оп27_BYN→EUR!$A$2:$C$33,3,0),VLOOKUP((A2634-1),Оп27_BYN→EUR!$A$2:$C$33,3,0)),$B$2:$G$2774,6,0)-VLOOKUP(B2634,$B$2:$G$2774,6,0))/366)</f>
        <v>0.69342279847086141</v>
      </c>
      <c r="F2634" s="54">
        <f>COUNTIF(D2635:$D$2774,365)</f>
        <v>140</v>
      </c>
      <c r="G2634" s="54">
        <f>COUNTIF(D2635:$D$2774,366)</f>
        <v>0</v>
      </c>
    </row>
    <row r="2635" spans="1:7" x14ac:dyDescent="0.25">
      <c r="A2635" s="54">
        <f>COUNTIF($C$3:C2635,"Да")</f>
        <v>29</v>
      </c>
      <c r="B2635" s="53">
        <f t="shared" si="81"/>
        <v>48033</v>
      </c>
      <c r="C2635" s="53" t="str">
        <f>IF(ISERROR(VLOOKUP(B2635,Оп27_BYN→EUR!$C$3:$C$33,1,0)),"Нет","Да")</f>
        <v>Нет</v>
      </c>
      <c r="D2635" s="54">
        <f t="shared" si="80"/>
        <v>365</v>
      </c>
      <c r="E2635" s="55">
        <f>('Все выпуски'!$H$4*'Все выпуски'!$H$8)*((VLOOKUP(IF(C2635="Нет",VLOOKUP(A2635,Оп27_BYN→EUR!$A$2:$C$33,3,0),VLOOKUP((A2635-1),Оп27_BYN→EUR!$A$2:$C$33,3,0)),$B$2:$G$2774,5,0)-VLOOKUP(B2635,$B$2:$G$2774,5,0))/365+(VLOOKUP(IF(C2635="Нет",VLOOKUP(A2635,Оп27_BYN→EUR!$A$2:$C$33,3,0),VLOOKUP((A2635-1),Оп27_BYN→EUR!$A$2:$C$33,3,0)),$B$2:$G$2774,6,0)-VLOOKUP(B2635,$B$2:$G$2774,6,0))/366)</f>
        <v>0.72009290610435617</v>
      </c>
      <c r="F2635" s="54">
        <f>COUNTIF(D2636:$D$2774,365)</f>
        <v>139</v>
      </c>
      <c r="G2635" s="54">
        <f>COUNTIF(D2636:$D$2774,366)</f>
        <v>0</v>
      </c>
    </row>
    <row r="2636" spans="1:7" x14ac:dyDescent="0.25">
      <c r="A2636" s="54">
        <f>COUNTIF($C$3:C2636,"Да")</f>
        <v>29</v>
      </c>
      <c r="B2636" s="53">
        <f t="shared" si="81"/>
        <v>48034</v>
      </c>
      <c r="C2636" s="53" t="str">
        <f>IF(ISERROR(VLOOKUP(B2636,Оп27_BYN→EUR!$C$3:$C$33,1,0)),"Нет","Да")</f>
        <v>Нет</v>
      </c>
      <c r="D2636" s="54">
        <f t="shared" si="80"/>
        <v>365</v>
      </c>
      <c r="E2636" s="55">
        <f>('Все выпуски'!$H$4*'Все выпуски'!$H$8)*((VLOOKUP(IF(C2636="Нет",VLOOKUP(A2636,Оп27_BYN→EUR!$A$2:$C$33,3,0),VLOOKUP((A2636-1),Оп27_BYN→EUR!$A$2:$C$33,3,0)),$B$2:$G$2774,5,0)-VLOOKUP(B2636,$B$2:$G$2774,5,0))/365+(VLOOKUP(IF(C2636="Нет",VLOOKUP(A2636,Оп27_BYN→EUR!$A$2:$C$33,3,0),VLOOKUP((A2636-1),Оп27_BYN→EUR!$A$2:$C$33,3,0)),$B$2:$G$2774,6,0)-VLOOKUP(B2636,$B$2:$G$2774,6,0))/366)</f>
        <v>0.74676301373785081</v>
      </c>
      <c r="F2636" s="54">
        <f>COUNTIF(D2637:$D$2774,365)</f>
        <v>138</v>
      </c>
      <c r="G2636" s="54">
        <f>COUNTIF(D2637:$D$2774,366)</f>
        <v>0</v>
      </c>
    </row>
    <row r="2637" spans="1:7" x14ac:dyDescent="0.25">
      <c r="A2637" s="54">
        <f>COUNTIF($C$3:C2637,"Да")</f>
        <v>29</v>
      </c>
      <c r="B2637" s="53">
        <f t="shared" si="81"/>
        <v>48035</v>
      </c>
      <c r="C2637" s="53" t="str">
        <f>IF(ISERROR(VLOOKUP(B2637,Оп27_BYN→EUR!$C$3:$C$33,1,0)),"Нет","Да")</f>
        <v>Нет</v>
      </c>
      <c r="D2637" s="54">
        <f t="shared" si="80"/>
        <v>365</v>
      </c>
      <c r="E2637" s="55">
        <f>('Все выпуски'!$H$4*'Все выпуски'!$H$8)*((VLOOKUP(IF(C2637="Нет",VLOOKUP(A2637,Оп27_BYN→EUR!$A$2:$C$33,3,0),VLOOKUP((A2637-1),Оп27_BYN→EUR!$A$2:$C$33,3,0)),$B$2:$G$2774,5,0)-VLOOKUP(B2637,$B$2:$G$2774,5,0))/365+(VLOOKUP(IF(C2637="Нет",VLOOKUP(A2637,Оп27_BYN→EUR!$A$2:$C$33,3,0),VLOOKUP((A2637-1),Оп27_BYN→EUR!$A$2:$C$33,3,0)),$B$2:$G$2774,6,0)-VLOOKUP(B2637,$B$2:$G$2774,6,0))/366)</f>
        <v>0.77343312137134557</v>
      </c>
      <c r="F2637" s="54">
        <f>COUNTIF(D2638:$D$2774,365)</f>
        <v>137</v>
      </c>
      <c r="G2637" s="54">
        <f>COUNTIF(D2638:$D$2774,366)</f>
        <v>0</v>
      </c>
    </row>
    <row r="2638" spans="1:7" x14ac:dyDescent="0.25">
      <c r="A2638" s="54">
        <f>COUNTIF($C$3:C2638,"Да")</f>
        <v>29</v>
      </c>
      <c r="B2638" s="53">
        <f t="shared" si="81"/>
        <v>48036</v>
      </c>
      <c r="C2638" s="53" t="str">
        <f>IF(ISERROR(VLOOKUP(B2638,Оп27_BYN→EUR!$C$3:$C$33,1,0)),"Нет","Да")</f>
        <v>Нет</v>
      </c>
      <c r="D2638" s="54">
        <f t="shared" si="80"/>
        <v>365</v>
      </c>
      <c r="E2638" s="55">
        <f>('Все выпуски'!$H$4*'Все выпуски'!$H$8)*((VLOOKUP(IF(C2638="Нет",VLOOKUP(A2638,Оп27_BYN→EUR!$A$2:$C$33,3,0),VLOOKUP((A2638-1),Оп27_BYN→EUR!$A$2:$C$33,3,0)),$B$2:$G$2774,5,0)-VLOOKUP(B2638,$B$2:$G$2774,5,0))/365+(VLOOKUP(IF(C2638="Нет",VLOOKUP(A2638,Оп27_BYN→EUR!$A$2:$C$33,3,0),VLOOKUP((A2638-1),Оп27_BYN→EUR!$A$2:$C$33,3,0)),$B$2:$G$2774,6,0)-VLOOKUP(B2638,$B$2:$G$2774,6,0))/366)</f>
        <v>0.8001032290048401</v>
      </c>
      <c r="F2638" s="54">
        <f>COUNTIF(D2639:$D$2774,365)</f>
        <v>136</v>
      </c>
      <c r="G2638" s="54">
        <f>COUNTIF(D2639:$D$2774,366)</f>
        <v>0</v>
      </c>
    </row>
    <row r="2639" spans="1:7" x14ac:dyDescent="0.25">
      <c r="A2639" s="54">
        <f>COUNTIF($C$3:C2639,"Да")</f>
        <v>29</v>
      </c>
      <c r="B2639" s="53">
        <f t="shared" si="81"/>
        <v>48037</v>
      </c>
      <c r="C2639" s="53" t="str">
        <f>IF(ISERROR(VLOOKUP(B2639,Оп27_BYN→EUR!$C$3:$C$33,1,0)),"Нет","Да")</f>
        <v>Нет</v>
      </c>
      <c r="D2639" s="54">
        <f t="shared" si="80"/>
        <v>365</v>
      </c>
      <c r="E2639" s="55">
        <f>('Все выпуски'!$H$4*'Все выпуски'!$H$8)*((VLOOKUP(IF(C2639="Нет",VLOOKUP(A2639,Оп27_BYN→EUR!$A$2:$C$33,3,0),VLOOKUP((A2639-1),Оп27_BYN→EUR!$A$2:$C$33,3,0)),$B$2:$G$2774,5,0)-VLOOKUP(B2639,$B$2:$G$2774,5,0))/365+(VLOOKUP(IF(C2639="Нет",VLOOKUP(A2639,Оп27_BYN→EUR!$A$2:$C$33,3,0),VLOOKUP((A2639-1),Оп27_BYN→EUR!$A$2:$C$33,3,0)),$B$2:$G$2774,6,0)-VLOOKUP(B2639,$B$2:$G$2774,6,0))/366)</f>
        <v>0.82677333663833474</v>
      </c>
      <c r="F2639" s="54">
        <f>COUNTIF(D2640:$D$2774,365)</f>
        <v>135</v>
      </c>
      <c r="G2639" s="54">
        <f>COUNTIF(D2640:$D$2774,366)</f>
        <v>0</v>
      </c>
    </row>
    <row r="2640" spans="1:7" x14ac:dyDescent="0.25">
      <c r="A2640" s="54">
        <f>COUNTIF($C$3:C2640,"Да")</f>
        <v>29</v>
      </c>
      <c r="B2640" s="53">
        <f t="shared" si="81"/>
        <v>48038</v>
      </c>
      <c r="C2640" s="53" t="str">
        <f>IF(ISERROR(VLOOKUP(B2640,Оп27_BYN→EUR!$C$3:$C$33,1,0)),"Нет","Да")</f>
        <v>Нет</v>
      </c>
      <c r="D2640" s="54">
        <f t="shared" si="80"/>
        <v>365</v>
      </c>
      <c r="E2640" s="55">
        <f>('Все выпуски'!$H$4*'Все выпуски'!$H$8)*((VLOOKUP(IF(C2640="Нет",VLOOKUP(A2640,Оп27_BYN→EUR!$A$2:$C$33,3,0),VLOOKUP((A2640-1),Оп27_BYN→EUR!$A$2:$C$33,3,0)),$B$2:$G$2774,5,0)-VLOOKUP(B2640,$B$2:$G$2774,5,0))/365+(VLOOKUP(IF(C2640="Нет",VLOOKUP(A2640,Оп27_BYN→EUR!$A$2:$C$33,3,0),VLOOKUP((A2640-1),Оп27_BYN→EUR!$A$2:$C$33,3,0)),$B$2:$G$2774,6,0)-VLOOKUP(B2640,$B$2:$G$2774,6,0))/366)</f>
        <v>0.8534434442718295</v>
      </c>
      <c r="F2640" s="54">
        <f>COUNTIF(D2641:$D$2774,365)</f>
        <v>134</v>
      </c>
      <c r="G2640" s="54">
        <f>COUNTIF(D2641:$D$2774,366)</f>
        <v>0</v>
      </c>
    </row>
    <row r="2641" spans="1:7" x14ac:dyDescent="0.25">
      <c r="A2641" s="54">
        <f>COUNTIF($C$3:C2641,"Да")</f>
        <v>29</v>
      </c>
      <c r="B2641" s="53">
        <f t="shared" si="81"/>
        <v>48039</v>
      </c>
      <c r="C2641" s="53" t="str">
        <f>IF(ISERROR(VLOOKUP(B2641,Оп27_BYN→EUR!$C$3:$C$33,1,0)),"Нет","Да")</f>
        <v>Нет</v>
      </c>
      <c r="D2641" s="54">
        <f t="shared" si="80"/>
        <v>365</v>
      </c>
      <c r="E2641" s="55">
        <f>('Все выпуски'!$H$4*'Все выпуски'!$H$8)*((VLOOKUP(IF(C2641="Нет",VLOOKUP(A2641,Оп27_BYN→EUR!$A$2:$C$33,3,0),VLOOKUP((A2641-1),Оп27_BYN→EUR!$A$2:$C$33,3,0)),$B$2:$G$2774,5,0)-VLOOKUP(B2641,$B$2:$G$2774,5,0))/365+(VLOOKUP(IF(C2641="Нет",VLOOKUP(A2641,Оп27_BYN→EUR!$A$2:$C$33,3,0),VLOOKUP((A2641-1),Оп27_BYN→EUR!$A$2:$C$33,3,0)),$B$2:$G$2774,6,0)-VLOOKUP(B2641,$B$2:$G$2774,6,0))/366)</f>
        <v>0.88011355190532414</v>
      </c>
      <c r="F2641" s="54">
        <f>COUNTIF(D2642:$D$2774,365)</f>
        <v>133</v>
      </c>
      <c r="G2641" s="54">
        <f>COUNTIF(D2642:$D$2774,366)</f>
        <v>0</v>
      </c>
    </row>
    <row r="2642" spans="1:7" x14ac:dyDescent="0.25">
      <c r="A2642" s="54">
        <f>COUNTIF($C$3:C2642,"Да")</f>
        <v>29</v>
      </c>
      <c r="B2642" s="53">
        <f t="shared" si="81"/>
        <v>48040</v>
      </c>
      <c r="C2642" s="53" t="str">
        <f>IF(ISERROR(VLOOKUP(B2642,Оп27_BYN→EUR!$C$3:$C$33,1,0)),"Нет","Да")</f>
        <v>Нет</v>
      </c>
      <c r="D2642" s="54">
        <f t="shared" ref="D2642:D2705" si="82">IF(MOD(YEAR(B2642),4)=0,366,365)</f>
        <v>365</v>
      </c>
      <c r="E2642" s="55">
        <f>('Все выпуски'!$H$4*'Все выпуски'!$H$8)*((VLOOKUP(IF(C2642="Нет",VLOOKUP(A2642,Оп27_BYN→EUR!$A$2:$C$33,3,0),VLOOKUP((A2642-1),Оп27_BYN→EUR!$A$2:$C$33,3,0)),$B$2:$G$2774,5,0)-VLOOKUP(B2642,$B$2:$G$2774,5,0))/365+(VLOOKUP(IF(C2642="Нет",VLOOKUP(A2642,Оп27_BYN→EUR!$A$2:$C$33,3,0),VLOOKUP((A2642-1),Оп27_BYN→EUR!$A$2:$C$33,3,0)),$B$2:$G$2774,6,0)-VLOOKUP(B2642,$B$2:$G$2774,6,0))/366)</f>
        <v>0.9067836595388189</v>
      </c>
      <c r="F2642" s="54">
        <f>COUNTIF(D2643:$D$2774,365)</f>
        <v>132</v>
      </c>
      <c r="G2642" s="54">
        <f>COUNTIF(D2643:$D$2774,366)</f>
        <v>0</v>
      </c>
    </row>
    <row r="2643" spans="1:7" x14ac:dyDescent="0.25">
      <c r="A2643" s="54">
        <f>COUNTIF($C$3:C2643,"Да")</f>
        <v>29</v>
      </c>
      <c r="B2643" s="53">
        <f t="shared" si="81"/>
        <v>48041</v>
      </c>
      <c r="C2643" s="53" t="str">
        <f>IF(ISERROR(VLOOKUP(B2643,Оп27_BYN→EUR!$C$3:$C$33,1,0)),"Нет","Да")</f>
        <v>Нет</v>
      </c>
      <c r="D2643" s="54">
        <f t="shared" si="82"/>
        <v>365</v>
      </c>
      <c r="E2643" s="55">
        <f>('Все выпуски'!$H$4*'Все выпуски'!$H$8)*((VLOOKUP(IF(C2643="Нет",VLOOKUP(A2643,Оп27_BYN→EUR!$A$2:$C$33,3,0),VLOOKUP((A2643-1),Оп27_BYN→EUR!$A$2:$C$33,3,0)),$B$2:$G$2774,5,0)-VLOOKUP(B2643,$B$2:$G$2774,5,0))/365+(VLOOKUP(IF(C2643="Нет",VLOOKUP(A2643,Оп27_BYN→EUR!$A$2:$C$33,3,0),VLOOKUP((A2643-1),Оп27_BYN→EUR!$A$2:$C$33,3,0)),$B$2:$G$2774,6,0)-VLOOKUP(B2643,$B$2:$G$2774,6,0))/366)</f>
        <v>0.93345376717231343</v>
      </c>
      <c r="F2643" s="54">
        <f>COUNTIF(D2644:$D$2774,365)</f>
        <v>131</v>
      </c>
      <c r="G2643" s="54">
        <f>COUNTIF(D2644:$D$2774,366)</f>
        <v>0</v>
      </c>
    </row>
    <row r="2644" spans="1:7" x14ac:dyDescent="0.25">
      <c r="A2644" s="54">
        <f>COUNTIF($C$3:C2644,"Да")</f>
        <v>29</v>
      </c>
      <c r="B2644" s="53">
        <f t="shared" si="81"/>
        <v>48042</v>
      </c>
      <c r="C2644" s="53" t="str">
        <f>IF(ISERROR(VLOOKUP(B2644,Оп27_BYN→EUR!$C$3:$C$33,1,0)),"Нет","Да")</f>
        <v>Нет</v>
      </c>
      <c r="D2644" s="54">
        <f t="shared" si="82"/>
        <v>365</v>
      </c>
      <c r="E2644" s="55">
        <f>('Все выпуски'!$H$4*'Все выпуски'!$H$8)*((VLOOKUP(IF(C2644="Нет",VLOOKUP(A2644,Оп27_BYN→EUR!$A$2:$C$33,3,0),VLOOKUP((A2644-1),Оп27_BYN→EUR!$A$2:$C$33,3,0)),$B$2:$G$2774,5,0)-VLOOKUP(B2644,$B$2:$G$2774,5,0))/365+(VLOOKUP(IF(C2644="Нет",VLOOKUP(A2644,Оп27_BYN→EUR!$A$2:$C$33,3,0),VLOOKUP((A2644-1),Оп27_BYN→EUR!$A$2:$C$33,3,0)),$B$2:$G$2774,6,0)-VLOOKUP(B2644,$B$2:$G$2774,6,0))/366)</f>
        <v>0.96012387480580819</v>
      </c>
      <c r="F2644" s="54">
        <f>COUNTIF(D2645:$D$2774,365)</f>
        <v>130</v>
      </c>
      <c r="G2644" s="54">
        <f>COUNTIF(D2645:$D$2774,366)</f>
        <v>0</v>
      </c>
    </row>
    <row r="2645" spans="1:7" x14ac:dyDescent="0.25">
      <c r="A2645" s="54">
        <f>COUNTIF($C$3:C2645,"Да")</f>
        <v>29</v>
      </c>
      <c r="B2645" s="53">
        <f t="shared" si="81"/>
        <v>48043</v>
      </c>
      <c r="C2645" s="53" t="str">
        <f>IF(ISERROR(VLOOKUP(B2645,Оп27_BYN→EUR!$C$3:$C$33,1,0)),"Нет","Да")</f>
        <v>Нет</v>
      </c>
      <c r="D2645" s="54">
        <f t="shared" si="82"/>
        <v>365</v>
      </c>
      <c r="E2645" s="55">
        <f>('Все выпуски'!$H$4*'Все выпуски'!$H$8)*((VLOOKUP(IF(C2645="Нет",VLOOKUP(A2645,Оп27_BYN→EUR!$A$2:$C$33,3,0),VLOOKUP((A2645-1),Оп27_BYN→EUR!$A$2:$C$33,3,0)),$B$2:$G$2774,5,0)-VLOOKUP(B2645,$B$2:$G$2774,5,0))/365+(VLOOKUP(IF(C2645="Нет",VLOOKUP(A2645,Оп27_BYN→EUR!$A$2:$C$33,3,0),VLOOKUP((A2645-1),Оп27_BYN→EUR!$A$2:$C$33,3,0)),$B$2:$G$2774,6,0)-VLOOKUP(B2645,$B$2:$G$2774,6,0))/366)</f>
        <v>0.98679398243930283</v>
      </c>
      <c r="F2645" s="54">
        <f>COUNTIF(D2646:$D$2774,365)</f>
        <v>129</v>
      </c>
      <c r="G2645" s="54">
        <f>COUNTIF(D2646:$D$2774,366)</f>
        <v>0</v>
      </c>
    </row>
    <row r="2646" spans="1:7" x14ac:dyDescent="0.25">
      <c r="A2646" s="54">
        <f>COUNTIF($C$3:C2646,"Да")</f>
        <v>29</v>
      </c>
      <c r="B2646" s="53">
        <f t="shared" si="81"/>
        <v>48044</v>
      </c>
      <c r="C2646" s="53" t="str">
        <f>IF(ISERROR(VLOOKUP(B2646,Оп27_BYN→EUR!$C$3:$C$33,1,0)),"Нет","Да")</f>
        <v>Нет</v>
      </c>
      <c r="D2646" s="54">
        <f t="shared" si="82"/>
        <v>365</v>
      </c>
      <c r="E2646" s="55">
        <f>('Все выпуски'!$H$4*'Все выпуски'!$H$8)*((VLOOKUP(IF(C2646="Нет",VLOOKUP(A2646,Оп27_BYN→EUR!$A$2:$C$33,3,0),VLOOKUP((A2646-1),Оп27_BYN→EUR!$A$2:$C$33,3,0)),$B$2:$G$2774,5,0)-VLOOKUP(B2646,$B$2:$G$2774,5,0))/365+(VLOOKUP(IF(C2646="Нет",VLOOKUP(A2646,Оп27_BYN→EUR!$A$2:$C$33,3,0),VLOOKUP((A2646-1),Оп27_BYN→EUR!$A$2:$C$33,3,0)),$B$2:$G$2774,6,0)-VLOOKUP(B2646,$B$2:$G$2774,6,0))/366)</f>
        <v>1.0134640900727976</v>
      </c>
      <c r="F2646" s="54">
        <f>COUNTIF(D2647:$D$2774,365)</f>
        <v>128</v>
      </c>
      <c r="G2646" s="54">
        <f>COUNTIF(D2647:$D$2774,366)</f>
        <v>0</v>
      </c>
    </row>
    <row r="2647" spans="1:7" x14ac:dyDescent="0.25">
      <c r="A2647" s="54">
        <f>COUNTIF($C$3:C2647,"Да")</f>
        <v>29</v>
      </c>
      <c r="B2647" s="53">
        <f t="shared" si="81"/>
        <v>48045</v>
      </c>
      <c r="C2647" s="53" t="str">
        <f>IF(ISERROR(VLOOKUP(B2647,Оп27_BYN→EUR!$C$3:$C$33,1,0)),"Нет","Да")</f>
        <v>Нет</v>
      </c>
      <c r="D2647" s="54">
        <f t="shared" si="82"/>
        <v>365</v>
      </c>
      <c r="E2647" s="55">
        <f>('Все выпуски'!$H$4*'Все выпуски'!$H$8)*((VLOOKUP(IF(C2647="Нет",VLOOKUP(A2647,Оп27_BYN→EUR!$A$2:$C$33,3,0),VLOOKUP((A2647-1),Оп27_BYN→EUR!$A$2:$C$33,3,0)),$B$2:$G$2774,5,0)-VLOOKUP(B2647,$B$2:$G$2774,5,0))/365+(VLOOKUP(IF(C2647="Нет",VLOOKUP(A2647,Оп27_BYN→EUR!$A$2:$C$33,3,0),VLOOKUP((A2647-1),Оп27_BYN→EUR!$A$2:$C$33,3,0)),$B$2:$G$2774,6,0)-VLOOKUP(B2647,$B$2:$G$2774,6,0))/366)</f>
        <v>1.0401341977062921</v>
      </c>
      <c r="F2647" s="54">
        <f>COUNTIF(D2648:$D$2774,365)</f>
        <v>127</v>
      </c>
      <c r="G2647" s="54">
        <f>COUNTIF(D2648:$D$2774,366)</f>
        <v>0</v>
      </c>
    </row>
    <row r="2648" spans="1:7" x14ac:dyDescent="0.25">
      <c r="A2648" s="54">
        <f>COUNTIF($C$3:C2648,"Да")</f>
        <v>29</v>
      </c>
      <c r="B2648" s="53">
        <f t="shared" si="81"/>
        <v>48046</v>
      </c>
      <c r="C2648" s="53" t="str">
        <f>IF(ISERROR(VLOOKUP(B2648,Оп27_BYN→EUR!$C$3:$C$33,1,0)),"Нет","Да")</f>
        <v>Нет</v>
      </c>
      <c r="D2648" s="54">
        <f t="shared" si="82"/>
        <v>365</v>
      </c>
      <c r="E2648" s="55">
        <f>('Все выпуски'!$H$4*'Все выпуски'!$H$8)*((VLOOKUP(IF(C2648="Нет",VLOOKUP(A2648,Оп27_BYN→EUR!$A$2:$C$33,3,0),VLOOKUP((A2648-1),Оп27_BYN→EUR!$A$2:$C$33,3,0)),$B$2:$G$2774,5,0)-VLOOKUP(B2648,$B$2:$G$2774,5,0))/365+(VLOOKUP(IF(C2648="Нет",VLOOKUP(A2648,Оп27_BYN→EUR!$A$2:$C$33,3,0),VLOOKUP((A2648-1),Оп27_BYN→EUR!$A$2:$C$33,3,0)),$B$2:$G$2774,6,0)-VLOOKUP(B2648,$B$2:$G$2774,6,0))/366)</f>
        <v>1.0668043053397869</v>
      </c>
      <c r="F2648" s="54">
        <f>COUNTIF(D2649:$D$2774,365)</f>
        <v>126</v>
      </c>
      <c r="G2648" s="54">
        <f>COUNTIF(D2649:$D$2774,366)</f>
        <v>0</v>
      </c>
    </row>
    <row r="2649" spans="1:7" x14ac:dyDescent="0.25">
      <c r="A2649" s="54">
        <f>COUNTIF($C$3:C2649,"Да")</f>
        <v>29</v>
      </c>
      <c r="B2649" s="53">
        <f t="shared" si="81"/>
        <v>48047</v>
      </c>
      <c r="C2649" s="53" t="str">
        <f>IF(ISERROR(VLOOKUP(B2649,Оп27_BYN→EUR!$C$3:$C$33,1,0)),"Нет","Да")</f>
        <v>Нет</v>
      </c>
      <c r="D2649" s="54">
        <f t="shared" si="82"/>
        <v>365</v>
      </c>
      <c r="E2649" s="55">
        <f>('Все выпуски'!$H$4*'Все выпуски'!$H$8)*((VLOOKUP(IF(C2649="Нет",VLOOKUP(A2649,Оп27_BYN→EUR!$A$2:$C$33,3,0),VLOOKUP((A2649-1),Оп27_BYN→EUR!$A$2:$C$33,3,0)),$B$2:$G$2774,5,0)-VLOOKUP(B2649,$B$2:$G$2774,5,0))/365+(VLOOKUP(IF(C2649="Нет",VLOOKUP(A2649,Оп27_BYN→EUR!$A$2:$C$33,3,0),VLOOKUP((A2649-1),Оп27_BYN→EUR!$A$2:$C$33,3,0)),$B$2:$G$2774,6,0)-VLOOKUP(B2649,$B$2:$G$2774,6,0))/366)</f>
        <v>1.0934744129732814</v>
      </c>
      <c r="F2649" s="54">
        <f>COUNTIF(D2650:$D$2774,365)</f>
        <v>125</v>
      </c>
      <c r="G2649" s="54">
        <f>COUNTIF(D2650:$D$2774,366)</f>
        <v>0</v>
      </c>
    </row>
    <row r="2650" spans="1:7" x14ac:dyDescent="0.25">
      <c r="A2650" s="54">
        <f>COUNTIF($C$3:C2650,"Да")</f>
        <v>29</v>
      </c>
      <c r="B2650" s="53">
        <f t="shared" si="81"/>
        <v>48048</v>
      </c>
      <c r="C2650" s="53" t="str">
        <f>IF(ISERROR(VLOOKUP(B2650,Оп27_BYN→EUR!$C$3:$C$33,1,0)),"Нет","Да")</f>
        <v>Нет</v>
      </c>
      <c r="D2650" s="54">
        <f t="shared" si="82"/>
        <v>365</v>
      </c>
      <c r="E2650" s="55">
        <f>('Все выпуски'!$H$4*'Все выпуски'!$H$8)*((VLOOKUP(IF(C2650="Нет",VLOOKUP(A2650,Оп27_BYN→EUR!$A$2:$C$33,3,0),VLOOKUP((A2650-1),Оп27_BYN→EUR!$A$2:$C$33,3,0)),$B$2:$G$2774,5,0)-VLOOKUP(B2650,$B$2:$G$2774,5,0))/365+(VLOOKUP(IF(C2650="Нет",VLOOKUP(A2650,Оп27_BYN→EUR!$A$2:$C$33,3,0),VLOOKUP((A2650-1),Оп27_BYN→EUR!$A$2:$C$33,3,0)),$B$2:$G$2774,6,0)-VLOOKUP(B2650,$B$2:$G$2774,6,0))/366)</f>
        <v>1.1201445206067762</v>
      </c>
      <c r="F2650" s="54">
        <f>COUNTIF(D2651:$D$2774,365)</f>
        <v>124</v>
      </c>
      <c r="G2650" s="54">
        <f>COUNTIF(D2651:$D$2774,366)</f>
        <v>0</v>
      </c>
    </row>
    <row r="2651" spans="1:7" x14ac:dyDescent="0.25">
      <c r="A2651" s="54">
        <f>COUNTIF($C$3:C2651,"Да")</f>
        <v>29</v>
      </c>
      <c r="B2651" s="53">
        <f t="shared" si="81"/>
        <v>48049</v>
      </c>
      <c r="C2651" s="53" t="str">
        <f>IF(ISERROR(VLOOKUP(B2651,Оп27_BYN→EUR!$C$3:$C$33,1,0)),"Нет","Да")</f>
        <v>Нет</v>
      </c>
      <c r="D2651" s="54">
        <f t="shared" si="82"/>
        <v>365</v>
      </c>
      <c r="E2651" s="55">
        <f>('Все выпуски'!$H$4*'Все выпуски'!$H$8)*((VLOOKUP(IF(C2651="Нет",VLOOKUP(A2651,Оп27_BYN→EUR!$A$2:$C$33,3,0),VLOOKUP((A2651-1),Оп27_BYN→EUR!$A$2:$C$33,3,0)),$B$2:$G$2774,5,0)-VLOOKUP(B2651,$B$2:$G$2774,5,0))/365+(VLOOKUP(IF(C2651="Нет",VLOOKUP(A2651,Оп27_BYN→EUR!$A$2:$C$33,3,0),VLOOKUP((A2651-1),Оп27_BYN→EUR!$A$2:$C$33,3,0)),$B$2:$G$2774,6,0)-VLOOKUP(B2651,$B$2:$G$2774,6,0))/366)</f>
        <v>1.1468146282402709</v>
      </c>
      <c r="F2651" s="54">
        <f>COUNTIF(D2652:$D$2774,365)</f>
        <v>123</v>
      </c>
      <c r="G2651" s="54">
        <f>COUNTIF(D2652:$D$2774,366)</f>
        <v>0</v>
      </c>
    </row>
    <row r="2652" spans="1:7" x14ac:dyDescent="0.25">
      <c r="A2652" s="54">
        <f>COUNTIF($C$3:C2652,"Да")</f>
        <v>29</v>
      </c>
      <c r="B2652" s="53">
        <f t="shared" si="81"/>
        <v>48050</v>
      </c>
      <c r="C2652" s="53" t="str">
        <f>IF(ISERROR(VLOOKUP(B2652,Оп27_BYN→EUR!$C$3:$C$33,1,0)),"Нет","Да")</f>
        <v>Нет</v>
      </c>
      <c r="D2652" s="54">
        <f t="shared" si="82"/>
        <v>365</v>
      </c>
      <c r="E2652" s="55">
        <f>('Все выпуски'!$H$4*'Все выпуски'!$H$8)*((VLOOKUP(IF(C2652="Нет",VLOOKUP(A2652,Оп27_BYN→EUR!$A$2:$C$33,3,0),VLOOKUP((A2652-1),Оп27_BYN→EUR!$A$2:$C$33,3,0)),$B$2:$G$2774,5,0)-VLOOKUP(B2652,$B$2:$G$2774,5,0))/365+(VLOOKUP(IF(C2652="Нет",VLOOKUP(A2652,Оп27_BYN→EUR!$A$2:$C$33,3,0),VLOOKUP((A2652-1),Оп27_BYN→EUR!$A$2:$C$33,3,0)),$B$2:$G$2774,6,0)-VLOOKUP(B2652,$B$2:$G$2774,6,0))/366)</f>
        <v>1.1734847358737657</v>
      </c>
      <c r="F2652" s="54">
        <f>COUNTIF(D2653:$D$2774,365)</f>
        <v>122</v>
      </c>
      <c r="G2652" s="54">
        <f>COUNTIF(D2653:$D$2774,366)</f>
        <v>0</v>
      </c>
    </row>
    <row r="2653" spans="1:7" x14ac:dyDescent="0.25">
      <c r="A2653" s="54">
        <f>COUNTIF($C$3:C2653,"Да")</f>
        <v>29</v>
      </c>
      <c r="B2653" s="53">
        <f t="shared" si="81"/>
        <v>48051</v>
      </c>
      <c r="C2653" s="53" t="str">
        <f>IF(ISERROR(VLOOKUP(B2653,Оп27_BYN→EUR!$C$3:$C$33,1,0)),"Нет","Да")</f>
        <v>Нет</v>
      </c>
      <c r="D2653" s="54">
        <f t="shared" si="82"/>
        <v>365</v>
      </c>
      <c r="E2653" s="55">
        <f>('Все выпуски'!$H$4*'Все выпуски'!$H$8)*((VLOOKUP(IF(C2653="Нет",VLOOKUP(A2653,Оп27_BYN→EUR!$A$2:$C$33,3,0),VLOOKUP((A2653-1),Оп27_BYN→EUR!$A$2:$C$33,3,0)),$B$2:$G$2774,5,0)-VLOOKUP(B2653,$B$2:$G$2774,5,0))/365+(VLOOKUP(IF(C2653="Нет",VLOOKUP(A2653,Оп27_BYN→EUR!$A$2:$C$33,3,0),VLOOKUP((A2653-1),Оп27_BYN→EUR!$A$2:$C$33,3,0)),$B$2:$G$2774,6,0)-VLOOKUP(B2653,$B$2:$G$2774,6,0))/366)</f>
        <v>1.2001548435072602</v>
      </c>
      <c r="F2653" s="54">
        <f>COUNTIF(D2654:$D$2774,365)</f>
        <v>121</v>
      </c>
      <c r="G2653" s="54">
        <f>COUNTIF(D2654:$D$2774,366)</f>
        <v>0</v>
      </c>
    </row>
    <row r="2654" spans="1:7" x14ac:dyDescent="0.25">
      <c r="A2654" s="54">
        <f>COUNTIF($C$3:C2654,"Да")</f>
        <v>29</v>
      </c>
      <c r="B2654" s="53">
        <f t="shared" si="81"/>
        <v>48052</v>
      </c>
      <c r="C2654" s="53" t="str">
        <f>IF(ISERROR(VLOOKUP(B2654,Оп27_BYN→EUR!$C$3:$C$33,1,0)),"Нет","Да")</f>
        <v>Нет</v>
      </c>
      <c r="D2654" s="54">
        <f t="shared" si="82"/>
        <v>365</v>
      </c>
      <c r="E2654" s="55">
        <f>('Все выпуски'!$H$4*'Все выпуски'!$H$8)*((VLOOKUP(IF(C2654="Нет",VLOOKUP(A2654,Оп27_BYN→EUR!$A$2:$C$33,3,0),VLOOKUP((A2654-1),Оп27_BYN→EUR!$A$2:$C$33,3,0)),$B$2:$G$2774,5,0)-VLOOKUP(B2654,$B$2:$G$2774,5,0))/365+(VLOOKUP(IF(C2654="Нет",VLOOKUP(A2654,Оп27_BYN→EUR!$A$2:$C$33,3,0),VLOOKUP((A2654-1),Оп27_BYN→EUR!$A$2:$C$33,3,0)),$B$2:$G$2774,6,0)-VLOOKUP(B2654,$B$2:$G$2774,6,0))/366)</f>
        <v>1.226824951140755</v>
      </c>
      <c r="F2654" s="54">
        <f>COUNTIF(D2655:$D$2774,365)</f>
        <v>120</v>
      </c>
      <c r="G2654" s="54">
        <f>COUNTIF(D2655:$D$2774,366)</f>
        <v>0</v>
      </c>
    </row>
    <row r="2655" spans="1:7" x14ac:dyDescent="0.25">
      <c r="A2655" s="54">
        <f>COUNTIF($C$3:C2655,"Да")</f>
        <v>29</v>
      </c>
      <c r="B2655" s="53">
        <f t="shared" si="81"/>
        <v>48053</v>
      </c>
      <c r="C2655" s="53" t="str">
        <f>IF(ISERROR(VLOOKUP(B2655,Оп27_BYN→EUR!$C$3:$C$33,1,0)),"Нет","Да")</f>
        <v>Нет</v>
      </c>
      <c r="D2655" s="54">
        <f t="shared" si="82"/>
        <v>365</v>
      </c>
      <c r="E2655" s="55">
        <f>('Все выпуски'!$H$4*'Все выпуски'!$H$8)*((VLOOKUP(IF(C2655="Нет",VLOOKUP(A2655,Оп27_BYN→EUR!$A$2:$C$33,3,0),VLOOKUP((A2655-1),Оп27_BYN→EUR!$A$2:$C$33,3,0)),$B$2:$G$2774,5,0)-VLOOKUP(B2655,$B$2:$G$2774,5,0))/365+(VLOOKUP(IF(C2655="Нет",VLOOKUP(A2655,Оп27_BYN→EUR!$A$2:$C$33,3,0),VLOOKUP((A2655-1),Оп27_BYN→EUR!$A$2:$C$33,3,0)),$B$2:$G$2774,6,0)-VLOOKUP(B2655,$B$2:$G$2774,6,0))/366)</f>
        <v>1.2534950587742495</v>
      </c>
      <c r="F2655" s="54">
        <f>COUNTIF(D2656:$D$2774,365)</f>
        <v>119</v>
      </c>
      <c r="G2655" s="54">
        <f>COUNTIF(D2656:$D$2774,366)</f>
        <v>0</v>
      </c>
    </row>
    <row r="2656" spans="1:7" x14ac:dyDescent="0.25">
      <c r="A2656" s="54">
        <f>COUNTIF($C$3:C2656,"Да")</f>
        <v>29</v>
      </c>
      <c r="B2656" s="53">
        <f t="shared" si="81"/>
        <v>48054</v>
      </c>
      <c r="C2656" s="53" t="str">
        <f>IF(ISERROR(VLOOKUP(B2656,Оп27_BYN→EUR!$C$3:$C$33,1,0)),"Нет","Да")</f>
        <v>Нет</v>
      </c>
      <c r="D2656" s="54">
        <f t="shared" si="82"/>
        <v>365</v>
      </c>
      <c r="E2656" s="55">
        <f>('Все выпуски'!$H$4*'Все выпуски'!$H$8)*((VLOOKUP(IF(C2656="Нет",VLOOKUP(A2656,Оп27_BYN→EUR!$A$2:$C$33,3,0),VLOOKUP((A2656-1),Оп27_BYN→EUR!$A$2:$C$33,3,0)),$B$2:$G$2774,5,0)-VLOOKUP(B2656,$B$2:$G$2774,5,0))/365+(VLOOKUP(IF(C2656="Нет",VLOOKUP(A2656,Оп27_BYN→EUR!$A$2:$C$33,3,0),VLOOKUP((A2656-1),Оп27_BYN→EUR!$A$2:$C$33,3,0)),$B$2:$G$2774,6,0)-VLOOKUP(B2656,$B$2:$G$2774,6,0))/366)</f>
        <v>1.280165166407744</v>
      </c>
      <c r="F2656" s="54">
        <f>COUNTIF(D2657:$D$2774,365)</f>
        <v>118</v>
      </c>
      <c r="G2656" s="54">
        <f>COUNTIF(D2657:$D$2774,366)</f>
        <v>0</v>
      </c>
    </row>
    <row r="2657" spans="1:7" x14ac:dyDescent="0.25">
      <c r="A2657" s="54">
        <f>COUNTIF($C$3:C2657,"Да")</f>
        <v>29</v>
      </c>
      <c r="B2657" s="53">
        <f t="shared" si="81"/>
        <v>48055</v>
      </c>
      <c r="C2657" s="53" t="str">
        <f>IF(ISERROR(VLOOKUP(B2657,Оп27_BYN→EUR!$C$3:$C$33,1,0)),"Нет","Да")</f>
        <v>Нет</v>
      </c>
      <c r="D2657" s="54">
        <f t="shared" si="82"/>
        <v>365</v>
      </c>
      <c r="E2657" s="55">
        <f>('Все выпуски'!$H$4*'Все выпуски'!$H$8)*((VLOOKUP(IF(C2657="Нет",VLOOKUP(A2657,Оп27_BYN→EUR!$A$2:$C$33,3,0),VLOOKUP((A2657-1),Оп27_BYN→EUR!$A$2:$C$33,3,0)),$B$2:$G$2774,5,0)-VLOOKUP(B2657,$B$2:$G$2774,5,0))/365+(VLOOKUP(IF(C2657="Нет",VLOOKUP(A2657,Оп27_BYN→EUR!$A$2:$C$33,3,0),VLOOKUP((A2657-1),Оп27_BYN→EUR!$A$2:$C$33,3,0)),$B$2:$G$2774,6,0)-VLOOKUP(B2657,$B$2:$G$2774,6,0))/366)</f>
        <v>1.306835274041239</v>
      </c>
      <c r="F2657" s="54">
        <f>COUNTIF(D2658:$D$2774,365)</f>
        <v>117</v>
      </c>
      <c r="G2657" s="54">
        <f>COUNTIF(D2658:$D$2774,366)</f>
        <v>0</v>
      </c>
    </row>
    <row r="2658" spans="1:7" x14ac:dyDescent="0.25">
      <c r="A2658" s="54">
        <f>COUNTIF($C$3:C2658,"Да")</f>
        <v>29</v>
      </c>
      <c r="B2658" s="53">
        <f t="shared" si="81"/>
        <v>48056</v>
      </c>
      <c r="C2658" s="53" t="str">
        <f>IF(ISERROR(VLOOKUP(B2658,Оп27_BYN→EUR!$C$3:$C$33,1,0)),"Нет","Да")</f>
        <v>Нет</v>
      </c>
      <c r="D2658" s="54">
        <f t="shared" si="82"/>
        <v>365</v>
      </c>
      <c r="E2658" s="55">
        <f>('Все выпуски'!$H$4*'Все выпуски'!$H$8)*((VLOOKUP(IF(C2658="Нет",VLOOKUP(A2658,Оп27_BYN→EUR!$A$2:$C$33,3,0),VLOOKUP((A2658-1),Оп27_BYN→EUR!$A$2:$C$33,3,0)),$B$2:$G$2774,5,0)-VLOOKUP(B2658,$B$2:$G$2774,5,0))/365+(VLOOKUP(IF(C2658="Нет",VLOOKUP(A2658,Оп27_BYN→EUR!$A$2:$C$33,3,0),VLOOKUP((A2658-1),Оп27_BYN→EUR!$A$2:$C$33,3,0)),$B$2:$G$2774,6,0)-VLOOKUP(B2658,$B$2:$G$2774,6,0))/366)</f>
        <v>1.3335053816747335</v>
      </c>
      <c r="F2658" s="54">
        <f>COUNTIF(D2659:$D$2774,365)</f>
        <v>116</v>
      </c>
      <c r="G2658" s="54">
        <f>COUNTIF(D2659:$D$2774,366)</f>
        <v>0</v>
      </c>
    </row>
    <row r="2659" spans="1:7" x14ac:dyDescent="0.25">
      <c r="A2659" s="54">
        <f>COUNTIF($C$3:C2659,"Да")</f>
        <v>29</v>
      </c>
      <c r="B2659" s="53">
        <f t="shared" si="81"/>
        <v>48057</v>
      </c>
      <c r="C2659" s="53" t="str">
        <f>IF(ISERROR(VLOOKUP(B2659,Оп27_BYN→EUR!$C$3:$C$33,1,0)),"Нет","Да")</f>
        <v>Нет</v>
      </c>
      <c r="D2659" s="54">
        <f t="shared" si="82"/>
        <v>365</v>
      </c>
      <c r="E2659" s="55">
        <f>('Все выпуски'!$H$4*'Все выпуски'!$H$8)*((VLOOKUP(IF(C2659="Нет",VLOOKUP(A2659,Оп27_BYN→EUR!$A$2:$C$33,3,0),VLOOKUP((A2659-1),Оп27_BYN→EUR!$A$2:$C$33,3,0)),$B$2:$G$2774,5,0)-VLOOKUP(B2659,$B$2:$G$2774,5,0))/365+(VLOOKUP(IF(C2659="Нет",VLOOKUP(A2659,Оп27_BYN→EUR!$A$2:$C$33,3,0),VLOOKUP((A2659-1),Оп27_BYN→EUR!$A$2:$C$33,3,0)),$B$2:$G$2774,6,0)-VLOOKUP(B2659,$B$2:$G$2774,6,0))/366)</f>
        <v>1.3601754893082283</v>
      </c>
      <c r="F2659" s="54">
        <f>COUNTIF(D2660:$D$2774,365)</f>
        <v>115</v>
      </c>
      <c r="G2659" s="54">
        <f>COUNTIF(D2660:$D$2774,366)</f>
        <v>0</v>
      </c>
    </row>
    <row r="2660" spans="1:7" x14ac:dyDescent="0.25">
      <c r="A2660" s="54">
        <f>COUNTIF($C$3:C2660,"Да")</f>
        <v>29</v>
      </c>
      <c r="B2660" s="53">
        <f t="shared" si="81"/>
        <v>48058</v>
      </c>
      <c r="C2660" s="53" t="str">
        <f>IF(ISERROR(VLOOKUP(B2660,Оп27_BYN→EUR!$C$3:$C$33,1,0)),"Нет","Да")</f>
        <v>Нет</v>
      </c>
      <c r="D2660" s="54">
        <f t="shared" si="82"/>
        <v>365</v>
      </c>
      <c r="E2660" s="55">
        <f>('Все выпуски'!$H$4*'Все выпуски'!$H$8)*((VLOOKUP(IF(C2660="Нет",VLOOKUP(A2660,Оп27_BYN→EUR!$A$2:$C$33,3,0),VLOOKUP((A2660-1),Оп27_BYN→EUR!$A$2:$C$33,3,0)),$B$2:$G$2774,5,0)-VLOOKUP(B2660,$B$2:$G$2774,5,0))/365+(VLOOKUP(IF(C2660="Нет",VLOOKUP(A2660,Оп27_BYN→EUR!$A$2:$C$33,3,0),VLOOKUP((A2660-1),Оп27_BYN→EUR!$A$2:$C$33,3,0)),$B$2:$G$2774,6,0)-VLOOKUP(B2660,$B$2:$G$2774,6,0))/366)</f>
        <v>1.3868455969417228</v>
      </c>
      <c r="F2660" s="54">
        <f>COUNTIF(D2661:$D$2774,365)</f>
        <v>114</v>
      </c>
      <c r="G2660" s="54">
        <f>COUNTIF(D2661:$D$2774,366)</f>
        <v>0</v>
      </c>
    </row>
    <row r="2661" spans="1:7" x14ac:dyDescent="0.25">
      <c r="A2661" s="54">
        <f>COUNTIF($C$3:C2661,"Да")</f>
        <v>29</v>
      </c>
      <c r="B2661" s="53">
        <f t="shared" si="81"/>
        <v>48059</v>
      </c>
      <c r="C2661" s="53" t="str">
        <f>IF(ISERROR(VLOOKUP(B2661,Оп27_BYN→EUR!$C$3:$C$33,1,0)),"Нет","Да")</f>
        <v>Нет</v>
      </c>
      <c r="D2661" s="54">
        <f t="shared" si="82"/>
        <v>365</v>
      </c>
      <c r="E2661" s="55">
        <f>('Все выпуски'!$H$4*'Все выпуски'!$H$8)*((VLOOKUP(IF(C2661="Нет",VLOOKUP(A2661,Оп27_BYN→EUR!$A$2:$C$33,3,0),VLOOKUP((A2661-1),Оп27_BYN→EUR!$A$2:$C$33,3,0)),$B$2:$G$2774,5,0)-VLOOKUP(B2661,$B$2:$G$2774,5,0))/365+(VLOOKUP(IF(C2661="Нет",VLOOKUP(A2661,Оп27_BYN→EUR!$A$2:$C$33,3,0),VLOOKUP((A2661-1),Оп27_BYN→EUR!$A$2:$C$33,3,0)),$B$2:$G$2774,6,0)-VLOOKUP(B2661,$B$2:$G$2774,6,0))/366)</f>
        <v>1.4135157045752174</v>
      </c>
      <c r="F2661" s="54">
        <f>COUNTIF(D2662:$D$2774,365)</f>
        <v>113</v>
      </c>
      <c r="G2661" s="54">
        <f>COUNTIF(D2662:$D$2774,366)</f>
        <v>0</v>
      </c>
    </row>
    <row r="2662" spans="1:7" x14ac:dyDescent="0.25">
      <c r="A2662" s="54">
        <f>COUNTIF($C$3:C2662,"Да")</f>
        <v>29</v>
      </c>
      <c r="B2662" s="53">
        <f t="shared" si="81"/>
        <v>48060</v>
      </c>
      <c r="C2662" s="53" t="str">
        <f>IF(ISERROR(VLOOKUP(B2662,Оп27_BYN→EUR!$C$3:$C$33,1,0)),"Нет","Да")</f>
        <v>Нет</v>
      </c>
      <c r="D2662" s="54">
        <f t="shared" si="82"/>
        <v>365</v>
      </c>
      <c r="E2662" s="55">
        <f>('Все выпуски'!$H$4*'Все выпуски'!$H$8)*((VLOOKUP(IF(C2662="Нет",VLOOKUP(A2662,Оп27_BYN→EUR!$A$2:$C$33,3,0),VLOOKUP((A2662-1),Оп27_BYN→EUR!$A$2:$C$33,3,0)),$B$2:$G$2774,5,0)-VLOOKUP(B2662,$B$2:$G$2774,5,0))/365+(VLOOKUP(IF(C2662="Нет",VLOOKUP(A2662,Оп27_BYN→EUR!$A$2:$C$33,3,0),VLOOKUP((A2662-1),Оп27_BYN→EUR!$A$2:$C$33,3,0)),$B$2:$G$2774,6,0)-VLOOKUP(B2662,$B$2:$G$2774,6,0))/366)</f>
        <v>1.4401858122087123</v>
      </c>
      <c r="F2662" s="54">
        <f>COUNTIF(D2663:$D$2774,365)</f>
        <v>112</v>
      </c>
      <c r="G2662" s="54">
        <f>COUNTIF(D2663:$D$2774,366)</f>
        <v>0</v>
      </c>
    </row>
    <row r="2663" spans="1:7" x14ac:dyDescent="0.25">
      <c r="A2663" s="54">
        <f>COUNTIF($C$3:C2663,"Да")</f>
        <v>29</v>
      </c>
      <c r="B2663" s="53">
        <f t="shared" si="81"/>
        <v>48061</v>
      </c>
      <c r="C2663" s="53" t="str">
        <f>IF(ISERROR(VLOOKUP(B2663,Оп27_BYN→EUR!$C$3:$C$33,1,0)),"Нет","Да")</f>
        <v>Нет</v>
      </c>
      <c r="D2663" s="54">
        <f t="shared" si="82"/>
        <v>365</v>
      </c>
      <c r="E2663" s="55">
        <f>('Все выпуски'!$H$4*'Все выпуски'!$H$8)*((VLOOKUP(IF(C2663="Нет",VLOOKUP(A2663,Оп27_BYN→EUR!$A$2:$C$33,3,0),VLOOKUP((A2663-1),Оп27_BYN→EUR!$A$2:$C$33,3,0)),$B$2:$G$2774,5,0)-VLOOKUP(B2663,$B$2:$G$2774,5,0))/365+(VLOOKUP(IF(C2663="Нет",VLOOKUP(A2663,Оп27_BYN→EUR!$A$2:$C$33,3,0),VLOOKUP((A2663-1),Оп27_BYN→EUR!$A$2:$C$33,3,0)),$B$2:$G$2774,6,0)-VLOOKUP(B2663,$B$2:$G$2774,6,0))/366)</f>
        <v>1.4668559198422069</v>
      </c>
      <c r="F2663" s="54">
        <f>COUNTIF(D2664:$D$2774,365)</f>
        <v>111</v>
      </c>
      <c r="G2663" s="54">
        <f>COUNTIF(D2664:$D$2774,366)</f>
        <v>0</v>
      </c>
    </row>
    <row r="2664" spans="1:7" x14ac:dyDescent="0.25">
      <c r="A2664" s="54">
        <f>COUNTIF($C$3:C2664,"Да")</f>
        <v>29</v>
      </c>
      <c r="B2664" s="53">
        <f t="shared" si="81"/>
        <v>48062</v>
      </c>
      <c r="C2664" s="53" t="str">
        <f>IF(ISERROR(VLOOKUP(B2664,Оп27_BYN→EUR!$C$3:$C$33,1,0)),"Нет","Да")</f>
        <v>Нет</v>
      </c>
      <c r="D2664" s="54">
        <f t="shared" si="82"/>
        <v>365</v>
      </c>
      <c r="E2664" s="55">
        <f>('Все выпуски'!$H$4*'Все выпуски'!$H$8)*((VLOOKUP(IF(C2664="Нет",VLOOKUP(A2664,Оп27_BYN→EUR!$A$2:$C$33,3,0),VLOOKUP((A2664-1),Оп27_BYN→EUR!$A$2:$C$33,3,0)),$B$2:$G$2774,5,0)-VLOOKUP(B2664,$B$2:$G$2774,5,0))/365+(VLOOKUP(IF(C2664="Нет",VLOOKUP(A2664,Оп27_BYN→EUR!$A$2:$C$33,3,0),VLOOKUP((A2664-1),Оп27_BYN→EUR!$A$2:$C$33,3,0)),$B$2:$G$2774,6,0)-VLOOKUP(B2664,$B$2:$G$2774,6,0))/366)</f>
        <v>1.4935260274757016</v>
      </c>
      <c r="F2664" s="54">
        <f>COUNTIF(D2665:$D$2774,365)</f>
        <v>110</v>
      </c>
      <c r="G2664" s="54">
        <f>COUNTIF(D2665:$D$2774,366)</f>
        <v>0</v>
      </c>
    </row>
    <row r="2665" spans="1:7" x14ac:dyDescent="0.25">
      <c r="A2665" s="54">
        <f>COUNTIF($C$3:C2665,"Да")</f>
        <v>29</v>
      </c>
      <c r="B2665" s="53">
        <f t="shared" si="81"/>
        <v>48063</v>
      </c>
      <c r="C2665" s="53" t="str">
        <f>IF(ISERROR(VLOOKUP(B2665,Оп27_BYN→EUR!$C$3:$C$33,1,0)),"Нет","Да")</f>
        <v>Нет</v>
      </c>
      <c r="D2665" s="54">
        <f t="shared" si="82"/>
        <v>365</v>
      </c>
      <c r="E2665" s="55">
        <f>('Все выпуски'!$H$4*'Все выпуски'!$H$8)*((VLOOKUP(IF(C2665="Нет",VLOOKUP(A2665,Оп27_BYN→EUR!$A$2:$C$33,3,0),VLOOKUP((A2665-1),Оп27_BYN→EUR!$A$2:$C$33,3,0)),$B$2:$G$2774,5,0)-VLOOKUP(B2665,$B$2:$G$2774,5,0))/365+(VLOOKUP(IF(C2665="Нет",VLOOKUP(A2665,Оп27_BYN→EUR!$A$2:$C$33,3,0),VLOOKUP((A2665-1),Оп27_BYN→EUR!$A$2:$C$33,3,0)),$B$2:$G$2774,6,0)-VLOOKUP(B2665,$B$2:$G$2774,6,0))/366)</f>
        <v>1.5201961351091962</v>
      </c>
      <c r="F2665" s="54">
        <f>COUNTIF(D2666:$D$2774,365)</f>
        <v>109</v>
      </c>
      <c r="G2665" s="54">
        <f>COUNTIF(D2666:$D$2774,366)</f>
        <v>0</v>
      </c>
    </row>
    <row r="2666" spans="1:7" x14ac:dyDescent="0.25">
      <c r="A2666" s="54">
        <f>COUNTIF($C$3:C2666,"Да")</f>
        <v>29</v>
      </c>
      <c r="B2666" s="53">
        <f t="shared" si="81"/>
        <v>48064</v>
      </c>
      <c r="C2666" s="53" t="str">
        <f>IF(ISERROR(VLOOKUP(B2666,Оп27_BYN→EUR!$C$3:$C$33,1,0)),"Нет","Да")</f>
        <v>Нет</v>
      </c>
      <c r="D2666" s="54">
        <f t="shared" si="82"/>
        <v>365</v>
      </c>
      <c r="E2666" s="55">
        <f>('Все выпуски'!$H$4*'Все выпуски'!$H$8)*((VLOOKUP(IF(C2666="Нет",VLOOKUP(A2666,Оп27_BYN→EUR!$A$2:$C$33,3,0),VLOOKUP((A2666-1),Оп27_BYN→EUR!$A$2:$C$33,3,0)),$B$2:$G$2774,5,0)-VLOOKUP(B2666,$B$2:$G$2774,5,0))/365+(VLOOKUP(IF(C2666="Нет",VLOOKUP(A2666,Оп27_BYN→EUR!$A$2:$C$33,3,0),VLOOKUP((A2666-1),Оп27_BYN→EUR!$A$2:$C$33,3,0)),$B$2:$G$2774,6,0)-VLOOKUP(B2666,$B$2:$G$2774,6,0))/366)</f>
        <v>1.5468662427426911</v>
      </c>
      <c r="F2666" s="54">
        <f>COUNTIF(D2667:$D$2774,365)</f>
        <v>108</v>
      </c>
      <c r="G2666" s="54">
        <f>COUNTIF(D2667:$D$2774,366)</f>
        <v>0</v>
      </c>
    </row>
    <row r="2667" spans="1:7" x14ac:dyDescent="0.25">
      <c r="A2667" s="54">
        <f>COUNTIF($C$3:C2667,"Да")</f>
        <v>29</v>
      </c>
      <c r="B2667" s="53">
        <f t="shared" si="81"/>
        <v>48065</v>
      </c>
      <c r="C2667" s="53" t="str">
        <f>IF(ISERROR(VLOOKUP(B2667,Оп27_BYN→EUR!$C$3:$C$33,1,0)),"Нет","Да")</f>
        <v>Нет</v>
      </c>
      <c r="D2667" s="54">
        <f t="shared" si="82"/>
        <v>365</v>
      </c>
      <c r="E2667" s="55">
        <f>('Все выпуски'!$H$4*'Все выпуски'!$H$8)*((VLOOKUP(IF(C2667="Нет",VLOOKUP(A2667,Оп27_BYN→EUR!$A$2:$C$33,3,0),VLOOKUP((A2667-1),Оп27_BYN→EUR!$A$2:$C$33,3,0)),$B$2:$G$2774,5,0)-VLOOKUP(B2667,$B$2:$G$2774,5,0))/365+(VLOOKUP(IF(C2667="Нет",VLOOKUP(A2667,Оп27_BYN→EUR!$A$2:$C$33,3,0),VLOOKUP((A2667-1),Оп27_BYN→EUR!$A$2:$C$33,3,0)),$B$2:$G$2774,6,0)-VLOOKUP(B2667,$B$2:$G$2774,6,0))/366)</f>
        <v>1.5735363503761857</v>
      </c>
      <c r="F2667" s="54">
        <f>COUNTIF(D2668:$D$2774,365)</f>
        <v>107</v>
      </c>
      <c r="G2667" s="54">
        <f>COUNTIF(D2668:$D$2774,366)</f>
        <v>0</v>
      </c>
    </row>
    <row r="2668" spans="1:7" x14ac:dyDescent="0.25">
      <c r="A2668" s="54">
        <f>COUNTIF($C$3:C2668,"Да")</f>
        <v>29</v>
      </c>
      <c r="B2668" s="53">
        <f t="shared" si="81"/>
        <v>48066</v>
      </c>
      <c r="C2668" s="53" t="str">
        <f>IF(ISERROR(VLOOKUP(B2668,Оп27_BYN→EUR!$C$3:$C$33,1,0)),"Нет","Да")</f>
        <v>Нет</v>
      </c>
      <c r="D2668" s="54">
        <f t="shared" si="82"/>
        <v>365</v>
      </c>
      <c r="E2668" s="55">
        <f>('Все выпуски'!$H$4*'Все выпуски'!$H$8)*((VLOOKUP(IF(C2668="Нет",VLOOKUP(A2668,Оп27_BYN→EUR!$A$2:$C$33,3,0),VLOOKUP((A2668-1),Оп27_BYN→EUR!$A$2:$C$33,3,0)),$B$2:$G$2774,5,0)-VLOOKUP(B2668,$B$2:$G$2774,5,0))/365+(VLOOKUP(IF(C2668="Нет",VLOOKUP(A2668,Оп27_BYN→EUR!$A$2:$C$33,3,0),VLOOKUP((A2668-1),Оп27_BYN→EUR!$A$2:$C$33,3,0)),$B$2:$G$2774,6,0)-VLOOKUP(B2668,$B$2:$G$2774,6,0))/366)</f>
        <v>1.6002064580096802</v>
      </c>
      <c r="F2668" s="54">
        <f>COUNTIF(D2669:$D$2774,365)</f>
        <v>106</v>
      </c>
      <c r="G2668" s="54">
        <f>COUNTIF(D2669:$D$2774,366)</f>
        <v>0</v>
      </c>
    </row>
    <row r="2669" spans="1:7" x14ac:dyDescent="0.25">
      <c r="A2669" s="54">
        <f>COUNTIF($C$3:C2669,"Да")</f>
        <v>29</v>
      </c>
      <c r="B2669" s="53">
        <f t="shared" si="81"/>
        <v>48067</v>
      </c>
      <c r="C2669" s="53" t="str">
        <f>IF(ISERROR(VLOOKUP(B2669,Оп27_BYN→EUR!$C$3:$C$33,1,0)),"Нет","Да")</f>
        <v>Нет</v>
      </c>
      <c r="D2669" s="54">
        <f t="shared" si="82"/>
        <v>365</v>
      </c>
      <c r="E2669" s="55">
        <f>('Все выпуски'!$H$4*'Все выпуски'!$H$8)*((VLOOKUP(IF(C2669="Нет",VLOOKUP(A2669,Оп27_BYN→EUR!$A$2:$C$33,3,0),VLOOKUP((A2669-1),Оп27_BYN→EUR!$A$2:$C$33,3,0)),$B$2:$G$2774,5,0)-VLOOKUP(B2669,$B$2:$G$2774,5,0))/365+(VLOOKUP(IF(C2669="Нет",VLOOKUP(A2669,Оп27_BYN→EUR!$A$2:$C$33,3,0),VLOOKUP((A2669-1),Оп27_BYN→EUR!$A$2:$C$33,3,0)),$B$2:$G$2774,6,0)-VLOOKUP(B2669,$B$2:$G$2774,6,0))/366)</f>
        <v>1.626876565643175</v>
      </c>
      <c r="F2669" s="54">
        <f>COUNTIF(D2670:$D$2774,365)</f>
        <v>105</v>
      </c>
      <c r="G2669" s="54">
        <f>COUNTIF(D2670:$D$2774,366)</f>
        <v>0</v>
      </c>
    </row>
    <row r="2670" spans="1:7" x14ac:dyDescent="0.25">
      <c r="A2670" s="54">
        <f>COUNTIF($C$3:C2670,"Да")</f>
        <v>29</v>
      </c>
      <c r="B2670" s="53">
        <f t="shared" si="81"/>
        <v>48068</v>
      </c>
      <c r="C2670" s="53" t="str">
        <f>IF(ISERROR(VLOOKUP(B2670,Оп27_BYN→EUR!$C$3:$C$33,1,0)),"Нет","Да")</f>
        <v>Нет</v>
      </c>
      <c r="D2670" s="54">
        <f t="shared" si="82"/>
        <v>365</v>
      </c>
      <c r="E2670" s="55">
        <f>('Все выпуски'!$H$4*'Все выпуски'!$H$8)*((VLOOKUP(IF(C2670="Нет",VLOOKUP(A2670,Оп27_BYN→EUR!$A$2:$C$33,3,0),VLOOKUP((A2670-1),Оп27_BYN→EUR!$A$2:$C$33,3,0)),$B$2:$G$2774,5,0)-VLOOKUP(B2670,$B$2:$G$2774,5,0))/365+(VLOOKUP(IF(C2670="Нет",VLOOKUP(A2670,Оп27_BYN→EUR!$A$2:$C$33,3,0),VLOOKUP((A2670-1),Оп27_BYN→EUR!$A$2:$C$33,3,0)),$B$2:$G$2774,6,0)-VLOOKUP(B2670,$B$2:$G$2774,6,0))/366)</f>
        <v>1.6535466732766695</v>
      </c>
      <c r="F2670" s="54">
        <f>COUNTIF(D2671:$D$2774,365)</f>
        <v>104</v>
      </c>
      <c r="G2670" s="54">
        <f>COUNTIF(D2671:$D$2774,366)</f>
        <v>0</v>
      </c>
    </row>
    <row r="2671" spans="1:7" x14ac:dyDescent="0.25">
      <c r="A2671" s="54">
        <f>COUNTIF($C$3:C2671,"Да")</f>
        <v>29</v>
      </c>
      <c r="B2671" s="53">
        <f t="shared" si="81"/>
        <v>48069</v>
      </c>
      <c r="C2671" s="53" t="str">
        <f>IF(ISERROR(VLOOKUP(B2671,Оп27_BYN→EUR!$C$3:$C$33,1,0)),"Нет","Да")</f>
        <v>Нет</v>
      </c>
      <c r="D2671" s="54">
        <f t="shared" si="82"/>
        <v>365</v>
      </c>
      <c r="E2671" s="55">
        <f>('Все выпуски'!$H$4*'Все выпуски'!$H$8)*((VLOOKUP(IF(C2671="Нет",VLOOKUP(A2671,Оп27_BYN→EUR!$A$2:$C$33,3,0),VLOOKUP((A2671-1),Оп27_BYN→EUR!$A$2:$C$33,3,0)),$B$2:$G$2774,5,0)-VLOOKUP(B2671,$B$2:$G$2774,5,0))/365+(VLOOKUP(IF(C2671="Нет",VLOOKUP(A2671,Оп27_BYN→EUR!$A$2:$C$33,3,0),VLOOKUP((A2671-1),Оп27_BYN→EUR!$A$2:$C$33,3,0)),$B$2:$G$2774,6,0)-VLOOKUP(B2671,$B$2:$G$2774,6,0))/366)</f>
        <v>1.6802167809101645</v>
      </c>
      <c r="F2671" s="54">
        <f>COUNTIF(D2672:$D$2774,365)</f>
        <v>103</v>
      </c>
      <c r="G2671" s="54">
        <f>COUNTIF(D2672:$D$2774,366)</f>
        <v>0</v>
      </c>
    </row>
    <row r="2672" spans="1:7" x14ac:dyDescent="0.25">
      <c r="A2672" s="54">
        <f>COUNTIF($C$3:C2672,"Да")</f>
        <v>29</v>
      </c>
      <c r="B2672" s="53">
        <f t="shared" si="81"/>
        <v>48070</v>
      </c>
      <c r="C2672" s="53" t="str">
        <f>IF(ISERROR(VLOOKUP(B2672,Оп27_BYN→EUR!$C$3:$C$33,1,0)),"Нет","Да")</f>
        <v>Нет</v>
      </c>
      <c r="D2672" s="54">
        <f t="shared" si="82"/>
        <v>365</v>
      </c>
      <c r="E2672" s="55">
        <f>('Все выпуски'!$H$4*'Все выпуски'!$H$8)*((VLOOKUP(IF(C2672="Нет",VLOOKUP(A2672,Оп27_BYN→EUR!$A$2:$C$33,3,0),VLOOKUP((A2672-1),Оп27_BYN→EUR!$A$2:$C$33,3,0)),$B$2:$G$2774,5,0)-VLOOKUP(B2672,$B$2:$G$2774,5,0))/365+(VLOOKUP(IF(C2672="Нет",VLOOKUP(A2672,Оп27_BYN→EUR!$A$2:$C$33,3,0),VLOOKUP((A2672-1),Оп27_BYN→EUR!$A$2:$C$33,3,0)),$B$2:$G$2774,6,0)-VLOOKUP(B2672,$B$2:$G$2774,6,0))/366)</f>
        <v>1.706886888543659</v>
      </c>
      <c r="F2672" s="54">
        <f>COUNTIF(D2673:$D$2774,365)</f>
        <v>102</v>
      </c>
      <c r="G2672" s="54">
        <f>COUNTIF(D2673:$D$2774,366)</f>
        <v>0</v>
      </c>
    </row>
    <row r="2673" spans="1:7" x14ac:dyDescent="0.25">
      <c r="A2673" s="54">
        <f>COUNTIF($C$3:C2673,"Да")</f>
        <v>29</v>
      </c>
      <c r="B2673" s="53">
        <f t="shared" si="81"/>
        <v>48071</v>
      </c>
      <c r="C2673" s="53" t="str">
        <f>IF(ISERROR(VLOOKUP(B2673,Оп27_BYN→EUR!$C$3:$C$33,1,0)),"Нет","Да")</f>
        <v>Нет</v>
      </c>
      <c r="D2673" s="54">
        <f t="shared" si="82"/>
        <v>365</v>
      </c>
      <c r="E2673" s="55">
        <f>('Все выпуски'!$H$4*'Все выпуски'!$H$8)*((VLOOKUP(IF(C2673="Нет",VLOOKUP(A2673,Оп27_BYN→EUR!$A$2:$C$33,3,0),VLOOKUP((A2673-1),Оп27_BYN→EUR!$A$2:$C$33,3,0)),$B$2:$G$2774,5,0)-VLOOKUP(B2673,$B$2:$G$2774,5,0))/365+(VLOOKUP(IF(C2673="Нет",VLOOKUP(A2673,Оп27_BYN→EUR!$A$2:$C$33,3,0),VLOOKUP((A2673-1),Оп27_BYN→EUR!$A$2:$C$33,3,0)),$B$2:$G$2774,6,0)-VLOOKUP(B2673,$B$2:$G$2774,6,0))/366)</f>
        <v>1.7335569961771535</v>
      </c>
      <c r="F2673" s="54">
        <f>COUNTIF(D2674:$D$2774,365)</f>
        <v>101</v>
      </c>
      <c r="G2673" s="54">
        <f>COUNTIF(D2674:$D$2774,366)</f>
        <v>0</v>
      </c>
    </row>
    <row r="2674" spans="1:7" x14ac:dyDescent="0.25">
      <c r="A2674" s="54">
        <f>COUNTIF($C$3:C2674,"Да")</f>
        <v>29</v>
      </c>
      <c r="B2674" s="53">
        <f t="shared" si="81"/>
        <v>48072</v>
      </c>
      <c r="C2674" s="53" t="str">
        <f>IF(ISERROR(VLOOKUP(B2674,Оп27_BYN→EUR!$C$3:$C$33,1,0)),"Нет","Да")</f>
        <v>Нет</v>
      </c>
      <c r="D2674" s="54">
        <f t="shared" si="82"/>
        <v>365</v>
      </c>
      <c r="E2674" s="55">
        <f>('Все выпуски'!$H$4*'Все выпуски'!$H$8)*((VLOOKUP(IF(C2674="Нет",VLOOKUP(A2674,Оп27_BYN→EUR!$A$2:$C$33,3,0),VLOOKUP((A2674-1),Оп27_BYN→EUR!$A$2:$C$33,3,0)),$B$2:$G$2774,5,0)-VLOOKUP(B2674,$B$2:$G$2774,5,0))/365+(VLOOKUP(IF(C2674="Нет",VLOOKUP(A2674,Оп27_BYN→EUR!$A$2:$C$33,3,0),VLOOKUP((A2674-1),Оп27_BYN→EUR!$A$2:$C$33,3,0)),$B$2:$G$2774,6,0)-VLOOKUP(B2674,$B$2:$G$2774,6,0))/366)</f>
        <v>1.7602271038106483</v>
      </c>
      <c r="F2674" s="54">
        <f>COUNTIF(D2675:$D$2774,365)</f>
        <v>100</v>
      </c>
      <c r="G2674" s="54">
        <f>COUNTIF(D2675:$D$2774,366)</f>
        <v>0</v>
      </c>
    </row>
    <row r="2675" spans="1:7" x14ac:dyDescent="0.25">
      <c r="A2675" s="54">
        <f>COUNTIF($C$3:C2675,"Да")</f>
        <v>29</v>
      </c>
      <c r="B2675" s="53">
        <f t="shared" si="81"/>
        <v>48073</v>
      </c>
      <c r="C2675" s="53" t="str">
        <f>IF(ISERROR(VLOOKUP(B2675,Оп27_BYN→EUR!$C$3:$C$33,1,0)),"Нет","Да")</f>
        <v>Нет</v>
      </c>
      <c r="D2675" s="54">
        <f t="shared" si="82"/>
        <v>365</v>
      </c>
      <c r="E2675" s="55">
        <f>('Все выпуски'!$H$4*'Все выпуски'!$H$8)*((VLOOKUP(IF(C2675="Нет",VLOOKUP(A2675,Оп27_BYN→EUR!$A$2:$C$33,3,0),VLOOKUP((A2675-1),Оп27_BYN→EUR!$A$2:$C$33,3,0)),$B$2:$G$2774,5,0)-VLOOKUP(B2675,$B$2:$G$2774,5,0))/365+(VLOOKUP(IF(C2675="Нет",VLOOKUP(A2675,Оп27_BYN→EUR!$A$2:$C$33,3,0),VLOOKUP((A2675-1),Оп27_BYN→EUR!$A$2:$C$33,3,0)),$B$2:$G$2774,6,0)-VLOOKUP(B2675,$B$2:$G$2774,6,0))/366)</f>
        <v>1.7868972114441428</v>
      </c>
      <c r="F2675" s="54">
        <f>COUNTIF(D2676:$D$2774,365)</f>
        <v>99</v>
      </c>
      <c r="G2675" s="54">
        <f>COUNTIF(D2676:$D$2774,366)</f>
        <v>0</v>
      </c>
    </row>
    <row r="2676" spans="1:7" x14ac:dyDescent="0.25">
      <c r="A2676" s="54">
        <f>COUNTIF($C$3:C2676,"Да")</f>
        <v>29</v>
      </c>
      <c r="B2676" s="53">
        <f t="shared" si="81"/>
        <v>48074</v>
      </c>
      <c r="C2676" s="53" t="str">
        <f>IF(ISERROR(VLOOKUP(B2676,Оп27_BYN→EUR!$C$3:$C$33,1,0)),"Нет","Да")</f>
        <v>Нет</v>
      </c>
      <c r="D2676" s="54">
        <f t="shared" si="82"/>
        <v>365</v>
      </c>
      <c r="E2676" s="55">
        <f>('Все выпуски'!$H$4*'Все выпуски'!$H$8)*((VLOOKUP(IF(C2676="Нет",VLOOKUP(A2676,Оп27_BYN→EUR!$A$2:$C$33,3,0),VLOOKUP((A2676-1),Оп27_BYN→EUR!$A$2:$C$33,3,0)),$B$2:$G$2774,5,0)-VLOOKUP(B2676,$B$2:$G$2774,5,0))/365+(VLOOKUP(IF(C2676="Нет",VLOOKUP(A2676,Оп27_BYN→EUR!$A$2:$C$33,3,0),VLOOKUP((A2676-1),Оп27_BYN→EUR!$A$2:$C$33,3,0)),$B$2:$G$2774,6,0)-VLOOKUP(B2676,$B$2:$G$2774,6,0))/366)</f>
        <v>1.8135673190776378</v>
      </c>
      <c r="F2676" s="54">
        <f>COUNTIF(D2677:$D$2774,365)</f>
        <v>98</v>
      </c>
      <c r="G2676" s="54">
        <f>COUNTIF(D2677:$D$2774,366)</f>
        <v>0</v>
      </c>
    </row>
    <row r="2677" spans="1:7" x14ac:dyDescent="0.25">
      <c r="A2677" s="54">
        <f>COUNTIF($C$3:C2677,"Да")</f>
        <v>29</v>
      </c>
      <c r="B2677" s="53">
        <f t="shared" si="81"/>
        <v>48075</v>
      </c>
      <c r="C2677" s="53" t="str">
        <f>IF(ISERROR(VLOOKUP(B2677,Оп27_BYN→EUR!$C$3:$C$33,1,0)),"Нет","Да")</f>
        <v>Нет</v>
      </c>
      <c r="D2677" s="54">
        <f t="shared" si="82"/>
        <v>365</v>
      </c>
      <c r="E2677" s="55">
        <f>('Все выпуски'!$H$4*'Все выпуски'!$H$8)*((VLOOKUP(IF(C2677="Нет",VLOOKUP(A2677,Оп27_BYN→EUR!$A$2:$C$33,3,0),VLOOKUP((A2677-1),Оп27_BYN→EUR!$A$2:$C$33,3,0)),$B$2:$G$2774,5,0)-VLOOKUP(B2677,$B$2:$G$2774,5,0))/365+(VLOOKUP(IF(C2677="Нет",VLOOKUP(A2677,Оп27_BYN→EUR!$A$2:$C$33,3,0),VLOOKUP((A2677-1),Оп27_BYN→EUR!$A$2:$C$33,3,0)),$B$2:$G$2774,6,0)-VLOOKUP(B2677,$B$2:$G$2774,6,0))/366)</f>
        <v>1.8402374267111323</v>
      </c>
      <c r="F2677" s="54">
        <f>COUNTIF(D2678:$D$2774,365)</f>
        <v>97</v>
      </c>
      <c r="G2677" s="54">
        <f>COUNTIF(D2678:$D$2774,366)</f>
        <v>0</v>
      </c>
    </row>
    <row r="2678" spans="1:7" x14ac:dyDescent="0.25">
      <c r="A2678" s="54">
        <f>COUNTIF($C$3:C2678,"Да")</f>
        <v>29</v>
      </c>
      <c r="B2678" s="53">
        <f t="shared" si="81"/>
        <v>48076</v>
      </c>
      <c r="C2678" s="53" t="str">
        <f>IF(ISERROR(VLOOKUP(B2678,Оп27_BYN→EUR!$C$3:$C$33,1,0)),"Нет","Да")</f>
        <v>Нет</v>
      </c>
      <c r="D2678" s="54">
        <f t="shared" si="82"/>
        <v>365</v>
      </c>
      <c r="E2678" s="55">
        <f>('Все выпуски'!$H$4*'Все выпуски'!$H$8)*((VLOOKUP(IF(C2678="Нет",VLOOKUP(A2678,Оп27_BYN→EUR!$A$2:$C$33,3,0),VLOOKUP((A2678-1),Оп27_BYN→EUR!$A$2:$C$33,3,0)),$B$2:$G$2774,5,0)-VLOOKUP(B2678,$B$2:$G$2774,5,0))/365+(VLOOKUP(IF(C2678="Нет",VLOOKUP(A2678,Оп27_BYN→EUR!$A$2:$C$33,3,0),VLOOKUP((A2678-1),Оп27_BYN→EUR!$A$2:$C$33,3,0)),$B$2:$G$2774,6,0)-VLOOKUP(B2678,$B$2:$G$2774,6,0))/366)</f>
        <v>1.8669075343446269</v>
      </c>
      <c r="F2678" s="54">
        <f>COUNTIF(D2679:$D$2774,365)</f>
        <v>96</v>
      </c>
      <c r="G2678" s="54">
        <f>COUNTIF(D2679:$D$2774,366)</f>
        <v>0</v>
      </c>
    </row>
    <row r="2679" spans="1:7" x14ac:dyDescent="0.25">
      <c r="A2679" s="54">
        <f>COUNTIF($C$3:C2679,"Да")</f>
        <v>29</v>
      </c>
      <c r="B2679" s="53">
        <f t="shared" si="81"/>
        <v>48077</v>
      </c>
      <c r="C2679" s="53" t="str">
        <f>IF(ISERROR(VLOOKUP(B2679,Оп27_BYN→EUR!$C$3:$C$33,1,0)),"Нет","Да")</f>
        <v>Нет</v>
      </c>
      <c r="D2679" s="54">
        <f t="shared" si="82"/>
        <v>365</v>
      </c>
      <c r="E2679" s="55">
        <f>('Все выпуски'!$H$4*'Все выпуски'!$H$8)*((VLOOKUP(IF(C2679="Нет",VLOOKUP(A2679,Оп27_BYN→EUR!$A$2:$C$33,3,0),VLOOKUP((A2679-1),Оп27_BYN→EUR!$A$2:$C$33,3,0)),$B$2:$G$2774,5,0)-VLOOKUP(B2679,$B$2:$G$2774,5,0))/365+(VLOOKUP(IF(C2679="Нет",VLOOKUP(A2679,Оп27_BYN→EUR!$A$2:$C$33,3,0),VLOOKUP((A2679-1),Оп27_BYN→EUR!$A$2:$C$33,3,0)),$B$2:$G$2774,6,0)-VLOOKUP(B2679,$B$2:$G$2774,6,0))/366)</f>
        <v>1.8935776419781216</v>
      </c>
      <c r="F2679" s="54">
        <f>COUNTIF(D2680:$D$2774,365)</f>
        <v>95</v>
      </c>
      <c r="G2679" s="54">
        <f>COUNTIF(D2680:$D$2774,366)</f>
        <v>0</v>
      </c>
    </row>
    <row r="2680" spans="1:7" x14ac:dyDescent="0.25">
      <c r="A2680" s="54">
        <f>COUNTIF($C$3:C2680,"Да")</f>
        <v>29</v>
      </c>
      <c r="B2680" s="53">
        <f t="shared" si="81"/>
        <v>48078</v>
      </c>
      <c r="C2680" s="53" t="str">
        <f>IF(ISERROR(VLOOKUP(B2680,Оп27_BYN→EUR!$C$3:$C$33,1,0)),"Нет","Да")</f>
        <v>Нет</v>
      </c>
      <c r="D2680" s="54">
        <f t="shared" si="82"/>
        <v>365</v>
      </c>
      <c r="E2680" s="55">
        <f>('Все выпуски'!$H$4*'Все выпуски'!$H$8)*((VLOOKUP(IF(C2680="Нет",VLOOKUP(A2680,Оп27_BYN→EUR!$A$2:$C$33,3,0),VLOOKUP((A2680-1),Оп27_BYN→EUR!$A$2:$C$33,3,0)),$B$2:$G$2774,5,0)-VLOOKUP(B2680,$B$2:$G$2774,5,0))/365+(VLOOKUP(IF(C2680="Нет",VLOOKUP(A2680,Оп27_BYN→EUR!$A$2:$C$33,3,0),VLOOKUP((A2680-1),Оп27_BYN→EUR!$A$2:$C$33,3,0)),$B$2:$G$2774,6,0)-VLOOKUP(B2680,$B$2:$G$2774,6,0))/366)</f>
        <v>1.9202477496116164</v>
      </c>
      <c r="F2680" s="54">
        <f>COUNTIF(D2681:$D$2774,365)</f>
        <v>94</v>
      </c>
      <c r="G2680" s="54">
        <f>COUNTIF(D2681:$D$2774,366)</f>
        <v>0</v>
      </c>
    </row>
    <row r="2681" spans="1:7" x14ac:dyDescent="0.25">
      <c r="A2681" s="54">
        <f>COUNTIF($C$3:C2681,"Да")</f>
        <v>29</v>
      </c>
      <c r="B2681" s="53">
        <f t="shared" si="81"/>
        <v>48079</v>
      </c>
      <c r="C2681" s="53" t="str">
        <f>IF(ISERROR(VLOOKUP(B2681,Оп27_BYN→EUR!$C$3:$C$33,1,0)),"Нет","Да")</f>
        <v>Нет</v>
      </c>
      <c r="D2681" s="54">
        <f t="shared" si="82"/>
        <v>365</v>
      </c>
      <c r="E2681" s="55">
        <f>('Все выпуски'!$H$4*'Все выпуски'!$H$8)*((VLOOKUP(IF(C2681="Нет",VLOOKUP(A2681,Оп27_BYN→EUR!$A$2:$C$33,3,0),VLOOKUP((A2681-1),Оп27_BYN→EUR!$A$2:$C$33,3,0)),$B$2:$G$2774,5,0)-VLOOKUP(B2681,$B$2:$G$2774,5,0))/365+(VLOOKUP(IF(C2681="Нет",VLOOKUP(A2681,Оп27_BYN→EUR!$A$2:$C$33,3,0),VLOOKUP((A2681-1),Оп27_BYN→EUR!$A$2:$C$33,3,0)),$B$2:$G$2774,6,0)-VLOOKUP(B2681,$B$2:$G$2774,6,0))/366)</f>
        <v>1.9469178572451111</v>
      </c>
      <c r="F2681" s="54">
        <f>COUNTIF(D2682:$D$2774,365)</f>
        <v>93</v>
      </c>
      <c r="G2681" s="54">
        <f>COUNTIF(D2682:$D$2774,366)</f>
        <v>0</v>
      </c>
    </row>
    <row r="2682" spans="1:7" x14ac:dyDescent="0.25">
      <c r="A2682" s="54">
        <f>COUNTIF($C$3:C2682,"Да")</f>
        <v>29</v>
      </c>
      <c r="B2682" s="53">
        <f t="shared" si="81"/>
        <v>48080</v>
      </c>
      <c r="C2682" s="53" t="str">
        <f>IF(ISERROR(VLOOKUP(B2682,Оп27_BYN→EUR!$C$3:$C$33,1,0)),"Нет","Да")</f>
        <v>Нет</v>
      </c>
      <c r="D2682" s="54">
        <f t="shared" si="82"/>
        <v>365</v>
      </c>
      <c r="E2682" s="55">
        <f>('Все выпуски'!$H$4*'Все выпуски'!$H$8)*((VLOOKUP(IF(C2682="Нет",VLOOKUP(A2682,Оп27_BYN→EUR!$A$2:$C$33,3,0),VLOOKUP((A2682-1),Оп27_BYN→EUR!$A$2:$C$33,3,0)),$B$2:$G$2774,5,0)-VLOOKUP(B2682,$B$2:$G$2774,5,0))/365+(VLOOKUP(IF(C2682="Нет",VLOOKUP(A2682,Оп27_BYN→EUR!$A$2:$C$33,3,0),VLOOKUP((A2682-1),Оп27_BYN→EUR!$A$2:$C$33,3,0)),$B$2:$G$2774,6,0)-VLOOKUP(B2682,$B$2:$G$2774,6,0))/366)</f>
        <v>1.9735879648786057</v>
      </c>
      <c r="F2682" s="54">
        <f>COUNTIF(D2683:$D$2774,365)</f>
        <v>92</v>
      </c>
      <c r="G2682" s="54">
        <f>COUNTIF(D2683:$D$2774,366)</f>
        <v>0</v>
      </c>
    </row>
    <row r="2683" spans="1:7" x14ac:dyDescent="0.25">
      <c r="A2683" s="54">
        <f>COUNTIF($C$3:C2683,"Да")</f>
        <v>29</v>
      </c>
      <c r="B2683" s="53">
        <f t="shared" si="81"/>
        <v>48081</v>
      </c>
      <c r="C2683" s="53" t="str">
        <f>IF(ISERROR(VLOOKUP(B2683,Оп27_BYN→EUR!$C$3:$C$33,1,0)),"Нет","Да")</f>
        <v>Нет</v>
      </c>
      <c r="D2683" s="54">
        <f t="shared" si="82"/>
        <v>365</v>
      </c>
      <c r="E2683" s="55">
        <f>('Все выпуски'!$H$4*'Все выпуски'!$H$8)*((VLOOKUP(IF(C2683="Нет",VLOOKUP(A2683,Оп27_BYN→EUR!$A$2:$C$33,3,0),VLOOKUP((A2683-1),Оп27_BYN→EUR!$A$2:$C$33,3,0)),$B$2:$G$2774,5,0)-VLOOKUP(B2683,$B$2:$G$2774,5,0))/365+(VLOOKUP(IF(C2683="Нет",VLOOKUP(A2683,Оп27_BYN→EUR!$A$2:$C$33,3,0),VLOOKUP((A2683-1),Оп27_BYN→EUR!$A$2:$C$33,3,0)),$B$2:$G$2774,6,0)-VLOOKUP(B2683,$B$2:$G$2774,6,0))/366)</f>
        <v>2.0002580725121004</v>
      </c>
      <c r="F2683" s="54">
        <f>COUNTIF(D2684:$D$2774,365)</f>
        <v>91</v>
      </c>
      <c r="G2683" s="54">
        <f>COUNTIF(D2684:$D$2774,366)</f>
        <v>0</v>
      </c>
    </row>
    <row r="2684" spans="1:7" x14ac:dyDescent="0.25">
      <c r="A2684" s="54">
        <f>COUNTIF($C$3:C2684,"Да")</f>
        <v>29</v>
      </c>
      <c r="B2684" s="53">
        <f t="shared" si="81"/>
        <v>48082</v>
      </c>
      <c r="C2684" s="53" t="str">
        <f>IF(ISERROR(VLOOKUP(B2684,Оп27_BYN→EUR!$C$3:$C$33,1,0)),"Нет","Да")</f>
        <v>Нет</v>
      </c>
      <c r="D2684" s="54">
        <f t="shared" si="82"/>
        <v>365</v>
      </c>
      <c r="E2684" s="55">
        <f>('Все выпуски'!$H$4*'Все выпуски'!$H$8)*((VLOOKUP(IF(C2684="Нет",VLOOKUP(A2684,Оп27_BYN→EUR!$A$2:$C$33,3,0),VLOOKUP((A2684-1),Оп27_BYN→EUR!$A$2:$C$33,3,0)),$B$2:$G$2774,5,0)-VLOOKUP(B2684,$B$2:$G$2774,5,0))/365+(VLOOKUP(IF(C2684="Нет",VLOOKUP(A2684,Оп27_BYN→EUR!$A$2:$C$33,3,0),VLOOKUP((A2684-1),Оп27_BYN→EUR!$A$2:$C$33,3,0)),$B$2:$G$2774,6,0)-VLOOKUP(B2684,$B$2:$G$2774,6,0))/366)</f>
        <v>2.0269281801455952</v>
      </c>
      <c r="F2684" s="54">
        <f>COUNTIF(D2685:$D$2774,365)</f>
        <v>90</v>
      </c>
      <c r="G2684" s="54">
        <f>COUNTIF(D2685:$D$2774,366)</f>
        <v>0</v>
      </c>
    </row>
    <row r="2685" spans="1:7" x14ac:dyDescent="0.25">
      <c r="A2685" s="54">
        <f>COUNTIF($C$3:C2685,"Да")</f>
        <v>29</v>
      </c>
      <c r="B2685" s="53">
        <f t="shared" si="81"/>
        <v>48083</v>
      </c>
      <c r="C2685" s="53" t="str">
        <f>IF(ISERROR(VLOOKUP(B2685,Оп27_BYN→EUR!$C$3:$C$33,1,0)),"Нет","Да")</f>
        <v>Нет</v>
      </c>
      <c r="D2685" s="54">
        <f t="shared" si="82"/>
        <v>365</v>
      </c>
      <c r="E2685" s="55">
        <f>('Все выпуски'!$H$4*'Все выпуски'!$H$8)*((VLOOKUP(IF(C2685="Нет",VLOOKUP(A2685,Оп27_BYN→EUR!$A$2:$C$33,3,0),VLOOKUP((A2685-1),Оп27_BYN→EUR!$A$2:$C$33,3,0)),$B$2:$G$2774,5,0)-VLOOKUP(B2685,$B$2:$G$2774,5,0))/365+(VLOOKUP(IF(C2685="Нет",VLOOKUP(A2685,Оп27_BYN→EUR!$A$2:$C$33,3,0),VLOOKUP((A2685-1),Оп27_BYN→EUR!$A$2:$C$33,3,0)),$B$2:$G$2774,6,0)-VLOOKUP(B2685,$B$2:$G$2774,6,0))/366)</f>
        <v>2.0535982877790895</v>
      </c>
      <c r="F2685" s="54">
        <f>COUNTIF(D2686:$D$2774,365)</f>
        <v>89</v>
      </c>
      <c r="G2685" s="54">
        <f>COUNTIF(D2686:$D$2774,366)</f>
        <v>0</v>
      </c>
    </row>
    <row r="2686" spans="1:7" x14ac:dyDescent="0.25">
      <c r="A2686" s="54">
        <f>COUNTIF($C$3:C2686,"Да")</f>
        <v>29</v>
      </c>
      <c r="B2686" s="53">
        <f t="shared" si="81"/>
        <v>48084</v>
      </c>
      <c r="C2686" s="53" t="str">
        <f>IF(ISERROR(VLOOKUP(B2686,Оп27_BYN→EUR!$C$3:$C$33,1,0)),"Нет","Да")</f>
        <v>Нет</v>
      </c>
      <c r="D2686" s="54">
        <f t="shared" si="82"/>
        <v>365</v>
      </c>
      <c r="E2686" s="55">
        <f>('Все выпуски'!$H$4*'Все выпуски'!$H$8)*((VLOOKUP(IF(C2686="Нет",VLOOKUP(A2686,Оп27_BYN→EUR!$A$2:$C$33,3,0),VLOOKUP((A2686-1),Оп27_BYN→EUR!$A$2:$C$33,3,0)),$B$2:$G$2774,5,0)-VLOOKUP(B2686,$B$2:$G$2774,5,0))/365+(VLOOKUP(IF(C2686="Нет",VLOOKUP(A2686,Оп27_BYN→EUR!$A$2:$C$33,3,0),VLOOKUP((A2686-1),Оп27_BYN→EUR!$A$2:$C$33,3,0)),$B$2:$G$2774,6,0)-VLOOKUP(B2686,$B$2:$G$2774,6,0))/366)</f>
        <v>2.0802683954125842</v>
      </c>
      <c r="F2686" s="54">
        <f>COUNTIF(D2687:$D$2774,365)</f>
        <v>88</v>
      </c>
      <c r="G2686" s="54">
        <f>COUNTIF(D2687:$D$2774,366)</f>
        <v>0</v>
      </c>
    </row>
    <row r="2687" spans="1:7" x14ac:dyDescent="0.25">
      <c r="A2687" s="54">
        <f>COUNTIF($C$3:C2687,"Да")</f>
        <v>29</v>
      </c>
      <c r="B2687" s="53">
        <f t="shared" si="81"/>
        <v>48085</v>
      </c>
      <c r="C2687" s="53" t="str">
        <f>IF(ISERROR(VLOOKUP(B2687,Оп27_BYN→EUR!$C$3:$C$33,1,0)),"Нет","Да")</f>
        <v>Нет</v>
      </c>
      <c r="D2687" s="54">
        <f t="shared" si="82"/>
        <v>365</v>
      </c>
      <c r="E2687" s="55">
        <f>('Все выпуски'!$H$4*'Все выпуски'!$H$8)*((VLOOKUP(IF(C2687="Нет",VLOOKUP(A2687,Оп27_BYN→EUR!$A$2:$C$33,3,0),VLOOKUP((A2687-1),Оп27_BYN→EUR!$A$2:$C$33,3,0)),$B$2:$G$2774,5,0)-VLOOKUP(B2687,$B$2:$G$2774,5,0))/365+(VLOOKUP(IF(C2687="Нет",VLOOKUP(A2687,Оп27_BYN→EUR!$A$2:$C$33,3,0),VLOOKUP((A2687-1),Оп27_BYN→EUR!$A$2:$C$33,3,0)),$B$2:$G$2774,6,0)-VLOOKUP(B2687,$B$2:$G$2774,6,0))/366)</f>
        <v>2.106938503046079</v>
      </c>
      <c r="F2687" s="54">
        <f>COUNTIF(D2688:$D$2774,365)</f>
        <v>87</v>
      </c>
      <c r="G2687" s="54">
        <f>COUNTIF(D2688:$D$2774,366)</f>
        <v>0</v>
      </c>
    </row>
    <row r="2688" spans="1:7" x14ac:dyDescent="0.25">
      <c r="A2688" s="54">
        <f>COUNTIF($C$3:C2688,"Да")</f>
        <v>29</v>
      </c>
      <c r="B2688" s="53">
        <f t="shared" si="81"/>
        <v>48086</v>
      </c>
      <c r="C2688" s="53" t="str">
        <f>IF(ISERROR(VLOOKUP(B2688,Оп27_BYN→EUR!$C$3:$C$33,1,0)),"Нет","Да")</f>
        <v>Нет</v>
      </c>
      <c r="D2688" s="54">
        <f t="shared" si="82"/>
        <v>365</v>
      </c>
      <c r="E2688" s="55">
        <f>('Все выпуски'!$H$4*'Все выпуски'!$H$8)*((VLOOKUP(IF(C2688="Нет",VLOOKUP(A2688,Оп27_BYN→EUR!$A$2:$C$33,3,0),VLOOKUP((A2688-1),Оп27_BYN→EUR!$A$2:$C$33,3,0)),$B$2:$G$2774,5,0)-VLOOKUP(B2688,$B$2:$G$2774,5,0))/365+(VLOOKUP(IF(C2688="Нет",VLOOKUP(A2688,Оп27_BYN→EUR!$A$2:$C$33,3,0),VLOOKUP((A2688-1),Оп27_BYN→EUR!$A$2:$C$33,3,0)),$B$2:$G$2774,6,0)-VLOOKUP(B2688,$B$2:$G$2774,6,0))/366)</f>
        <v>2.1336086106795737</v>
      </c>
      <c r="F2688" s="54">
        <f>COUNTIF(D2689:$D$2774,365)</f>
        <v>86</v>
      </c>
      <c r="G2688" s="54">
        <f>COUNTIF(D2689:$D$2774,366)</f>
        <v>0</v>
      </c>
    </row>
    <row r="2689" spans="1:7" x14ac:dyDescent="0.25">
      <c r="A2689" s="54">
        <f>COUNTIF($C$3:C2689,"Да")</f>
        <v>29</v>
      </c>
      <c r="B2689" s="53">
        <f t="shared" si="81"/>
        <v>48087</v>
      </c>
      <c r="C2689" s="53" t="str">
        <f>IF(ISERROR(VLOOKUP(B2689,Оп27_BYN→EUR!$C$3:$C$33,1,0)),"Нет","Да")</f>
        <v>Нет</v>
      </c>
      <c r="D2689" s="54">
        <f t="shared" si="82"/>
        <v>365</v>
      </c>
      <c r="E2689" s="55">
        <f>('Все выпуски'!$H$4*'Все выпуски'!$H$8)*((VLOOKUP(IF(C2689="Нет",VLOOKUP(A2689,Оп27_BYN→EUR!$A$2:$C$33,3,0),VLOOKUP((A2689-1),Оп27_BYN→EUR!$A$2:$C$33,3,0)),$B$2:$G$2774,5,0)-VLOOKUP(B2689,$B$2:$G$2774,5,0))/365+(VLOOKUP(IF(C2689="Нет",VLOOKUP(A2689,Оп27_BYN→EUR!$A$2:$C$33,3,0),VLOOKUP((A2689-1),Оп27_BYN→EUR!$A$2:$C$33,3,0)),$B$2:$G$2774,6,0)-VLOOKUP(B2689,$B$2:$G$2774,6,0))/366)</f>
        <v>2.1602787183130685</v>
      </c>
      <c r="F2689" s="54">
        <f>COUNTIF(D2690:$D$2774,365)</f>
        <v>85</v>
      </c>
      <c r="G2689" s="54">
        <f>COUNTIF(D2690:$D$2774,366)</f>
        <v>0</v>
      </c>
    </row>
    <row r="2690" spans="1:7" x14ac:dyDescent="0.25">
      <c r="A2690" s="54">
        <f>COUNTIF($C$3:C2690,"Да")</f>
        <v>29</v>
      </c>
      <c r="B2690" s="53">
        <f t="shared" si="81"/>
        <v>48088</v>
      </c>
      <c r="C2690" s="53" t="str">
        <f>IF(ISERROR(VLOOKUP(B2690,Оп27_BYN→EUR!$C$3:$C$33,1,0)),"Нет","Да")</f>
        <v>Нет</v>
      </c>
      <c r="D2690" s="54">
        <f t="shared" si="82"/>
        <v>365</v>
      </c>
      <c r="E2690" s="55">
        <f>('Все выпуски'!$H$4*'Все выпуски'!$H$8)*((VLOOKUP(IF(C2690="Нет",VLOOKUP(A2690,Оп27_BYN→EUR!$A$2:$C$33,3,0),VLOOKUP((A2690-1),Оп27_BYN→EUR!$A$2:$C$33,3,0)),$B$2:$G$2774,5,0)-VLOOKUP(B2690,$B$2:$G$2774,5,0))/365+(VLOOKUP(IF(C2690="Нет",VLOOKUP(A2690,Оп27_BYN→EUR!$A$2:$C$33,3,0),VLOOKUP((A2690-1),Оп27_BYN→EUR!$A$2:$C$33,3,0)),$B$2:$G$2774,6,0)-VLOOKUP(B2690,$B$2:$G$2774,6,0))/366)</f>
        <v>2.1869488259465628</v>
      </c>
      <c r="F2690" s="54">
        <f>COUNTIF(D2691:$D$2774,365)</f>
        <v>84</v>
      </c>
      <c r="G2690" s="54">
        <f>COUNTIF(D2691:$D$2774,366)</f>
        <v>0</v>
      </c>
    </row>
    <row r="2691" spans="1:7" x14ac:dyDescent="0.25">
      <c r="A2691" s="54">
        <f>COUNTIF($C$3:C2691,"Да")</f>
        <v>29</v>
      </c>
      <c r="B2691" s="53">
        <f t="shared" si="81"/>
        <v>48089</v>
      </c>
      <c r="C2691" s="53" t="str">
        <f>IF(ISERROR(VLOOKUP(B2691,Оп27_BYN→EUR!$C$3:$C$33,1,0)),"Нет","Да")</f>
        <v>Нет</v>
      </c>
      <c r="D2691" s="54">
        <f t="shared" si="82"/>
        <v>365</v>
      </c>
      <c r="E2691" s="55">
        <f>('Все выпуски'!$H$4*'Все выпуски'!$H$8)*((VLOOKUP(IF(C2691="Нет",VLOOKUP(A2691,Оп27_BYN→EUR!$A$2:$C$33,3,0),VLOOKUP((A2691-1),Оп27_BYN→EUR!$A$2:$C$33,3,0)),$B$2:$G$2774,5,0)-VLOOKUP(B2691,$B$2:$G$2774,5,0))/365+(VLOOKUP(IF(C2691="Нет",VLOOKUP(A2691,Оп27_BYN→EUR!$A$2:$C$33,3,0),VLOOKUP((A2691-1),Оп27_BYN→EUR!$A$2:$C$33,3,0)),$B$2:$G$2774,6,0)-VLOOKUP(B2691,$B$2:$G$2774,6,0))/366)</f>
        <v>2.213618933580058</v>
      </c>
      <c r="F2691" s="54">
        <f>COUNTIF(D2692:$D$2774,365)</f>
        <v>83</v>
      </c>
      <c r="G2691" s="54">
        <f>COUNTIF(D2692:$D$2774,366)</f>
        <v>0</v>
      </c>
    </row>
    <row r="2692" spans="1:7" x14ac:dyDescent="0.25">
      <c r="A2692" s="54">
        <f>COUNTIF($C$3:C2692,"Да")</f>
        <v>29</v>
      </c>
      <c r="B2692" s="53">
        <f t="shared" ref="B2692:B2755" si="83">B2691+1</f>
        <v>48090</v>
      </c>
      <c r="C2692" s="53" t="str">
        <f>IF(ISERROR(VLOOKUP(B2692,Оп27_BYN→EUR!$C$3:$C$33,1,0)),"Нет","Да")</f>
        <v>Нет</v>
      </c>
      <c r="D2692" s="54">
        <f t="shared" si="82"/>
        <v>365</v>
      </c>
      <c r="E2692" s="55">
        <f>('Все выпуски'!$H$4*'Все выпуски'!$H$8)*((VLOOKUP(IF(C2692="Нет",VLOOKUP(A2692,Оп27_BYN→EUR!$A$2:$C$33,3,0),VLOOKUP((A2692-1),Оп27_BYN→EUR!$A$2:$C$33,3,0)),$B$2:$G$2774,5,0)-VLOOKUP(B2692,$B$2:$G$2774,5,0))/365+(VLOOKUP(IF(C2692="Нет",VLOOKUP(A2692,Оп27_BYN→EUR!$A$2:$C$33,3,0),VLOOKUP((A2692-1),Оп27_BYN→EUR!$A$2:$C$33,3,0)),$B$2:$G$2774,6,0)-VLOOKUP(B2692,$B$2:$G$2774,6,0))/366)</f>
        <v>2.2402890412135523</v>
      </c>
      <c r="F2692" s="54">
        <f>COUNTIF(D2693:$D$2774,365)</f>
        <v>82</v>
      </c>
      <c r="G2692" s="54">
        <f>COUNTIF(D2693:$D$2774,366)</f>
        <v>0</v>
      </c>
    </row>
    <row r="2693" spans="1:7" x14ac:dyDescent="0.25">
      <c r="A2693" s="54">
        <f>COUNTIF($C$3:C2693,"Да")</f>
        <v>29</v>
      </c>
      <c r="B2693" s="53">
        <f t="shared" si="83"/>
        <v>48091</v>
      </c>
      <c r="C2693" s="53" t="str">
        <f>IF(ISERROR(VLOOKUP(B2693,Оп27_BYN→EUR!$C$3:$C$33,1,0)),"Нет","Да")</f>
        <v>Нет</v>
      </c>
      <c r="D2693" s="54">
        <f t="shared" si="82"/>
        <v>365</v>
      </c>
      <c r="E2693" s="55">
        <f>('Все выпуски'!$H$4*'Все выпуски'!$H$8)*((VLOOKUP(IF(C2693="Нет",VLOOKUP(A2693,Оп27_BYN→EUR!$A$2:$C$33,3,0),VLOOKUP((A2693-1),Оп27_BYN→EUR!$A$2:$C$33,3,0)),$B$2:$G$2774,5,0)-VLOOKUP(B2693,$B$2:$G$2774,5,0))/365+(VLOOKUP(IF(C2693="Нет",VLOOKUP(A2693,Оп27_BYN→EUR!$A$2:$C$33,3,0),VLOOKUP((A2693-1),Оп27_BYN→EUR!$A$2:$C$33,3,0)),$B$2:$G$2774,6,0)-VLOOKUP(B2693,$B$2:$G$2774,6,0))/366)</f>
        <v>2.2669591488470471</v>
      </c>
      <c r="F2693" s="54">
        <f>COUNTIF(D2694:$D$2774,365)</f>
        <v>81</v>
      </c>
      <c r="G2693" s="54">
        <f>COUNTIF(D2694:$D$2774,366)</f>
        <v>0</v>
      </c>
    </row>
    <row r="2694" spans="1:7" x14ac:dyDescent="0.25">
      <c r="A2694" s="54">
        <f>COUNTIF($C$3:C2694,"Да")</f>
        <v>29</v>
      </c>
      <c r="B2694" s="53">
        <f t="shared" si="83"/>
        <v>48092</v>
      </c>
      <c r="C2694" s="53" t="str">
        <f>IF(ISERROR(VLOOKUP(B2694,Оп27_BYN→EUR!$C$3:$C$33,1,0)),"Нет","Да")</f>
        <v>Нет</v>
      </c>
      <c r="D2694" s="54">
        <f t="shared" si="82"/>
        <v>365</v>
      </c>
      <c r="E2694" s="55">
        <f>('Все выпуски'!$H$4*'Все выпуски'!$H$8)*((VLOOKUP(IF(C2694="Нет",VLOOKUP(A2694,Оп27_BYN→EUR!$A$2:$C$33,3,0),VLOOKUP((A2694-1),Оп27_BYN→EUR!$A$2:$C$33,3,0)),$B$2:$G$2774,5,0)-VLOOKUP(B2694,$B$2:$G$2774,5,0))/365+(VLOOKUP(IF(C2694="Нет",VLOOKUP(A2694,Оп27_BYN→EUR!$A$2:$C$33,3,0),VLOOKUP((A2694-1),Оп27_BYN→EUR!$A$2:$C$33,3,0)),$B$2:$G$2774,6,0)-VLOOKUP(B2694,$B$2:$G$2774,6,0))/366)</f>
        <v>2.2936292564805418</v>
      </c>
      <c r="F2694" s="54">
        <f>COUNTIF(D2695:$D$2774,365)</f>
        <v>80</v>
      </c>
      <c r="G2694" s="54">
        <f>COUNTIF(D2695:$D$2774,366)</f>
        <v>0</v>
      </c>
    </row>
    <row r="2695" spans="1:7" x14ac:dyDescent="0.25">
      <c r="A2695" s="54">
        <f>COUNTIF($C$3:C2695,"Да")</f>
        <v>29</v>
      </c>
      <c r="B2695" s="53">
        <f t="shared" si="83"/>
        <v>48093</v>
      </c>
      <c r="C2695" s="53" t="str">
        <f>IF(ISERROR(VLOOKUP(B2695,Оп27_BYN→EUR!$C$3:$C$33,1,0)),"Нет","Да")</f>
        <v>Нет</v>
      </c>
      <c r="D2695" s="54">
        <f t="shared" si="82"/>
        <v>365</v>
      </c>
      <c r="E2695" s="55">
        <f>('Все выпуски'!$H$4*'Все выпуски'!$H$8)*((VLOOKUP(IF(C2695="Нет",VLOOKUP(A2695,Оп27_BYN→EUR!$A$2:$C$33,3,0),VLOOKUP((A2695-1),Оп27_BYN→EUR!$A$2:$C$33,3,0)),$B$2:$G$2774,5,0)-VLOOKUP(B2695,$B$2:$G$2774,5,0))/365+(VLOOKUP(IF(C2695="Нет",VLOOKUP(A2695,Оп27_BYN→EUR!$A$2:$C$33,3,0),VLOOKUP((A2695-1),Оп27_BYN→EUR!$A$2:$C$33,3,0)),$B$2:$G$2774,6,0)-VLOOKUP(B2695,$B$2:$G$2774,6,0))/366)</f>
        <v>2.3202993641140361</v>
      </c>
      <c r="F2695" s="54">
        <f>COUNTIF(D2696:$D$2774,365)</f>
        <v>79</v>
      </c>
      <c r="G2695" s="54">
        <f>COUNTIF(D2696:$D$2774,366)</f>
        <v>0</v>
      </c>
    </row>
    <row r="2696" spans="1:7" x14ac:dyDescent="0.25">
      <c r="A2696" s="54">
        <f>COUNTIF($C$3:C2696,"Да")</f>
        <v>29</v>
      </c>
      <c r="B2696" s="53">
        <f t="shared" si="83"/>
        <v>48094</v>
      </c>
      <c r="C2696" s="53" t="str">
        <f>IF(ISERROR(VLOOKUP(B2696,Оп27_BYN→EUR!$C$3:$C$33,1,0)),"Нет","Да")</f>
        <v>Нет</v>
      </c>
      <c r="D2696" s="54">
        <f t="shared" si="82"/>
        <v>365</v>
      </c>
      <c r="E2696" s="55">
        <f>('Все выпуски'!$H$4*'Все выпуски'!$H$8)*((VLOOKUP(IF(C2696="Нет",VLOOKUP(A2696,Оп27_BYN→EUR!$A$2:$C$33,3,0),VLOOKUP((A2696-1),Оп27_BYN→EUR!$A$2:$C$33,3,0)),$B$2:$G$2774,5,0)-VLOOKUP(B2696,$B$2:$G$2774,5,0))/365+(VLOOKUP(IF(C2696="Нет",VLOOKUP(A2696,Оп27_BYN→EUR!$A$2:$C$33,3,0),VLOOKUP((A2696-1),Оп27_BYN→EUR!$A$2:$C$33,3,0)),$B$2:$G$2774,6,0)-VLOOKUP(B2696,$B$2:$G$2774,6,0))/366)</f>
        <v>2.3469694717475313</v>
      </c>
      <c r="F2696" s="54">
        <f>COUNTIF(D2697:$D$2774,365)</f>
        <v>78</v>
      </c>
      <c r="G2696" s="54">
        <f>COUNTIF(D2697:$D$2774,366)</f>
        <v>0</v>
      </c>
    </row>
    <row r="2697" spans="1:7" x14ac:dyDescent="0.25">
      <c r="A2697" s="54">
        <f>COUNTIF($C$3:C2697,"Да")</f>
        <v>29</v>
      </c>
      <c r="B2697" s="53">
        <f t="shared" si="83"/>
        <v>48095</v>
      </c>
      <c r="C2697" s="53" t="str">
        <f>IF(ISERROR(VLOOKUP(B2697,Оп27_BYN→EUR!$C$3:$C$33,1,0)),"Нет","Да")</f>
        <v>Нет</v>
      </c>
      <c r="D2697" s="54">
        <f t="shared" si="82"/>
        <v>365</v>
      </c>
      <c r="E2697" s="55">
        <f>('Все выпуски'!$H$4*'Все выпуски'!$H$8)*((VLOOKUP(IF(C2697="Нет",VLOOKUP(A2697,Оп27_BYN→EUR!$A$2:$C$33,3,0),VLOOKUP((A2697-1),Оп27_BYN→EUR!$A$2:$C$33,3,0)),$B$2:$G$2774,5,0)-VLOOKUP(B2697,$B$2:$G$2774,5,0))/365+(VLOOKUP(IF(C2697="Нет",VLOOKUP(A2697,Оп27_BYN→EUR!$A$2:$C$33,3,0),VLOOKUP((A2697-1),Оп27_BYN→EUR!$A$2:$C$33,3,0)),$B$2:$G$2774,6,0)-VLOOKUP(B2697,$B$2:$G$2774,6,0))/366)</f>
        <v>2.3736395793810257</v>
      </c>
      <c r="F2697" s="54">
        <f>COUNTIF(D2698:$D$2774,365)</f>
        <v>77</v>
      </c>
      <c r="G2697" s="54">
        <f>COUNTIF(D2698:$D$2774,366)</f>
        <v>0</v>
      </c>
    </row>
    <row r="2698" spans="1:7" x14ac:dyDescent="0.25">
      <c r="A2698" s="54">
        <f>COUNTIF($C$3:C2698,"Да")</f>
        <v>29</v>
      </c>
      <c r="B2698" s="53">
        <f t="shared" si="83"/>
        <v>48096</v>
      </c>
      <c r="C2698" s="53" t="str">
        <f>IF(ISERROR(VLOOKUP(B2698,Оп27_BYN→EUR!$C$3:$C$33,1,0)),"Нет","Да")</f>
        <v>Нет</v>
      </c>
      <c r="D2698" s="54">
        <f t="shared" si="82"/>
        <v>365</v>
      </c>
      <c r="E2698" s="55">
        <f>('Все выпуски'!$H$4*'Все выпуски'!$H$8)*((VLOOKUP(IF(C2698="Нет",VLOOKUP(A2698,Оп27_BYN→EUR!$A$2:$C$33,3,0),VLOOKUP((A2698-1),Оп27_BYN→EUR!$A$2:$C$33,3,0)),$B$2:$G$2774,5,0)-VLOOKUP(B2698,$B$2:$G$2774,5,0))/365+(VLOOKUP(IF(C2698="Нет",VLOOKUP(A2698,Оп27_BYN→EUR!$A$2:$C$33,3,0),VLOOKUP((A2698-1),Оп27_BYN→EUR!$A$2:$C$33,3,0)),$B$2:$G$2774,6,0)-VLOOKUP(B2698,$B$2:$G$2774,6,0))/366)</f>
        <v>2.4003096870145204</v>
      </c>
      <c r="F2698" s="54">
        <f>COUNTIF(D2699:$D$2774,365)</f>
        <v>76</v>
      </c>
      <c r="G2698" s="54">
        <f>COUNTIF(D2699:$D$2774,366)</f>
        <v>0</v>
      </c>
    </row>
    <row r="2699" spans="1:7" x14ac:dyDescent="0.25">
      <c r="A2699" s="54">
        <f>COUNTIF($C$3:C2699,"Да")</f>
        <v>29</v>
      </c>
      <c r="B2699" s="53">
        <f t="shared" si="83"/>
        <v>48097</v>
      </c>
      <c r="C2699" s="53" t="str">
        <f>IF(ISERROR(VLOOKUP(B2699,Оп27_BYN→EUR!$C$3:$C$33,1,0)),"Нет","Да")</f>
        <v>Нет</v>
      </c>
      <c r="D2699" s="54">
        <f t="shared" si="82"/>
        <v>365</v>
      </c>
      <c r="E2699" s="55">
        <f>('Все выпуски'!$H$4*'Все выпуски'!$H$8)*((VLOOKUP(IF(C2699="Нет",VLOOKUP(A2699,Оп27_BYN→EUR!$A$2:$C$33,3,0),VLOOKUP((A2699-1),Оп27_BYN→EUR!$A$2:$C$33,3,0)),$B$2:$G$2774,5,0)-VLOOKUP(B2699,$B$2:$G$2774,5,0))/365+(VLOOKUP(IF(C2699="Нет",VLOOKUP(A2699,Оп27_BYN→EUR!$A$2:$C$33,3,0),VLOOKUP((A2699-1),Оп27_BYN→EUR!$A$2:$C$33,3,0)),$B$2:$G$2774,6,0)-VLOOKUP(B2699,$B$2:$G$2774,6,0))/366)</f>
        <v>2.4269797946480152</v>
      </c>
      <c r="F2699" s="54">
        <f>COUNTIF(D2700:$D$2774,365)</f>
        <v>75</v>
      </c>
      <c r="G2699" s="54">
        <f>COUNTIF(D2700:$D$2774,366)</f>
        <v>0</v>
      </c>
    </row>
    <row r="2700" spans="1:7" x14ac:dyDescent="0.25">
      <c r="A2700" s="54">
        <f>COUNTIF($C$3:C2700,"Да")</f>
        <v>30</v>
      </c>
      <c r="B2700" s="53">
        <f t="shared" si="83"/>
        <v>48098</v>
      </c>
      <c r="C2700" s="53" t="str">
        <f>IF(ISERROR(VLOOKUP(B2700,Оп27_BYN→EUR!$C$3:$C$33,1,0)),"Нет","Да")</f>
        <v>Да</v>
      </c>
      <c r="D2700" s="54">
        <f t="shared" si="82"/>
        <v>365</v>
      </c>
      <c r="E2700" s="55">
        <f>('Все выпуски'!$H$4*'Все выпуски'!$H$8)*((VLOOKUP(IF(C2700="Нет",VLOOKUP(A2700,Оп27_BYN→EUR!$A$2:$C$33,3,0),VLOOKUP((A2700-1),Оп27_BYN→EUR!$A$2:$C$33,3,0)),$B$2:$G$2774,5,0)-VLOOKUP(B2700,$B$2:$G$2774,5,0))/365+(VLOOKUP(IF(C2700="Нет",VLOOKUP(A2700,Оп27_BYN→EUR!$A$2:$C$33,3,0),VLOOKUP((A2700-1),Оп27_BYN→EUR!$A$2:$C$33,3,0)),$B$2:$G$2774,6,0)-VLOOKUP(B2700,$B$2:$G$2774,6,0))/366)</f>
        <v>2.4536499022815099</v>
      </c>
      <c r="F2700" s="54">
        <f>COUNTIF(D2701:$D$2774,365)</f>
        <v>74</v>
      </c>
      <c r="G2700" s="54">
        <f>COUNTIF(D2701:$D$2774,366)</f>
        <v>0</v>
      </c>
    </row>
    <row r="2701" spans="1:7" x14ac:dyDescent="0.25">
      <c r="A2701" s="54">
        <f>COUNTIF($C$3:C2701,"Да")</f>
        <v>30</v>
      </c>
      <c r="B2701" s="53">
        <f t="shared" si="83"/>
        <v>48099</v>
      </c>
      <c r="C2701" s="53" t="str">
        <f>IF(ISERROR(VLOOKUP(B2701,Оп27_BYN→EUR!$C$3:$C$33,1,0)),"Нет","Да")</f>
        <v>Нет</v>
      </c>
      <c r="D2701" s="54">
        <f t="shared" si="82"/>
        <v>365</v>
      </c>
      <c r="E2701" s="55">
        <f>('Все выпуски'!$H$4*'Все выпуски'!$H$8)*((VLOOKUP(IF(C2701="Нет",VLOOKUP(A2701,Оп27_BYN→EUR!$A$2:$C$33,3,0),VLOOKUP((A2701-1),Оп27_BYN→EUR!$A$2:$C$33,3,0)),$B$2:$G$2774,5,0)-VLOOKUP(B2701,$B$2:$G$2774,5,0))/365+(VLOOKUP(IF(C2701="Нет",VLOOKUP(A2701,Оп27_BYN→EUR!$A$2:$C$33,3,0),VLOOKUP((A2701-1),Оп27_BYN→EUR!$A$2:$C$33,3,0)),$B$2:$G$2774,6,0)-VLOOKUP(B2701,$B$2:$G$2774,6,0))/366)</f>
        <v>2.6670107633494672E-2</v>
      </c>
      <c r="F2701" s="54">
        <f>COUNTIF(D2702:$D$2774,365)</f>
        <v>73</v>
      </c>
      <c r="G2701" s="54">
        <f>COUNTIF(D2702:$D$2774,366)</f>
        <v>0</v>
      </c>
    </row>
    <row r="2702" spans="1:7" x14ac:dyDescent="0.25">
      <c r="A2702" s="54">
        <f>COUNTIF($C$3:C2702,"Да")</f>
        <v>30</v>
      </c>
      <c r="B2702" s="53">
        <f t="shared" si="83"/>
        <v>48100</v>
      </c>
      <c r="C2702" s="53" t="str">
        <f>IF(ISERROR(VLOOKUP(B2702,Оп27_BYN→EUR!$C$3:$C$33,1,0)),"Нет","Да")</f>
        <v>Нет</v>
      </c>
      <c r="D2702" s="54">
        <f t="shared" si="82"/>
        <v>365</v>
      </c>
      <c r="E2702" s="55">
        <f>('Все выпуски'!$H$4*'Все выпуски'!$H$8)*((VLOOKUP(IF(C2702="Нет",VLOOKUP(A2702,Оп27_BYN→EUR!$A$2:$C$33,3,0),VLOOKUP((A2702-1),Оп27_BYN→EUR!$A$2:$C$33,3,0)),$B$2:$G$2774,5,0)-VLOOKUP(B2702,$B$2:$G$2774,5,0))/365+(VLOOKUP(IF(C2702="Нет",VLOOKUP(A2702,Оп27_BYN→EUR!$A$2:$C$33,3,0),VLOOKUP((A2702-1),Оп27_BYN→EUR!$A$2:$C$33,3,0)),$B$2:$G$2774,6,0)-VLOOKUP(B2702,$B$2:$G$2774,6,0))/366)</f>
        <v>5.3340215266989344E-2</v>
      </c>
      <c r="F2702" s="54">
        <f>COUNTIF(D2703:$D$2774,365)</f>
        <v>72</v>
      </c>
      <c r="G2702" s="54">
        <f>COUNTIF(D2703:$D$2774,366)</f>
        <v>0</v>
      </c>
    </row>
    <row r="2703" spans="1:7" x14ac:dyDescent="0.25">
      <c r="A2703" s="54">
        <f>COUNTIF($C$3:C2703,"Да")</f>
        <v>30</v>
      </c>
      <c r="B2703" s="53">
        <f t="shared" si="83"/>
        <v>48101</v>
      </c>
      <c r="C2703" s="53" t="str">
        <f>IF(ISERROR(VLOOKUP(B2703,Оп27_BYN→EUR!$C$3:$C$33,1,0)),"Нет","Да")</f>
        <v>Нет</v>
      </c>
      <c r="D2703" s="54">
        <f t="shared" si="82"/>
        <v>365</v>
      </c>
      <c r="E2703" s="55">
        <f>('Все выпуски'!$H$4*'Все выпуски'!$H$8)*((VLOOKUP(IF(C2703="Нет",VLOOKUP(A2703,Оп27_BYN→EUR!$A$2:$C$33,3,0),VLOOKUP((A2703-1),Оп27_BYN→EUR!$A$2:$C$33,3,0)),$B$2:$G$2774,5,0)-VLOOKUP(B2703,$B$2:$G$2774,5,0))/365+(VLOOKUP(IF(C2703="Нет",VLOOKUP(A2703,Оп27_BYN→EUR!$A$2:$C$33,3,0),VLOOKUP((A2703-1),Оп27_BYN→EUR!$A$2:$C$33,3,0)),$B$2:$G$2774,6,0)-VLOOKUP(B2703,$B$2:$G$2774,6,0))/366)</f>
        <v>8.0010322900484002E-2</v>
      </c>
      <c r="F2703" s="54">
        <f>COUNTIF(D2704:$D$2774,365)</f>
        <v>71</v>
      </c>
      <c r="G2703" s="54">
        <f>COUNTIF(D2704:$D$2774,366)</f>
        <v>0</v>
      </c>
    </row>
    <row r="2704" spans="1:7" x14ac:dyDescent="0.25">
      <c r="A2704" s="54">
        <f>COUNTIF($C$3:C2704,"Да")</f>
        <v>30</v>
      </c>
      <c r="B2704" s="53">
        <f t="shared" si="83"/>
        <v>48102</v>
      </c>
      <c r="C2704" s="53" t="str">
        <f>IF(ISERROR(VLOOKUP(B2704,Оп27_BYN→EUR!$C$3:$C$33,1,0)),"Нет","Да")</f>
        <v>Нет</v>
      </c>
      <c r="D2704" s="54">
        <f t="shared" si="82"/>
        <v>365</v>
      </c>
      <c r="E2704" s="55">
        <f>('Все выпуски'!$H$4*'Все выпуски'!$H$8)*((VLOOKUP(IF(C2704="Нет",VLOOKUP(A2704,Оп27_BYN→EUR!$A$2:$C$33,3,0),VLOOKUP((A2704-1),Оп27_BYN→EUR!$A$2:$C$33,3,0)),$B$2:$G$2774,5,0)-VLOOKUP(B2704,$B$2:$G$2774,5,0))/365+(VLOOKUP(IF(C2704="Нет",VLOOKUP(A2704,Оп27_BYN→EUR!$A$2:$C$33,3,0),VLOOKUP((A2704-1),Оп27_BYN→EUR!$A$2:$C$33,3,0)),$B$2:$G$2774,6,0)-VLOOKUP(B2704,$B$2:$G$2774,6,0))/366)</f>
        <v>0.10668043053397869</v>
      </c>
      <c r="F2704" s="54">
        <f>COUNTIF(D2705:$D$2774,365)</f>
        <v>70</v>
      </c>
      <c r="G2704" s="54">
        <f>COUNTIF(D2705:$D$2774,366)</f>
        <v>0</v>
      </c>
    </row>
    <row r="2705" spans="1:7" x14ac:dyDescent="0.25">
      <c r="A2705" s="54">
        <f>COUNTIF($C$3:C2705,"Да")</f>
        <v>30</v>
      </c>
      <c r="B2705" s="53">
        <f t="shared" si="83"/>
        <v>48103</v>
      </c>
      <c r="C2705" s="53" t="str">
        <f>IF(ISERROR(VLOOKUP(B2705,Оп27_BYN→EUR!$C$3:$C$33,1,0)),"Нет","Да")</f>
        <v>Нет</v>
      </c>
      <c r="D2705" s="54">
        <f t="shared" si="82"/>
        <v>365</v>
      </c>
      <c r="E2705" s="55">
        <f>('Все выпуски'!$H$4*'Все выпуски'!$H$8)*((VLOOKUP(IF(C2705="Нет",VLOOKUP(A2705,Оп27_BYN→EUR!$A$2:$C$33,3,0),VLOOKUP((A2705-1),Оп27_BYN→EUR!$A$2:$C$33,3,0)),$B$2:$G$2774,5,0)-VLOOKUP(B2705,$B$2:$G$2774,5,0))/365+(VLOOKUP(IF(C2705="Нет",VLOOKUP(A2705,Оп27_BYN→EUR!$A$2:$C$33,3,0),VLOOKUP((A2705-1),Оп27_BYN→EUR!$A$2:$C$33,3,0)),$B$2:$G$2774,6,0)-VLOOKUP(B2705,$B$2:$G$2774,6,0))/366)</f>
        <v>0.13335053816747336</v>
      </c>
      <c r="F2705" s="54">
        <f>COUNTIF(D2706:$D$2774,365)</f>
        <v>69</v>
      </c>
      <c r="G2705" s="54">
        <f>COUNTIF(D2706:$D$2774,366)</f>
        <v>0</v>
      </c>
    </row>
    <row r="2706" spans="1:7" x14ac:dyDescent="0.25">
      <c r="A2706" s="54">
        <f>COUNTIF($C$3:C2706,"Да")</f>
        <v>30</v>
      </c>
      <c r="B2706" s="53">
        <f t="shared" si="83"/>
        <v>48104</v>
      </c>
      <c r="C2706" s="53" t="str">
        <f>IF(ISERROR(VLOOKUP(B2706,Оп27_BYN→EUR!$C$3:$C$33,1,0)),"Нет","Да")</f>
        <v>Нет</v>
      </c>
      <c r="D2706" s="54">
        <f t="shared" ref="D2706:D2767" si="84">IF(MOD(YEAR(B2706),4)=0,366,365)</f>
        <v>365</v>
      </c>
      <c r="E2706" s="55">
        <f>('Все выпуски'!$H$4*'Все выпуски'!$H$8)*((VLOOKUP(IF(C2706="Нет",VLOOKUP(A2706,Оп27_BYN→EUR!$A$2:$C$33,3,0),VLOOKUP((A2706-1),Оп27_BYN→EUR!$A$2:$C$33,3,0)),$B$2:$G$2774,5,0)-VLOOKUP(B2706,$B$2:$G$2774,5,0))/365+(VLOOKUP(IF(C2706="Нет",VLOOKUP(A2706,Оп27_BYN→EUR!$A$2:$C$33,3,0),VLOOKUP((A2706-1),Оп27_BYN→EUR!$A$2:$C$33,3,0)),$B$2:$G$2774,6,0)-VLOOKUP(B2706,$B$2:$G$2774,6,0))/366)</f>
        <v>0.160020645800968</v>
      </c>
      <c r="F2706" s="54">
        <f>COUNTIF(D2707:$D$2774,365)</f>
        <v>68</v>
      </c>
      <c r="G2706" s="54">
        <f>COUNTIF(D2707:$D$2774,366)</f>
        <v>0</v>
      </c>
    </row>
    <row r="2707" spans="1:7" x14ac:dyDescent="0.25">
      <c r="A2707" s="54">
        <f>COUNTIF($C$3:C2707,"Да")</f>
        <v>30</v>
      </c>
      <c r="B2707" s="53">
        <f t="shared" si="83"/>
        <v>48105</v>
      </c>
      <c r="C2707" s="53" t="str">
        <f>IF(ISERROR(VLOOKUP(B2707,Оп27_BYN→EUR!$C$3:$C$33,1,0)),"Нет","Да")</f>
        <v>Нет</v>
      </c>
      <c r="D2707" s="54">
        <f t="shared" si="84"/>
        <v>365</v>
      </c>
      <c r="E2707" s="55">
        <f>('Все выпуски'!$H$4*'Все выпуски'!$H$8)*((VLOOKUP(IF(C2707="Нет",VLOOKUP(A2707,Оп27_BYN→EUR!$A$2:$C$33,3,0),VLOOKUP((A2707-1),Оп27_BYN→EUR!$A$2:$C$33,3,0)),$B$2:$G$2774,5,0)-VLOOKUP(B2707,$B$2:$G$2774,5,0))/365+(VLOOKUP(IF(C2707="Нет",VLOOKUP(A2707,Оп27_BYN→EUR!$A$2:$C$33,3,0),VLOOKUP((A2707-1),Оп27_BYN→EUR!$A$2:$C$33,3,0)),$B$2:$G$2774,6,0)-VLOOKUP(B2707,$B$2:$G$2774,6,0))/366)</f>
        <v>0.1866907534344627</v>
      </c>
      <c r="F2707" s="54">
        <f>COUNTIF(D2708:$D$2774,365)</f>
        <v>67</v>
      </c>
      <c r="G2707" s="54">
        <f>COUNTIF(D2708:$D$2774,366)</f>
        <v>0</v>
      </c>
    </row>
    <row r="2708" spans="1:7" x14ac:dyDescent="0.25">
      <c r="A2708" s="54">
        <f>COUNTIF($C$3:C2708,"Да")</f>
        <v>30</v>
      </c>
      <c r="B2708" s="53">
        <f t="shared" si="83"/>
        <v>48106</v>
      </c>
      <c r="C2708" s="53" t="str">
        <f>IF(ISERROR(VLOOKUP(B2708,Оп27_BYN→EUR!$C$3:$C$33,1,0)),"Нет","Да")</f>
        <v>Нет</v>
      </c>
      <c r="D2708" s="54">
        <f t="shared" si="84"/>
        <v>365</v>
      </c>
      <c r="E2708" s="55">
        <f>('Все выпуски'!$H$4*'Все выпуски'!$H$8)*((VLOOKUP(IF(C2708="Нет",VLOOKUP(A2708,Оп27_BYN→EUR!$A$2:$C$33,3,0),VLOOKUP((A2708-1),Оп27_BYN→EUR!$A$2:$C$33,3,0)),$B$2:$G$2774,5,0)-VLOOKUP(B2708,$B$2:$G$2774,5,0))/365+(VLOOKUP(IF(C2708="Нет",VLOOKUP(A2708,Оп27_BYN→EUR!$A$2:$C$33,3,0),VLOOKUP((A2708-1),Оп27_BYN→EUR!$A$2:$C$33,3,0)),$B$2:$G$2774,6,0)-VLOOKUP(B2708,$B$2:$G$2774,6,0))/366)</f>
        <v>0.21336086106795737</v>
      </c>
      <c r="F2708" s="54">
        <f>COUNTIF(D2709:$D$2774,365)</f>
        <v>66</v>
      </c>
      <c r="G2708" s="54">
        <f>COUNTIF(D2709:$D$2774,366)</f>
        <v>0</v>
      </c>
    </row>
    <row r="2709" spans="1:7" x14ac:dyDescent="0.25">
      <c r="A2709" s="54">
        <f>COUNTIF($C$3:C2709,"Да")</f>
        <v>30</v>
      </c>
      <c r="B2709" s="53">
        <f t="shared" si="83"/>
        <v>48107</v>
      </c>
      <c r="C2709" s="53" t="str">
        <f>IF(ISERROR(VLOOKUP(B2709,Оп27_BYN→EUR!$C$3:$C$33,1,0)),"Нет","Да")</f>
        <v>Нет</v>
      </c>
      <c r="D2709" s="54">
        <f t="shared" si="84"/>
        <v>365</v>
      </c>
      <c r="E2709" s="55">
        <f>('Все выпуски'!$H$4*'Все выпуски'!$H$8)*((VLOOKUP(IF(C2709="Нет",VLOOKUP(A2709,Оп27_BYN→EUR!$A$2:$C$33,3,0),VLOOKUP((A2709-1),Оп27_BYN→EUR!$A$2:$C$33,3,0)),$B$2:$G$2774,5,0)-VLOOKUP(B2709,$B$2:$G$2774,5,0))/365+(VLOOKUP(IF(C2709="Нет",VLOOKUP(A2709,Оп27_BYN→EUR!$A$2:$C$33,3,0),VLOOKUP((A2709-1),Оп27_BYN→EUR!$A$2:$C$33,3,0)),$B$2:$G$2774,6,0)-VLOOKUP(B2709,$B$2:$G$2774,6,0))/366)</f>
        <v>0.24003096870145205</v>
      </c>
      <c r="F2709" s="54">
        <f>COUNTIF(D2710:$D$2774,365)</f>
        <v>65</v>
      </c>
      <c r="G2709" s="54">
        <f>COUNTIF(D2710:$D$2774,366)</f>
        <v>0</v>
      </c>
    </row>
    <row r="2710" spans="1:7" x14ac:dyDescent="0.25">
      <c r="A2710" s="54">
        <f>COUNTIF($C$3:C2710,"Да")</f>
        <v>30</v>
      </c>
      <c r="B2710" s="53">
        <f t="shared" si="83"/>
        <v>48108</v>
      </c>
      <c r="C2710" s="53" t="str">
        <f>IF(ISERROR(VLOOKUP(B2710,Оп27_BYN→EUR!$C$3:$C$33,1,0)),"Нет","Да")</f>
        <v>Нет</v>
      </c>
      <c r="D2710" s="54">
        <f t="shared" si="84"/>
        <v>365</v>
      </c>
      <c r="E2710" s="55">
        <f>('Все выпуски'!$H$4*'Все выпуски'!$H$8)*((VLOOKUP(IF(C2710="Нет",VLOOKUP(A2710,Оп27_BYN→EUR!$A$2:$C$33,3,0),VLOOKUP((A2710-1),Оп27_BYN→EUR!$A$2:$C$33,3,0)),$B$2:$G$2774,5,0)-VLOOKUP(B2710,$B$2:$G$2774,5,0))/365+(VLOOKUP(IF(C2710="Нет",VLOOKUP(A2710,Оп27_BYN→EUR!$A$2:$C$33,3,0),VLOOKUP((A2710-1),Оп27_BYN→EUR!$A$2:$C$33,3,0)),$B$2:$G$2774,6,0)-VLOOKUP(B2710,$B$2:$G$2774,6,0))/366)</f>
        <v>0.26670107633494672</v>
      </c>
      <c r="F2710" s="54">
        <f>COUNTIF(D2711:$D$2774,365)</f>
        <v>64</v>
      </c>
      <c r="G2710" s="54">
        <f>COUNTIF(D2711:$D$2774,366)</f>
        <v>0</v>
      </c>
    </row>
    <row r="2711" spans="1:7" x14ac:dyDescent="0.25">
      <c r="A2711" s="54">
        <f>COUNTIF($C$3:C2711,"Да")</f>
        <v>30</v>
      </c>
      <c r="B2711" s="53">
        <f t="shared" si="83"/>
        <v>48109</v>
      </c>
      <c r="C2711" s="53" t="str">
        <f>IF(ISERROR(VLOOKUP(B2711,Оп27_BYN→EUR!$C$3:$C$33,1,0)),"Нет","Да")</f>
        <v>Нет</v>
      </c>
      <c r="D2711" s="54">
        <f t="shared" si="84"/>
        <v>365</v>
      </c>
      <c r="E2711" s="55">
        <f>('Все выпуски'!$H$4*'Все выпуски'!$H$8)*((VLOOKUP(IF(C2711="Нет",VLOOKUP(A2711,Оп27_BYN→EUR!$A$2:$C$33,3,0),VLOOKUP((A2711-1),Оп27_BYN→EUR!$A$2:$C$33,3,0)),$B$2:$G$2774,5,0)-VLOOKUP(B2711,$B$2:$G$2774,5,0))/365+(VLOOKUP(IF(C2711="Нет",VLOOKUP(A2711,Оп27_BYN→EUR!$A$2:$C$33,3,0),VLOOKUP((A2711-1),Оп27_BYN→EUR!$A$2:$C$33,3,0)),$B$2:$G$2774,6,0)-VLOOKUP(B2711,$B$2:$G$2774,6,0))/366)</f>
        <v>0.29337118396844142</v>
      </c>
      <c r="F2711" s="54">
        <f>COUNTIF(D2712:$D$2774,365)</f>
        <v>63</v>
      </c>
      <c r="G2711" s="54">
        <f>COUNTIF(D2712:$D$2774,366)</f>
        <v>0</v>
      </c>
    </row>
    <row r="2712" spans="1:7" x14ac:dyDescent="0.25">
      <c r="A2712" s="54">
        <f>COUNTIF($C$3:C2712,"Да")</f>
        <v>30</v>
      </c>
      <c r="B2712" s="53">
        <f t="shared" si="83"/>
        <v>48110</v>
      </c>
      <c r="C2712" s="53" t="str">
        <f>IF(ISERROR(VLOOKUP(B2712,Оп27_BYN→EUR!$C$3:$C$33,1,0)),"Нет","Да")</f>
        <v>Нет</v>
      </c>
      <c r="D2712" s="54">
        <f t="shared" si="84"/>
        <v>365</v>
      </c>
      <c r="E2712" s="55">
        <f>('Все выпуски'!$H$4*'Все выпуски'!$H$8)*((VLOOKUP(IF(C2712="Нет",VLOOKUP(A2712,Оп27_BYN→EUR!$A$2:$C$33,3,0),VLOOKUP((A2712-1),Оп27_BYN→EUR!$A$2:$C$33,3,0)),$B$2:$G$2774,5,0)-VLOOKUP(B2712,$B$2:$G$2774,5,0))/365+(VLOOKUP(IF(C2712="Нет",VLOOKUP(A2712,Оп27_BYN→EUR!$A$2:$C$33,3,0),VLOOKUP((A2712-1),Оп27_BYN→EUR!$A$2:$C$33,3,0)),$B$2:$G$2774,6,0)-VLOOKUP(B2712,$B$2:$G$2774,6,0))/366)</f>
        <v>0.32004129160193601</v>
      </c>
      <c r="F2712" s="54">
        <f>COUNTIF(D2713:$D$2774,365)</f>
        <v>62</v>
      </c>
      <c r="G2712" s="54">
        <f>COUNTIF(D2713:$D$2774,366)</f>
        <v>0</v>
      </c>
    </row>
    <row r="2713" spans="1:7" x14ac:dyDescent="0.25">
      <c r="A2713" s="54">
        <f>COUNTIF($C$3:C2713,"Да")</f>
        <v>30</v>
      </c>
      <c r="B2713" s="53">
        <f t="shared" si="83"/>
        <v>48111</v>
      </c>
      <c r="C2713" s="53" t="str">
        <f>IF(ISERROR(VLOOKUP(B2713,Оп27_BYN→EUR!$C$3:$C$33,1,0)),"Нет","Да")</f>
        <v>Нет</v>
      </c>
      <c r="D2713" s="54">
        <f t="shared" si="84"/>
        <v>365</v>
      </c>
      <c r="E2713" s="55">
        <f>('Все выпуски'!$H$4*'Все выпуски'!$H$8)*((VLOOKUP(IF(C2713="Нет",VLOOKUP(A2713,Оп27_BYN→EUR!$A$2:$C$33,3,0),VLOOKUP((A2713-1),Оп27_BYN→EUR!$A$2:$C$33,3,0)),$B$2:$G$2774,5,0)-VLOOKUP(B2713,$B$2:$G$2774,5,0))/365+(VLOOKUP(IF(C2713="Нет",VLOOKUP(A2713,Оп27_BYN→EUR!$A$2:$C$33,3,0),VLOOKUP((A2713-1),Оп27_BYN→EUR!$A$2:$C$33,3,0)),$B$2:$G$2774,6,0)-VLOOKUP(B2713,$B$2:$G$2774,6,0))/366)</f>
        <v>0.34671139923543071</v>
      </c>
      <c r="F2713" s="54">
        <f>COUNTIF(D2714:$D$2774,365)</f>
        <v>61</v>
      </c>
      <c r="G2713" s="54">
        <f>COUNTIF(D2714:$D$2774,366)</f>
        <v>0</v>
      </c>
    </row>
    <row r="2714" spans="1:7" x14ac:dyDescent="0.25">
      <c r="A2714" s="54">
        <f>COUNTIF($C$3:C2714,"Да")</f>
        <v>30</v>
      </c>
      <c r="B2714" s="53">
        <f t="shared" si="83"/>
        <v>48112</v>
      </c>
      <c r="C2714" s="53" t="str">
        <f>IF(ISERROR(VLOOKUP(B2714,Оп27_BYN→EUR!$C$3:$C$33,1,0)),"Нет","Да")</f>
        <v>Нет</v>
      </c>
      <c r="D2714" s="54">
        <f t="shared" si="84"/>
        <v>365</v>
      </c>
      <c r="E2714" s="55">
        <f>('Все выпуски'!$H$4*'Все выпуски'!$H$8)*((VLOOKUP(IF(C2714="Нет",VLOOKUP(A2714,Оп27_BYN→EUR!$A$2:$C$33,3,0),VLOOKUP((A2714-1),Оп27_BYN→EUR!$A$2:$C$33,3,0)),$B$2:$G$2774,5,0)-VLOOKUP(B2714,$B$2:$G$2774,5,0))/365+(VLOOKUP(IF(C2714="Нет",VLOOKUP(A2714,Оп27_BYN→EUR!$A$2:$C$33,3,0),VLOOKUP((A2714-1),Оп27_BYN→EUR!$A$2:$C$33,3,0)),$B$2:$G$2774,6,0)-VLOOKUP(B2714,$B$2:$G$2774,6,0))/366)</f>
        <v>0.37338150686892541</v>
      </c>
      <c r="F2714" s="54">
        <f>COUNTIF(D2715:$D$2774,365)</f>
        <v>60</v>
      </c>
      <c r="G2714" s="54">
        <f>COUNTIF(D2715:$D$2774,366)</f>
        <v>0</v>
      </c>
    </row>
    <row r="2715" spans="1:7" x14ac:dyDescent="0.25">
      <c r="A2715" s="54">
        <f>COUNTIF($C$3:C2715,"Да")</f>
        <v>30</v>
      </c>
      <c r="B2715" s="53">
        <f t="shared" si="83"/>
        <v>48113</v>
      </c>
      <c r="C2715" s="53" t="str">
        <f>IF(ISERROR(VLOOKUP(B2715,Оп27_BYN→EUR!$C$3:$C$33,1,0)),"Нет","Да")</f>
        <v>Нет</v>
      </c>
      <c r="D2715" s="54">
        <f t="shared" si="84"/>
        <v>365</v>
      </c>
      <c r="E2715" s="55">
        <f>('Все выпуски'!$H$4*'Все выпуски'!$H$8)*((VLOOKUP(IF(C2715="Нет",VLOOKUP(A2715,Оп27_BYN→EUR!$A$2:$C$33,3,0),VLOOKUP((A2715-1),Оп27_BYN→EUR!$A$2:$C$33,3,0)),$B$2:$G$2774,5,0)-VLOOKUP(B2715,$B$2:$G$2774,5,0))/365+(VLOOKUP(IF(C2715="Нет",VLOOKUP(A2715,Оп27_BYN→EUR!$A$2:$C$33,3,0),VLOOKUP((A2715-1),Оп27_BYN→EUR!$A$2:$C$33,3,0)),$B$2:$G$2774,6,0)-VLOOKUP(B2715,$B$2:$G$2774,6,0))/366)</f>
        <v>0.40005161450242005</v>
      </c>
      <c r="F2715" s="54">
        <f>COUNTIF(D2716:$D$2774,365)</f>
        <v>59</v>
      </c>
      <c r="G2715" s="54">
        <f>COUNTIF(D2716:$D$2774,366)</f>
        <v>0</v>
      </c>
    </row>
    <row r="2716" spans="1:7" x14ac:dyDescent="0.25">
      <c r="A2716" s="54">
        <f>COUNTIF($C$3:C2716,"Да")</f>
        <v>30</v>
      </c>
      <c r="B2716" s="53">
        <f t="shared" si="83"/>
        <v>48114</v>
      </c>
      <c r="C2716" s="53" t="str">
        <f>IF(ISERROR(VLOOKUP(B2716,Оп27_BYN→EUR!$C$3:$C$33,1,0)),"Нет","Да")</f>
        <v>Нет</v>
      </c>
      <c r="D2716" s="54">
        <f t="shared" si="84"/>
        <v>365</v>
      </c>
      <c r="E2716" s="55">
        <f>('Все выпуски'!$H$4*'Все выпуски'!$H$8)*((VLOOKUP(IF(C2716="Нет",VLOOKUP(A2716,Оп27_BYN→EUR!$A$2:$C$33,3,0),VLOOKUP((A2716-1),Оп27_BYN→EUR!$A$2:$C$33,3,0)),$B$2:$G$2774,5,0)-VLOOKUP(B2716,$B$2:$G$2774,5,0))/365+(VLOOKUP(IF(C2716="Нет",VLOOKUP(A2716,Оп27_BYN→EUR!$A$2:$C$33,3,0),VLOOKUP((A2716-1),Оп27_BYN→EUR!$A$2:$C$33,3,0)),$B$2:$G$2774,6,0)-VLOOKUP(B2716,$B$2:$G$2774,6,0))/366)</f>
        <v>0.42672172213591475</v>
      </c>
      <c r="F2716" s="54">
        <f>COUNTIF(D2717:$D$2774,365)</f>
        <v>58</v>
      </c>
      <c r="G2716" s="54">
        <f>COUNTIF(D2717:$D$2774,366)</f>
        <v>0</v>
      </c>
    </row>
    <row r="2717" spans="1:7" x14ac:dyDescent="0.25">
      <c r="A2717" s="54">
        <f>COUNTIF($C$3:C2717,"Да")</f>
        <v>30</v>
      </c>
      <c r="B2717" s="53">
        <f t="shared" si="83"/>
        <v>48115</v>
      </c>
      <c r="C2717" s="53" t="str">
        <f>IF(ISERROR(VLOOKUP(B2717,Оп27_BYN→EUR!$C$3:$C$33,1,0)),"Нет","Да")</f>
        <v>Нет</v>
      </c>
      <c r="D2717" s="54">
        <f t="shared" si="84"/>
        <v>365</v>
      </c>
      <c r="E2717" s="55">
        <f>('Все выпуски'!$H$4*'Все выпуски'!$H$8)*((VLOOKUP(IF(C2717="Нет",VLOOKUP(A2717,Оп27_BYN→EUR!$A$2:$C$33,3,0),VLOOKUP((A2717-1),Оп27_BYN→EUR!$A$2:$C$33,3,0)),$B$2:$G$2774,5,0)-VLOOKUP(B2717,$B$2:$G$2774,5,0))/365+(VLOOKUP(IF(C2717="Нет",VLOOKUP(A2717,Оп27_BYN→EUR!$A$2:$C$33,3,0),VLOOKUP((A2717-1),Оп27_BYN→EUR!$A$2:$C$33,3,0)),$B$2:$G$2774,6,0)-VLOOKUP(B2717,$B$2:$G$2774,6,0))/366)</f>
        <v>0.45339182976940945</v>
      </c>
      <c r="F2717" s="54">
        <f>COUNTIF(D2718:$D$2774,365)</f>
        <v>57</v>
      </c>
      <c r="G2717" s="54">
        <f>COUNTIF(D2718:$D$2774,366)</f>
        <v>0</v>
      </c>
    </row>
    <row r="2718" spans="1:7" x14ac:dyDescent="0.25">
      <c r="A2718" s="54">
        <f>COUNTIF($C$3:C2718,"Да")</f>
        <v>30</v>
      </c>
      <c r="B2718" s="53">
        <f t="shared" si="83"/>
        <v>48116</v>
      </c>
      <c r="C2718" s="53" t="str">
        <f>IF(ISERROR(VLOOKUP(B2718,Оп27_BYN→EUR!$C$3:$C$33,1,0)),"Нет","Да")</f>
        <v>Нет</v>
      </c>
      <c r="D2718" s="54">
        <f t="shared" si="84"/>
        <v>365</v>
      </c>
      <c r="E2718" s="55">
        <f>('Все выпуски'!$H$4*'Все выпуски'!$H$8)*((VLOOKUP(IF(C2718="Нет",VLOOKUP(A2718,Оп27_BYN→EUR!$A$2:$C$33,3,0),VLOOKUP((A2718-1),Оп27_BYN→EUR!$A$2:$C$33,3,0)),$B$2:$G$2774,5,0)-VLOOKUP(B2718,$B$2:$G$2774,5,0))/365+(VLOOKUP(IF(C2718="Нет",VLOOKUP(A2718,Оп27_BYN→EUR!$A$2:$C$33,3,0),VLOOKUP((A2718-1),Оп27_BYN→EUR!$A$2:$C$33,3,0)),$B$2:$G$2774,6,0)-VLOOKUP(B2718,$B$2:$G$2774,6,0))/366)</f>
        <v>0.48006193740290409</v>
      </c>
      <c r="F2718" s="54">
        <f>COUNTIF(D2719:$D$2774,365)</f>
        <v>56</v>
      </c>
      <c r="G2718" s="54">
        <f>COUNTIF(D2719:$D$2774,366)</f>
        <v>0</v>
      </c>
    </row>
    <row r="2719" spans="1:7" x14ac:dyDescent="0.25">
      <c r="A2719" s="54">
        <f>COUNTIF($C$3:C2719,"Да")</f>
        <v>30</v>
      </c>
      <c r="B2719" s="53">
        <f t="shared" si="83"/>
        <v>48117</v>
      </c>
      <c r="C2719" s="53" t="str">
        <f>IF(ISERROR(VLOOKUP(B2719,Оп27_BYN→EUR!$C$3:$C$33,1,0)),"Нет","Да")</f>
        <v>Нет</v>
      </c>
      <c r="D2719" s="54">
        <f t="shared" si="84"/>
        <v>365</v>
      </c>
      <c r="E2719" s="55">
        <f>('Все выпуски'!$H$4*'Все выпуски'!$H$8)*((VLOOKUP(IF(C2719="Нет",VLOOKUP(A2719,Оп27_BYN→EUR!$A$2:$C$33,3,0),VLOOKUP((A2719-1),Оп27_BYN→EUR!$A$2:$C$33,3,0)),$B$2:$G$2774,5,0)-VLOOKUP(B2719,$B$2:$G$2774,5,0))/365+(VLOOKUP(IF(C2719="Нет",VLOOKUP(A2719,Оп27_BYN→EUR!$A$2:$C$33,3,0),VLOOKUP((A2719-1),Оп27_BYN→EUR!$A$2:$C$33,3,0)),$B$2:$G$2774,6,0)-VLOOKUP(B2719,$B$2:$G$2774,6,0))/366)</f>
        <v>0.50673204503639879</v>
      </c>
      <c r="F2719" s="54">
        <f>COUNTIF(D2720:$D$2774,365)</f>
        <v>55</v>
      </c>
      <c r="G2719" s="54">
        <f>COUNTIF(D2720:$D$2774,366)</f>
        <v>0</v>
      </c>
    </row>
    <row r="2720" spans="1:7" x14ac:dyDescent="0.25">
      <c r="A2720" s="54">
        <f>COUNTIF($C$3:C2720,"Да")</f>
        <v>30</v>
      </c>
      <c r="B2720" s="53">
        <f t="shared" si="83"/>
        <v>48118</v>
      </c>
      <c r="C2720" s="53" t="str">
        <f>IF(ISERROR(VLOOKUP(B2720,Оп27_BYN→EUR!$C$3:$C$33,1,0)),"Нет","Да")</f>
        <v>Нет</v>
      </c>
      <c r="D2720" s="54">
        <f t="shared" si="84"/>
        <v>365</v>
      </c>
      <c r="E2720" s="55">
        <f>('Все выпуски'!$H$4*'Все выпуски'!$H$8)*((VLOOKUP(IF(C2720="Нет",VLOOKUP(A2720,Оп27_BYN→EUR!$A$2:$C$33,3,0),VLOOKUP((A2720-1),Оп27_BYN→EUR!$A$2:$C$33,3,0)),$B$2:$G$2774,5,0)-VLOOKUP(B2720,$B$2:$G$2774,5,0))/365+(VLOOKUP(IF(C2720="Нет",VLOOKUP(A2720,Оп27_BYN→EUR!$A$2:$C$33,3,0),VLOOKUP((A2720-1),Оп27_BYN→EUR!$A$2:$C$33,3,0)),$B$2:$G$2774,6,0)-VLOOKUP(B2720,$B$2:$G$2774,6,0))/366)</f>
        <v>0.53340215266989344</v>
      </c>
      <c r="F2720" s="54">
        <f>COUNTIF(D2721:$D$2774,365)</f>
        <v>54</v>
      </c>
      <c r="G2720" s="54">
        <f>COUNTIF(D2721:$D$2774,366)</f>
        <v>0</v>
      </c>
    </row>
    <row r="2721" spans="1:7" x14ac:dyDescent="0.25">
      <c r="A2721" s="54">
        <f>COUNTIF($C$3:C2721,"Да")</f>
        <v>30</v>
      </c>
      <c r="B2721" s="53">
        <f t="shared" si="83"/>
        <v>48119</v>
      </c>
      <c r="C2721" s="53" t="str">
        <f>IF(ISERROR(VLOOKUP(B2721,Оп27_BYN→EUR!$C$3:$C$33,1,0)),"Нет","Да")</f>
        <v>Нет</v>
      </c>
      <c r="D2721" s="54">
        <f t="shared" si="84"/>
        <v>365</v>
      </c>
      <c r="E2721" s="55">
        <f>('Все выпуски'!$H$4*'Все выпуски'!$H$8)*((VLOOKUP(IF(C2721="Нет",VLOOKUP(A2721,Оп27_BYN→EUR!$A$2:$C$33,3,0),VLOOKUP((A2721-1),Оп27_BYN→EUR!$A$2:$C$33,3,0)),$B$2:$G$2774,5,0)-VLOOKUP(B2721,$B$2:$G$2774,5,0))/365+(VLOOKUP(IF(C2721="Нет",VLOOKUP(A2721,Оп27_BYN→EUR!$A$2:$C$33,3,0),VLOOKUP((A2721-1),Оп27_BYN→EUR!$A$2:$C$33,3,0)),$B$2:$G$2774,6,0)-VLOOKUP(B2721,$B$2:$G$2774,6,0))/366)</f>
        <v>0.56007226030338808</v>
      </c>
      <c r="F2721" s="54">
        <f>COUNTIF(D2722:$D$2774,365)</f>
        <v>53</v>
      </c>
      <c r="G2721" s="54">
        <f>COUNTIF(D2722:$D$2774,366)</f>
        <v>0</v>
      </c>
    </row>
    <row r="2722" spans="1:7" x14ac:dyDescent="0.25">
      <c r="A2722" s="54">
        <f>COUNTIF($C$3:C2722,"Да")</f>
        <v>30</v>
      </c>
      <c r="B2722" s="53">
        <f t="shared" si="83"/>
        <v>48120</v>
      </c>
      <c r="C2722" s="53" t="str">
        <f>IF(ISERROR(VLOOKUP(B2722,Оп27_BYN→EUR!$C$3:$C$33,1,0)),"Нет","Да")</f>
        <v>Нет</v>
      </c>
      <c r="D2722" s="54">
        <f t="shared" si="84"/>
        <v>365</v>
      </c>
      <c r="E2722" s="55">
        <f>('Все выпуски'!$H$4*'Все выпуски'!$H$8)*((VLOOKUP(IF(C2722="Нет",VLOOKUP(A2722,Оп27_BYN→EUR!$A$2:$C$33,3,0),VLOOKUP((A2722-1),Оп27_BYN→EUR!$A$2:$C$33,3,0)),$B$2:$G$2774,5,0)-VLOOKUP(B2722,$B$2:$G$2774,5,0))/365+(VLOOKUP(IF(C2722="Нет",VLOOKUP(A2722,Оп27_BYN→EUR!$A$2:$C$33,3,0),VLOOKUP((A2722-1),Оп27_BYN→EUR!$A$2:$C$33,3,0)),$B$2:$G$2774,6,0)-VLOOKUP(B2722,$B$2:$G$2774,6,0))/366)</f>
        <v>0.58674236793688284</v>
      </c>
      <c r="F2722" s="54">
        <f>COUNTIF(D2723:$D$2774,365)</f>
        <v>52</v>
      </c>
      <c r="G2722" s="54">
        <f>COUNTIF(D2723:$D$2774,366)</f>
        <v>0</v>
      </c>
    </row>
    <row r="2723" spans="1:7" x14ac:dyDescent="0.25">
      <c r="A2723" s="54">
        <f>COUNTIF($C$3:C2723,"Да")</f>
        <v>30</v>
      </c>
      <c r="B2723" s="53">
        <f t="shared" si="83"/>
        <v>48121</v>
      </c>
      <c r="C2723" s="53" t="str">
        <f>IF(ISERROR(VLOOKUP(B2723,Оп27_BYN→EUR!$C$3:$C$33,1,0)),"Нет","Да")</f>
        <v>Нет</v>
      </c>
      <c r="D2723" s="54">
        <f t="shared" si="84"/>
        <v>365</v>
      </c>
      <c r="E2723" s="55">
        <f>('Все выпуски'!$H$4*'Все выпуски'!$H$8)*((VLOOKUP(IF(C2723="Нет",VLOOKUP(A2723,Оп27_BYN→EUR!$A$2:$C$33,3,0),VLOOKUP((A2723-1),Оп27_BYN→EUR!$A$2:$C$33,3,0)),$B$2:$G$2774,5,0)-VLOOKUP(B2723,$B$2:$G$2774,5,0))/365+(VLOOKUP(IF(C2723="Нет",VLOOKUP(A2723,Оп27_BYN→EUR!$A$2:$C$33,3,0),VLOOKUP((A2723-1),Оп27_BYN→EUR!$A$2:$C$33,3,0)),$B$2:$G$2774,6,0)-VLOOKUP(B2723,$B$2:$G$2774,6,0))/366)</f>
        <v>0.61341247557037748</v>
      </c>
      <c r="F2723" s="54">
        <f>COUNTIF(D2724:$D$2774,365)</f>
        <v>51</v>
      </c>
      <c r="G2723" s="54">
        <f>COUNTIF(D2724:$D$2774,366)</f>
        <v>0</v>
      </c>
    </row>
    <row r="2724" spans="1:7" x14ac:dyDescent="0.25">
      <c r="A2724" s="54">
        <f>COUNTIF($C$3:C2724,"Да")</f>
        <v>30</v>
      </c>
      <c r="B2724" s="53">
        <f t="shared" si="83"/>
        <v>48122</v>
      </c>
      <c r="C2724" s="53" t="str">
        <f>IF(ISERROR(VLOOKUP(B2724,Оп27_BYN→EUR!$C$3:$C$33,1,0)),"Нет","Да")</f>
        <v>Нет</v>
      </c>
      <c r="D2724" s="54">
        <f t="shared" si="84"/>
        <v>365</v>
      </c>
      <c r="E2724" s="55">
        <f>('Все выпуски'!$H$4*'Все выпуски'!$H$8)*((VLOOKUP(IF(C2724="Нет",VLOOKUP(A2724,Оп27_BYN→EUR!$A$2:$C$33,3,0),VLOOKUP((A2724-1),Оп27_BYN→EUR!$A$2:$C$33,3,0)),$B$2:$G$2774,5,0)-VLOOKUP(B2724,$B$2:$G$2774,5,0))/365+(VLOOKUP(IF(C2724="Нет",VLOOKUP(A2724,Оп27_BYN→EUR!$A$2:$C$33,3,0),VLOOKUP((A2724-1),Оп27_BYN→EUR!$A$2:$C$33,3,0)),$B$2:$G$2774,6,0)-VLOOKUP(B2724,$B$2:$G$2774,6,0))/366)</f>
        <v>0.64008258320387201</v>
      </c>
      <c r="F2724" s="54">
        <f>COUNTIF(D2725:$D$2774,365)</f>
        <v>50</v>
      </c>
      <c r="G2724" s="54">
        <f>COUNTIF(D2725:$D$2774,366)</f>
        <v>0</v>
      </c>
    </row>
    <row r="2725" spans="1:7" x14ac:dyDescent="0.25">
      <c r="A2725" s="54">
        <f>COUNTIF($C$3:C2725,"Да")</f>
        <v>30</v>
      </c>
      <c r="B2725" s="53">
        <f t="shared" si="83"/>
        <v>48123</v>
      </c>
      <c r="C2725" s="53" t="str">
        <f>IF(ISERROR(VLOOKUP(B2725,Оп27_BYN→EUR!$C$3:$C$33,1,0)),"Нет","Да")</f>
        <v>Нет</v>
      </c>
      <c r="D2725" s="54">
        <f t="shared" si="84"/>
        <v>365</v>
      </c>
      <c r="E2725" s="55">
        <f>('Все выпуски'!$H$4*'Все выпуски'!$H$8)*((VLOOKUP(IF(C2725="Нет",VLOOKUP(A2725,Оп27_BYN→EUR!$A$2:$C$33,3,0),VLOOKUP((A2725-1),Оп27_BYN→EUR!$A$2:$C$33,3,0)),$B$2:$G$2774,5,0)-VLOOKUP(B2725,$B$2:$G$2774,5,0))/365+(VLOOKUP(IF(C2725="Нет",VLOOKUP(A2725,Оп27_BYN→EUR!$A$2:$C$33,3,0),VLOOKUP((A2725-1),Оп27_BYN→EUR!$A$2:$C$33,3,0)),$B$2:$G$2774,6,0)-VLOOKUP(B2725,$B$2:$G$2774,6,0))/366)</f>
        <v>0.66675269083736677</v>
      </c>
      <c r="F2725" s="54">
        <f>COUNTIF(D2726:$D$2774,365)</f>
        <v>49</v>
      </c>
      <c r="G2725" s="54">
        <f>COUNTIF(D2726:$D$2774,366)</f>
        <v>0</v>
      </c>
    </row>
    <row r="2726" spans="1:7" x14ac:dyDescent="0.25">
      <c r="A2726" s="54">
        <f>COUNTIF($C$3:C2726,"Да")</f>
        <v>30</v>
      </c>
      <c r="B2726" s="53">
        <f t="shared" si="83"/>
        <v>48124</v>
      </c>
      <c r="C2726" s="53" t="str">
        <f>IF(ISERROR(VLOOKUP(B2726,Оп27_BYN→EUR!$C$3:$C$33,1,0)),"Нет","Да")</f>
        <v>Нет</v>
      </c>
      <c r="D2726" s="54">
        <f t="shared" si="84"/>
        <v>365</v>
      </c>
      <c r="E2726" s="55">
        <f>('Все выпуски'!$H$4*'Все выпуски'!$H$8)*((VLOOKUP(IF(C2726="Нет",VLOOKUP(A2726,Оп27_BYN→EUR!$A$2:$C$33,3,0),VLOOKUP((A2726-1),Оп27_BYN→EUR!$A$2:$C$33,3,0)),$B$2:$G$2774,5,0)-VLOOKUP(B2726,$B$2:$G$2774,5,0))/365+(VLOOKUP(IF(C2726="Нет",VLOOKUP(A2726,Оп27_BYN→EUR!$A$2:$C$33,3,0),VLOOKUP((A2726-1),Оп27_BYN→EUR!$A$2:$C$33,3,0)),$B$2:$G$2774,6,0)-VLOOKUP(B2726,$B$2:$G$2774,6,0))/366)</f>
        <v>0.69342279847086141</v>
      </c>
      <c r="F2726" s="54">
        <f>COUNTIF(D2727:$D$2774,365)</f>
        <v>48</v>
      </c>
      <c r="G2726" s="54">
        <f>COUNTIF(D2727:$D$2774,366)</f>
        <v>0</v>
      </c>
    </row>
    <row r="2727" spans="1:7" x14ac:dyDescent="0.25">
      <c r="A2727" s="54">
        <f>COUNTIF($C$3:C2727,"Да")</f>
        <v>30</v>
      </c>
      <c r="B2727" s="53">
        <f t="shared" si="83"/>
        <v>48125</v>
      </c>
      <c r="C2727" s="53" t="str">
        <f>IF(ISERROR(VLOOKUP(B2727,Оп27_BYN→EUR!$C$3:$C$33,1,0)),"Нет","Да")</f>
        <v>Нет</v>
      </c>
      <c r="D2727" s="54">
        <f t="shared" si="84"/>
        <v>365</v>
      </c>
      <c r="E2727" s="55">
        <f>('Все выпуски'!$H$4*'Все выпуски'!$H$8)*((VLOOKUP(IF(C2727="Нет",VLOOKUP(A2727,Оп27_BYN→EUR!$A$2:$C$33,3,0),VLOOKUP((A2727-1),Оп27_BYN→EUR!$A$2:$C$33,3,0)),$B$2:$G$2774,5,0)-VLOOKUP(B2727,$B$2:$G$2774,5,0))/365+(VLOOKUP(IF(C2727="Нет",VLOOKUP(A2727,Оп27_BYN→EUR!$A$2:$C$33,3,0),VLOOKUP((A2727-1),Оп27_BYN→EUR!$A$2:$C$33,3,0)),$B$2:$G$2774,6,0)-VLOOKUP(B2727,$B$2:$G$2774,6,0))/366)</f>
        <v>0.72009290610435617</v>
      </c>
      <c r="F2727" s="54">
        <f>COUNTIF(D2728:$D$2774,365)</f>
        <v>47</v>
      </c>
      <c r="G2727" s="54">
        <f>COUNTIF(D2728:$D$2774,366)</f>
        <v>0</v>
      </c>
    </row>
    <row r="2728" spans="1:7" x14ac:dyDescent="0.25">
      <c r="A2728" s="54">
        <f>COUNTIF($C$3:C2728,"Да")</f>
        <v>30</v>
      </c>
      <c r="B2728" s="53">
        <f t="shared" si="83"/>
        <v>48126</v>
      </c>
      <c r="C2728" s="53" t="str">
        <f>IF(ISERROR(VLOOKUP(B2728,Оп27_BYN→EUR!$C$3:$C$33,1,0)),"Нет","Да")</f>
        <v>Нет</v>
      </c>
      <c r="D2728" s="54">
        <f t="shared" si="84"/>
        <v>365</v>
      </c>
      <c r="E2728" s="55">
        <f>('Все выпуски'!$H$4*'Все выпуски'!$H$8)*((VLOOKUP(IF(C2728="Нет",VLOOKUP(A2728,Оп27_BYN→EUR!$A$2:$C$33,3,0),VLOOKUP((A2728-1),Оп27_BYN→EUR!$A$2:$C$33,3,0)),$B$2:$G$2774,5,0)-VLOOKUP(B2728,$B$2:$G$2774,5,0))/365+(VLOOKUP(IF(C2728="Нет",VLOOKUP(A2728,Оп27_BYN→EUR!$A$2:$C$33,3,0),VLOOKUP((A2728-1),Оп27_BYN→EUR!$A$2:$C$33,3,0)),$B$2:$G$2774,6,0)-VLOOKUP(B2728,$B$2:$G$2774,6,0))/366)</f>
        <v>0.74676301373785081</v>
      </c>
      <c r="F2728" s="54">
        <f>COUNTIF(D2729:$D$2774,365)</f>
        <v>46</v>
      </c>
      <c r="G2728" s="54">
        <f>COUNTIF(D2729:$D$2774,366)</f>
        <v>0</v>
      </c>
    </row>
    <row r="2729" spans="1:7" x14ac:dyDescent="0.25">
      <c r="A2729" s="54">
        <f>COUNTIF($C$3:C2729,"Да")</f>
        <v>30</v>
      </c>
      <c r="B2729" s="53">
        <f t="shared" si="83"/>
        <v>48127</v>
      </c>
      <c r="C2729" s="53" t="str">
        <f>IF(ISERROR(VLOOKUP(B2729,Оп27_BYN→EUR!$C$3:$C$33,1,0)),"Нет","Да")</f>
        <v>Нет</v>
      </c>
      <c r="D2729" s="54">
        <f t="shared" si="84"/>
        <v>365</v>
      </c>
      <c r="E2729" s="55">
        <f>('Все выпуски'!$H$4*'Все выпуски'!$H$8)*((VLOOKUP(IF(C2729="Нет",VLOOKUP(A2729,Оп27_BYN→EUR!$A$2:$C$33,3,0),VLOOKUP((A2729-1),Оп27_BYN→EUR!$A$2:$C$33,3,0)),$B$2:$G$2774,5,0)-VLOOKUP(B2729,$B$2:$G$2774,5,0))/365+(VLOOKUP(IF(C2729="Нет",VLOOKUP(A2729,Оп27_BYN→EUR!$A$2:$C$33,3,0),VLOOKUP((A2729-1),Оп27_BYN→EUR!$A$2:$C$33,3,0)),$B$2:$G$2774,6,0)-VLOOKUP(B2729,$B$2:$G$2774,6,0))/366)</f>
        <v>0.77343312137134557</v>
      </c>
      <c r="F2729" s="54">
        <f>COUNTIF(D2730:$D$2774,365)</f>
        <v>45</v>
      </c>
      <c r="G2729" s="54">
        <f>COUNTIF(D2730:$D$2774,366)</f>
        <v>0</v>
      </c>
    </row>
    <row r="2730" spans="1:7" x14ac:dyDescent="0.25">
      <c r="A2730" s="54">
        <f>COUNTIF($C$3:C2730,"Да")</f>
        <v>30</v>
      </c>
      <c r="B2730" s="53">
        <f t="shared" si="83"/>
        <v>48128</v>
      </c>
      <c r="C2730" s="53" t="str">
        <f>IF(ISERROR(VLOOKUP(B2730,Оп27_BYN→EUR!$C$3:$C$33,1,0)),"Нет","Да")</f>
        <v>Нет</v>
      </c>
      <c r="D2730" s="54">
        <f t="shared" si="84"/>
        <v>365</v>
      </c>
      <c r="E2730" s="55">
        <f>('Все выпуски'!$H$4*'Все выпуски'!$H$8)*((VLOOKUP(IF(C2730="Нет",VLOOKUP(A2730,Оп27_BYN→EUR!$A$2:$C$33,3,0),VLOOKUP((A2730-1),Оп27_BYN→EUR!$A$2:$C$33,3,0)),$B$2:$G$2774,5,0)-VLOOKUP(B2730,$B$2:$G$2774,5,0))/365+(VLOOKUP(IF(C2730="Нет",VLOOKUP(A2730,Оп27_BYN→EUR!$A$2:$C$33,3,0),VLOOKUP((A2730-1),Оп27_BYN→EUR!$A$2:$C$33,3,0)),$B$2:$G$2774,6,0)-VLOOKUP(B2730,$B$2:$G$2774,6,0))/366)</f>
        <v>0.8001032290048401</v>
      </c>
      <c r="F2730" s="54">
        <f>COUNTIF(D2731:$D$2774,365)</f>
        <v>44</v>
      </c>
      <c r="G2730" s="54">
        <f>COUNTIF(D2731:$D$2774,366)</f>
        <v>0</v>
      </c>
    </row>
    <row r="2731" spans="1:7" x14ac:dyDescent="0.25">
      <c r="A2731" s="54">
        <f>COUNTIF($C$3:C2731,"Да")</f>
        <v>30</v>
      </c>
      <c r="B2731" s="53">
        <f t="shared" si="83"/>
        <v>48129</v>
      </c>
      <c r="C2731" s="53" t="str">
        <f>IF(ISERROR(VLOOKUP(B2731,Оп27_BYN→EUR!$C$3:$C$33,1,0)),"Нет","Да")</f>
        <v>Нет</v>
      </c>
      <c r="D2731" s="54">
        <f t="shared" si="84"/>
        <v>365</v>
      </c>
      <c r="E2731" s="55">
        <f>('Все выпуски'!$H$4*'Все выпуски'!$H$8)*((VLOOKUP(IF(C2731="Нет",VLOOKUP(A2731,Оп27_BYN→EUR!$A$2:$C$33,3,0),VLOOKUP((A2731-1),Оп27_BYN→EUR!$A$2:$C$33,3,0)),$B$2:$G$2774,5,0)-VLOOKUP(B2731,$B$2:$G$2774,5,0))/365+(VLOOKUP(IF(C2731="Нет",VLOOKUP(A2731,Оп27_BYN→EUR!$A$2:$C$33,3,0),VLOOKUP((A2731-1),Оп27_BYN→EUR!$A$2:$C$33,3,0)),$B$2:$G$2774,6,0)-VLOOKUP(B2731,$B$2:$G$2774,6,0))/366)</f>
        <v>0.82677333663833474</v>
      </c>
      <c r="F2731" s="54">
        <f>COUNTIF(D2732:$D$2774,365)</f>
        <v>43</v>
      </c>
      <c r="G2731" s="54">
        <f>COUNTIF(D2732:$D$2774,366)</f>
        <v>0</v>
      </c>
    </row>
    <row r="2732" spans="1:7" x14ac:dyDescent="0.25">
      <c r="A2732" s="54">
        <f>COUNTIF($C$3:C2732,"Да")</f>
        <v>30</v>
      </c>
      <c r="B2732" s="53">
        <f t="shared" si="83"/>
        <v>48130</v>
      </c>
      <c r="C2732" s="53" t="str">
        <f>IF(ISERROR(VLOOKUP(B2732,Оп27_BYN→EUR!$C$3:$C$33,1,0)),"Нет","Да")</f>
        <v>Нет</v>
      </c>
      <c r="D2732" s="54">
        <f t="shared" si="84"/>
        <v>365</v>
      </c>
      <c r="E2732" s="55">
        <f>('Все выпуски'!$H$4*'Все выпуски'!$H$8)*((VLOOKUP(IF(C2732="Нет",VLOOKUP(A2732,Оп27_BYN→EUR!$A$2:$C$33,3,0),VLOOKUP((A2732-1),Оп27_BYN→EUR!$A$2:$C$33,3,0)),$B$2:$G$2774,5,0)-VLOOKUP(B2732,$B$2:$G$2774,5,0))/365+(VLOOKUP(IF(C2732="Нет",VLOOKUP(A2732,Оп27_BYN→EUR!$A$2:$C$33,3,0),VLOOKUP((A2732-1),Оп27_BYN→EUR!$A$2:$C$33,3,0)),$B$2:$G$2774,6,0)-VLOOKUP(B2732,$B$2:$G$2774,6,0))/366)</f>
        <v>0.8534434442718295</v>
      </c>
      <c r="F2732" s="54">
        <f>COUNTIF(D2733:$D$2774,365)</f>
        <v>42</v>
      </c>
      <c r="G2732" s="54">
        <f>COUNTIF(D2733:$D$2774,366)</f>
        <v>0</v>
      </c>
    </row>
    <row r="2733" spans="1:7" x14ac:dyDescent="0.25">
      <c r="A2733" s="54">
        <f>COUNTIF($C$3:C2733,"Да")</f>
        <v>30</v>
      </c>
      <c r="B2733" s="53">
        <f t="shared" si="83"/>
        <v>48131</v>
      </c>
      <c r="C2733" s="53" t="str">
        <f>IF(ISERROR(VLOOKUP(B2733,Оп27_BYN→EUR!$C$3:$C$33,1,0)),"Нет","Да")</f>
        <v>Нет</v>
      </c>
      <c r="D2733" s="54">
        <f t="shared" si="84"/>
        <v>365</v>
      </c>
      <c r="E2733" s="55">
        <f>('Все выпуски'!$H$4*'Все выпуски'!$H$8)*((VLOOKUP(IF(C2733="Нет",VLOOKUP(A2733,Оп27_BYN→EUR!$A$2:$C$33,3,0),VLOOKUP((A2733-1),Оп27_BYN→EUR!$A$2:$C$33,3,0)),$B$2:$G$2774,5,0)-VLOOKUP(B2733,$B$2:$G$2774,5,0))/365+(VLOOKUP(IF(C2733="Нет",VLOOKUP(A2733,Оп27_BYN→EUR!$A$2:$C$33,3,0),VLOOKUP((A2733-1),Оп27_BYN→EUR!$A$2:$C$33,3,0)),$B$2:$G$2774,6,0)-VLOOKUP(B2733,$B$2:$G$2774,6,0))/366)</f>
        <v>0.88011355190532414</v>
      </c>
      <c r="F2733" s="54">
        <f>COUNTIF(D2734:$D$2774,365)</f>
        <v>41</v>
      </c>
      <c r="G2733" s="54">
        <f>COUNTIF(D2734:$D$2774,366)</f>
        <v>0</v>
      </c>
    </row>
    <row r="2734" spans="1:7" x14ac:dyDescent="0.25">
      <c r="A2734" s="54">
        <f>COUNTIF($C$3:C2734,"Да")</f>
        <v>30</v>
      </c>
      <c r="B2734" s="53">
        <f t="shared" si="83"/>
        <v>48132</v>
      </c>
      <c r="C2734" s="53" t="str">
        <f>IF(ISERROR(VLOOKUP(B2734,Оп27_BYN→EUR!$C$3:$C$33,1,0)),"Нет","Да")</f>
        <v>Нет</v>
      </c>
      <c r="D2734" s="54">
        <f t="shared" si="84"/>
        <v>365</v>
      </c>
      <c r="E2734" s="55">
        <f>('Все выпуски'!$H$4*'Все выпуски'!$H$8)*((VLOOKUP(IF(C2734="Нет",VLOOKUP(A2734,Оп27_BYN→EUR!$A$2:$C$33,3,0),VLOOKUP((A2734-1),Оп27_BYN→EUR!$A$2:$C$33,3,0)),$B$2:$G$2774,5,0)-VLOOKUP(B2734,$B$2:$G$2774,5,0))/365+(VLOOKUP(IF(C2734="Нет",VLOOKUP(A2734,Оп27_BYN→EUR!$A$2:$C$33,3,0),VLOOKUP((A2734-1),Оп27_BYN→EUR!$A$2:$C$33,3,0)),$B$2:$G$2774,6,0)-VLOOKUP(B2734,$B$2:$G$2774,6,0))/366)</f>
        <v>0.9067836595388189</v>
      </c>
      <c r="F2734" s="54">
        <f>COUNTIF(D2735:$D$2774,365)</f>
        <v>40</v>
      </c>
      <c r="G2734" s="54">
        <f>COUNTIF(D2735:$D$2774,366)</f>
        <v>0</v>
      </c>
    </row>
    <row r="2735" spans="1:7" x14ac:dyDescent="0.25">
      <c r="A2735" s="54">
        <f>COUNTIF($C$3:C2735,"Да")</f>
        <v>30</v>
      </c>
      <c r="B2735" s="53">
        <f t="shared" si="83"/>
        <v>48133</v>
      </c>
      <c r="C2735" s="53" t="str">
        <f>IF(ISERROR(VLOOKUP(B2735,Оп27_BYN→EUR!$C$3:$C$33,1,0)),"Нет","Да")</f>
        <v>Нет</v>
      </c>
      <c r="D2735" s="54">
        <f t="shared" si="84"/>
        <v>365</v>
      </c>
      <c r="E2735" s="55">
        <f>('Все выпуски'!$H$4*'Все выпуски'!$H$8)*((VLOOKUP(IF(C2735="Нет",VLOOKUP(A2735,Оп27_BYN→EUR!$A$2:$C$33,3,0),VLOOKUP((A2735-1),Оп27_BYN→EUR!$A$2:$C$33,3,0)),$B$2:$G$2774,5,0)-VLOOKUP(B2735,$B$2:$G$2774,5,0))/365+(VLOOKUP(IF(C2735="Нет",VLOOKUP(A2735,Оп27_BYN→EUR!$A$2:$C$33,3,0),VLOOKUP((A2735-1),Оп27_BYN→EUR!$A$2:$C$33,3,0)),$B$2:$G$2774,6,0)-VLOOKUP(B2735,$B$2:$G$2774,6,0))/366)</f>
        <v>0.93345376717231343</v>
      </c>
      <c r="F2735" s="54">
        <f>COUNTIF(D2736:$D$2774,365)</f>
        <v>39</v>
      </c>
      <c r="G2735" s="54">
        <f>COUNTIF(D2736:$D$2774,366)</f>
        <v>0</v>
      </c>
    </row>
    <row r="2736" spans="1:7" x14ac:dyDescent="0.25">
      <c r="A2736" s="54">
        <f>COUNTIF($C$3:C2736,"Да")</f>
        <v>30</v>
      </c>
      <c r="B2736" s="53">
        <f t="shared" si="83"/>
        <v>48134</v>
      </c>
      <c r="C2736" s="53" t="str">
        <f>IF(ISERROR(VLOOKUP(B2736,Оп27_BYN→EUR!$C$3:$C$33,1,0)),"Нет","Да")</f>
        <v>Нет</v>
      </c>
      <c r="D2736" s="54">
        <f t="shared" si="84"/>
        <v>365</v>
      </c>
      <c r="E2736" s="55">
        <f>('Все выпуски'!$H$4*'Все выпуски'!$H$8)*((VLOOKUP(IF(C2736="Нет",VLOOKUP(A2736,Оп27_BYN→EUR!$A$2:$C$33,3,0),VLOOKUP((A2736-1),Оп27_BYN→EUR!$A$2:$C$33,3,0)),$B$2:$G$2774,5,0)-VLOOKUP(B2736,$B$2:$G$2774,5,0))/365+(VLOOKUP(IF(C2736="Нет",VLOOKUP(A2736,Оп27_BYN→EUR!$A$2:$C$33,3,0),VLOOKUP((A2736-1),Оп27_BYN→EUR!$A$2:$C$33,3,0)),$B$2:$G$2774,6,0)-VLOOKUP(B2736,$B$2:$G$2774,6,0))/366)</f>
        <v>0.96012387480580819</v>
      </c>
      <c r="F2736" s="54">
        <f>COUNTIF(D2737:$D$2774,365)</f>
        <v>38</v>
      </c>
      <c r="G2736" s="54">
        <f>COUNTIF(D2737:$D$2774,366)</f>
        <v>0</v>
      </c>
    </row>
    <row r="2737" spans="1:7" x14ac:dyDescent="0.25">
      <c r="A2737" s="54">
        <f>COUNTIF($C$3:C2737,"Да")</f>
        <v>30</v>
      </c>
      <c r="B2737" s="53">
        <f t="shared" si="83"/>
        <v>48135</v>
      </c>
      <c r="C2737" s="53" t="str">
        <f>IF(ISERROR(VLOOKUP(B2737,Оп27_BYN→EUR!$C$3:$C$33,1,0)),"Нет","Да")</f>
        <v>Нет</v>
      </c>
      <c r="D2737" s="54">
        <f t="shared" si="84"/>
        <v>365</v>
      </c>
      <c r="E2737" s="55">
        <f>('Все выпуски'!$H$4*'Все выпуски'!$H$8)*((VLOOKUP(IF(C2737="Нет",VLOOKUP(A2737,Оп27_BYN→EUR!$A$2:$C$33,3,0),VLOOKUP((A2737-1),Оп27_BYN→EUR!$A$2:$C$33,3,0)),$B$2:$G$2774,5,0)-VLOOKUP(B2737,$B$2:$G$2774,5,0))/365+(VLOOKUP(IF(C2737="Нет",VLOOKUP(A2737,Оп27_BYN→EUR!$A$2:$C$33,3,0),VLOOKUP((A2737-1),Оп27_BYN→EUR!$A$2:$C$33,3,0)),$B$2:$G$2774,6,0)-VLOOKUP(B2737,$B$2:$G$2774,6,0))/366)</f>
        <v>0.98679398243930283</v>
      </c>
      <c r="F2737" s="54">
        <f>COUNTIF(D2738:$D$2774,365)</f>
        <v>37</v>
      </c>
      <c r="G2737" s="54">
        <f>COUNTIF(D2738:$D$2774,366)</f>
        <v>0</v>
      </c>
    </row>
    <row r="2738" spans="1:7" x14ac:dyDescent="0.25">
      <c r="A2738" s="54">
        <f>COUNTIF($C$3:C2738,"Да")</f>
        <v>30</v>
      </c>
      <c r="B2738" s="53">
        <f t="shared" si="83"/>
        <v>48136</v>
      </c>
      <c r="C2738" s="53" t="str">
        <f>IF(ISERROR(VLOOKUP(B2738,Оп27_BYN→EUR!$C$3:$C$33,1,0)),"Нет","Да")</f>
        <v>Нет</v>
      </c>
      <c r="D2738" s="54">
        <f t="shared" si="84"/>
        <v>365</v>
      </c>
      <c r="E2738" s="55">
        <f>('Все выпуски'!$H$4*'Все выпуски'!$H$8)*((VLOOKUP(IF(C2738="Нет",VLOOKUP(A2738,Оп27_BYN→EUR!$A$2:$C$33,3,0),VLOOKUP((A2738-1),Оп27_BYN→EUR!$A$2:$C$33,3,0)),$B$2:$G$2774,5,0)-VLOOKUP(B2738,$B$2:$G$2774,5,0))/365+(VLOOKUP(IF(C2738="Нет",VLOOKUP(A2738,Оп27_BYN→EUR!$A$2:$C$33,3,0),VLOOKUP((A2738-1),Оп27_BYN→EUR!$A$2:$C$33,3,0)),$B$2:$G$2774,6,0)-VLOOKUP(B2738,$B$2:$G$2774,6,0))/366)</f>
        <v>1.0134640900727976</v>
      </c>
      <c r="F2738" s="54">
        <f>COUNTIF(D2739:$D$2774,365)</f>
        <v>36</v>
      </c>
      <c r="G2738" s="54">
        <f>COUNTIF(D2739:$D$2774,366)</f>
        <v>0</v>
      </c>
    </row>
    <row r="2739" spans="1:7" x14ac:dyDescent="0.25">
      <c r="A2739" s="54">
        <f>COUNTIF($C$3:C2739,"Да")</f>
        <v>30</v>
      </c>
      <c r="B2739" s="53">
        <f t="shared" si="83"/>
        <v>48137</v>
      </c>
      <c r="C2739" s="53" t="str">
        <f>IF(ISERROR(VLOOKUP(B2739,Оп27_BYN→EUR!$C$3:$C$33,1,0)),"Нет","Да")</f>
        <v>Нет</v>
      </c>
      <c r="D2739" s="54">
        <f t="shared" si="84"/>
        <v>365</v>
      </c>
      <c r="E2739" s="55">
        <f>('Все выпуски'!$H$4*'Все выпуски'!$H$8)*((VLOOKUP(IF(C2739="Нет",VLOOKUP(A2739,Оп27_BYN→EUR!$A$2:$C$33,3,0),VLOOKUP((A2739-1),Оп27_BYN→EUR!$A$2:$C$33,3,0)),$B$2:$G$2774,5,0)-VLOOKUP(B2739,$B$2:$G$2774,5,0))/365+(VLOOKUP(IF(C2739="Нет",VLOOKUP(A2739,Оп27_BYN→EUR!$A$2:$C$33,3,0),VLOOKUP((A2739-1),Оп27_BYN→EUR!$A$2:$C$33,3,0)),$B$2:$G$2774,6,0)-VLOOKUP(B2739,$B$2:$G$2774,6,0))/366)</f>
        <v>1.0401341977062921</v>
      </c>
      <c r="F2739" s="54">
        <f>COUNTIF(D2740:$D$2774,365)</f>
        <v>35</v>
      </c>
      <c r="G2739" s="54">
        <f>COUNTIF(D2740:$D$2774,366)</f>
        <v>0</v>
      </c>
    </row>
    <row r="2740" spans="1:7" x14ac:dyDescent="0.25">
      <c r="A2740" s="54">
        <f>COUNTIF($C$3:C2740,"Да")</f>
        <v>30</v>
      </c>
      <c r="B2740" s="53">
        <f t="shared" si="83"/>
        <v>48138</v>
      </c>
      <c r="C2740" s="53" t="str">
        <f>IF(ISERROR(VLOOKUP(B2740,Оп27_BYN→EUR!$C$3:$C$33,1,0)),"Нет","Да")</f>
        <v>Нет</v>
      </c>
      <c r="D2740" s="54">
        <f t="shared" si="84"/>
        <v>365</v>
      </c>
      <c r="E2740" s="55">
        <f>('Все выпуски'!$H$4*'Все выпуски'!$H$8)*((VLOOKUP(IF(C2740="Нет",VLOOKUP(A2740,Оп27_BYN→EUR!$A$2:$C$33,3,0),VLOOKUP((A2740-1),Оп27_BYN→EUR!$A$2:$C$33,3,0)),$B$2:$G$2774,5,0)-VLOOKUP(B2740,$B$2:$G$2774,5,0))/365+(VLOOKUP(IF(C2740="Нет",VLOOKUP(A2740,Оп27_BYN→EUR!$A$2:$C$33,3,0),VLOOKUP((A2740-1),Оп27_BYN→EUR!$A$2:$C$33,3,0)),$B$2:$G$2774,6,0)-VLOOKUP(B2740,$B$2:$G$2774,6,0))/366)</f>
        <v>1.0668043053397869</v>
      </c>
      <c r="F2740" s="54">
        <f>COUNTIF(D2741:$D$2774,365)</f>
        <v>34</v>
      </c>
      <c r="G2740" s="54">
        <f>COUNTIF(D2741:$D$2774,366)</f>
        <v>0</v>
      </c>
    </row>
    <row r="2741" spans="1:7" x14ac:dyDescent="0.25">
      <c r="A2741" s="54">
        <f>COUNTIF($C$3:C2741,"Да")</f>
        <v>30</v>
      </c>
      <c r="B2741" s="53">
        <f t="shared" si="83"/>
        <v>48139</v>
      </c>
      <c r="C2741" s="53" t="str">
        <f>IF(ISERROR(VLOOKUP(B2741,Оп27_BYN→EUR!$C$3:$C$33,1,0)),"Нет","Да")</f>
        <v>Нет</v>
      </c>
      <c r="D2741" s="54">
        <f t="shared" si="84"/>
        <v>365</v>
      </c>
      <c r="E2741" s="55">
        <f>('Все выпуски'!$H$4*'Все выпуски'!$H$8)*((VLOOKUP(IF(C2741="Нет",VLOOKUP(A2741,Оп27_BYN→EUR!$A$2:$C$33,3,0),VLOOKUP((A2741-1),Оп27_BYN→EUR!$A$2:$C$33,3,0)),$B$2:$G$2774,5,0)-VLOOKUP(B2741,$B$2:$G$2774,5,0))/365+(VLOOKUP(IF(C2741="Нет",VLOOKUP(A2741,Оп27_BYN→EUR!$A$2:$C$33,3,0),VLOOKUP((A2741-1),Оп27_BYN→EUR!$A$2:$C$33,3,0)),$B$2:$G$2774,6,0)-VLOOKUP(B2741,$B$2:$G$2774,6,0))/366)</f>
        <v>1.0934744129732814</v>
      </c>
      <c r="F2741" s="54">
        <f>COUNTIF(D2742:$D$2774,365)</f>
        <v>33</v>
      </c>
      <c r="G2741" s="54">
        <f>COUNTIF(D2742:$D$2774,366)</f>
        <v>0</v>
      </c>
    </row>
    <row r="2742" spans="1:7" x14ac:dyDescent="0.25">
      <c r="A2742" s="54">
        <f>COUNTIF($C$3:C2742,"Да")</f>
        <v>30</v>
      </c>
      <c r="B2742" s="53">
        <f t="shared" si="83"/>
        <v>48140</v>
      </c>
      <c r="C2742" s="53" t="str">
        <f>IF(ISERROR(VLOOKUP(B2742,Оп27_BYN→EUR!$C$3:$C$33,1,0)),"Нет","Да")</f>
        <v>Нет</v>
      </c>
      <c r="D2742" s="54">
        <f t="shared" si="84"/>
        <v>365</v>
      </c>
      <c r="E2742" s="55">
        <f>('Все выпуски'!$H$4*'Все выпуски'!$H$8)*((VLOOKUP(IF(C2742="Нет",VLOOKUP(A2742,Оп27_BYN→EUR!$A$2:$C$33,3,0),VLOOKUP((A2742-1),Оп27_BYN→EUR!$A$2:$C$33,3,0)),$B$2:$G$2774,5,0)-VLOOKUP(B2742,$B$2:$G$2774,5,0))/365+(VLOOKUP(IF(C2742="Нет",VLOOKUP(A2742,Оп27_BYN→EUR!$A$2:$C$33,3,0),VLOOKUP((A2742-1),Оп27_BYN→EUR!$A$2:$C$33,3,0)),$B$2:$G$2774,6,0)-VLOOKUP(B2742,$B$2:$G$2774,6,0))/366)</f>
        <v>1.1201445206067762</v>
      </c>
      <c r="F2742" s="54">
        <f>COUNTIF(D2743:$D$2774,365)</f>
        <v>32</v>
      </c>
      <c r="G2742" s="54">
        <f>COUNTIF(D2743:$D$2774,366)</f>
        <v>0</v>
      </c>
    </row>
    <row r="2743" spans="1:7" x14ac:dyDescent="0.25">
      <c r="A2743" s="54">
        <f>COUNTIF($C$3:C2743,"Да")</f>
        <v>30</v>
      </c>
      <c r="B2743" s="53">
        <f t="shared" si="83"/>
        <v>48141</v>
      </c>
      <c r="C2743" s="53" t="str">
        <f>IF(ISERROR(VLOOKUP(B2743,Оп27_BYN→EUR!$C$3:$C$33,1,0)),"Нет","Да")</f>
        <v>Нет</v>
      </c>
      <c r="D2743" s="54">
        <f t="shared" si="84"/>
        <v>365</v>
      </c>
      <c r="E2743" s="55">
        <f>('Все выпуски'!$H$4*'Все выпуски'!$H$8)*((VLOOKUP(IF(C2743="Нет",VLOOKUP(A2743,Оп27_BYN→EUR!$A$2:$C$33,3,0),VLOOKUP((A2743-1),Оп27_BYN→EUR!$A$2:$C$33,3,0)),$B$2:$G$2774,5,0)-VLOOKUP(B2743,$B$2:$G$2774,5,0))/365+(VLOOKUP(IF(C2743="Нет",VLOOKUP(A2743,Оп27_BYN→EUR!$A$2:$C$33,3,0),VLOOKUP((A2743-1),Оп27_BYN→EUR!$A$2:$C$33,3,0)),$B$2:$G$2774,6,0)-VLOOKUP(B2743,$B$2:$G$2774,6,0))/366)</f>
        <v>1.1468146282402709</v>
      </c>
      <c r="F2743" s="54">
        <f>COUNTIF(D2744:$D$2774,365)</f>
        <v>31</v>
      </c>
      <c r="G2743" s="54">
        <f>COUNTIF(D2744:$D$2774,366)</f>
        <v>0</v>
      </c>
    </row>
    <row r="2744" spans="1:7" x14ac:dyDescent="0.25">
      <c r="A2744" s="54">
        <f>COUNTIF($C$3:C2744,"Да")</f>
        <v>30</v>
      </c>
      <c r="B2744" s="53">
        <f t="shared" si="83"/>
        <v>48142</v>
      </c>
      <c r="C2744" s="53" t="str">
        <f>IF(ISERROR(VLOOKUP(B2744,Оп27_BYN→EUR!$C$3:$C$33,1,0)),"Нет","Да")</f>
        <v>Нет</v>
      </c>
      <c r="D2744" s="54">
        <f t="shared" si="84"/>
        <v>365</v>
      </c>
      <c r="E2744" s="55">
        <f>('Все выпуски'!$H$4*'Все выпуски'!$H$8)*((VLOOKUP(IF(C2744="Нет",VLOOKUP(A2744,Оп27_BYN→EUR!$A$2:$C$33,3,0),VLOOKUP((A2744-1),Оп27_BYN→EUR!$A$2:$C$33,3,0)),$B$2:$G$2774,5,0)-VLOOKUP(B2744,$B$2:$G$2774,5,0))/365+(VLOOKUP(IF(C2744="Нет",VLOOKUP(A2744,Оп27_BYN→EUR!$A$2:$C$33,3,0),VLOOKUP((A2744-1),Оп27_BYN→EUR!$A$2:$C$33,3,0)),$B$2:$G$2774,6,0)-VLOOKUP(B2744,$B$2:$G$2774,6,0))/366)</f>
        <v>1.1734847358737657</v>
      </c>
      <c r="F2744" s="54">
        <f>COUNTIF(D2745:$D$2774,365)</f>
        <v>30</v>
      </c>
      <c r="G2744" s="54">
        <f>COUNTIF(D2745:$D$2774,366)</f>
        <v>0</v>
      </c>
    </row>
    <row r="2745" spans="1:7" x14ac:dyDescent="0.25">
      <c r="A2745" s="54">
        <f>COUNTIF($C$3:C2745,"Да")</f>
        <v>30</v>
      </c>
      <c r="B2745" s="53">
        <f t="shared" si="83"/>
        <v>48143</v>
      </c>
      <c r="C2745" s="53" t="str">
        <f>IF(ISERROR(VLOOKUP(B2745,Оп27_BYN→EUR!$C$3:$C$33,1,0)),"Нет","Да")</f>
        <v>Нет</v>
      </c>
      <c r="D2745" s="54">
        <f t="shared" si="84"/>
        <v>365</v>
      </c>
      <c r="E2745" s="55">
        <f>('Все выпуски'!$H$4*'Все выпуски'!$H$8)*((VLOOKUP(IF(C2745="Нет",VLOOKUP(A2745,Оп27_BYN→EUR!$A$2:$C$33,3,0),VLOOKUP((A2745-1),Оп27_BYN→EUR!$A$2:$C$33,3,0)),$B$2:$G$2774,5,0)-VLOOKUP(B2745,$B$2:$G$2774,5,0))/365+(VLOOKUP(IF(C2745="Нет",VLOOKUP(A2745,Оп27_BYN→EUR!$A$2:$C$33,3,0),VLOOKUP((A2745-1),Оп27_BYN→EUR!$A$2:$C$33,3,0)),$B$2:$G$2774,6,0)-VLOOKUP(B2745,$B$2:$G$2774,6,0))/366)</f>
        <v>1.2001548435072602</v>
      </c>
      <c r="F2745" s="54">
        <f>COUNTIF(D2746:$D$2774,365)</f>
        <v>29</v>
      </c>
      <c r="G2745" s="54">
        <f>COUNTIF(D2746:$D$2774,366)</f>
        <v>0</v>
      </c>
    </row>
    <row r="2746" spans="1:7" x14ac:dyDescent="0.25">
      <c r="A2746" s="54">
        <f>COUNTIF($C$3:C2746,"Да")</f>
        <v>30</v>
      </c>
      <c r="B2746" s="53">
        <f t="shared" si="83"/>
        <v>48144</v>
      </c>
      <c r="C2746" s="53" t="str">
        <f>IF(ISERROR(VLOOKUP(B2746,Оп27_BYN→EUR!$C$3:$C$33,1,0)),"Нет","Да")</f>
        <v>Нет</v>
      </c>
      <c r="D2746" s="54">
        <f t="shared" si="84"/>
        <v>365</v>
      </c>
      <c r="E2746" s="55">
        <f>('Все выпуски'!$H$4*'Все выпуски'!$H$8)*((VLOOKUP(IF(C2746="Нет",VLOOKUP(A2746,Оп27_BYN→EUR!$A$2:$C$33,3,0),VLOOKUP((A2746-1),Оп27_BYN→EUR!$A$2:$C$33,3,0)),$B$2:$G$2774,5,0)-VLOOKUP(B2746,$B$2:$G$2774,5,0))/365+(VLOOKUP(IF(C2746="Нет",VLOOKUP(A2746,Оп27_BYN→EUR!$A$2:$C$33,3,0),VLOOKUP((A2746-1),Оп27_BYN→EUR!$A$2:$C$33,3,0)),$B$2:$G$2774,6,0)-VLOOKUP(B2746,$B$2:$G$2774,6,0))/366)</f>
        <v>1.226824951140755</v>
      </c>
      <c r="F2746" s="54">
        <f>COUNTIF(D2747:$D$2774,365)</f>
        <v>28</v>
      </c>
      <c r="G2746" s="54">
        <f>COUNTIF(D2747:$D$2774,366)</f>
        <v>0</v>
      </c>
    </row>
    <row r="2747" spans="1:7" x14ac:dyDescent="0.25">
      <c r="A2747" s="54">
        <f>COUNTIF($C$3:C2747,"Да")</f>
        <v>30</v>
      </c>
      <c r="B2747" s="53">
        <f t="shared" si="83"/>
        <v>48145</v>
      </c>
      <c r="C2747" s="53" t="str">
        <f>IF(ISERROR(VLOOKUP(B2747,Оп27_BYN→EUR!$C$3:$C$33,1,0)),"Нет","Да")</f>
        <v>Нет</v>
      </c>
      <c r="D2747" s="54">
        <f t="shared" si="84"/>
        <v>365</v>
      </c>
      <c r="E2747" s="55">
        <f>('Все выпуски'!$H$4*'Все выпуски'!$H$8)*((VLOOKUP(IF(C2747="Нет",VLOOKUP(A2747,Оп27_BYN→EUR!$A$2:$C$33,3,0),VLOOKUP((A2747-1),Оп27_BYN→EUR!$A$2:$C$33,3,0)),$B$2:$G$2774,5,0)-VLOOKUP(B2747,$B$2:$G$2774,5,0))/365+(VLOOKUP(IF(C2747="Нет",VLOOKUP(A2747,Оп27_BYN→EUR!$A$2:$C$33,3,0),VLOOKUP((A2747-1),Оп27_BYN→EUR!$A$2:$C$33,3,0)),$B$2:$G$2774,6,0)-VLOOKUP(B2747,$B$2:$G$2774,6,0))/366)</f>
        <v>1.2534950587742495</v>
      </c>
      <c r="F2747" s="54">
        <f>COUNTIF(D2748:$D$2774,365)</f>
        <v>27</v>
      </c>
      <c r="G2747" s="54">
        <f>COUNTIF(D2748:$D$2774,366)</f>
        <v>0</v>
      </c>
    </row>
    <row r="2748" spans="1:7" x14ac:dyDescent="0.25">
      <c r="A2748" s="54">
        <f>COUNTIF($C$3:C2748,"Да")</f>
        <v>30</v>
      </c>
      <c r="B2748" s="53">
        <f t="shared" si="83"/>
        <v>48146</v>
      </c>
      <c r="C2748" s="53" t="str">
        <f>IF(ISERROR(VLOOKUP(B2748,Оп27_BYN→EUR!$C$3:$C$33,1,0)),"Нет","Да")</f>
        <v>Нет</v>
      </c>
      <c r="D2748" s="54">
        <f t="shared" si="84"/>
        <v>365</v>
      </c>
      <c r="E2748" s="55">
        <f>('Все выпуски'!$H$4*'Все выпуски'!$H$8)*((VLOOKUP(IF(C2748="Нет",VLOOKUP(A2748,Оп27_BYN→EUR!$A$2:$C$33,3,0),VLOOKUP((A2748-1),Оп27_BYN→EUR!$A$2:$C$33,3,0)),$B$2:$G$2774,5,0)-VLOOKUP(B2748,$B$2:$G$2774,5,0))/365+(VLOOKUP(IF(C2748="Нет",VLOOKUP(A2748,Оп27_BYN→EUR!$A$2:$C$33,3,0),VLOOKUP((A2748-1),Оп27_BYN→EUR!$A$2:$C$33,3,0)),$B$2:$G$2774,6,0)-VLOOKUP(B2748,$B$2:$G$2774,6,0))/366)</f>
        <v>1.280165166407744</v>
      </c>
      <c r="F2748" s="54">
        <f>COUNTIF(D2749:$D$2774,365)</f>
        <v>26</v>
      </c>
      <c r="G2748" s="54">
        <f>COUNTIF(D2749:$D$2774,366)</f>
        <v>0</v>
      </c>
    </row>
    <row r="2749" spans="1:7" x14ac:dyDescent="0.25">
      <c r="A2749" s="54">
        <f>COUNTIF($C$3:C2749,"Да")</f>
        <v>30</v>
      </c>
      <c r="B2749" s="53">
        <f t="shared" si="83"/>
        <v>48147</v>
      </c>
      <c r="C2749" s="53" t="str">
        <f>IF(ISERROR(VLOOKUP(B2749,Оп27_BYN→EUR!$C$3:$C$33,1,0)),"Нет","Да")</f>
        <v>Нет</v>
      </c>
      <c r="D2749" s="54">
        <f t="shared" si="84"/>
        <v>365</v>
      </c>
      <c r="E2749" s="55">
        <f>('Все выпуски'!$H$4*'Все выпуски'!$H$8)*((VLOOKUP(IF(C2749="Нет",VLOOKUP(A2749,Оп27_BYN→EUR!$A$2:$C$33,3,0),VLOOKUP((A2749-1),Оп27_BYN→EUR!$A$2:$C$33,3,0)),$B$2:$G$2774,5,0)-VLOOKUP(B2749,$B$2:$G$2774,5,0))/365+(VLOOKUP(IF(C2749="Нет",VLOOKUP(A2749,Оп27_BYN→EUR!$A$2:$C$33,3,0),VLOOKUP((A2749-1),Оп27_BYN→EUR!$A$2:$C$33,3,0)),$B$2:$G$2774,6,0)-VLOOKUP(B2749,$B$2:$G$2774,6,0))/366)</f>
        <v>1.306835274041239</v>
      </c>
      <c r="F2749" s="54">
        <f>COUNTIF(D2750:$D$2774,365)</f>
        <v>25</v>
      </c>
      <c r="G2749" s="54">
        <f>COUNTIF(D2750:$D$2774,366)</f>
        <v>0</v>
      </c>
    </row>
    <row r="2750" spans="1:7" x14ac:dyDescent="0.25">
      <c r="A2750" s="54">
        <f>COUNTIF($C$3:C2750,"Да")</f>
        <v>30</v>
      </c>
      <c r="B2750" s="53">
        <f t="shared" si="83"/>
        <v>48148</v>
      </c>
      <c r="C2750" s="53" t="str">
        <f>IF(ISERROR(VLOOKUP(B2750,Оп27_BYN→EUR!$C$3:$C$33,1,0)),"Нет","Да")</f>
        <v>Нет</v>
      </c>
      <c r="D2750" s="54">
        <f t="shared" si="84"/>
        <v>365</v>
      </c>
      <c r="E2750" s="55">
        <f>('Все выпуски'!$H$4*'Все выпуски'!$H$8)*((VLOOKUP(IF(C2750="Нет",VLOOKUP(A2750,Оп27_BYN→EUR!$A$2:$C$33,3,0),VLOOKUP((A2750-1),Оп27_BYN→EUR!$A$2:$C$33,3,0)),$B$2:$G$2774,5,0)-VLOOKUP(B2750,$B$2:$G$2774,5,0))/365+(VLOOKUP(IF(C2750="Нет",VLOOKUP(A2750,Оп27_BYN→EUR!$A$2:$C$33,3,0),VLOOKUP((A2750-1),Оп27_BYN→EUR!$A$2:$C$33,3,0)),$B$2:$G$2774,6,0)-VLOOKUP(B2750,$B$2:$G$2774,6,0))/366)</f>
        <v>1.3335053816747335</v>
      </c>
      <c r="F2750" s="54">
        <f>COUNTIF(D2751:$D$2774,365)</f>
        <v>24</v>
      </c>
      <c r="G2750" s="54">
        <f>COUNTIF(D2751:$D$2774,366)</f>
        <v>0</v>
      </c>
    </row>
    <row r="2751" spans="1:7" x14ac:dyDescent="0.25">
      <c r="A2751" s="54">
        <f>COUNTIF($C$3:C2751,"Да")</f>
        <v>30</v>
      </c>
      <c r="B2751" s="53">
        <f t="shared" si="83"/>
        <v>48149</v>
      </c>
      <c r="C2751" s="53" t="str">
        <f>IF(ISERROR(VLOOKUP(B2751,Оп27_BYN→EUR!$C$3:$C$33,1,0)),"Нет","Да")</f>
        <v>Нет</v>
      </c>
      <c r="D2751" s="54">
        <f t="shared" si="84"/>
        <v>365</v>
      </c>
      <c r="E2751" s="55">
        <f>('Все выпуски'!$H$4*'Все выпуски'!$H$8)*((VLOOKUP(IF(C2751="Нет",VLOOKUP(A2751,Оп27_BYN→EUR!$A$2:$C$33,3,0),VLOOKUP((A2751-1),Оп27_BYN→EUR!$A$2:$C$33,3,0)),$B$2:$G$2774,5,0)-VLOOKUP(B2751,$B$2:$G$2774,5,0))/365+(VLOOKUP(IF(C2751="Нет",VLOOKUP(A2751,Оп27_BYN→EUR!$A$2:$C$33,3,0),VLOOKUP((A2751-1),Оп27_BYN→EUR!$A$2:$C$33,3,0)),$B$2:$G$2774,6,0)-VLOOKUP(B2751,$B$2:$G$2774,6,0))/366)</f>
        <v>1.3601754893082283</v>
      </c>
      <c r="F2751" s="54">
        <f>COUNTIF(D2752:$D$2774,365)</f>
        <v>23</v>
      </c>
      <c r="G2751" s="54">
        <f>COUNTIF(D2752:$D$2774,366)</f>
        <v>0</v>
      </c>
    </row>
    <row r="2752" spans="1:7" x14ac:dyDescent="0.25">
      <c r="A2752" s="54">
        <f>COUNTIF($C$3:C2752,"Да")</f>
        <v>30</v>
      </c>
      <c r="B2752" s="53">
        <f t="shared" si="83"/>
        <v>48150</v>
      </c>
      <c r="C2752" s="53" t="str">
        <f>IF(ISERROR(VLOOKUP(B2752,Оп27_BYN→EUR!$C$3:$C$33,1,0)),"Нет","Да")</f>
        <v>Нет</v>
      </c>
      <c r="D2752" s="54">
        <f t="shared" si="84"/>
        <v>365</v>
      </c>
      <c r="E2752" s="55">
        <f>('Все выпуски'!$H$4*'Все выпуски'!$H$8)*((VLOOKUP(IF(C2752="Нет",VLOOKUP(A2752,Оп27_BYN→EUR!$A$2:$C$33,3,0),VLOOKUP((A2752-1),Оп27_BYN→EUR!$A$2:$C$33,3,0)),$B$2:$G$2774,5,0)-VLOOKUP(B2752,$B$2:$G$2774,5,0))/365+(VLOOKUP(IF(C2752="Нет",VLOOKUP(A2752,Оп27_BYN→EUR!$A$2:$C$33,3,0),VLOOKUP((A2752-1),Оп27_BYN→EUR!$A$2:$C$33,3,0)),$B$2:$G$2774,6,0)-VLOOKUP(B2752,$B$2:$G$2774,6,0))/366)</f>
        <v>1.3868455969417228</v>
      </c>
      <c r="F2752" s="54">
        <f>COUNTIF(D2753:$D$2774,365)</f>
        <v>22</v>
      </c>
      <c r="G2752" s="54">
        <f>COUNTIF(D2753:$D$2774,366)</f>
        <v>0</v>
      </c>
    </row>
    <row r="2753" spans="1:7" x14ac:dyDescent="0.25">
      <c r="A2753" s="54">
        <f>COUNTIF($C$3:C2753,"Да")</f>
        <v>30</v>
      </c>
      <c r="B2753" s="53">
        <f t="shared" si="83"/>
        <v>48151</v>
      </c>
      <c r="C2753" s="53" t="str">
        <f>IF(ISERROR(VLOOKUP(B2753,Оп27_BYN→EUR!$C$3:$C$33,1,0)),"Нет","Да")</f>
        <v>Нет</v>
      </c>
      <c r="D2753" s="54">
        <f t="shared" si="84"/>
        <v>365</v>
      </c>
      <c r="E2753" s="55">
        <f>('Все выпуски'!$H$4*'Все выпуски'!$H$8)*((VLOOKUP(IF(C2753="Нет",VLOOKUP(A2753,Оп27_BYN→EUR!$A$2:$C$33,3,0),VLOOKUP((A2753-1),Оп27_BYN→EUR!$A$2:$C$33,3,0)),$B$2:$G$2774,5,0)-VLOOKUP(B2753,$B$2:$G$2774,5,0))/365+(VLOOKUP(IF(C2753="Нет",VLOOKUP(A2753,Оп27_BYN→EUR!$A$2:$C$33,3,0),VLOOKUP((A2753-1),Оп27_BYN→EUR!$A$2:$C$33,3,0)),$B$2:$G$2774,6,0)-VLOOKUP(B2753,$B$2:$G$2774,6,0))/366)</f>
        <v>1.4135157045752174</v>
      </c>
      <c r="F2753" s="54">
        <f>COUNTIF(D2754:$D$2774,365)</f>
        <v>21</v>
      </c>
      <c r="G2753" s="54">
        <f>COUNTIF(D2754:$D$2774,366)</f>
        <v>0</v>
      </c>
    </row>
    <row r="2754" spans="1:7" x14ac:dyDescent="0.25">
      <c r="A2754" s="54">
        <f>COUNTIF($C$3:C2754,"Да")</f>
        <v>30</v>
      </c>
      <c r="B2754" s="53">
        <f t="shared" si="83"/>
        <v>48152</v>
      </c>
      <c r="C2754" s="53" t="str">
        <f>IF(ISERROR(VLOOKUP(B2754,Оп27_BYN→EUR!$C$3:$C$33,1,0)),"Нет","Да")</f>
        <v>Нет</v>
      </c>
      <c r="D2754" s="54">
        <f t="shared" si="84"/>
        <v>365</v>
      </c>
      <c r="E2754" s="55">
        <f>('Все выпуски'!$H$4*'Все выпуски'!$H$8)*((VLOOKUP(IF(C2754="Нет",VLOOKUP(A2754,Оп27_BYN→EUR!$A$2:$C$33,3,0),VLOOKUP((A2754-1),Оп27_BYN→EUR!$A$2:$C$33,3,0)),$B$2:$G$2774,5,0)-VLOOKUP(B2754,$B$2:$G$2774,5,0))/365+(VLOOKUP(IF(C2754="Нет",VLOOKUP(A2754,Оп27_BYN→EUR!$A$2:$C$33,3,0),VLOOKUP((A2754-1),Оп27_BYN→EUR!$A$2:$C$33,3,0)),$B$2:$G$2774,6,0)-VLOOKUP(B2754,$B$2:$G$2774,6,0))/366)</f>
        <v>1.4401858122087123</v>
      </c>
      <c r="F2754" s="54">
        <f>COUNTIF(D2755:$D$2774,365)</f>
        <v>20</v>
      </c>
      <c r="G2754" s="54">
        <f>COUNTIF(D2755:$D$2774,366)</f>
        <v>0</v>
      </c>
    </row>
    <row r="2755" spans="1:7" x14ac:dyDescent="0.25">
      <c r="A2755" s="54">
        <f>COUNTIF($C$3:C2755,"Да")</f>
        <v>30</v>
      </c>
      <c r="B2755" s="53">
        <f t="shared" si="83"/>
        <v>48153</v>
      </c>
      <c r="C2755" s="53" t="str">
        <f>IF(ISERROR(VLOOKUP(B2755,Оп27_BYN→EUR!$C$3:$C$33,1,0)),"Нет","Да")</f>
        <v>Нет</v>
      </c>
      <c r="D2755" s="54">
        <f t="shared" si="84"/>
        <v>365</v>
      </c>
      <c r="E2755" s="55">
        <f>('Все выпуски'!$H$4*'Все выпуски'!$H$8)*((VLOOKUP(IF(C2755="Нет",VLOOKUP(A2755,Оп27_BYN→EUR!$A$2:$C$33,3,0),VLOOKUP((A2755-1),Оп27_BYN→EUR!$A$2:$C$33,3,0)),$B$2:$G$2774,5,0)-VLOOKUP(B2755,$B$2:$G$2774,5,0))/365+(VLOOKUP(IF(C2755="Нет",VLOOKUP(A2755,Оп27_BYN→EUR!$A$2:$C$33,3,0),VLOOKUP((A2755-1),Оп27_BYN→EUR!$A$2:$C$33,3,0)),$B$2:$G$2774,6,0)-VLOOKUP(B2755,$B$2:$G$2774,6,0))/366)</f>
        <v>1.4668559198422069</v>
      </c>
      <c r="F2755" s="54">
        <f>COUNTIF(D2756:$D$2774,365)</f>
        <v>19</v>
      </c>
      <c r="G2755" s="54">
        <f>COUNTIF(D2756:$D$2774,366)</f>
        <v>0</v>
      </c>
    </row>
    <row r="2756" spans="1:7" x14ac:dyDescent="0.25">
      <c r="A2756" s="54">
        <f>COUNTIF($C$3:C2756,"Да")</f>
        <v>30</v>
      </c>
      <c r="B2756" s="53">
        <f t="shared" ref="B2756:B2774" si="85">B2755+1</f>
        <v>48154</v>
      </c>
      <c r="C2756" s="53" t="str">
        <f>IF(ISERROR(VLOOKUP(B2756,Оп27_BYN→EUR!$C$3:$C$33,1,0)),"Нет","Да")</f>
        <v>Нет</v>
      </c>
      <c r="D2756" s="54">
        <f t="shared" si="84"/>
        <v>365</v>
      </c>
      <c r="E2756" s="55">
        <f>('Все выпуски'!$H$4*'Все выпуски'!$H$8)*((VLOOKUP(IF(C2756="Нет",VLOOKUP(A2756,Оп27_BYN→EUR!$A$2:$C$33,3,0),VLOOKUP((A2756-1),Оп27_BYN→EUR!$A$2:$C$33,3,0)),$B$2:$G$2774,5,0)-VLOOKUP(B2756,$B$2:$G$2774,5,0))/365+(VLOOKUP(IF(C2756="Нет",VLOOKUP(A2756,Оп27_BYN→EUR!$A$2:$C$33,3,0),VLOOKUP((A2756-1),Оп27_BYN→EUR!$A$2:$C$33,3,0)),$B$2:$G$2774,6,0)-VLOOKUP(B2756,$B$2:$G$2774,6,0))/366)</f>
        <v>1.4935260274757016</v>
      </c>
      <c r="F2756" s="54">
        <f>COUNTIF(D2757:$D$2774,365)</f>
        <v>18</v>
      </c>
      <c r="G2756" s="54">
        <f>COUNTIF(D2757:$D$2774,366)</f>
        <v>0</v>
      </c>
    </row>
    <row r="2757" spans="1:7" x14ac:dyDescent="0.25">
      <c r="A2757" s="54">
        <f>COUNTIF($C$3:C2757,"Да")</f>
        <v>30</v>
      </c>
      <c r="B2757" s="53">
        <f t="shared" si="85"/>
        <v>48155</v>
      </c>
      <c r="C2757" s="53" t="str">
        <f>IF(ISERROR(VLOOKUP(B2757,Оп27_BYN→EUR!$C$3:$C$33,1,0)),"Нет","Да")</f>
        <v>Нет</v>
      </c>
      <c r="D2757" s="54">
        <f t="shared" si="84"/>
        <v>365</v>
      </c>
      <c r="E2757" s="55">
        <f>('Все выпуски'!$H$4*'Все выпуски'!$H$8)*((VLOOKUP(IF(C2757="Нет",VLOOKUP(A2757,Оп27_BYN→EUR!$A$2:$C$33,3,0),VLOOKUP((A2757-1),Оп27_BYN→EUR!$A$2:$C$33,3,0)),$B$2:$G$2774,5,0)-VLOOKUP(B2757,$B$2:$G$2774,5,0))/365+(VLOOKUP(IF(C2757="Нет",VLOOKUP(A2757,Оп27_BYN→EUR!$A$2:$C$33,3,0),VLOOKUP((A2757-1),Оп27_BYN→EUR!$A$2:$C$33,3,0)),$B$2:$G$2774,6,0)-VLOOKUP(B2757,$B$2:$G$2774,6,0))/366)</f>
        <v>1.5201961351091962</v>
      </c>
      <c r="F2757" s="54">
        <f>COUNTIF(D2758:$D$2774,365)</f>
        <v>17</v>
      </c>
      <c r="G2757" s="54">
        <f>COUNTIF(D2758:$D$2774,366)</f>
        <v>0</v>
      </c>
    </row>
    <row r="2758" spans="1:7" x14ac:dyDescent="0.25">
      <c r="A2758" s="54">
        <f>COUNTIF($C$3:C2758,"Да")</f>
        <v>30</v>
      </c>
      <c r="B2758" s="53">
        <f t="shared" si="85"/>
        <v>48156</v>
      </c>
      <c r="C2758" s="53" t="str">
        <f>IF(ISERROR(VLOOKUP(B2758,Оп27_BYN→EUR!$C$3:$C$33,1,0)),"Нет","Да")</f>
        <v>Нет</v>
      </c>
      <c r="D2758" s="54">
        <f t="shared" si="84"/>
        <v>365</v>
      </c>
      <c r="E2758" s="55">
        <f>('Все выпуски'!$H$4*'Все выпуски'!$H$8)*((VLOOKUP(IF(C2758="Нет",VLOOKUP(A2758,Оп27_BYN→EUR!$A$2:$C$33,3,0),VLOOKUP((A2758-1),Оп27_BYN→EUR!$A$2:$C$33,3,0)),$B$2:$G$2774,5,0)-VLOOKUP(B2758,$B$2:$G$2774,5,0))/365+(VLOOKUP(IF(C2758="Нет",VLOOKUP(A2758,Оп27_BYN→EUR!$A$2:$C$33,3,0),VLOOKUP((A2758-1),Оп27_BYN→EUR!$A$2:$C$33,3,0)),$B$2:$G$2774,6,0)-VLOOKUP(B2758,$B$2:$G$2774,6,0))/366)</f>
        <v>1.5468662427426911</v>
      </c>
      <c r="F2758" s="54">
        <f>COUNTIF(D2759:$D$2774,365)</f>
        <v>16</v>
      </c>
      <c r="G2758" s="54">
        <f>COUNTIF(D2759:$D$2774,366)</f>
        <v>0</v>
      </c>
    </row>
    <row r="2759" spans="1:7" x14ac:dyDescent="0.25">
      <c r="A2759" s="54">
        <f>COUNTIF($C$3:C2759,"Да")</f>
        <v>30</v>
      </c>
      <c r="B2759" s="53">
        <f t="shared" si="85"/>
        <v>48157</v>
      </c>
      <c r="C2759" s="53" t="str">
        <f>IF(ISERROR(VLOOKUP(B2759,Оп27_BYN→EUR!$C$3:$C$33,1,0)),"Нет","Да")</f>
        <v>Нет</v>
      </c>
      <c r="D2759" s="54">
        <f t="shared" si="84"/>
        <v>365</v>
      </c>
      <c r="E2759" s="55">
        <f>('Все выпуски'!$H$4*'Все выпуски'!$H$8)*((VLOOKUP(IF(C2759="Нет",VLOOKUP(A2759,Оп27_BYN→EUR!$A$2:$C$33,3,0),VLOOKUP((A2759-1),Оп27_BYN→EUR!$A$2:$C$33,3,0)),$B$2:$G$2774,5,0)-VLOOKUP(B2759,$B$2:$G$2774,5,0))/365+(VLOOKUP(IF(C2759="Нет",VLOOKUP(A2759,Оп27_BYN→EUR!$A$2:$C$33,3,0),VLOOKUP((A2759-1),Оп27_BYN→EUR!$A$2:$C$33,3,0)),$B$2:$G$2774,6,0)-VLOOKUP(B2759,$B$2:$G$2774,6,0))/366)</f>
        <v>1.5735363503761857</v>
      </c>
      <c r="F2759" s="54">
        <f>COUNTIF(D2760:$D$2774,365)</f>
        <v>15</v>
      </c>
      <c r="G2759" s="54">
        <f>COUNTIF(D2760:$D$2774,366)</f>
        <v>0</v>
      </c>
    </row>
    <row r="2760" spans="1:7" x14ac:dyDescent="0.25">
      <c r="A2760" s="54">
        <f>COUNTIF($C$3:C2760,"Да")</f>
        <v>30</v>
      </c>
      <c r="B2760" s="53">
        <f t="shared" si="85"/>
        <v>48158</v>
      </c>
      <c r="C2760" s="53" t="str">
        <f>IF(ISERROR(VLOOKUP(B2760,Оп27_BYN→EUR!$C$3:$C$33,1,0)),"Нет","Да")</f>
        <v>Нет</v>
      </c>
      <c r="D2760" s="54">
        <f t="shared" si="84"/>
        <v>365</v>
      </c>
      <c r="E2760" s="55">
        <f>('Все выпуски'!$H$4*'Все выпуски'!$H$8)*((VLOOKUP(IF(C2760="Нет",VLOOKUP(A2760,Оп27_BYN→EUR!$A$2:$C$33,3,0),VLOOKUP((A2760-1),Оп27_BYN→EUR!$A$2:$C$33,3,0)),$B$2:$G$2774,5,0)-VLOOKUP(B2760,$B$2:$G$2774,5,0))/365+(VLOOKUP(IF(C2760="Нет",VLOOKUP(A2760,Оп27_BYN→EUR!$A$2:$C$33,3,0),VLOOKUP((A2760-1),Оп27_BYN→EUR!$A$2:$C$33,3,0)),$B$2:$G$2774,6,0)-VLOOKUP(B2760,$B$2:$G$2774,6,0))/366)</f>
        <v>1.6002064580096802</v>
      </c>
      <c r="F2760" s="54">
        <f>COUNTIF(D2761:$D$2774,365)</f>
        <v>14</v>
      </c>
      <c r="G2760" s="54">
        <f>COUNTIF(D2761:$D$2774,366)</f>
        <v>0</v>
      </c>
    </row>
    <row r="2761" spans="1:7" x14ac:dyDescent="0.25">
      <c r="A2761" s="54">
        <f>COUNTIF($C$3:C2761,"Да")</f>
        <v>30</v>
      </c>
      <c r="B2761" s="53">
        <f t="shared" si="85"/>
        <v>48159</v>
      </c>
      <c r="C2761" s="53" t="str">
        <f>IF(ISERROR(VLOOKUP(B2761,Оп27_BYN→EUR!$C$3:$C$33,1,0)),"Нет","Да")</f>
        <v>Нет</v>
      </c>
      <c r="D2761" s="54">
        <f t="shared" si="84"/>
        <v>365</v>
      </c>
      <c r="E2761" s="55">
        <f>('Все выпуски'!$H$4*'Все выпуски'!$H$8)*((VLOOKUP(IF(C2761="Нет",VLOOKUP(A2761,Оп27_BYN→EUR!$A$2:$C$33,3,0),VLOOKUP((A2761-1),Оп27_BYN→EUR!$A$2:$C$33,3,0)),$B$2:$G$2774,5,0)-VLOOKUP(B2761,$B$2:$G$2774,5,0))/365+(VLOOKUP(IF(C2761="Нет",VLOOKUP(A2761,Оп27_BYN→EUR!$A$2:$C$33,3,0),VLOOKUP((A2761-1),Оп27_BYN→EUR!$A$2:$C$33,3,0)),$B$2:$G$2774,6,0)-VLOOKUP(B2761,$B$2:$G$2774,6,0))/366)</f>
        <v>1.626876565643175</v>
      </c>
      <c r="F2761" s="54">
        <f>COUNTIF(D2762:$D$2774,365)</f>
        <v>13</v>
      </c>
      <c r="G2761" s="54">
        <f>COUNTIF(D2762:$D$2774,366)</f>
        <v>0</v>
      </c>
    </row>
    <row r="2762" spans="1:7" x14ac:dyDescent="0.25">
      <c r="A2762" s="54">
        <f>COUNTIF($C$3:C2762,"Да")</f>
        <v>30</v>
      </c>
      <c r="B2762" s="53">
        <f t="shared" si="85"/>
        <v>48160</v>
      </c>
      <c r="C2762" s="53" t="str">
        <f>IF(ISERROR(VLOOKUP(B2762,Оп27_BYN→EUR!$C$3:$C$33,1,0)),"Нет","Да")</f>
        <v>Нет</v>
      </c>
      <c r="D2762" s="54">
        <f t="shared" si="84"/>
        <v>365</v>
      </c>
      <c r="E2762" s="55">
        <f>('Все выпуски'!$H$4*'Все выпуски'!$H$8)*((VLOOKUP(IF(C2762="Нет",VLOOKUP(A2762,Оп27_BYN→EUR!$A$2:$C$33,3,0),VLOOKUP((A2762-1),Оп27_BYN→EUR!$A$2:$C$33,3,0)),$B$2:$G$2774,5,0)-VLOOKUP(B2762,$B$2:$G$2774,5,0))/365+(VLOOKUP(IF(C2762="Нет",VLOOKUP(A2762,Оп27_BYN→EUR!$A$2:$C$33,3,0),VLOOKUP((A2762-1),Оп27_BYN→EUR!$A$2:$C$33,3,0)),$B$2:$G$2774,6,0)-VLOOKUP(B2762,$B$2:$G$2774,6,0))/366)</f>
        <v>1.6535466732766695</v>
      </c>
      <c r="F2762" s="54">
        <f>COUNTIF(D2763:$D$2774,365)</f>
        <v>12</v>
      </c>
      <c r="G2762" s="54">
        <f>COUNTIF(D2763:$D$2774,366)</f>
        <v>0</v>
      </c>
    </row>
    <row r="2763" spans="1:7" x14ac:dyDescent="0.25">
      <c r="A2763" s="54">
        <f>COUNTIF($C$3:C2763,"Да")</f>
        <v>30</v>
      </c>
      <c r="B2763" s="53">
        <f t="shared" si="85"/>
        <v>48161</v>
      </c>
      <c r="C2763" s="53" t="str">
        <f>IF(ISERROR(VLOOKUP(B2763,Оп27_BYN→EUR!$C$3:$C$33,1,0)),"Нет","Да")</f>
        <v>Нет</v>
      </c>
      <c r="D2763" s="54">
        <f t="shared" si="84"/>
        <v>365</v>
      </c>
      <c r="E2763" s="55">
        <f>('Все выпуски'!$H$4*'Все выпуски'!$H$8)*((VLOOKUP(IF(C2763="Нет",VLOOKUP(A2763,Оп27_BYN→EUR!$A$2:$C$33,3,0),VLOOKUP((A2763-1),Оп27_BYN→EUR!$A$2:$C$33,3,0)),$B$2:$G$2774,5,0)-VLOOKUP(B2763,$B$2:$G$2774,5,0))/365+(VLOOKUP(IF(C2763="Нет",VLOOKUP(A2763,Оп27_BYN→EUR!$A$2:$C$33,3,0),VLOOKUP((A2763-1),Оп27_BYN→EUR!$A$2:$C$33,3,0)),$B$2:$G$2774,6,0)-VLOOKUP(B2763,$B$2:$G$2774,6,0))/366)</f>
        <v>1.6802167809101645</v>
      </c>
      <c r="F2763" s="54">
        <f>COUNTIF(D2764:$D$2774,365)</f>
        <v>11</v>
      </c>
      <c r="G2763" s="54">
        <f>COUNTIF(D2764:$D$2774,366)</f>
        <v>0</v>
      </c>
    </row>
    <row r="2764" spans="1:7" x14ac:dyDescent="0.25">
      <c r="A2764" s="54">
        <f>COUNTIF($C$3:C2764,"Да")</f>
        <v>30</v>
      </c>
      <c r="B2764" s="53">
        <f t="shared" si="85"/>
        <v>48162</v>
      </c>
      <c r="C2764" s="53" t="str">
        <f>IF(ISERROR(VLOOKUP(B2764,Оп27_BYN→EUR!$C$3:$C$33,1,0)),"Нет","Да")</f>
        <v>Нет</v>
      </c>
      <c r="D2764" s="54">
        <f t="shared" si="84"/>
        <v>365</v>
      </c>
      <c r="E2764" s="55">
        <f>('Все выпуски'!$H$4*'Все выпуски'!$H$8)*((VLOOKUP(IF(C2764="Нет",VLOOKUP(A2764,Оп27_BYN→EUR!$A$2:$C$33,3,0),VLOOKUP((A2764-1),Оп27_BYN→EUR!$A$2:$C$33,3,0)),$B$2:$G$2774,5,0)-VLOOKUP(B2764,$B$2:$G$2774,5,0))/365+(VLOOKUP(IF(C2764="Нет",VLOOKUP(A2764,Оп27_BYN→EUR!$A$2:$C$33,3,0),VLOOKUP((A2764-1),Оп27_BYN→EUR!$A$2:$C$33,3,0)),$B$2:$G$2774,6,0)-VLOOKUP(B2764,$B$2:$G$2774,6,0))/366)</f>
        <v>1.706886888543659</v>
      </c>
      <c r="F2764" s="54">
        <f>COUNTIF(D2765:$D$2774,365)</f>
        <v>10</v>
      </c>
      <c r="G2764" s="54">
        <f>COUNTIF(D2765:$D$2774,366)</f>
        <v>0</v>
      </c>
    </row>
    <row r="2765" spans="1:7" x14ac:dyDescent="0.25">
      <c r="A2765" s="54">
        <f>COUNTIF($C$3:C2765,"Да")</f>
        <v>30</v>
      </c>
      <c r="B2765" s="53">
        <f t="shared" si="85"/>
        <v>48163</v>
      </c>
      <c r="C2765" s="53" t="str">
        <f>IF(ISERROR(VLOOKUP(B2765,Оп27_BYN→EUR!$C$3:$C$33,1,0)),"Нет","Да")</f>
        <v>Нет</v>
      </c>
      <c r="D2765" s="54">
        <f t="shared" si="84"/>
        <v>365</v>
      </c>
      <c r="E2765" s="55">
        <f>('Все выпуски'!$H$4*'Все выпуски'!$H$8)*((VLOOKUP(IF(C2765="Нет",VLOOKUP(A2765,Оп27_BYN→EUR!$A$2:$C$33,3,0),VLOOKUP((A2765-1),Оп27_BYN→EUR!$A$2:$C$33,3,0)),$B$2:$G$2774,5,0)-VLOOKUP(B2765,$B$2:$G$2774,5,0))/365+(VLOOKUP(IF(C2765="Нет",VLOOKUP(A2765,Оп27_BYN→EUR!$A$2:$C$33,3,0),VLOOKUP((A2765-1),Оп27_BYN→EUR!$A$2:$C$33,3,0)),$B$2:$G$2774,6,0)-VLOOKUP(B2765,$B$2:$G$2774,6,0))/366)</f>
        <v>1.7335569961771535</v>
      </c>
      <c r="F2765" s="54">
        <f>COUNTIF(D2766:$D$2774,365)</f>
        <v>9</v>
      </c>
      <c r="G2765" s="54">
        <f>COUNTIF(D2766:$D$2774,366)</f>
        <v>0</v>
      </c>
    </row>
    <row r="2766" spans="1:7" x14ac:dyDescent="0.25">
      <c r="A2766" s="54">
        <f>COUNTIF($C$3:C2766,"Да")</f>
        <v>30</v>
      </c>
      <c r="B2766" s="53">
        <f t="shared" si="85"/>
        <v>48164</v>
      </c>
      <c r="C2766" s="53" t="str">
        <f>IF(ISERROR(VLOOKUP(B2766,Оп27_BYN→EUR!$C$3:$C$33,1,0)),"Нет","Да")</f>
        <v>Нет</v>
      </c>
      <c r="D2766" s="54">
        <f t="shared" si="84"/>
        <v>365</v>
      </c>
      <c r="E2766" s="55">
        <f>('Все выпуски'!$H$4*'Все выпуски'!$H$8)*((VLOOKUP(IF(C2766="Нет",VLOOKUP(A2766,Оп27_BYN→EUR!$A$2:$C$33,3,0),VLOOKUP((A2766-1),Оп27_BYN→EUR!$A$2:$C$33,3,0)),$B$2:$G$2774,5,0)-VLOOKUP(B2766,$B$2:$G$2774,5,0))/365+(VLOOKUP(IF(C2766="Нет",VLOOKUP(A2766,Оп27_BYN→EUR!$A$2:$C$33,3,0),VLOOKUP((A2766-1),Оп27_BYN→EUR!$A$2:$C$33,3,0)),$B$2:$G$2774,6,0)-VLOOKUP(B2766,$B$2:$G$2774,6,0))/366)</f>
        <v>1.7602271038106483</v>
      </c>
      <c r="F2766" s="54">
        <f>COUNTIF(D2767:$D$2774,365)</f>
        <v>8</v>
      </c>
      <c r="G2766" s="54">
        <f>COUNTIF(D2767:$D$2774,366)</f>
        <v>0</v>
      </c>
    </row>
    <row r="2767" spans="1:7" x14ac:dyDescent="0.25">
      <c r="A2767" s="54">
        <f>COUNTIF($C$3:C2767,"Да")</f>
        <v>30</v>
      </c>
      <c r="B2767" s="53">
        <f t="shared" si="85"/>
        <v>48165</v>
      </c>
      <c r="C2767" s="53" t="str">
        <f>IF(ISERROR(VLOOKUP(B2767,Оп27_BYN→EUR!$C$3:$C$33,1,0)),"Нет","Да")</f>
        <v>Нет</v>
      </c>
      <c r="D2767" s="54">
        <f t="shared" si="84"/>
        <v>365</v>
      </c>
      <c r="E2767" s="55">
        <f>('Все выпуски'!$H$4*'Все выпуски'!$H$8)*((VLOOKUP(IF(C2767="Нет",VLOOKUP(A2767,Оп27_BYN→EUR!$A$2:$C$33,3,0),VLOOKUP((A2767-1),Оп27_BYN→EUR!$A$2:$C$33,3,0)),$B$2:$G$2774,5,0)-VLOOKUP(B2767,$B$2:$G$2774,5,0))/365+(VLOOKUP(IF(C2767="Нет",VLOOKUP(A2767,Оп27_BYN→EUR!$A$2:$C$33,3,0),VLOOKUP((A2767-1),Оп27_BYN→EUR!$A$2:$C$33,3,0)),$B$2:$G$2774,6,0)-VLOOKUP(B2767,$B$2:$G$2774,6,0))/366)</f>
        <v>1.7868972114441428</v>
      </c>
      <c r="F2767" s="54">
        <f>COUNTIF(D2768:$D$2774,365)</f>
        <v>7</v>
      </c>
      <c r="G2767" s="54">
        <f>COUNTIF(D2768:$D$2774,366)</f>
        <v>0</v>
      </c>
    </row>
    <row r="2768" spans="1:7" x14ac:dyDescent="0.25">
      <c r="A2768" s="54">
        <f>COUNTIF($C$3:C2768,"Да")</f>
        <v>30</v>
      </c>
      <c r="B2768" s="53">
        <f t="shared" si="85"/>
        <v>48166</v>
      </c>
      <c r="C2768" s="53" t="str">
        <f>IF(ISERROR(VLOOKUP(B2768,Оп27_BYN→EUR!$C$3:$C$33,1,0)),"Нет","Да")</f>
        <v>Нет</v>
      </c>
      <c r="D2768" s="54">
        <f t="shared" si="69"/>
        <v>365</v>
      </c>
      <c r="E2768" s="55">
        <f>('Все выпуски'!$H$4*'Все выпуски'!$H$8)*((VLOOKUP(IF(C2768="Нет",VLOOKUP(A2768,Оп27_BYN→EUR!$A$2:$C$33,3,0),VLOOKUP((A2768-1),Оп27_BYN→EUR!$A$2:$C$33,3,0)),$B$2:$G$2774,5,0)-VLOOKUP(B2768,$B$2:$G$2774,5,0))/365+(VLOOKUP(IF(C2768="Нет",VLOOKUP(A2768,Оп27_BYN→EUR!$A$2:$C$33,3,0),VLOOKUP((A2768-1),Оп27_BYN→EUR!$A$2:$C$33,3,0)),$B$2:$G$2774,6,0)-VLOOKUP(B2768,$B$2:$G$2774,6,0))/366)</f>
        <v>1.8135673190776378</v>
      </c>
      <c r="F2768" s="54">
        <f>COUNTIF(D2769:$D$2774,365)</f>
        <v>6</v>
      </c>
      <c r="G2768" s="54">
        <f>COUNTIF(D2769:$D$2774,366)</f>
        <v>0</v>
      </c>
    </row>
    <row r="2769" spans="1:7" x14ac:dyDescent="0.25">
      <c r="A2769" s="54">
        <f>COUNTIF($C$3:C2769,"Да")</f>
        <v>30</v>
      </c>
      <c r="B2769" s="53">
        <f t="shared" si="85"/>
        <v>48167</v>
      </c>
      <c r="C2769" s="53" t="str">
        <f>IF(ISERROR(VLOOKUP(B2769,Оп27_BYN→EUR!$C$3:$C$33,1,0)),"Нет","Да")</f>
        <v>Нет</v>
      </c>
      <c r="D2769" s="54">
        <f t="shared" si="69"/>
        <v>365</v>
      </c>
      <c r="E2769" s="55">
        <f>('Все выпуски'!$H$4*'Все выпуски'!$H$8)*((VLOOKUP(IF(C2769="Нет",VLOOKUP(A2769,Оп27_BYN→EUR!$A$2:$C$33,3,0),VLOOKUP((A2769-1),Оп27_BYN→EUR!$A$2:$C$33,3,0)),$B$2:$G$2774,5,0)-VLOOKUP(B2769,$B$2:$G$2774,5,0))/365+(VLOOKUP(IF(C2769="Нет",VLOOKUP(A2769,Оп27_BYN→EUR!$A$2:$C$33,3,0),VLOOKUP((A2769-1),Оп27_BYN→EUR!$A$2:$C$33,3,0)),$B$2:$G$2774,6,0)-VLOOKUP(B2769,$B$2:$G$2774,6,0))/366)</f>
        <v>1.8402374267111323</v>
      </c>
      <c r="F2769" s="54">
        <f>COUNTIF(D2770:$D$2774,365)</f>
        <v>5</v>
      </c>
      <c r="G2769" s="54">
        <f>COUNTIF(D2770:$D$2774,366)</f>
        <v>0</v>
      </c>
    </row>
    <row r="2770" spans="1:7" x14ac:dyDescent="0.25">
      <c r="A2770" s="54">
        <f>COUNTIF($C$3:C2770,"Да")</f>
        <v>30</v>
      </c>
      <c r="B2770" s="53">
        <f t="shared" si="85"/>
        <v>48168</v>
      </c>
      <c r="C2770" s="53" t="str">
        <f>IF(ISERROR(VLOOKUP(B2770,Оп27_BYN→EUR!$C$3:$C$33,1,0)),"Нет","Да")</f>
        <v>Нет</v>
      </c>
      <c r="D2770" s="54">
        <f t="shared" si="69"/>
        <v>365</v>
      </c>
      <c r="E2770" s="55">
        <f>('Все выпуски'!$H$4*'Все выпуски'!$H$8)*((VLOOKUP(IF(C2770="Нет",VLOOKUP(A2770,Оп27_BYN→EUR!$A$2:$C$33,3,0),VLOOKUP((A2770-1),Оп27_BYN→EUR!$A$2:$C$33,3,0)),$B$2:$G$2774,5,0)-VLOOKUP(B2770,$B$2:$G$2774,5,0))/365+(VLOOKUP(IF(C2770="Нет",VLOOKUP(A2770,Оп27_BYN→EUR!$A$2:$C$33,3,0),VLOOKUP((A2770-1),Оп27_BYN→EUR!$A$2:$C$33,3,0)),$B$2:$G$2774,6,0)-VLOOKUP(B2770,$B$2:$G$2774,6,0))/366)</f>
        <v>1.8669075343446269</v>
      </c>
      <c r="F2770" s="54">
        <f>COUNTIF(D2771:$D$2774,365)</f>
        <v>4</v>
      </c>
      <c r="G2770" s="54">
        <f>COUNTIF(D2771:$D$2774,366)</f>
        <v>0</v>
      </c>
    </row>
    <row r="2771" spans="1:7" x14ac:dyDescent="0.25">
      <c r="A2771" s="54">
        <f>COUNTIF($C$3:C2771,"Да")</f>
        <v>30</v>
      </c>
      <c r="B2771" s="53">
        <f t="shared" si="85"/>
        <v>48169</v>
      </c>
      <c r="C2771" s="53" t="str">
        <f>IF(ISERROR(VLOOKUP(B2771,Оп27_BYN→EUR!$C$3:$C$33,1,0)),"Нет","Да")</f>
        <v>Нет</v>
      </c>
      <c r="D2771" s="54">
        <f t="shared" si="69"/>
        <v>365</v>
      </c>
      <c r="E2771" s="55">
        <f>('Все выпуски'!$H$4*'Все выпуски'!$H$8)*((VLOOKUP(IF(C2771="Нет",VLOOKUP(A2771,Оп27_BYN→EUR!$A$2:$C$33,3,0),VLOOKUP((A2771-1),Оп27_BYN→EUR!$A$2:$C$33,3,0)),$B$2:$G$2774,5,0)-VLOOKUP(B2771,$B$2:$G$2774,5,0))/365+(VLOOKUP(IF(C2771="Нет",VLOOKUP(A2771,Оп27_BYN→EUR!$A$2:$C$33,3,0),VLOOKUP((A2771-1),Оп27_BYN→EUR!$A$2:$C$33,3,0)),$B$2:$G$2774,6,0)-VLOOKUP(B2771,$B$2:$G$2774,6,0))/366)</f>
        <v>1.8935776419781216</v>
      </c>
      <c r="F2771" s="54">
        <f>COUNTIF(D2772:$D$2774,365)</f>
        <v>3</v>
      </c>
      <c r="G2771" s="54">
        <f>COUNTIF(D2772:$D$2774,366)</f>
        <v>0</v>
      </c>
    </row>
    <row r="2772" spans="1:7" x14ac:dyDescent="0.25">
      <c r="A2772" s="54">
        <f>COUNTIF($C$3:C2772,"Да")</f>
        <v>30</v>
      </c>
      <c r="B2772" s="53">
        <f t="shared" si="85"/>
        <v>48170</v>
      </c>
      <c r="C2772" s="53" t="str">
        <f>IF(ISERROR(VLOOKUP(B2772,Оп27_BYN→EUR!$C$3:$C$33,1,0)),"Нет","Да")</f>
        <v>Нет</v>
      </c>
      <c r="D2772" s="54">
        <f t="shared" si="69"/>
        <v>365</v>
      </c>
      <c r="E2772" s="55">
        <f>('Все выпуски'!$H$4*'Все выпуски'!$H$8)*((VLOOKUP(IF(C2772="Нет",VLOOKUP(A2772,Оп27_BYN→EUR!$A$2:$C$33,3,0),VLOOKUP((A2772-1),Оп27_BYN→EUR!$A$2:$C$33,3,0)),$B$2:$G$2774,5,0)-VLOOKUP(B2772,$B$2:$G$2774,5,0))/365+(VLOOKUP(IF(C2772="Нет",VLOOKUP(A2772,Оп27_BYN→EUR!$A$2:$C$33,3,0),VLOOKUP((A2772-1),Оп27_BYN→EUR!$A$2:$C$33,3,0)),$B$2:$G$2774,6,0)-VLOOKUP(B2772,$B$2:$G$2774,6,0))/366)</f>
        <v>1.9202477496116164</v>
      </c>
      <c r="F2772" s="54">
        <f>COUNTIF(D2773:$D$2774,365)</f>
        <v>2</v>
      </c>
      <c r="G2772" s="54">
        <f>COUNTIF(D2773:$D$2774,366)</f>
        <v>0</v>
      </c>
    </row>
    <row r="2773" spans="1:7" x14ac:dyDescent="0.25">
      <c r="A2773" s="54">
        <f>COUNTIF($C$3:C2773,"Да")</f>
        <v>30</v>
      </c>
      <c r="B2773" s="53">
        <f t="shared" si="85"/>
        <v>48171</v>
      </c>
      <c r="C2773" s="53" t="str">
        <f>IF(ISERROR(VLOOKUP(B2773,Оп27_BYN→EUR!$C$3:$C$33,1,0)),"Нет","Да")</f>
        <v>Нет</v>
      </c>
      <c r="D2773" s="54">
        <f t="shared" si="69"/>
        <v>365</v>
      </c>
      <c r="E2773" s="55">
        <f>('Все выпуски'!$H$4*'Все выпуски'!$H$8)*((VLOOKUP(IF(C2773="Нет",VLOOKUP(A2773,Оп27_BYN→EUR!$A$2:$C$33,3,0),VLOOKUP((A2773-1),Оп27_BYN→EUR!$A$2:$C$33,3,0)),$B$2:$G$2774,5,0)-VLOOKUP(B2773,$B$2:$G$2774,5,0))/365+(VLOOKUP(IF(C2773="Нет",VLOOKUP(A2773,Оп27_BYN→EUR!$A$2:$C$33,3,0),VLOOKUP((A2773-1),Оп27_BYN→EUR!$A$2:$C$33,3,0)),$B$2:$G$2774,6,0)-VLOOKUP(B2773,$B$2:$G$2774,6,0))/366)</f>
        <v>1.9469178572451111</v>
      </c>
      <c r="F2773" s="54">
        <f>COUNTIF(D2774:$D$2774,365)</f>
        <v>1</v>
      </c>
      <c r="G2773" s="54">
        <f>COUNTIF(D2774:$D$2774,366)</f>
        <v>0</v>
      </c>
    </row>
    <row r="2774" spans="1:7" x14ac:dyDescent="0.25">
      <c r="A2774" s="54">
        <f>COUNTIF($C$3:C2774,"Да")</f>
        <v>31</v>
      </c>
      <c r="B2774" s="53">
        <f t="shared" si="85"/>
        <v>48172</v>
      </c>
      <c r="C2774" s="53" t="str">
        <f>IF(ISERROR(VLOOKUP(B2774,Оп27_BYN→EUR!$C$3:$C$33,1,0)),"Нет","Да")</f>
        <v>Да</v>
      </c>
      <c r="D2774" s="54">
        <f>IF(MOD(YEAR(B2774),4)=0,366,365)</f>
        <v>365</v>
      </c>
      <c r="E2774" s="55">
        <f>('Все выпуски'!$H$4*'Все выпуски'!$H$8)*((VLOOKUP(IF(C2774="Нет",VLOOKUP(A2774,Оп27_BYN→EUR!$A$2:$C$33,3,0),VLOOKUP((A2774-1),Оп27_BYN→EUR!$A$2:$C$33,3,0)),$B$2:$G$2774,5,0)-VLOOKUP(B2774,$B$2:$G$2774,5,0))/365+(VLOOKUP(IF(C2774="Нет",VLOOKUP(A2774,Оп27_BYN→EUR!$A$2:$C$33,3,0),VLOOKUP((A2774-1),Оп27_BYN→EUR!$A$2:$C$33,3,0)),$B$2:$G$2774,6,0)-VLOOKUP(B2774,$B$2:$G$2774,6,0))/366)</f>
        <v>1.9735879648786057</v>
      </c>
      <c r="F2774" s="54"/>
      <c r="G2774" s="56"/>
    </row>
  </sheetData>
  <sheetProtection algorithmName="SHA-512" hashValue="hZ8oS9JiJPIt6PzDZQPPmpw/CWqM97fZNYFxV7abmGBXlQoUXXRVoQI+PbdnA1va7OR/w+xCiXWZds1yGPNDfw==" saltValue="JjHFzaaDr+k8UMoVkXlIvg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B0E6-8D66-49CF-9272-2E89B2F1B92B}">
  <dimension ref="A1:F25"/>
  <sheetViews>
    <sheetView showGridLines="0" workbookViewId="0">
      <pane ySplit="1" topLeftCell="A3" activePane="bottomLeft" state="frozen"/>
      <selection pane="bottomLeft" activeCell="E25" sqref="E25"/>
    </sheetView>
  </sheetViews>
  <sheetFormatPr defaultRowHeight="15" x14ac:dyDescent="0.25"/>
  <cols>
    <col min="1" max="2" width="10.7109375" style="1" customWidth="1"/>
    <col min="3" max="4" width="20.7109375" style="1" customWidth="1"/>
    <col min="5" max="5" width="30.7109375" style="1" customWidth="1"/>
    <col min="6" max="6" width="10.140625" style="1" hidden="1" customWidth="1"/>
    <col min="7" max="16384" width="9.140625" style="1"/>
  </cols>
  <sheetData>
    <row r="1" spans="1:6" ht="30" x14ac:dyDescent="0.25">
      <c r="A1" s="37" t="s">
        <v>13</v>
      </c>
      <c r="B1" s="37" t="s">
        <v>4</v>
      </c>
      <c r="C1" s="37" t="s">
        <v>5</v>
      </c>
      <c r="D1" s="37" t="s">
        <v>14</v>
      </c>
      <c r="E1" s="38" t="s">
        <v>53</v>
      </c>
      <c r="F1" s="16"/>
    </row>
    <row r="2" spans="1:6" hidden="1" x14ac:dyDescent="0.25">
      <c r="A2" s="17">
        <v>0</v>
      </c>
      <c r="B2" s="18"/>
      <c r="C2" s="18">
        <v>45400</v>
      </c>
      <c r="D2" s="17"/>
      <c r="E2" s="19"/>
      <c r="F2" s="20"/>
    </row>
    <row r="3" spans="1:6" x14ac:dyDescent="0.25">
      <c r="A3" s="17">
        <f>1+A2</f>
        <v>1</v>
      </c>
      <c r="B3" s="18">
        <f>C2+1</f>
        <v>45401</v>
      </c>
      <c r="C3" s="18">
        <f>DATE(YEAR(C2),MONTH(C2)+3,DAY(C2)+17)</f>
        <v>45508</v>
      </c>
      <c r="D3" s="17">
        <f>C3-C2</f>
        <v>108</v>
      </c>
      <c r="E3" s="44">
        <f>('Все выпуски'!$J$4*'Все выпуски'!$J$8)*(C3-C2)/366</f>
        <v>721.3473070407739</v>
      </c>
      <c r="F3" s="20"/>
    </row>
    <row r="4" spans="1:6" x14ac:dyDescent="0.25">
      <c r="A4" s="17">
        <f t="shared" ref="A4:A24" si="0">1+A3</f>
        <v>2</v>
      </c>
      <c r="B4" s="18">
        <f t="shared" ref="B4:B24" si="1">C3+1</f>
        <v>45509</v>
      </c>
      <c r="C4" s="18">
        <f t="shared" ref="C4:C23" si="2">DATE(YEAR(C3),MONTH(C3)+3,DAY(C3))</f>
        <v>45600</v>
      </c>
      <c r="D4" s="17">
        <f t="shared" ref="D4:D21" si="3">C4-C3</f>
        <v>92</v>
      </c>
      <c r="E4" s="44">
        <f>('Все выпуски'!$J$4*'Все выпуски'!$J$8)*(C4-C3)/366</f>
        <v>614.48103933102959</v>
      </c>
      <c r="F4" s="20"/>
    </row>
    <row r="5" spans="1:6" x14ac:dyDescent="0.25">
      <c r="A5" s="17">
        <f t="shared" si="0"/>
        <v>3</v>
      </c>
      <c r="B5" s="18">
        <f t="shared" si="1"/>
        <v>45601</v>
      </c>
      <c r="C5" s="18">
        <f t="shared" si="2"/>
        <v>45692</v>
      </c>
      <c r="D5" s="17">
        <f t="shared" si="3"/>
        <v>92</v>
      </c>
      <c r="E5" s="44">
        <f>('Все выпуски'!$J$4*'Все выпуски'!$J$8)*((F5-C4-1)/366+(C5-F5+1)/365)</f>
        <v>615.12150497655045</v>
      </c>
      <c r="F5" s="21">
        <v>45658</v>
      </c>
    </row>
    <row r="6" spans="1:6" x14ac:dyDescent="0.25">
      <c r="A6" s="17">
        <f t="shared" si="0"/>
        <v>4</v>
      </c>
      <c r="B6" s="18">
        <f t="shared" si="1"/>
        <v>45693</v>
      </c>
      <c r="C6" s="18">
        <f t="shared" si="2"/>
        <v>45781</v>
      </c>
      <c r="D6" s="17">
        <f t="shared" si="3"/>
        <v>89</v>
      </c>
      <c r="E6" s="44">
        <f>('Все выпуски'!$J$4*'Все выпуски'!$J$8)*(C6-C5)/365</f>
        <v>596.07222677691959</v>
      </c>
      <c r="F6" s="22"/>
    </row>
    <row r="7" spans="1:6" x14ac:dyDescent="0.25">
      <c r="A7" s="17">
        <f t="shared" si="0"/>
        <v>5</v>
      </c>
      <c r="B7" s="18">
        <f t="shared" si="1"/>
        <v>45782</v>
      </c>
      <c r="C7" s="18">
        <f t="shared" si="2"/>
        <v>45873</v>
      </c>
      <c r="D7" s="17">
        <f t="shared" si="3"/>
        <v>92</v>
      </c>
      <c r="E7" s="44">
        <f>('Все выпуски'!$J$4*'Все выпуски'!$J$8)*(C7-C6)/365</f>
        <v>616.16454902782698</v>
      </c>
      <c r="F7" s="22"/>
    </row>
    <row r="8" spans="1:6" x14ac:dyDescent="0.25">
      <c r="A8" s="17">
        <f t="shared" si="0"/>
        <v>6</v>
      </c>
      <c r="B8" s="18">
        <f t="shared" si="1"/>
        <v>45874</v>
      </c>
      <c r="C8" s="18">
        <f t="shared" si="2"/>
        <v>45965</v>
      </c>
      <c r="D8" s="17">
        <f t="shared" si="3"/>
        <v>92</v>
      </c>
      <c r="E8" s="44">
        <f>('Все выпуски'!$J$4*'Все выпуски'!$J$8)*(C8-C7)/365</f>
        <v>616.16454902782698</v>
      </c>
      <c r="F8" s="22"/>
    </row>
    <row r="9" spans="1:6" x14ac:dyDescent="0.25">
      <c r="A9" s="17">
        <f t="shared" si="0"/>
        <v>7</v>
      </c>
      <c r="B9" s="18">
        <f t="shared" si="1"/>
        <v>45966</v>
      </c>
      <c r="C9" s="18">
        <f t="shared" si="2"/>
        <v>46057</v>
      </c>
      <c r="D9" s="17">
        <f t="shared" si="3"/>
        <v>92</v>
      </c>
      <c r="E9" s="44">
        <f>('Все выпуски'!$J$4*'Все выпуски'!$J$8)*(C9-C8)/365</f>
        <v>616.16454902782698</v>
      </c>
      <c r="F9" s="21"/>
    </row>
    <row r="10" spans="1:6" x14ac:dyDescent="0.25">
      <c r="A10" s="17">
        <f t="shared" si="0"/>
        <v>8</v>
      </c>
      <c r="B10" s="18">
        <f t="shared" si="1"/>
        <v>46058</v>
      </c>
      <c r="C10" s="18">
        <f t="shared" si="2"/>
        <v>46146</v>
      </c>
      <c r="D10" s="17">
        <f t="shared" si="3"/>
        <v>89</v>
      </c>
      <c r="E10" s="44">
        <f>('Все выпуски'!$J$4*'Все выпуски'!$J$8)*(C10-C9)/365</f>
        <v>596.07222677691959</v>
      </c>
      <c r="F10" s="21"/>
    </row>
    <row r="11" spans="1:6" x14ac:dyDescent="0.25">
      <c r="A11" s="17">
        <f t="shared" si="0"/>
        <v>9</v>
      </c>
      <c r="B11" s="18">
        <f t="shared" si="1"/>
        <v>46147</v>
      </c>
      <c r="C11" s="18">
        <f t="shared" si="2"/>
        <v>46238</v>
      </c>
      <c r="D11" s="17">
        <f t="shared" si="3"/>
        <v>92</v>
      </c>
      <c r="E11" s="44">
        <f>('Все выпуски'!$J$4*'Все выпуски'!$J$8)*(C11-C10)/365</f>
        <v>616.16454902782698</v>
      </c>
      <c r="F11" s="21"/>
    </row>
    <row r="12" spans="1:6" x14ac:dyDescent="0.25">
      <c r="A12" s="17">
        <f t="shared" si="0"/>
        <v>10</v>
      </c>
      <c r="B12" s="18">
        <f t="shared" si="1"/>
        <v>46239</v>
      </c>
      <c r="C12" s="18">
        <f t="shared" si="2"/>
        <v>46330</v>
      </c>
      <c r="D12" s="17">
        <f t="shared" si="3"/>
        <v>92</v>
      </c>
      <c r="E12" s="44">
        <f>('Все выпуски'!$J$4*'Все выпуски'!$J$8)*(C12-C11)/365</f>
        <v>616.16454902782698</v>
      </c>
      <c r="F12" s="21"/>
    </row>
    <row r="13" spans="1:6" x14ac:dyDescent="0.25">
      <c r="A13" s="17">
        <f t="shared" si="0"/>
        <v>11</v>
      </c>
      <c r="B13" s="18">
        <f t="shared" si="1"/>
        <v>46331</v>
      </c>
      <c r="C13" s="18">
        <f t="shared" si="2"/>
        <v>46422</v>
      </c>
      <c r="D13" s="17">
        <f t="shared" si="3"/>
        <v>92</v>
      </c>
      <c r="E13" s="44">
        <f>('Все выпуски'!$J$4*'Все выпуски'!$J$8)*(C13-C12)/365</f>
        <v>616.16454902782698</v>
      </c>
      <c r="F13" s="21"/>
    </row>
    <row r="14" spans="1:6" x14ac:dyDescent="0.25">
      <c r="A14" s="17">
        <f t="shared" si="0"/>
        <v>12</v>
      </c>
      <c r="B14" s="18">
        <f t="shared" si="1"/>
        <v>46423</v>
      </c>
      <c r="C14" s="18">
        <f t="shared" si="2"/>
        <v>46511</v>
      </c>
      <c r="D14" s="17">
        <f t="shared" si="3"/>
        <v>89</v>
      </c>
      <c r="E14" s="44">
        <f>('Все выпуски'!$J$4*'Все выпуски'!$J$8)*(C14-C13)/365</f>
        <v>596.07222677691959</v>
      </c>
      <c r="F14" s="21"/>
    </row>
    <row r="15" spans="1:6" x14ac:dyDescent="0.25">
      <c r="A15" s="17">
        <f t="shared" si="0"/>
        <v>13</v>
      </c>
      <c r="B15" s="18">
        <f t="shared" si="1"/>
        <v>46512</v>
      </c>
      <c r="C15" s="18">
        <f t="shared" si="2"/>
        <v>46603</v>
      </c>
      <c r="D15" s="17">
        <f t="shared" si="3"/>
        <v>92</v>
      </c>
      <c r="E15" s="44">
        <f>('Все выпуски'!$J$4*'Все выпуски'!$J$8)*(C15-C14)/365</f>
        <v>616.16454902782698</v>
      </c>
      <c r="F15" s="21"/>
    </row>
    <row r="16" spans="1:6" x14ac:dyDescent="0.25">
      <c r="A16" s="17">
        <f t="shared" si="0"/>
        <v>14</v>
      </c>
      <c r="B16" s="18">
        <f t="shared" si="1"/>
        <v>46604</v>
      </c>
      <c r="C16" s="18">
        <f t="shared" si="2"/>
        <v>46695</v>
      </c>
      <c r="D16" s="17">
        <f t="shared" si="3"/>
        <v>92</v>
      </c>
      <c r="E16" s="44">
        <f>('Все выпуски'!$J$4*'Все выпуски'!$J$8)*(C16-C15)/365</f>
        <v>616.16454902782698</v>
      </c>
      <c r="F16" s="21"/>
    </row>
    <row r="17" spans="1:6" x14ac:dyDescent="0.25">
      <c r="A17" s="17">
        <f t="shared" si="0"/>
        <v>15</v>
      </c>
      <c r="B17" s="18">
        <f t="shared" si="1"/>
        <v>46696</v>
      </c>
      <c r="C17" s="18">
        <f t="shared" si="2"/>
        <v>46787</v>
      </c>
      <c r="D17" s="17">
        <f t="shared" si="3"/>
        <v>92</v>
      </c>
      <c r="E17" s="44">
        <f>('Все выпуски'!$J$4*'Все выпуски'!$J$8)*((F17-C16-1)/365+(C17-F17+1)/366)</f>
        <v>615.52408338230634</v>
      </c>
      <c r="F17" s="21">
        <v>46753</v>
      </c>
    </row>
    <row r="18" spans="1:6" x14ac:dyDescent="0.25">
      <c r="A18" s="17">
        <f t="shared" si="0"/>
        <v>16</v>
      </c>
      <c r="B18" s="18">
        <f t="shared" si="1"/>
        <v>46788</v>
      </c>
      <c r="C18" s="18">
        <f t="shared" si="2"/>
        <v>46877</v>
      </c>
      <c r="D18" s="17">
        <f t="shared" si="3"/>
        <v>90</v>
      </c>
      <c r="E18" s="44">
        <f>('Все выпуски'!$J$4*'Все выпуски'!$J$8)*(C18-C17)/366</f>
        <v>601.12275586731164</v>
      </c>
      <c r="F18" s="21"/>
    </row>
    <row r="19" spans="1:6" x14ac:dyDescent="0.25">
      <c r="A19" s="17">
        <f t="shared" si="0"/>
        <v>17</v>
      </c>
      <c r="B19" s="18">
        <f t="shared" si="1"/>
        <v>46878</v>
      </c>
      <c r="C19" s="18">
        <f t="shared" si="2"/>
        <v>46969</v>
      </c>
      <c r="D19" s="17">
        <f t="shared" si="3"/>
        <v>92</v>
      </c>
      <c r="E19" s="44">
        <f>('Все выпуски'!$J$4*'Все выпуски'!$J$8)*(C19-C18)/366</f>
        <v>614.48103933102959</v>
      </c>
      <c r="F19" s="20"/>
    </row>
    <row r="20" spans="1:6" x14ac:dyDescent="0.25">
      <c r="A20" s="17">
        <f t="shared" si="0"/>
        <v>18</v>
      </c>
      <c r="B20" s="18">
        <f t="shared" si="1"/>
        <v>46970</v>
      </c>
      <c r="C20" s="18">
        <f t="shared" si="2"/>
        <v>47061</v>
      </c>
      <c r="D20" s="17">
        <f t="shared" si="3"/>
        <v>92</v>
      </c>
      <c r="E20" s="44">
        <f>('Все выпуски'!$J$4*'Все выпуски'!$J$8)*(C20-C19)/366</f>
        <v>614.48103933102959</v>
      </c>
      <c r="F20" s="20"/>
    </row>
    <row r="21" spans="1:6" x14ac:dyDescent="0.25">
      <c r="A21" s="17">
        <f t="shared" si="0"/>
        <v>19</v>
      </c>
      <c r="B21" s="18">
        <f t="shared" si="1"/>
        <v>47062</v>
      </c>
      <c r="C21" s="18">
        <f t="shared" si="2"/>
        <v>47153</v>
      </c>
      <c r="D21" s="17">
        <f t="shared" si="3"/>
        <v>92</v>
      </c>
      <c r="E21" s="44">
        <f>('Все выпуски'!$J$4*'Все выпуски'!$J$8)*((F21-C20-1)/366+(C21-F21+1)/365)</f>
        <v>615.12150497655045</v>
      </c>
      <c r="F21" s="21">
        <v>47119</v>
      </c>
    </row>
    <row r="22" spans="1:6" x14ac:dyDescent="0.25">
      <c r="A22" s="17">
        <f t="shared" si="0"/>
        <v>20</v>
      </c>
      <c r="B22" s="18">
        <f t="shared" si="1"/>
        <v>47154</v>
      </c>
      <c r="C22" s="18">
        <f t="shared" si="2"/>
        <v>47242</v>
      </c>
      <c r="D22" s="17">
        <f>C22-C21</f>
        <v>89</v>
      </c>
      <c r="E22" s="44">
        <f>('Все выпуски'!$J$4*'Все выпуски'!$J$8)*(C22-C21)/365</f>
        <v>596.07222677691959</v>
      </c>
      <c r="F22" s="20"/>
    </row>
    <row r="23" spans="1:6" x14ac:dyDescent="0.25">
      <c r="A23" s="17">
        <f t="shared" si="0"/>
        <v>21</v>
      </c>
      <c r="B23" s="18">
        <f t="shared" si="1"/>
        <v>47243</v>
      </c>
      <c r="C23" s="18">
        <f t="shared" si="2"/>
        <v>47334</v>
      </c>
      <c r="D23" s="17">
        <f>C23-C22</f>
        <v>92</v>
      </c>
      <c r="E23" s="44">
        <f>('Все выпуски'!$J$4*'Все выпуски'!$J$8)*(C23-C22)/365</f>
        <v>616.16454902782698</v>
      </c>
    </row>
    <row r="24" spans="1:6" x14ac:dyDescent="0.25">
      <c r="A24" s="17">
        <f t="shared" si="0"/>
        <v>22</v>
      </c>
      <c r="B24" s="18">
        <f t="shared" si="1"/>
        <v>47335</v>
      </c>
      <c r="C24" s="18">
        <f>DATE(YEAR(C23),MONTH(C23)+3,DAY(C23)-38)</f>
        <v>47388</v>
      </c>
      <c r="D24" s="17">
        <f t="shared" ref="D24" si="4">C24-C23</f>
        <v>54</v>
      </c>
      <c r="E24" s="44">
        <f>('Все выпуски'!$J$4*'Все выпуски'!$J$8)*(C24-C23)/365</f>
        <v>361.66180051633319</v>
      </c>
    </row>
    <row r="25" spans="1:6" x14ac:dyDescent="0.25">
      <c r="B25" s="22"/>
      <c r="C25" s="22"/>
      <c r="D25" s="23">
        <f>SUM(D3:D24)</f>
        <v>1988</v>
      </c>
      <c r="E25" s="45">
        <f>SUM(E3:E24)</f>
        <v>13303.111923111035</v>
      </c>
    </row>
  </sheetData>
  <sheetProtection algorithmName="SHA-512" hashValue="jc5j03TFd/iM/cI8MC++wuJmFFkAxdtRIqG187WnvYgUuv5YEPe89841JVM4GHd4qvawpwRGu9g79JdazEGu7w==" saltValue="h5RTStPPl1YAbYnUUmkBRQ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9B63-B09A-4A2C-BF51-9FACE8BCA846}">
  <dimension ref="A1:H1990"/>
  <sheetViews>
    <sheetView showGridLines="0" workbookViewId="0">
      <selection sqref="A1:XFD1048576"/>
    </sheetView>
  </sheetViews>
  <sheetFormatPr defaultRowHeight="15" x14ac:dyDescent="0.25"/>
  <cols>
    <col min="1" max="1" width="12.7109375" style="46" bestFit="1" customWidth="1"/>
    <col min="2" max="2" width="13.5703125" style="46" bestFit="1" customWidth="1"/>
    <col min="3" max="4" width="13.42578125" style="46" bestFit="1" customWidth="1"/>
    <col min="5" max="5" width="14.7109375" style="46" bestFit="1" customWidth="1"/>
    <col min="6" max="7" width="13.85546875" style="46" bestFit="1" customWidth="1"/>
    <col min="8" max="16384" width="9.140625" style="46"/>
  </cols>
  <sheetData>
    <row r="1" spans="1:8" ht="30" x14ac:dyDescent="0.25">
      <c r="A1" s="47" t="s">
        <v>9</v>
      </c>
      <c r="B1" s="47" t="s">
        <v>4</v>
      </c>
      <c r="C1" s="47" t="s">
        <v>7</v>
      </c>
      <c r="D1" s="47" t="s">
        <v>8</v>
      </c>
      <c r="E1" s="47" t="s">
        <v>15</v>
      </c>
      <c r="F1" s="47" t="s">
        <v>10</v>
      </c>
      <c r="G1" s="47" t="s">
        <v>11</v>
      </c>
    </row>
    <row r="2" spans="1:8" x14ac:dyDescent="0.25">
      <c r="A2" s="52"/>
      <c r="B2" s="53">
        <v>45400</v>
      </c>
      <c r="C2" s="48"/>
      <c r="D2" s="54"/>
      <c r="E2" s="55">
        <v>0</v>
      </c>
      <c r="F2" s="54">
        <f>COUNTIF(D3:$D$1990,365)</f>
        <v>1365</v>
      </c>
      <c r="G2" s="54">
        <f>COUNTIF(D3:$D$1990,366)</f>
        <v>623</v>
      </c>
    </row>
    <row r="3" spans="1:8" x14ac:dyDescent="0.25">
      <c r="A3" s="54">
        <f>COUNTIF($C$3:C3,"Да")</f>
        <v>0</v>
      </c>
      <c r="B3" s="53">
        <f>B2+1</f>
        <v>45401</v>
      </c>
      <c r="C3" s="53" t="str">
        <f>IF(ISERROR(VLOOKUP(B3,Оп28_BYN→RUB!$C$3:$C$24,1,0)),"Нет","Да")</f>
        <v>Нет</v>
      </c>
      <c r="D3" s="54">
        <f>IF(MOD(YEAR(B3),4)=0,366,365)</f>
        <v>366</v>
      </c>
      <c r="E3" s="55">
        <f>('Все выпуски'!$J$4*'Все выпуски'!$J$8)*((VLOOKUP(IF(C3="Нет",VLOOKUP(A3,Оп28_BYN→RUB!$A$2:$C$24,3,0),VLOOKUP((A3-1),Оп28_BYN→RUB!$A$2:$C$24,3,0)),$B$2:$G$1990,5,0)-VLOOKUP(B3,$B$2:$G$1990,5,0))/365+(VLOOKUP(IF(C3="Нет",VLOOKUP(A3,Оп28_BYN→RUB!$A$2:$C$24,3,0),VLOOKUP((A3-1),Оп28_BYN→RUB!$A$2:$C$24,3,0)),$B$2:$G$1990,6,0)-VLOOKUP(B3,$B$2:$G$1990,6,0))/366)</f>
        <v>6.6791417318590183</v>
      </c>
      <c r="F3" s="54">
        <f>COUNTIF(D4:$D$1990,365)</f>
        <v>1365</v>
      </c>
      <c r="G3" s="54">
        <f>COUNTIF(D4:$D$1990,366)</f>
        <v>622</v>
      </c>
      <c r="H3" s="50"/>
    </row>
    <row r="4" spans="1:8" x14ac:dyDescent="0.25">
      <c r="A4" s="54">
        <f>COUNTIF($C$3:C4,"Да")</f>
        <v>0</v>
      </c>
      <c r="B4" s="53">
        <f t="shared" ref="B4:B67" si="0">B3+1</f>
        <v>45402</v>
      </c>
      <c r="C4" s="53" t="str">
        <f>IF(ISERROR(VLOOKUP(B4,Оп28_BYN→RUB!$C$3:$C$24,1,0)),"Нет","Да")</f>
        <v>Нет</v>
      </c>
      <c r="D4" s="54">
        <f t="shared" ref="D4:D67" si="1">IF(MOD(YEAR(B4),4)=0,366,365)</f>
        <v>366</v>
      </c>
      <c r="E4" s="55">
        <f>('Все выпуски'!$J$4*'Все выпуски'!$J$8)*((VLOOKUP(IF(C4="Нет",VLOOKUP(A4,Оп28_BYN→RUB!$A$2:$C$24,3,0),VLOOKUP((A4-1),Оп28_BYN→RUB!$A$2:$C$24,3,0)),$B$2:$G$1990,5,0)-VLOOKUP(B4,$B$2:$G$1990,5,0))/365+(VLOOKUP(IF(C4="Нет",VLOOKUP(A4,Оп28_BYN→RUB!$A$2:$C$24,3,0),VLOOKUP((A4-1),Оп28_BYN→RUB!$A$2:$C$24,3,0)),$B$2:$G$1990,6,0)-VLOOKUP(B4,$B$2:$G$1990,6,0))/366)</f>
        <v>13.358283463718037</v>
      </c>
      <c r="F4" s="54">
        <f>COUNTIF(D5:$D$1990,365)</f>
        <v>1365</v>
      </c>
      <c r="G4" s="54">
        <f>COUNTIF(D5:$D$1990,366)</f>
        <v>621</v>
      </c>
      <c r="H4" s="50"/>
    </row>
    <row r="5" spans="1:8" x14ac:dyDescent="0.25">
      <c r="A5" s="54">
        <f>COUNTIF($C$3:C5,"Да")</f>
        <v>0</v>
      </c>
      <c r="B5" s="53">
        <f t="shared" si="0"/>
        <v>45403</v>
      </c>
      <c r="C5" s="53" t="str">
        <f>IF(ISERROR(VLOOKUP(B5,Оп28_BYN→RUB!$C$3:$C$24,1,0)),"Нет","Да")</f>
        <v>Нет</v>
      </c>
      <c r="D5" s="54">
        <f t="shared" si="1"/>
        <v>366</v>
      </c>
      <c r="E5" s="55">
        <f>('Все выпуски'!$J$4*'Все выпуски'!$J$8)*((VLOOKUP(IF(C5="Нет",VLOOKUP(A5,Оп28_BYN→RUB!$A$2:$C$24,3,0),VLOOKUP((A5-1),Оп28_BYN→RUB!$A$2:$C$24,3,0)),$B$2:$G$1990,5,0)-VLOOKUP(B5,$B$2:$G$1990,5,0))/365+(VLOOKUP(IF(C5="Нет",VLOOKUP(A5,Оп28_BYN→RUB!$A$2:$C$24,3,0),VLOOKUP((A5-1),Оп28_BYN→RUB!$A$2:$C$24,3,0)),$B$2:$G$1990,6,0)-VLOOKUP(B5,$B$2:$G$1990,6,0))/366)</f>
        <v>20.037425195577054</v>
      </c>
      <c r="F5" s="54">
        <f>COUNTIF(D6:$D$1990,365)</f>
        <v>1365</v>
      </c>
      <c r="G5" s="54">
        <f>COUNTIF(D6:$D$1990,366)</f>
        <v>620</v>
      </c>
      <c r="H5" s="50"/>
    </row>
    <row r="6" spans="1:8" x14ac:dyDescent="0.25">
      <c r="A6" s="54">
        <f>COUNTIF($C$3:C6,"Да")</f>
        <v>0</v>
      </c>
      <c r="B6" s="53">
        <f t="shared" si="0"/>
        <v>45404</v>
      </c>
      <c r="C6" s="53" t="str">
        <f>IF(ISERROR(VLOOKUP(B6,Оп28_BYN→RUB!$C$3:$C$24,1,0)),"Нет","Да")</f>
        <v>Нет</v>
      </c>
      <c r="D6" s="54">
        <f t="shared" si="1"/>
        <v>366</v>
      </c>
      <c r="E6" s="55">
        <f>('Все выпуски'!$J$4*'Все выпуски'!$J$8)*((VLOOKUP(IF(C6="Нет",VLOOKUP(A6,Оп28_BYN→RUB!$A$2:$C$24,3,0),VLOOKUP((A6-1),Оп28_BYN→RUB!$A$2:$C$24,3,0)),$B$2:$G$1990,5,0)-VLOOKUP(B6,$B$2:$G$1990,5,0))/365+(VLOOKUP(IF(C6="Нет",VLOOKUP(A6,Оп28_BYN→RUB!$A$2:$C$24,3,0),VLOOKUP((A6-1),Оп28_BYN→RUB!$A$2:$C$24,3,0)),$B$2:$G$1990,6,0)-VLOOKUP(B6,$B$2:$G$1990,6,0))/366)</f>
        <v>26.716566927436073</v>
      </c>
      <c r="F6" s="54">
        <f>COUNTIF(D7:$D$1990,365)</f>
        <v>1365</v>
      </c>
      <c r="G6" s="54">
        <f>COUNTIF(D7:$D$1990,366)</f>
        <v>619</v>
      </c>
      <c r="H6" s="50"/>
    </row>
    <row r="7" spans="1:8" x14ac:dyDescent="0.25">
      <c r="A7" s="54">
        <f>COUNTIF($C$3:C7,"Да")</f>
        <v>0</v>
      </c>
      <c r="B7" s="53">
        <f t="shared" si="0"/>
        <v>45405</v>
      </c>
      <c r="C7" s="53" t="str">
        <f>IF(ISERROR(VLOOKUP(B7,Оп28_BYN→RUB!$C$3:$C$24,1,0)),"Нет","Да")</f>
        <v>Нет</v>
      </c>
      <c r="D7" s="54">
        <f t="shared" si="1"/>
        <v>366</v>
      </c>
      <c r="E7" s="55">
        <f>('Все выпуски'!$J$4*'Все выпуски'!$J$8)*((VLOOKUP(IF(C7="Нет",VLOOKUP(A7,Оп28_BYN→RUB!$A$2:$C$24,3,0),VLOOKUP((A7-1),Оп28_BYN→RUB!$A$2:$C$24,3,0)),$B$2:$G$1990,5,0)-VLOOKUP(B7,$B$2:$G$1990,5,0))/365+(VLOOKUP(IF(C7="Нет",VLOOKUP(A7,Оп28_BYN→RUB!$A$2:$C$24,3,0),VLOOKUP((A7-1),Оп28_BYN→RUB!$A$2:$C$24,3,0)),$B$2:$G$1990,6,0)-VLOOKUP(B7,$B$2:$G$1990,6,0))/366)</f>
        <v>33.395708659295089</v>
      </c>
      <c r="F7" s="54">
        <f>COUNTIF(D8:$D$1990,365)</f>
        <v>1365</v>
      </c>
      <c r="G7" s="54">
        <f>COUNTIF(D8:$D$1990,366)</f>
        <v>618</v>
      </c>
      <c r="H7" s="50"/>
    </row>
    <row r="8" spans="1:8" x14ac:dyDescent="0.25">
      <c r="A8" s="54">
        <f>COUNTIF($C$3:C8,"Да")</f>
        <v>0</v>
      </c>
      <c r="B8" s="53">
        <f t="shared" si="0"/>
        <v>45406</v>
      </c>
      <c r="C8" s="53" t="str">
        <f>IF(ISERROR(VLOOKUP(B8,Оп28_BYN→RUB!$C$3:$C$24,1,0)),"Нет","Да")</f>
        <v>Нет</v>
      </c>
      <c r="D8" s="54">
        <f t="shared" si="1"/>
        <v>366</v>
      </c>
      <c r="E8" s="55">
        <f>('Все выпуски'!$J$4*'Все выпуски'!$J$8)*((VLOOKUP(IF(C8="Нет",VLOOKUP(A8,Оп28_BYN→RUB!$A$2:$C$24,3,0),VLOOKUP((A8-1),Оп28_BYN→RUB!$A$2:$C$24,3,0)),$B$2:$G$1990,5,0)-VLOOKUP(B8,$B$2:$G$1990,5,0))/365+(VLOOKUP(IF(C8="Нет",VLOOKUP(A8,Оп28_BYN→RUB!$A$2:$C$24,3,0),VLOOKUP((A8-1),Оп28_BYN→RUB!$A$2:$C$24,3,0)),$B$2:$G$1990,6,0)-VLOOKUP(B8,$B$2:$G$1990,6,0))/366)</f>
        <v>40.074850391154108</v>
      </c>
      <c r="F8" s="54">
        <f>COUNTIF(D9:$D$1990,365)</f>
        <v>1365</v>
      </c>
      <c r="G8" s="54">
        <f>COUNTIF(D9:$D$1990,366)</f>
        <v>617</v>
      </c>
      <c r="H8" s="50"/>
    </row>
    <row r="9" spans="1:8" x14ac:dyDescent="0.25">
      <c r="A9" s="54">
        <f>COUNTIF($C$3:C9,"Да")</f>
        <v>0</v>
      </c>
      <c r="B9" s="53">
        <f t="shared" si="0"/>
        <v>45407</v>
      </c>
      <c r="C9" s="53" t="str">
        <f>IF(ISERROR(VLOOKUP(B9,Оп28_BYN→RUB!$C$3:$C$24,1,0)),"Нет","Да")</f>
        <v>Нет</v>
      </c>
      <c r="D9" s="54">
        <f t="shared" si="1"/>
        <v>366</v>
      </c>
      <c r="E9" s="55">
        <f>('Все выпуски'!$J$4*'Все выпуски'!$J$8)*((VLOOKUP(IF(C9="Нет",VLOOKUP(A9,Оп28_BYN→RUB!$A$2:$C$24,3,0),VLOOKUP((A9-1),Оп28_BYN→RUB!$A$2:$C$24,3,0)),$B$2:$G$1990,5,0)-VLOOKUP(B9,$B$2:$G$1990,5,0))/365+(VLOOKUP(IF(C9="Нет",VLOOKUP(A9,Оп28_BYN→RUB!$A$2:$C$24,3,0),VLOOKUP((A9-1),Оп28_BYN→RUB!$A$2:$C$24,3,0)),$B$2:$G$1990,6,0)-VLOOKUP(B9,$B$2:$G$1990,6,0))/366)</f>
        <v>46.753992123013127</v>
      </c>
      <c r="F9" s="54">
        <f>COUNTIF(D10:$D$1990,365)</f>
        <v>1365</v>
      </c>
      <c r="G9" s="54">
        <f>COUNTIF(D10:$D$1990,366)</f>
        <v>616</v>
      </c>
      <c r="H9" s="50"/>
    </row>
    <row r="10" spans="1:8" x14ac:dyDescent="0.25">
      <c r="A10" s="54">
        <f>COUNTIF($C$3:C10,"Да")</f>
        <v>0</v>
      </c>
      <c r="B10" s="53">
        <f t="shared" si="0"/>
        <v>45408</v>
      </c>
      <c r="C10" s="53" t="str">
        <f>IF(ISERROR(VLOOKUP(B10,Оп28_BYN→RUB!$C$3:$C$24,1,0)),"Нет","Да")</f>
        <v>Нет</v>
      </c>
      <c r="D10" s="54">
        <f t="shared" si="1"/>
        <v>366</v>
      </c>
      <c r="E10" s="55">
        <f>('Все выпуски'!$J$4*'Все выпуски'!$J$8)*((VLOOKUP(IF(C10="Нет",VLOOKUP(A10,Оп28_BYN→RUB!$A$2:$C$24,3,0),VLOOKUP((A10-1),Оп28_BYN→RUB!$A$2:$C$24,3,0)),$B$2:$G$1990,5,0)-VLOOKUP(B10,$B$2:$G$1990,5,0))/365+(VLOOKUP(IF(C10="Нет",VLOOKUP(A10,Оп28_BYN→RUB!$A$2:$C$24,3,0),VLOOKUP((A10-1),Оп28_BYN→RUB!$A$2:$C$24,3,0)),$B$2:$G$1990,6,0)-VLOOKUP(B10,$B$2:$G$1990,6,0))/366)</f>
        <v>53.433133854872146</v>
      </c>
      <c r="F10" s="54">
        <f>COUNTIF(D11:$D$1990,365)</f>
        <v>1365</v>
      </c>
      <c r="G10" s="54">
        <f>COUNTIF(D11:$D$1990,366)</f>
        <v>615</v>
      </c>
      <c r="H10" s="50"/>
    </row>
    <row r="11" spans="1:8" x14ac:dyDescent="0.25">
      <c r="A11" s="54">
        <f>COUNTIF($C$3:C11,"Да")</f>
        <v>0</v>
      </c>
      <c r="B11" s="53">
        <f t="shared" si="0"/>
        <v>45409</v>
      </c>
      <c r="C11" s="53" t="str">
        <f>IF(ISERROR(VLOOKUP(B11,Оп28_BYN→RUB!$C$3:$C$24,1,0)),"Нет","Да")</f>
        <v>Нет</v>
      </c>
      <c r="D11" s="54">
        <f t="shared" si="1"/>
        <v>366</v>
      </c>
      <c r="E11" s="55">
        <f>('Все выпуски'!$J$4*'Все выпуски'!$J$8)*((VLOOKUP(IF(C11="Нет",VLOOKUP(A11,Оп28_BYN→RUB!$A$2:$C$24,3,0),VLOOKUP((A11-1),Оп28_BYN→RUB!$A$2:$C$24,3,0)),$B$2:$G$1990,5,0)-VLOOKUP(B11,$B$2:$G$1990,5,0))/365+(VLOOKUP(IF(C11="Нет",VLOOKUP(A11,Оп28_BYN→RUB!$A$2:$C$24,3,0),VLOOKUP((A11-1),Оп28_BYN→RUB!$A$2:$C$24,3,0)),$B$2:$G$1990,6,0)-VLOOKUP(B11,$B$2:$G$1990,6,0))/366)</f>
        <v>60.112275586731165</v>
      </c>
      <c r="F11" s="54">
        <f>COUNTIF(D12:$D$1990,365)</f>
        <v>1365</v>
      </c>
      <c r="G11" s="54">
        <f>COUNTIF(D12:$D$1990,366)</f>
        <v>614</v>
      </c>
      <c r="H11" s="50"/>
    </row>
    <row r="12" spans="1:8" x14ac:dyDescent="0.25">
      <c r="A12" s="54">
        <f>COUNTIF($C$3:C12,"Да")</f>
        <v>0</v>
      </c>
      <c r="B12" s="53">
        <f t="shared" si="0"/>
        <v>45410</v>
      </c>
      <c r="C12" s="53" t="str">
        <f>IF(ISERROR(VLOOKUP(B12,Оп28_BYN→RUB!$C$3:$C$24,1,0)),"Нет","Да")</f>
        <v>Нет</v>
      </c>
      <c r="D12" s="54">
        <f t="shared" si="1"/>
        <v>366</v>
      </c>
      <c r="E12" s="55">
        <f>('Все выпуски'!$J$4*'Все выпуски'!$J$8)*((VLOOKUP(IF(C12="Нет",VLOOKUP(A12,Оп28_BYN→RUB!$A$2:$C$24,3,0),VLOOKUP((A12-1),Оп28_BYN→RUB!$A$2:$C$24,3,0)),$B$2:$G$1990,5,0)-VLOOKUP(B12,$B$2:$G$1990,5,0))/365+(VLOOKUP(IF(C12="Нет",VLOOKUP(A12,Оп28_BYN→RUB!$A$2:$C$24,3,0),VLOOKUP((A12-1),Оп28_BYN→RUB!$A$2:$C$24,3,0)),$B$2:$G$1990,6,0)-VLOOKUP(B12,$B$2:$G$1990,6,0))/366)</f>
        <v>66.791417318590177</v>
      </c>
      <c r="F12" s="54">
        <f>COUNTIF(D13:$D$1990,365)</f>
        <v>1365</v>
      </c>
      <c r="G12" s="54">
        <f>COUNTIF(D13:$D$1990,366)</f>
        <v>613</v>
      </c>
      <c r="H12" s="50"/>
    </row>
    <row r="13" spans="1:8" x14ac:dyDescent="0.25">
      <c r="A13" s="54">
        <f>COUNTIF($C$3:C13,"Да")</f>
        <v>0</v>
      </c>
      <c r="B13" s="53">
        <f t="shared" si="0"/>
        <v>45411</v>
      </c>
      <c r="C13" s="53" t="str">
        <f>IF(ISERROR(VLOOKUP(B13,Оп28_BYN→RUB!$C$3:$C$24,1,0)),"Нет","Да")</f>
        <v>Нет</v>
      </c>
      <c r="D13" s="54">
        <f t="shared" si="1"/>
        <v>366</v>
      </c>
      <c r="E13" s="55">
        <f>('Все выпуски'!$J$4*'Все выпуски'!$J$8)*((VLOOKUP(IF(C13="Нет",VLOOKUP(A13,Оп28_BYN→RUB!$A$2:$C$24,3,0),VLOOKUP((A13-1),Оп28_BYN→RUB!$A$2:$C$24,3,0)),$B$2:$G$1990,5,0)-VLOOKUP(B13,$B$2:$G$1990,5,0))/365+(VLOOKUP(IF(C13="Нет",VLOOKUP(A13,Оп28_BYN→RUB!$A$2:$C$24,3,0),VLOOKUP((A13-1),Оп28_BYN→RUB!$A$2:$C$24,3,0)),$B$2:$G$1990,6,0)-VLOOKUP(B13,$B$2:$G$1990,6,0))/366)</f>
        <v>73.470559050449197</v>
      </c>
      <c r="F13" s="54">
        <f>COUNTIF(D14:$D$1990,365)</f>
        <v>1365</v>
      </c>
      <c r="G13" s="54">
        <f>COUNTIF(D14:$D$1990,366)</f>
        <v>612</v>
      </c>
      <c r="H13" s="50"/>
    </row>
    <row r="14" spans="1:8" x14ac:dyDescent="0.25">
      <c r="A14" s="54">
        <f>COUNTIF($C$3:C14,"Да")</f>
        <v>0</v>
      </c>
      <c r="B14" s="53">
        <f t="shared" si="0"/>
        <v>45412</v>
      </c>
      <c r="C14" s="53" t="str">
        <f>IF(ISERROR(VLOOKUP(B14,Оп28_BYN→RUB!$C$3:$C$24,1,0)),"Нет","Да")</f>
        <v>Нет</v>
      </c>
      <c r="D14" s="54">
        <f t="shared" si="1"/>
        <v>366</v>
      </c>
      <c r="E14" s="55">
        <f>('Все выпуски'!$J$4*'Все выпуски'!$J$8)*((VLOOKUP(IF(C14="Нет",VLOOKUP(A14,Оп28_BYN→RUB!$A$2:$C$24,3,0),VLOOKUP((A14-1),Оп28_BYN→RUB!$A$2:$C$24,3,0)),$B$2:$G$1990,5,0)-VLOOKUP(B14,$B$2:$G$1990,5,0))/365+(VLOOKUP(IF(C14="Нет",VLOOKUP(A14,Оп28_BYN→RUB!$A$2:$C$24,3,0),VLOOKUP((A14-1),Оп28_BYN→RUB!$A$2:$C$24,3,0)),$B$2:$G$1990,6,0)-VLOOKUP(B14,$B$2:$G$1990,6,0))/366)</f>
        <v>80.149700782308216</v>
      </c>
      <c r="F14" s="54">
        <f>COUNTIF(D15:$D$1990,365)</f>
        <v>1365</v>
      </c>
      <c r="G14" s="54">
        <f>COUNTIF(D15:$D$1990,366)</f>
        <v>611</v>
      </c>
      <c r="H14" s="50"/>
    </row>
    <row r="15" spans="1:8" x14ac:dyDescent="0.25">
      <c r="A15" s="54">
        <f>COUNTIF($C$3:C15,"Да")</f>
        <v>0</v>
      </c>
      <c r="B15" s="53">
        <f t="shared" si="0"/>
        <v>45413</v>
      </c>
      <c r="C15" s="53" t="str">
        <f>IF(ISERROR(VLOOKUP(B15,Оп28_BYN→RUB!$C$3:$C$24,1,0)),"Нет","Да")</f>
        <v>Нет</v>
      </c>
      <c r="D15" s="54">
        <f t="shared" si="1"/>
        <v>366</v>
      </c>
      <c r="E15" s="55">
        <f>('Все выпуски'!$J$4*'Все выпуски'!$J$8)*((VLOOKUP(IF(C15="Нет",VLOOKUP(A15,Оп28_BYN→RUB!$A$2:$C$24,3,0),VLOOKUP((A15-1),Оп28_BYN→RUB!$A$2:$C$24,3,0)),$B$2:$G$1990,5,0)-VLOOKUP(B15,$B$2:$G$1990,5,0))/365+(VLOOKUP(IF(C15="Нет",VLOOKUP(A15,Оп28_BYN→RUB!$A$2:$C$24,3,0),VLOOKUP((A15-1),Оп28_BYN→RUB!$A$2:$C$24,3,0)),$B$2:$G$1990,6,0)-VLOOKUP(B15,$B$2:$G$1990,6,0))/366)</f>
        <v>86.828842514167235</v>
      </c>
      <c r="F15" s="54">
        <f>COUNTIF(D16:$D$1990,365)</f>
        <v>1365</v>
      </c>
      <c r="G15" s="54">
        <f>COUNTIF(D16:$D$1990,366)</f>
        <v>610</v>
      </c>
      <c r="H15" s="50"/>
    </row>
    <row r="16" spans="1:8" x14ac:dyDescent="0.25">
      <c r="A16" s="54">
        <f>COUNTIF($C$3:C16,"Да")</f>
        <v>0</v>
      </c>
      <c r="B16" s="53">
        <f t="shared" si="0"/>
        <v>45414</v>
      </c>
      <c r="C16" s="53" t="str">
        <f>IF(ISERROR(VLOOKUP(B16,Оп28_BYN→RUB!$C$3:$C$24,1,0)),"Нет","Да")</f>
        <v>Нет</v>
      </c>
      <c r="D16" s="54">
        <f t="shared" si="1"/>
        <v>366</v>
      </c>
      <c r="E16" s="55">
        <f>('Все выпуски'!$J$4*'Все выпуски'!$J$8)*((VLOOKUP(IF(C16="Нет",VLOOKUP(A16,Оп28_BYN→RUB!$A$2:$C$24,3,0),VLOOKUP((A16-1),Оп28_BYN→RUB!$A$2:$C$24,3,0)),$B$2:$G$1990,5,0)-VLOOKUP(B16,$B$2:$G$1990,5,0))/365+(VLOOKUP(IF(C16="Нет",VLOOKUP(A16,Оп28_BYN→RUB!$A$2:$C$24,3,0),VLOOKUP((A16-1),Оп28_BYN→RUB!$A$2:$C$24,3,0)),$B$2:$G$1990,6,0)-VLOOKUP(B16,$B$2:$G$1990,6,0))/366)</f>
        <v>93.507984246026254</v>
      </c>
      <c r="F16" s="54">
        <f>COUNTIF(D17:$D$1990,365)</f>
        <v>1365</v>
      </c>
      <c r="G16" s="54">
        <f>COUNTIF(D17:$D$1990,366)</f>
        <v>609</v>
      </c>
      <c r="H16" s="50"/>
    </row>
    <row r="17" spans="1:8" x14ac:dyDescent="0.25">
      <c r="A17" s="54">
        <f>COUNTIF($C$3:C17,"Да")</f>
        <v>0</v>
      </c>
      <c r="B17" s="53">
        <f t="shared" si="0"/>
        <v>45415</v>
      </c>
      <c r="C17" s="53" t="str">
        <f>IF(ISERROR(VLOOKUP(B17,Оп28_BYN→RUB!$C$3:$C$24,1,0)),"Нет","Да")</f>
        <v>Нет</v>
      </c>
      <c r="D17" s="54">
        <f t="shared" si="1"/>
        <v>366</v>
      </c>
      <c r="E17" s="55">
        <f>('Все выпуски'!$J$4*'Все выпуски'!$J$8)*((VLOOKUP(IF(C17="Нет",VLOOKUP(A17,Оп28_BYN→RUB!$A$2:$C$24,3,0),VLOOKUP((A17-1),Оп28_BYN→RUB!$A$2:$C$24,3,0)),$B$2:$G$1990,5,0)-VLOOKUP(B17,$B$2:$G$1990,5,0))/365+(VLOOKUP(IF(C17="Нет",VLOOKUP(A17,Оп28_BYN→RUB!$A$2:$C$24,3,0),VLOOKUP((A17-1),Оп28_BYN→RUB!$A$2:$C$24,3,0)),$B$2:$G$1990,6,0)-VLOOKUP(B17,$B$2:$G$1990,6,0))/366)</f>
        <v>100.18712597788526</v>
      </c>
      <c r="F17" s="54">
        <f>COUNTIF(D18:$D$1990,365)</f>
        <v>1365</v>
      </c>
      <c r="G17" s="54">
        <f>COUNTIF(D18:$D$1990,366)</f>
        <v>608</v>
      </c>
      <c r="H17" s="50"/>
    </row>
    <row r="18" spans="1:8" x14ac:dyDescent="0.25">
      <c r="A18" s="54">
        <f>COUNTIF($C$3:C18,"Да")</f>
        <v>0</v>
      </c>
      <c r="B18" s="53">
        <f t="shared" si="0"/>
        <v>45416</v>
      </c>
      <c r="C18" s="53" t="str">
        <f>IF(ISERROR(VLOOKUP(B18,Оп28_BYN→RUB!$C$3:$C$24,1,0)),"Нет","Да")</f>
        <v>Нет</v>
      </c>
      <c r="D18" s="54">
        <f t="shared" si="1"/>
        <v>366</v>
      </c>
      <c r="E18" s="55">
        <f>('Все выпуски'!$J$4*'Все выпуски'!$J$8)*((VLOOKUP(IF(C18="Нет",VLOOKUP(A18,Оп28_BYN→RUB!$A$2:$C$24,3,0),VLOOKUP((A18-1),Оп28_BYN→RUB!$A$2:$C$24,3,0)),$B$2:$G$1990,5,0)-VLOOKUP(B18,$B$2:$G$1990,5,0))/365+(VLOOKUP(IF(C18="Нет",VLOOKUP(A18,Оп28_BYN→RUB!$A$2:$C$24,3,0),VLOOKUP((A18-1),Оп28_BYN→RUB!$A$2:$C$24,3,0)),$B$2:$G$1990,6,0)-VLOOKUP(B18,$B$2:$G$1990,6,0))/366)</f>
        <v>106.86626770974429</v>
      </c>
      <c r="F18" s="54">
        <f>COUNTIF(D19:$D$1990,365)</f>
        <v>1365</v>
      </c>
      <c r="G18" s="54">
        <f>COUNTIF(D19:$D$1990,366)</f>
        <v>607</v>
      </c>
      <c r="H18" s="50"/>
    </row>
    <row r="19" spans="1:8" x14ac:dyDescent="0.25">
      <c r="A19" s="54">
        <f>COUNTIF($C$3:C19,"Да")</f>
        <v>0</v>
      </c>
      <c r="B19" s="53">
        <f t="shared" si="0"/>
        <v>45417</v>
      </c>
      <c r="C19" s="53" t="str">
        <f>IF(ISERROR(VLOOKUP(B19,Оп28_BYN→RUB!$C$3:$C$24,1,0)),"Нет","Да")</f>
        <v>Нет</v>
      </c>
      <c r="D19" s="54">
        <f t="shared" si="1"/>
        <v>366</v>
      </c>
      <c r="E19" s="55">
        <f>('Все выпуски'!$J$4*'Все выпуски'!$J$8)*((VLOOKUP(IF(C19="Нет",VLOOKUP(A19,Оп28_BYN→RUB!$A$2:$C$24,3,0),VLOOKUP((A19-1),Оп28_BYN→RUB!$A$2:$C$24,3,0)),$B$2:$G$1990,5,0)-VLOOKUP(B19,$B$2:$G$1990,5,0))/365+(VLOOKUP(IF(C19="Нет",VLOOKUP(A19,Оп28_BYN→RUB!$A$2:$C$24,3,0),VLOOKUP((A19-1),Оп28_BYN→RUB!$A$2:$C$24,3,0)),$B$2:$G$1990,6,0)-VLOOKUP(B19,$B$2:$G$1990,6,0))/366)</f>
        <v>113.54540944160331</v>
      </c>
      <c r="F19" s="54">
        <f>COUNTIF(D20:$D$1990,365)</f>
        <v>1365</v>
      </c>
      <c r="G19" s="54">
        <f>COUNTIF(D20:$D$1990,366)</f>
        <v>606</v>
      </c>
      <c r="H19" s="50"/>
    </row>
    <row r="20" spans="1:8" x14ac:dyDescent="0.25">
      <c r="A20" s="54">
        <f>COUNTIF($C$3:C20,"Да")</f>
        <v>0</v>
      </c>
      <c r="B20" s="53">
        <f t="shared" si="0"/>
        <v>45418</v>
      </c>
      <c r="C20" s="53" t="str">
        <f>IF(ISERROR(VLOOKUP(B20,Оп28_BYN→RUB!$C$3:$C$24,1,0)),"Нет","Да")</f>
        <v>Нет</v>
      </c>
      <c r="D20" s="54">
        <f t="shared" si="1"/>
        <v>366</v>
      </c>
      <c r="E20" s="55">
        <f>('Все выпуски'!$J$4*'Все выпуски'!$J$8)*((VLOOKUP(IF(C20="Нет",VLOOKUP(A20,Оп28_BYN→RUB!$A$2:$C$24,3,0),VLOOKUP((A20-1),Оп28_BYN→RUB!$A$2:$C$24,3,0)),$B$2:$G$1990,5,0)-VLOOKUP(B20,$B$2:$G$1990,5,0))/365+(VLOOKUP(IF(C20="Нет",VLOOKUP(A20,Оп28_BYN→RUB!$A$2:$C$24,3,0),VLOOKUP((A20-1),Оп28_BYN→RUB!$A$2:$C$24,3,0)),$B$2:$G$1990,6,0)-VLOOKUP(B20,$B$2:$G$1990,6,0))/366)</f>
        <v>120.22455117346233</v>
      </c>
      <c r="F20" s="54">
        <f>COUNTIF(D21:$D$1990,365)</f>
        <v>1365</v>
      </c>
      <c r="G20" s="54">
        <f>COUNTIF(D21:$D$1990,366)</f>
        <v>605</v>
      </c>
      <c r="H20" s="50"/>
    </row>
    <row r="21" spans="1:8" x14ac:dyDescent="0.25">
      <c r="A21" s="54">
        <f>COUNTIF($C$3:C21,"Да")</f>
        <v>0</v>
      </c>
      <c r="B21" s="53">
        <f t="shared" si="0"/>
        <v>45419</v>
      </c>
      <c r="C21" s="53" t="str">
        <f>IF(ISERROR(VLOOKUP(B21,Оп28_BYN→RUB!$C$3:$C$24,1,0)),"Нет","Да")</f>
        <v>Нет</v>
      </c>
      <c r="D21" s="54">
        <f t="shared" si="1"/>
        <v>366</v>
      </c>
      <c r="E21" s="55">
        <f>('Все выпуски'!$J$4*'Все выпуски'!$J$8)*((VLOOKUP(IF(C21="Нет",VLOOKUP(A21,Оп28_BYN→RUB!$A$2:$C$24,3,0),VLOOKUP((A21-1),Оп28_BYN→RUB!$A$2:$C$24,3,0)),$B$2:$G$1990,5,0)-VLOOKUP(B21,$B$2:$G$1990,5,0))/365+(VLOOKUP(IF(C21="Нет",VLOOKUP(A21,Оп28_BYN→RUB!$A$2:$C$24,3,0),VLOOKUP((A21-1),Оп28_BYN→RUB!$A$2:$C$24,3,0)),$B$2:$G$1990,6,0)-VLOOKUP(B21,$B$2:$G$1990,6,0))/366)</f>
        <v>126.90369290532135</v>
      </c>
      <c r="F21" s="54">
        <f>COUNTIF(D22:$D$1990,365)</f>
        <v>1365</v>
      </c>
      <c r="G21" s="54">
        <f>COUNTIF(D22:$D$1990,366)</f>
        <v>604</v>
      </c>
      <c r="H21" s="50"/>
    </row>
    <row r="22" spans="1:8" x14ac:dyDescent="0.25">
      <c r="A22" s="54">
        <f>COUNTIF($C$3:C22,"Да")</f>
        <v>0</v>
      </c>
      <c r="B22" s="53">
        <f t="shared" si="0"/>
        <v>45420</v>
      </c>
      <c r="C22" s="53" t="str">
        <f>IF(ISERROR(VLOOKUP(B22,Оп28_BYN→RUB!$C$3:$C$24,1,0)),"Нет","Да")</f>
        <v>Нет</v>
      </c>
      <c r="D22" s="54">
        <f t="shared" si="1"/>
        <v>366</v>
      </c>
      <c r="E22" s="55">
        <f>('Все выпуски'!$J$4*'Все выпуски'!$J$8)*((VLOOKUP(IF(C22="Нет",VLOOKUP(A22,Оп28_BYN→RUB!$A$2:$C$24,3,0),VLOOKUP((A22-1),Оп28_BYN→RUB!$A$2:$C$24,3,0)),$B$2:$G$1990,5,0)-VLOOKUP(B22,$B$2:$G$1990,5,0))/365+(VLOOKUP(IF(C22="Нет",VLOOKUP(A22,Оп28_BYN→RUB!$A$2:$C$24,3,0),VLOOKUP((A22-1),Оп28_BYN→RUB!$A$2:$C$24,3,0)),$B$2:$G$1990,6,0)-VLOOKUP(B22,$B$2:$G$1990,6,0))/366)</f>
        <v>133.58283463718035</v>
      </c>
      <c r="F22" s="54">
        <f>COUNTIF(D23:$D$1990,365)</f>
        <v>1365</v>
      </c>
      <c r="G22" s="54">
        <f>COUNTIF(D23:$D$1990,366)</f>
        <v>603</v>
      </c>
      <c r="H22" s="50"/>
    </row>
    <row r="23" spans="1:8" x14ac:dyDescent="0.25">
      <c r="A23" s="54">
        <f>COUNTIF($C$3:C23,"Да")</f>
        <v>0</v>
      </c>
      <c r="B23" s="53">
        <f t="shared" si="0"/>
        <v>45421</v>
      </c>
      <c r="C23" s="53" t="str">
        <f>IF(ISERROR(VLOOKUP(B23,Оп28_BYN→RUB!$C$3:$C$24,1,0)),"Нет","Да")</f>
        <v>Нет</v>
      </c>
      <c r="D23" s="54">
        <f t="shared" si="1"/>
        <v>366</v>
      </c>
      <c r="E23" s="55">
        <f>('Все выпуски'!$J$4*'Все выпуски'!$J$8)*((VLOOKUP(IF(C23="Нет",VLOOKUP(A23,Оп28_BYN→RUB!$A$2:$C$24,3,0),VLOOKUP((A23-1),Оп28_BYN→RUB!$A$2:$C$24,3,0)),$B$2:$G$1990,5,0)-VLOOKUP(B23,$B$2:$G$1990,5,0))/365+(VLOOKUP(IF(C23="Нет",VLOOKUP(A23,Оп28_BYN→RUB!$A$2:$C$24,3,0),VLOOKUP((A23-1),Оп28_BYN→RUB!$A$2:$C$24,3,0)),$B$2:$G$1990,6,0)-VLOOKUP(B23,$B$2:$G$1990,6,0))/366)</f>
        <v>140.26197636903939</v>
      </c>
      <c r="F23" s="54">
        <f>COUNTIF(D24:$D$1990,365)</f>
        <v>1365</v>
      </c>
      <c r="G23" s="54">
        <f>COUNTIF(D24:$D$1990,366)</f>
        <v>602</v>
      </c>
      <c r="H23" s="50"/>
    </row>
    <row r="24" spans="1:8" x14ac:dyDescent="0.25">
      <c r="A24" s="54">
        <f>COUNTIF($C$3:C24,"Да")</f>
        <v>0</v>
      </c>
      <c r="B24" s="53">
        <f t="shared" si="0"/>
        <v>45422</v>
      </c>
      <c r="C24" s="53" t="str">
        <f>IF(ISERROR(VLOOKUP(B24,Оп28_BYN→RUB!$C$3:$C$24,1,0)),"Нет","Да")</f>
        <v>Нет</v>
      </c>
      <c r="D24" s="54">
        <f t="shared" si="1"/>
        <v>366</v>
      </c>
      <c r="E24" s="55">
        <f>('Все выпуски'!$J$4*'Все выпуски'!$J$8)*((VLOOKUP(IF(C24="Нет",VLOOKUP(A24,Оп28_BYN→RUB!$A$2:$C$24,3,0),VLOOKUP((A24-1),Оп28_BYN→RUB!$A$2:$C$24,3,0)),$B$2:$G$1990,5,0)-VLOOKUP(B24,$B$2:$G$1990,5,0))/365+(VLOOKUP(IF(C24="Нет",VLOOKUP(A24,Оп28_BYN→RUB!$A$2:$C$24,3,0),VLOOKUP((A24-1),Оп28_BYN→RUB!$A$2:$C$24,3,0)),$B$2:$G$1990,6,0)-VLOOKUP(B24,$B$2:$G$1990,6,0))/366)</f>
        <v>146.94111810089839</v>
      </c>
      <c r="F24" s="54">
        <f>COUNTIF(D25:$D$1990,365)</f>
        <v>1365</v>
      </c>
      <c r="G24" s="54">
        <f>COUNTIF(D25:$D$1990,366)</f>
        <v>601</v>
      </c>
      <c r="H24" s="50"/>
    </row>
    <row r="25" spans="1:8" x14ac:dyDescent="0.25">
      <c r="A25" s="54">
        <f>COUNTIF($C$3:C25,"Да")</f>
        <v>0</v>
      </c>
      <c r="B25" s="53">
        <f t="shared" si="0"/>
        <v>45423</v>
      </c>
      <c r="C25" s="53" t="str">
        <f>IF(ISERROR(VLOOKUP(B25,Оп28_BYN→RUB!$C$3:$C$24,1,0)),"Нет","Да")</f>
        <v>Нет</v>
      </c>
      <c r="D25" s="54">
        <f t="shared" si="1"/>
        <v>366</v>
      </c>
      <c r="E25" s="55">
        <f>('Все выпуски'!$J$4*'Все выпуски'!$J$8)*((VLOOKUP(IF(C25="Нет",VLOOKUP(A25,Оп28_BYN→RUB!$A$2:$C$24,3,0),VLOOKUP((A25-1),Оп28_BYN→RUB!$A$2:$C$24,3,0)),$B$2:$G$1990,5,0)-VLOOKUP(B25,$B$2:$G$1990,5,0))/365+(VLOOKUP(IF(C25="Нет",VLOOKUP(A25,Оп28_BYN→RUB!$A$2:$C$24,3,0),VLOOKUP((A25-1),Оп28_BYN→RUB!$A$2:$C$24,3,0)),$B$2:$G$1990,6,0)-VLOOKUP(B25,$B$2:$G$1990,6,0))/366)</f>
        <v>153.62025983275743</v>
      </c>
      <c r="F25" s="54">
        <f>COUNTIF(D26:$D$1990,365)</f>
        <v>1365</v>
      </c>
      <c r="G25" s="54">
        <f>COUNTIF(D26:$D$1990,366)</f>
        <v>600</v>
      </c>
      <c r="H25" s="50"/>
    </row>
    <row r="26" spans="1:8" x14ac:dyDescent="0.25">
      <c r="A26" s="54">
        <f>COUNTIF($C$3:C26,"Да")</f>
        <v>0</v>
      </c>
      <c r="B26" s="53">
        <f t="shared" si="0"/>
        <v>45424</v>
      </c>
      <c r="C26" s="53" t="str">
        <f>IF(ISERROR(VLOOKUP(B26,Оп28_BYN→RUB!$C$3:$C$24,1,0)),"Нет","Да")</f>
        <v>Нет</v>
      </c>
      <c r="D26" s="54">
        <f t="shared" si="1"/>
        <v>366</v>
      </c>
      <c r="E26" s="55">
        <f>('Все выпуски'!$J$4*'Все выпуски'!$J$8)*((VLOOKUP(IF(C26="Нет",VLOOKUP(A26,Оп28_BYN→RUB!$A$2:$C$24,3,0),VLOOKUP((A26-1),Оп28_BYN→RUB!$A$2:$C$24,3,0)),$B$2:$G$1990,5,0)-VLOOKUP(B26,$B$2:$G$1990,5,0))/365+(VLOOKUP(IF(C26="Нет",VLOOKUP(A26,Оп28_BYN→RUB!$A$2:$C$24,3,0),VLOOKUP((A26-1),Оп28_BYN→RUB!$A$2:$C$24,3,0)),$B$2:$G$1990,6,0)-VLOOKUP(B26,$B$2:$G$1990,6,0))/366)</f>
        <v>160.29940156461643</v>
      </c>
      <c r="F26" s="54">
        <f>COUNTIF(D27:$D$1990,365)</f>
        <v>1365</v>
      </c>
      <c r="G26" s="54">
        <f>COUNTIF(D27:$D$1990,366)</f>
        <v>599</v>
      </c>
      <c r="H26" s="50"/>
    </row>
    <row r="27" spans="1:8" x14ac:dyDescent="0.25">
      <c r="A27" s="54">
        <f>COUNTIF($C$3:C27,"Да")</f>
        <v>0</v>
      </c>
      <c r="B27" s="53">
        <f t="shared" si="0"/>
        <v>45425</v>
      </c>
      <c r="C27" s="53" t="str">
        <f>IF(ISERROR(VLOOKUP(B27,Оп28_BYN→RUB!$C$3:$C$24,1,0)),"Нет","Да")</f>
        <v>Нет</v>
      </c>
      <c r="D27" s="54">
        <f t="shared" si="1"/>
        <v>366</v>
      </c>
      <c r="E27" s="55">
        <f>('Все выпуски'!$J$4*'Все выпуски'!$J$8)*((VLOOKUP(IF(C27="Нет",VLOOKUP(A27,Оп28_BYN→RUB!$A$2:$C$24,3,0),VLOOKUP((A27-1),Оп28_BYN→RUB!$A$2:$C$24,3,0)),$B$2:$G$1990,5,0)-VLOOKUP(B27,$B$2:$G$1990,5,0))/365+(VLOOKUP(IF(C27="Нет",VLOOKUP(A27,Оп28_BYN→RUB!$A$2:$C$24,3,0),VLOOKUP((A27-1),Оп28_BYN→RUB!$A$2:$C$24,3,0)),$B$2:$G$1990,6,0)-VLOOKUP(B27,$B$2:$G$1990,6,0))/366)</f>
        <v>166.97854329647546</v>
      </c>
      <c r="F27" s="54">
        <f>COUNTIF(D28:$D$1990,365)</f>
        <v>1365</v>
      </c>
      <c r="G27" s="54">
        <f>COUNTIF(D28:$D$1990,366)</f>
        <v>598</v>
      </c>
      <c r="H27" s="50"/>
    </row>
    <row r="28" spans="1:8" x14ac:dyDescent="0.25">
      <c r="A28" s="54">
        <f>COUNTIF($C$3:C28,"Да")</f>
        <v>0</v>
      </c>
      <c r="B28" s="53">
        <f t="shared" si="0"/>
        <v>45426</v>
      </c>
      <c r="C28" s="53" t="str">
        <f>IF(ISERROR(VLOOKUP(B28,Оп28_BYN→RUB!$C$3:$C$24,1,0)),"Нет","Да")</f>
        <v>Нет</v>
      </c>
      <c r="D28" s="54">
        <f t="shared" si="1"/>
        <v>366</v>
      </c>
      <c r="E28" s="55">
        <f>('Все выпуски'!$J$4*'Все выпуски'!$J$8)*((VLOOKUP(IF(C28="Нет",VLOOKUP(A28,Оп28_BYN→RUB!$A$2:$C$24,3,0),VLOOKUP((A28-1),Оп28_BYN→RUB!$A$2:$C$24,3,0)),$B$2:$G$1990,5,0)-VLOOKUP(B28,$B$2:$G$1990,5,0))/365+(VLOOKUP(IF(C28="Нет",VLOOKUP(A28,Оп28_BYN→RUB!$A$2:$C$24,3,0),VLOOKUP((A28-1),Оп28_BYN→RUB!$A$2:$C$24,3,0)),$B$2:$G$1990,6,0)-VLOOKUP(B28,$B$2:$G$1990,6,0))/366)</f>
        <v>173.65768502833447</v>
      </c>
      <c r="F28" s="54">
        <f>COUNTIF(D29:$D$1990,365)</f>
        <v>1365</v>
      </c>
      <c r="G28" s="54">
        <f>COUNTIF(D29:$D$1990,366)</f>
        <v>597</v>
      </c>
      <c r="H28" s="50"/>
    </row>
    <row r="29" spans="1:8" x14ac:dyDescent="0.25">
      <c r="A29" s="54">
        <f>COUNTIF($C$3:C29,"Да")</f>
        <v>0</v>
      </c>
      <c r="B29" s="53">
        <f t="shared" si="0"/>
        <v>45427</v>
      </c>
      <c r="C29" s="53" t="str">
        <f>IF(ISERROR(VLOOKUP(B29,Оп28_BYN→RUB!$C$3:$C$24,1,0)),"Нет","Да")</f>
        <v>Нет</v>
      </c>
      <c r="D29" s="54">
        <f t="shared" si="1"/>
        <v>366</v>
      </c>
      <c r="E29" s="55">
        <f>('Все выпуски'!$J$4*'Все выпуски'!$J$8)*((VLOOKUP(IF(C29="Нет",VLOOKUP(A29,Оп28_BYN→RUB!$A$2:$C$24,3,0),VLOOKUP((A29-1),Оп28_BYN→RUB!$A$2:$C$24,3,0)),$B$2:$G$1990,5,0)-VLOOKUP(B29,$B$2:$G$1990,5,0))/365+(VLOOKUP(IF(C29="Нет",VLOOKUP(A29,Оп28_BYN→RUB!$A$2:$C$24,3,0),VLOOKUP((A29-1),Оп28_BYN→RUB!$A$2:$C$24,3,0)),$B$2:$G$1990,6,0)-VLOOKUP(B29,$B$2:$G$1990,6,0))/366)</f>
        <v>180.33682676019347</v>
      </c>
      <c r="F29" s="54">
        <f>COUNTIF(D30:$D$1990,365)</f>
        <v>1365</v>
      </c>
      <c r="G29" s="54">
        <f>COUNTIF(D30:$D$1990,366)</f>
        <v>596</v>
      </c>
      <c r="H29" s="50"/>
    </row>
    <row r="30" spans="1:8" x14ac:dyDescent="0.25">
      <c r="A30" s="54">
        <f>COUNTIF($C$3:C30,"Да")</f>
        <v>0</v>
      </c>
      <c r="B30" s="53">
        <f t="shared" si="0"/>
        <v>45428</v>
      </c>
      <c r="C30" s="53" t="str">
        <f>IF(ISERROR(VLOOKUP(B30,Оп28_BYN→RUB!$C$3:$C$24,1,0)),"Нет","Да")</f>
        <v>Нет</v>
      </c>
      <c r="D30" s="54">
        <f t="shared" si="1"/>
        <v>366</v>
      </c>
      <c r="E30" s="55">
        <f>('Все выпуски'!$J$4*'Все выпуски'!$J$8)*((VLOOKUP(IF(C30="Нет",VLOOKUP(A30,Оп28_BYN→RUB!$A$2:$C$24,3,0),VLOOKUP((A30-1),Оп28_BYN→RUB!$A$2:$C$24,3,0)),$B$2:$G$1990,5,0)-VLOOKUP(B30,$B$2:$G$1990,5,0))/365+(VLOOKUP(IF(C30="Нет",VLOOKUP(A30,Оп28_BYN→RUB!$A$2:$C$24,3,0),VLOOKUP((A30-1),Оп28_BYN→RUB!$A$2:$C$24,3,0)),$B$2:$G$1990,6,0)-VLOOKUP(B30,$B$2:$G$1990,6,0))/366)</f>
        <v>187.01596849205251</v>
      </c>
      <c r="F30" s="54">
        <f>COUNTIF(D31:$D$1990,365)</f>
        <v>1365</v>
      </c>
      <c r="G30" s="54">
        <f>COUNTIF(D31:$D$1990,366)</f>
        <v>595</v>
      </c>
      <c r="H30" s="50"/>
    </row>
    <row r="31" spans="1:8" x14ac:dyDescent="0.25">
      <c r="A31" s="54">
        <f>COUNTIF($C$3:C31,"Да")</f>
        <v>0</v>
      </c>
      <c r="B31" s="53">
        <f t="shared" si="0"/>
        <v>45429</v>
      </c>
      <c r="C31" s="53" t="str">
        <f>IF(ISERROR(VLOOKUP(B31,Оп28_BYN→RUB!$C$3:$C$24,1,0)),"Нет","Да")</f>
        <v>Нет</v>
      </c>
      <c r="D31" s="54">
        <f t="shared" si="1"/>
        <v>366</v>
      </c>
      <c r="E31" s="55">
        <f>('Все выпуски'!$J$4*'Все выпуски'!$J$8)*((VLOOKUP(IF(C31="Нет",VLOOKUP(A31,Оп28_BYN→RUB!$A$2:$C$24,3,0),VLOOKUP((A31-1),Оп28_BYN→RUB!$A$2:$C$24,3,0)),$B$2:$G$1990,5,0)-VLOOKUP(B31,$B$2:$G$1990,5,0))/365+(VLOOKUP(IF(C31="Нет",VLOOKUP(A31,Оп28_BYN→RUB!$A$2:$C$24,3,0),VLOOKUP((A31-1),Оп28_BYN→RUB!$A$2:$C$24,3,0)),$B$2:$G$1990,6,0)-VLOOKUP(B31,$B$2:$G$1990,6,0))/366)</f>
        <v>193.69511022391154</v>
      </c>
      <c r="F31" s="54">
        <f>COUNTIF(D32:$D$1990,365)</f>
        <v>1365</v>
      </c>
      <c r="G31" s="54">
        <f>COUNTIF(D32:$D$1990,366)</f>
        <v>594</v>
      </c>
      <c r="H31" s="50"/>
    </row>
    <row r="32" spans="1:8" x14ac:dyDescent="0.25">
      <c r="A32" s="54">
        <f>COUNTIF($C$3:C32,"Да")</f>
        <v>0</v>
      </c>
      <c r="B32" s="53">
        <f t="shared" si="0"/>
        <v>45430</v>
      </c>
      <c r="C32" s="53" t="str">
        <f>IF(ISERROR(VLOOKUP(B32,Оп28_BYN→RUB!$C$3:$C$24,1,0)),"Нет","Да")</f>
        <v>Нет</v>
      </c>
      <c r="D32" s="54">
        <f t="shared" si="1"/>
        <v>366</v>
      </c>
      <c r="E32" s="55">
        <f>('Все выпуски'!$J$4*'Все выпуски'!$J$8)*((VLOOKUP(IF(C32="Нет",VLOOKUP(A32,Оп28_BYN→RUB!$A$2:$C$24,3,0),VLOOKUP((A32-1),Оп28_BYN→RUB!$A$2:$C$24,3,0)),$B$2:$G$1990,5,0)-VLOOKUP(B32,$B$2:$G$1990,5,0))/365+(VLOOKUP(IF(C32="Нет",VLOOKUP(A32,Оп28_BYN→RUB!$A$2:$C$24,3,0),VLOOKUP((A32-1),Оп28_BYN→RUB!$A$2:$C$24,3,0)),$B$2:$G$1990,6,0)-VLOOKUP(B32,$B$2:$G$1990,6,0))/366)</f>
        <v>200.37425195577052</v>
      </c>
      <c r="F32" s="54">
        <f>COUNTIF(D33:$D$1990,365)</f>
        <v>1365</v>
      </c>
      <c r="G32" s="54">
        <f>COUNTIF(D33:$D$1990,366)</f>
        <v>593</v>
      </c>
      <c r="H32" s="50"/>
    </row>
    <row r="33" spans="1:8" x14ac:dyDescent="0.25">
      <c r="A33" s="54">
        <f>COUNTIF($C$3:C33,"Да")</f>
        <v>0</v>
      </c>
      <c r="B33" s="53">
        <f t="shared" si="0"/>
        <v>45431</v>
      </c>
      <c r="C33" s="53" t="str">
        <f>IF(ISERROR(VLOOKUP(B33,Оп28_BYN→RUB!$C$3:$C$24,1,0)),"Нет","Да")</f>
        <v>Нет</v>
      </c>
      <c r="D33" s="54">
        <f t="shared" si="1"/>
        <v>366</v>
      </c>
      <c r="E33" s="55">
        <f>('Все выпуски'!$J$4*'Все выпуски'!$J$8)*((VLOOKUP(IF(C33="Нет",VLOOKUP(A33,Оп28_BYN→RUB!$A$2:$C$24,3,0),VLOOKUP((A33-1),Оп28_BYN→RUB!$A$2:$C$24,3,0)),$B$2:$G$1990,5,0)-VLOOKUP(B33,$B$2:$G$1990,5,0))/365+(VLOOKUP(IF(C33="Нет",VLOOKUP(A33,Оп28_BYN→RUB!$A$2:$C$24,3,0),VLOOKUP((A33-1),Оп28_BYN→RUB!$A$2:$C$24,3,0)),$B$2:$G$1990,6,0)-VLOOKUP(B33,$B$2:$G$1990,6,0))/366)</f>
        <v>207.05339368762955</v>
      </c>
      <c r="F33" s="54">
        <f>COUNTIF(D34:$D$1990,365)</f>
        <v>1365</v>
      </c>
      <c r="G33" s="54">
        <f>COUNTIF(D34:$D$1990,366)</f>
        <v>592</v>
      </c>
      <c r="H33" s="50"/>
    </row>
    <row r="34" spans="1:8" x14ac:dyDescent="0.25">
      <c r="A34" s="54">
        <f>COUNTIF($C$3:C34,"Да")</f>
        <v>0</v>
      </c>
      <c r="B34" s="53">
        <f t="shared" si="0"/>
        <v>45432</v>
      </c>
      <c r="C34" s="53" t="str">
        <f>IF(ISERROR(VLOOKUP(B34,Оп28_BYN→RUB!$C$3:$C$24,1,0)),"Нет","Да")</f>
        <v>Нет</v>
      </c>
      <c r="D34" s="54">
        <f t="shared" si="1"/>
        <v>366</v>
      </c>
      <c r="E34" s="55">
        <f>('Все выпуски'!$J$4*'Все выпуски'!$J$8)*((VLOOKUP(IF(C34="Нет",VLOOKUP(A34,Оп28_BYN→RUB!$A$2:$C$24,3,0),VLOOKUP((A34-1),Оп28_BYN→RUB!$A$2:$C$24,3,0)),$B$2:$G$1990,5,0)-VLOOKUP(B34,$B$2:$G$1990,5,0))/365+(VLOOKUP(IF(C34="Нет",VLOOKUP(A34,Оп28_BYN→RUB!$A$2:$C$24,3,0),VLOOKUP((A34-1),Оп28_BYN→RUB!$A$2:$C$24,3,0)),$B$2:$G$1990,6,0)-VLOOKUP(B34,$B$2:$G$1990,6,0))/366)</f>
        <v>213.73253541948858</v>
      </c>
      <c r="F34" s="54">
        <f>COUNTIF(D35:$D$1990,365)</f>
        <v>1365</v>
      </c>
      <c r="G34" s="54">
        <f>COUNTIF(D35:$D$1990,366)</f>
        <v>591</v>
      </c>
      <c r="H34" s="50"/>
    </row>
    <row r="35" spans="1:8" x14ac:dyDescent="0.25">
      <c r="A35" s="54">
        <f>COUNTIF($C$3:C35,"Да")</f>
        <v>0</v>
      </c>
      <c r="B35" s="53">
        <f t="shared" si="0"/>
        <v>45433</v>
      </c>
      <c r="C35" s="53" t="str">
        <f>IF(ISERROR(VLOOKUP(B35,Оп28_BYN→RUB!$C$3:$C$24,1,0)),"Нет","Да")</f>
        <v>Нет</v>
      </c>
      <c r="D35" s="54">
        <f t="shared" si="1"/>
        <v>366</v>
      </c>
      <c r="E35" s="55">
        <f>('Все выпуски'!$J$4*'Все выпуски'!$J$8)*((VLOOKUP(IF(C35="Нет",VLOOKUP(A35,Оп28_BYN→RUB!$A$2:$C$24,3,0),VLOOKUP((A35-1),Оп28_BYN→RUB!$A$2:$C$24,3,0)),$B$2:$G$1990,5,0)-VLOOKUP(B35,$B$2:$G$1990,5,0))/365+(VLOOKUP(IF(C35="Нет",VLOOKUP(A35,Оп28_BYN→RUB!$A$2:$C$24,3,0),VLOOKUP((A35-1),Оп28_BYN→RUB!$A$2:$C$24,3,0)),$B$2:$G$1990,6,0)-VLOOKUP(B35,$B$2:$G$1990,6,0))/366)</f>
        <v>220.41167715134762</v>
      </c>
      <c r="F35" s="54">
        <f>COUNTIF(D36:$D$1990,365)</f>
        <v>1365</v>
      </c>
      <c r="G35" s="54">
        <f>COUNTIF(D36:$D$1990,366)</f>
        <v>590</v>
      </c>
      <c r="H35" s="50"/>
    </row>
    <row r="36" spans="1:8" x14ac:dyDescent="0.25">
      <c r="A36" s="54">
        <f>COUNTIF($C$3:C36,"Да")</f>
        <v>0</v>
      </c>
      <c r="B36" s="53">
        <f t="shared" si="0"/>
        <v>45434</v>
      </c>
      <c r="C36" s="53" t="str">
        <f>IF(ISERROR(VLOOKUP(B36,Оп28_BYN→RUB!$C$3:$C$24,1,0)),"Нет","Да")</f>
        <v>Нет</v>
      </c>
      <c r="D36" s="54">
        <f t="shared" si="1"/>
        <v>366</v>
      </c>
      <c r="E36" s="55">
        <f>('Все выпуски'!$J$4*'Все выпуски'!$J$8)*((VLOOKUP(IF(C36="Нет",VLOOKUP(A36,Оп28_BYN→RUB!$A$2:$C$24,3,0),VLOOKUP((A36-1),Оп28_BYN→RUB!$A$2:$C$24,3,0)),$B$2:$G$1990,5,0)-VLOOKUP(B36,$B$2:$G$1990,5,0))/365+(VLOOKUP(IF(C36="Нет",VLOOKUP(A36,Оп28_BYN→RUB!$A$2:$C$24,3,0),VLOOKUP((A36-1),Оп28_BYN→RUB!$A$2:$C$24,3,0)),$B$2:$G$1990,6,0)-VLOOKUP(B36,$B$2:$G$1990,6,0))/366)</f>
        <v>227.09081888320662</v>
      </c>
      <c r="F36" s="54">
        <f>COUNTIF(D37:$D$1990,365)</f>
        <v>1365</v>
      </c>
      <c r="G36" s="54">
        <f>COUNTIF(D37:$D$1990,366)</f>
        <v>589</v>
      </c>
      <c r="H36" s="50"/>
    </row>
    <row r="37" spans="1:8" x14ac:dyDescent="0.25">
      <c r="A37" s="54">
        <f>COUNTIF($C$3:C37,"Да")</f>
        <v>0</v>
      </c>
      <c r="B37" s="53">
        <f t="shared" si="0"/>
        <v>45435</v>
      </c>
      <c r="C37" s="53" t="str">
        <f>IF(ISERROR(VLOOKUP(B37,Оп28_BYN→RUB!$C$3:$C$24,1,0)),"Нет","Да")</f>
        <v>Нет</v>
      </c>
      <c r="D37" s="54">
        <f t="shared" si="1"/>
        <v>366</v>
      </c>
      <c r="E37" s="55">
        <f>('Все выпуски'!$J$4*'Все выпуски'!$J$8)*((VLOOKUP(IF(C37="Нет",VLOOKUP(A37,Оп28_BYN→RUB!$A$2:$C$24,3,0),VLOOKUP((A37-1),Оп28_BYN→RUB!$A$2:$C$24,3,0)),$B$2:$G$1990,5,0)-VLOOKUP(B37,$B$2:$G$1990,5,0))/365+(VLOOKUP(IF(C37="Нет",VLOOKUP(A37,Оп28_BYN→RUB!$A$2:$C$24,3,0),VLOOKUP((A37-1),Оп28_BYN→RUB!$A$2:$C$24,3,0)),$B$2:$G$1990,6,0)-VLOOKUP(B37,$B$2:$G$1990,6,0))/366)</f>
        <v>233.76996061506563</v>
      </c>
      <c r="F37" s="54">
        <f>COUNTIF(D38:$D$1990,365)</f>
        <v>1365</v>
      </c>
      <c r="G37" s="54">
        <f>COUNTIF(D38:$D$1990,366)</f>
        <v>588</v>
      </c>
      <c r="H37" s="50"/>
    </row>
    <row r="38" spans="1:8" x14ac:dyDescent="0.25">
      <c r="A38" s="54">
        <f>COUNTIF($C$3:C38,"Да")</f>
        <v>0</v>
      </c>
      <c r="B38" s="53">
        <f t="shared" si="0"/>
        <v>45436</v>
      </c>
      <c r="C38" s="53" t="str">
        <f>IF(ISERROR(VLOOKUP(B38,Оп28_BYN→RUB!$C$3:$C$24,1,0)),"Нет","Да")</f>
        <v>Нет</v>
      </c>
      <c r="D38" s="54">
        <f t="shared" si="1"/>
        <v>366</v>
      </c>
      <c r="E38" s="55">
        <f>('Все выпуски'!$J$4*'Все выпуски'!$J$8)*((VLOOKUP(IF(C38="Нет",VLOOKUP(A38,Оп28_BYN→RUB!$A$2:$C$24,3,0),VLOOKUP((A38-1),Оп28_BYN→RUB!$A$2:$C$24,3,0)),$B$2:$G$1990,5,0)-VLOOKUP(B38,$B$2:$G$1990,5,0))/365+(VLOOKUP(IF(C38="Нет",VLOOKUP(A38,Оп28_BYN→RUB!$A$2:$C$24,3,0),VLOOKUP((A38-1),Оп28_BYN→RUB!$A$2:$C$24,3,0)),$B$2:$G$1990,6,0)-VLOOKUP(B38,$B$2:$G$1990,6,0))/366)</f>
        <v>240.44910234692466</v>
      </c>
      <c r="F38" s="54">
        <f>COUNTIF(D39:$D$1990,365)</f>
        <v>1365</v>
      </c>
      <c r="G38" s="54">
        <f>COUNTIF(D39:$D$1990,366)</f>
        <v>587</v>
      </c>
      <c r="H38" s="50"/>
    </row>
    <row r="39" spans="1:8" x14ac:dyDescent="0.25">
      <c r="A39" s="54">
        <f>COUNTIF($C$3:C39,"Да")</f>
        <v>0</v>
      </c>
      <c r="B39" s="53">
        <f t="shared" si="0"/>
        <v>45437</v>
      </c>
      <c r="C39" s="53" t="str">
        <f>IF(ISERROR(VLOOKUP(B39,Оп28_BYN→RUB!$C$3:$C$24,1,0)),"Нет","Да")</f>
        <v>Нет</v>
      </c>
      <c r="D39" s="54">
        <f t="shared" si="1"/>
        <v>366</v>
      </c>
      <c r="E39" s="55">
        <f>('Все выпуски'!$J$4*'Все выпуски'!$J$8)*((VLOOKUP(IF(C39="Нет",VLOOKUP(A39,Оп28_BYN→RUB!$A$2:$C$24,3,0),VLOOKUP((A39-1),Оп28_BYN→RUB!$A$2:$C$24,3,0)),$B$2:$G$1990,5,0)-VLOOKUP(B39,$B$2:$G$1990,5,0))/365+(VLOOKUP(IF(C39="Нет",VLOOKUP(A39,Оп28_BYN→RUB!$A$2:$C$24,3,0),VLOOKUP((A39-1),Оп28_BYN→RUB!$A$2:$C$24,3,0)),$B$2:$G$1990,6,0)-VLOOKUP(B39,$B$2:$G$1990,6,0))/366)</f>
        <v>247.12824407878367</v>
      </c>
      <c r="F39" s="54">
        <f>COUNTIF(D40:$D$1990,365)</f>
        <v>1365</v>
      </c>
      <c r="G39" s="54">
        <f>COUNTIF(D40:$D$1990,366)</f>
        <v>586</v>
      </c>
      <c r="H39" s="50"/>
    </row>
    <row r="40" spans="1:8" x14ac:dyDescent="0.25">
      <c r="A40" s="54">
        <f>COUNTIF($C$3:C40,"Да")</f>
        <v>0</v>
      </c>
      <c r="B40" s="53">
        <f t="shared" si="0"/>
        <v>45438</v>
      </c>
      <c r="C40" s="53" t="str">
        <f>IF(ISERROR(VLOOKUP(B40,Оп28_BYN→RUB!$C$3:$C$24,1,0)),"Нет","Да")</f>
        <v>Нет</v>
      </c>
      <c r="D40" s="54">
        <f t="shared" si="1"/>
        <v>366</v>
      </c>
      <c r="E40" s="55">
        <f>('Все выпуски'!$J$4*'Все выпуски'!$J$8)*((VLOOKUP(IF(C40="Нет",VLOOKUP(A40,Оп28_BYN→RUB!$A$2:$C$24,3,0),VLOOKUP((A40-1),Оп28_BYN→RUB!$A$2:$C$24,3,0)),$B$2:$G$1990,5,0)-VLOOKUP(B40,$B$2:$G$1990,5,0))/365+(VLOOKUP(IF(C40="Нет",VLOOKUP(A40,Оп28_BYN→RUB!$A$2:$C$24,3,0),VLOOKUP((A40-1),Оп28_BYN→RUB!$A$2:$C$24,3,0)),$B$2:$G$1990,6,0)-VLOOKUP(B40,$B$2:$G$1990,6,0))/366)</f>
        <v>253.8073858106427</v>
      </c>
      <c r="F40" s="54">
        <f>COUNTIF(D41:$D$1990,365)</f>
        <v>1365</v>
      </c>
      <c r="G40" s="54">
        <f>COUNTIF(D41:$D$1990,366)</f>
        <v>585</v>
      </c>
      <c r="H40" s="50"/>
    </row>
    <row r="41" spans="1:8" x14ac:dyDescent="0.25">
      <c r="A41" s="54">
        <f>COUNTIF($C$3:C41,"Да")</f>
        <v>0</v>
      </c>
      <c r="B41" s="53">
        <f t="shared" si="0"/>
        <v>45439</v>
      </c>
      <c r="C41" s="53" t="str">
        <f>IF(ISERROR(VLOOKUP(B41,Оп28_BYN→RUB!$C$3:$C$24,1,0)),"Нет","Да")</f>
        <v>Нет</v>
      </c>
      <c r="D41" s="54">
        <f t="shared" si="1"/>
        <v>366</v>
      </c>
      <c r="E41" s="55">
        <f>('Все выпуски'!$J$4*'Все выпуски'!$J$8)*((VLOOKUP(IF(C41="Нет",VLOOKUP(A41,Оп28_BYN→RUB!$A$2:$C$24,3,0),VLOOKUP((A41-1),Оп28_BYN→RUB!$A$2:$C$24,3,0)),$B$2:$G$1990,5,0)-VLOOKUP(B41,$B$2:$G$1990,5,0))/365+(VLOOKUP(IF(C41="Нет",VLOOKUP(A41,Оп28_BYN→RUB!$A$2:$C$24,3,0),VLOOKUP((A41-1),Оп28_BYN→RUB!$A$2:$C$24,3,0)),$B$2:$G$1990,6,0)-VLOOKUP(B41,$B$2:$G$1990,6,0))/366)</f>
        <v>260.48652754250168</v>
      </c>
      <c r="F41" s="54">
        <f>COUNTIF(D42:$D$1990,365)</f>
        <v>1365</v>
      </c>
      <c r="G41" s="54">
        <f>COUNTIF(D42:$D$1990,366)</f>
        <v>584</v>
      </c>
      <c r="H41" s="50"/>
    </row>
    <row r="42" spans="1:8" x14ac:dyDescent="0.25">
      <c r="A42" s="54">
        <f>COUNTIF($C$3:C42,"Да")</f>
        <v>0</v>
      </c>
      <c r="B42" s="53">
        <f t="shared" si="0"/>
        <v>45440</v>
      </c>
      <c r="C42" s="53" t="str">
        <f>IF(ISERROR(VLOOKUP(B42,Оп28_BYN→RUB!$C$3:$C$24,1,0)),"Нет","Да")</f>
        <v>Нет</v>
      </c>
      <c r="D42" s="54">
        <f t="shared" si="1"/>
        <v>366</v>
      </c>
      <c r="E42" s="55">
        <f>('Все выпуски'!$J$4*'Все выпуски'!$J$8)*((VLOOKUP(IF(C42="Нет",VLOOKUP(A42,Оп28_BYN→RUB!$A$2:$C$24,3,0),VLOOKUP((A42-1),Оп28_BYN→RUB!$A$2:$C$24,3,0)),$B$2:$G$1990,5,0)-VLOOKUP(B42,$B$2:$G$1990,5,0))/365+(VLOOKUP(IF(C42="Нет",VLOOKUP(A42,Оп28_BYN→RUB!$A$2:$C$24,3,0),VLOOKUP((A42-1),Оп28_BYN→RUB!$A$2:$C$24,3,0)),$B$2:$G$1990,6,0)-VLOOKUP(B42,$B$2:$G$1990,6,0))/366)</f>
        <v>267.16566927436071</v>
      </c>
      <c r="F42" s="54">
        <f>COUNTIF(D43:$D$1990,365)</f>
        <v>1365</v>
      </c>
      <c r="G42" s="54">
        <f>COUNTIF(D43:$D$1990,366)</f>
        <v>583</v>
      </c>
      <c r="H42" s="50"/>
    </row>
    <row r="43" spans="1:8" x14ac:dyDescent="0.25">
      <c r="A43" s="54">
        <f>COUNTIF($C$3:C43,"Да")</f>
        <v>0</v>
      </c>
      <c r="B43" s="53">
        <f t="shared" si="0"/>
        <v>45441</v>
      </c>
      <c r="C43" s="53" t="str">
        <f>IF(ISERROR(VLOOKUP(B43,Оп28_BYN→RUB!$C$3:$C$24,1,0)),"Нет","Да")</f>
        <v>Нет</v>
      </c>
      <c r="D43" s="54">
        <f t="shared" si="1"/>
        <v>366</v>
      </c>
      <c r="E43" s="55">
        <f>('Все выпуски'!$J$4*'Все выпуски'!$J$8)*((VLOOKUP(IF(C43="Нет",VLOOKUP(A43,Оп28_BYN→RUB!$A$2:$C$24,3,0),VLOOKUP((A43-1),Оп28_BYN→RUB!$A$2:$C$24,3,0)),$B$2:$G$1990,5,0)-VLOOKUP(B43,$B$2:$G$1990,5,0))/365+(VLOOKUP(IF(C43="Нет",VLOOKUP(A43,Оп28_BYN→RUB!$A$2:$C$24,3,0),VLOOKUP((A43-1),Оп28_BYN→RUB!$A$2:$C$24,3,0)),$B$2:$G$1990,6,0)-VLOOKUP(B43,$B$2:$G$1990,6,0))/366)</f>
        <v>273.84481100621974</v>
      </c>
      <c r="F43" s="54">
        <f>COUNTIF(D44:$D$1990,365)</f>
        <v>1365</v>
      </c>
      <c r="G43" s="54">
        <f>COUNTIF(D44:$D$1990,366)</f>
        <v>582</v>
      </c>
      <c r="H43" s="50"/>
    </row>
    <row r="44" spans="1:8" x14ac:dyDescent="0.25">
      <c r="A44" s="54">
        <f>COUNTIF($C$3:C44,"Да")</f>
        <v>0</v>
      </c>
      <c r="B44" s="53">
        <f t="shared" si="0"/>
        <v>45442</v>
      </c>
      <c r="C44" s="53" t="str">
        <f>IF(ISERROR(VLOOKUP(B44,Оп28_BYN→RUB!$C$3:$C$24,1,0)),"Нет","Да")</f>
        <v>Нет</v>
      </c>
      <c r="D44" s="54">
        <f t="shared" si="1"/>
        <v>366</v>
      </c>
      <c r="E44" s="55">
        <f>('Все выпуски'!$J$4*'Все выпуски'!$J$8)*((VLOOKUP(IF(C44="Нет",VLOOKUP(A44,Оп28_BYN→RUB!$A$2:$C$24,3,0),VLOOKUP((A44-1),Оп28_BYN→RUB!$A$2:$C$24,3,0)),$B$2:$G$1990,5,0)-VLOOKUP(B44,$B$2:$G$1990,5,0))/365+(VLOOKUP(IF(C44="Нет",VLOOKUP(A44,Оп28_BYN→RUB!$A$2:$C$24,3,0),VLOOKUP((A44-1),Оп28_BYN→RUB!$A$2:$C$24,3,0)),$B$2:$G$1990,6,0)-VLOOKUP(B44,$B$2:$G$1990,6,0))/366)</f>
        <v>280.52395273807878</v>
      </c>
      <c r="F44" s="54">
        <f>COUNTIF(D45:$D$1990,365)</f>
        <v>1365</v>
      </c>
      <c r="G44" s="54">
        <f>COUNTIF(D45:$D$1990,366)</f>
        <v>581</v>
      </c>
      <c r="H44" s="50"/>
    </row>
    <row r="45" spans="1:8" x14ac:dyDescent="0.25">
      <c r="A45" s="54">
        <f>COUNTIF($C$3:C45,"Да")</f>
        <v>0</v>
      </c>
      <c r="B45" s="53">
        <f t="shared" si="0"/>
        <v>45443</v>
      </c>
      <c r="C45" s="53" t="str">
        <f>IF(ISERROR(VLOOKUP(B45,Оп28_BYN→RUB!$C$3:$C$24,1,0)),"Нет","Да")</f>
        <v>Нет</v>
      </c>
      <c r="D45" s="54">
        <f t="shared" si="1"/>
        <v>366</v>
      </c>
      <c r="E45" s="55">
        <f>('Все выпуски'!$J$4*'Все выпуски'!$J$8)*((VLOOKUP(IF(C45="Нет",VLOOKUP(A45,Оп28_BYN→RUB!$A$2:$C$24,3,0),VLOOKUP((A45-1),Оп28_BYN→RUB!$A$2:$C$24,3,0)),$B$2:$G$1990,5,0)-VLOOKUP(B45,$B$2:$G$1990,5,0))/365+(VLOOKUP(IF(C45="Нет",VLOOKUP(A45,Оп28_BYN→RUB!$A$2:$C$24,3,0),VLOOKUP((A45-1),Оп28_BYN→RUB!$A$2:$C$24,3,0)),$B$2:$G$1990,6,0)-VLOOKUP(B45,$B$2:$G$1990,6,0))/366)</f>
        <v>287.20309446993781</v>
      </c>
      <c r="F45" s="54">
        <f>COUNTIF(D46:$D$1990,365)</f>
        <v>1365</v>
      </c>
      <c r="G45" s="54">
        <f>COUNTIF(D46:$D$1990,366)</f>
        <v>580</v>
      </c>
      <c r="H45" s="50"/>
    </row>
    <row r="46" spans="1:8" x14ac:dyDescent="0.25">
      <c r="A46" s="54">
        <f>COUNTIF($C$3:C46,"Да")</f>
        <v>0</v>
      </c>
      <c r="B46" s="53">
        <f t="shared" si="0"/>
        <v>45444</v>
      </c>
      <c r="C46" s="53" t="str">
        <f>IF(ISERROR(VLOOKUP(B46,Оп28_BYN→RUB!$C$3:$C$24,1,0)),"Нет","Да")</f>
        <v>Нет</v>
      </c>
      <c r="D46" s="54">
        <f t="shared" si="1"/>
        <v>366</v>
      </c>
      <c r="E46" s="55">
        <f>('Все выпуски'!$J$4*'Все выпуски'!$J$8)*((VLOOKUP(IF(C46="Нет",VLOOKUP(A46,Оп28_BYN→RUB!$A$2:$C$24,3,0),VLOOKUP((A46-1),Оп28_BYN→RUB!$A$2:$C$24,3,0)),$B$2:$G$1990,5,0)-VLOOKUP(B46,$B$2:$G$1990,5,0))/365+(VLOOKUP(IF(C46="Нет",VLOOKUP(A46,Оп28_BYN→RUB!$A$2:$C$24,3,0),VLOOKUP((A46-1),Оп28_BYN→RUB!$A$2:$C$24,3,0)),$B$2:$G$1990,6,0)-VLOOKUP(B46,$B$2:$G$1990,6,0))/366)</f>
        <v>293.88223620179679</v>
      </c>
      <c r="F46" s="54">
        <f>COUNTIF(D47:$D$1990,365)</f>
        <v>1365</v>
      </c>
      <c r="G46" s="54">
        <f>COUNTIF(D47:$D$1990,366)</f>
        <v>579</v>
      </c>
      <c r="H46" s="50"/>
    </row>
    <row r="47" spans="1:8" x14ac:dyDescent="0.25">
      <c r="A47" s="54">
        <f>COUNTIF($C$3:C47,"Да")</f>
        <v>0</v>
      </c>
      <c r="B47" s="53">
        <f t="shared" si="0"/>
        <v>45445</v>
      </c>
      <c r="C47" s="53" t="str">
        <f>IF(ISERROR(VLOOKUP(B47,Оп28_BYN→RUB!$C$3:$C$24,1,0)),"Нет","Да")</f>
        <v>Нет</v>
      </c>
      <c r="D47" s="54">
        <f t="shared" si="1"/>
        <v>366</v>
      </c>
      <c r="E47" s="55">
        <f>('Все выпуски'!$J$4*'Все выпуски'!$J$8)*((VLOOKUP(IF(C47="Нет",VLOOKUP(A47,Оп28_BYN→RUB!$A$2:$C$24,3,0),VLOOKUP((A47-1),Оп28_BYN→RUB!$A$2:$C$24,3,0)),$B$2:$G$1990,5,0)-VLOOKUP(B47,$B$2:$G$1990,5,0))/365+(VLOOKUP(IF(C47="Нет",VLOOKUP(A47,Оп28_BYN→RUB!$A$2:$C$24,3,0),VLOOKUP((A47-1),Оп28_BYN→RUB!$A$2:$C$24,3,0)),$B$2:$G$1990,6,0)-VLOOKUP(B47,$B$2:$G$1990,6,0))/366)</f>
        <v>300.56137793365582</v>
      </c>
      <c r="F47" s="54">
        <f>COUNTIF(D48:$D$1990,365)</f>
        <v>1365</v>
      </c>
      <c r="G47" s="54">
        <f>COUNTIF(D48:$D$1990,366)</f>
        <v>578</v>
      </c>
      <c r="H47" s="50"/>
    </row>
    <row r="48" spans="1:8" x14ac:dyDescent="0.25">
      <c r="A48" s="54">
        <f>COUNTIF($C$3:C48,"Да")</f>
        <v>0</v>
      </c>
      <c r="B48" s="53">
        <f t="shared" si="0"/>
        <v>45446</v>
      </c>
      <c r="C48" s="53" t="str">
        <f>IF(ISERROR(VLOOKUP(B48,Оп28_BYN→RUB!$C$3:$C$24,1,0)),"Нет","Да")</f>
        <v>Нет</v>
      </c>
      <c r="D48" s="54">
        <f t="shared" si="1"/>
        <v>366</v>
      </c>
      <c r="E48" s="55">
        <f>('Все выпуски'!$J$4*'Все выпуски'!$J$8)*((VLOOKUP(IF(C48="Нет",VLOOKUP(A48,Оп28_BYN→RUB!$A$2:$C$24,3,0),VLOOKUP((A48-1),Оп28_BYN→RUB!$A$2:$C$24,3,0)),$B$2:$G$1990,5,0)-VLOOKUP(B48,$B$2:$G$1990,5,0))/365+(VLOOKUP(IF(C48="Нет",VLOOKUP(A48,Оп28_BYN→RUB!$A$2:$C$24,3,0),VLOOKUP((A48-1),Оп28_BYN→RUB!$A$2:$C$24,3,0)),$B$2:$G$1990,6,0)-VLOOKUP(B48,$B$2:$G$1990,6,0))/366)</f>
        <v>307.24051966551485</v>
      </c>
      <c r="F48" s="54">
        <f>COUNTIF(D49:$D$1990,365)</f>
        <v>1365</v>
      </c>
      <c r="G48" s="54">
        <f>COUNTIF(D49:$D$1990,366)</f>
        <v>577</v>
      </c>
      <c r="H48" s="50"/>
    </row>
    <row r="49" spans="1:8" x14ac:dyDescent="0.25">
      <c r="A49" s="54">
        <f>COUNTIF($C$3:C49,"Да")</f>
        <v>0</v>
      </c>
      <c r="B49" s="53">
        <f t="shared" si="0"/>
        <v>45447</v>
      </c>
      <c r="C49" s="53" t="str">
        <f>IF(ISERROR(VLOOKUP(B49,Оп28_BYN→RUB!$C$3:$C$24,1,0)),"Нет","Да")</f>
        <v>Нет</v>
      </c>
      <c r="D49" s="54">
        <f t="shared" si="1"/>
        <v>366</v>
      </c>
      <c r="E49" s="55">
        <f>('Все выпуски'!$J$4*'Все выпуски'!$J$8)*((VLOOKUP(IF(C49="Нет",VLOOKUP(A49,Оп28_BYN→RUB!$A$2:$C$24,3,0),VLOOKUP((A49-1),Оп28_BYN→RUB!$A$2:$C$24,3,0)),$B$2:$G$1990,5,0)-VLOOKUP(B49,$B$2:$G$1990,5,0))/365+(VLOOKUP(IF(C49="Нет",VLOOKUP(A49,Оп28_BYN→RUB!$A$2:$C$24,3,0),VLOOKUP((A49-1),Оп28_BYN→RUB!$A$2:$C$24,3,0)),$B$2:$G$1990,6,0)-VLOOKUP(B49,$B$2:$G$1990,6,0))/366)</f>
        <v>313.91966139737389</v>
      </c>
      <c r="F49" s="54">
        <f>COUNTIF(D50:$D$1990,365)</f>
        <v>1365</v>
      </c>
      <c r="G49" s="54">
        <f>COUNTIF(D50:$D$1990,366)</f>
        <v>576</v>
      </c>
      <c r="H49" s="50"/>
    </row>
    <row r="50" spans="1:8" x14ac:dyDescent="0.25">
      <c r="A50" s="54">
        <f>COUNTIF($C$3:C50,"Да")</f>
        <v>0</v>
      </c>
      <c r="B50" s="53">
        <f t="shared" si="0"/>
        <v>45448</v>
      </c>
      <c r="C50" s="53" t="str">
        <f>IF(ISERROR(VLOOKUP(B50,Оп28_BYN→RUB!$C$3:$C$24,1,0)),"Нет","Да")</f>
        <v>Нет</v>
      </c>
      <c r="D50" s="54">
        <f t="shared" si="1"/>
        <v>366</v>
      </c>
      <c r="E50" s="55">
        <f>('Все выпуски'!$J$4*'Все выпуски'!$J$8)*((VLOOKUP(IF(C50="Нет",VLOOKUP(A50,Оп28_BYN→RUB!$A$2:$C$24,3,0),VLOOKUP((A50-1),Оп28_BYN→RUB!$A$2:$C$24,3,0)),$B$2:$G$1990,5,0)-VLOOKUP(B50,$B$2:$G$1990,5,0))/365+(VLOOKUP(IF(C50="Нет",VLOOKUP(A50,Оп28_BYN→RUB!$A$2:$C$24,3,0),VLOOKUP((A50-1),Оп28_BYN→RUB!$A$2:$C$24,3,0)),$B$2:$G$1990,6,0)-VLOOKUP(B50,$B$2:$G$1990,6,0))/366)</f>
        <v>320.59880312923286</v>
      </c>
      <c r="F50" s="54">
        <f>COUNTIF(D51:$D$1990,365)</f>
        <v>1365</v>
      </c>
      <c r="G50" s="54">
        <f>COUNTIF(D51:$D$1990,366)</f>
        <v>575</v>
      </c>
      <c r="H50" s="50"/>
    </row>
    <row r="51" spans="1:8" x14ac:dyDescent="0.25">
      <c r="A51" s="54">
        <f>COUNTIF($C$3:C51,"Да")</f>
        <v>0</v>
      </c>
      <c r="B51" s="53">
        <f t="shared" si="0"/>
        <v>45449</v>
      </c>
      <c r="C51" s="53" t="str">
        <f>IF(ISERROR(VLOOKUP(B51,Оп28_BYN→RUB!$C$3:$C$24,1,0)),"Нет","Да")</f>
        <v>Нет</v>
      </c>
      <c r="D51" s="54">
        <f t="shared" si="1"/>
        <v>366</v>
      </c>
      <c r="E51" s="55">
        <f>('Все выпуски'!$J$4*'Все выпуски'!$J$8)*((VLOOKUP(IF(C51="Нет",VLOOKUP(A51,Оп28_BYN→RUB!$A$2:$C$24,3,0),VLOOKUP((A51-1),Оп28_BYN→RUB!$A$2:$C$24,3,0)),$B$2:$G$1990,5,0)-VLOOKUP(B51,$B$2:$G$1990,5,0))/365+(VLOOKUP(IF(C51="Нет",VLOOKUP(A51,Оп28_BYN→RUB!$A$2:$C$24,3,0),VLOOKUP((A51-1),Оп28_BYN→RUB!$A$2:$C$24,3,0)),$B$2:$G$1990,6,0)-VLOOKUP(B51,$B$2:$G$1990,6,0))/366)</f>
        <v>327.2779448610919</v>
      </c>
      <c r="F51" s="54">
        <f>COUNTIF(D52:$D$1990,365)</f>
        <v>1365</v>
      </c>
      <c r="G51" s="54">
        <f>COUNTIF(D52:$D$1990,366)</f>
        <v>574</v>
      </c>
      <c r="H51" s="50"/>
    </row>
    <row r="52" spans="1:8" x14ac:dyDescent="0.25">
      <c r="A52" s="54">
        <f>COUNTIF($C$3:C52,"Да")</f>
        <v>0</v>
      </c>
      <c r="B52" s="53">
        <f t="shared" si="0"/>
        <v>45450</v>
      </c>
      <c r="C52" s="53" t="str">
        <f>IF(ISERROR(VLOOKUP(B52,Оп28_BYN→RUB!$C$3:$C$24,1,0)),"Нет","Да")</f>
        <v>Нет</v>
      </c>
      <c r="D52" s="54">
        <f t="shared" si="1"/>
        <v>366</v>
      </c>
      <c r="E52" s="55">
        <f>('Все выпуски'!$J$4*'Все выпуски'!$J$8)*((VLOOKUP(IF(C52="Нет",VLOOKUP(A52,Оп28_BYN→RUB!$A$2:$C$24,3,0),VLOOKUP((A52-1),Оп28_BYN→RUB!$A$2:$C$24,3,0)),$B$2:$G$1990,5,0)-VLOOKUP(B52,$B$2:$G$1990,5,0))/365+(VLOOKUP(IF(C52="Нет",VLOOKUP(A52,Оп28_BYN→RUB!$A$2:$C$24,3,0),VLOOKUP((A52-1),Оп28_BYN→RUB!$A$2:$C$24,3,0)),$B$2:$G$1990,6,0)-VLOOKUP(B52,$B$2:$G$1990,6,0))/366)</f>
        <v>333.95708659295093</v>
      </c>
      <c r="F52" s="54">
        <f>COUNTIF(D53:$D$1990,365)</f>
        <v>1365</v>
      </c>
      <c r="G52" s="54">
        <f>COUNTIF(D53:$D$1990,366)</f>
        <v>573</v>
      </c>
      <c r="H52" s="50"/>
    </row>
    <row r="53" spans="1:8" x14ac:dyDescent="0.25">
      <c r="A53" s="54">
        <f>COUNTIF($C$3:C53,"Да")</f>
        <v>0</v>
      </c>
      <c r="B53" s="53">
        <f t="shared" si="0"/>
        <v>45451</v>
      </c>
      <c r="C53" s="53" t="str">
        <f>IF(ISERROR(VLOOKUP(B53,Оп28_BYN→RUB!$C$3:$C$24,1,0)),"Нет","Да")</f>
        <v>Нет</v>
      </c>
      <c r="D53" s="54">
        <f t="shared" si="1"/>
        <v>366</v>
      </c>
      <c r="E53" s="55">
        <f>('Все выпуски'!$J$4*'Все выпуски'!$J$8)*((VLOOKUP(IF(C53="Нет",VLOOKUP(A53,Оп28_BYN→RUB!$A$2:$C$24,3,0),VLOOKUP((A53-1),Оп28_BYN→RUB!$A$2:$C$24,3,0)),$B$2:$G$1990,5,0)-VLOOKUP(B53,$B$2:$G$1990,5,0))/365+(VLOOKUP(IF(C53="Нет",VLOOKUP(A53,Оп28_BYN→RUB!$A$2:$C$24,3,0),VLOOKUP((A53-1),Оп28_BYN→RUB!$A$2:$C$24,3,0)),$B$2:$G$1990,6,0)-VLOOKUP(B53,$B$2:$G$1990,6,0))/366)</f>
        <v>340.63622832480991</v>
      </c>
      <c r="F53" s="54">
        <f>COUNTIF(D54:$D$1990,365)</f>
        <v>1365</v>
      </c>
      <c r="G53" s="54">
        <f>COUNTIF(D54:$D$1990,366)</f>
        <v>572</v>
      </c>
      <c r="H53" s="50"/>
    </row>
    <row r="54" spans="1:8" x14ac:dyDescent="0.25">
      <c r="A54" s="54">
        <f>COUNTIF($C$3:C54,"Да")</f>
        <v>0</v>
      </c>
      <c r="B54" s="53">
        <f t="shared" si="0"/>
        <v>45452</v>
      </c>
      <c r="C54" s="53" t="str">
        <f>IF(ISERROR(VLOOKUP(B54,Оп28_BYN→RUB!$C$3:$C$24,1,0)),"Нет","Да")</f>
        <v>Нет</v>
      </c>
      <c r="D54" s="54">
        <f t="shared" si="1"/>
        <v>366</v>
      </c>
      <c r="E54" s="55">
        <f>('Все выпуски'!$J$4*'Все выпуски'!$J$8)*((VLOOKUP(IF(C54="Нет",VLOOKUP(A54,Оп28_BYN→RUB!$A$2:$C$24,3,0),VLOOKUP((A54-1),Оп28_BYN→RUB!$A$2:$C$24,3,0)),$B$2:$G$1990,5,0)-VLOOKUP(B54,$B$2:$G$1990,5,0))/365+(VLOOKUP(IF(C54="Нет",VLOOKUP(A54,Оп28_BYN→RUB!$A$2:$C$24,3,0),VLOOKUP((A54-1),Оп28_BYN→RUB!$A$2:$C$24,3,0)),$B$2:$G$1990,6,0)-VLOOKUP(B54,$B$2:$G$1990,6,0))/366)</f>
        <v>347.31537005666894</v>
      </c>
      <c r="F54" s="54">
        <f>COUNTIF(D55:$D$1990,365)</f>
        <v>1365</v>
      </c>
      <c r="G54" s="54">
        <f>COUNTIF(D55:$D$1990,366)</f>
        <v>571</v>
      </c>
      <c r="H54" s="50"/>
    </row>
    <row r="55" spans="1:8" x14ac:dyDescent="0.25">
      <c r="A55" s="54">
        <f>COUNTIF($C$3:C55,"Да")</f>
        <v>0</v>
      </c>
      <c r="B55" s="53">
        <f t="shared" si="0"/>
        <v>45453</v>
      </c>
      <c r="C55" s="53" t="str">
        <f>IF(ISERROR(VLOOKUP(B55,Оп28_BYN→RUB!$C$3:$C$24,1,0)),"Нет","Да")</f>
        <v>Нет</v>
      </c>
      <c r="D55" s="54">
        <f t="shared" si="1"/>
        <v>366</v>
      </c>
      <c r="E55" s="55">
        <f>('Все выпуски'!$J$4*'Все выпуски'!$J$8)*((VLOOKUP(IF(C55="Нет",VLOOKUP(A55,Оп28_BYN→RUB!$A$2:$C$24,3,0),VLOOKUP((A55-1),Оп28_BYN→RUB!$A$2:$C$24,3,0)),$B$2:$G$1990,5,0)-VLOOKUP(B55,$B$2:$G$1990,5,0))/365+(VLOOKUP(IF(C55="Нет",VLOOKUP(A55,Оп28_BYN→RUB!$A$2:$C$24,3,0),VLOOKUP((A55-1),Оп28_BYN→RUB!$A$2:$C$24,3,0)),$B$2:$G$1990,6,0)-VLOOKUP(B55,$B$2:$G$1990,6,0))/366)</f>
        <v>353.99451178852797</v>
      </c>
      <c r="F55" s="54">
        <f>COUNTIF(D56:$D$1990,365)</f>
        <v>1365</v>
      </c>
      <c r="G55" s="54">
        <f>COUNTIF(D56:$D$1990,366)</f>
        <v>570</v>
      </c>
      <c r="H55" s="50"/>
    </row>
    <row r="56" spans="1:8" x14ac:dyDescent="0.25">
      <c r="A56" s="54">
        <f>COUNTIF($C$3:C56,"Да")</f>
        <v>0</v>
      </c>
      <c r="B56" s="53">
        <f t="shared" si="0"/>
        <v>45454</v>
      </c>
      <c r="C56" s="53" t="str">
        <f>IF(ISERROR(VLOOKUP(B56,Оп28_BYN→RUB!$C$3:$C$24,1,0)),"Нет","Да")</f>
        <v>Нет</v>
      </c>
      <c r="D56" s="54">
        <f t="shared" si="1"/>
        <v>366</v>
      </c>
      <c r="E56" s="55">
        <f>('Все выпуски'!$J$4*'Все выпуски'!$J$8)*((VLOOKUP(IF(C56="Нет",VLOOKUP(A56,Оп28_BYN→RUB!$A$2:$C$24,3,0),VLOOKUP((A56-1),Оп28_BYN→RUB!$A$2:$C$24,3,0)),$B$2:$G$1990,5,0)-VLOOKUP(B56,$B$2:$G$1990,5,0))/365+(VLOOKUP(IF(C56="Нет",VLOOKUP(A56,Оп28_BYN→RUB!$A$2:$C$24,3,0),VLOOKUP((A56-1),Оп28_BYN→RUB!$A$2:$C$24,3,0)),$B$2:$G$1990,6,0)-VLOOKUP(B56,$B$2:$G$1990,6,0))/366)</f>
        <v>360.67365352038695</v>
      </c>
      <c r="F56" s="54">
        <f>COUNTIF(D57:$D$1990,365)</f>
        <v>1365</v>
      </c>
      <c r="G56" s="54">
        <f>COUNTIF(D57:$D$1990,366)</f>
        <v>569</v>
      </c>
      <c r="H56" s="50"/>
    </row>
    <row r="57" spans="1:8" x14ac:dyDescent="0.25">
      <c r="A57" s="54">
        <f>COUNTIF($C$3:C57,"Да")</f>
        <v>0</v>
      </c>
      <c r="B57" s="53">
        <f t="shared" si="0"/>
        <v>45455</v>
      </c>
      <c r="C57" s="53" t="str">
        <f>IF(ISERROR(VLOOKUP(B57,Оп28_BYN→RUB!$C$3:$C$24,1,0)),"Нет","Да")</f>
        <v>Нет</v>
      </c>
      <c r="D57" s="54">
        <f t="shared" si="1"/>
        <v>366</v>
      </c>
      <c r="E57" s="55">
        <f>('Все выпуски'!$J$4*'Все выпуски'!$J$8)*((VLOOKUP(IF(C57="Нет",VLOOKUP(A57,Оп28_BYN→RUB!$A$2:$C$24,3,0),VLOOKUP((A57-1),Оп28_BYN→RUB!$A$2:$C$24,3,0)),$B$2:$G$1990,5,0)-VLOOKUP(B57,$B$2:$G$1990,5,0))/365+(VLOOKUP(IF(C57="Нет",VLOOKUP(A57,Оп28_BYN→RUB!$A$2:$C$24,3,0),VLOOKUP((A57-1),Оп28_BYN→RUB!$A$2:$C$24,3,0)),$B$2:$G$1990,6,0)-VLOOKUP(B57,$B$2:$G$1990,6,0))/366)</f>
        <v>367.35279525224598</v>
      </c>
      <c r="F57" s="54">
        <f>COUNTIF(D58:$D$1990,365)</f>
        <v>1365</v>
      </c>
      <c r="G57" s="54">
        <f>COUNTIF(D58:$D$1990,366)</f>
        <v>568</v>
      </c>
      <c r="H57" s="50"/>
    </row>
    <row r="58" spans="1:8" x14ac:dyDescent="0.25">
      <c r="A58" s="54">
        <f>COUNTIF($C$3:C58,"Да")</f>
        <v>0</v>
      </c>
      <c r="B58" s="53">
        <f t="shared" si="0"/>
        <v>45456</v>
      </c>
      <c r="C58" s="53" t="str">
        <f>IF(ISERROR(VLOOKUP(B58,Оп28_BYN→RUB!$C$3:$C$24,1,0)),"Нет","Да")</f>
        <v>Нет</v>
      </c>
      <c r="D58" s="54">
        <f t="shared" si="1"/>
        <v>366</v>
      </c>
      <c r="E58" s="55">
        <f>('Все выпуски'!$J$4*'Все выпуски'!$J$8)*((VLOOKUP(IF(C58="Нет",VLOOKUP(A58,Оп28_BYN→RUB!$A$2:$C$24,3,0),VLOOKUP((A58-1),Оп28_BYN→RUB!$A$2:$C$24,3,0)),$B$2:$G$1990,5,0)-VLOOKUP(B58,$B$2:$G$1990,5,0))/365+(VLOOKUP(IF(C58="Нет",VLOOKUP(A58,Оп28_BYN→RUB!$A$2:$C$24,3,0),VLOOKUP((A58-1),Оп28_BYN→RUB!$A$2:$C$24,3,0)),$B$2:$G$1990,6,0)-VLOOKUP(B58,$B$2:$G$1990,6,0))/366)</f>
        <v>374.03193698410502</v>
      </c>
      <c r="F58" s="54">
        <f>COUNTIF(D59:$D$1990,365)</f>
        <v>1365</v>
      </c>
      <c r="G58" s="54">
        <f>COUNTIF(D59:$D$1990,366)</f>
        <v>567</v>
      </c>
      <c r="H58" s="50"/>
    </row>
    <row r="59" spans="1:8" x14ac:dyDescent="0.25">
      <c r="A59" s="54">
        <f>COUNTIF($C$3:C59,"Да")</f>
        <v>0</v>
      </c>
      <c r="B59" s="53">
        <f t="shared" si="0"/>
        <v>45457</v>
      </c>
      <c r="C59" s="53" t="str">
        <f>IF(ISERROR(VLOOKUP(B59,Оп28_BYN→RUB!$C$3:$C$24,1,0)),"Нет","Да")</f>
        <v>Нет</v>
      </c>
      <c r="D59" s="54">
        <f t="shared" si="1"/>
        <v>366</v>
      </c>
      <c r="E59" s="55">
        <f>('Все выпуски'!$J$4*'Все выпуски'!$J$8)*((VLOOKUP(IF(C59="Нет",VLOOKUP(A59,Оп28_BYN→RUB!$A$2:$C$24,3,0),VLOOKUP((A59-1),Оп28_BYN→RUB!$A$2:$C$24,3,0)),$B$2:$G$1990,5,0)-VLOOKUP(B59,$B$2:$G$1990,5,0))/365+(VLOOKUP(IF(C59="Нет",VLOOKUP(A59,Оп28_BYN→RUB!$A$2:$C$24,3,0),VLOOKUP((A59-1),Оп28_BYN→RUB!$A$2:$C$24,3,0)),$B$2:$G$1990,6,0)-VLOOKUP(B59,$B$2:$G$1990,6,0))/366)</f>
        <v>380.71107871596405</v>
      </c>
      <c r="F59" s="54">
        <f>COUNTIF(D60:$D$1990,365)</f>
        <v>1365</v>
      </c>
      <c r="G59" s="54">
        <f>COUNTIF(D60:$D$1990,366)</f>
        <v>566</v>
      </c>
      <c r="H59" s="50"/>
    </row>
    <row r="60" spans="1:8" x14ac:dyDescent="0.25">
      <c r="A60" s="54">
        <f>COUNTIF($C$3:C60,"Да")</f>
        <v>0</v>
      </c>
      <c r="B60" s="53">
        <f t="shared" si="0"/>
        <v>45458</v>
      </c>
      <c r="C60" s="53" t="str">
        <f>IF(ISERROR(VLOOKUP(B60,Оп28_BYN→RUB!$C$3:$C$24,1,0)),"Нет","Да")</f>
        <v>Нет</v>
      </c>
      <c r="D60" s="54">
        <f t="shared" si="1"/>
        <v>366</v>
      </c>
      <c r="E60" s="55">
        <f>('Все выпуски'!$J$4*'Все выпуски'!$J$8)*((VLOOKUP(IF(C60="Нет",VLOOKUP(A60,Оп28_BYN→RUB!$A$2:$C$24,3,0),VLOOKUP((A60-1),Оп28_BYN→RUB!$A$2:$C$24,3,0)),$B$2:$G$1990,5,0)-VLOOKUP(B60,$B$2:$G$1990,5,0))/365+(VLOOKUP(IF(C60="Нет",VLOOKUP(A60,Оп28_BYN→RUB!$A$2:$C$24,3,0),VLOOKUP((A60-1),Оп28_BYN→RUB!$A$2:$C$24,3,0)),$B$2:$G$1990,6,0)-VLOOKUP(B60,$B$2:$G$1990,6,0))/366)</f>
        <v>387.39022044782308</v>
      </c>
      <c r="F60" s="54">
        <f>COUNTIF(D61:$D$1990,365)</f>
        <v>1365</v>
      </c>
      <c r="G60" s="54">
        <f>COUNTIF(D61:$D$1990,366)</f>
        <v>565</v>
      </c>
      <c r="H60" s="50"/>
    </row>
    <row r="61" spans="1:8" x14ac:dyDescent="0.25">
      <c r="A61" s="54">
        <f>COUNTIF($C$3:C61,"Да")</f>
        <v>0</v>
      </c>
      <c r="B61" s="53">
        <f t="shared" si="0"/>
        <v>45459</v>
      </c>
      <c r="C61" s="53" t="str">
        <f>IF(ISERROR(VLOOKUP(B61,Оп28_BYN→RUB!$C$3:$C$24,1,0)),"Нет","Да")</f>
        <v>Нет</v>
      </c>
      <c r="D61" s="54">
        <f t="shared" si="1"/>
        <v>366</v>
      </c>
      <c r="E61" s="55">
        <f>('Все выпуски'!$J$4*'Все выпуски'!$J$8)*((VLOOKUP(IF(C61="Нет",VLOOKUP(A61,Оп28_BYN→RUB!$A$2:$C$24,3,0),VLOOKUP((A61-1),Оп28_BYN→RUB!$A$2:$C$24,3,0)),$B$2:$G$1990,5,0)-VLOOKUP(B61,$B$2:$G$1990,5,0))/365+(VLOOKUP(IF(C61="Нет",VLOOKUP(A61,Оп28_BYN→RUB!$A$2:$C$24,3,0),VLOOKUP((A61-1),Оп28_BYN→RUB!$A$2:$C$24,3,0)),$B$2:$G$1990,6,0)-VLOOKUP(B61,$B$2:$G$1990,6,0))/366)</f>
        <v>394.06936217968212</v>
      </c>
      <c r="F61" s="54">
        <f>COUNTIF(D62:$D$1990,365)</f>
        <v>1365</v>
      </c>
      <c r="G61" s="54">
        <f>COUNTIF(D62:$D$1990,366)</f>
        <v>564</v>
      </c>
      <c r="H61" s="50"/>
    </row>
    <row r="62" spans="1:8" x14ac:dyDescent="0.25">
      <c r="A62" s="54">
        <f>COUNTIF($C$3:C62,"Да")</f>
        <v>0</v>
      </c>
      <c r="B62" s="53">
        <f t="shared" si="0"/>
        <v>45460</v>
      </c>
      <c r="C62" s="53" t="str">
        <f>IF(ISERROR(VLOOKUP(B62,Оп28_BYN→RUB!$C$3:$C$24,1,0)),"Нет","Да")</f>
        <v>Нет</v>
      </c>
      <c r="D62" s="54">
        <f t="shared" si="1"/>
        <v>366</v>
      </c>
      <c r="E62" s="55">
        <f>('Все выпуски'!$J$4*'Все выпуски'!$J$8)*((VLOOKUP(IF(C62="Нет",VLOOKUP(A62,Оп28_BYN→RUB!$A$2:$C$24,3,0),VLOOKUP((A62-1),Оп28_BYN→RUB!$A$2:$C$24,3,0)),$B$2:$G$1990,5,0)-VLOOKUP(B62,$B$2:$G$1990,5,0))/365+(VLOOKUP(IF(C62="Нет",VLOOKUP(A62,Оп28_BYN→RUB!$A$2:$C$24,3,0),VLOOKUP((A62-1),Оп28_BYN→RUB!$A$2:$C$24,3,0)),$B$2:$G$1990,6,0)-VLOOKUP(B62,$B$2:$G$1990,6,0))/366)</f>
        <v>400.74850391154104</v>
      </c>
      <c r="F62" s="54">
        <f>COUNTIF(D63:$D$1990,365)</f>
        <v>1365</v>
      </c>
      <c r="G62" s="54">
        <f>COUNTIF(D63:$D$1990,366)</f>
        <v>563</v>
      </c>
      <c r="H62" s="50"/>
    </row>
    <row r="63" spans="1:8" x14ac:dyDescent="0.25">
      <c r="A63" s="54">
        <f>COUNTIF($C$3:C63,"Да")</f>
        <v>0</v>
      </c>
      <c r="B63" s="53">
        <f t="shared" si="0"/>
        <v>45461</v>
      </c>
      <c r="C63" s="53" t="str">
        <f>IF(ISERROR(VLOOKUP(B63,Оп28_BYN→RUB!$C$3:$C$24,1,0)),"Нет","Да")</f>
        <v>Нет</v>
      </c>
      <c r="D63" s="54">
        <f t="shared" si="1"/>
        <v>366</v>
      </c>
      <c r="E63" s="55">
        <f>('Все выпуски'!$J$4*'Все выпуски'!$J$8)*((VLOOKUP(IF(C63="Нет",VLOOKUP(A63,Оп28_BYN→RUB!$A$2:$C$24,3,0),VLOOKUP((A63-1),Оп28_BYN→RUB!$A$2:$C$24,3,0)),$B$2:$G$1990,5,0)-VLOOKUP(B63,$B$2:$G$1990,5,0))/365+(VLOOKUP(IF(C63="Нет",VLOOKUP(A63,Оп28_BYN→RUB!$A$2:$C$24,3,0),VLOOKUP((A63-1),Оп28_BYN→RUB!$A$2:$C$24,3,0)),$B$2:$G$1990,6,0)-VLOOKUP(B63,$B$2:$G$1990,6,0))/366)</f>
        <v>407.42764564340007</v>
      </c>
      <c r="F63" s="54">
        <f>COUNTIF(D64:$D$1990,365)</f>
        <v>1365</v>
      </c>
      <c r="G63" s="54">
        <f>COUNTIF(D64:$D$1990,366)</f>
        <v>562</v>
      </c>
      <c r="H63" s="50"/>
    </row>
    <row r="64" spans="1:8" x14ac:dyDescent="0.25">
      <c r="A64" s="54">
        <f>COUNTIF($C$3:C64,"Да")</f>
        <v>0</v>
      </c>
      <c r="B64" s="53">
        <f t="shared" si="0"/>
        <v>45462</v>
      </c>
      <c r="C64" s="53" t="str">
        <f>IF(ISERROR(VLOOKUP(B64,Оп28_BYN→RUB!$C$3:$C$24,1,0)),"Нет","Да")</f>
        <v>Нет</v>
      </c>
      <c r="D64" s="54">
        <f t="shared" si="1"/>
        <v>366</v>
      </c>
      <c r="E64" s="55">
        <f>('Все выпуски'!$J$4*'Все выпуски'!$J$8)*((VLOOKUP(IF(C64="Нет",VLOOKUP(A64,Оп28_BYN→RUB!$A$2:$C$24,3,0),VLOOKUP((A64-1),Оп28_BYN→RUB!$A$2:$C$24,3,0)),$B$2:$G$1990,5,0)-VLOOKUP(B64,$B$2:$G$1990,5,0))/365+(VLOOKUP(IF(C64="Нет",VLOOKUP(A64,Оп28_BYN→RUB!$A$2:$C$24,3,0),VLOOKUP((A64-1),Оп28_BYN→RUB!$A$2:$C$24,3,0)),$B$2:$G$1990,6,0)-VLOOKUP(B64,$B$2:$G$1990,6,0))/366)</f>
        <v>414.1067873752591</v>
      </c>
      <c r="F64" s="54">
        <f>COUNTIF(D65:$D$1990,365)</f>
        <v>1365</v>
      </c>
      <c r="G64" s="54">
        <f>COUNTIF(D65:$D$1990,366)</f>
        <v>561</v>
      </c>
      <c r="H64" s="50"/>
    </row>
    <row r="65" spans="1:8" x14ac:dyDescent="0.25">
      <c r="A65" s="54">
        <f>COUNTIF($C$3:C65,"Да")</f>
        <v>0</v>
      </c>
      <c r="B65" s="53">
        <f t="shared" si="0"/>
        <v>45463</v>
      </c>
      <c r="C65" s="53" t="str">
        <f>IF(ISERROR(VLOOKUP(B65,Оп28_BYN→RUB!$C$3:$C$24,1,0)),"Нет","Да")</f>
        <v>Нет</v>
      </c>
      <c r="D65" s="54">
        <f t="shared" si="1"/>
        <v>366</v>
      </c>
      <c r="E65" s="55">
        <f>('Все выпуски'!$J$4*'Все выпуски'!$J$8)*((VLOOKUP(IF(C65="Нет",VLOOKUP(A65,Оп28_BYN→RUB!$A$2:$C$24,3,0),VLOOKUP((A65-1),Оп28_BYN→RUB!$A$2:$C$24,3,0)),$B$2:$G$1990,5,0)-VLOOKUP(B65,$B$2:$G$1990,5,0))/365+(VLOOKUP(IF(C65="Нет",VLOOKUP(A65,Оп28_BYN→RUB!$A$2:$C$24,3,0),VLOOKUP((A65-1),Оп28_BYN→RUB!$A$2:$C$24,3,0)),$B$2:$G$1990,6,0)-VLOOKUP(B65,$B$2:$G$1990,6,0))/366)</f>
        <v>420.78592910711814</v>
      </c>
      <c r="F65" s="54">
        <f>COUNTIF(D66:$D$1990,365)</f>
        <v>1365</v>
      </c>
      <c r="G65" s="54">
        <f>COUNTIF(D66:$D$1990,366)</f>
        <v>560</v>
      </c>
      <c r="H65" s="50"/>
    </row>
    <row r="66" spans="1:8" x14ac:dyDescent="0.25">
      <c r="A66" s="54">
        <f>COUNTIF($C$3:C66,"Да")</f>
        <v>0</v>
      </c>
      <c r="B66" s="53">
        <f t="shared" si="0"/>
        <v>45464</v>
      </c>
      <c r="C66" s="53" t="str">
        <f>IF(ISERROR(VLOOKUP(B66,Оп28_BYN→RUB!$C$3:$C$24,1,0)),"Нет","Да")</f>
        <v>Нет</v>
      </c>
      <c r="D66" s="54">
        <f t="shared" si="1"/>
        <v>366</v>
      </c>
      <c r="E66" s="55">
        <f>('Все выпуски'!$J$4*'Все выпуски'!$J$8)*((VLOOKUP(IF(C66="Нет",VLOOKUP(A66,Оп28_BYN→RUB!$A$2:$C$24,3,0),VLOOKUP((A66-1),Оп28_BYN→RUB!$A$2:$C$24,3,0)),$B$2:$G$1990,5,0)-VLOOKUP(B66,$B$2:$G$1990,5,0))/365+(VLOOKUP(IF(C66="Нет",VLOOKUP(A66,Оп28_BYN→RUB!$A$2:$C$24,3,0),VLOOKUP((A66-1),Оп28_BYN→RUB!$A$2:$C$24,3,0)),$B$2:$G$1990,6,0)-VLOOKUP(B66,$B$2:$G$1990,6,0))/366)</f>
        <v>427.46507083897717</v>
      </c>
      <c r="F66" s="54">
        <f>COUNTIF(D67:$D$1990,365)</f>
        <v>1365</v>
      </c>
      <c r="G66" s="54">
        <f>COUNTIF(D67:$D$1990,366)</f>
        <v>559</v>
      </c>
      <c r="H66" s="50"/>
    </row>
    <row r="67" spans="1:8" x14ac:dyDescent="0.25">
      <c r="A67" s="54">
        <f>COUNTIF($C$3:C67,"Да")</f>
        <v>0</v>
      </c>
      <c r="B67" s="53">
        <f t="shared" si="0"/>
        <v>45465</v>
      </c>
      <c r="C67" s="53" t="str">
        <f>IF(ISERROR(VLOOKUP(B67,Оп28_BYN→RUB!$C$3:$C$24,1,0)),"Нет","Да")</f>
        <v>Нет</v>
      </c>
      <c r="D67" s="54">
        <f t="shared" si="1"/>
        <v>366</v>
      </c>
      <c r="E67" s="55">
        <f>('Все выпуски'!$J$4*'Все выпуски'!$J$8)*((VLOOKUP(IF(C67="Нет",VLOOKUP(A67,Оп28_BYN→RUB!$A$2:$C$24,3,0),VLOOKUP((A67-1),Оп28_BYN→RUB!$A$2:$C$24,3,0)),$B$2:$G$1990,5,0)-VLOOKUP(B67,$B$2:$G$1990,5,0))/365+(VLOOKUP(IF(C67="Нет",VLOOKUP(A67,Оп28_BYN→RUB!$A$2:$C$24,3,0),VLOOKUP((A67-1),Оп28_BYN→RUB!$A$2:$C$24,3,0)),$B$2:$G$1990,6,0)-VLOOKUP(B67,$B$2:$G$1990,6,0))/366)</f>
        <v>434.1442125708362</v>
      </c>
      <c r="F67" s="54">
        <f>COUNTIF(D68:$D$1990,365)</f>
        <v>1365</v>
      </c>
      <c r="G67" s="54">
        <f>COUNTIF(D68:$D$1990,366)</f>
        <v>558</v>
      </c>
      <c r="H67" s="50"/>
    </row>
    <row r="68" spans="1:8" x14ac:dyDescent="0.25">
      <c r="A68" s="54">
        <f>COUNTIF($C$3:C68,"Да")</f>
        <v>0</v>
      </c>
      <c r="B68" s="53">
        <f t="shared" ref="B68:B131" si="2">B67+1</f>
        <v>45466</v>
      </c>
      <c r="C68" s="53" t="str">
        <f>IF(ISERROR(VLOOKUP(B68,Оп28_BYN→RUB!$C$3:$C$24,1,0)),"Нет","Да")</f>
        <v>Нет</v>
      </c>
      <c r="D68" s="54">
        <f t="shared" ref="D68:D131" si="3">IF(MOD(YEAR(B68),4)=0,366,365)</f>
        <v>366</v>
      </c>
      <c r="E68" s="55">
        <f>('Все выпуски'!$J$4*'Все выпуски'!$J$8)*((VLOOKUP(IF(C68="Нет",VLOOKUP(A68,Оп28_BYN→RUB!$A$2:$C$24,3,0),VLOOKUP((A68-1),Оп28_BYN→RUB!$A$2:$C$24,3,0)),$B$2:$G$1990,5,0)-VLOOKUP(B68,$B$2:$G$1990,5,0))/365+(VLOOKUP(IF(C68="Нет",VLOOKUP(A68,Оп28_BYN→RUB!$A$2:$C$24,3,0),VLOOKUP((A68-1),Оп28_BYN→RUB!$A$2:$C$24,3,0)),$B$2:$G$1990,6,0)-VLOOKUP(B68,$B$2:$G$1990,6,0))/366)</f>
        <v>440.82335430269524</v>
      </c>
      <c r="F68" s="54">
        <f>COUNTIF(D69:$D$1990,365)</f>
        <v>1365</v>
      </c>
      <c r="G68" s="54">
        <f>COUNTIF(D69:$D$1990,366)</f>
        <v>557</v>
      </c>
      <c r="H68" s="50"/>
    </row>
    <row r="69" spans="1:8" x14ac:dyDescent="0.25">
      <c r="A69" s="54">
        <f>COUNTIF($C$3:C69,"Да")</f>
        <v>0</v>
      </c>
      <c r="B69" s="53">
        <f t="shared" si="2"/>
        <v>45467</v>
      </c>
      <c r="C69" s="53" t="str">
        <f>IF(ISERROR(VLOOKUP(B69,Оп28_BYN→RUB!$C$3:$C$24,1,0)),"Нет","Да")</f>
        <v>Нет</v>
      </c>
      <c r="D69" s="54">
        <f t="shared" si="3"/>
        <v>366</v>
      </c>
      <c r="E69" s="55">
        <f>('Все выпуски'!$J$4*'Все выпуски'!$J$8)*((VLOOKUP(IF(C69="Нет",VLOOKUP(A69,Оп28_BYN→RUB!$A$2:$C$24,3,0),VLOOKUP((A69-1),Оп28_BYN→RUB!$A$2:$C$24,3,0)),$B$2:$G$1990,5,0)-VLOOKUP(B69,$B$2:$G$1990,5,0))/365+(VLOOKUP(IF(C69="Нет",VLOOKUP(A69,Оп28_BYN→RUB!$A$2:$C$24,3,0),VLOOKUP((A69-1),Оп28_BYN→RUB!$A$2:$C$24,3,0)),$B$2:$G$1990,6,0)-VLOOKUP(B69,$B$2:$G$1990,6,0))/366)</f>
        <v>447.50249603455421</v>
      </c>
      <c r="F69" s="54">
        <f>COUNTIF(D70:$D$1990,365)</f>
        <v>1365</v>
      </c>
      <c r="G69" s="54">
        <f>COUNTIF(D70:$D$1990,366)</f>
        <v>556</v>
      </c>
      <c r="H69" s="50"/>
    </row>
    <row r="70" spans="1:8" x14ac:dyDescent="0.25">
      <c r="A70" s="54">
        <f>COUNTIF($C$3:C70,"Да")</f>
        <v>0</v>
      </c>
      <c r="B70" s="53">
        <f t="shared" si="2"/>
        <v>45468</v>
      </c>
      <c r="C70" s="53" t="str">
        <f>IF(ISERROR(VLOOKUP(B70,Оп28_BYN→RUB!$C$3:$C$24,1,0)),"Нет","Да")</f>
        <v>Нет</v>
      </c>
      <c r="D70" s="54">
        <f t="shared" si="3"/>
        <v>366</v>
      </c>
      <c r="E70" s="55">
        <f>('Все выпуски'!$J$4*'Все выпуски'!$J$8)*((VLOOKUP(IF(C70="Нет",VLOOKUP(A70,Оп28_BYN→RUB!$A$2:$C$24,3,0),VLOOKUP((A70-1),Оп28_BYN→RUB!$A$2:$C$24,3,0)),$B$2:$G$1990,5,0)-VLOOKUP(B70,$B$2:$G$1990,5,0))/365+(VLOOKUP(IF(C70="Нет",VLOOKUP(A70,Оп28_BYN→RUB!$A$2:$C$24,3,0),VLOOKUP((A70-1),Оп28_BYN→RUB!$A$2:$C$24,3,0)),$B$2:$G$1990,6,0)-VLOOKUP(B70,$B$2:$G$1990,6,0))/366)</f>
        <v>454.18163776641325</v>
      </c>
      <c r="F70" s="54">
        <f>COUNTIF(D71:$D$1990,365)</f>
        <v>1365</v>
      </c>
      <c r="G70" s="54">
        <f>COUNTIF(D71:$D$1990,366)</f>
        <v>555</v>
      </c>
      <c r="H70" s="50"/>
    </row>
    <row r="71" spans="1:8" x14ac:dyDescent="0.25">
      <c r="A71" s="54">
        <f>COUNTIF($C$3:C71,"Да")</f>
        <v>0</v>
      </c>
      <c r="B71" s="53">
        <f t="shared" si="2"/>
        <v>45469</v>
      </c>
      <c r="C71" s="53" t="str">
        <f>IF(ISERROR(VLOOKUP(B71,Оп28_BYN→RUB!$C$3:$C$24,1,0)),"Нет","Да")</f>
        <v>Нет</v>
      </c>
      <c r="D71" s="54">
        <f t="shared" si="3"/>
        <v>366</v>
      </c>
      <c r="E71" s="55">
        <f>('Все выпуски'!$J$4*'Все выпуски'!$J$8)*((VLOOKUP(IF(C71="Нет",VLOOKUP(A71,Оп28_BYN→RUB!$A$2:$C$24,3,0),VLOOKUP((A71-1),Оп28_BYN→RUB!$A$2:$C$24,3,0)),$B$2:$G$1990,5,0)-VLOOKUP(B71,$B$2:$G$1990,5,0))/365+(VLOOKUP(IF(C71="Нет",VLOOKUP(A71,Оп28_BYN→RUB!$A$2:$C$24,3,0),VLOOKUP((A71-1),Оп28_BYN→RUB!$A$2:$C$24,3,0)),$B$2:$G$1990,6,0)-VLOOKUP(B71,$B$2:$G$1990,6,0))/366)</f>
        <v>460.86077949827222</v>
      </c>
      <c r="F71" s="54">
        <f>COUNTIF(D72:$D$1990,365)</f>
        <v>1365</v>
      </c>
      <c r="G71" s="54">
        <f>COUNTIF(D72:$D$1990,366)</f>
        <v>554</v>
      </c>
      <c r="H71" s="50"/>
    </row>
    <row r="72" spans="1:8" x14ac:dyDescent="0.25">
      <c r="A72" s="54">
        <f>COUNTIF($C$3:C72,"Да")</f>
        <v>0</v>
      </c>
      <c r="B72" s="53">
        <f t="shared" si="2"/>
        <v>45470</v>
      </c>
      <c r="C72" s="53" t="str">
        <f>IF(ISERROR(VLOOKUP(B72,Оп28_BYN→RUB!$C$3:$C$24,1,0)),"Нет","Да")</f>
        <v>Нет</v>
      </c>
      <c r="D72" s="54">
        <f t="shared" si="3"/>
        <v>366</v>
      </c>
      <c r="E72" s="55">
        <f>('Все выпуски'!$J$4*'Все выпуски'!$J$8)*((VLOOKUP(IF(C72="Нет",VLOOKUP(A72,Оп28_BYN→RUB!$A$2:$C$24,3,0),VLOOKUP((A72-1),Оп28_BYN→RUB!$A$2:$C$24,3,0)),$B$2:$G$1990,5,0)-VLOOKUP(B72,$B$2:$G$1990,5,0))/365+(VLOOKUP(IF(C72="Нет",VLOOKUP(A72,Оп28_BYN→RUB!$A$2:$C$24,3,0),VLOOKUP((A72-1),Оп28_BYN→RUB!$A$2:$C$24,3,0)),$B$2:$G$1990,6,0)-VLOOKUP(B72,$B$2:$G$1990,6,0))/366)</f>
        <v>467.53992123013126</v>
      </c>
      <c r="F72" s="54">
        <f>COUNTIF(D73:$D$1990,365)</f>
        <v>1365</v>
      </c>
      <c r="G72" s="54">
        <f>COUNTIF(D73:$D$1990,366)</f>
        <v>553</v>
      </c>
      <c r="H72" s="50"/>
    </row>
    <row r="73" spans="1:8" x14ac:dyDescent="0.25">
      <c r="A73" s="54">
        <f>COUNTIF($C$3:C73,"Да")</f>
        <v>0</v>
      </c>
      <c r="B73" s="53">
        <f t="shared" si="2"/>
        <v>45471</v>
      </c>
      <c r="C73" s="53" t="str">
        <f>IF(ISERROR(VLOOKUP(B73,Оп28_BYN→RUB!$C$3:$C$24,1,0)),"Нет","Да")</f>
        <v>Нет</v>
      </c>
      <c r="D73" s="54">
        <f t="shared" si="3"/>
        <v>366</v>
      </c>
      <c r="E73" s="55">
        <f>('Все выпуски'!$J$4*'Все выпуски'!$J$8)*((VLOOKUP(IF(C73="Нет",VLOOKUP(A73,Оп28_BYN→RUB!$A$2:$C$24,3,0),VLOOKUP((A73-1),Оп28_BYN→RUB!$A$2:$C$24,3,0)),$B$2:$G$1990,5,0)-VLOOKUP(B73,$B$2:$G$1990,5,0))/365+(VLOOKUP(IF(C73="Нет",VLOOKUP(A73,Оп28_BYN→RUB!$A$2:$C$24,3,0),VLOOKUP((A73-1),Оп28_BYN→RUB!$A$2:$C$24,3,0)),$B$2:$G$1990,6,0)-VLOOKUP(B73,$B$2:$G$1990,6,0))/366)</f>
        <v>474.21906296199029</v>
      </c>
      <c r="F73" s="54">
        <f>COUNTIF(D74:$D$1990,365)</f>
        <v>1365</v>
      </c>
      <c r="G73" s="54">
        <f>COUNTIF(D74:$D$1990,366)</f>
        <v>552</v>
      </c>
      <c r="H73" s="50"/>
    </row>
    <row r="74" spans="1:8" x14ac:dyDescent="0.25">
      <c r="A74" s="54">
        <f>COUNTIF($C$3:C74,"Да")</f>
        <v>0</v>
      </c>
      <c r="B74" s="53">
        <f t="shared" si="2"/>
        <v>45472</v>
      </c>
      <c r="C74" s="53" t="str">
        <f>IF(ISERROR(VLOOKUP(B74,Оп28_BYN→RUB!$C$3:$C$24,1,0)),"Нет","Да")</f>
        <v>Нет</v>
      </c>
      <c r="D74" s="54">
        <f t="shared" si="3"/>
        <v>366</v>
      </c>
      <c r="E74" s="55">
        <f>('Все выпуски'!$J$4*'Все выпуски'!$J$8)*((VLOOKUP(IF(C74="Нет",VLOOKUP(A74,Оп28_BYN→RUB!$A$2:$C$24,3,0),VLOOKUP((A74-1),Оп28_BYN→RUB!$A$2:$C$24,3,0)),$B$2:$G$1990,5,0)-VLOOKUP(B74,$B$2:$G$1990,5,0))/365+(VLOOKUP(IF(C74="Нет",VLOOKUP(A74,Оп28_BYN→RUB!$A$2:$C$24,3,0),VLOOKUP((A74-1),Оп28_BYN→RUB!$A$2:$C$24,3,0)),$B$2:$G$1990,6,0)-VLOOKUP(B74,$B$2:$G$1990,6,0))/366)</f>
        <v>480.89820469384932</v>
      </c>
      <c r="F74" s="54">
        <f>COUNTIF(D75:$D$1990,365)</f>
        <v>1365</v>
      </c>
      <c r="G74" s="54">
        <f>COUNTIF(D75:$D$1990,366)</f>
        <v>551</v>
      </c>
      <c r="H74" s="50"/>
    </row>
    <row r="75" spans="1:8" x14ac:dyDescent="0.25">
      <c r="A75" s="54">
        <f>COUNTIF($C$3:C75,"Да")</f>
        <v>0</v>
      </c>
      <c r="B75" s="53">
        <f t="shared" si="2"/>
        <v>45473</v>
      </c>
      <c r="C75" s="53" t="str">
        <f>IF(ISERROR(VLOOKUP(B75,Оп28_BYN→RUB!$C$3:$C$24,1,0)),"Нет","Да")</f>
        <v>Нет</v>
      </c>
      <c r="D75" s="54">
        <f t="shared" si="3"/>
        <v>366</v>
      </c>
      <c r="E75" s="55">
        <f>('Все выпуски'!$J$4*'Все выпуски'!$J$8)*((VLOOKUP(IF(C75="Нет",VLOOKUP(A75,Оп28_BYN→RUB!$A$2:$C$24,3,0),VLOOKUP((A75-1),Оп28_BYN→RUB!$A$2:$C$24,3,0)),$B$2:$G$1990,5,0)-VLOOKUP(B75,$B$2:$G$1990,5,0))/365+(VLOOKUP(IF(C75="Нет",VLOOKUP(A75,Оп28_BYN→RUB!$A$2:$C$24,3,0),VLOOKUP((A75-1),Оп28_BYN→RUB!$A$2:$C$24,3,0)),$B$2:$G$1990,6,0)-VLOOKUP(B75,$B$2:$G$1990,6,0))/366)</f>
        <v>487.5773464257083</v>
      </c>
      <c r="F75" s="54">
        <f>COUNTIF(D76:$D$1990,365)</f>
        <v>1365</v>
      </c>
      <c r="G75" s="54">
        <f>COUNTIF(D76:$D$1990,366)</f>
        <v>550</v>
      </c>
      <c r="H75" s="50"/>
    </row>
    <row r="76" spans="1:8" x14ac:dyDescent="0.25">
      <c r="A76" s="54">
        <f>COUNTIF($C$3:C76,"Да")</f>
        <v>0</v>
      </c>
      <c r="B76" s="53">
        <f t="shared" si="2"/>
        <v>45474</v>
      </c>
      <c r="C76" s="53" t="str">
        <f>IF(ISERROR(VLOOKUP(B76,Оп28_BYN→RUB!$C$3:$C$24,1,0)),"Нет","Да")</f>
        <v>Нет</v>
      </c>
      <c r="D76" s="54">
        <f t="shared" si="3"/>
        <v>366</v>
      </c>
      <c r="E76" s="55">
        <f>('Все выпуски'!$J$4*'Все выпуски'!$J$8)*((VLOOKUP(IF(C76="Нет",VLOOKUP(A76,Оп28_BYN→RUB!$A$2:$C$24,3,0),VLOOKUP((A76-1),Оп28_BYN→RUB!$A$2:$C$24,3,0)),$B$2:$G$1990,5,0)-VLOOKUP(B76,$B$2:$G$1990,5,0))/365+(VLOOKUP(IF(C76="Нет",VLOOKUP(A76,Оп28_BYN→RUB!$A$2:$C$24,3,0),VLOOKUP((A76-1),Оп28_BYN→RUB!$A$2:$C$24,3,0)),$B$2:$G$1990,6,0)-VLOOKUP(B76,$B$2:$G$1990,6,0))/366)</f>
        <v>494.25648815756733</v>
      </c>
      <c r="F76" s="54">
        <f>COUNTIF(D77:$D$1990,365)</f>
        <v>1365</v>
      </c>
      <c r="G76" s="54">
        <f>COUNTIF(D77:$D$1990,366)</f>
        <v>549</v>
      </c>
      <c r="H76" s="50"/>
    </row>
    <row r="77" spans="1:8" x14ac:dyDescent="0.25">
      <c r="A77" s="54">
        <f>COUNTIF($C$3:C77,"Да")</f>
        <v>0</v>
      </c>
      <c r="B77" s="53">
        <f t="shared" si="2"/>
        <v>45475</v>
      </c>
      <c r="C77" s="53" t="str">
        <f>IF(ISERROR(VLOOKUP(B77,Оп28_BYN→RUB!$C$3:$C$24,1,0)),"Нет","Да")</f>
        <v>Нет</v>
      </c>
      <c r="D77" s="54">
        <f t="shared" si="3"/>
        <v>366</v>
      </c>
      <c r="E77" s="55">
        <f>('Все выпуски'!$J$4*'Все выпуски'!$J$8)*((VLOOKUP(IF(C77="Нет",VLOOKUP(A77,Оп28_BYN→RUB!$A$2:$C$24,3,0),VLOOKUP((A77-1),Оп28_BYN→RUB!$A$2:$C$24,3,0)),$B$2:$G$1990,5,0)-VLOOKUP(B77,$B$2:$G$1990,5,0))/365+(VLOOKUP(IF(C77="Нет",VLOOKUP(A77,Оп28_BYN→RUB!$A$2:$C$24,3,0),VLOOKUP((A77-1),Оп28_BYN→RUB!$A$2:$C$24,3,0)),$B$2:$G$1990,6,0)-VLOOKUP(B77,$B$2:$G$1990,6,0))/366)</f>
        <v>500.93562988942637</v>
      </c>
      <c r="F77" s="54">
        <f>COUNTIF(D78:$D$1990,365)</f>
        <v>1365</v>
      </c>
      <c r="G77" s="54">
        <f>COUNTIF(D78:$D$1990,366)</f>
        <v>548</v>
      </c>
      <c r="H77" s="50"/>
    </row>
    <row r="78" spans="1:8" x14ac:dyDescent="0.25">
      <c r="A78" s="54">
        <f>COUNTIF($C$3:C78,"Да")</f>
        <v>0</v>
      </c>
      <c r="B78" s="53">
        <f t="shared" si="2"/>
        <v>45476</v>
      </c>
      <c r="C78" s="53" t="str">
        <f>IF(ISERROR(VLOOKUP(B78,Оп28_BYN→RUB!$C$3:$C$24,1,0)),"Нет","Да")</f>
        <v>Нет</v>
      </c>
      <c r="D78" s="54">
        <f t="shared" si="3"/>
        <v>366</v>
      </c>
      <c r="E78" s="55">
        <f>('Все выпуски'!$J$4*'Все выпуски'!$J$8)*((VLOOKUP(IF(C78="Нет",VLOOKUP(A78,Оп28_BYN→RUB!$A$2:$C$24,3,0),VLOOKUP((A78-1),Оп28_BYN→RUB!$A$2:$C$24,3,0)),$B$2:$G$1990,5,0)-VLOOKUP(B78,$B$2:$G$1990,5,0))/365+(VLOOKUP(IF(C78="Нет",VLOOKUP(A78,Оп28_BYN→RUB!$A$2:$C$24,3,0),VLOOKUP((A78-1),Оп28_BYN→RUB!$A$2:$C$24,3,0)),$B$2:$G$1990,6,0)-VLOOKUP(B78,$B$2:$G$1990,6,0))/366)</f>
        <v>507.6147716212854</v>
      </c>
      <c r="F78" s="54">
        <f>COUNTIF(D79:$D$1990,365)</f>
        <v>1365</v>
      </c>
      <c r="G78" s="54">
        <f>COUNTIF(D79:$D$1990,366)</f>
        <v>547</v>
      </c>
      <c r="H78" s="50"/>
    </row>
    <row r="79" spans="1:8" x14ac:dyDescent="0.25">
      <c r="A79" s="54">
        <f>COUNTIF($C$3:C79,"Да")</f>
        <v>0</v>
      </c>
      <c r="B79" s="53">
        <f t="shared" si="2"/>
        <v>45477</v>
      </c>
      <c r="C79" s="53" t="str">
        <f>IF(ISERROR(VLOOKUP(B79,Оп28_BYN→RUB!$C$3:$C$24,1,0)),"Нет","Да")</f>
        <v>Нет</v>
      </c>
      <c r="D79" s="54">
        <f t="shared" si="3"/>
        <v>366</v>
      </c>
      <c r="E79" s="55">
        <f>('Все выпуски'!$J$4*'Все выпуски'!$J$8)*((VLOOKUP(IF(C79="Нет",VLOOKUP(A79,Оп28_BYN→RUB!$A$2:$C$24,3,0),VLOOKUP((A79-1),Оп28_BYN→RUB!$A$2:$C$24,3,0)),$B$2:$G$1990,5,0)-VLOOKUP(B79,$B$2:$G$1990,5,0))/365+(VLOOKUP(IF(C79="Нет",VLOOKUP(A79,Оп28_BYN→RUB!$A$2:$C$24,3,0),VLOOKUP((A79-1),Оп28_BYN→RUB!$A$2:$C$24,3,0)),$B$2:$G$1990,6,0)-VLOOKUP(B79,$B$2:$G$1990,6,0))/366)</f>
        <v>514.29391335314438</v>
      </c>
      <c r="F79" s="54">
        <f>COUNTIF(D80:$D$1990,365)</f>
        <v>1365</v>
      </c>
      <c r="G79" s="54">
        <f>COUNTIF(D80:$D$1990,366)</f>
        <v>546</v>
      </c>
      <c r="H79" s="50"/>
    </row>
    <row r="80" spans="1:8" x14ac:dyDescent="0.25">
      <c r="A80" s="54">
        <f>COUNTIF($C$3:C80,"Да")</f>
        <v>0</v>
      </c>
      <c r="B80" s="53">
        <f t="shared" si="2"/>
        <v>45478</v>
      </c>
      <c r="C80" s="53" t="str">
        <f>IF(ISERROR(VLOOKUP(B80,Оп28_BYN→RUB!$C$3:$C$24,1,0)),"Нет","Да")</f>
        <v>Нет</v>
      </c>
      <c r="D80" s="54">
        <f t="shared" si="3"/>
        <v>366</v>
      </c>
      <c r="E80" s="55">
        <f>('Все выпуски'!$J$4*'Все выпуски'!$J$8)*((VLOOKUP(IF(C80="Нет",VLOOKUP(A80,Оп28_BYN→RUB!$A$2:$C$24,3,0),VLOOKUP((A80-1),Оп28_BYN→RUB!$A$2:$C$24,3,0)),$B$2:$G$1990,5,0)-VLOOKUP(B80,$B$2:$G$1990,5,0))/365+(VLOOKUP(IF(C80="Нет",VLOOKUP(A80,Оп28_BYN→RUB!$A$2:$C$24,3,0),VLOOKUP((A80-1),Оп28_BYN→RUB!$A$2:$C$24,3,0)),$B$2:$G$1990,6,0)-VLOOKUP(B80,$B$2:$G$1990,6,0))/366)</f>
        <v>520.97305508500335</v>
      </c>
      <c r="F80" s="54">
        <f>COUNTIF(D81:$D$1990,365)</f>
        <v>1365</v>
      </c>
      <c r="G80" s="54">
        <f>COUNTIF(D81:$D$1990,366)</f>
        <v>545</v>
      </c>
      <c r="H80" s="50"/>
    </row>
    <row r="81" spans="1:8" x14ac:dyDescent="0.25">
      <c r="A81" s="54">
        <f>COUNTIF($C$3:C81,"Да")</f>
        <v>0</v>
      </c>
      <c r="B81" s="53">
        <f t="shared" si="2"/>
        <v>45479</v>
      </c>
      <c r="C81" s="53" t="str">
        <f>IF(ISERROR(VLOOKUP(B81,Оп28_BYN→RUB!$C$3:$C$24,1,0)),"Нет","Да")</f>
        <v>Нет</v>
      </c>
      <c r="D81" s="54">
        <f t="shared" si="3"/>
        <v>366</v>
      </c>
      <c r="E81" s="55">
        <f>('Все выпуски'!$J$4*'Все выпуски'!$J$8)*((VLOOKUP(IF(C81="Нет",VLOOKUP(A81,Оп28_BYN→RUB!$A$2:$C$24,3,0),VLOOKUP((A81-1),Оп28_BYN→RUB!$A$2:$C$24,3,0)),$B$2:$G$1990,5,0)-VLOOKUP(B81,$B$2:$G$1990,5,0))/365+(VLOOKUP(IF(C81="Нет",VLOOKUP(A81,Оп28_BYN→RUB!$A$2:$C$24,3,0),VLOOKUP((A81-1),Оп28_BYN→RUB!$A$2:$C$24,3,0)),$B$2:$G$1990,6,0)-VLOOKUP(B81,$B$2:$G$1990,6,0))/366)</f>
        <v>527.65219681686244</v>
      </c>
      <c r="F81" s="54">
        <f>COUNTIF(D82:$D$1990,365)</f>
        <v>1365</v>
      </c>
      <c r="G81" s="54">
        <f>COUNTIF(D82:$D$1990,366)</f>
        <v>544</v>
      </c>
      <c r="H81" s="50"/>
    </row>
    <row r="82" spans="1:8" x14ac:dyDescent="0.25">
      <c r="A82" s="54">
        <f>COUNTIF($C$3:C82,"Да")</f>
        <v>0</v>
      </c>
      <c r="B82" s="53">
        <f t="shared" si="2"/>
        <v>45480</v>
      </c>
      <c r="C82" s="53" t="str">
        <f>IF(ISERROR(VLOOKUP(B82,Оп28_BYN→RUB!$C$3:$C$24,1,0)),"Нет","Да")</f>
        <v>Нет</v>
      </c>
      <c r="D82" s="54">
        <f t="shared" si="3"/>
        <v>366</v>
      </c>
      <c r="E82" s="55">
        <f>('Все выпуски'!$J$4*'Все выпуски'!$J$8)*((VLOOKUP(IF(C82="Нет",VLOOKUP(A82,Оп28_BYN→RUB!$A$2:$C$24,3,0),VLOOKUP((A82-1),Оп28_BYN→RUB!$A$2:$C$24,3,0)),$B$2:$G$1990,5,0)-VLOOKUP(B82,$B$2:$G$1990,5,0))/365+(VLOOKUP(IF(C82="Нет",VLOOKUP(A82,Оп28_BYN→RUB!$A$2:$C$24,3,0),VLOOKUP((A82-1),Оп28_BYN→RUB!$A$2:$C$24,3,0)),$B$2:$G$1990,6,0)-VLOOKUP(B82,$B$2:$G$1990,6,0))/366)</f>
        <v>534.33133854872142</v>
      </c>
      <c r="F82" s="54">
        <f>COUNTIF(D83:$D$1990,365)</f>
        <v>1365</v>
      </c>
      <c r="G82" s="54">
        <f>COUNTIF(D83:$D$1990,366)</f>
        <v>543</v>
      </c>
      <c r="H82" s="50"/>
    </row>
    <row r="83" spans="1:8" x14ac:dyDescent="0.25">
      <c r="A83" s="54">
        <f>COUNTIF($C$3:C83,"Да")</f>
        <v>0</v>
      </c>
      <c r="B83" s="53">
        <f t="shared" si="2"/>
        <v>45481</v>
      </c>
      <c r="C83" s="53" t="str">
        <f>IF(ISERROR(VLOOKUP(B83,Оп28_BYN→RUB!$C$3:$C$24,1,0)),"Нет","Да")</f>
        <v>Нет</v>
      </c>
      <c r="D83" s="54">
        <f t="shared" si="3"/>
        <v>366</v>
      </c>
      <c r="E83" s="55">
        <f>('Все выпуски'!$J$4*'Все выпуски'!$J$8)*((VLOOKUP(IF(C83="Нет",VLOOKUP(A83,Оп28_BYN→RUB!$A$2:$C$24,3,0),VLOOKUP((A83-1),Оп28_BYN→RUB!$A$2:$C$24,3,0)),$B$2:$G$1990,5,0)-VLOOKUP(B83,$B$2:$G$1990,5,0))/365+(VLOOKUP(IF(C83="Нет",VLOOKUP(A83,Оп28_BYN→RUB!$A$2:$C$24,3,0),VLOOKUP((A83-1),Оп28_BYN→RUB!$A$2:$C$24,3,0)),$B$2:$G$1990,6,0)-VLOOKUP(B83,$B$2:$G$1990,6,0))/366)</f>
        <v>541.01048028058051</v>
      </c>
      <c r="F83" s="54">
        <f>COUNTIF(D84:$D$1990,365)</f>
        <v>1365</v>
      </c>
      <c r="G83" s="54">
        <f>COUNTIF(D84:$D$1990,366)</f>
        <v>542</v>
      </c>
      <c r="H83" s="50"/>
    </row>
    <row r="84" spans="1:8" x14ac:dyDescent="0.25">
      <c r="A84" s="54">
        <f>COUNTIF($C$3:C84,"Да")</f>
        <v>0</v>
      </c>
      <c r="B84" s="53">
        <f t="shared" si="2"/>
        <v>45482</v>
      </c>
      <c r="C84" s="53" t="str">
        <f>IF(ISERROR(VLOOKUP(B84,Оп28_BYN→RUB!$C$3:$C$24,1,0)),"Нет","Да")</f>
        <v>Нет</v>
      </c>
      <c r="D84" s="54">
        <f t="shared" si="3"/>
        <v>366</v>
      </c>
      <c r="E84" s="55">
        <f>('Все выпуски'!$J$4*'Все выпуски'!$J$8)*((VLOOKUP(IF(C84="Нет",VLOOKUP(A84,Оп28_BYN→RUB!$A$2:$C$24,3,0),VLOOKUP((A84-1),Оп28_BYN→RUB!$A$2:$C$24,3,0)),$B$2:$G$1990,5,0)-VLOOKUP(B84,$B$2:$G$1990,5,0))/365+(VLOOKUP(IF(C84="Нет",VLOOKUP(A84,Оп28_BYN→RUB!$A$2:$C$24,3,0),VLOOKUP((A84-1),Оп28_BYN→RUB!$A$2:$C$24,3,0)),$B$2:$G$1990,6,0)-VLOOKUP(B84,$B$2:$G$1990,6,0))/366)</f>
        <v>547.68962201243949</v>
      </c>
      <c r="F84" s="54">
        <f>COUNTIF(D85:$D$1990,365)</f>
        <v>1365</v>
      </c>
      <c r="G84" s="54">
        <f>COUNTIF(D85:$D$1990,366)</f>
        <v>541</v>
      </c>
      <c r="H84" s="50"/>
    </row>
    <row r="85" spans="1:8" x14ac:dyDescent="0.25">
      <c r="A85" s="54">
        <f>COUNTIF($C$3:C85,"Да")</f>
        <v>0</v>
      </c>
      <c r="B85" s="53">
        <f t="shared" si="2"/>
        <v>45483</v>
      </c>
      <c r="C85" s="53" t="str">
        <f>IF(ISERROR(VLOOKUP(B85,Оп28_BYN→RUB!$C$3:$C$24,1,0)),"Нет","Да")</f>
        <v>Нет</v>
      </c>
      <c r="D85" s="54">
        <f t="shared" si="3"/>
        <v>366</v>
      </c>
      <c r="E85" s="55">
        <f>('Все выпуски'!$J$4*'Все выпуски'!$J$8)*((VLOOKUP(IF(C85="Нет",VLOOKUP(A85,Оп28_BYN→RUB!$A$2:$C$24,3,0),VLOOKUP((A85-1),Оп28_BYN→RUB!$A$2:$C$24,3,0)),$B$2:$G$1990,5,0)-VLOOKUP(B85,$B$2:$G$1990,5,0))/365+(VLOOKUP(IF(C85="Нет",VLOOKUP(A85,Оп28_BYN→RUB!$A$2:$C$24,3,0),VLOOKUP((A85-1),Оп28_BYN→RUB!$A$2:$C$24,3,0)),$B$2:$G$1990,6,0)-VLOOKUP(B85,$B$2:$G$1990,6,0))/366)</f>
        <v>554.36876374429846</v>
      </c>
      <c r="F85" s="54">
        <f>COUNTIF(D86:$D$1990,365)</f>
        <v>1365</v>
      </c>
      <c r="G85" s="54">
        <f>COUNTIF(D86:$D$1990,366)</f>
        <v>540</v>
      </c>
      <c r="H85" s="50"/>
    </row>
    <row r="86" spans="1:8" x14ac:dyDescent="0.25">
      <c r="A86" s="54">
        <f>COUNTIF($C$3:C86,"Да")</f>
        <v>0</v>
      </c>
      <c r="B86" s="53">
        <f t="shared" si="2"/>
        <v>45484</v>
      </c>
      <c r="C86" s="53" t="str">
        <f>IF(ISERROR(VLOOKUP(B86,Оп28_BYN→RUB!$C$3:$C$24,1,0)),"Нет","Да")</f>
        <v>Нет</v>
      </c>
      <c r="D86" s="54">
        <f t="shared" si="3"/>
        <v>366</v>
      </c>
      <c r="E86" s="55">
        <f>('Все выпуски'!$J$4*'Все выпуски'!$J$8)*((VLOOKUP(IF(C86="Нет",VLOOKUP(A86,Оп28_BYN→RUB!$A$2:$C$24,3,0),VLOOKUP((A86-1),Оп28_BYN→RUB!$A$2:$C$24,3,0)),$B$2:$G$1990,5,0)-VLOOKUP(B86,$B$2:$G$1990,5,0))/365+(VLOOKUP(IF(C86="Нет",VLOOKUP(A86,Оп28_BYN→RUB!$A$2:$C$24,3,0),VLOOKUP((A86-1),Оп28_BYN→RUB!$A$2:$C$24,3,0)),$B$2:$G$1990,6,0)-VLOOKUP(B86,$B$2:$G$1990,6,0))/366)</f>
        <v>561.04790547615755</v>
      </c>
      <c r="F86" s="54">
        <f>COUNTIF(D87:$D$1990,365)</f>
        <v>1365</v>
      </c>
      <c r="G86" s="54">
        <f>COUNTIF(D87:$D$1990,366)</f>
        <v>539</v>
      </c>
      <c r="H86" s="50"/>
    </row>
    <row r="87" spans="1:8" x14ac:dyDescent="0.25">
      <c r="A87" s="54">
        <f>COUNTIF($C$3:C87,"Да")</f>
        <v>0</v>
      </c>
      <c r="B87" s="53">
        <f t="shared" si="2"/>
        <v>45485</v>
      </c>
      <c r="C87" s="53" t="str">
        <f>IF(ISERROR(VLOOKUP(B87,Оп28_BYN→RUB!$C$3:$C$24,1,0)),"Нет","Да")</f>
        <v>Нет</v>
      </c>
      <c r="D87" s="54">
        <f t="shared" si="3"/>
        <v>366</v>
      </c>
      <c r="E87" s="55">
        <f>('Все выпуски'!$J$4*'Все выпуски'!$J$8)*((VLOOKUP(IF(C87="Нет",VLOOKUP(A87,Оп28_BYN→RUB!$A$2:$C$24,3,0),VLOOKUP((A87-1),Оп28_BYN→RUB!$A$2:$C$24,3,0)),$B$2:$G$1990,5,0)-VLOOKUP(B87,$B$2:$G$1990,5,0))/365+(VLOOKUP(IF(C87="Нет",VLOOKUP(A87,Оп28_BYN→RUB!$A$2:$C$24,3,0),VLOOKUP((A87-1),Оп28_BYN→RUB!$A$2:$C$24,3,0)),$B$2:$G$1990,6,0)-VLOOKUP(B87,$B$2:$G$1990,6,0))/366)</f>
        <v>567.72704720801653</v>
      </c>
      <c r="F87" s="54">
        <f>COUNTIF(D88:$D$1990,365)</f>
        <v>1365</v>
      </c>
      <c r="G87" s="54">
        <f>COUNTIF(D88:$D$1990,366)</f>
        <v>538</v>
      </c>
      <c r="H87" s="50"/>
    </row>
    <row r="88" spans="1:8" x14ac:dyDescent="0.25">
      <c r="A88" s="54">
        <f>COUNTIF($C$3:C88,"Да")</f>
        <v>0</v>
      </c>
      <c r="B88" s="53">
        <f t="shared" si="2"/>
        <v>45486</v>
      </c>
      <c r="C88" s="53" t="str">
        <f>IF(ISERROR(VLOOKUP(B88,Оп28_BYN→RUB!$C$3:$C$24,1,0)),"Нет","Да")</f>
        <v>Нет</v>
      </c>
      <c r="D88" s="54">
        <f t="shared" si="3"/>
        <v>366</v>
      </c>
      <c r="E88" s="55">
        <f>('Все выпуски'!$J$4*'Все выпуски'!$J$8)*((VLOOKUP(IF(C88="Нет",VLOOKUP(A88,Оп28_BYN→RUB!$A$2:$C$24,3,0),VLOOKUP((A88-1),Оп28_BYN→RUB!$A$2:$C$24,3,0)),$B$2:$G$1990,5,0)-VLOOKUP(B88,$B$2:$G$1990,5,0))/365+(VLOOKUP(IF(C88="Нет",VLOOKUP(A88,Оп28_BYN→RUB!$A$2:$C$24,3,0),VLOOKUP((A88-1),Оп28_BYN→RUB!$A$2:$C$24,3,0)),$B$2:$G$1990,6,0)-VLOOKUP(B88,$B$2:$G$1990,6,0))/366)</f>
        <v>574.40618893987562</v>
      </c>
      <c r="F88" s="54">
        <f>COUNTIF(D89:$D$1990,365)</f>
        <v>1365</v>
      </c>
      <c r="G88" s="54">
        <f>COUNTIF(D89:$D$1990,366)</f>
        <v>537</v>
      </c>
      <c r="H88" s="50"/>
    </row>
    <row r="89" spans="1:8" x14ac:dyDescent="0.25">
      <c r="A89" s="54">
        <f>COUNTIF($C$3:C89,"Да")</f>
        <v>0</v>
      </c>
      <c r="B89" s="53">
        <f t="shared" si="2"/>
        <v>45487</v>
      </c>
      <c r="C89" s="53" t="str">
        <f>IF(ISERROR(VLOOKUP(B89,Оп28_BYN→RUB!$C$3:$C$24,1,0)),"Нет","Да")</f>
        <v>Нет</v>
      </c>
      <c r="D89" s="54">
        <f t="shared" si="3"/>
        <v>366</v>
      </c>
      <c r="E89" s="55">
        <f>('Все выпуски'!$J$4*'Все выпуски'!$J$8)*((VLOOKUP(IF(C89="Нет",VLOOKUP(A89,Оп28_BYN→RUB!$A$2:$C$24,3,0),VLOOKUP((A89-1),Оп28_BYN→RUB!$A$2:$C$24,3,0)),$B$2:$G$1990,5,0)-VLOOKUP(B89,$B$2:$G$1990,5,0))/365+(VLOOKUP(IF(C89="Нет",VLOOKUP(A89,Оп28_BYN→RUB!$A$2:$C$24,3,0),VLOOKUP((A89-1),Оп28_BYN→RUB!$A$2:$C$24,3,0)),$B$2:$G$1990,6,0)-VLOOKUP(B89,$B$2:$G$1990,6,0))/366)</f>
        <v>581.0853306717346</v>
      </c>
      <c r="F89" s="54">
        <f>COUNTIF(D90:$D$1990,365)</f>
        <v>1365</v>
      </c>
      <c r="G89" s="54">
        <f>COUNTIF(D90:$D$1990,366)</f>
        <v>536</v>
      </c>
      <c r="H89" s="50"/>
    </row>
    <row r="90" spans="1:8" x14ac:dyDescent="0.25">
      <c r="A90" s="54">
        <f>COUNTIF($C$3:C90,"Да")</f>
        <v>0</v>
      </c>
      <c r="B90" s="53">
        <f t="shared" si="2"/>
        <v>45488</v>
      </c>
      <c r="C90" s="53" t="str">
        <f>IF(ISERROR(VLOOKUP(B90,Оп28_BYN→RUB!$C$3:$C$24,1,0)),"Нет","Да")</f>
        <v>Нет</v>
      </c>
      <c r="D90" s="54">
        <f t="shared" si="3"/>
        <v>366</v>
      </c>
      <c r="E90" s="55">
        <f>('Все выпуски'!$J$4*'Все выпуски'!$J$8)*((VLOOKUP(IF(C90="Нет",VLOOKUP(A90,Оп28_BYN→RUB!$A$2:$C$24,3,0),VLOOKUP((A90-1),Оп28_BYN→RUB!$A$2:$C$24,3,0)),$B$2:$G$1990,5,0)-VLOOKUP(B90,$B$2:$G$1990,5,0))/365+(VLOOKUP(IF(C90="Нет",VLOOKUP(A90,Оп28_BYN→RUB!$A$2:$C$24,3,0),VLOOKUP((A90-1),Оп28_BYN→RUB!$A$2:$C$24,3,0)),$B$2:$G$1990,6,0)-VLOOKUP(B90,$B$2:$G$1990,6,0))/366)</f>
        <v>587.76447240359357</v>
      </c>
      <c r="F90" s="54">
        <f>COUNTIF(D91:$D$1990,365)</f>
        <v>1365</v>
      </c>
      <c r="G90" s="54">
        <f>COUNTIF(D91:$D$1990,366)</f>
        <v>535</v>
      </c>
      <c r="H90" s="50"/>
    </row>
    <row r="91" spans="1:8" x14ac:dyDescent="0.25">
      <c r="A91" s="54">
        <f>COUNTIF($C$3:C91,"Да")</f>
        <v>0</v>
      </c>
      <c r="B91" s="53">
        <f t="shared" si="2"/>
        <v>45489</v>
      </c>
      <c r="C91" s="53" t="str">
        <f>IF(ISERROR(VLOOKUP(B91,Оп28_BYN→RUB!$C$3:$C$24,1,0)),"Нет","Да")</f>
        <v>Нет</v>
      </c>
      <c r="D91" s="54">
        <f t="shared" si="3"/>
        <v>366</v>
      </c>
      <c r="E91" s="55">
        <f>('Все выпуски'!$J$4*'Все выпуски'!$J$8)*((VLOOKUP(IF(C91="Нет",VLOOKUP(A91,Оп28_BYN→RUB!$A$2:$C$24,3,0),VLOOKUP((A91-1),Оп28_BYN→RUB!$A$2:$C$24,3,0)),$B$2:$G$1990,5,0)-VLOOKUP(B91,$B$2:$G$1990,5,0))/365+(VLOOKUP(IF(C91="Нет",VLOOKUP(A91,Оп28_BYN→RUB!$A$2:$C$24,3,0),VLOOKUP((A91-1),Оп28_BYN→RUB!$A$2:$C$24,3,0)),$B$2:$G$1990,6,0)-VLOOKUP(B91,$B$2:$G$1990,6,0))/366)</f>
        <v>594.44361413545255</v>
      </c>
      <c r="F91" s="54">
        <f>COUNTIF(D92:$D$1990,365)</f>
        <v>1365</v>
      </c>
      <c r="G91" s="54">
        <f>COUNTIF(D92:$D$1990,366)</f>
        <v>534</v>
      </c>
      <c r="H91" s="50"/>
    </row>
    <row r="92" spans="1:8" x14ac:dyDescent="0.25">
      <c r="A92" s="54">
        <f>COUNTIF($C$3:C92,"Да")</f>
        <v>0</v>
      </c>
      <c r="B92" s="53">
        <f t="shared" si="2"/>
        <v>45490</v>
      </c>
      <c r="C92" s="53" t="str">
        <f>IF(ISERROR(VLOOKUP(B92,Оп28_BYN→RUB!$C$3:$C$24,1,0)),"Нет","Да")</f>
        <v>Нет</v>
      </c>
      <c r="D92" s="54">
        <f t="shared" si="3"/>
        <v>366</v>
      </c>
      <c r="E92" s="55">
        <f>('Все выпуски'!$J$4*'Все выпуски'!$J$8)*((VLOOKUP(IF(C92="Нет",VLOOKUP(A92,Оп28_BYN→RUB!$A$2:$C$24,3,0),VLOOKUP((A92-1),Оп28_BYN→RUB!$A$2:$C$24,3,0)),$B$2:$G$1990,5,0)-VLOOKUP(B92,$B$2:$G$1990,5,0))/365+(VLOOKUP(IF(C92="Нет",VLOOKUP(A92,Оп28_BYN→RUB!$A$2:$C$24,3,0),VLOOKUP((A92-1),Оп28_BYN→RUB!$A$2:$C$24,3,0)),$B$2:$G$1990,6,0)-VLOOKUP(B92,$B$2:$G$1990,6,0))/366)</f>
        <v>601.12275586731164</v>
      </c>
      <c r="F92" s="54">
        <f>COUNTIF(D93:$D$1990,365)</f>
        <v>1365</v>
      </c>
      <c r="G92" s="54">
        <f>COUNTIF(D93:$D$1990,366)</f>
        <v>533</v>
      </c>
      <c r="H92" s="50"/>
    </row>
    <row r="93" spans="1:8" x14ac:dyDescent="0.25">
      <c r="A93" s="54">
        <f>COUNTIF($C$3:C93,"Да")</f>
        <v>0</v>
      </c>
      <c r="B93" s="53">
        <f t="shared" si="2"/>
        <v>45491</v>
      </c>
      <c r="C93" s="53" t="str">
        <f>IF(ISERROR(VLOOKUP(B93,Оп28_BYN→RUB!$C$3:$C$24,1,0)),"Нет","Да")</f>
        <v>Нет</v>
      </c>
      <c r="D93" s="54">
        <f t="shared" si="3"/>
        <v>366</v>
      </c>
      <c r="E93" s="55">
        <f>('Все выпуски'!$J$4*'Все выпуски'!$J$8)*((VLOOKUP(IF(C93="Нет",VLOOKUP(A93,Оп28_BYN→RUB!$A$2:$C$24,3,0),VLOOKUP((A93-1),Оп28_BYN→RUB!$A$2:$C$24,3,0)),$B$2:$G$1990,5,0)-VLOOKUP(B93,$B$2:$G$1990,5,0))/365+(VLOOKUP(IF(C93="Нет",VLOOKUP(A93,Оп28_BYN→RUB!$A$2:$C$24,3,0),VLOOKUP((A93-1),Оп28_BYN→RUB!$A$2:$C$24,3,0)),$B$2:$G$1990,6,0)-VLOOKUP(B93,$B$2:$G$1990,6,0))/366)</f>
        <v>607.80189759917062</v>
      </c>
      <c r="F93" s="54">
        <f>COUNTIF(D94:$D$1990,365)</f>
        <v>1365</v>
      </c>
      <c r="G93" s="54">
        <f>COUNTIF(D94:$D$1990,366)</f>
        <v>532</v>
      </c>
      <c r="H93" s="50"/>
    </row>
    <row r="94" spans="1:8" x14ac:dyDescent="0.25">
      <c r="A94" s="54">
        <f>COUNTIF($C$3:C94,"Да")</f>
        <v>0</v>
      </c>
      <c r="B94" s="53">
        <f t="shared" si="2"/>
        <v>45492</v>
      </c>
      <c r="C94" s="53" t="str">
        <f>IF(ISERROR(VLOOKUP(B94,Оп28_BYN→RUB!$C$3:$C$24,1,0)),"Нет","Да")</f>
        <v>Нет</v>
      </c>
      <c r="D94" s="54">
        <f t="shared" si="3"/>
        <v>366</v>
      </c>
      <c r="E94" s="55">
        <f>('Все выпуски'!$J$4*'Все выпуски'!$J$8)*((VLOOKUP(IF(C94="Нет",VLOOKUP(A94,Оп28_BYN→RUB!$A$2:$C$24,3,0),VLOOKUP((A94-1),Оп28_BYN→RUB!$A$2:$C$24,3,0)),$B$2:$G$1990,5,0)-VLOOKUP(B94,$B$2:$G$1990,5,0))/365+(VLOOKUP(IF(C94="Нет",VLOOKUP(A94,Оп28_BYN→RUB!$A$2:$C$24,3,0),VLOOKUP((A94-1),Оп28_BYN→RUB!$A$2:$C$24,3,0)),$B$2:$G$1990,6,0)-VLOOKUP(B94,$B$2:$G$1990,6,0))/366)</f>
        <v>614.48103933102971</v>
      </c>
      <c r="F94" s="54">
        <f>COUNTIF(D95:$D$1990,365)</f>
        <v>1365</v>
      </c>
      <c r="G94" s="54">
        <f>COUNTIF(D95:$D$1990,366)</f>
        <v>531</v>
      </c>
      <c r="H94" s="50"/>
    </row>
    <row r="95" spans="1:8" x14ac:dyDescent="0.25">
      <c r="A95" s="54">
        <f>COUNTIF($C$3:C95,"Да")</f>
        <v>0</v>
      </c>
      <c r="B95" s="53">
        <f t="shared" si="2"/>
        <v>45493</v>
      </c>
      <c r="C95" s="53" t="str">
        <f>IF(ISERROR(VLOOKUP(B95,Оп28_BYN→RUB!$C$3:$C$24,1,0)),"Нет","Да")</f>
        <v>Нет</v>
      </c>
      <c r="D95" s="54">
        <f t="shared" si="3"/>
        <v>366</v>
      </c>
      <c r="E95" s="55">
        <f>('Все выпуски'!$J$4*'Все выпуски'!$J$8)*((VLOOKUP(IF(C95="Нет",VLOOKUP(A95,Оп28_BYN→RUB!$A$2:$C$24,3,0),VLOOKUP((A95-1),Оп28_BYN→RUB!$A$2:$C$24,3,0)),$B$2:$G$1990,5,0)-VLOOKUP(B95,$B$2:$G$1990,5,0))/365+(VLOOKUP(IF(C95="Нет",VLOOKUP(A95,Оп28_BYN→RUB!$A$2:$C$24,3,0),VLOOKUP((A95-1),Оп28_BYN→RUB!$A$2:$C$24,3,0)),$B$2:$G$1990,6,0)-VLOOKUP(B95,$B$2:$G$1990,6,0))/366)</f>
        <v>621.16018106288868</v>
      </c>
      <c r="F95" s="54">
        <f>COUNTIF(D96:$D$1990,365)</f>
        <v>1365</v>
      </c>
      <c r="G95" s="54">
        <f>COUNTIF(D96:$D$1990,366)</f>
        <v>530</v>
      </c>
      <c r="H95" s="50"/>
    </row>
    <row r="96" spans="1:8" x14ac:dyDescent="0.25">
      <c r="A96" s="54">
        <f>COUNTIF($C$3:C96,"Да")</f>
        <v>0</v>
      </c>
      <c r="B96" s="53">
        <f t="shared" si="2"/>
        <v>45494</v>
      </c>
      <c r="C96" s="53" t="str">
        <f>IF(ISERROR(VLOOKUP(B96,Оп28_BYN→RUB!$C$3:$C$24,1,0)),"Нет","Да")</f>
        <v>Нет</v>
      </c>
      <c r="D96" s="54">
        <f t="shared" si="3"/>
        <v>366</v>
      </c>
      <c r="E96" s="55">
        <f>('Все выпуски'!$J$4*'Все выпуски'!$J$8)*((VLOOKUP(IF(C96="Нет",VLOOKUP(A96,Оп28_BYN→RUB!$A$2:$C$24,3,0),VLOOKUP((A96-1),Оп28_BYN→RUB!$A$2:$C$24,3,0)),$B$2:$G$1990,5,0)-VLOOKUP(B96,$B$2:$G$1990,5,0))/365+(VLOOKUP(IF(C96="Нет",VLOOKUP(A96,Оп28_BYN→RUB!$A$2:$C$24,3,0),VLOOKUP((A96-1),Оп28_BYN→RUB!$A$2:$C$24,3,0)),$B$2:$G$1990,6,0)-VLOOKUP(B96,$B$2:$G$1990,6,0))/366)</f>
        <v>627.83932279474777</v>
      </c>
      <c r="F96" s="54">
        <f>COUNTIF(D97:$D$1990,365)</f>
        <v>1365</v>
      </c>
      <c r="G96" s="54">
        <f>COUNTIF(D97:$D$1990,366)</f>
        <v>529</v>
      </c>
      <c r="H96" s="50"/>
    </row>
    <row r="97" spans="1:8" x14ac:dyDescent="0.25">
      <c r="A97" s="54">
        <f>COUNTIF($C$3:C97,"Да")</f>
        <v>0</v>
      </c>
      <c r="B97" s="53">
        <f t="shared" si="2"/>
        <v>45495</v>
      </c>
      <c r="C97" s="53" t="str">
        <f>IF(ISERROR(VLOOKUP(B97,Оп28_BYN→RUB!$C$3:$C$24,1,0)),"Нет","Да")</f>
        <v>Нет</v>
      </c>
      <c r="D97" s="54">
        <f t="shared" si="3"/>
        <v>366</v>
      </c>
      <c r="E97" s="55">
        <f>('Все выпуски'!$J$4*'Все выпуски'!$J$8)*((VLOOKUP(IF(C97="Нет",VLOOKUP(A97,Оп28_BYN→RUB!$A$2:$C$24,3,0),VLOOKUP((A97-1),Оп28_BYN→RUB!$A$2:$C$24,3,0)),$B$2:$G$1990,5,0)-VLOOKUP(B97,$B$2:$G$1990,5,0))/365+(VLOOKUP(IF(C97="Нет",VLOOKUP(A97,Оп28_BYN→RUB!$A$2:$C$24,3,0),VLOOKUP((A97-1),Оп28_BYN→RUB!$A$2:$C$24,3,0)),$B$2:$G$1990,6,0)-VLOOKUP(B97,$B$2:$G$1990,6,0))/366)</f>
        <v>634.51846452660675</v>
      </c>
      <c r="F97" s="54">
        <f>COUNTIF(D98:$D$1990,365)</f>
        <v>1365</v>
      </c>
      <c r="G97" s="54">
        <f>COUNTIF(D98:$D$1990,366)</f>
        <v>528</v>
      </c>
      <c r="H97" s="50"/>
    </row>
    <row r="98" spans="1:8" x14ac:dyDescent="0.25">
      <c r="A98" s="54">
        <f>COUNTIF($C$3:C98,"Да")</f>
        <v>0</v>
      </c>
      <c r="B98" s="53">
        <f t="shared" si="2"/>
        <v>45496</v>
      </c>
      <c r="C98" s="53" t="str">
        <f>IF(ISERROR(VLOOKUP(B98,Оп28_BYN→RUB!$C$3:$C$24,1,0)),"Нет","Да")</f>
        <v>Нет</v>
      </c>
      <c r="D98" s="54">
        <f t="shared" si="3"/>
        <v>366</v>
      </c>
      <c r="E98" s="55">
        <f>('Все выпуски'!$J$4*'Все выпуски'!$J$8)*((VLOOKUP(IF(C98="Нет",VLOOKUP(A98,Оп28_BYN→RUB!$A$2:$C$24,3,0),VLOOKUP((A98-1),Оп28_BYN→RUB!$A$2:$C$24,3,0)),$B$2:$G$1990,5,0)-VLOOKUP(B98,$B$2:$G$1990,5,0))/365+(VLOOKUP(IF(C98="Нет",VLOOKUP(A98,Оп28_BYN→RUB!$A$2:$C$24,3,0),VLOOKUP((A98-1),Оп28_BYN→RUB!$A$2:$C$24,3,0)),$B$2:$G$1990,6,0)-VLOOKUP(B98,$B$2:$G$1990,6,0))/366)</f>
        <v>641.19760625846573</v>
      </c>
      <c r="F98" s="54">
        <f>COUNTIF(D99:$D$1990,365)</f>
        <v>1365</v>
      </c>
      <c r="G98" s="54">
        <f>COUNTIF(D99:$D$1990,366)</f>
        <v>527</v>
      </c>
      <c r="H98" s="50"/>
    </row>
    <row r="99" spans="1:8" x14ac:dyDescent="0.25">
      <c r="A99" s="54">
        <f>COUNTIF($C$3:C99,"Да")</f>
        <v>0</v>
      </c>
      <c r="B99" s="53">
        <f t="shared" si="2"/>
        <v>45497</v>
      </c>
      <c r="C99" s="53" t="str">
        <f>IF(ISERROR(VLOOKUP(B99,Оп28_BYN→RUB!$C$3:$C$24,1,0)),"Нет","Да")</f>
        <v>Нет</v>
      </c>
      <c r="D99" s="54">
        <f t="shared" si="3"/>
        <v>366</v>
      </c>
      <c r="E99" s="55">
        <f>('Все выпуски'!$J$4*'Все выпуски'!$J$8)*((VLOOKUP(IF(C99="Нет",VLOOKUP(A99,Оп28_BYN→RUB!$A$2:$C$24,3,0),VLOOKUP((A99-1),Оп28_BYN→RUB!$A$2:$C$24,3,0)),$B$2:$G$1990,5,0)-VLOOKUP(B99,$B$2:$G$1990,5,0))/365+(VLOOKUP(IF(C99="Нет",VLOOKUP(A99,Оп28_BYN→RUB!$A$2:$C$24,3,0),VLOOKUP((A99-1),Оп28_BYN→RUB!$A$2:$C$24,3,0)),$B$2:$G$1990,6,0)-VLOOKUP(B99,$B$2:$G$1990,6,0))/366)</f>
        <v>647.87674799032482</v>
      </c>
      <c r="F99" s="54">
        <f>COUNTIF(D100:$D$1990,365)</f>
        <v>1365</v>
      </c>
      <c r="G99" s="54">
        <f>COUNTIF(D100:$D$1990,366)</f>
        <v>526</v>
      </c>
      <c r="H99" s="50"/>
    </row>
    <row r="100" spans="1:8" x14ac:dyDescent="0.25">
      <c r="A100" s="54">
        <f>COUNTIF($C$3:C100,"Да")</f>
        <v>0</v>
      </c>
      <c r="B100" s="53">
        <f t="shared" si="2"/>
        <v>45498</v>
      </c>
      <c r="C100" s="53" t="str">
        <f>IF(ISERROR(VLOOKUP(B100,Оп28_BYN→RUB!$C$3:$C$24,1,0)),"Нет","Да")</f>
        <v>Нет</v>
      </c>
      <c r="D100" s="54">
        <f t="shared" si="3"/>
        <v>366</v>
      </c>
      <c r="E100" s="55">
        <f>('Все выпуски'!$J$4*'Все выпуски'!$J$8)*((VLOOKUP(IF(C100="Нет",VLOOKUP(A100,Оп28_BYN→RUB!$A$2:$C$24,3,0),VLOOKUP((A100-1),Оп28_BYN→RUB!$A$2:$C$24,3,0)),$B$2:$G$1990,5,0)-VLOOKUP(B100,$B$2:$G$1990,5,0))/365+(VLOOKUP(IF(C100="Нет",VLOOKUP(A100,Оп28_BYN→RUB!$A$2:$C$24,3,0),VLOOKUP((A100-1),Оп28_BYN→RUB!$A$2:$C$24,3,0)),$B$2:$G$1990,6,0)-VLOOKUP(B100,$B$2:$G$1990,6,0))/366)</f>
        <v>654.55588972218379</v>
      </c>
      <c r="F100" s="54">
        <f>COUNTIF(D101:$D$1990,365)</f>
        <v>1365</v>
      </c>
      <c r="G100" s="54">
        <f>COUNTIF(D101:$D$1990,366)</f>
        <v>525</v>
      </c>
      <c r="H100" s="50"/>
    </row>
    <row r="101" spans="1:8" x14ac:dyDescent="0.25">
      <c r="A101" s="54">
        <f>COUNTIF($C$3:C101,"Да")</f>
        <v>0</v>
      </c>
      <c r="B101" s="53">
        <f t="shared" si="2"/>
        <v>45499</v>
      </c>
      <c r="C101" s="53" t="str">
        <f>IF(ISERROR(VLOOKUP(B101,Оп28_BYN→RUB!$C$3:$C$24,1,0)),"Нет","Да")</f>
        <v>Нет</v>
      </c>
      <c r="D101" s="54">
        <f t="shared" si="3"/>
        <v>366</v>
      </c>
      <c r="E101" s="55">
        <f>('Все выпуски'!$J$4*'Все выпуски'!$J$8)*((VLOOKUP(IF(C101="Нет",VLOOKUP(A101,Оп28_BYN→RUB!$A$2:$C$24,3,0),VLOOKUP((A101-1),Оп28_BYN→RUB!$A$2:$C$24,3,0)),$B$2:$G$1990,5,0)-VLOOKUP(B101,$B$2:$G$1990,5,0))/365+(VLOOKUP(IF(C101="Нет",VLOOKUP(A101,Оп28_BYN→RUB!$A$2:$C$24,3,0),VLOOKUP((A101-1),Оп28_BYN→RUB!$A$2:$C$24,3,0)),$B$2:$G$1990,6,0)-VLOOKUP(B101,$B$2:$G$1990,6,0))/366)</f>
        <v>661.23503145404288</v>
      </c>
      <c r="F101" s="54">
        <f>COUNTIF(D102:$D$1990,365)</f>
        <v>1365</v>
      </c>
      <c r="G101" s="54">
        <f>COUNTIF(D102:$D$1990,366)</f>
        <v>524</v>
      </c>
      <c r="H101" s="50"/>
    </row>
    <row r="102" spans="1:8" x14ac:dyDescent="0.25">
      <c r="A102" s="54">
        <f>COUNTIF($C$3:C102,"Да")</f>
        <v>0</v>
      </c>
      <c r="B102" s="53">
        <f t="shared" si="2"/>
        <v>45500</v>
      </c>
      <c r="C102" s="53" t="str">
        <f>IF(ISERROR(VLOOKUP(B102,Оп28_BYN→RUB!$C$3:$C$24,1,0)),"Нет","Да")</f>
        <v>Нет</v>
      </c>
      <c r="D102" s="54">
        <f t="shared" si="3"/>
        <v>366</v>
      </c>
      <c r="E102" s="55">
        <f>('Все выпуски'!$J$4*'Все выпуски'!$J$8)*((VLOOKUP(IF(C102="Нет",VLOOKUP(A102,Оп28_BYN→RUB!$A$2:$C$24,3,0),VLOOKUP((A102-1),Оп28_BYN→RUB!$A$2:$C$24,3,0)),$B$2:$G$1990,5,0)-VLOOKUP(B102,$B$2:$G$1990,5,0))/365+(VLOOKUP(IF(C102="Нет",VLOOKUP(A102,Оп28_BYN→RUB!$A$2:$C$24,3,0),VLOOKUP((A102-1),Оп28_BYN→RUB!$A$2:$C$24,3,0)),$B$2:$G$1990,6,0)-VLOOKUP(B102,$B$2:$G$1990,6,0))/366)</f>
        <v>667.91417318590186</v>
      </c>
      <c r="F102" s="54">
        <f>COUNTIF(D103:$D$1990,365)</f>
        <v>1365</v>
      </c>
      <c r="G102" s="54">
        <f>COUNTIF(D103:$D$1990,366)</f>
        <v>523</v>
      </c>
      <c r="H102" s="50"/>
    </row>
    <row r="103" spans="1:8" x14ac:dyDescent="0.25">
      <c r="A103" s="54">
        <f>COUNTIF($C$3:C103,"Да")</f>
        <v>0</v>
      </c>
      <c r="B103" s="53">
        <f t="shared" si="2"/>
        <v>45501</v>
      </c>
      <c r="C103" s="53" t="str">
        <f>IF(ISERROR(VLOOKUP(B103,Оп28_BYN→RUB!$C$3:$C$24,1,0)),"Нет","Да")</f>
        <v>Нет</v>
      </c>
      <c r="D103" s="54">
        <f t="shared" si="3"/>
        <v>366</v>
      </c>
      <c r="E103" s="55">
        <f>('Все выпуски'!$J$4*'Все выпуски'!$J$8)*((VLOOKUP(IF(C103="Нет",VLOOKUP(A103,Оп28_BYN→RUB!$A$2:$C$24,3,0),VLOOKUP((A103-1),Оп28_BYN→RUB!$A$2:$C$24,3,0)),$B$2:$G$1990,5,0)-VLOOKUP(B103,$B$2:$G$1990,5,0))/365+(VLOOKUP(IF(C103="Нет",VLOOKUP(A103,Оп28_BYN→RUB!$A$2:$C$24,3,0),VLOOKUP((A103-1),Оп28_BYN→RUB!$A$2:$C$24,3,0)),$B$2:$G$1990,6,0)-VLOOKUP(B103,$B$2:$G$1990,6,0))/366)</f>
        <v>674.59331491776072</v>
      </c>
      <c r="F103" s="54">
        <f>COUNTIF(D104:$D$1990,365)</f>
        <v>1365</v>
      </c>
      <c r="G103" s="54">
        <f>COUNTIF(D104:$D$1990,366)</f>
        <v>522</v>
      </c>
      <c r="H103" s="50"/>
    </row>
    <row r="104" spans="1:8" x14ac:dyDescent="0.25">
      <c r="A104" s="54">
        <f>COUNTIF($C$3:C104,"Да")</f>
        <v>0</v>
      </c>
      <c r="B104" s="53">
        <f t="shared" si="2"/>
        <v>45502</v>
      </c>
      <c r="C104" s="53" t="str">
        <f>IF(ISERROR(VLOOKUP(B104,Оп28_BYN→RUB!$C$3:$C$24,1,0)),"Нет","Да")</f>
        <v>Нет</v>
      </c>
      <c r="D104" s="54">
        <f t="shared" si="3"/>
        <v>366</v>
      </c>
      <c r="E104" s="55">
        <f>('Все выпуски'!$J$4*'Все выпуски'!$J$8)*((VLOOKUP(IF(C104="Нет",VLOOKUP(A104,Оп28_BYN→RUB!$A$2:$C$24,3,0),VLOOKUP((A104-1),Оп28_BYN→RUB!$A$2:$C$24,3,0)),$B$2:$G$1990,5,0)-VLOOKUP(B104,$B$2:$G$1990,5,0))/365+(VLOOKUP(IF(C104="Нет",VLOOKUP(A104,Оп28_BYN→RUB!$A$2:$C$24,3,0),VLOOKUP((A104-1),Оп28_BYN→RUB!$A$2:$C$24,3,0)),$B$2:$G$1990,6,0)-VLOOKUP(B104,$B$2:$G$1990,6,0))/366)</f>
        <v>681.27245664961981</v>
      </c>
      <c r="F104" s="54">
        <f>COUNTIF(D105:$D$1990,365)</f>
        <v>1365</v>
      </c>
      <c r="G104" s="54">
        <f>COUNTIF(D105:$D$1990,366)</f>
        <v>521</v>
      </c>
      <c r="H104" s="50"/>
    </row>
    <row r="105" spans="1:8" x14ac:dyDescent="0.25">
      <c r="A105" s="54">
        <f>COUNTIF($C$3:C105,"Да")</f>
        <v>0</v>
      </c>
      <c r="B105" s="53">
        <f t="shared" si="2"/>
        <v>45503</v>
      </c>
      <c r="C105" s="53" t="str">
        <f>IF(ISERROR(VLOOKUP(B105,Оп28_BYN→RUB!$C$3:$C$24,1,0)),"Нет","Да")</f>
        <v>Нет</v>
      </c>
      <c r="D105" s="54">
        <f t="shared" si="3"/>
        <v>366</v>
      </c>
      <c r="E105" s="55">
        <f>('Все выпуски'!$J$4*'Все выпуски'!$J$8)*((VLOOKUP(IF(C105="Нет",VLOOKUP(A105,Оп28_BYN→RUB!$A$2:$C$24,3,0),VLOOKUP((A105-1),Оп28_BYN→RUB!$A$2:$C$24,3,0)),$B$2:$G$1990,5,0)-VLOOKUP(B105,$B$2:$G$1990,5,0))/365+(VLOOKUP(IF(C105="Нет",VLOOKUP(A105,Оп28_BYN→RUB!$A$2:$C$24,3,0),VLOOKUP((A105-1),Оп28_BYN→RUB!$A$2:$C$24,3,0)),$B$2:$G$1990,6,0)-VLOOKUP(B105,$B$2:$G$1990,6,0))/366)</f>
        <v>687.95159838147879</v>
      </c>
      <c r="F105" s="54">
        <f>COUNTIF(D106:$D$1990,365)</f>
        <v>1365</v>
      </c>
      <c r="G105" s="54">
        <f>COUNTIF(D106:$D$1990,366)</f>
        <v>520</v>
      </c>
      <c r="H105" s="50"/>
    </row>
    <row r="106" spans="1:8" x14ac:dyDescent="0.25">
      <c r="A106" s="54">
        <f>COUNTIF($C$3:C106,"Да")</f>
        <v>0</v>
      </c>
      <c r="B106" s="53">
        <f t="shared" si="2"/>
        <v>45504</v>
      </c>
      <c r="C106" s="53" t="str">
        <f>IF(ISERROR(VLOOKUP(B106,Оп28_BYN→RUB!$C$3:$C$24,1,0)),"Нет","Да")</f>
        <v>Нет</v>
      </c>
      <c r="D106" s="54">
        <f t="shared" si="3"/>
        <v>366</v>
      </c>
      <c r="E106" s="55">
        <f>('Все выпуски'!$J$4*'Все выпуски'!$J$8)*((VLOOKUP(IF(C106="Нет",VLOOKUP(A106,Оп28_BYN→RUB!$A$2:$C$24,3,0),VLOOKUP((A106-1),Оп28_BYN→RUB!$A$2:$C$24,3,0)),$B$2:$G$1990,5,0)-VLOOKUP(B106,$B$2:$G$1990,5,0))/365+(VLOOKUP(IF(C106="Нет",VLOOKUP(A106,Оп28_BYN→RUB!$A$2:$C$24,3,0),VLOOKUP((A106-1),Оп28_BYN→RUB!$A$2:$C$24,3,0)),$B$2:$G$1990,6,0)-VLOOKUP(B106,$B$2:$G$1990,6,0))/366)</f>
        <v>694.63074011333788</v>
      </c>
      <c r="F106" s="54">
        <f>COUNTIF(D107:$D$1990,365)</f>
        <v>1365</v>
      </c>
      <c r="G106" s="54">
        <f>COUNTIF(D107:$D$1990,366)</f>
        <v>519</v>
      </c>
      <c r="H106" s="50"/>
    </row>
    <row r="107" spans="1:8" x14ac:dyDescent="0.25">
      <c r="A107" s="54">
        <f>COUNTIF($C$3:C107,"Да")</f>
        <v>0</v>
      </c>
      <c r="B107" s="53">
        <f t="shared" si="2"/>
        <v>45505</v>
      </c>
      <c r="C107" s="53" t="str">
        <f>IF(ISERROR(VLOOKUP(B107,Оп28_BYN→RUB!$C$3:$C$24,1,0)),"Нет","Да")</f>
        <v>Нет</v>
      </c>
      <c r="D107" s="54">
        <f t="shared" si="3"/>
        <v>366</v>
      </c>
      <c r="E107" s="55">
        <f>('Все выпуски'!$J$4*'Все выпуски'!$J$8)*((VLOOKUP(IF(C107="Нет",VLOOKUP(A107,Оп28_BYN→RUB!$A$2:$C$24,3,0),VLOOKUP((A107-1),Оп28_BYN→RUB!$A$2:$C$24,3,0)),$B$2:$G$1990,5,0)-VLOOKUP(B107,$B$2:$G$1990,5,0))/365+(VLOOKUP(IF(C107="Нет",VLOOKUP(A107,Оп28_BYN→RUB!$A$2:$C$24,3,0),VLOOKUP((A107-1),Оп28_BYN→RUB!$A$2:$C$24,3,0)),$B$2:$G$1990,6,0)-VLOOKUP(B107,$B$2:$G$1990,6,0))/366)</f>
        <v>701.30988184519686</v>
      </c>
      <c r="F107" s="54">
        <f>COUNTIF(D108:$D$1990,365)</f>
        <v>1365</v>
      </c>
      <c r="G107" s="54">
        <f>COUNTIF(D108:$D$1990,366)</f>
        <v>518</v>
      </c>
      <c r="H107" s="50"/>
    </row>
    <row r="108" spans="1:8" x14ac:dyDescent="0.25">
      <c r="A108" s="54">
        <f>COUNTIF($C$3:C108,"Да")</f>
        <v>0</v>
      </c>
      <c r="B108" s="53">
        <f t="shared" si="2"/>
        <v>45506</v>
      </c>
      <c r="C108" s="53" t="str">
        <f>IF(ISERROR(VLOOKUP(B108,Оп28_BYN→RUB!$C$3:$C$24,1,0)),"Нет","Да")</f>
        <v>Нет</v>
      </c>
      <c r="D108" s="54">
        <f t="shared" si="3"/>
        <v>366</v>
      </c>
      <c r="E108" s="55">
        <f>('Все выпуски'!$J$4*'Все выпуски'!$J$8)*((VLOOKUP(IF(C108="Нет",VLOOKUP(A108,Оп28_BYN→RUB!$A$2:$C$24,3,0),VLOOKUP((A108-1),Оп28_BYN→RUB!$A$2:$C$24,3,0)),$B$2:$G$1990,5,0)-VLOOKUP(B108,$B$2:$G$1990,5,0))/365+(VLOOKUP(IF(C108="Нет",VLOOKUP(A108,Оп28_BYN→RUB!$A$2:$C$24,3,0),VLOOKUP((A108-1),Оп28_BYN→RUB!$A$2:$C$24,3,0)),$B$2:$G$1990,6,0)-VLOOKUP(B108,$B$2:$G$1990,6,0))/366)</f>
        <v>707.98902357705595</v>
      </c>
      <c r="F108" s="54">
        <f>COUNTIF(D109:$D$1990,365)</f>
        <v>1365</v>
      </c>
      <c r="G108" s="54">
        <f>COUNTIF(D109:$D$1990,366)</f>
        <v>517</v>
      </c>
      <c r="H108" s="50"/>
    </row>
    <row r="109" spans="1:8" x14ac:dyDescent="0.25">
      <c r="A109" s="54">
        <f>COUNTIF($C$3:C109,"Да")</f>
        <v>0</v>
      </c>
      <c r="B109" s="53">
        <f t="shared" si="2"/>
        <v>45507</v>
      </c>
      <c r="C109" s="53" t="str">
        <f>IF(ISERROR(VLOOKUP(B109,Оп28_BYN→RUB!$C$3:$C$24,1,0)),"Нет","Да")</f>
        <v>Нет</v>
      </c>
      <c r="D109" s="54">
        <f t="shared" si="3"/>
        <v>366</v>
      </c>
      <c r="E109" s="55">
        <f>('Все выпуски'!$J$4*'Все выпуски'!$J$8)*((VLOOKUP(IF(C109="Нет",VLOOKUP(A109,Оп28_BYN→RUB!$A$2:$C$24,3,0),VLOOKUP((A109-1),Оп28_BYN→RUB!$A$2:$C$24,3,0)),$B$2:$G$1990,5,0)-VLOOKUP(B109,$B$2:$G$1990,5,0))/365+(VLOOKUP(IF(C109="Нет",VLOOKUP(A109,Оп28_BYN→RUB!$A$2:$C$24,3,0),VLOOKUP((A109-1),Оп28_BYN→RUB!$A$2:$C$24,3,0)),$B$2:$G$1990,6,0)-VLOOKUP(B109,$B$2:$G$1990,6,0))/366)</f>
        <v>714.66816530891492</v>
      </c>
      <c r="F109" s="54">
        <f>COUNTIF(D110:$D$1990,365)</f>
        <v>1365</v>
      </c>
      <c r="G109" s="54">
        <f>COUNTIF(D110:$D$1990,366)</f>
        <v>516</v>
      </c>
      <c r="H109" s="50"/>
    </row>
    <row r="110" spans="1:8" x14ac:dyDescent="0.25">
      <c r="A110" s="54">
        <f>COUNTIF($C$3:C110,"Да")</f>
        <v>1</v>
      </c>
      <c r="B110" s="53">
        <f t="shared" si="2"/>
        <v>45508</v>
      </c>
      <c r="C110" s="53" t="str">
        <f>IF(ISERROR(VLOOKUP(B110,Оп28_BYN→RUB!$C$3:$C$24,1,0)),"Нет","Да")</f>
        <v>Да</v>
      </c>
      <c r="D110" s="54">
        <f t="shared" si="3"/>
        <v>366</v>
      </c>
      <c r="E110" s="55">
        <f>('Все выпуски'!$J$4*'Все выпуски'!$J$8)*((VLOOKUP(IF(C110="Нет",VLOOKUP(A110,Оп28_BYN→RUB!$A$2:$C$24,3,0),VLOOKUP((A110-1),Оп28_BYN→RUB!$A$2:$C$24,3,0)),$B$2:$G$1990,5,0)-VLOOKUP(B110,$B$2:$G$1990,5,0))/365+(VLOOKUP(IF(C110="Нет",VLOOKUP(A110,Оп28_BYN→RUB!$A$2:$C$24,3,0),VLOOKUP((A110-1),Оп28_BYN→RUB!$A$2:$C$24,3,0)),$B$2:$G$1990,6,0)-VLOOKUP(B110,$B$2:$G$1990,6,0))/366)</f>
        <v>721.3473070407739</v>
      </c>
      <c r="F110" s="54">
        <f>COUNTIF(D111:$D$1990,365)</f>
        <v>1365</v>
      </c>
      <c r="G110" s="54">
        <f>COUNTIF(D111:$D$1990,366)</f>
        <v>515</v>
      </c>
      <c r="H110" s="50"/>
    </row>
    <row r="111" spans="1:8" x14ac:dyDescent="0.25">
      <c r="A111" s="54">
        <f>COUNTIF($C$3:C111,"Да")</f>
        <v>1</v>
      </c>
      <c r="B111" s="53">
        <f t="shared" si="2"/>
        <v>45509</v>
      </c>
      <c r="C111" s="53" t="str">
        <f>IF(ISERROR(VLOOKUP(B111,Оп28_BYN→RUB!$C$3:$C$24,1,0)),"Нет","Да")</f>
        <v>Нет</v>
      </c>
      <c r="D111" s="54">
        <f t="shared" si="3"/>
        <v>366</v>
      </c>
      <c r="E111" s="55">
        <f>('Все выпуски'!$J$4*'Все выпуски'!$J$8)*((VLOOKUP(IF(C111="Нет",VLOOKUP(A111,Оп28_BYN→RUB!$A$2:$C$24,3,0),VLOOKUP((A111-1),Оп28_BYN→RUB!$A$2:$C$24,3,0)),$B$2:$G$1990,5,0)-VLOOKUP(B111,$B$2:$G$1990,5,0))/365+(VLOOKUP(IF(C111="Нет",VLOOKUP(A111,Оп28_BYN→RUB!$A$2:$C$24,3,0),VLOOKUP((A111-1),Оп28_BYN→RUB!$A$2:$C$24,3,0)),$B$2:$G$1990,6,0)-VLOOKUP(B111,$B$2:$G$1990,6,0))/366)</f>
        <v>6.6791417318590183</v>
      </c>
      <c r="F111" s="54">
        <f>COUNTIF(D112:$D$1990,365)</f>
        <v>1365</v>
      </c>
      <c r="G111" s="54">
        <f>COUNTIF(D112:$D$1990,366)</f>
        <v>514</v>
      </c>
      <c r="H111" s="50"/>
    </row>
    <row r="112" spans="1:8" x14ac:dyDescent="0.25">
      <c r="A112" s="54">
        <f>COUNTIF($C$3:C112,"Да")</f>
        <v>1</v>
      </c>
      <c r="B112" s="53">
        <f t="shared" si="2"/>
        <v>45510</v>
      </c>
      <c r="C112" s="53" t="str">
        <f>IF(ISERROR(VLOOKUP(B112,Оп28_BYN→RUB!$C$3:$C$24,1,0)),"Нет","Да")</f>
        <v>Нет</v>
      </c>
      <c r="D112" s="54">
        <f t="shared" si="3"/>
        <v>366</v>
      </c>
      <c r="E112" s="55">
        <f>('Все выпуски'!$J$4*'Все выпуски'!$J$8)*((VLOOKUP(IF(C112="Нет",VLOOKUP(A112,Оп28_BYN→RUB!$A$2:$C$24,3,0),VLOOKUP((A112-1),Оп28_BYN→RUB!$A$2:$C$24,3,0)),$B$2:$G$1990,5,0)-VLOOKUP(B112,$B$2:$G$1990,5,0))/365+(VLOOKUP(IF(C112="Нет",VLOOKUP(A112,Оп28_BYN→RUB!$A$2:$C$24,3,0),VLOOKUP((A112-1),Оп28_BYN→RUB!$A$2:$C$24,3,0)),$B$2:$G$1990,6,0)-VLOOKUP(B112,$B$2:$G$1990,6,0))/366)</f>
        <v>13.358283463718037</v>
      </c>
      <c r="F112" s="54">
        <f>COUNTIF(D113:$D$1990,365)</f>
        <v>1365</v>
      </c>
      <c r="G112" s="54">
        <f>COUNTIF(D113:$D$1990,366)</f>
        <v>513</v>
      </c>
      <c r="H112" s="50"/>
    </row>
    <row r="113" spans="1:8" x14ac:dyDescent="0.25">
      <c r="A113" s="54">
        <f>COUNTIF($C$3:C113,"Да")</f>
        <v>1</v>
      </c>
      <c r="B113" s="53">
        <f t="shared" si="2"/>
        <v>45511</v>
      </c>
      <c r="C113" s="53" t="str">
        <f>IF(ISERROR(VLOOKUP(B113,Оп28_BYN→RUB!$C$3:$C$24,1,0)),"Нет","Да")</f>
        <v>Нет</v>
      </c>
      <c r="D113" s="54">
        <f t="shared" si="3"/>
        <v>366</v>
      </c>
      <c r="E113" s="55">
        <f>('Все выпуски'!$J$4*'Все выпуски'!$J$8)*((VLOOKUP(IF(C113="Нет",VLOOKUP(A113,Оп28_BYN→RUB!$A$2:$C$24,3,0),VLOOKUP((A113-1),Оп28_BYN→RUB!$A$2:$C$24,3,0)),$B$2:$G$1990,5,0)-VLOOKUP(B113,$B$2:$G$1990,5,0))/365+(VLOOKUP(IF(C113="Нет",VLOOKUP(A113,Оп28_BYN→RUB!$A$2:$C$24,3,0),VLOOKUP((A113-1),Оп28_BYN→RUB!$A$2:$C$24,3,0)),$B$2:$G$1990,6,0)-VLOOKUP(B113,$B$2:$G$1990,6,0))/366)</f>
        <v>20.037425195577054</v>
      </c>
      <c r="F113" s="54">
        <f>COUNTIF(D114:$D$1990,365)</f>
        <v>1365</v>
      </c>
      <c r="G113" s="54">
        <f>COUNTIF(D114:$D$1990,366)</f>
        <v>512</v>
      </c>
      <c r="H113" s="50"/>
    </row>
    <row r="114" spans="1:8" x14ac:dyDescent="0.25">
      <c r="A114" s="54">
        <f>COUNTIF($C$3:C114,"Да")</f>
        <v>1</v>
      </c>
      <c r="B114" s="53">
        <f t="shared" si="2"/>
        <v>45512</v>
      </c>
      <c r="C114" s="53" t="str">
        <f>IF(ISERROR(VLOOKUP(B114,Оп28_BYN→RUB!$C$3:$C$24,1,0)),"Нет","Да")</f>
        <v>Нет</v>
      </c>
      <c r="D114" s="54">
        <f t="shared" si="3"/>
        <v>366</v>
      </c>
      <c r="E114" s="55">
        <f>('Все выпуски'!$J$4*'Все выпуски'!$J$8)*((VLOOKUP(IF(C114="Нет",VLOOKUP(A114,Оп28_BYN→RUB!$A$2:$C$24,3,0),VLOOKUP((A114-1),Оп28_BYN→RUB!$A$2:$C$24,3,0)),$B$2:$G$1990,5,0)-VLOOKUP(B114,$B$2:$G$1990,5,0))/365+(VLOOKUP(IF(C114="Нет",VLOOKUP(A114,Оп28_BYN→RUB!$A$2:$C$24,3,0),VLOOKUP((A114-1),Оп28_BYN→RUB!$A$2:$C$24,3,0)),$B$2:$G$1990,6,0)-VLOOKUP(B114,$B$2:$G$1990,6,0))/366)</f>
        <v>26.716566927436073</v>
      </c>
      <c r="F114" s="54">
        <f>COUNTIF(D115:$D$1990,365)</f>
        <v>1365</v>
      </c>
      <c r="G114" s="54">
        <f>COUNTIF(D115:$D$1990,366)</f>
        <v>511</v>
      </c>
      <c r="H114" s="50"/>
    </row>
    <row r="115" spans="1:8" x14ac:dyDescent="0.25">
      <c r="A115" s="54">
        <f>COUNTIF($C$3:C115,"Да")</f>
        <v>1</v>
      </c>
      <c r="B115" s="53">
        <f t="shared" si="2"/>
        <v>45513</v>
      </c>
      <c r="C115" s="53" t="str">
        <f>IF(ISERROR(VLOOKUP(B115,Оп28_BYN→RUB!$C$3:$C$24,1,0)),"Нет","Да")</f>
        <v>Нет</v>
      </c>
      <c r="D115" s="54">
        <f t="shared" si="3"/>
        <v>366</v>
      </c>
      <c r="E115" s="55">
        <f>('Все выпуски'!$J$4*'Все выпуски'!$J$8)*((VLOOKUP(IF(C115="Нет",VLOOKUP(A115,Оп28_BYN→RUB!$A$2:$C$24,3,0),VLOOKUP((A115-1),Оп28_BYN→RUB!$A$2:$C$24,3,0)),$B$2:$G$1990,5,0)-VLOOKUP(B115,$B$2:$G$1990,5,0))/365+(VLOOKUP(IF(C115="Нет",VLOOKUP(A115,Оп28_BYN→RUB!$A$2:$C$24,3,0),VLOOKUP((A115-1),Оп28_BYN→RUB!$A$2:$C$24,3,0)),$B$2:$G$1990,6,0)-VLOOKUP(B115,$B$2:$G$1990,6,0))/366)</f>
        <v>33.395708659295089</v>
      </c>
      <c r="F115" s="54">
        <f>COUNTIF(D116:$D$1990,365)</f>
        <v>1365</v>
      </c>
      <c r="G115" s="54">
        <f>COUNTIF(D116:$D$1990,366)</f>
        <v>510</v>
      </c>
      <c r="H115" s="50"/>
    </row>
    <row r="116" spans="1:8" x14ac:dyDescent="0.25">
      <c r="A116" s="54">
        <f>COUNTIF($C$3:C116,"Да")</f>
        <v>1</v>
      </c>
      <c r="B116" s="53">
        <f t="shared" si="2"/>
        <v>45514</v>
      </c>
      <c r="C116" s="53" t="str">
        <f>IF(ISERROR(VLOOKUP(B116,Оп28_BYN→RUB!$C$3:$C$24,1,0)),"Нет","Да")</f>
        <v>Нет</v>
      </c>
      <c r="D116" s="54">
        <f t="shared" si="3"/>
        <v>366</v>
      </c>
      <c r="E116" s="55">
        <f>('Все выпуски'!$J$4*'Все выпуски'!$J$8)*((VLOOKUP(IF(C116="Нет",VLOOKUP(A116,Оп28_BYN→RUB!$A$2:$C$24,3,0),VLOOKUP((A116-1),Оп28_BYN→RUB!$A$2:$C$24,3,0)),$B$2:$G$1990,5,0)-VLOOKUP(B116,$B$2:$G$1990,5,0))/365+(VLOOKUP(IF(C116="Нет",VLOOKUP(A116,Оп28_BYN→RUB!$A$2:$C$24,3,0),VLOOKUP((A116-1),Оп28_BYN→RUB!$A$2:$C$24,3,0)),$B$2:$G$1990,6,0)-VLOOKUP(B116,$B$2:$G$1990,6,0))/366)</f>
        <v>40.074850391154108</v>
      </c>
      <c r="F116" s="54">
        <f>COUNTIF(D117:$D$1990,365)</f>
        <v>1365</v>
      </c>
      <c r="G116" s="54">
        <f>COUNTIF(D117:$D$1990,366)</f>
        <v>509</v>
      </c>
      <c r="H116" s="50"/>
    </row>
    <row r="117" spans="1:8" x14ac:dyDescent="0.25">
      <c r="A117" s="54">
        <f>COUNTIF($C$3:C117,"Да")</f>
        <v>1</v>
      </c>
      <c r="B117" s="53">
        <f t="shared" si="2"/>
        <v>45515</v>
      </c>
      <c r="C117" s="53" t="str">
        <f>IF(ISERROR(VLOOKUP(B117,Оп28_BYN→RUB!$C$3:$C$24,1,0)),"Нет","Да")</f>
        <v>Нет</v>
      </c>
      <c r="D117" s="54">
        <f t="shared" si="3"/>
        <v>366</v>
      </c>
      <c r="E117" s="55">
        <f>('Все выпуски'!$J$4*'Все выпуски'!$J$8)*((VLOOKUP(IF(C117="Нет",VLOOKUP(A117,Оп28_BYN→RUB!$A$2:$C$24,3,0),VLOOKUP((A117-1),Оп28_BYN→RUB!$A$2:$C$24,3,0)),$B$2:$G$1990,5,0)-VLOOKUP(B117,$B$2:$G$1990,5,0))/365+(VLOOKUP(IF(C117="Нет",VLOOKUP(A117,Оп28_BYN→RUB!$A$2:$C$24,3,0),VLOOKUP((A117-1),Оп28_BYN→RUB!$A$2:$C$24,3,0)),$B$2:$G$1990,6,0)-VLOOKUP(B117,$B$2:$G$1990,6,0))/366)</f>
        <v>46.753992123013127</v>
      </c>
      <c r="F117" s="54">
        <f>COUNTIF(D118:$D$1990,365)</f>
        <v>1365</v>
      </c>
      <c r="G117" s="54">
        <f>COUNTIF(D118:$D$1990,366)</f>
        <v>508</v>
      </c>
      <c r="H117" s="50"/>
    </row>
    <row r="118" spans="1:8" x14ac:dyDescent="0.25">
      <c r="A118" s="54">
        <f>COUNTIF($C$3:C118,"Да")</f>
        <v>1</v>
      </c>
      <c r="B118" s="53">
        <f t="shared" si="2"/>
        <v>45516</v>
      </c>
      <c r="C118" s="53" t="str">
        <f>IF(ISERROR(VLOOKUP(B118,Оп28_BYN→RUB!$C$3:$C$24,1,0)),"Нет","Да")</f>
        <v>Нет</v>
      </c>
      <c r="D118" s="54">
        <f t="shared" si="3"/>
        <v>366</v>
      </c>
      <c r="E118" s="55">
        <f>('Все выпуски'!$J$4*'Все выпуски'!$J$8)*((VLOOKUP(IF(C118="Нет",VLOOKUP(A118,Оп28_BYN→RUB!$A$2:$C$24,3,0),VLOOKUP((A118-1),Оп28_BYN→RUB!$A$2:$C$24,3,0)),$B$2:$G$1990,5,0)-VLOOKUP(B118,$B$2:$G$1990,5,0))/365+(VLOOKUP(IF(C118="Нет",VLOOKUP(A118,Оп28_BYN→RUB!$A$2:$C$24,3,0),VLOOKUP((A118-1),Оп28_BYN→RUB!$A$2:$C$24,3,0)),$B$2:$G$1990,6,0)-VLOOKUP(B118,$B$2:$G$1990,6,0))/366)</f>
        <v>53.433133854872146</v>
      </c>
      <c r="F118" s="54">
        <f>COUNTIF(D119:$D$1990,365)</f>
        <v>1365</v>
      </c>
      <c r="G118" s="54">
        <f>COUNTIF(D119:$D$1990,366)</f>
        <v>507</v>
      </c>
      <c r="H118" s="50"/>
    </row>
    <row r="119" spans="1:8" x14ac:dyDescent="0.25">
      <c r="A119" s="54">
        <f>COUNTIF($C$3:C119,"Да")</f>
        <v>1</v>
      </c>
      <c r="B119" s="53">
        <f t="shared" si="2"/>
        <v>45517</v>
      </c>
      <c r="C119" s="53" t="str">
        <f>IF(ISERROR(VLOOKUP(B119,Оп28_BYN→RUB!$C$3:$C$24,1,0)),"Нет","Да")</f>
        <v>Нет</v>
      </c>
      <c r="D119" s="54">
        <f t="shared" si="3"/>
        <v>366</v>
      </c>
      <c r="E119" s="55">
        <f>('Все выпуски'!$J$4*'Все выпуски'!$J$8)*((VLOOKUP(IF(C119="Нет",VLOOKUP(A119,Оп28_BYN→RUB!$A$2:$C$24,3,0),VLOOKUP((A119-1),Оп28_BYN→RUB!$A$2:$C$24,3,0)),$B$2:$G$1990,5,0)-VLOOKUP(B119,$B$2:$G$1990,5,0))/365+(VLOOKUP(IF(C119="Нет",VLOOKUP(A119,Оп28_BYN→RUB!$A$2:$C$24,3,0),VLOOKUP((A119-1),Оп28_BYN→RUB!$A$2:$C$24,3,0)),$B$2:$G$1990,6,0)-VLOOKUP(B119,$B$2:$G$1990,6,0))/366)</f>
        <v>60.112275586731165</v>
      </c>
      <c r="F119" s="54">
        <f>COUNTIF(D120:$D$1990,365)</f>
        <v>1365</v>
      </c>
      <c r="G119" s="54">
        <f>COUNTIF(D120:$D$1990,366)</f>
        <v>506</v>
      </c>
      <c r="H119" s="50"/>
    </row>
    <row r="120" spans="1:8" x14ac:dyDescent="0.25">
      <c r="A120" s="54">
        <f>COUNTIF($C$3:C120,"Да")</f>
        <v>1</v>
      </c>
      <c r="B120" s="53">
        <f t="shared" si="2"/>
        <v>45518</v>
      </c>
      <c r="C120" s="53" t="str">
        <f>IF(ISERROR(VLOOKUP(B120,Оп28_BYN→RUB!$C$3:$C$24,1,0)),"Нет","Да")</f>
        <v>Нет</v>
      </c>
      <c r="D120" s="54">
        <f t="shared" si="3"/>
        <v>366</v>
      </c>
      <c r="E120" s="55">
        <f>('Все выпуски'!$J$4*'Все выпуски'!$J$8)*((VLOOKUP(IF(C120="Нет",VLOOKUP(A120,Оп28_BYN→RUB!$A$2:$C$24,3,0),VLOOKUP((A120-1),Оп28_BYN→RUB!$A$2:$C$24,3,0)),$B$2:$G$1990,5,0)-VLOOKUP(B120,$B$2:$G$1990,5,0))/365+(VLOOKUP(IF(C120="Нет",VLOOKUP(A120,Оп28_BYN→RUB!$A$2:$C$24,3,0),VLOOKUP((A120-1),Оп28_BYN→RUB!$A$2:$C$24,3,0)),$B$2:$G$1990,6,0)-VLOOKUP(B120,$B$2:$G$1990,6,0))/366)</f>
        <v>66.791417318590177</v>
      </c>
      <c r="F120" s="54">
        <f>COUNTIF(D121:$D$1990,365)</f>
        <v>1365</v>
      </c>
      <c r="G120" s="54">
        <f>COUNTIF(D121:$D$1990,366)</f>
        <v>505</v>
      </c>
      <c r="H120" s="50"/>
    </row>
    <row r="121" spans="1:8" x14ac:dyDescent="0.25">
      <c r="A121" s="54">
        <f>COUNTIF($C$3:C121,"Да")</f>
        <v>1</v>
      </c>
      <c r="B121" s="53">
        <f t="shared" si="2"/>
        <v>45519</v>
      </c>
      <c r="C121" s="53" t="str">
        <f>IF(ISERROR(VLOOKUP(B121,Оп28_BYN→RUB!$C$3:$C$24,1,0)),"Нет","Да")</f>
        <v>Нет</v>
      </c>
      <c r="D121" s="54">
        <f t="shared" si="3"/>
        <v>366</v>
      </c>
      <c r="E121" s="55">
        <f>('Все выпуски'!$J$4*'Все выпуски'!$J$8)*((VLOOKUP(IF(C121="Нет",VLOOKUP(A121,Оп28_BYN→RUB!$A$2:$C$24,3,0),VLOOKUP((A121-1),Оп28_BYN→RUB!$A$2:$C$24,3,0)),$B$2:$G$1990,5,0)-VLOOKUP(B121,$B$2:$G$1990,5,0))/365+(VLOOKUP(IF(C121="Нет",VLOOKUP(A121,Оп28_BYN→RUB!$A$2:$C$24,3,0),VLOOKUP((A121-1),Оп28_BYN→RUB!$A$2:$C$24,3,0)),$B$2:$G$1990,6,0)-VLOOKUP(B121,$B$2:$G$1990,6,0))/366)</f>
        <v>73.470559050449197</v>
      </c>
      <c r="F121" s="54">
        <f>COUNTIF(D122:$D$1990,365)</f>
        <v>1365</v>
      </c>
      <c r="G121" s="54">
        <f>COUNTIF(D122:$D$1990,366)</f>
        <v>504</v>
      </c>
      <c r="H121" s="50"/>
    </row>
    <row r="122" spans="1:8" x14ac:dyDescent="0.25">
      <c r="A122" s="54">
        <f>COUNTIF($C$3:C122,"Да")</f>
        <v>1</v>
      </c>
      <c r="B122" s="53">
        <f t="shared" si="2"/>
        <v>45520</v>
      </c>
      <c r="C122" s="53" t="str">
        <f>IF(ISERROR(VLOOKUP(B122,Оп28_BYN→RUB!$C$3:$C$24,1,0)),"Нет","Да")</f>
        <v>Нет</v>
      </c>
      <c r="D122" s="54">
        <f t="shared" si="3"/>
        <v>366</v>
      </c>
      <c r="E122" s="55">
        <f>('Все выпуски'!$J$4*'Все выпуски'!$J$8)*((VLOOKUP(IF(C122="Нет",VLOOKUP(A122,Оп28_BYN→RUB!$A$2:$C$24,3,0),VLOOKUP((A122-1),Оп28_BYN→RUB!$A$2:$C$24,3,0)),$B$2:$G$1990,5,0)-VLOOKUP(B122,$B$2:$G$1990,5,0))/365+(VLOOKUP(IF(C122="Нет",VLOOKUP(A122,Оп28_BYN→RUB!$A$2:$C$24,3,0),VLOOKUP((A122-1),Оп28_BYN→RUB!$A$2:$C$24,3,0)),$B$2:$G$1990,6,0)-VLOOKUP(B122,$B$2:$G$1990,6,0))/366)</f>
        <v>80.149700782308216</v>
      </c>
      <c r="F122" s="54">
        <f>COUNTIF(D123:$D$1990,365)</f>
        <v>1365</v>
      </c>
      <c r="G122" s="54">
        <f>COUNTIF(D123:$D$1990,366)</f>
        <v>503</v>
      </c>
      <c r="H122" s="50"/>
    </row>
    <row r="123" spans="1:8" x14ac:dyDescent="0.25">
      <c r="A123" s="54">
        <f>COUNTIF($C$3:C123,"Да")</f>
        <v>1</v>
      </c>
      <c r="B123" s="53">
        <f t="shared" si="2"/>
        <v>45521</v>
      </c>
      <c r="C123" s="53" t="str">
        <f>IF(ISERROR(VLOOKUP(B123,Оп28_BYN→RUB!$C$3:$C$24,1,0)),"Нет","Да")</f>
        <v>Нет</v>
      </c>
      <c r="D123" s="54">
        <f t="shared" si="3"/>
        <v>366</v>
      </c>
      <c r="E123" s="55">
        <f>('Все выпуски'!$J$4*'Все выпуски'!$J$8)*((VLOOKUP(IF(C123="Нет",VLOOKUP(A123,Оп28_BYN→RUB!$A$2:$C$24,3,0),VLOOKUP((A123-1),Оп28_BYN→RUB!$A$2:$C$24,3,0)),$B$2:$G$1990,5,0)-VLOOKUP(B123,$B$2:$G$1990,5,0))/365+(VLOOKUP(IF(C123="Нет",VLOOKUP(A123,Оп28_BYN→RUB!$A$2:$C$24,3,0),VLOOKUP((A123-1),Оп28_BYN→RUB!$A$2:$C$24,3,0)),$B$2:$G$1990,6,0)-VLOOKUP(B123,$B$2:$G$1990,6,0))/366)</f>
        <v>86.828842514167235</v>
      </c>
      <c r="F123" s="54">
        <f>COUNTIF(D124:$D$1990,365)</f>
        <v>1365</v>
      </c>
      <c r="G123" s="54">
        <f>COUNTIF(D124:$D$1990,366)</f>
        <v>502</v>
      </c>
      <c r="H123" s="50"/>
    </row>
    <row r="124" spans="1:8" x14ac:dyDescent="0.25">
      <c r="A124" s="54">
        <f>COUNTIF($C$3:C124,"Да")</f>
        <v>1</v>
      </c>
      <c r="B124" s="53">
        <f t="shared" si="2"/>
        <v>45522</v>
      </c>
      <c r="C124" s="53" t="str">
        <f>IF(ISERROR(VLOOKUP(B124,Оп28_BYN→RUB!$C$3:$C$24,1,0)),"Нет","Да")</f>
        <v>Нет</v>
      </c>
      <c r="D124" s="54">
        <f t="shared" si="3"/>
        <v>366</v>
      </c>
      <c r="E124" s="55">
        <f>('Все выпуски'!$J$4*'Все выпуски'!$J$8)*((VLOOKUP(IF(C124="Нет",VLOOKUP(A124,Оп28_BYN→RUB!$A$2:$C$24,3,0),VLOOKUP((A124-1),Оп28_BYN→RUB!$A$2:$C$24,3,0)),$B$2:$G$1990,5,0)-VLOOKUP(B124,$B$2:$G$1990,5,0))/365+(VLOOKUP(IF(C124="Нет",VLOOKUP(A124,Оп28_BYN→RUB!$A$2:$C$24,3,0),VLOOKUP((A124-1),Оп28_BYN→RUB!$A$2:$C$24,3,0)),$B$2:$G$1990,6,0)-VLOOKUP(B124,$B$2:$G$1990,6,0))/366)</f>
        <v>93.507984246026254</v>
      </c>
      <c r="F124" s="54">
        <f>COUNTIF(D125:$D$1990,365)</f>
        <v>1365</v>
      </c>
      <c r="G124" s="54">
        <f>COUNTIF(D125:$D$1990,366)</f>
        <v>501</v>
      </c>
      <c r="H124" s="50"/>
    </row>
    <row r="125" spans="1:8" x14ac:dyDescent="0.25">
      <c r="A125" s="54">
        <f>COUNTIF($C$3:C125,"Да")</f>
        <v>1</v>
      </c>
      <c r="B125" s="53">
        <f t="shared" si="2"/>
        <v>45523</v>
      </c>
      <c r="C125" s="53" t="str">
        <f>IF(ISERROR(VLOOKUP(B125,Оп28_BYN→RUB!$C$3:$C$24,1,0)),"Нет","Да")</f>
        <v>Нет</v>
      </c>
      <c r="D125" s="54">
        <f t="shared" si="3"/>
        <v>366</v>
      </c>
      <c r="E125" s="55">
        <f>('Все выпуски'!$J$4*'Все выпуски'!$J$8)*((VLOOKUP(IF(C125="Нет",VLOOKUP(A125,Оп28_BYN→RUB!$A$2:$C$24,3,0),VLOOKUP((A125-1),Оп28_BYN→RUB!$A$2:$C$24,3,0)),$B$2:$G$1990,5,0)-VLOOKUP(B125,$B$2:$G$1990,5,0))/365+(VLOOKUP(IF(C125="Нет",VLOOKUP(A125,Оп28_BYN→RUB!$A$2:$C$24,3,0),VLOOKUP((A125-1),Оп28_BYN→RUB!$A$2:$C$24,3,0)),$B$2:$G$1990,6,0)-VLOOKUP(B125,$B$2:$G$1990,6,0))/366)</f>
        <v>100.18712597788526</v>
      </c>
      <c r="F125" s="54">
        <f>COUNTIF(D126:$D$1990,365)</f>
        <v>1365</v>
      </c>
      <c r="G125" s="54">
        <f>COUNTIF(D126:$D$1990,366)</f>
        <v>500</v>
      </c>
      <c r="H125" s="50"/>
    </row>
    <row r="126" spans="1:8" x14ac:dyDescent="0.25">
      <c r="A126" s="54">
        <f>COUNTIF($C$3:C126,"Да")</f>
        <v>1</v>
      </c>
      <c r="B126" s="53">
        <f t="shared" si="2"/>
        <v>45524</v>
      </c>
      <c r="C126" s="53" t="str">
        <f>IF(ISERROR(VLOOKUP(B126,Оп28_BYN→RUB!$C$3:$C$24,1,0)),"Нет","Да")</f>
        <v>Нет</v>
      </c>
      <c r="D126" s="54">
        <f t="shared" si="3"/>
        <v>366</v>
      </c>
      <c r="E126" s="55">
        <f>('Все выпуски'!$J$4*'Все выпуски'!$J$8)*((VLOOKUP(IF(C126="Нет",VLOOKUP(A126,Оп28_BYN→RUB!$A$2:$C$24,3,0),VLOOKUP((A126-1),Оп28_BYN→RUB!$A$2:$C$24,3,0)),$B$2:$G$1990,5,0)-VLOOKUP(B126,$B$2:$G$1990,5,0))/365+(VLOOKUP(IF(C126="Нет",VLOOKUP(A126,Оп28_BYN→RUB!$A$2:$C$24,3,0),VLOOKUP((A126-1),Оп28_BYN→RUB!$A$2:$C$24,3,0)),$B$2:$G$1990,6,0)-VLOOKUP(B126,$B$2:$G$1990,6,0))/366)</f>
        <v>106.86626770974429</v>
      </c>
      <c r="F126" s="54">
        <f>COUNTIF(D127:$D$1990,365)</f>
        <v>1365</v>
      </c>
      <c r="G126" s="54">
        <f>COUNTIF(D127:$D$1990,366)</f>
        <v>499</v>
      </c>
      <c r="H126" s="50"/>
    </row>
    <row r="127" spans="1:8" x14ac:dyDescent="0.25">
      <c r="A127" s="54">
        <f>COUNTIF($C$3:C127,"Да")</f>
        <v>1</v>
      </c>
      <c r="B127" s="53">
        <f t="shared" si="2"/>
        <v>45525</v>
      </c>
      <c r="C127" s="53" t="str">
        <f>IF(ISERROR(VLOOKUP(B127,Оп28_BYN→RUB!$C$3:$C$24,1,0)),"Нет","Да")</f>
        <v>Нет</v>
      </c>
      <c r="D127" s="54">
        <f t="shared" si="3"/>
        <v>366</v>
      </c>
      <c r="E127" s="55">
        <f>('Все выпуски'!$J$4*'Все выпуски'!$J$8)*((VLOOKUP(IF(C127="Нет",VLOOKUP(A127,Оп28_BYN→RUB!$A$2:$C$24,3,0),VLOOKUP((A127-1),Оп28_BYN→RUB!$A$2:$C$24,3,0)),$B$2:$G$1990,5,0)-VLOOKUP(B127,$B$2:$G$1990,5,0))/365+(VLOOKUP(IF(C127="Нет",VLOOKUP(A127,Оп28_BYN→RUB!$A$2:$C$24,3,0),VLOOKUP((A127-1),Оп28_BYN→RUB!$A$2:$C$24,3,0)),$B$2:$G$1990,6,0)-VLOOKUP(B127,$B$2:$G$1990,6,0))/366)</f>
        <v>113.54540944160331</v>
      </c>
      <c r="F127" s="54">
        <f>COUNTIF(D128:$D$1990,365)</f>
        <v>1365</v>
      </c>
      <c r="G127" s="54">
        <f>COUNTIF(D128:$D$1990,366)</f>
        <v>498</v>
      </c>
      <c r="H127" s="50"/>
    </row>
    <row r="128" spans="1:8" x14ac:dyDescent="0.25">
      <c r="A128" s="54">
        <f>COUNTIF($C$3:C128,"Да")</f>
        <v>1</v>
      </c>
      <c r="B128" s="53">
        <f t="shared" si="2"/>
        <v>45526</v>
      </c>
      <c r="C128" s="53" t="str">
        <f>IF(ISERROR(VLOOKUP(B128,Оп28_BYN→RUB!$C$3:$C$24,1,0)),"Нет","Да")</f>
        <v>Нет</v>
      </c>
      <c r="D128" s="54">
        <f t="shared" si="3"/>
        <v>366</v>
      </c>
      <c r="E128" s="55">
        <f>('Все выпуски'!$J$4*'Все выпуски'!$J$8)*((VLOOKUP(IF(C128="Нет",VLOOKUP(A128,Оп28_BYN→RUB!$A$2:$C$24,3,0),VLOOKUP((A128-1),Оп28_BYN→RUB!$A$2:$C$24,3,0)),$B$2:$G$1990,5,0)-VLOOKUP(B128,$B$2:$G$1990,5,0))/365+(VLOOKUP(IF(C128="Нет",VLOOKUP(A128,Оп28_BYN→RUB!$A$2:$C$24,3,0),VLOOKUP((A128-1),Оп28_BYN→RUB!$A$2:$C$24,3,0)),$B$2:$G$1990,6,0)-VLOOKUP(B128,$B$2:$G$1990,6,0))/366)</f>
        <v>120.22455117346233</v>
      </c>
      <c r="F128" s="54">
        <f>COUNTIF(D129:$D$1990,365)</f>
        <v>1365</v>
      </c>
      <c r="G128" s="54">
        <f>COUNTIF(D129:$D$1990,366)</f>
        <v>497</v>
      </c>
      <c r="H128" s="50"/>
    </row>
    <row r="129" spans="1:8" x14ac:dyDescent="0.25">
      <c r="A129" s="54">
        <f>COUNTIF($C$3:C129,"Да")</f>
        <v>1</v>
      </c>
      <c r="B129" s="53">
        <f t="shared" si="2"/>
        <v>45527</v>
      </c>
      <c r="C129" s="53" t="str">
        <f>IF(ISERROR(VLOOKUP(B129,Оп28_BYN→RUB!$C$3:$C$24,1,0)),"Нет","Да")</f>
        <v>Нет</v>
      </c>
      <c r="D129" s="54">
        <f t="shared" si="3"/>
        <v>366</v>
      </c>
      <c r="E129" s="55">
        <f>('Все выпуски'!$J$4*'Все выпуски'!$J$8)*((VLOOKUP(IF(C129="Нет",VLOOKUP(A129,Оп28_BYN→RUB!$A$2:$C$24,3,0),VLOOKUP((A129-1),Оп28_BYN→RUB!$A$2:$C$24,3,0)),$B$2:$G$1990,5,0)-VLOOKUP(B129,$B$2:$G$1990,5,0))/365+(VLOOKUP(IF(C129="Нет",VLOOKUP(A129,Оп28_BYN→RUB!$A$2:$C$24,3,0),VLOOKUP((A129-1),Оп28_BYN→RUB!$A$2:$C$24,3,0)),$B$2:$G$1990,6,0)-VLOOKUP(B129,$B$2:$G$1990,6,0))/366)</f>
        <v>126.90369290532135</v>
      </c>
      <c r="F129" s="54">
        <f>COUNTIF(D130:$D$1990,365)</f>
        <v>1365</v>
      </c>
      <c r="G129" s="54">
        <f>COUNTIF(D130:$D$1990,366)</f>
        <v>496</v>
      </c>
      <c r="H129" s="50"/>
    </row>
    <row r="130" spans="1:8" x14ac:dyDescent="0.25">
      <c r="A130" s="54">
        <f>COUNTIF($C$3:C130,"Да")</f>
        <v>1</v>
      </c>
      <c r="B130" s="53">
        <f t="shared" si="2"/>
        <v>45528</v>
      </c>
      <c r="C130" s="53" t="str">
        <f>IF(ISERROR(VLOOKUP(B130,Оп28_BYN→RUB!$C$3:$C$24,1,0)),"Нет","Да")</f>
        <v>Нет</v>
      </c>
      <c r="D130" s="54">
        <f t="shared" si="3"/>
        <v>366</v>
      </c>
      <c r="E130" s="55">
        <f>('Все выпуски'!$J$4*'Все выпуски'!$J$8)*((VLOOKUP(IF(C130="Нет",VLOOKUP(A130,Оп28_BYN→RUB!$A$2:$C$24,3,0),VLOOKUP((A130-1),Оп28_BYN→RUB!$A$2:$C$24,3,0)),$B$2:$G$1990,5,0)-VLOOKUP(B130,$B$2:$G$1990,5,0))/365+(VLOOKUP(IF(C130="Нет",VLOOKUP(A130,Оп28_BYN→RUB!$A$2:$C$24,3,0),VLOOKUP((A130-1),Оп28_BYN→RUB!$A$2:$C$24,3,0)),$B$2:$G$1990,6,0)-VLOOKUP(B130,$B$2:$G$1990,6,0))/366)</f>
        <v>133.58283463718035</v>
      </c>
      <c r="F130" s="54">
        <f>COUNTIF(D131:$D$1990,365)</f>
        <v>1365</v>
      </c>
      <c r="G130" s="54">
        <f>COUNTIF(D131:$D$1990,366)</f>
        <v>495</v>
      </c>
      <c r="H130" s="50"/>
    </row>
    <row r="131" spans="1:8" x14ac:dyDescent="0.25">
      <c r="A131" s="54">
        <f>COUNTIF($C$3:C131,"Да")</f>
        <v>1</v>
      </c>
      <c r="B131" s="53">
        <f t="shared" si="2"/>
        <v>45529</v>
      </c>
      <c r="C131" s="53" t="str">
        <f>IF(ISERROR(VLOOKUP(B131,Оп28_BYN→RUB!$C$3:$C$24,1,0)),"Нет","Да")</f>
        <v>Нет</v>
      </c>
      <c r="D131" s="54">
        <f t="shared" si="3"/>
        <v>366</v>
      </c>
      <c r="E131" s="55">
        <f>('Все выпуски'!$J$4*'Все выпуски'!$J$8)*((VLOOKUP(IF(C131="Нет",VLOOKUP(A131,Оп28_BYN→RUB!$A$2:$C$24,3,0),VLOOKUP((A131-1),Оп28_BYN→RUB!$A$2:$C$24,3,0)),$B$2:$G$1990,5,0)-VLOOKUP(B131,$B$2:$G$1990,5,0))/365+(VLOOKUP(IF(C131="Нет",VLOOKUP(A131,Оп28_BYN→RUB!$A$2:$C$24,3,0),VLOOKUP((A131-1),Оп28_BYN→RUB!$A$2:$C$24,3,0)),$B$2:$G$1990,6,0)-VLOOKUP(B131,$B$2:$G$1990,6,0))/366)</f>
        <v>140.26197636903939</v>
      </c>
      <c r="F131" s="54">
        <f>COUNTIF(D132:$D$1990,365)</f>
        <v>1365</v>
      </c>
      <c r="G131" s="54">
        <f>COUNTIF(D132:$D$1990,366)</f>
        <v>494</v>
      </c>
      <c r="H131" s="50"/>
    </row>
    <row r="132" spans="1:8" x14ac:dyDescent="0.25">
      <c r="A132" s="54">
        <f>COUNTIF($C$3:C132,"Да")</f>
        <v>1</v>
      </c>
      <c r="B132" s="53">
        <f t="shared" ref="B132:B195" si="4">B131+1</f>
        <v>45530</v>
      </c>
      <c r="C132" s="53" t="str">
        <f>IF(ISERROR(VLOOKUP(B132,Оп28_BYN→RUB!$C$3:$C$24,1,0)),"Нет","Да")</f>
        <v>Нет</v>
      </c>
      <c r="D132" s="54">
        <f t="shared" ref="D132:D195" si="5">IF(MOD(YEAR(B132),4)=0,366,365)</f>
        <v>366</v>
      </c>
      <c r="E132" s="55">
        <f>('Все выпуски'!$J$4*'Все выпуски'!$J$8)*((VLOOKUP(IF(C132="Нет",VLOOKUP(A132,Оп28_BYN→RUB!$A$2:$C$24,3,0),VLOOKUP((A132-1),Оп28_BYN→RUB!$A$2:$C$24,3,0)),$B$2:$G$1990,5,0)-VLOOKUP(B132,$B$2:$G$1990,5,0))/365+(VLOOKUP(IF(C132="Нет",VLOOKUP(A132,Оп28_BYN→RUB!$A$2:$C$24,3,0),VLOOKUP((A132-1),Оп28_BYN→RUB!$A$2:$C$24,3,0)),$B$2:$G$1990,6,0)-VLOOKUP(B132,$B$2:$G$1990,6,0))/366)</f>
        <v>146.94111810089839</v>
      </c>
      <c r="F132" s="54">
        <f>COUNTIF(D133:$D$1990,365)</f>
        <v>1365</v>
      </c>
      <c r="G132" s="54">
        <f>COUNTIF(D133:$D$1990,366)</f>
        <v>493</v>
      </c>
      <c r="H132" s="50"/>
    </row>
    <row r="133" spans="1:8" x14ac:dyDescent="0.25">
      <c r="A133" s="54">
        <f>COUNTIF($C$3:C133,"Да")</f>
        <v>1</v>
      </c>
      <c r="B133" s="53">
        <f t="shared" si="4"/>
        <v>45531</v>
      </c>
      <c r="C133" s="53" t="str">
        <f>IF(ISERROR(VLOOKUP(B133,Оп28_BYN→RUB!$C$3:$C$24,1,0)),"Нет","Да")</f>
        <v>Нет</v>
      </c>
      <c r="D133" s="54">
        <f t="shared" si="5"/>
        <v>366</v>
      </c>
      <c r="E133" s="55">
        <f>('Все выпуски'!$J$4*'Все выпуски'!$J$8)*((VLOOKUP(IF(C133="Нет",VLOOKUP(A133,Оп28_BYN→RUB!$A$2:$C$24,3,0),VLOOKUP((A133-1),Оп28_BYN→RUB!$A$2:$C$24,3,0)),$B$2:$G$1990,5,0)-VLOOKUP(B133,$B$2:$G$1990,5,0))/365+(VLOOKUP(IF(C133="Нет",VLOOKUP(A133,Оп28_BYN→RUB!$A$2:$C$24,3,0),VLOOKUP((A133-1),Оп28_BYN→RUB!$A$2:$C$24,3,0)),$B$2:$G$1990,6,0)-VLOOKUP(B133,$B$2:$G$1990,6,0))/366)</f>
        <v>153.62025983275743</v>
      </c>
      <c r="F133" s="54">
        <f>COUNTIF(D134:$D$1990,365)</f>
        <v>1365</v>
      </c>
      <c r="G133" s="54">
        <f>COUNTIF(D134:$D$1990,366)</f>
        <v>492</v>
      </c>
      <c r="H133" s="50"/>
    </row>
    <row r="134" spans="1:8" x14ac:dyDescent="0.25">
      <c r="A134" s="54">
        <f>COUNTIF($C$3:C134,"Да")</f>
        <v>1</v>
      </c>
      <c r="B134" s="53">
        <f t="shared" si="4"/>
        <v>45532</v>
      </c>
      <c r="C134" s="53" t="str">
        <f>IF(ISERROR(VLOOKUP(B134,Оп28_BYN→RUB!$C$3:$C$24,1,0)),"Нет","Да")</f>
        <v>Нет</v>
      </c>
      <c r="D134" s="54">
        <f t="shared" si="5"/>
        <v>366</v>
      </c>
      <c r="E134" s="55">
        <f>('Все выпуски'!$J$4*'Все выпуски'!$J$8)*((VLOOKUP(IF(C134="Нет",VLOOKUP(A134,Оп28_BYN→RUB!$A$2:$C$24,3,0),VLOOKUP((A134-1),Оп28_BYN→RUB!$A$2:$C$24,3,0)),$B$2:$G$1990,5,0)-VLOOKUP(B134,$B$2:$G$1990,5,0))/365+(VLOOKUP(IF(C134="Нет",VLOOKUP(A134,Оп28_BYN→RUB!$A$2:$C$24,3,0),VLOOKUP((A134-1),Оп28_BYN→RUB!$A$2:$C$24,3,0)),$B$2:$G$1990,6,0)-VLOOKUP(B134,$B$2:$G$1990,6,0))/366)</f>
        <v>160.29940156461643</v>
      </c>
      <c r="F134" s="54">
        <f>COUNTIF(D135:$D$1990,365)</f>
        <v>1365</v>
      </c>
      <c r="G134" s="54">
        <f>COUNTIF(D135:$D$1990,366)</f>
        <v>491</v>
      </c>
      <c r="H134" s="50"/>
    </row>
    <row r="135" spans="1:8" x14ac:dyDescent="0.25">
      <c r="A135" s="54">
        <f>COUNTIF($C$3:C135,"Да")</f>
        <v>1</v>
      </c>
      <c r="B135" s="53">
        <f t="shared" si="4"/>
        <v>45533</v>
      </c>
      <c r="C135" s="53" t="str">
        <f>IF(ISERROR(VLOOKUP(B135,Оп28_BYN→RUB!$C$3:$C$24,1,0)),"Нет","Да")</f>
        <v>Нет</v>
      </c>
      <c r="D135" s="54">
        <f t="shared" si="5"/>
        <v>366</v>
      </c>
      <c r="E135" s="55">
        <f>('Все выпуски'!$J$4*'Все выпуски'!$J$8)*((VLOOKUP(IF(C135="Нет",VLOOKUP(A135,Оп28_BYN→RUB!$A$2:$C$24,3,0),VLOOKUP((A135-1),Оп28_BYN→RUB!$A$2:$C$24,3,0)),$B$2:$G$1990,5,0)-VLOOKUP(B135,$B$2:$G$1990,5,0))/365+(VLOOKUP(IF(C135="Нет",VLOOKUP(A135,Оп28_BYN→RUB!$A$2:$C$24,3,0),VLOOKUP((A135-1),Оп28_BYN→RUB!$A$2:$C$24,3,0)),$B$2:$G$1990,6,0)-VLOOKUP(B135,$B$2:$G$1990,6,0))/366)</f>
        <v>166.97854329647546</v>
      </c>
      <c r="F135" s="54">
        <f>COUNTIF(D136:$D$1990,365)</f>
        <v>1365</v>
      </c>
      <c r="G135" s="54">
        <f>COUNTIF(D136:$D$1990,366)</f>
        <v>490</v>
      </c>
      <c r="H135" s="50"/>
    </row>
    <row r="136" spans="1:8" x14ac:dyDescent="0.25">
      <c r="A136" s="54">
        <f>COUNTIF($C$3:C136,"Да")</f>
        <v>1</v>
      </c>
      <c r="B136" s="53">
        <f t="shared" si="4"/>
        <v>45534</v>
      </c>
      <c r="C136" s="53" t="str">
        <f>IF(ISERROR(VLOOKUP(B136,Оп28_BYN→RUB!$C$3:$C$24,1,0)),"Нет","Да")</f>
        <v>Нет</v>
      </c>
      <c r="D136" s="54">
        <f t="shared" si="5"/>
        <v>366</v>
      </c>
      <c r="E136" s="55">
        <f>('Все выпуски'!$J$4*'Все выпуски'!$J$8)*((VLOOKUP(IF(C136="Нет",VLOOKUP(A136,Оп28_BYN→RUB!$A$2:$C$24,3,0),VLOOKUP((A136-1),Оп28_BYN→RUB!$A$2:$C$24,3,0)),$B$2:$G$1990,5,0)-VLOOKUP(B136,$B$2:$G$1990,5,0))/365+(VLOOKUP(IF(C136="Нет",VLOOKUP(A136,Оп28_BYN→RUB!$A$2:$C$24,3,0),VLOOKUP((A136-1),Оп28_BYN→RUB!$A$2:$C$24,3,0)),$B$2:$G$1990,6,0)-VLOOKUP(B136,$B$2:$G$1990,6,0))/366)</f>
        <v>173.65768502833447</v>
      </c>
      <c r="F136" s="54">
        <f>COUNTIF(D137:$D$1990,365)</f>
        <v>1365</v>
      </c>
      <c r="G136" s="54">
        <f>COUNTIF(D137:$D$1990,366)</f>
        <v>489</v>
      </c>
      <c r="H136" s="50"/>
    </row>
    <row r="137" spans="1:8" x14ac:dyDescent="0.25">
      <c r="A137" s="54">
        <f>COUNTIF($C$3:C137,"Да")</f>
        <v>1</v>
      </c>
      <c r="B137" s="53">
        <f t="shared" si="4"/>
        <v>45535</v>
      </c>
      <c r="C137" s="53" t="str">
        <f>IF(ISERROR(VLOOKUP(B137,Оп28_BYN→RUB!$C$3:$C$24,1,0)),"Нет","Да")</f>
        <v>Нет</v>
      </c>
      <c r="D137" s="54">
        <f t="shared" si="5"/>
        <v>366</v>
      </c>
      <c r="E137" s="55">
        <f>('Все выпуски'!$J$4*'Все выпуски'!$J$8)*((VLOOKUP(IF(C137="Нет",VLOOKUP(A137,Оп28_BYN→RUB!$A$2:$C$24,3,0),VLOOKUP((A137-1),Оп28_BYN→RUB!$A$2:$C$24,3,0)),$B$2:$G$1990,5,0)-VLOOKUP(B137,$B$2:$G$1990,5,0))/365+(VLOOKUP(IF(C137="Нет",VLOOKUP(A137,Оп28_BYN→RUB!$A$2:$C$24,3,0),VLOOKUP((A137-1),Оп28_BYN→RUB!$A$2:$C$24,3,0)),$B$2:$G$1990,6,0)-VLOOKUP(B137,$B$2:$G$1990,6,0))/366)</f>
        <v>180.33682676019347</v>
      </c>
      <c r="F137" s="54">
        <f>COUNTIF(D138:$D$1990,365)</f>
        <v>1365</v>
      </c>
      <c r="G137" s="54">
        <f>COUNTIF(D138:$D$1990,366)</f>
        <v>488</v>
      </c>
      <c r="H137" s="50"/>
    </row>
    <row r="138" spans="1:8" x14ac:dyDescent="0.25">
      <c r="A138" s="54">
        <f>COUNTIF($C$3:C138,"Да")</f>
        <v>1</v>
      </c>
      <c r="B138" s="53">
        <f t="shared" si="4"/>
        <v>45536</v>
      </c>
      <c r="C138" s="53" t="str">
        <f>IF(ISERROR(VLOOKUP(B138,Оп28_BYN→RUB!$C$3:$C$24,1,0)),"Нет","Да")</f>
        <v>Нет</v>
      </c>
      <c r="D138" s="54">
        <f t="shared" si="5"/>
        <v>366</v>
      </c>
      <c r="E138" s="55">
        <f>('Все выпуски'!$J$4*'Все выпуски'!$J$8)*((VLOOKUP(IF(C138="Нет",VLOOKUP(A138,Оп28_BYN→RUB!$A$2:$C$24,3,0),VLOOKUP((A138-1),Оп28_BYN→RUB!$A$2:$C$24,3,0)),$B$2:$G$1990,5,0)-VLOOKUP(B138,$B$2:$G$1990,5,0))/365+(VLOOKUP(IF(C138="Нет",VLOOKUP(A138,Оп28_BYN→RUB!$A$2:$C$24,3,0),VLOOKUP((A138-1),Оп28_BYN→RUB!$A$2:$C$24,3,0)),$B$2:$G$1990,6,0)-VLOOKUP(B138,$B$2:$G$1990,6,0))/366)</f>
        <v>187.01596849205251</v>
      </c>
      <c r="F138" s="54">
        <f>COUNTIF(D139:$D$1990,365)</f>
        <v>1365</v>
      </c>
      <c r="G138" s="54">
        <f>COUNTIF(D139:$D$1990,366)</f>
        <v>487</v>
      </c>
      <c r="H138" s="50"/>
    </row>
    <row r="139" spans="1:8" x14ac:dyDescent="0.25">
      <c r="A139" s="54">
        <f>COUNTIF($C$3:C139,"Да")</f>
        <v>1</v>
      </c>
      <c r="B139" s="53">
        <f t="shared" si="4"/>
        <v>45537</v>
      </c>
      <c r="C139" s="53" t="str">
        <f>IF(ISERROR(VLOOKUP(B139,Оп28_BYN→RUB!$C$3:$C$24,1,0)),"Нет","Да")</f>
        <v>Нет</v>
      </c>
      <c r="D139" s="54">
        <f t="shared" si="5"/>
        <v>366</v>
      </c>
      <c r="E139" s="55">
        <f>('Все выпуски'!$J$4*'Все выпуски'!$J$8)*((VLOOKUP(IF(C139="Нет",VLOOKUP(A139,Оп28_BYN→RUB!$A$2:$C$24,3,0),VLOOKUP((A139-1),Оп28_BYN→RUB!$A$2:$C$24,3,0)),$B$2:$G$1990,5,0)-VLOOKUP(B139,$B$2:$G$1990,5,0))/365+(VLOOKUP(IF(C139="Нет",VLOOKUP(A139,Оп28_BYN→RUB!$A$2:$C$24,3,0),VLOOKUP((A139-1),Оп28_BYN→RUB!$A$2:$C$24,3,0)),$B$2:$G$1990,6,0)-VLOOKUP(B139,$B$2:$G$1990,6,0))/366)</f>
        <v>193.69511022391154</v>
      </c>
      <c r="F139" s="54">
        <f>COUNTIF(D140:$D$1990,365)</f>
        <v>1365</v>
      </c>
      <c r="G139" s="54">
        <f>COUNTIF(D140:$D$1990,366)</f>
        <v>486</v>
      </c>
      <c r="H139" s="50"/>
    </row>
    <row r="140" spans="1:8" x14ac:dyDescent="0.25">
      <c r="A140" s="54">
        <f>COUNTIF($C$3:C140,"Да")</f>
        <v>1</v>
      </c>
      <c r="B140" s="53">
        <f t="shared" si="4"/>
        <v>45538</v>
      </c>
      <c r="C140" s="53" t="str">
        <f>IF(ISERROR(VLOOKUP(B140,Оп28_BYN→RUB!$C$3:$C$24,1,0)),"Нет","Да")</f>
        <v>Нет</v>
      </c>
      <c r="D140" s="54">
        <f t="shared" si="5"/>
        <v>366</v>
      </c>
      <c r="E140" s="55">
        <f>('Все выпуски'!$J$4*'Все выпуски'!$J$8)*((VLOOKUP(IF(C140="Нет",VLOOKUP(A140,Оп28_BYN→RUB!$A$2:$C$24,3,0),VLOOKUP((A140-1),Оп28_BYN→RUB!$A$2:$C$24,3,0)),$B$2:$G$1990,5,0)-VLOOKUP(B140,$B$2:$G$1990,5,0))/365+(VLOOKUP(IF(C140="Нет",VLOOKUP(A140,Оп28_BYN→RUB!$A$2:$C$24,3,0),VLOOKUP((A140-1),Оп28_BYN→RUB!$A$2:$C$24,3,0)),$B$2:$G$1990,6,0)-VLOOKUP(B140,$B$2:$G$1990,6,0))/366)</f>
        <v>200.37425195577052</v>
      </c>
      <c r="F140" s="54">
        <f>COUNTIF(D141:$D$1990,365)</f>
        <v>1365</v>
      </c>
      <c r="G140" s="54">
        <f>COUNTIF(D141:$D$1990,366)</f>
        <v>485</v>
      </c>
      <c r="H140" s="50"/>
    </row>
    <row r="141" spans="1:8" x14ac:dyDescent="0.25">
      <c r="A141" s="54">
        <f>COUNTIF($C$3:C141,"Да")</f>
        <v>1</v>
      </c>
      <c r="B141" s="53">
        <f t="shared" si="4"/>
        <v>45539</v>
      </c>
      <c r="C141" s="53" t="str">
        <f>IF(ISERROR(VLOOKUP(B141,Оп28_BYN→RUB!$C$3:$C$24,1,0)),"Нет","Да")</f>
        <v>Нет</v>
      </c>
      <c r="D141" s="54">
        <f t="shared" si="5"/>
        <v>366</v>
      </c>
      <c r="E141" s="55">
        <f>('Все выпуски'!$J$4*'Все выпуски'!$J$8)*((VLOOKUP(IF(C141="Нет",VLOOKUP(A141,Оп28_BYN→RUB!$A$2:$C$24,3,0),VLOOKUP((A141-1),Оп28_BYN→RUB!$A$2:$C$24,3,0)),$B$2:$G$1990,5,0)-VLOOKUP(B141,$B$2:$G$1990,5,0))/365+(VLOOKUP(IF(C141="Нет",VLOOKUP(A141,Оп28_BYN→RUB!$A$2:$C$24,3,0),VLOOKUP((A141-1),Оп28_BYN→RUB!$A$2:$C$24,3,0)),$B$2:$G$1990,6,0)-VLOOKUP(B141,$B$2:$G$1990,6,0))/366)</f>
        <v>207.05339368762955</v>
      </c>
      <c r="F141" s="54">
        <f>COUNTIF(D142:$D$1990,365)</f>
        <v>1365</v>
      </c>
      <c r="G141" s="54">
        <f>COUNTIF(D142:$D$1990,366)</f>
        <v>484</v>
      </c>
      <c r="H141" s="50"/>
    </row>
    <row r="142" spans="1:8" x14ac:dyDescent="0.25">
      <c r="A142" s="54">
        <f>COUNTIF($C$3:C142,"Да")</f>
        <v>1</v>
      </c>
      <c r="B142" s="53">
        <f t="shared" si="4"/>
        <v>45540</v>
      </c>
      <c r="C142" s="53" t="str">
        <f>IF(ISERROR(VLOOKUP(B142,Оп28_BYN→RUB!$C$3:$C$24,1,0)),"Нет","Да")</f>
        <v>Нет</v>
      </c>
      <c r="D142" s="54">
        <f t="shared" si="5"/>
        <v>366</v>
      </c>
      <c r="E142" s="55">
        <f>('Все выпуски'!$J$4*'Все выпуски'!$J$8)*((VLOOKUP(IF(C142="Нет",VLOOKUP(A142,Оп28_BYN→RUB!$A$2:$C$24,3,0),VLOOKUP((A142-1),Оп28_BYN→RUB!$A$2:$C$24,3,0)),$B$2:$G$1990,5,0)-VLOOKUP(B142,$B$2:$G$1990,5,0))/365+(VLOOKUP(IF(C142="Нет",VLOOKUP(A142,Оп28_BYN→RUB!$A$2:$C$24,3,0),VLOOKUP((A142-1),Оп28_BYN→RUB!$A$2:$C$24,3,0)),$B$2:$G$1990,6,0)-VLOOKUP(B142,$B$2:$G$1990,6,0))/366)</f>
        <v>213.73253541948858</v>
      </c>
      <c r="F142" s="54">
        <f>COUNTIF(D143:$D$1990,365)</f>
        <v>1365</v>
      </c>
      <c r="G142" s="54">
        <f>COUNTIF(D143:$D$1990,366)</f>
        <v>483</v>
      </c>
      <c r="H142" s="50"/>
    </row>
    <row r="143" spans="1:8" x14ac:dyDescent="0.25">
      <c r="A143" s="54">
        <f>COUNTIF($C$3:C143,"Да")</f>
        <v>1</v>
      </c>
      <c r="B143" s="53">
        <f t="shared" si="4"/>
        <v>45541</v>
      </c>
      <c r="C143" s="53" t="str">
        <f>IF(ISERROR(VLOOKUP(B143,Оп28_BYN→RUB!$C$3:$C$24,1,0)),"Нет","Да")</f>
        <v>Нет</v>
      </c>
      <c r="D143" s="54">
        <f t="shared" si="5"/>
        <v>366</v>
      </c>
      <c r="E143" s="55">
        <f>('Все выпуски'!$J$4*'Все выпуски'!$J$8)*((VLOOKUP(IF(C143="Нет",VLOOKUP(A143,Оп28_BYN→RUB!$A$2:$C$24,3,0),VLOOKUP((A143-1),Оп28_BYN→RUB!$A$2:$C$24,3,0)),$B$2:$G$1990,5,0)-VLOOKUP(B143,$B$2:$G$1990,5,0))/365+(VLOOKUP(IF(C143="Нет",VLOOKUP(A143,Оп28_BYN→RUB!$A$2:$C$24,3,0),VLOOKUP((A143-1),Оп28_BYN→RUB!$A$2:$C$24,3,0)),$B$2:$G$1990,6,0)-VLOOKUP(B143,$B$2:$G$1990,6,0))/366)</f>
        <v>220.41167715134762</v>
      </c>
      <c r="F143" s="54">
        <f>COUNTIF(D144:$D$1990,365)</f>
        <v>1365</v>
      </c>
      <c r="G143" s="54">
        <f>COUNTIF(D144:$D$1990,366)</f>
        <v>482</v>
      </c>
      <c r="H143" s="50"/>
    </row>
    <row r="144" spans="1:8" x14ac:dyDescent="0.25">
      <c r="A144" s="54">
        <f>COUNTIF($C$3:C144,"Да")</f>
        <v>1</v>
      </c>
      <c r="B144" s="53">
        <f t="shared" si="4"/>
        <v>45542</v>
      </c>
      <c r="C144" s="53" t="str">
        <f>IF(ISERROR(VLOOKUP(B144,Оп28_BYN→RUB!$C$3:$C$24,1,0)),"Нет","Да")</f>
        <v>Нет</v>
      </c>
      <c r="D144" s="54">
        <f t="shared" si="5"/>
        <v>366</v>
      </c>
      <c r="E144" s="55">
        <f>('Все выпуски'!$J$4*'Все выпуски'!$J$8)*((VLOOKUP(IF(C144="Нет",VLOOKUP(A144,Оп28_BYN→RUB!$A$2:$C$24,3,0),VLOOKUP((A144-1),Оп28_BYN→RUB!$A$2:$C$24,3,0)),$B$2:$G$1990,5,0)-VLOOKUP(B144,$B$2:$G$1990,5,0))/365+(VLOOKUP(IF(C144="Нет",VLOOKUP(A144,Оп28_BYN→RUB!$A$2:$C$24,3,0),VLOOKUP((A144-1),Оп28_BYN→RUB!$A$2:$C$24,3,0)),$B$2:$G$1990,6,0)-VLOOKUP(B144,$B$2:$G$1990,6,0))/366)</f>
        <v>227.09081888320662</v>
      </c>
      <c r="F144" s="54">
        <f>COUNTIF(D145:$D$1990,365)</f>
        <v>1365</v>
      </c>
      <c r="G144" s="54">
        <f>COUNTIF(D145:$D$1990,366)</f>
        <v>481</v>
      </c>
      <c r="H144" s="50"/>
    </row>
    <row r="145" spans="1:8" x14ac:dyDescent="0.25">
      <c r="A145" s="54">
        <f>COUNTIF($C$3:C145,"Да")</f>
        <v>1</v>
      </c>
      <c r="B145" s="53">
        <f t="shared" si="4"/>
        <v>45543</v>
      </c>
      <c r="C145" s="53" t="str">
        <f>IF(ISERROR(VLOOKUP(B145,Оп28_BYN→RUB!$C$3:$C$24,1,0)),"Нет","Да")</f>
        <v>Нет</v>
      </c>
      <c r="D145" s="54">
        <f t="shared" si="5"/>
        <v>366</v>
      </c>
      <c r="E145" s="55">
        <f>('Все выпуски'!$J$4*'Все выпуски'!$J$8)*((VLOOKUP(IF(C145="Нет",VLOOKUP(A145,Оп28_BYN→RUB!$A$2:$C$24,3,0),VLOOKUP((A145-1),Оп28_BYN→RUB!$A$2:$C$24,3,0)),$B$2:$G$1990,5,0)-VLOOKUP(B145,$B$2:$G$1990,5,0))/365+(VLOOKUP(IF(C145="Нет",VLOOKUP(A145,Оп28_BYN→RUB!$A$2:$C$24,3,0),VLOOKUP((A145-1),Оп28_BYN→RUB!$A$2:$C$24,3,0)),$B$2:$G$1990,6,0)-VLOOKUP(B145,$B$2:$G$1990,6,0))/366)</f>
        <v>233.76996061506563</v>
      </c>
      <c r="F145" s="54">
        <f>COUNTIF(D146:$D$1990,365)</f>
        <v>1365</v>
      </c>
      <c r="G145" s="54">
        <f>COUNTIF(D146:$D$1990,366)</f>
        <v>480</v>
      </c>
      <c r="H145" s="50"/>
    </row>
    <row r="146" spans="1:8" x14ac:dyDescent="0.25">
      <c r="A146" s="54">
        <f>COUNTIF($C$3:C146,"Да")</f>
        <v>1</v>
      </c>
      <c r="B146" s="53">
        <f t="shared" si="4"/>
        <v>45544</v>
      </c>
      <c r="C146" s="53" t="str">
        <f>IF(ISERROR(VLOOKUP(B146,Оп28_BYN→RUB!$C$3:$C$24,1,0)),"Нет","Да")</f>
        <v>Нет</v>
      </c>
      <c r="D146" s="54">
        <f t="shared" si="5"/>
        <v>366</v>
      </c>
      <c r="E146" s="55">
        <f>('Все выпуски'!$J$4*'Все выпуски'!$J$8)*((VLOOKUP(IF(C146="Нет",VLOOKUP(A146,Оп28_BYN→RUB!$A$2:$C$24,3,0),VLOOKUP((A146-1),Оп28_BYN→RUB!$A$2:$C$24,3,0)),$B$2:$G$1990,5,0)-VLOOKUP(B146,$B$2:$G$1990,5,0))/365+(VLOOKUP(IF(C146="Нет",VLOOKUP(A146,Оп28_BYN→RUB!$A$2:$C$24,3,0),VLOOKUP((A146-1),Оп28_BYN→RUB!$A$2:$C$24,3,0)),$B$2:$G$1990,6,0)-VLOOKUP(B146,$B$2:$G$1990,6,0))/366)</f>
        <v>240.44910234692466</v>
      </c>
      <c r="F146" s="54">
        <f>COUNTIF(D147:$D$1990,365)</f>
        <v>1365</v>
      </c>
      <c r="G146" s="54">
        <f>COUNTIF(D147:$D$1990,366)</f>
        <v>479</v>
      </c>
      <c r="H146" s="50"/>
    </row>
    <row r="147" spans="1:8" x14ac:dyDescent="0.25">
      <c r="A147" s="54">
        <f>COUNTIF($C$3:C147,"Да")</f>
        <v>1</v>
      </c>
      <c r="B147" s="53">
        <f t="shared" si="4"/>
        <v>45545</v>
      </c>
      <c r="C147" s="53" t="str">
        <f>IF(ISERROR(VLOOKUP(B147,Оп28_BYN→RUB!$C$3:$C$24,1,0)),"Нет","Да")</f>
        <v>Нет</v>
      </c>
      <c r="D147" s="54">
        <f t="shared" si="5"/>
        <v>366</v>
      </c>
      <c r="E147" s="55">
        <f>('Все выпуски'!$J$4*'Все выпуски'!$J$8)*((VLOOKUP(IF(C147="Нет",VLOOKUP(A147,Оп28_BYN→RUB!$A$2:$C$24,3,0),VLOOKUP((A147-1),Оп28_BYN→RUB!$A$2:$C$24,3,0)),$B$2:$G$1990,5,0)-VLOOKUP(B147,$B$2:$G$1990,5,0))/365+(VLOOKUP(IF(C147="Нет",VLOOKUP(A147,Оп28_BYN→RUB!$A$2:$C$24,3,0),VLOOKUP((A147-1),Оп28_BYN→RUB!$A$2:$C$24,3,0)),$B$2:$G$1990,6,0)-VLOOKUP(B147,$B$2:$G$1990,6,0))/366)</f>
        <v>247.12824407878367</v>
      </c>
      <c r="F147" s="54">
        <f>COUNTIF(D148:$D$1990,365)</f>
        <v>1365</v>
      </c>
      <c r="G147" s="54">
        <f>COUNTIF(D148:$D$1990,366)</f>
        <v>478</v>
      </c>
      <c r="H147" s="50"/>
    </row>
    <row r="148" spans="1:8" x14ac:dyDescent="0.25">
      <c r="A148" s="54">
        <f>COUNTIF($C$3:C148,"Да")</f>
        <v>1</v>
      </c>
      <c r="B148" s="53">
        <f t="shared" si="4"/>
        <v>45546</v>
      </c>
      <c r="C148" s="53" t="str">
        <f>IF(ISERROR(VLOOKUP(B148,Оп28_BYN→RUB!$C$3:$C$24,1,0)),"Нет","Да")</f>
        <v>Нет</v>
      </c>
      <c r="D148" s="54">
        <f t="shared" si="5"/>
        <v>366</v>
      </c>
      <c r="E148" s="55">
        <f>('Все выпуски'!$J$4*'Все выпуски'!$J$8)*((VLOOKUP(IF(C148="Нет",VLOOKUP(A148,Оп28_BYN→RUB!$A$2:$C$24,3,0),VLOOKUP((A148-1),Оп28_BYN→RUB!$A$2:$C$24,3,0)),$B$2:$G$1990,5,0)-VLOOKUP(B148,$B$2:$G$1990,5,0))/365+(VLOOKUP(IF(C148="Нет",VLOOKUP(A148,Оп28_BYN→RUB!$A$2:$C$24,3,0),VLOOKUP((A148-1),Оп28_BYN→RUB!$A$2:$C$24,3,0)),$B$2:$G$1990,6,0)-VLOOKUP(B148,$B$2:$G$1990,6,0))/366)</f>
        <v>253.8073858106427</v>
      </c>
      <c r="F148" s="54">
        <f>COUNTIF(D149:$D$1990,365)</f>
        <v>1365</v>
      </c>
      <c r="G148" s="54">
        <f>COUNTIF(D149:$D$1990,366)</f>
        <v>477</v>
      </c>
      <c r="H148" s="50"/>
    </row>
    <row r="149" spans="1:8" x14ac:dyDescent="0.25">
      <c r="A149" s="54">
        <f>COUNTIF($C$3:C149,"Да")</f>
        <v>1</v>
      </c>
      <c r="B149" s="53">
        <f t="shared" si="4"/>
        <v>45547</v>
      </c>
      <c r="C149" s="53" t="str">
        <f>IF(ISERROR(VLOOKUP(B149,Оп28_BYN→RUB!$C$3:$C$24,1,0)),"Нет","Да")</f>
        <v>Нет</v>
      </c>
      <c r="D149" s="54">
        <f t="shared" si="5"/>
        <v>366</v>
      </c>
      <c r="E149" s="55">
        <f>('Все выпуски'!$J$4*'Все выпуски'!$J$8)*((VLOOKUP(IF(C149="Нет",VLOOKUP(A149,Оп28_BYN→RUB!$A$2:$C$24,3,0),VLOOKUP((A149-1),Оп28_BYN→RUB!$A$2:$C$24,3,0)),$B$2:$G$1990,5,0)-VLOOKUP(B149,$B$2:$G$1990,5,0))/365+(VLOOKUP(IF(C149="Нет",VLOOKUP(A149,Оп28_BYN→RUB!$A$2:$C$24,3,0),VLOOKUP((A149-1),Оп28_BYN→RUB!$A$2:$C$24,3,0)),$B$2:$G$1990,6,0)-VLOOKUP(B149,$B$2:$G$1990,6,0))/366)</f>
        <v>260.48652754250168</v>
      </c>
      <c r="F149" s="54">
        <f>COUNTIF(D150:$D$1990,365)</f>
        <v>1365</v>
      </c>
      <c r="G149" s="54">
        <f>COUNTIF(D150:$D$1990,366)</f>
        <v>476</v>
      </c>
      <c r="H149" s="50"/>
    </row>
    <row r="150" spans="1:8" x14ac:dyDescent="0.25">
      <c r="A150" s="54">
        <f>COUNTIF($C$3:C150,"Да")</f>
        <v>1</v>
      </c>
      <c r="B150" s="53">
        <f t="shared" si="4"/>
        <v>45548</v>
      </c>
      <c r="C150" s="53" t="str">
        <f>IF(ISERROR(VLOOKUP(B150,Оп28_BYN→RUB!$C$3:$C$24,1,0)),"Нет","Да")</f>
        <v>Нет</v>
      </c>
      <c r="D150" s="54">
        <f t="shared" si="5"/>
        <v>366</v>
      </c>
      <c r="E150" s="55">
        <f>('Все выпуски'!$J$4*'Все выпуски'!$J$8)*((VLOOKUP(IF(C150="Нет",VLOOKUP(A150,Оп28_BYN→RUB!$A$2:$C$24,3,0),VLOOKUP((A150-1),Оп28_BYN→RUB!$A$2:$C$24,3,0)),$B$2:$G$1990,5,0)-VLOOKUP(B150,$B$2:$G$1990,5,0))/365+(VLOOKUP(IF(C150="Нет",VLOOKUP(A150,Оп28_BYN→RUB!$A$2:$C$24,3,0),VLOOKUP((A150-1),Оп28_BYN→RUB!$A$2:$C$24,3,0)),$B$2:$G$1990,6,0)-VLOOKUP(B150,$B$2:$G$1990,6,0))/366)</f>
        <v>267.16566927436071</v>
      </c>
      <c r="F150" s="54">
        <f>COUNTIF(D151:$D$1990,365)</f>
        <v>1365</v>
      </c>
      <c r="G150" s="54">
        <f>COUNTIF(D151:$D$1990,366)</f>
        <v>475</v>
      </c>
      <c r="H150" s="50"/>
    </row>
    <row r="151" spans="1:8" x14ac:dyDescent="0.25">
      <c r="A151" s="54">
        <f>COUNTIF($C$3:C151,"Да")</f>
        <v>1</v>
      </c>
      <c r="B151" s="53">
        <f t="shared" si="4"/>
        <v>45549</v>
      </c>
      <c r="C151" s="53" t="str">
        <f>IF(ISERROR(VLOOKUP(B151,Оп28_BYN→RUB!$C$3:$C$24,1,0)),"Нет","Да")</f>
        <v>Нет</v>
      </c>
      <c r="D151" s="54">
        <f t="shared" si="5"/>
        <v>366</v>
      </c>
      <c r="E151" s="55">
        <f>('Все выпуски'!$J$4*'Все выпуски'!$J$8)*((VLOOKUP(IF(C151="Нет",VLOOKUP(A151,Оп28_BYN→RUB!$A$2:$C$24,3,0),VLOOKUP((A151-1),Оп28_BYN→RUB!$A$2:$C$24,3,0)),$B$2:$G$1990,5,0)-VLOOKUP(B151,$B$2:$G$1990,5,0))/365+(VLOOKUP(IF(C151="Нет",VLOOKUP(A151,Оп28_BYN→RUB!$A$2:$C$24,3,0),VLOOKUP((A151-1),Оп28_BYN→RUB!$A$2:$C$24,3,0)),$B$2:$G$1990,6,0)-VLOOKUP(B151,$B$2:$G$1990,6,0))/366)</f>
        <v>273.84481100621974</v>
      </c>
      <c r="F151" s="54">
        <f>COUNTIF(D152:$D$1990,365)</f>
        <v>1365</v>
      </c>
      <c r="G151" s="54">
        <f>COUNTIF(D152:$D$1990,366)</f>
        <v>474</v>
      </c>
      <c r="H151" s="50"/>
    </row>
    <row r="152" spans="1:8" x14ac:dyDescent="0.25">
      <c r="A152" s="54">
        <f>COUNTIF($C$3:C152,"Да")</f>
        <v>1</v>
      </c>
      <c r="B152" s="53">
        <f t="shared" si="4"/>
        <v>45550</v>
      </c>
      <c r="C152" s="53" t="str">
        <f>IF(ISERROR(VLOOKUP(B152,Оп28_BYN→RUB!$C$3:$C$24,1,0)),"Нет","Да")</f>
        <v>Нет</v>
      </c>
      <c r="D152" s="54">
        <f t="shared" si="5"/>
        <v>366</v>
      </c>
      <c r="E152" s="55">
        <f>('Все выпуски'!$J$4*'Все выпуски'!$J$8)*((VLOOKUP(IF(C152="Нет",VLOOKUP(A152,Оп28_BYN→RUB!$A$2:$C$24,3,0),VLOOKUP((A152-1),Оп28_BYN→RUB!$A$2:$C$24,3,0)),$B$2:$G$1990,5,0)-VLOOKUP(B152,$B$2:$G$1990,5,0))/365+(VLOOKUP(IF(C152="Нет",VLOOKUP(A152,Оп28_BYN→RUB!$A$2:$C$24,3,0),VLOOKUP((A152-1),Оп28_BYN→RUB!$A$2:$C$24,3,0)),$B$2:$G$1990,6,0)-VLOOKUP(B152,$B$2:$G$1990,6,0))/366)</f>
        <v>280.52395273807878</v>
      </c>
      <c r="F152" s="54">
        <f>COUNTIF(D153:$D$1990,365)</f>
        <v>1365</v>
      </c>
      <c r="G152" s="54">
        <f>COUNTIF(D153:$D$1990,366)</f>
        <v>473</v>
      </c>
      <c r="H152" s="50"/>
    </row>
    <row r="153" spans="1:8" x14ac:dyDescent="0.25">
      <c r="A153" s="54">
        <f>COUNTIF($C$3:C153,"Да")</f>
        <v>1</v>
      </c>
      <c r="B153" s="53">
        <f t="shared" si="4"/>
        <v>45551</v>
      </c>
      <c r="C153" s="53" t="str">
        <f>IF(ISERROR(VLOOKUP(B153,Оп28_BYN→RUB!$C$3:$C$24,1,0)),"Нет","Да")</f>
        <v>Нет</v>
      </c>
      <c r="D153" s="54">
        <f t="shared" si="5"/>
        <v>366</v>
      </c>
      <c r="E153" s="55">
        <f>('Все выпуски'!$J$4*'Все выпуски'!$J$8)*((VLOOKUP(IF(C153="Нет",VLOOKUP(A153,Оп28_BYN→RUB!$A$2:$C$24,3,0),VLOOKUP((A153-1),Оп28_BYN→RUB!$A$2:$C$24,3,0)),$B$2:$G$1990,5,0)-VLOOKUP(B153,$B$2:$G$1990,5,0))/365+(VLOOKUP(IF(C153="Нет",VLOOKUP(A153,Оп28_BYN→RUB!$A$2:$C$24,3,0),VLOOKUP((A153-1),Оп28_BYN→RUB!$A$2:$C$24,3,0)),$B$2:$G$1990,6,0)-VLOOKUP(B153,$B$2:$G$1990,6,0))/366)</f>
        <v>287.20309446993781</v>
      </c>
      <c r="F153" s="54">
        <f>COUNTIF(D154:$D$1990,365)</f>
        <v>1365</v>
      </c>
      <c r="G153" s="54">
        <f>COUNTIF(D154:$D$1990,366)</f>
        <v>472</v>
      </c>
      <c r="H153" s="50"/>
    </row>
    <row r="154" spans="1:8" x14ac:dyDescent="0.25">
      <c r="A154" s="54">
        <f>COUNTIF($C$3:C154,"Да")</f>
        <v>1</v>
      </c>
      <c r="B154" s="53">
        <f t="shared" si="4"/>
        <v>45552</v>
      </c>
      <c r="C154" s="53" t="str">
        <f>IF(ISERROR(VLOOKUP(B154,Оп28_BYN→RUB!$C$3:$C$24,1,0)),"Нет","Да")</f>
        <v>Нет</v>
      </c>
      <c r="D154" s="54">
        <f t="shared" si="5"/>
        <v>366</v>
      </c>
      <c r="E154" s="55">
        <f>('Все выпуски'!$J$4*'Все выпуски'!$J$8)*((VLOOKUP(IF(C154="Нет",VLOOKUP(A154,Оп28_BYN→RUB!$A$2:$C$24,3,0),VLOOKUP((A154-1),Оп28_BYN→RUB!$A$2:$C$24,3,0)),$B$2:$G$1990,5,0)-VLOOKUP(B154,$B$2:$G$1990,5,0))/365+(VLOOKUP(IF(C154="Нет",VLOOKUP(A154,Оп28_BYN→RUB!$A$2:$C$24,3,0),VLOOKUP((A154-1),Оп28_BYN→RUB!$A$2:$C$24,3,0)),$B$2:$G$1990,6,0)-VLOOKUP(B154,$B$2:$G$1990,6,0))/366)</f>
        <v>293.88223620179679</v>
      </c>
      <c r="F154" s="54">
        <f>COUNTIF(D155:$D$1990,365)</f>
        <v>1365</v>
      </c>
      <c r="G154" s="54">
        <f>COUNTIF(D155:$D$1990,366)</f>
        <v>471</v>
      </c>
      <c r="H154" s="50"/>
    </row>
    <row r="155" spans="1:8" x14ac:dyDescent="0.25">
      <c r="A155" s="54">
        <f>COUNTIF($C$3:C155,"Да")</f>
        <v>1</v>
      </c>
      <c r="B155" s="53">
        <f t="shared" si="4"/>
        <v>45553</v>
      </c>
      <c r="C155" s="53" t="str">
        <f>IF(ISERROR(VLOOKUP(B155,Оп28_BYN→RUB!$C$3:$C$24,1,0)),"Нет","Да")</f>
        <v>Нет</v>
      </c>
      <c r="D155" s="54">
        <f t="shared" si="5"/>
        <v>366</v>
      </c>
      <c r="E155" s="55">
        <f>('Все выпуски'!$J$4*'Все выпуски'!$J$8)*((VLOOKUP(IF(C155="Нет",VLOOKUP(A155,Оп28_BYN→RUB!$A$2:$C$24,3,0),VLOOKUP((A155-1),Оп28_BYN→RUB!$A$2:$C$24,3,0)),$B$2:$G$1990,5,0)-VLOOKUP(B155,$B$2:$G$1990,5,0))/365+(VLOOKUP(IF(C155="Нет",VLOOKUP(A155,Оп28_BYN→RUB!$A$2:$C$24,3,0),VLOOKUP((A155-1),Оп28_BYN→RUB!$A$2:$C$24,3,0)),$B$2:$G$1990,6,0)-VLOOKUP(B155,$B$2:$G$1990,6,0))/366)</f>
        <v>300.56137793365582</v>
      </c>
      <c r="F155" s="54">
        <f>COUNTIF(D156:$D$1990,365)</f>
        <v>1365</v>
      </c>
      <c r="G155" s="54">
        <f>COUNTIF(D156:$D$1990,366)</f>
        <v>470</v>
      </c>
      <c r="H155" s="50"/>
    </row>
    <row r="156" spans="1:8" x14ac:dyDescent="0.25">
      <c r="A156" s="54">
        <f>COUNTIF($C$3:C156,"Да")</f>
        <v>1</v>
      </c>
      <c r="B156" s="53">
        <f t="shared" si="4"/>
        <v>45554</v>
      </c>
      <c r="C156" s="53" t="str">
        <f>IF(ISERROR(VLOOKUP(B156,Оп28_BYN→RUB!$C$3:$C$24,1,0)),"Нет","Да")</f>
        <v>Нет</v>
      </c>
      <c r="D156" s="54">
        <f t="shared" si="5"/>
        <v>366</v>
      </c>
      <c r="E156" s="55">
        <f>('Все выпуски'!$J$4*'Все выпуски'!$J$8)*((VLOOKUP(IF(C156="Нет",VLOOKUP(A156,Оп28_BYN→RUB!$A$2:$C$24,3,0),VLOOKUP((A156-1),Оп28_BYN→RUB!$A$2:$C$24,3,0)),$B$2:$G$1990,5,0)-VLOOKUP(B156,$B$2:$G$1990,5,0))/365+(VLOOKUP(IF(C156="Нет",VLOOKUP(A156,Оп28_BYN→RUB!$A$2:$C$24,3,0),VLOOKUP((A156-1),Оп28_BYN→RUB!$A$2:$C$24,3,0)),$B$2:$G$1990,6,0)-VLOOKUP(B156,$B$2:$G$1990,6,0))/366)</f>
        <v>307.24051966551485</v>
      </c>
      <c r="F156" s="54">
        <f>COUNTIF(D157:$D$1990,365)</f>
        <v>1365</v>
      </c>
      <c r="G156" s="54">
        <f>COUNTIF(D157:$D$1990,366)</f>
        <v>469</v>
      </c>
      <c r="H156" s="50"/>
    </row>
    <row r="157" spans="1:8" x14ac:dyDescent="0.25">
      <c r="A157" s="54">
        <f>COUNTIF($C$3:C157,"Да")</f>
        <v>1</v>
      </c>
      <c r="B157" s="53">
        <f t="shared" si="4"/>
        <v>45555</v>
      </c>
      <c r="C157" s="53" t="str">
        <f>IF(ISERROR(VLOOKUP(B157,Оп28_BYN→RUB!$C$3:$C$24,1,0)),"Нет","Да")</f>
        <v>Нет</v>
      </c>
      <c r="D157" s="54">
        <f t="shared" si="5"/>
        <v>366</v>
      </c>
      <c r="E157" s="55">
        <f>('Все выпуски'!$J$4*'Все выпуски'!$J$8)*((VLOOKUP(IF(C157="Нет",VLOOKUP(A157,Оп28_BYN→RUB!$A$2:$C$24,3,0),VLOOKUP((A157-1),Оп28_BYN→RUB!$A$2:$C$24,3,0)),$B$2:$G$1990,5,0)-VLOOKUP(B157,$B$2:$G$1990,5,0))/365+(VLOOKUP(IF(C157="Нет",VLOOKUP(A157,Оп28_BYN→RUB!$A$2:$C$24,3,0),VLOOKUP((A157-1),Оп28_BYN→RUB!$A$2:$C$24,3,0)),$B$2:$G$1990,6,0)-VLOOKUP(B157,$B$2:$G$1990,6,0))/366)</f>
        <v>313.91966139737389</v>
      </c>
      <c r="F157" s="54">
        <f>COUNTIF(D158:$D$1990,365)</f>
        <v>1365</v>
      </c>
      <c r="G157" s="54">
        <f>COUNTIF(D158:$D$1990,366)</f>
        <v>468</v>
      </c>
      <c r="H157" s="50"/>
    </row>
    <row r="158" spans="1:8" x14ac:dyDescent="0.25">
      <c r="A158" s="54">
        <f>COUNTIF($C$3:C158,"Да")</f>
        <v>1</v>
      </c>
      <c r="B158" s="53">
        <f t="shared" si="4"/>
        <v>45556</v>
      </c>
      <c r="C158" s="53" t="str">
        <f>IF(ISERROR(VLOOKUP(B158,Оп28_BYN→RUB!$C$3:$C$24,1,0)),"Нет","Да")</f>
        <v>Нет</v>
      </c>
      <c r="D158" s="54">
        <f t="shared" si="5"/>
        <v>366</v>
      </c>
      <c r="E158" s="55">
        <f>('Все выпуски'!$J$4*'Все выпуски'!$J$8)*((VLOOKUP(IF(C158="Нет",VLOOKUP(A158,Оп28_BYN→RUB!$A$2:$C$24,3,0),VLOOKUP((A158-1),Оп28_BYN→RUB!$A$2:$C$24,3,0)),$B$2:$G$1990,5,0)-VLOOKUP(B158,$B$2:$G$1990,5,0))/365+(VLOOKUP(IF(C158="Нет",VLOOKUP(A158,Оп28_BYN→RUB!$A$2:$C$24,3,0),VLOOKUP((A158-1),Оп28_BYN→RUB!$A$2:$C$24,3,0)),$B$2:$G$1990,6,0)-VLOOKUP(B158,$B$2:$G$1990,6,0))/366)</f>
        <v>320.59880312923286</v>
      </c>
      <c r="F158" s="54">
        <f>COUNTIF(D159:$D$1990,365)</f>
        <v>1365</v>
      </c>
      <c r="G158" s="54">
        <f>COUNTIF(D159:$D$1990,366)</f>
        <v>467</v>
      </c>
      <c r="H158" s="50"/>
    </row>
    <row r="159" spans="1:8" x14ac:dyDescent="0.25">
      <c r="A159" s="54">
        <f>COUNTIF($C$3:C159,"Да")</f>
        <v>1</v>
      </c>
      <c r="B159" s="53">
        <f t="shared" si="4"/>
        <v>45557</v>
      </c>
      <c r="C159" s="53" t="str">
        <f>IF(ISERROR(VLOOKUP(B159,Оп28_BYN→RUB!$C$3:$C$24,1,0)),"Нет","Да")</f>
        <v>Нет</v>
      </c>
      <c r="D159" s="54">
        <f t="shared" si="5"/>
        <v>366</v>
      </c>
      <c r="E159" s="55">
        <f>('Все выпуски'!$J$4*'Все выпуски'!$J$8)*((VLOOKUP(IF(C159="Нет",VLOOKUP(A159,Оп28_BYN→RUB!$A$2:$C$24,3,0),VLOOKUP((A159-1),Оп28_BYN→RUB!$A$2:$C$24,3,0)),$B$2:$G$1990,5,0)-VLOOKUP(B159,$B$2:$G$1990,5,0))/365+(VLOOKUP(IF(C159="Нет",VLOOKUP(A159,Оп28_BYN→RUB!$A$2:$C$24,3,0),VLOOKUP((A159-1),Оп28_BYN→RUB!$A$2:$C$24,3,0)),$B$2:$G$1990,6,0)-VLOOKUP(B159,$B$2:$G$1990,6,0))/366)</f>
        <v>327.2779448610919</v>
      </c>
      <c r="F159" s="54">
        <f>COUNTIF(D160:$D$1990,365)</f>
        <v>1365</v>
      </c>
      <c r="G159" s="54">
        <f>COUNTIF(D160:$D$1990,366)</f>
        <v>466</v>
      </c>
      <c r="H159" s="50"/>
    </row>
    <row r="160" spans="1:8" x14ac:dyDescent="0.25">
      <c r="A160" s="54">
        <f>COUNTIF($C$3:C160,"Да")</f>
        <v>1</v>
      </c>
      <c r="B160" s="53">
        <f t="shared" si="4"/>
        <v>45558</v>
      </c>
      <c r="C160" s="53" t="str">
        <f>IF(ISERROR(VLOOKUP(B160,Оп28_BYN→RUB!$C$3:$C$24,1,0)),"Нет","Да")</f>
        <v>Нет</v>
      </c>
      <c r="D160" s="54">
        <f t="shared" si="5"/>
        <v>366</v>
      </c>
      <c r="E160" s="55">
        <f>('Все выпуски'!$J$4*'Все выпуски'!$J$8)*((VLOOKUP(IF(C160="Нет",VLOOKUP(A160,Оп28_BYN→RUB!$A$2:$C$24,3,0),VLOOKUP((A160-1),Оп28_BYN→RUB!$A$2:$C$24,3,0)),$B$2:$G$1990,5,0)-VLOOKUP(B160,$B$2:$G$1990,5,0))/365+(VLOOKUP(IF(C160="Нет",VLOOKUP(A160,Оп28_BYN→RUB!$A$2:$C$24,3,0),VLOOKUP((A160-1),Оп28_BYN→RUB!$A$2:$C$24,3,0)),$B$2:$G$1990,6,0)-VLOOKUP(B160,$B$2:$G$1990,6,0))/366)</f>
        <v>333.95708659295093</v>
      </c>
      <c r="F160" s="54">
        <f>COUNTIF(D161:$D$1990,365)</f>
        <v>1365</v>
      </c>
      <c r="G160" s="54">
        <f>COUNTIF(D161:$D$1990,366)</f>
        <v>465</v>
      </c>
      <c r="H160" s="50"/>
    </row>
    <row r="161" spans="1:8" x14ac:dyDescent="0.25">
      <c r="A161" s="54">
        <f>COUNTIF($C$3:C161,"Да")</f>
        <v>1</v>
      </c>
      <c r="B161" s="53">
        <f t="shared" si="4"/>
        <v>45559</v>
      </c>
      <c r="C161" s="53" t="str">
        <f>IF(ISERROR(VLOOKUP(B161,Оп28_BYN→RUB!$C$3:$C$24,1,0)),"Нет","Да")</f>
        <v>Нет</v>
      </c>
      <c r="D161" s="54">
        <f t="shared" si="5"/>
        <v>366</v>
      </c>
      <c r="E161" s="55">
        <f>('Все выпуски'!$J$4*'Все выпуски'!$J$8)*((VLOOKUP(IF(C161="Нет",VLOOKUP(A161,Оп28_BYN→RUB!$A$2:$C$24,3,0),VLOOKUP((A161-1),Оп28_BYN→RUB!$A$2:$C$24,3,0)),$B$2:$G$1990,5,0)-VLOOKUP(B161,$B$2:$G$1990,5,0))/365+(VLOOKUP(IF(C161="Нет",VLOOKUP(A161,Оп28_BYN→RUB!$A$2:$C$24,3,0),VLOOKUP((A161-1),Оп28_BYN→RUB!$A$2:$C$24,3,0)),$B$2:$G$1990,6,0)-VLOOKUP(B161,$B$2:$G$1990,6,0))/366)</f>
        <v>340.63622832480991</v>
      </c>
      <c r="F161" s="54">
        <f>COUNTIF(D162:$D$1990,365)</f>
        <v>1365</v>
      </c>
      <c r="G161" s="54">
        <f>COUNTIF(D162:$D$1990,366)</f>
        <v>464</v>
      </c>
      <c r="H161" s="50"/>
    </row>
    <row r="162" spans="1:8" x14ac:dyDescent="0.25">
      <c r="A162" s="54">
        <f>COUNTIF($C$3:C162,"Да")</f>
        <v>1</v>
      </c>
      <c r="B162" s="53">
        <f t="shared" si="4"/>
        <v>45560</v>
      </c>
      <c r="C162" s="53" t="str">
        <f>IF(ISERROR(VLOOKUP(B162,Оп28_BYN→RUB!$C$3:$C$24,1,0)),"Нет","Да")</f>
        <v>Нет</v>
      </c>
      <c r="D162" s="54">
        <f t="shared" si="5"/>
        <v>366</v>
      </c>
      <c r="E162" s="55">
        <f>('Все выпуски'!$J$4*'Все выпуски'!$J$8)*((VLOOKUP(IF(C162="Нет",VLOOKUP(A162,Оп28_BYN→RUB!$A$2:$C$24,3,0),VLOOKUP((A162-1),Оп28_BYN→RUB!$A$2:$C$24,3,0)),$B$2:$G$1990,5,0)-VLOOKUP(B162,$B$2:$G$1990,5,0))/365+(VLOOKUP(IF(C162="Нет",VLOOKUP(A162,Оп28_BYN→RUB!$A$2:$C$24,3,0),VLOOKUP((A162-1),Оп28_BYN→RUB!$A$2:$C$24,3,0)),$B$2:$G$1990,6,0)-VLOOKUP(B162,$B$2:$G$1990,6,0))/366)</f>
        <v>347.31537005666894</v>
      </c>
      <c r="F162" s="54">
        <f>COUNTIF(D163:$D$1990,365)</f>
        <v>1365</v>
      </c>
      <c r="G162" s="54">
        <f>COUNTIF(D163:$D$1990,366)</f>
        <v>463</v>
      </c>
      <c r="H162" s="50"/>
    </row>
    <row r="163" spans="1:8" x14ac:dyDescent="0.25">
      <c r="A163" s="54">
        <f>COUNTIF($C$3:C163,"Да")</f>
        <v>1</v>
      </c>
      <c r="B163" s="53">
        <f t="shared" si="4"/>
        <v>45561</v>
      </c>
      <c r="C163" s="53" t="str">
        <f>IF(ISERROR(VLOOKUP(B163,Оп28_BYN→RUB!$C$3:$C$24,1,0)),"Нет","Да")</f>
        <v>Нет</v>
      </c>
      <c r="D163" s="54">
        <f t="shared" si="5"/>
        <v>366</v>
      </c>
      <c r="E163" s="55">
        <f>('Все выпуски'!$J$4*'Все выпуски'!$J$8)*((VLOOKUP(IF(C163="Нет",VLOOKUP(A163,Оп28_BYN→RUB!$A$2:$C$24,3,0),VLOOKUP((A163-1),Оп28_BYN→RUB!$A$2:$C$24,3,0)),$B$2:$G$1990,5,0)-VLOOKUP(B163,$B$2:$G$1990,5,0))/365+(VLOOKUP(IF(C163="Нет",VLOOKUP(A163,Оп28_BYN→RUB!$A$2:$C$24,3,0),VLOOKUP((A163-1),Оп28_BYN→RUB!$A$2:$C$24,3,0)),$B$2:$G$1990,6,0)-VLOOKUP(B163,$B$2:$G$1990,6,0))/366)</f>
        <v>353.99451178852797</v>
      </c>
      <c r="F163" s="54">
        <f>COUNTIF(D164:$D$1990,365)</f>
        <v>1365</v>
      </c>
      <c r="G163" s="54">
        <f>COUNTIF(D164:$D$1990,366)</f>
        <v>462</v>
      </c>
      <c r="H163" s="50"/>
    </row>
    <row r="164" spans="1:8" x14ac:dyDescent="0.25">
      <c r="A164" s="54">
        <f>COUNTIF($C$3:C164,"Да")</f>
        <v>1</v>
      </c>
      <c r="B164" s="53">
        <f t="shared" si="4"/>
        <v>45562</v>
      </c>
      <c r="C164" s="53" t="str">
        <f>IF(ISERROR(VLOOKUP(B164,Оп28_BYN→RUB!$C$3:$C$24,1,0)),"Нет","Да")</f>
        <v>Нет</v>
      </c>
      <c r="D164" s="54">
        <f t="shared" si="5"/>
        <v>366</v>
      </c>
      <c r="E164" s="55">
        <f>('Все выпуски'!$J$4*'Все выпуски'!$J$8)*((VLOOKUP(IF(C164="Нет",VLOOKUP(A164,Оп28_BYN→RUB!$A$2:$C$24,3,0),VLOOKUP((A164-1),Оп28_BYN→RUB!$A$2:$C$24,3,0)),$B$2:$G$1990,5,0)-VLOOKUP(B164,$B$2:$G$1990,5,0))/365+(VLOOKUP(IF(C164="Нет",VLOOKUP(A164,Оп28_BYN→RUB!$A$2:$C$24,3,0),VLOOKUP((A164-1),Оп28_BYN→RUB!$A$2:$C$24,3,0)),$B$2:$G$1990,6,0)-VLOOKUP(B164,$B$2:$G$1990,6,0))/366)</f>
        <v>360.67365352038695</v>
      </c>
      <c r="F164" s="54">
        <f>COUNTIF(D165:$D$1990,365)</f>
        <v>1365</v>
      </c>
      <c r="G164" s="54">
        <f>COUNTIF(D165:$D$1990,366)</f>
        <v>461</v>
      </c>
      <c r="H164" s="50"/>
    </row>
    <row r="165" spans="1:8" x14ac:dyDescent="0.25">
      <c r="A165" s="54">
        <f>COUNTIF($C$3:C165,"Да")</f>
        <v>1</v>
      </c>
      <c r="B165" s="53">
        <f t="shared" si="4"/>
        <v>45563</v>
      </c>
      <c r="C165" s="53" t="str">
        <f>IF(ISERROR(VLOOKUP(B165,Оп28_BYN→RUB!$C$3:$C$24,1,0)),"Нет","Да")</f>
        <v>Нет</v>
      </c>
      <c r="D165" s="54">
        <f t="shared" si="5"/>
        <v>366</v>
      </c>
      <c r="E165" s="55">
        <f>('Все выпуски'!$J$4*'Все выпуски'!$J$8)*((VLOOKUP(IF(C165="Нет",VLOOKUP(A165,Оп28_BYN→RUB!$A$2:$C$24,3,0),VLOOKUP((A165-1),Оп28_BYN→RUB!$A$2:$C$24,3,0)),$B$2:$G$1990,5,0)-VLOOKUP(B165,$B$2:$G$1990,5,0))/365+(VLOOKUP(IF(C165="Нет",VLOOKUP(A165,Оп28_BYN→RUB!$A$2:$C$24,3,0),VLOOKUP((A165-1),Оп28_BYN→RUB!$A$2:$C$24,3,0)),$B$2:$G$1990,6,0)-VLOOKUP(B165,$B$2:$G$1990,6,0))/366)</f>
        <v>367.35279525224598</v>
      </c>
      <c r="F165" s="54">
        <f>COUNTIF(D166:$D$1990,365)</f>
        <v>1365</v>
      </c>
      <c r="G165" s="54">
        <f>COUNTIF(D166:$D$1990,366)</f>
        <v>460</v>
      </c>
      <c r="H165" s="50"/>
    </row>
    <row r="166" spans="1:8" x14ac:dyDescent="0.25">
      <c r="A166" s="54">
        <f>COUNTIF($C$3:C166,"Да")</f>
        <v>1</v>
      </c>
      <c r="B166" s="53">
        <f t="shared" si="4"/>
        <v>45564</v>
      </c>
      <c r="C166" s="53" t="str">
        <f>IF(ISERROR(VLOOKUP(B166,Оп28_BYN→RUB!$C$3:$C$24,1,0)),"Нет","Да")</f>
        <v>Нет</v>
      </c>
      <c r="D166" s="54">
        <f t="shared" si="5"/>
        <v>366</v>
      </c>
      <c r="E166" s="55">
        <f>('Все выпуски'!$J$4*'Все выпуски'!$J$8)*((VLOOKUP(IF(C166="Нет",VLOOKUP(A166,Оп28_BYN→RUB!$A$2:$C$24,3,0),VLOOKUP((A166-1),Оп28_BYN→RUB!$A$2:$C$24,3,0)),$B$2:$G$1990,5,0)-VLOOKUP(B166,$B$2:$G$1990,5,0))/365+(VLOOKUP(IF(C166="Нет",VLOOKUP(A166,Оп28_BYN→RUB!$A$2:$C$24,3,0),VLOOKUP((A166-1),Оп28_BYN→RUB!$A$2:$C$24,3,0)),$B$2:$G$1990,6,0)-VLOOKUP(B166,$B$2:$G$1990,6,0))/366)</f>
        <v>374.03193698410502</v>
      </c>
      <c r="F166" s="54">
        <f>COUNTIF(D167:$D$1990,365)</f>
        <v>1365</v>
      </c>
      <c r="G166" s="54">
        <f>COUNTIF(D167:$D$1990,366)</f>
        <v>459</v>
      </c>
      <c r="H166" s="50"/>
    </row>
    <row r="167" spans="1:8" x14ac:dyDescent="0.25">
      <c r="A167" s="54">
        <f>COUNTIF($C$3:C167,"Да")</f>
        <v>1</v>
      </c>
      <c r="B167" s="53">
        <f t="shared" si="4"/>
        <v>45565</v>
      </c>
      <c r="C167" s="53" t="str">
        <f>IF(ISERROR(VLOOKUP(B167,Оп28_BYN→RUB!$C$3:$C$24,1,0)),"Нет","Да")</f>
        <v>Нет</v>
      </c>
      <c r="D167" s="54">
        <f t="shared" si="5"/>
        <v>366</v>
      </c>
      <c r="E167" s="55">
        <f>('Все выпуски'!$J$4*'Все выпуски'!$J$8)*((VLOOKUP(IF(C167="Нет",VLOOKUP(A167,Оп28_BYN→RUB!$A$2:$C$24,3,0),VLOOKUP((A167-1),Оп28_BYN→RUB!$A$2:$C$24,3,0)),$B$2:$G$1990,5,0)-VLOOKUP(B167,$B$2:$G$1990,5,0))/365+(VLOOKUP(IF(C167="Нет",VLOOKUP(A167,Оп28_BYN→RUB!$A$2:$C$24,3,0),VLOOKUP((A167-1),Оп28_BYN→RUB!$A$2:$C$24,3,0)),$B$2:$G$1990,6,0)-VLOOKUP(B167,$B$2:$G$1990,6,0))/366)</f>
        <v>380.71107871596405</v>
      </c>
      <c r="F167" s="54">
        <f>COUNTIF(D168:$D$1990,365)</f>
        <v>1365</v>
      </c>
      <c r="G167" s="54">
        <f>COUNTIF(D168:$D$1990,366)</f>
        <v>458</v>
      </c>
      <c r="H167" s="50"/>
    </row>
    <row r="168" spans="1:8" x14ac:dyDescent="0.25">
      <c r="A168" s="54">
        <f>COUNTIF($C$3:C168,"Да")</f>
        <v>1</v>
      </c>
      <c r="B168" s="53">
        <f t="shared" si="4"/>
        <v>45566</v>
      </c>
      <c r="C168" s="53" t="str">
        <f>IF(ISERROR(VLOOKUP(B168,Оп28_BYN→RUB!$C$3:$C$24,1,0)),"Нет","Да")</f>
        <v>Нет</v>
      </c>
      <c r="D168" s="54">
        <f t="shared" si="5"/>
        <v>366</v>
      </c>
      <c r="E168" s="55">
        <f>('Все выпуски'!$J$4*'Все выпуски'!$J$8)*((VLOOKUP(IF(C168="Нет",VLOOKUP(A168,Оп28_BYN→RUB!$A$2:$C$24,3,0),VLOOKUP((A168-1),Оп28_BYN→RUB!$A$2:$C$24,3,0)),$B$2:$G$1990,5,0)-VLOOKUP(B168,$B$2:$G$1990,5,0))/365+(VLOOKUP(IF(C168="Нет",VLOOKUP(A168,Оп28_BYN→RUB!$A$2:$C$24,3,0),VLOOKUP((A168-1),Оп28_BYN→RUB!$A$2:$C$24,3,0)),$B$2:$G$1990,6,0)-VLOOKUP(B168,$B$2:$G$1990,6,0))/366)</f>
        <v>387.39022044782308</v>
      </c>
      <c r="F168" s="54">
        <f>COUNTIF(D169:$D$1990,365)</f>
        <v>1365</v>
      </c>
      <c r="G168" s="54">
        <f>COUNTIF(D169:$D$1990,366)</f>
        <v>457</v>
      </c>
      <c r="H168" s="50"/>
    </row>
    <row r="169" spans="1:8" x14ac:dyDescent="0.25">
      <c r="A169" s="54">
        <f>COUNTIF($C$3:C169,"Да")</f>
        <v>1</v>
      </c>
      <c r="B169" s="53">
        <f t="shared" si="4"/>
        <v>45567</v>
      </c>
      <c r="C169" s="53" t="str">
        <f>IF(ISERROR(VLOOKUP(B169,Оп28_BYN→RUB!$C$3:$C$24,1,0)),"Нет","Да")</f>
        <v>Нет</v>
      </c>
      <c r="D169" s="54">
        <f t="shared" si="5"/>
        <v>366</v>
      </c>
      <c r="E169" s="55">
        <f>('Все выпуски'!$J$4*'Все выпуски'!$J$8)*((VLOOKUP(IF(C169="Нет",VLOOKUP(A169,Оп28_BYN→RUB!$A$2:$C$24,3,0),VLOOKUP((A169-1),Оп28_BYN→RUB!$A$2:$C$24,3,0)),$B$2:$G$1990,5,0)-VLOOKUP(B169,$B$2:$G$1990,5,0))/365+(VLOOKUP(IF(C169="Нет",VLOOKUP(A169,Оп28_BYN→RUB!$A$2:$C$24,3,0),VLOOKUP((A169-1),Оп28_BYN→RUB!$A$2:$C$24,3,0)),$B$2:$G$1990,6,0)-VLOOKUP(B169,$B$2:$G$1990,6,0))/366)</f>
        <v>394.06936217968212</v>
      </c>
      <c r="F169" s="54">
        <f>COUNTIF(D170:$D$1990,365)</f>
        <v>1365</v>
      </c>
      <c r="G169" s="54">
        <f>COUNTIF(D170:$D$1990,366)</f>
        <v>456</v>
      </c>
      <c r="H169" s="50"/>
    </row>
    <row r="170" spans="1:8" x14ac:dyDescent="0.25">
      <c r="A170" s="54">
        <f>COUNTIF($C$3:C170,"Да")</f>
        <v>1</v>
      </c>
      <c r="B170" s="53">
        <f t="shared" si="4"/>
        <v>45568</v>
      </c>
      <c r="C170" s="53" t="str">
        <f>IF(ISERROR(VLOOKUP(B170,Оп28_BYN→RUB!$C$3:$C$24,1,0)),"Нет","Да")</f>
        <v>Нет</v>
      </c>
      <c r="D170" s="54">
        <f t="shared" si="5"/>
        <v>366</v>
      </c>
      <c r="E170" s="55">
        <f>('Все выпуски'!$J$4*'Все выпуски'!$J$8)*((VLOOKUP(IF(C170="Нет",VLOOKUP(A170,Оп28_BYN→RUB!$A$2:$C$24,3,0),VLOOKUP((A170-1),Оп28_BYN→RUB!$A$2:$C$24,3,0)),$B$2:$G$1990,5,0)-VLOOKUP(B170,$B$2:$G$1990,5,0))/365+(VLOOKUP(IF(C170="Нет",VLOOKUP(A170,Оп28_BYN→RUB!$A$2:$C$24,3,0),VLOOKUP((A170-1),Оп28_BYN→RUB!$A$2:$C$24,3,0)),$B$2:$G$1990,6,0)-VLOOKUP(B170,$B$2:$G$1990,6,0))/366)</f>
        <v>400.74850391154104</v>
      </c>
      <c r="F170" s="54">
        <f>COUNTIF(D171:$D$1990,365)</f>
        <v>1365</v>
      </c>
      <c r="G170" s="54">
        <f>COUNTIF(D171:$D$1990,366)</f>
        <v>455</v>
      </c>
      <c r="H170" s="50"/>
    </row>
    <row r="171" spans="1:8" x14ac:dyDescent="0.25">
      <c r="A171" s="54">
        <f>COUNTIF($C$3:C171,"Да")</f>
        <v>1</v>
      </c>
      <c r="B171" s="53">
        <f t="shared" si="4"/>
        <v>45569</v>
      </c>
      <c r="C171" s="53" t="str">
        <f>IF(ISERROR(VLOOKUP(B171,Оп28_BYN→RUB!$C$3:$C$24,1,0)),"Нет","Да")</f>
        <v>Нет</v>
      </c>
      <c r="D171" s="54">
        <f t="shared" si="5"/>
        <v>366</v>
      </c>
      <c r="E171" s="55">
        <f>('Все выпуски'!$J$4*'Все выпуски'!$J$8)*((VLOOKUP(IF(C171="Нет",VLOOKUP(A171,Оп28_BYN→RUB!$A$2:$C$24,3,0),VLOOKUP((A171-1),Оп28_BYN→RUB!$A$2:$C$24,3,0)),$B$2:$G$1990,5,0)-VLOOKUP(B171,$B$2:$G$1990,5,0))/365+(VLOOKUP(IF(C171="Нет",VLOOKUP(A171,Оп28_BYN→RUB!$A$2:$C$24,3,0),VLOOKUP((A171-1),Оп28_BYN→RUB!$A$2:$C$24,3,0)),$B$2:$G$1990,6,0)-VLOOKUP(B171,$B$2:$G$1990,6,0))/366)</f>
        <v>407.42764564340007</v>
      </c>
      <c r="F171" s="54">
        <f>COUNTIF(D172:$D$1990,365)</f>
        <v>1365</v>
      </c>
      <c r="G171" s="54">
        <f>COUNTIF(D172:$D$1990,366)</f>
        <v>454</v>
      </c>
      <c r="H171" s="50"/>
    </row>
    <row r="172" spans="1:8" x14ac:dyDescent="0.25">
      <c r="A172" s="54">
        <f>COUNTIF($C$3:C172,"Да")</f>
        <v>1</v>
      </c>
      <c r="B172" s="53">
        <f t="shared" si="4"/>
        <v>45570</v>
      </c>
      <c r="C172" s="53" t="str">
        <f>IF(ISERROR(VLOOKUP(B172,Оп28_BYN→RUB!$C$3:$C$24,1,0)),"Нет","Да")</f>
        <v>Нет</v>
      </c>
      <c r="D172" s="54">
        <f t="shared" si="5"/>
        <v>366</v>
      </c>
      <c r="E172" s="55">
        <f>('Все выпуски'!$J$4*'Все выпуски'!$J$8)*((VLOOKUP(IF(C172="Нет",VLOOKUP(A172,Оп28_BYN→RUB!$A$2:$C$24,3,0),VLOOKUP((A172-1),Оп28_BYN→RUB!$A$2:$C$24,3,0)),$B$2:$G$1990,5,0)-VLOOKUP(B172,$B$2:$G$1990,5,0))/365+(VLOOKUP(IF(C172="Нет",VLOOKUP(A172,Оп28_BYN→RUB!$A$2:$C$24,3,0),VLOOKUP((A172-1),Оп28_BYN→RUB!$A$2:$C$24,3,0)),$B$2:$G$1990,6,0)-VLOOKUP(B172,$B$2:$G$1990,6,0))/366)</f>
        <v>414.1067873752591</v>
      </c>
      <c r="F172" s="54">
        <f>COUNTIF(D173:$D$1990,365)</f>
        <v>1365</v>
      </c>
      <c r="G172" s="54">
        <f>COUNTIF(D173:$D$1990,366)</f>
        <v>453</v>
      </c>
      <c r="H172" s="50"/>
    </row>
    <row r="173" spans="1:8" x14ac:dyDescent="0.25">
      <c r="A173" s="54">
        <f>COUNTIF($C$3:C173,"Да")</f>
        <v>1</v>
      </c>
      <c r="B173" s="53">
        <f t="shared" si="4"/>
        <v>45571</v>
      </c>
      <c r="C173" s="53" t="str">
        <f>IF(ISERROR(VLOOKUP(B173,Оп28_BYN→RUB!$C$3:$C$24,1,0)),"Нет","Да")</f>
        <v>Нет</v>
      </c>
      <c r="D173" s="54">
        <f t="shared" si="5"/>
        <v>366</v>
      </c>
      <c r="E173" s="55">
        <f>('Все выпуски'!$J$4*'Все выпуски'!$J$8)*((VLOOKUP(IF(C173="Нет",VLOOKUP(A173,Оп28_BYN→RUB!$A$2:$C$24,3,0),VLOOKUP((A173-1),Оп28_BYN→RUB!$A$2:$C$24,3,0)),$B$2:$G$1990,5,0)-VLOOKUP(B173,$B$2:$G$1990,5,0))/365+(VLOOKUP(IF(C173="Нет",VLOOKUP(A173,Оп28_BYN→RUB!$A$2:$C$24,3,0),VLOOKUP((A173-1),Оп28_BYN→RUB!$A$2:$C$24,3,0)),$B$2:$G$1990,6,0)-VLOOKUP(B173,$B$2:$G$1990,6,0))/366)</f>
        <v>420.78592910711814</v>
      </c>
      <c r="F173" s="54">
        <f>COUNTIF(D174:$D$1990,365)</f>
        <v>1365</v>
      </c>
      <c r="G173" s="54">
        <f>COUNTIF(D174:$D$1990,366)</f>
        <v>452</v>
      </c>
      <c r="H173" s="50"/>
    </row>
    <row r="174" spans="1:8" x14ac:dyDescent="0.25">
      <c r="A174" s="54">
        <f>COUNTIF($C$3:C174,"Да")</f>
        <v>1</v>
      </c>
      <c r="B174" s="53">
        <f t="shared" si="4"/>
        <v>45572</v>
      </c>
      <c r="C174" s="53" t="str">
        <f>IF(ISERROR(VLOOKUP(B174,Оп28_BYN→RUB!$C$3:$C$24,1,0)),"Нет","Да")</f>
        <v>Нет</v>
      </c>
      <c r="D174" s="54">
        <f t="shared" si="5"/>
        <v>366</v>
      </c>
      <c r="E174" s="55">
        <f>('Все выпуски'!$J$4*'Все выпуски'!$J$8)*((VLOOKUP(IF(C174="Нет",VLOOKUP(A174,Оп28_BYN→RUB!$A$2:$C$24,3,0),VLOOKUP((A174-1),Оп28_BYN→RUB!$A$2:$C$24,3,0)),$B$2:$G$1990,5,0)-VLOOKUP(B174,$B$2:$G$1990,5,0))/365+(VLOOKUP(IF(C174="Нет",VLOOKUP(A174,Оп28_BYN→RUB!$A$2:$C$24,3,0),VLOOKUP((A174-1),Оп28_BYN→RUB!$A$2:$C$24,3,0)),$B$2:$G$1990,6,0)-VLOOKUP(B174,$B$2:$G$1990,6,0))/366)</f>
        <v>427.46507083897717</v>
      </c>
      <c r="F174" s="54">
        <f>COUNTIF(D175:$D$1990,365)</f>
        <v>1365</v>
      </c>
      <c r="G174" s="54">
        <f>COUNTIF(D175:$D$1990,366)</f>
        <v>451</v>
      </c>
      <c r="H174" s="50"/>
    </row>
    <row r="175" spans="1:8" x14ac:dyDescent="0.25">
      <c r="A175" s="54">
        <f>COUNTIF($C$3:C175,"Да")</f>
        <v>1</v>
      </c>
      <c r="B175" s="53">
        <f t="shared" si="4"/>
        <v>45573</v>
      </c>
      <c r="C175" s="53" t="str">
        <f>IF(ISERROR(VLOOKUP(B175,Оп28_BYN→RUB!$C$3:$C$24,1,0)),"Нет","Да")</f>
        <v>Нет</v>
      </c>
      <c r="D175" s="54">
        <f t="shared" si="5"/>
        <v>366</v>
      </c>
      <c r="E175" s="55">
        <f>('Все выпуски'!$J$4*'Все выпуски'!$J$8)*((VLOOKUP(IF(C175="Нет",VLOOKUP(A175,Оп28_BYN→RUB!$A$2:$C$24,3,0),VLOOKUP((A175-1),Оп28_BYN→RUB!$A$2:$C$24,3,0)),$B$2:$G$1990,5,0)-VLOOKUP(B175,$B$2:$G$1990,5,0))/365+(VLOOKUP(IF(C175="Нет",VLOOKUP(A175,Оп28_BYN→RUB!$A$2:$C$24,3,0),VLOOKUP((A175-1),Оп28_BYN→RUB!$A$2:$C$24,3,0)),$B$2:$G$1990,6,0)-VLOOKUP(B175,$B$2:$G$1990,6,0))/366)</f>
        <v>434.1442125708362</v>
      </c>
      <c r="F175" s="54">
        <f>COUNTIF(D176:$D$1990,365)</f>
        <v>1365</v>
      </c>
      <c r="G175" s="54">
        <f>COUNTIF(D176:$D$1990,366)</f>
        <v>450</v>
      </c>
      <c r="H175" s="50"/>
    </row>
    <row r="176" spans="1:8" x14ac:dyDescent="0.25">
      <c r="A176" s="54">
        <f>COUNTIF($C$3:C176,"Да")</f>
        <v>1</v>
      </c>
      <c r="B176" s="53">
        <f t="shared" si="4"/>
        <v>45574</v>
      </c>
      <c r="C176" s="53" t="str">
        <f>IF(ISERROR(VLOOKUP(B176,Оп28_BYN→RUB!$C$3:$C$24,1,0)),"Нет","Да")</f>
        <v>Нет</v>
      </c>
      <c r="D176" s="54">
        <f t="shared" si="5"/>
        <v>366</v>
      </c>
      <c r="E176" s="55">
        <f>('Все выпуски'!$J$4*'Все выпуски'!$J$8)*((VLOOKUP(IF(C176="Нет",VLOOKUP(A176,Оп28_BYN→RUB!$A$2:$C$24,3,0),VLOOKUP((A176-1),Оп28_BYN→RUB!$A$2:$C$24,3,0)),$B$2:$G$1990,5,0)-VLOOKUP(B176,$B$2:$G$1990,5,0))/365+(VLOOKUP(IF(C176="Нет",VLOOKUP(A176,Оп28_BYN→RUB!$A$2:$C$24,3,0),VLOOKUP((A176-1),Оп28_BYN→RUB!$A$2:$C$24,3,0)),$B$2:$G$1990,6,0)-VLOOKUP(B176,$B$2:$G$1990,6,0))/366)</f>
        <v>440.82335430269524</v>
      </c>
      <c r="F176" s="54">
        <f>COUNTIF(D177:$D$1990,365)</f>
        <v>1365</v>
      </c>
      <c r="G176" s="54">
        <f>COUNTIF(D177:$D$1990,366)</f>
        <v>449</v>
      </c>
      <c r="H176" s="50"/>
    </row>
    <row r="177" spans="1:8" x14ac:dyDescent="0.25">
      <c r="A177" s="54">
        <f>COUNTIF($C$3:C177,"Да")</f>
        <v>1</v>
      </c>
      <c r="B177" s="53">
        <f t="shared" si="4"/>
        <v>45575</v>
      </c>
      <c r="C177" s="53" t="str">
        <f>IF(ISERROR(VLOOKUP(B177,Оп28_BYN→RUB!$C$3:$C$24,1,0)),"Нет","Да")</f>
        <v>Нет</v>
      </c>
      <c r="D177" s="54">
        <f t="shared" si="5"/>
        <v>366</v>
      </c>
      <c r="E177" s="55">
        <f>('Все выпуски'!$J$4*'Все выпуски'!$J$8)*((VLOOKUP(IF(C177="Нет",VLOOKUP(A177,Оп28_BYN→RUB!$A$2:$C$24,3,0),VLOOKUP((A177-1),Оп28_BYN→RUB!$A$2:$C$24,3,0)),$B$2:$G$1990,5,0)-VLOOKUP(B177,$B$2:$G$1990,5,0))/365+(VLOOKUP(IF(C177="Нет",VLOOKUP(A177,Оп28_BYN→RUB!$A$2:$C$24,3,0),VLOOKUP((A177-1),Оп28_BYN→RUB!$A$2:$C$24,3,0)),$B$2:$G$1990,6,0)-VLOOKUP(B177,$B$2:$G$1990,6,0))/366)</f>
        <v>447.50249603455421</v>
      </c>
      <c r="F177" s="54">
        <f>COUNTIF(D178:$D$1990,365)</f>
        <v>1365</v>
      </c>
      <c r="G177" s="54">
        <f>COUNTIF(D178:$D$1990,366)</f>
        <v>448</v>
      </c>
      <c r="H177" s="50"/>
    </row>
    <row r="178" spans="1:8" x14ac:dyDescent="0.25">
      <c r="A178" s="54">
        <f>COUNTIF($C$3:C178,"Да")</f>
        <v>1</v>
      </c>
      <c r="B178" s="53">
        <f t="shared" si="4"/>
        <v>45576</v>
      </c>
      <c r="C178" s="53" t="str">
        <f>IF(ISERROR(VLOOKUP(B178,Оп28_BYN→RUB!$C$3:$C$24,1,0)),"Нет","Да")</f>
        <v>Нет</v>
      </c>
      <c r="D178" s="54">
        <f t="shared" si="5"/>
        <v>366</v>
      </c>
      <c r="E178" s="55">
        <f>('Все выпуски'!$J$4*'Все выпуски'!$J$8)*((VLOOKUP(IF(C178="Нет",VLOOKUP(A178,Оп28_BYN→RUB!$A$2:$C$24,3,0),VLOOKUP((A178-1),Оп28_BYN→RUB!$A$2:$C$24,3,0)),$B$2:$G$1990,5,0)-VLOOKUP(B178,$B$2:$G$1990,5,0))/365+(VLOOKUP(IF(C178="Нет",VLOOKUP(A178,Оп28_BYN→RUB!$A$2:$C$24,3,0),VLOOKUP((A178-1),Оп28_BYN→RUB!$A$2:$C$24,3,0)),$B$2:$G$1990,6,0)-VLOOKUP(B178,$B$2:$G$1990,6,0))/366)</f>
        <v>454.18163776641325</v>
      </c>
      <c r="F178" s="54">
        <f>COUNTIF(D179:$D$1990,365)</f>
        <v>1365</v>
      </c>
      <c r="G178" s="54">
        <f>COUNTIF(D179:$D$1990,366)</f>
        <v>447</v>
      </c>
      <c r="H178" s="50"/>
    </row>
    <row r="179" spans="1:8" x14ac:dyDescent="0.25">
      <c r="A179" s="54">
        <f>COUNTIF($C$3:C179,"Да")</f>
        <v>1</v>
      </c>
      <c r="B179" s="53">
        <f t="shared" si="4"/>
        <v>45577</v>
      </c>
      <c r="C179" s="53" t="str">
        <f>IF(ISERROR(VLOOKUP(B179,Оп28_BYN→RUB!$C$3:$C$24,1,0)),"Нет","Да")</f>
        <v>Нет</v>
      </c>
      <c r="D179" s="54">
        <f t="shared" si="5"/>
        <v>366</v>
      </c>
      <c r="E179" s="55">
        <f>('Все выпуски'!$J$4*'Все выпуски'!$J$8)*((VLOOKUP(IF(C179="Нет",VLOOKUP(A179,Оп28_BYN→RUB!$A$2:$C$24,3,0),VLOOKUP((A179-1),Оп28_BYN→RUB!$A$2:$C$24,3,0)),$B$2:$G$1990,5,0)-VLOOKUP(B179,$B$2:$G$1990,5,0))/365+(VLOOKUP(IF(C179="Нет",VLOOKUP(A179,Оп28_BYN→RUB!$A$2:$C$24,3,0),VLOOKUP((A179-1),Оп28_BYN→RUB!$A$2:$C$24,3,0)),$B$2:$G$1990,6,0)-VLOOKUP(B179,$B$2:$G$1990,6,0))/366)</f>
        <v>460.86077949827222</v>
      </c>
      <c r="F179" s="54">
        <f>COUNTIF(D180:$D$1990,365)</f>
        <v>1365</v>
      </c>
      <c r="G179" s="54">
        <f>COUNTIF(D180:$D$1990,366)</f>
        <v>446</v>
      </c>
      <c r="H179" s="50"/>
    </row>
    <row r="180" spans="1:8" x14ac:dyDescent="0.25">
      <c r="A180" s="54">
        <f>COUNTIF($C$3:C180,"Да")</f>
        <v>1</v>
      </c>
      <c r="B180" s="53">
        <f t="shared" si="4"/>
        <v>45578</v>
      </c>
      <c r="C180" s="53" t="str">
        <f>IF(ISERROR(VLOOKUP(B180,Оп28_BYN→RUB!$C$3:$C$24,1,0)),"Нет","Да")</f>
        <v>Нет</v>
      </c>
      <c r="D180" s="54">
        <f t="shared" si="5"/>
        <v>366</v>
      </c>
      <c r="E180" s="55">
        <f>('Все выпуски'!$J$4*'Все выпуски'!$J$8)*((VLOOKUP(IF(C180="Нет",VLOOKUP(A180,Оп28_BYN→RUB!$A$2:$C$24,3,0),VLOOKUP((A180-1),Оп28_BYN→RUB!$A$2:$C$24,3,0)),$B$2:$G$1990,5,0)-VLOOKUP(B180,$B$2:$G$1990,5,0))/365+(VLOOKUP(IF(C180="Нет",VLOOKUP(A180,Оп28_BYN→RUB!$A$2:$C$24,3,0),VLOOKUP((A180-1),Оп28_BYN→RUB!$A$2:$C$24,3,0)),$B$2:$G$1990,6,0)-VLOOKUP(B180,$B$2:$G$1990,6,0))/366)</f>
        <v>467.53992123013126</v>
      </c>
      <c r="F180" s="54">
        <f>COUNTIF(D181:$D$1990,365)</f>
        <v>1365</v>
      </c>
      <c r="G180" s="54">
        <f>COUNTIF(D181:$D$1990,366)</f>
        <v>445</v>
      </c>
      <c r="H180" s="50"/>
    </row>
    <row r="181" spans="1:8" x14ac:dyDescent="0.25">
      <c r="A181" s="54">
        <f>COUNTIF($C$3:C181,"Да")</f>
        <v>1</v>
      </c>
      <c r="B181" s="53">
        <f t="shared" si="4"/>
        <v>45579</v>
      </c>
      <c r="C181" s="53" t="str">
        <f>IF(ISERROR(VLOOKUP(B181,Оп28_BYN→RUB!$C$3:$C$24,1,0)),"Нет","Да")</f>
        <v>Нет</v>
      </c>
      <c r="D181" s="54">
        <f t="shared" si="5"/>
        <v>366</v>
      </c>
      <c r="E181" s="55">
        <f>('Все выпуски'!$J$4*'Все выпуски'!$J$8)*((VLOOKUP(IF(C181="Нет",VLOOKUP(A181,Оп28_BYN→RUB!$A$2:$C$24,3,0),VLOOKUP((A181-1),Оп28_BYN→RUB!$A$2:$C$24,3,0)),$B$2:$G$1990,5,0)-VLOOKUP(B181,$B$2:$G$1990,5,0))/365+(VLOOKUP(IF(C181="Нет",VLOOKUP(A181,Оп28_BYN→RUB!$A$2:$C$24,3,0),VLOOKUP((A181-1),Оп28_BYN→RUB!$A$2:$C$24,3,0)),$B$2:$G$1990,6,0)-VLOOKUP(B181,$B$2:$G$1990,6,0))/366)</f>
        <v>474.21906296199029</v>
      </c>
      <c r="F181" s="54">
        <f>COUNTIF(D182:$D$1990,365)</f>
        <v>1365</v>
      </c>
      <c r="G181" s="54">
        <f>COUNTIF(D182:$D$1990,366)</f>
        <v>444</v>
      </c>
      <c r="H181" s="50"/>
    </row>
    <row r="182" spans="1:8" x14ac:dyDescent="0.25">
      <c r="A182" s="54">
        <f>COUNTIF($C$3:C182,"Да")</f>
        <v>1</v>
      </c>
      <c r="B182" s="53">
        <f t="shared" si="4"/>
        <v>45580</v>
      </c>
      <c r="C182" s="53" t="str">
        <f>IF(ISERROR(VLOOKUP(B182,Оп28_BYN→RUB!$C$3:$C$24,1,0)),"Нет","Да")</f>
        <v>Нет</v>
      </c>
      <c r="D182" s="54">
        <f t="shared" si="5"/>
        <v>366</v>
      </c>
      <c r="E182" s="55">
        <f>('Все выпуски'!$J$4*'Все выпуски'!$J$8)*((VLOOKUP(IF(C182="Нет",VLOOKUP(A182,Оп28_BYN→RUB!$A$2:$C$24,3,0),VLOOKUP((A182-1),Оп28_BYN→RUB!$A$2:$C$24,3,0)),$B$2:$G$1990,5,0)-VLOOKUP(B182,$B$2:$G$1990,5,0))/365+(VLOOKUP(IF(C182="Нет",VLOOKUP(A182,Оп28_BYN→RUB!$A$2:$C$24,3,0),VLOOKUP((A182-1),Оп28_BYN→RUB!$A$2:$C$24,3,0)),$B$2:$G$1990,6,0)-VLOOKUP(B182,$B$2:$G$1990,6,0))/366)</f>
        <v>480.89820469384932</v>
      </c>
      <c r="F182" s="54">
        <f>COUNTIF(D183:$D$1990,365)</f>
        <v>1365</v>
      </c>
      <c r="G182" s="54">
        <f>COUNTIF(D183:$D$1990,366)</f>
        <v>443</v>
      </c>
      <c r="H182" s="50"/>
    </row>
    <row r="183" spans="1:8" x14ac:dyDescent="0.25">
      <c r="A183" s="54">
        <f>COUNTIF($C$3:C183,"Да")</f>
        <v>1</v>
      </c>
      <c r="B183" s="53">
        <f t="shared" si="4"/>
        <v>45581</v>
      </c>
      <c r="C183" s="53" t="str">
        <f>IF(ISERROR(VLOOKUP(B183,Оп28_BYN→RUB!$C$3:$C$24,1,0)),"Нет","Да")</f>
        <v>Нет</v>
      </c>
      <c r="D183" s="54">
        <f t="shared" si="5"/>
        <v>366</v>
      </c>
      <c r="E183" s="55">
        <f>('Все выпуски'!$J$4*'Все выпуски'!$J$8)*((VLOOKUP(IF(C183="Нет",VLOOKUP(A183,Оп28_BYN→RUB!$A$2:$C$24,3,0),VLOOKUP((A183-1),Оп28_BYN→RUB!$A$2:$C$24,3,0)),$B$2:$G$1990,5,0)-VLOOKUP(B183,$B$2:$G$1990,5,0))/365+(VLOOKUP(IF(C183="Нет",VLOOKUP(A183,Оп28_BYN→RUB!$A$2:$C$24,3,0),VLOOKUP((A183-1),Оп28_BYN→RUB!$A$2:$C$24,3,0)),$B$2:$G$1990,6,0)-VLOOKUP(B183,$B$2:$G$1990,6,0))/366)</f>
        <v>487.5773464257083</v>
      </c>
      <c r="F183" s="54">
        <f>COUNTIF(D184:$D$1990,365)</f>
        <v>1365</v>
      </c>
      <c r="G183" s="54">
        <f>COUNTIF(D184:$D$1990,366)</f>
        <v>442</v>
      </c>
      <c r="H183" s="50"/>
    </row>
    <row r="184" spans="1:8" x14ac:dyDescent="0.25">
      <c r="A184" s="54">
        <f>COUNTIF($C$3:C184,"Да")</f>
        <v>1</v>
      </c>
      <c r="B184" s="53">
        <f t="shared" si="4"/>
        <v>45582</v>
      </c>
      <c r="C184" s="53" t="str">
        <f>IF(ISERROR(VLOOKUP(B184,Оп28_BYN→RUB!$C$3:$C$24,1,0)),"Нет","Да")</f>
        <v>Нет</v>
      </c>
      <c r="D184" s="54">
        <f t="shared" si="5"/>
        <v>366</v>
      </c>
      <c r="E184" s="55">
        <f>('Все выпуски'!$J$4*'Все выпуски'!$J$8)*((VLOOKUP(IF(C184="Нет",VLOOKUP(A184,Оп28_BYN→RUB!$A$2:$C$24,3,0),VLOOKUP((A184-1),Оп28_BYN→RUB!$A$2:$C$24,3,0)),$B$2:$G$1990,5,0)-VLOOKUP(B184,$B$2:$G$1990,5,0))/365+(VLOOKUP(IF(C184="Нет",VLOOKUP(A184,Оп28_BYN→RUB!$A$2:$C$24,3,0),VLOOKUP((A184-1),Оп28_BYN→RUB!$A$2:$C$24,3,0)),$B$2:$G$1990,6,0)-VLOOKUP(B184,$B$2:$G$1990,6,0))/366)</f>
        <v>494.25648815756733</v>
      </c>
      <c r="F184" s="54">
        <f>COUNTIF(D185:$D$1990,365)</f>
        <v>1365</v>
      </c>
      <c r="G184" s="54">
        <f>COUNTIF(D185:$D$1990,366)</f>
        <v>441</v>
      </c>
      <c r="H184" s="50"/>
    </row>
    <row r="185" spans="1:8" x14ac:dyDescent="0.25">
      <c r="A185" s="54">
        <f>COUNTIF($C$3:C185,"Да")</f>
        <v>1</v>
      </c>
      <c r="B185" s="53">
        <f t="shared" si="4"/>
        <v>45583</v>
      </c>
      <c r="C185" s="53" t="str">
        <f>IF(ISERROR(VLOOKUP(B185,Оп28_BYN→RUB!$C$3:$C$24,1,0)),"Нет","Да")</f>
        <v>Нет</v>
      </c>
      <c r="D185" s="54">
        <f t="shared" si="5"/>
        <v>366</v>
      </c>
      <c r="E185" s="55">
        <f>('Все выпуски'!$J$4*'Все выпуски'!$J$8)*((VLOOKUP(IF(C185="Нет",VLOOKUP(A185,Оп28_BYN→RUB!$A$2:$C$24,3,0),VLOOKUP((A185-1),Оп28_BYN→RUB!$A$2:$C$24,3,0)),$B$2:$G$1990,5,0)-VLOOKUP(B185,$B$2:$G$1990,5,0))/365+(VLOOKUP(IF(C185="Нет",VLOOKUP(A185,Оп28_BYN→RUB!$A$2:$C$24,3,0),VLOOKUP((A185-1),Оп28_BYN→RUB!$A$2:$C$24,3,0)),$B$2:$G$1990,6,0)-VLOOKUP(B185,$B$2:$G$1990,6,0))/366)</f>
        <v>500.93562988942637</v>
      </c>
      <c r="F185" s="54">
        <f>COUNTIF(D186:$D$1990,365)</f>
        <v>1365</v>
      </c>
      <c r="G185" s="54">
        <f>COUNTIF(D186:$D$1990,366)</f>
        <v>440</v>
      </c>
      <c r="H185" s="50"/>
    </row>
    <row r="186" spans="1:8" x14ac:dyDescent="0.25">
      <c r="A186" s="54">
        <f>COUNTIF($C$3:C186,"Да")</f>
        <v>1</v>
      </c>
      <c r="B186" s="53">
        <f t="shared" si="4"/>
        <v>45584</v>
      </c>
      <c r="C186" s="53" t="str">
        <f>IF(ISERROR(VLOOKUP(B186,Оп28_BYN→RUB!$C$3:$C$24,1,0)),"Нет","Да")</f>
        <v>Нет</v>
      </c>
      <c r="D186" s="54">
        <f t="shared" si="5"/>
        <v>366</v>
      </c>
      <c r="E186" s="55">
        <f>('Все выпуски'!$J$4*'Все выпуски'!$J$8)*((VLOOKUP(IF(C186="Нет",VLOOKUP(A186,Оп28_BYN→RUB!$A$2:$C$24,3,0),VLOOKUP((A186-1),Оп28_BYN→RUB!$A$2:$C$24,3,0)),$B$2:$G$1990,5,0)-VLOOKUP(B186,$B$2:$G$1990,5,0))/365+(VLOOKUP(IF(C186="Нет",VLOOKUP(A186,Оп28_BYN→RUB!$A$2:$C$24,3,0),VLOOKUP((A186-1),Оп28_BYN→RUB!$A$2:$C$24,3,0)),$B$2:$G$1990,6,0)-VLOOKUP(B186,$B$2:$G$1990,6,0))/366)</f>
        <v>507.6147716212854</v>
      </c>
      <c r="F186" s="54">
        <f>COUNTIF(D187:$D$1990,365)</f>
        <v>1365</v>
      </c>
      <c r="G186" s="54">
        <f>COUNTIF(D187:$D$1990,366)</f>
        <v>439</v>
      </c>
      <c r="H186" s="50"/>
    </row>
    <row r="187" spans="1:8" x14ac:dyDescent="0.25">
      <c r="A187" s="54">
        <f>COUNTIF($C$3:C187,"Да")</f>
        <v>1</v>
      </c>
      <c r="B187" s="53">
        <f t="shared" si="4"/>
        <v>45585</v>
      </c>
      <c r="C187" s="53" t="str">
        <f>IF(ISERROR(VLOOKUP(B187,Оп28_BYN→RUB!$C$3:$C$24,1,0)),"Нет","Да")</f>
        <v>Нет</v>
      </c>
      <c r="D187" s="54">
        <f t="shared" si="5"/>
        <v>366</v>
      </c>
      <c r="E187" s="55">
        <f>('Все выпуски'!$J$4*'Все выпуски'!$J$8)*((VLOOKUP(IF(C187="Нет",VLOOKUP(A187,Оп28_BYN→RUB!$A$2:$C$24,3,0),VLOOKUP((A187-1),Оп28_BYN→RUB!$A$2:$C$24,3,0)),$B$2:$G$1990,5,0)-VLOOKUP(B187,$B$2:$G$1990,5,0))/365+(VLOOKUP(IF(C187="Нет",VLOOKUP(A187,Оп28_BYN→RUB!$A$2:$C$24,3,0),VLOOKUP((A187-1),Оп28_BYN→RUB!$A$2:$C$24,3,0)),$B$2:$G$1990,6,0)-VLOOKUP(B187,$B$2:$G$1990,6,0))/366)</f>
        <v>514.29391335314438</v>
      </c>
      <c r="F187" s="54">
        <f>COUNTIF(D188:$D$1990,365)</f>
        <v>1365</v>
      </c>
      <c r="G187" s="54">
        <f>COUNTIF(D188:$D$1990,366)</f>
        <v>438</v>
      </c>
      <c r="H187" s="50"/>
    </row>
    <row r="188" spans="1:8" x14ac:dyDescent="0.25">
      <c r="A188" s="54">
        <f>COUNTIF($C$3:C188,"Да")</f>
        <v>1</v>
      </c>
      <c r="B188" s="53">
        <f t="shared" si="4"/>
        <v>45586</v>
      </c>
      <c r="C188" s="53" t="str">
        <f>IF(ISERROR(VLOOKUP(B188,Оп28_BYN→RUB!$C$3:$C$24,1,0)),"Нет","Да")</f>
        <v>Нет</v>
      </c>
      <c r="D188" s="54">
        <f t="shared" si="5"/>
        <v>366</v>
      </c>
      <c r="E188" s="55">
        <f>('Все выпуски'!$J$4*'Все выпуски'!$J$8)*((VLOOKUP(IF(C188="Нет",VLOOKUP(A188,Оп28_BYN→RUB!$A$2:$C$24,3,0),VLOOKUP((A188-1),Оп28_BYN→RUB!$A$2:$C$24,3,0)),$B$2:$G$1990,5,0)-VLOOKUP(B188,$B$2:$G$1990,5,0))/365+(VLOOKUP(IF(C188="Нет",VLOOKUP(A188,Оп28_BYN→RUB!$A$2:$C$24,3,0),VLOOKUP((A188-1),Оп28_BYN→RUB!$A$2:$C$24,3,0)),$B$2:$G$1990,6,0)-VLOOKUP(B188,$B$2:$G$1990,6,0))/366)</f>
        <v>520.97305508500335</v>
      </c>
      <c r="F188" s="54">
        <f>COUNTIF(D189:$D$1990,365)</f>
        <v>1365</v>
      </c>
      <c r="G188" s="54">
        <f>COUNTIF(D189:$D$1990,366)</f>
        <v>437</v>
      </c>
      <c r="H188" s="50"/>
    </row>
    <row r="189" spans="1:8" x14ac:dyDescent="0.25">
      <c r="A189" s="54">
        <f>COUNTIF($C$3:C189,"Да")</f>
        <v>1</v>
      </c>
      <c r="B189" s="53">
        <f t="shared" si="4"/>
        <v>45587</v>
      </c>
      <c r="C189" s="53" t="str">
        <f>IF(ISERROR(VLOOKUP(B189,Оп28_BYN→RUB!$C$3:$C$24,1,0)),"Нет","Да")</f>
        <v>Нет</v>
      </c>
      <c r="D189" s="54">
        <f t="shared" si="5"/>
        <v>366</v>
      </c>
      <c r="E189" s="55">
        <f>('Все выпуски'!$J$4*'Все выпуски'!$J$8)*((VLOOKUP(IF(C189="Нет",VLOOKUP(A189,Оп28_BYN→RUB!$A$2:$C$24,3,0),VLOOKUP((A189-1),Оп28_BYN→RUB!$A$2:$C$24,3,0)),$B$2:$G$1990,5,0)-VLOOKUP(B189,$B$2:$G$1990,5,0))/365+(VLOOKUP(IF(C189="Нет",VLOOKUP(A189,Оп28_BYN→RUB!$A$2:$C$24,3,0),VLOOKUP((A189-1),Оп28_BYN→RUB!$A$2:$C$24,3,0)),$B$2:$G$1990,6,0)-VLOOKUP(B189,$B$2:$G$1990,6,0))/366)</f>
        <v>527.65219681686244</v>
      </c>
      <c r="F189" s="54">
        <f>COUNTIF(D190:$D$1990,365)</f>
        <v>1365</v>
      </c>
      <c r="G189" s="54">
        <f>COUNTIF(D190:$D$1990,366)</f>
        <v>436</v>
      </c>
      <c r="H189" s="50"/>
    </row>
    <row r="190" spans="1:8" x14ac:dyDescent="0.25">
      <c r="A190" s="54">
        <f>COUNTIF($C$3:C190,"Да")</f>
        <v>1</v>
      </c>
      <c r="B190" s="53">
        <f t="shared" si="4"/>
        <v>45588</v>
      </c>
      <c r="C190" s="53" t="str">
        <f>IF(ISERROR(VLOOKUP(B190,Оп28_BYN→RUB!$C$3:$C$24,1,0)),"Нет","Да")</f>
        <v>Нет</v>
      </c>
      <c r="D190" s="54">
        <f t="shared" si="5"/>
        <v>366</v>
      </c>
      <c r="E190" s="55">
        <f>('Все выпуски'!$J$4*'Все выпуски'!$J$8)*((VLOOKUP(IF(C190="Нет",VLOOKUP(A190,Оп28_BYN→RUB!$A$2:$C$24,3,0),VLOOKUP((A190-1),Оп28_BYN→RUB!$A$2:$C$24,3,0)),$B$2:$G$1990,5,0)-VLOOKUP(B190,$B$2:$G$1990,5,0))/365+(VLOOKUP(IF(C190="Нет",VLOOKUP(A190,Оп28_BYN→RUB!$A$2:$C$24,3,0),VLOOKUP((A190-1),Оп28_BYN→RUB!$A$2:$C$24,3,0)),$B$2:$G$1990,6,0)-VLOOKUP(B190,$B$2:$G$1990,6,0))/366)</f>
        <v>534.33133854872142</v>
      </c>
      <c r="F190" s="54">
        <f>COUNTIF(D191:$D$1990,365)</f>
        <v>1365</v>
      </c>
      <c r="G190" s="54">
        <f>COUNTIF(D191:$D$1990,366)</f>
        <v>435</v>
      </c>
      <c r="H190" s="50"/>
    </row>
    <row r="191" spans="1:8" x14ac:dyDescent="0.25">
      <c r="A191" s="54">
        <f>COUNTIF($C$3:C191,"Да")</f>
        <v>1</v>
      </c>
      <c r="B191" s="53">
        <f t="shared" si="4"/>
        <v>45589</v>
      </c>
      <c r="C191" s="53" t="str">
        <f>IF(ISERROR(VLOOKUP(B191,Оп28_BYN→RUB!$C$3:$C$24,1,0)),"Нет","Да")</f>
        <v>Нет</v>
      </c>
      <c r="D191" s="54">
        <f t="shared" si="5"/>
        <v>366</v>
      </c>
      <c r="E191" s="55">
        <f>('Все выпуски'!$J$4*'Все выпуски'!$J$8)*((VLOOKUP(IF(C191="Нет",VLOOKUP(A191,Оп28_BYN→RUB!$A$2:$C$24,3,0),VLOOKUP((A191-1),Оп28_BYN→RUB!$A$2:$C$24,3,0)),$B$2:$G$1990,5,0)-VLOOKUP(B191,$B$2:$G$1990,5,0))/365+(VLOOKUP(IF(C191="Нет",VLOOKUP(A191,Оп28_BYN→RUB!$A$2:$C$24,3,0),VLOOKUP((A191-1),Оп28_BYN→RUB!$A$2:$C$24,3,0)),$B$2:$G$1990,6,0)-VLOOKUP(B191,$B$2:$G$1990,6,0))/366)</f>
        <v>541.01048028058051</v>
      </c>
      <c r="F191" s="54">
        <f>COUNTIF(D192:$D$1990,365)</f>
        <v>1365</v>
      </c>
      <c r="G191" s="54">
        <f>COUNTIF(D192:$D$1990,366)</f>
        <v>434</v>
      </c>
      <c r="H191" s="50"/>
    </row>
    <row r="192" spans="1:8" x14ac:dyDescent="0.25">
      <c r="A192" s="54">
        <f>COUNTIF($C$3:C192,"Да")</f>
        <v>1</v>
      </c>
      <c r="B192" s="53">
        <f t="shared" si="4"/>
        <v>45590</v>
      </c>
      <c r="C192" s="53" t="str">
        <f>IF(ISERROR(VLOOKUP(B192,Оп28_BYN→RUB!$C$3:$C$24,1,0)),"Нет","Да")</f>
        <v>Нет</v>
      </c>
      <c r="D192" s="54">
        <f t="shared" si="5"/>
        <v>366</v>
      </c>
      <c r="E192" s="55">
        <f>('Все выпуски'!$J$4*'Все выпуски'!$J$8)*((VLOOKUP(IF(C192="Нет",VLOOKUP(A192,Оп28_BYN→RUB!$A$2:$C$24,3,0),VLOOKUP((A192-1),Оп28_BYN→RUB!$A$2:$C$24,3,0)),$B$2:$G$1990,5,0)-VLOOKUP(B192,$B$2:$G$1990,5,0))/365+(VLOOKUP(IF(C192="Нет",VLOOKUP(A192,Оп28_BYN→RUB!$A$2:$C$24,3,0),VLOOKUP((A192-1),Оп28_BYN→RUB!$A$2:$C$24,3,0)),$B$2:$G$1990,6,0)-VLOOKUP(B192,$B$2:$G$1990,6,0))/366)</f>
        <v>547.68962201243949</v>
      </c>
      <c r="F192" s="54">
        <f>COUNTIF(D193:$D$1990,365)</f>
        <v>1365</v>
      </c>
      <c r="G192" s="54">
        <f>COUNTIF(D193:$D$1990,366)</f>
        <v>433</v>
      </c>
      <c r="H192" s="50"/>
    </row>
    <row r="193" spans="1:8" x14ac:dyDescent="0.25">
      <c r="A193" s="54">
        <f>COUNTIF($C$3:C193,"Да")</f>
        <v>1</v>
      </c>
      <c r="B193" s="53">
        <f t="shared" si="4"/>
        <v>45591</v>
      </c>
      <c r="C193" s="53" t="str">
        <f>IF(ISERROR(VLOOKUP(B193,Оп28_BYN→RUB!$C$3:$C$24,1,0)),"Нет","Да")</f>
        <v>Нет</v>
      </c>
      <c r="D193" s="54">
        <f t="shared" si="5"/>
        <v>366</v>
      </c>
      <c r="E193" s="55">
        <f>('Все выпуски'!$J$4*'Все выпуски'!$J$8)*((VLOOKUP(IF(C193="Нет",VLOOKUP(A193,Оп28_BYN→RUB!$A$2:$C$24,3,0),VLOOKUP((A193-1),Оп28_BYN→RUB!$A$2:$C$24,3,0)),$B$2:$G$1990,5,0)-VLOOKUP(B193,$B$2:$G$1990,5,0))/365+(VLOOKUP(IF(C193="Нет",VLOOKUP(A193,Оп28_BYN→RUB!$A$2:$C$24,3,0),VLOOKUP((A193-1),Оп28_BYN→RUB!$A$2:$C$24,3,0)),$B$2:$G$1990,6,0)-VLOOKUP(B193,$B$2:$G$1990,6,0))/366)</f>
        <v>554.36876374429846</v>
      </c>
      <c r="F193" s="54">
        <f>COUNTIF(D194:$D$1990,365)</f>
        <v>1365</v>
      </c>
      <c r="G193" s="54">
        <f>COUNTIF(D194:$D$1990,366)</f>
        <v>432</v>
      </c>
      <c r="H193" s="50"/>
    </row>
    <row r="194" spans="1:8" x14ac:dyDescent="0.25">
      <c r="A194" s="54">
        <f>COUNTIF($C$3:C194,"Да")</f>
        <v>1</v>
      </c>
      <c r="B194" s="53">
        <f t="shared" si="4"/>
        <v>45592</v>
      </c>
      <c r="C194" s="53" t="str">
        <f>IF(ISERROR(VLOOKUP(B194,Оп28_BYN→RUB!$C$3:$C$24,1,0)),"Нет","Да")</f>
        <v>Нет</v>
      </c>
      <c r="D194" s="54">
        <f t="shared" si="5"/>
        <v>366</v>
      </c>
      <c r="E194" s="55">
        <f>('Все выпуски'!$J$4*'Все выпуски'!$J$8)*((VLOOKUP(IF(C194="Нет",VLOOKUP(A194,Оп28_BYN→RUB!$A$2:$C$24,3,0),VLOOKUP((A194-1),Оп28_BYN→RUB!$A$2:$C$24,3,0)),$B$2:$G$1990,5,0)-VLOOKUP(B194,$B$2:$G$1990,5,0))/365+(VLOOKUP(IF(C194="Нет",VLOOKUP(A194,Оп28_BYN→RUB!$A$2:$C$24,3,0),VLOOKUP((A194-1),Оп28_BYN→RUB!$A$2:$C$24,3,0)),$B$2:$G$1990,6,0)-VLOOKUP(B194,$B$2:$G$1990,6,0))/366)</f>
        <v>561.04790547615755</v>
      </c>
      <c r="F194" s="54">
        <f>COUNTIF(D195:$D$1990,365)</f>
        <v>1365</v>
      </c>
      <c r="G194" s="54">
        <f>COUNTIF(D195:$D$1990,366)</f>
        <v>431</v>
      </c>
      <c r="H194" s="50"/>
    </row>
    <row r="195" spans="1:8" x14ac:dyDescent="0.25">
      <c r="A195" s="54">
        <f>COUNTIF($C$3:C195,"Да")</f>
        <v>1</v>
      </c>
      <c r="B195" s="53">
        <f t="shared" si="4"/>
        <v>45593</v>
      </c>
      <c r="C195" s="53" t="str">
        <f>IF(ISERROR(VLOOKUP(B195,Оп28_BYN→RUB!$C$3:$C$24,1,0)),"Нет","Да")</f>
        <v>Нет</v>
      </c>
      <c r="D195" s="54">
        <f t="shared" si="5"/>
        <v>366</v>
      </c>
      <c r="E195" s="55">
        <f>('Все выпуски'!$J$4*'Все выпуски'!$J$8)*((VLOOKUP(IF(C195="Нет",VLOOKUP(A195,Оп28_BYN→RUB!$A$2:$C$24,3,0),VLOOKUP((A195-1),Оп28_BYN→RUB!$A$2:$C$24,3,0)),$B$2:$G$1990,5,0)-VLOOKUP(B195,$B$2:$G$1990,5,0))/365+(VLOOKUP(IF(C195="Нет",VLOOKUP(A195,Оп28_BYN→RUB!$A$2:$C$24,3,0),VLOOKUP((A195-1),Оп28_BYN→RUB!$A$2:$C$24,3,0)),$B$2:$G$1990,6,0)-VLOOKUP(B195,$B$2:$G$1990,6,0))/366)</f>
        <v>567.72704720801653</v>
      </c>
      <c r="F195" s="54">
        <f>COUNTIF(D196:$D$1990,365)</f>
        <v>1365</v>
      </c>
      <c r="G195" s="54">
        <f>COUNTIF(D196:$D$1990,366)</f>
        <v>430</v>
      </c>
      <c r="H195" s="50"/>
    </row>
    <row r="196" spans="1:8" x14ac:dyDescent="0.25">
      <c r="A196" s="54">
        <f>COUNTIF($C$3:C196,"Да")</f>
        <v>1</v>
      </c>
      <c r="B196" s="53">
        <f t="shared" ref="B196:B259" si="6">B195+1</f>
        <v>45594</v>
      </c>
      <c r="C196" s="53" t="str">
        <f>IF(ISERROR(VLOOKUP(B196,Оп28_BYN→RUB!$C$3:$C$24,1,0)),"Нет","Да")</f>
        <v>Нет</v>
      </c>
      <c r="D196" s="54">
        <f t="shared" ref="D196:D259" si="7">IF(MOD(YEAR(B196),4)=0,366,365)</f>
        <v>366</v>
      </c>
      <c r="E196" s="55">
        <f>('Все выпуски'!$J$4*'Все выпуски'!$J$8)*((VLOOKUP(IF(C196="Нет",VLOOKUP(A196,Оп28_BYN→RUB!$A$2:$C$24,3,0),VLOOKUP((A196-1),Оп28_BYN→RUB!$A$2:$C$24,3,0)),$B$2:$G$1990,5,0)-VLOOKUP(B196,$B$2:$G$1990,5,0))/365+(VLOOKUP(IF(C196="Нет",VLOOKUP(A196,Оп28_BYN→RUB!$A$2:$C$24,3,0),VLOOKUP((A196-1),Оп28_BYN→RUB!$A$2:$C$24,3,0)),$B$2:$G$1990,6,0)-VLOOKUP(B196,$B$2:$G$1990,6,0))/366)</f>
        <v>574.40618893987562</v>
      </c>
      <c r="F196" s="54">
        <f>COUNTIF(D197:$D$1990,365)</f>
        <v>1365</v>
      </c>
      <c r="G196" s="54">
        <f>COUNTIF(D197:$D$1990,366)</f>
        <v>429</v>
      </c>
      <c r="H196" s="50"/>
    </row>
    <row r="197" spans="1:8" x14ac:dyDescent="0.25">
      <c r="A197" s="54">
        <f>COUNTIF($C$3:C197,"Да")</f>
        <v>1</v>
      </c>
      <c r="B197" s="53">
        <f t="shared" si="6"/>
        <v>45595</v>
      </c>
      <c r="C197" s="53" t="str">
        <f>IF(ISERROR(VLOOKUP(B197,Оп28_BYN→RUB!$C$3:$C$24,1,0)),"Нет","Да")</f>
        <v>Нет</v>
      </c>
      <c r="D197" s="54">
        <f t="shared" si="7"/>
        <v>366</v>
      </c>
      <c r="E197" s="55">
        <f>('Все выпуски'!$J$4*'Все выпуски'!$J$8)*((VLOOKUP(IF(C197="Нет",VLOOKUP(A197,Оп28_BYN→RUB!$A$2:$C$24,3,0),VLOOKUP((A197-1),Оп28_BYN→RUB!$A$2:$C$24,3,0)),$B$2:$G$1990,5,0)-VLOOKUP(B197,$B$2:$G$1990,5,0))/365+(VLOOKUP(IF(C197="Нет",VLOOKUP(A197,Оп28_BYN→RUB!$A$2:$C$24,3,0),VLOOKUP((A197-1),Оп28_BYN→RUB!$A$2:$C$24,3,0)),$B$2:$G$1990,6,0)-VLOOKUP(B197,$B$2:$G$1990,6,0))/366)</f>
        <v>581.0853306717346</v>
      </c>
      <c r="F197" s="54">
        <f>COUNTIF(D198:$D$1990,365)</f>
        <v>1365</v>
      </c>
      <c r="G197" s="54">
        <f>COUNTIF(D198:$D$1990,366)</f>
        <v>428</v>
      </c>
      <c r="H197" s="50"/>
    </row>
    <row r="198" spans="1:8" x14ac:dyDescent="0.25">
      <c r="A198" s="54">
        <f>COUNTIF($C$3:C198,"Да")</f>
        <v>1</v>
      </c>
      <c r="B198" s="53">
        <f t="shared" si="6"/>
        <v>45596</v>
      </c>
      <c r="C198" s="53" t="str">
        <f>IF(ISERROR(VLOOKUP(B198,Оп28_BYN→RUB!$C$3:$C$24,1,0)),"Нет","Да")</f>
        <v>Нет</v>
      </c>
      <c r="D198" s="54">
        <f t="shared" si="7"/>
        <v>366</v>
      </c>
      <c r="E198" s="55">
        <f>('Все выпуски'!$J$4*'Все выпуски'!$J$8)*((VLOOKUP(IF(C198="Нет",VLOOKUP(A198,Оп28_BYN→RUB!$A$2:$C$24,3,0),VLOOKUP((A198-1),Оп28_BYN→RUB!$A$2:$C$24,3,0)),$B$2:$G$1990,5,0)-VLOOKUP(B198,$B$2:$G$1990,5,0))/365+(VLOOKUP(IF(C198="Нет",VLOOKUP(A198,Оп28_BYN→RUB!$A$2:$C$24,3,0),VLOOKUP((A198-1),Оп28_BYN→RUB!$A$2:$C$24,3,0)),$B$2:$G$1990,6,0)-VLOOKUP(B198,$B$2:$G$1990,6,0))/366)</f>
        <v>587.76447240359357</v>
      </c>
      <c r="F198" s="54">
        <f>COUNTIF(D199:$D$1990,365)</f>
        <v>1365</v>
      </c>
      <c r="G198" s="54">
        <f>COUNTIF(D199:$D$1990,366)</f>
        <v>427</v>
      </c>
      <c r="H198" s="50"/>
    </row>
    <row r="199" spans="1:8" x14ac:dyDescent="0.25">
      <c r="A199" s="54">
        <f>COUNTIF($C$3:C199,"Да")</f>
        <v>1</v>
      </c>
      <c r="B199" s="53">
        <f t="shared" si="6"/>
        <v>45597</v>
      </c>
      <c r="C199" s="53" t="str">
        <f>IF(ISERROR(VLOOKUP(B199,Оп28_BYN→RUB!$C$3:$C$24,1,0)),"Нет","Да")</f>
        <v>Нет</v>
      </c>
      <c r="D199" s="54">
        <f t="shared" si="7"/>
        <v>366</v>
      </c>
      <c r="E199" s="55">
        <f>('Все выпуски'!$J$4*'Все выпуски'!$J$8)*((VLOOKUP(IF(C199="Нет",VLOOKUP(A199,Оп28_BYN→RUB!$A$2:$C$24,3,0),VLOOKUP((A199-1),Оп28_BYN→RUB!$A$2:$C$24,3,0)),$B$2:$G$1990,5,0)-VLOOKUP(B199,$B$2:$G$1990,5,0))/365+(VLOOKUP(IF(C199="Нет",VLOOKUP(A199,Оп28_BYN→RUB!$A$2:$C$24,3,0),VLOOKUP((A199-1),Оп28_BYN→RUB!$A$2:$C$24,3,0)),$B$2:$G$1990,6,0)-VLOOKUP(B199,$B$2:$G$1990,6,0))/366)</f>
        <v>594.44361413545255</v>
      </c>
      <c r="F199" s="54">
        <f>COUNTIF(D200:$D$1990,365)</f>
        <v>1365</v>
      </c>
      <c r="G199" s="54">
        <f>COUNTIF(D200:$D$1990,366)</f>
        <v>426</v>
      </c>
      <c r="H199" s="50"/>
    </row>
    <row r="200" spans="1:8" x14ac:dyDescent="0.25">
      <c r="A200" s="54">
        <f>COUNTIF($C$3:C200,"Да")</f>
        <v>1</v>
      </c>
      <c r="B200" s="53">
        <f t="shared" si="6"/>
        <v>45598</v>
      </c>
      <c r="C200" s="53" t="str">
        <f>IF(ISERROR(VLOOKUP(B200,Оп28_BYN→RUB!$C$3:$C$24,1,0)),"Нет","Да")</f>
        <v>Нет</v>
      </c>
      <c r="D200" s="54">
        <f t="shared" si="7"/>
        <v>366</v>
      </c>
      <c r="E200" s="55">
        <f>('Все выпуски'!$J$4*'Все выпуски'!$J$8)*((VLOOKUP(IF(C200="Нет",VLOOKUP(A200,Оп28_BYN→RUB!$A$2:$C$24,3,0),VLOOKUP((A200-1),Оп28_BYN→RUB!$A$2:$C$24,3,0)),$B$2:$G$1990,5,0)-VLOOKUP(B200,$B$2:$G$1990,5,0))/365+(VLOOKUP(IF(C200="Нет",VLOOKUP(A200,Оп28_BYN→RUB!$A$2:$C$24,3,0),VLOOKUP((A200-1),Оп28_BYN→RUB!$A$2:$C$24,3,0)),$B$2:$G$1990,6,0)-VLOOKUP(B200,$B$2:$G$1990,6,0))/366)</f>
        <v>601.12275586731164</v>
      </c>
      <c r="F200" s="54">
        <f>COUNTIF(D201:$D$1990,365)</f>
        <v>1365</v>
      </c>
      <c r="G200" s="54">
        <f>COUNTIF(D201:$D$1990,366)</f>
        <v>425</v>
      </c>
      <c r="H200" s="50"/>
    </row>
    <row r="201" spans="1:8" x14ac:dyDescent="0.25">
      <c r="A201" s="54">
        <f>COUNTIF($C$3:C201,"Да")</f>
        <v>1</v>
      </c>
      <c r="B201" s="53">
        <f t="shared" si="6"/>
        <v>45599</v>
      </c>
      <c r="C201" s="53" t="str">
        <f>IF(ISERROR(VLOOKUP(B201,Оп28_BYN→RUB!$C$3:$C$24,1,0)),"Нет","Да")</f>
        <v>Нет</v>
      </c>
      <c r="D201" s="54">
        <f t="shared" si="7"/>
        <v>366</v>
      </c>
      <c r="E201" s="55">
        <f>('Все выпуски'!$J$4*'Все выпуски'!$J$8)*((VLOOKUP(IF(C201="Нет",VLOOKUP(A201,Оп28_BYN→RUB!$A$2:$C$24,3,0),VLOOKUP((A201-1),Оп28_BYN→RUB!$A$2:$C$24,3,0)),$B$2:$G$1990,5,0)-VLOOKUP(B201,$B$2:$G$1990,5,0))/365+(VLOOKUP(IF(C201="Нет",VLOOKUP(A201,Оп28_BYN→RUB!$A$2:$C$24,3,0),VLOOKUP((A201-1),Оп28_BYN→RUB!$A$2:$C$24,3,0)),$B$2:$G$1990,6,0)-VLOOKUP(B201,$B$2:$G$1990,6,0))/366)</f>
        <v>607.80189759917062</v>
      </c>
      <c r="F201" s="54">
        <f>COUNTIF(D202:$D$1990,365)</f>
        <v>1365</v>
      </c>
      <c r="G201" s="54">
        <f>COUNTIF(D202:$D$1990,366)</f>
        <v>424</v>
      </c>
      <c r="H201" s="50"/>
    </row>
    <row r="202" spans="1:8" x14ac:dyDescent="0.25">
      <c r="A202" s="54">
        <f>COUNTIF($C$3:C202,"Да")</f>
        <v>2</v>
      </c>
      <c r="B202" s="53">
        <f t="shared" si="6"/>
        <v>45600</v>
      </c>
      <c r="C202" s="53" t="str">
        <f>IF(ISERROR(VLOOKUP(B202,Оп28_BYN→RUB!$C$3:$C$24,1,0)),"Нет","Да")</f>
        <v>Да</v>
      </c>
      <c r="D202" s="54">
        <f t="shared" si="7"/>
        <v>366</v>
      </c>
      <c r="E202" s="55">
        <f>('Все выпуски'!$J$4*'Все выпуски'!$J$8)*((VLOOKUP(IF(C202="Нет",VLOOKUP(A202,Оп28_BYN→RUB!$A$2:$C$24,3,0),VLOOKUP((A202-1),Оп28_BYN→RUB!$A$2:$C$24,3,0)),$B$2:$G$1990,5,0)-VLOOKUP(B202,$B$2:$G$1990,5,0))/365+(VLOOKUP(IF(C202="Нет",VLOOKUP(A202,Оп28_BYN→RUB!$A$2:$C$24,3,0),VLOOKUP((A202-1),Оп28_BYN→RUB!$A$2:$C$24,3,0)),$B$2:$G$1990,6,0)-VLOOKUP(B202,$B$2:$G$1990,6,0))/366)</f>
        <v>614.48103933102971</v>
      </c>
      <c r="F202" s="54">
        <f>COUNTIF(D203:$D$1990,365)</f>
        <v>1365</v>
      </c>
      <c r="G202" s="54">
        <f>COUNTIF(D203:$D$1990,366)</f>
        <v>423</v>
      </c>
      <c r="H202" s="50"/>
    </row>
    <row r="203" spans="1:8" x14ac:dyDescent="0.25">
      <c r="A203" s="54">
        <f>COUNTIF($C$3:C203,"Да")</f>
        <v>2</v>
      </c>
      <c r="B203" s="53">
        <f t="shared" si="6"/>
        <v>45601</v>
      </c>
      <c r="C203" s="53" t="str">
        <f>IF(ISERROR(VLOOKUP(B203,Оп28_BYN→RUB!$C$3:$C$24,1,0)),"Нет","Да")</f>
        <v>Нет</v>
      </c>
      <c r="D203" s="54">
        <f t="shared" si="7"/>
        <v>366</v>
      </c>
      <c r="E203" s="55">
        <f>('Все выпуски'!$J$4*'Все выпуски'!$J$8)*((VLOOKUP(IF(C203="Нет",VLOOKUP(A203,Оп28_BYN→RUB!$A$2:$C$24,3,0),VLOOKUP((A203-1),Оп28_BYN→RUB!$A$2:$C$24,3,0)),$B$2:$G$1990,5,0)-VLOOKUP(B203,$B$2:$G$1990,5,0))/365+(VLOOKUP(IF(C203="Нет",VLOOKUP(A203,Оп28_BYN→RUB!$A$2:$C$24,3,0),VLOOKUP((A203-1),Оп28_BYN→RUB!$A$2:$C$24,3,0)),$B$2:$G$1990,6,0)-VLOOKUP(B203,$B$2:$G$1990,6,0))/366)</f>
        <v>6.6791417318590183</v>
      </c>
      <c r="F203" s="54">
        <f>COUNTIF(D204:$D$1990,365)</f>
        <v>1365</v>
      </c>
      <c r="G203" s="54">
        <f>COUNTIF(D204:$D$1990,366)</f>
        <v>422</v>
      </c>
      <c r="H203" s="50"/>
    </row>
    <row r="204" spans="1:8" x14ac:dyDescent="0.25">
      <c r="A204" s="54">
        <f>COUNTIF($C$3:C204,"Да")</f>
        <v>2</v>
      </c>
      <c r="B204" s="53">
        <f t="shared" si="6"/>
        <v>45602</v>
      </c>
      <c r="C204" s="53" t="str">
        <f>IF(ISERROR(VLOOKUP(B204,Оп28_BYN→RUB!$C$3:$C$24,1,0)),"Нет","Да")</f>
        <v>Нет</v>
      </c>
      <c r="D204" s="54">
        <f t="shared" si="7"/>
        <v>366</v>
      </c>
      <c r="E204" s="55">
        <f>('Все выпуски'!$J$4*'Все выпуски'!$J$8)*((VLOOKUP(IF(C204="Нет",VLOOKUP(A204,Оп28_BYN→RUB!$A$2:$C$24,3,0),VLOOKUP((A204-1),Оп28_BYN→RUB!$A$2:$C$24,3,0)),$B$2:$G$1990,5,0)-VLOOKUP(B204,$B$2:$G$1990,5,0))/365+(VLOOKUP(IF(C204="Нет",VLOOKUP(A204,Оп28_BYN→RUB!$A$2:$C$24,3,0),VLOOKUP((A204-1),Оп28_BYN→RUB!$A$2:$C$24,3,0)),$B$2:$G$1990,6,0)-VLOOKUP(B204,$B$2:$G$1990,6,0))/366)</f>
        <v>13.358283463718037</v>
      </c>
      <c r="F204" s="54">
        <f>COUNTIF(D205:$D$1990,365)</f>
        <v>1365</v>
      </c>
      <c r="G204" s="54">
        <f>COUNTIF(D205:$D$1990,366)</f>
        <v>421</v>
      </c>
      <c r="H204" s="50"/>
    </row>
    <row r="205" spans="1:8" x14ac:dyDescent="0.25">
      <c r="A205" s="54">
        <f>COUNTIF($C$3:C205,"Да")</f>
        <v>2</v>
      </c>
      <c r="B205" s="53">
        <f t="shared" si="6"/>
        <v>45603</v>
      </c>
      <c r="C205" s="53" t="str">
        <f>IF(ISERROR(VLOOKUP(B205,Оп28_BYN→RUB!$C$3:$C$24,1,0)),"Нет","Да")</f>
        <v>Нет</v>
      </c>
      <c r="D205" s="54">
        <f t="shared" si="7"/>
        <v>366</v>
      </c>
      <c r="E205" s="55">
        <f>('Все выпуски'!$J$4*'Все выпуски'!$J$8)*((VLOOKUP(IF(C205="Нет",VLOOKUP(A205,Оп28_BYN→RUB!$A$2:$C$24,3,0),VLOOKUP((A205-1),Оп28_BYN→RUB!$A$2:$C$24,3,0)),$B$2:$G$1990,5,0)-VLOOKUP(B205,$B$2:$G$1990,5,0))/365+(VLOOKUP(IF(C205="Нет",VLOOKUP(A205,Оп28_BYN→RUB!$A$2:$C$24,3,0),VLOOKUP((A205-1),Оп28_BYN→RUB!$A$2:$C$24,3,0)),$B$2:$G$1990,6,0)-VLOOKUP(B205,$B$2:$G$1990,6,0))/366)</f>
        <v>20.037425195577054</v>
      </c>
      <c r="F205" s="54">
        <f>COUNTIF(D206:$D$1990,365)</f>
        <v>1365</v>
      </c>
      <c r="G205" s="54">
        <f>COUNTIF(D206:$D$1990,366)</f>
        <v>420</v>
      </c>
      <c r="H205" s="50"/>
    </row>
    <row r="206" spans="1:8" x14ac:dyDescent="0.25">
      <c r="A206" s="54">
        <f>COUNTIF($C$3:C206,"Да")</f>
        <v>2</v>
      </c>
      <c r="B206" s="53">
        <f t="shared" si="6"/>
        <v>45604</v>
      </c>
      <c r="C206" s="53" t="str">
        <f>IF(ISERROR(VLOOKUP(B206,Оп28_BYN→RUB!$C$3:$C$24,1,0)),"Нет","Да")</f>
        <v>Нет</v>
      </c>
      <c r="D206" s="54">
        <f t="shared" si="7"/>
        <v>366</v>
      </c>
      <c r="E206" s="55">
        <f>('Все выпуски'!$J$4*'Все выпуски'!$J$8)*((VLOOKUP(IF(C206="Нет",VLOOKUP(A206,Оп28_BYN→RUB!$A$2:$C$24,3,0),VLOOKUP((A206-1),Оп28_BYN→RUB!$A$2:$C$24,3,0)),$B$2:$G$1990,5,0)-VLOOKUP(B206,$B$2:$G$1990,5,0))/365+(VLOOKUP(IF(C206="Нет",VLOOKUP(A206,Оп28_BYN→RUB!$A$2:$C$24,3,0),VLOOKUP((A206-1),Оп28_BYN→RUB!$A$2:$C$24,3,0)),$B$2:$G$1990,6,0)-VLOOKUP(B206,$B$2:$G$1990,6,0))/366)</f>
        <v>26.716566927436073</v>
      </c>
      <c r="F206" s="54">
        <f>COUNTIF(D207:$D$1990,365)</f>
        <v>1365</v>
      </c>
      <c r="G206" s="54">
        <f>COUNTIF(D207:$D$1990,366)</f>
        <v>419</v>
      </c>
      <c r="H206" s="50"/>
    </row>
    <row r="207" spans="1:8" x14ac:dyDescent="0.25">
      <c r="A207" s="54">
        <f>COUNTIF($C$3:C207,"Да")</f>
        <v>2</v>
      </c>
      <c r="B207" s="53">
        <f t="shared" si="6"/>
        <v>45605</v>
      </c>
      <c r="C207" s="53" t="str">
        <f>IF(ISERROR(VLOOKUP(B207,Оп28_BYN→RUB!$C$3:$C$24,1,0)),"Нет","Да")</f>
        <v>Нет</v>
      </c>
      <c r="D207" s="54">
        <f t="shared" si="7"/>
        <v>366</v>
      </c>
      <c r="E207" s="55">
        <f>('Все выпуски'!$J$4*'Все выпуски'!$J$8)*((VLOOKUP(IF(C207="Нет",VLOOKUP(A207,Оп28_BYN→RUB!$A$2:$C$24,3,0),VLOOKUP((A207-1),Оп28_BYN→RUB!$A$2:$C$24,3,0)),$B$2:$G$1990,5,0)-VLOOKUP(B207,$B$2:$G$1990,5,0))/365+(VLOOKUP(IF(C207="Нет",VLOOKUP(A207,Оп28_BYN→RUB!$A$2:$C$24,3,0),VLOOKUP((A207-1),Оп28_BYN→RUB!$A$2:$C$24,3,0)),$B$2:$G$1990,6,0)-VLOOKUP(B207,$B$2:$G$1990,6,0))/366)</f>
        <v>33.395708659295089</v>
      </c>
      <c r="F207" s="54">
        <f>COUNTIF(D208:$D$1990,365)</f>
        <v>1365</v>
      </c>
      <c r="G207" s="54">
        <f>COUNTIF(D208:$D$1990,366)</f>
        <v>418</v>
      </c>
      <c r="H207" s="50"/>
    </row>
    <row r="208" spans="1:8" x14ac:dyDescent="0.25">
      <c r="A208" s="54">
        <f>COUNTIF($C$3:C208,"Да")</f>
        <v>2</v>
      </c>
      <c r="B208" s="53">
        <f t="shared" si="6"/>
        <v>45606</v>
      </c>
      <c r="C208" s="53" t="str">
        <f>IF(ISERROR(VLOOKUP(B208,Оп28_BYN→RUB!$C$3:$C$24,1,0)),"Нет","Да")</f>
        <v>Нет</v>
      </c>
      <c r="D208" s="54">
        <f t="shared" si="7"/>
        <v>366</v>
      </c>
      <c r="E208" s="55">
        <f>('Все выпуски'!$J$4*'Все выпуски'!$J$8)*((VLOOKUP(IF(C208="Нет",VLOOKUP(A208,Оп28_BYN→RUB!$A$2:$C$24,3,0),VLOOKUP((A208-1),Оп28_BYN→RUB!$A$2:$C$24,3,0)),$B$2:$G$1990,5,0)-VLOOKUP(B208,$B$2:$G$1990,5,0))/365+(VLOOKUP(IF(C208="Нет",VLOOKUP(A208,Оп28_BYN→RUB!$A$2:$C$24,3,0),VLOOKUP((A208-1),Оп28_BYN→RUB!$A$2:$C$24,3,0)),$B$2:$G$1990,6,0)-VLOOKUP(B208,$B$2:$G$1990,6,0))/366)</f>
        <v>40.074850391154108</v>
      </c>
      <c r="F208" s="54">
        <f>COUNTIF(D209:$D$1990,365)</f>
        <v>1365</v>
      </c>
      <c r="G208" s="54">
        <f>COUNTIF(D209:$D$1990,366)</f>
        <v>417</v>
      </c>
      <c r="H208" s="50"/>
    </row>
    <row r="209" spans="1:8" x14ac:dyDescent="0.25">
      <c r="A209" s="54">
        <f>COUNTIF($C$3:C209,"Да")</f>
        <v>2</v>
      </c>
      <c r="B209" s="53">
        <f t="shared" si="6"/>
        <v>45607</v>
      </c>
      <c r="C209" s="53" t="str">
        <f>IF(ISERROR(VLOOKUP(B209,Оп28_BYN→RUB!$C$3:$C$24,1,0)),"Нет","Да")</f>
        <v>Нет</v>
      </c>
      <c r="D209" s="54">
        <f t="shared" si="7"/>
        <v>366</v>
      </c>
      <c r="E209" s="55">
        <f>('Все выпуски'!$J$4*'Все выпуски'!$J$8)*((VLOOKUP(IF(C209="Нет",VLOOKUP(A209,Оп28_BYN→RUB!$A$2:$C$24,3,0),VLOOKUP((A209-1),Оп28_BYN→RUB!$A$2:$C$24,3,0)),$B$2:$G$1990,5,0)-VLOOKUP(B209,$B$2:$G$1990,5,0))/365+(VLOOKUP(IF(C209="Нет",VLOOKUP(A209,Оп28_BYN→RUB!$A$2:$C$24,3,0),VLOOKUP((A209-1),Оп28_BYN→RUB!$A$2:$C$24,3,0)),$B$2:$G$1990,6,0)-VLOOKUP(B209,$B$2:$G$1990,6,0))/366)</f>
        <v>46.753992123013127</v>
      </c>
      <c r="F209" s="54">
        <f>COUNTIF(D210:$D$1990,365)</f>
        <v>1365</v>
      </c>
      <c r="G209" s="54">
        <f>COUNTIF(D210:$D$1990,366)</f>
        <v>416</v>
      </c>
      <c r="H209" s="50"/>
    </row>
    <row r="210" spans="1:8" x14ac:dyDescent="0.25">
      <c r="A210" s="54">
        <f>COUNTIF($C$3:C210,"Да")</f>
        <v>2</v>
      </c>
      <c r="B210" s="53">
        <f t="shared" si="6"/>
        <v>45608</v>
      </c>
      <c r="C210" s="53" t="str">
        <f>IF(ISERROR(VLOOKUP(B210,Оп28_BYN→RUB!$C$3:$C$24,1,0)),"Нет","Да")</f>
        <v>Нет</v>
      </c>
      <c r="D210" s="54">
        <f t="shared" si="7"/>
        <v>366</v>
      </c>
      <c r="E210" s="55">
        <f>('Все выпуски'!$J$4*'Все выпуски'!$J$8)*((VLOOKUP(IF(C210="Нет",VLOOKUP(A210,Оп28_BYN→RUB!$A$2:$C$24,3,0),VLOOKUP((A210-1),Оп28_BYN→RUB!$A$2:$C$24,3,0)),$B$2:$G$1990,5,0)-VLOOKUP(B210,$B$2:$G$1990,5,0))/365+(VLOOKUP(IF(C210="Нет",VLOOKUP(A210,Оп28_BYN→RUB!$A$2:$C$24,3,0),VLOOKUP((A210-1),Оп28_BYN→RUB!$A$2:$C$24,3,0)),$B$2:$G$1990,6,0)-VLOOKUP(B210,$B$2:$G$1990,6,0))/366)</f>
        <v>53.433133854872146</v>
      </c>
      <c r="F210" s="54">
        <f>COUNTIF(D211:$D$1990,365)</f>
        <v>1365</v>
      </c>
      <c r="G210" s="54">
        <f>COUNTIF(D211:$D$1990,366)</f>
        <v>415</v>
      </c>
      <c r="H210" s="50"/>
    </row>
    <row r="211" spans="1:8" x14ac:dyDescent="0.25">
      <c r="A211" s="54">
        <f>COUNTIF($C$3:C211,"Да")</f>
        <v>2</v>
      </c>
      <c r="B211" s="53">
        <f t="shared" si="6"/>
        <v>45609</v>
      </c>
      <c r="C211" s="53" t="str">
        <f>IF(ISERROR(VLOOKUP(B211,Оп28_BYN→RUB!$C$3:$C$24,1,0)),"Нет","Да")</f>
        <v>Нет</v>
      </c>
      <c r="D211" s="54">
        <f t="shared" si="7"/>
        <v>366</v>
      </c>
      <c r="E211" s="55">
        <f>('Все выпуски'!$J$4*'Все выпуски'!$J$8)*((VLOOKUP(IF(C211="Нет",VLOOKUP(A211,Оп28_BYN→RUB!$A$2:$C$24,3,0),VLOOKUP((A211-1),Оп28_BYN→RUB!$A$2:$C$24,3,0)),$B$2:$G$1990,5,0)-VLOOKUP(B211,$B$2:$G$1990,5,0))/365+(VLOOKUP(IF(C211="Нет",VLOOKUP(A211,Оп28_BYN→RUB!$A$2:$C$24,3,0),VLOOKUP((A211-1),Оп28_BYN→RUB!$A$2:$C$24,3,0)),$B$2:$G$1990,6,0)-VLOOKUP(B211,$B$2:$G$1990,6,0))/366)</f>
        <v>60.112275586731165</v>
      </c>
      <c r="F211" s="54">
        <f>COUNTIF(D212:$D$1990,365)</f>
        <v>1365</v>
      </c>
      <c r="G211" s="54">
        <f>COUNTIF(D212:$D$1990,366)</f>
        <v>414</v>
      </c>
      <c r="H211" s="50"/>
    </row>
    <row r="212" spans="1:8" x14ac:dyDescent="0.25">
      <c r="A212" s="54">
        <f>COUNTIF($C$3:C212,"Да")</f>
        <v>2</v>
      </c>
      <c r="B212" s="53">
        <f t="shared" si="6"/>
        <v>45610</v>
      </c>
      <c r="C212" s="53" t="str">
        <f>IF(ISERROR(VLOOKUP(B212,Оп28_BYN→RUB!$C$3:$C$24,1,0)),"Нет","Да")</f>
        <v>Нет</v>
      </c>
      <c r="D212" s="54">
        <f t="shared" si="7"/>
        <v>366</v>
      </c>
      <c r="E212" s="55">
        <f>('Все выпуски'!$J$4*'Все выпуски'!$J$8)*((VLOOKUP(IF(C212="Нет",VLOOKUP(A212,Оп28_BYN→RUB!$A$2:$C$24,3,0),VLOOKUP((A212-1),Оп28_BYN→RUB!$A$2:$C$24,3,0)),$B$2:$G$1990,5,0)-VLOOKUP(B212,$B$2:$G$1990,5,0))/365+(VLOOKUP(IF(C212="Нет",VLOOKUP(A212,Оп28_BYN→RUB!$A$2:$C$24,3,0),VLOOKUP((A212-1),Оп28_BYN→RUB!$A$2:$C$24,3,0)),$B$2:$G$1990,6,0)-VLOOKUP(B212,$B$2:$G$1990,6,0))/366)</f>
        <v>66.791417318590177</v>
      </c>
      <c r="F212" s="54">
        <f>COUNTIF(D213:$D$1990,365)</f>
        <v>1365</v>
      </c>
      <c r="G212" s="54">
        <f>COUNTIF(D213:$D$1990,366)</f>
        <v>413</v>
      </c>
      <c r="H212" s="50"/>
    </row>
    <row r="213" spans="1:8" x14ac:dyDescent="0.25">
      <c r="A213" s="54">
        <f>COUNTIF($C$3:C213,"Да")</f>
        <v>2</v>
      </c>
      <c r="B213" s="53">
        <f t="shared" si="6"/>
        <v>45611</v>
      </c>
      <c r="C213" s="53" t="str">
        <f>IF(ISERROR(VLOOKUP(B213,Оп28_BYN→RUB!$C$3:$C$24,1,0)),"Нет","Да")</f>
        <v>Нет</v>
      </c>
      <c r="D213" s="54">
        <f t="shared" si="7"/>
        <v>366</v>
      </c>
      <c r="E213" s="55">
        <f>('Все выпуски'!$J$4*'Все выпуски'!$J$8)*((VLOOKUP(IF(C213="Нет",VLOOKUP(A213,Оп28_BYN→RUB!$A$2:$C$24,3,0),VLOOKUP((A213-1),Оп28_BYN→RUB!$A$2:$C$24,3,0)),$B$2:$G$1990,5,0)-VLOOKUP(B213,$B$2:$G$1990,5,0))/365+(VLOOKUP(IF(C213="Нет",VLOOKUP(A213,Оп28_BYN→RUB!$A$2:$C$24,3,0),VLOOKUP((A213-1),Оп28_BYN→RUB!$A$2:$C$24,3,0)),$B$2:$G$1990,6,0)-VLOOKUP(B213,$B$2:$G$1990,6,0))/366)</f>
        <v>73.470559050449197</v>
      </c>
      <c r="F213" s="54">
        <f>COUNTIF(D214:$D$1990,365)</f>
        <v>1365</v>
      </c>
      <c r="G213" s="54">
        <f>COUNTIF(D214:$D$1990,366)</f>
        <v>412</v>
      </c>
      <c r="H213" s="50"/>
    </row>
    <row r="214" spans="1:8" x14ac:dyDescent="0.25">
      <c r="A214" s="54">
        <f>COUNTIF($C$3:C214,"Да")</f>
        <v>2</v>
      </c>
      <c r="B214" s="53">
        <f t="shared" si="6"/>
        <v>45612</v>
      </c>
      <c r="C214" s="53" t="str">
        <f>IF(ISERROR(VLOOKUP(B214,Оп28_BYN→RUB!$C$3:$C$24,1,0)),"Нет","Да")</f>
        <v>Нет</v>
      </c>
      <c r="D214" s="54">
        <f t="shared" si="7"/>
        <v>366</v>
      </c>
      <c r="E214" s="55">
        <f>('Все выпуски'!$J$4*'Все выпуски'!$J$8)*((VLOOKUP(IF(C214="Нет",VLOOKUP(A214,Оп28_BYN→RUB!$A$2:$C$24,3,0),VLOOKUP((A214-1),Оп28_BYN→RUB!$A$2:$C$24,3,0)),$B$2:$G$1990,5,0)-VLOOKUP(B214,$B$2:$G$1990,5,0))/365+(VLOOKUP(IF(C214="Нет",VLOOKUP(A214,Оп28_BYN→RUB!$A$2:$C$24,3,0),VLOOKUP((A214-1),Оп28_BYN→RUB!$A$2:$C$24,3,0)),$B$2:$G$1990,6,0)-VLOOKUP(B214,$B$2:$G$1990,6,0))/366)</f>
        <v>80.149700782308216</v>
      </c>
      <c r="F214" s="54">
        <f>COUNTIF(D215:$D$1990,365)</f>
        <v>1365</v>
      </c>
      <c r="G214" s="54">
        <f>COUNTIF(D215:$D$1990,366)</f>
        <v>411</v>
      </c>
      <c r="H214" s="50"/>
    </row>
    <row r="215" spans="1:8" x14ac:dyDescent="0.25">
      <c r="A215" s="54">
        <f>COUNTIF($C$3:C215,"Да")</f>
        <v>2</v>
      </c>
      <c r="B215" s="53">
        <f t="shared" si="6"/>
        <v>45613</v>
      </c>
      <c r="C215" s="53" t="str">
        <f>IF(ISERROR(VLOOKUP(B215,Оп28_BYN→RUB!$C$3:$C$24,1,0)),"Нет","Да")</f>
        <v>Нет</v>
      </c>
      <c r="D215" s="54">
        <f t="shared" si="7"/>
        <v>366</v>
      </c>
      <c r="E215" s="55">
        <f>('Все выпуски'!$J$4*'Все выпуски'!$J$8)*((VLOOKUP(IF(C215="Нет",VLOOKUP(A215,Оп28_BYN→RUB!$A$2:$C$24,3,0),VLOOKUP((A215-1),Оп28_BYN→RUB!$A$2:$C$24,3,0)),$B$2:$G$1990,5,0)-VLOOKUP(B215,$B$2:$G$1990,5,0))/365+(VLOOKUP(IF(C215="Нет",VLOOKUP(A215,Оп28_BYN→RUB!$A$2:$C$24,3,0),VLOOKUP((A215-1),Оп28_BYN→RUB!$A$2:$C$24,3,0)),$B$2:$G$1990,6,0)-VLOOKUP(B215,$B$2:$G$1990,6,0))/366)</f>
        <v>86.828842514167235</v>
      </c>
      <c r="F215" s="54">
        <f>COUNTIF(D216:$D$1990,365)</f>
        <v>1365</v>
      </c>
      <c r="G215" s="54">
        <f>COUNTIF(D216:$D$1990,366)</f>
        <v>410</v>
      </c>
      <c r="H215" s="50"/>
    </row>
    <row r="216" spans="1:8" x14ac:dyDescent="0.25">
      <c r="A216" s="54">
        <f>COUNTIF($C$3:C216,"Да")</f>
        <v>2</v>
      </c>
      <c r="B216" s="53">
        <f t="shared" si="6"/>
        <v>45614</v>
      </c>
      <c r="C216" s="53" t="str">
        <f>IF(ISERROR(VLOOKUP(B216,Оп28_BYN→RUB!$C$3:$C$24,1,0)),"Нет","Да")</f>
        <v>Нет</v>
      </c>
      <c r="D216" s="54">
        <f t="shared" si="7"/>
        <v>366</v>
      </c>
      <c r="E216" s="55">
        <f>('Все выпуски'!$J$4*'Все выпуски'!$J$8)*((VLOOKUP(IF(C216="Нет",VLOOKUP(A216,Оп28_BYN→RUB!$A$2:$C$24,3,0),VLOOKUP((A216-1),Оп28_BYN→RUB!$A$2:$C$24,3,0)),$B$2:$G$1990,5,0)-VLOOKUP(B216,$B$2:$G$1990,5,0))/365+(VLOOKUP(IF(C216="Нет",VLOOKUP(A216,Оп28_BYN→RUB!$A$2:$C$24,3,0),VLOOKUP((A216-1),Оп28_BYN→RUB!$A$2:$C$24,3,0)),$B$2:$G$1990,6,0)-VLOOKUP(B216,$B$2:$G$1990,6,0))/366)</f>
        <v>93.507984246026254</v>
      </c>
      <c r="F216" s="54">
        <f>COUNTIF(D217:$D$1990,365)</f>
        <v>1365</v>
      </c>
      <c r="G216" s="54">
        <f>COUNTIF(D217:$D$1990,366)</f>
        <v>409</v>
      </c>
      <c r="H216" s="50"/>
    </row>
    <row r="217" spans="1:8" x14ac:dyDescent="0.25">
      <c r="A217" s="54">
        <f>COUNTIF($C$3:C217,"Да")</f>
        <v>2</v>
      </c>
      <c r="B217" s="53">
        <f t="shared" si="6"/>
        <v>45615</v>
      </c>
      <c r="C217" s="53" t="str">
        <f>IF(ISERROR(VLOOKUP(B217,Оп28_BYN→RUB!$C$3:$C$24,1,0)),"Нет","Да")</f>
        <v>Нет</v>
      </c>
      <c r="D217" s="54">
        <f t="shared" si="7"/>
        <v>366</v>
      </c>
      <c r="E217" s="55">
        <f>('Все выпуски'!$J$4*'Все выпуски'!$J$8)*((VLOOKUP(IF(C217="Нет",VLOOKUP(A217,Оп28_BYN→RUB!$A$2:$C$24,3,0),VLOOKUP((A217-1),Оп28_BYN→RUB!$A$2:$C$24,3,0)),$B$2:$G$1990,5,0)-VLOOKUP(B217,$B$2:$G$1990,5,0))/365+(VLOOKUP(IF(C217="Нет",VLOOKUP(A217,Оп28_BYN→RUB!$A$2:$C$24,3,0),VLOOKUP((A217-1),Оп28_BYN→RUB!$A$2:$C$24,3,0)),$B$2:$G$1990,6,0)-VLOOKUP(B217,$B$2:$G$1990,6,0))/366)</f>
        <v>100.18712597788526</v>
      </c>
      <c r="F217" s="54">
        <f>COUNTIF(D218:$D$1990,365)</f>
        <v>1365</v>
      </c>
      <c r="G217" s="54">
        <f>COUNTIF(D218:$D$1990,366)</f>
        <v>408</v>
      </c>
      <c r="H217" s="50"/>
    </row>
    <row r="218" spans="1:8" x14ac:dyDescent="0.25">
      <c r="A218" s="54">
        <f>COUNTIF($C$3:C218,"Да")</f>
        <v>2</v>
      </c>
      <c r="B218" s="53">
        <f t="shared" si="6"/>
        <v>45616</v>
      </c>
      <c r="C218" s="53" t="str">
        <f>IF(ISERROR(VLOOKUP(B218,Оп28_BYN→RUB!$C$3:$C$24,1,0)),"Нет","Да")</f>
        <v>Нет</v>
      </c>
      <c r="D218" s="54">
        <f t="shared" si="7"/>
        <v>366</v>
      </c>
      <c r="E218" s="55">
        <f>('Все выпуски'!$J$4*'Все выпуски'!$J$8)*((VLOOKUP(IF(C218="Нет",VLOOKUP(A218,Оп28_BYN→RUB!$A$2:$C$24,3,0),VLOOKUP((A218-1),Оп28_BYN→RUB!$A$2:$C$24,3,0)),$B$2:$G$1990,5,0)-VLOOKUP(B218,$B$2:$G$1990,5,0))/365+(VLOOKUP(IF(C218="Нет",VLOOKUP(A218,Оп28_BYN→RUB!$A$2:$C$24,3,0),VLOOKUP((A218-1),Оп28_BYN→RUB!$A$2:$C$24,3,0)),$B$2:$G$1990,6,0)-VLOOKUP(B218,$B$2:$G$1990,6,0))/366)</f>
        <v>106.86626770974429</v>
      </c>
      <c r="F218" s="54">
        <f>COUNTIF(D219:$D$1990,365)</f>
        <v>1365</v>
      </c>
      <c r="G218" s="54">
        <f>COUNTIF(D219:$D$1990,366)</f>
        <v>407</v>
      </c>
      <c r="H218" s="50"/>
    </row>
    <row r="219" spans="1:8" x14ac:dyDescent="0.25">
      <c r="A219" s="54">
        <f>COUNTIF($C$3:C219,"Да")</f>
        <v>2</v>
      </c>
      <c r="B219" s="53">
        <f t="shared" si="6"/>
        <v>45617</v>
      </c>
      <c r="C219" s="53" t="str">
        <f>IF(ISERROR(VLOOKUP(B219,Оп28_BYN→RUB!$C$3:$C$24,1,0)),"Нет","Да")</f>
        <v>Нет</v>
      </c>
      <c r="D219" s="54">
        <f t="shared" si="7"/>
        <v>366</v>
      </c>
      <c r="E219" s="55">
        <f>('Все выпуски'!$J$4*'Все выпуски'!$J$8)*((VLOOKUP(IF(C219="Нет",VLOOKUP(A219,Оп28_BYN→RUB!$A$2:$C$24,3,0),VLOOKUP((A219-1),Оп28_BYN→RUB!$A$2:$C$24,3,0)),$B$2:$G$1990,5,0)-VLOOKUP(B219,$B$2:$G$1990,5,0))/365+(VLOOKUP(IF(C219="Нет",VLOOKUP(A219,Оп28_BYN→RUB!$A$2:$C$24,3,0),VLOOKUP((A219-1),Оп28_BYN→RUB!$A$2:$C$24,3,0)),$B$2:$G$1990,6,0)-VLOOKUP(B219,$B$2:$G$1990,6,0))/366)</f>
        <v>113.54540944160331</v>
      </c>
      <c r="F219" s="54">
        <f>COUNTIF(D220:$D$1990,365)</f>
        <v>1365</v>
      </c>
      <c r="G219" s="54">
        <f>COUNTIF(D220:$D$1990,366)</f>
        <v>406</v>
      </c>
      <c r="H219" s="50"/>
    </row>
    <row r="220" spans="1:8" x14ac:dyDescent="0.25">
      <c r="A220" s="54">
        <f>COUNTIF($C$3:C220,"Да")</f>
        <v>2</v>
      </c>
      <c r="B220" s="53">
        <f t="shared" si="6"/>
        <v>45618</v>
      </c>
      <c r="C220" s="53" t="str">
        <f>IF(ISERROR(VLOOKUP(B220,Оп28_BYN→RUB!$C$3:$C$24,1,0)),"Нет","Да")</f>
        <v>Нет</v>
      </c>
      <c r="D220" s="54">
        <f t="shared" si="7"/>
        <v>366</v>
      </c>
      <c r="E220" s="55">
        <f>('Все выпуски'!$J$4*'Все выпуски'!$J$8)*((VLOOKUP(IF(C220="Нет",VLOOKUP(A220,Оп28_BYN→RUB!$A$2:$C$24,3,0),VLOOKUP((A220-1),Оп28_BYN→RUB!$A$2:$C$24,3,0)),$B$2:$G$1990,5,0)-VLOOKUP(B220,$B$2:$G$1990,5,0))/365+(VLOOKUP(IF(C220="Нет",VLOOKUP(A220,Оп28_BYN→RUB!$A$2:$C$24,3,0),VLOOKUP((A220-1),Оп28_BYN→RUB!$A$2:$C$24,3,0)),$B$2:$G$1990,6,0)-VLOOKUP(B220,$B$2:$G$1990,6,0))/366)</f>
        <v>120.22455117346233</v>
      </c>
      <c r="F220" s="54">
        <f>COUNTIF(D221:$D$1990,365)</f>
        <v>1365</v>
      </c>
      <c r="G220" s="54">
        <f>COUNTIF(D221:$D$1990,366)</f>
        <v>405</v>
      </c>
      <c r="H220" s="50"/>
    </row>
    <row r="221" spans="1:8" x14ac:dyDescent="0.25">
      <c r="A221" s="54">
        <f>COUNTIF($C$3:C221,"Да")</f>
        <v>2</v>
      </c>
      <c r="B221" s="53">
        <f t="shared" si="6"/>
        <v>45619</v>
      </c>
      <c r="C221" s="53" t="str">
        <f>IF(ISERROR(VLOOKUP(B221,Оп28_BYN→RUB!$C$3:$C$24,1,0)),"Нет","Да")</f>
        <v>Нет</v>
      </c>
      <c r="D221" s="54">
        <f t="shared" si="7"/>
        <v>366</v>
      </c>
      <c r="E221" s="55">
        <f>('Все выпуски'!$J$4*'Все выпуски'!$J$8)*((VLOOKUP(IF(C221="Нет",VLOOKUP(A221,Оп28_BYN→RUB!$A$2:$C$24,3,0),VLOOKUP((A221-1),Оп28_BYN→RUB!$A$2:$C$24,3,0)),$B$2:$G$1990,5,0)-VLOOKUP(B221,$B$2:$G$1990,5,0))/365+(VLOOKUP(IF(C221="Нет",VLOOKUP(A221,Оп28_BYN→RUB!$A$2:$C$24,3,0),VLOOKUP((A221-1),Оп28_BYN→RUB!$A$2:$C$24,3,0)),$B$2:$G$1990,6,0)-VLOOKUP(B221,$B$2:$G$1990,6,0))/366)</f>
        <v>126.90369290532135</v>
      </c>
      <c r="F221" s="54">
        <f>COUNTIF(D222:$D$1990,365)</f>
        <v>1365</v>
      </c>
      <c r="G221" s="54">
        <f>COUNTIF(D222:$D$1990,366)</f>
        <v>404</v>
      </c>
      <c r="H221" s="50"/>
    </row>
    <row r="222" spans="1:8" x14ac:dyDescent="0.25">
      <c r="A222" s="54">
        <f>COUNTIF($C$3:C222,"Да")</f>
        <v>2</v>
      </c>
      <c r="B222" s="53">
        <f t="shared" si="6"/>
        <v>45620</v>
      </c>
      <c r="C222" s="53" t="str">
        <f>IF(ISERROR(VLOOKUP(B222,Оп28_BYN→RUB!$C$3:$C$24,1,0)),"Нет","Да")</f>
        <v>Нет</v>
      </c>
      <c r="D222" s="54">
        <f t="shared" si="7"/>
        <v>366</v>
      </c>
      <c r="E222" s="55">
        <f>('Все выпуски'!$J$4*'Все выпуски'!$J$8)*((VLOOKUP(IF(C222="Нет",VLOOKUP(A222,Оп28_BYN→RUB!$A$2:$C$24,3,0),VLOOKUP((A222-1),Оп28_BYN→RUB!$A$2:$C$24,3,0)),$B$2:$G$1990,5,0)-VLOOKUP(B222,$B$2:$G$1990,5,0))/365+(VLOOKUP(IF(C222="Нет",VLOOKUP(A222,Оп28_BYN→RUB!$A$2:$C$24,3,0),VLOOKUP((A222-1),Оп28_BYN→RUB!$A$2:$C$24,3,0)),$B$2:$G$1990,6,0)-VLOOKUP(B222,$B$2:$G$1990,6,0))/366)</f>
        <v>133.58283463718035</v>
      </c>
      <c r="F222" s="54">
        <f>COUNTIF(D223:$D$1990,365)</f>
        <v>1365</v>
      </c>
      <c r="G222" s="54">
        <f>COUNTIF(D223:$D$1990,366)</f>
        <v>403</v>
      </c>
      <c r="H222" s="50"/>
    </row>
    <row r="223" spans="1:8" x14ac:dyDescent="0.25">
      <c r="A223" s="54">
        <f>COUNTIF($C$3:C223,"Да")</f>
        <v>2</v>
      </c>
      <c r="B223" s="53">
        <f t="shared" si="6"/>
        <v>45621</v>
      </c>
      <c r="C223" s="53" t="str">
        <f>IF(ISERROR(VLOOKUP(B223,Оп28_BYN→RUB!$C$3:$C$24,1,0)),"Нет","Да")</f>
        <v>Нет</v>
      </c>
      <c r="D223" s="54">
        <f t="shared" si="7"/>
        <v>366</v>
      </c>
      <c r="E223" s="55">
        <f>('Все выпуски'!$J$4*'Все выпуски'!$J$8)*((VLOOKUP(IF(C223="Нет",VLOOKUP(A223,Оп28_BYN→RUB!$A$2:$C$24,3,0),VLOOKUP((A223-1),Оп28_BYN→RUB!$A$2:$C$24,3,0)),$B$2:$G$1990,5,0)-VLOOKUP(B223,$B$2:$G$1990,5,0))/365+(VLOOKUP(IF(C223="Нет",VLOOKUP(A223,Оп28_BYN→RUB!$A$2:$C$24,3,0),VLOOKUP((A223-1),Оп28_BYN→RUB!$A$2:$C$24,3,0)),$B$2:$G$1990,6,0)-VLOOKUP(B223,$B$2:$G$1990,6,0))/366)</f>
        <v>140.26197636903939</v>
      </c>
      <c r="F223" s="54">
        <f>COUNTIF(D224:$D$1990,365)</f>
        <v>1365</v>
      </c>
      <c r="G223" s="54">
        <f>COUNTIF(D224:$D$1990,366)</f>
        <v>402</v>
      </c>
      <c r="H223" s="50"/>
    </row>
    <row r="224" spans="1:8" x14ac:dyDescent="0.25">
      <c r="A224" s="54">
        <f>COUNTIF($C$3:C224,"Да")</f>
        <v>2</v>
      </c>
      <c r="B224" s="53">
        <f t="shared" si="6"/>
        <v>45622</v>
      </c>
      <c r="C224" s="53" t="str">
        <f>IF(ISERROR(VLOOKUP(B224,Оп28_BYN→RUB!$C$3:$C$24,1,0)),"Нет","Да")</f>
        <v>Нет</v>
      </c>
      <c r="D224" s="54">
        <f t="shared" si="7"/>
        <v>366</v>
      </c>
      <c r="E224" s="55">
        <f>('Все выпуски'!$J$4*'Все выпуски'!$J$8)*((VLOOKUP(IF(C224="Нет",VLOOKUP(A224,Оп28_BYN→RUB!$A$2:$C$24,3,0),VLOOKUP((A224-1),Оп28_BYN→RUB!$A$2:$C$24,3,0)),$B$2:$G$1990,5,0)-VLOOKUP(B224,$B$2:$G$1990,5,0))/365+(VLOOKUP(IF(C224="Нет",VLOOKUP(A224,Оп28_BYN→RUB!$A$2:$C$24,3,0),VLOOKUP((A224-1),Оп28_BYN→RUB!$A$2:$C$24,3,0)),$B$2:$G$1990,6,0)-VLOOKUP(B224,$B$2:$G$1990,6,0))/366)</f>
        <v>146.94111810089839</v>
      </c>
      <c r="F224" s="54">
        <f>COUNTIF(D225:$D$1990,365)</f>
        <v>1365</v>
      </c>
      <c r="G224" s="54">
        <f>COUNTIF(D225:$D$1990,366)</f>
        <v>401</v>
      </c>
      <c r="H224" s="50"/>
    </row>
    <row r="225" spans="1:8" x14ac:dyDescent="0.25">
      <c r="A225" s="54">
        <f>COUNTIF($C$3:C225,"Да")</f>
        <v>2</v>
      </c>
      <c r="B225" s="53">
        <f t="shared" si="6"/>
        <v>45623</v>
      </c>
      <c r="C225" s="53" t="str">
        <f>IF(ISERROR(VLOOKUP(B225,Оп28_BYN→RUB!$C$3:$C$24,1,0)),"Нет","Да")</f>
        <v>Нет</v>
      </c>
      <c r="D225" s="54">
        <f t="shared" si="7"/>
        <v>366</v>
      </c>
      <c r="E225" s="55">
        <f>('Все выпуски'!$J$4*'Все выпуски'!$J$8)*((VLOOKUP(IF(C225="Нет",VLOOKUP(A225,Оп28_BYN→RUB!$A$2:$C$24,3,0),VLOOKUP((A225-1),Оп28_BYN→RUB!$A$2:$C$24,3,0)),$B$2:$G$1990,5,0)-VLOOKUP(B225,$B$2:$G$1990,5,0))/365+(VLOOKUP(IF(C225="Нет",VLOOKUP(A225,Оп28_BYN→RUB!$A$2:$C$24,3,0),VLOOKUP((A225-1),Оп28_BYN→RUB!$A$2:$C$24,3,0)),$B$2:$G$1990,6,0)-VLOOKUP(B225,$B$2:$G$1990,6,0))/366)</f>
        <v>153.62025983275743</v>
      </c>
      <c r="F225" s="54">
        <f>COUNTIF(D226:$D$1990,365)</f>
        <v>1365</v>
      </c>
      <c r="G225" s="54">
        <f>COUNTIF(D226:$D$1990,366)</f>
        <v>400</v>
      </c>
      <c r="H225" s="50"/>
    </row>
    <row r="226" spans="1:8" x14ac:dyDescent="0.25">
      <c r="A226" s="54">
        <f>COUNTIF($C$3:C226,"Да")</f>
        <v>2</v>
      </c>
      <c r="B226" s="53">
        <f t="shared" si="6"/>
        <v>45624</v>
      </c>
      <c r="C226" s="53" t="str">
        <f>IF(ISERROR(VLOOKUP(B226,Оп28_BYN→RUB!$C$3:$C$24,1,0)),"Нет","Да")</f>
        <v>Нет</v>
      </c>
      <c r="D226" s="54">
        <f t="shared" si="7"/>
        <v>366</v>
      </c>
      <c r="E226" s="55">
        <f>('Все выпуски'!$J$4*'Все выпуски'!$J$8)*((VLOOKUP(IF(C226="Нет",VLOOKUP(A226,Оп28_BYN→RUB!$A$2:$C$24,3,0),VLOOKUP((A226-1),Оп28_BYN→RUB!$A$2:$C$24,3,0)),$B$2:$G$1990,5,0)-VLOOKUP(B226,$B$2:$G$1990,5,0))/365+(VLOOKUP(IF(C226="Нет",VLOOKUP(A226,Оп28_BYN→RUB!$A$2:$C$24,3,0),VLOOKUP((A226-1),Оп28_BYN→RUB!$A$2:$C$24,3,0)),$B$2:$G$1990,6,0)-VLOOKUP(B226,$B$2:$G$1990,6,0))/366)</f>
        <v>160.29940156461643</v>
      </c>
      <c r="F226" s="54">
        <f>COUNTIF(D227:$D$1990,365)</f>
        <v>1365</v>
      </c>
      <c r="G226" s="54">
        <f>COUNTIF(D227:$D$1990,366)</f>
        <v>399</v>
      </c>
      <c r="H226" s="50"/>
    </row>
    <row r="227" spans="1:8" x14ac:dyDescent="0.25">
      <c r="A227" s="54">
        <f>COUNTIF($C$3:C227,"Да")</f>
        <v>2</v>
      </c>
      <c r="B227" s="53">
        <f t="shared" si="6"/>
        <v>45625</v>
      </c>
      <c r="C227" s="53" t="str">
        <f>IF(ISERROR(VLOOKUP(B227,Оп28_BYN→RUB!$C$3:$C$24,1,0)),"Нет","Да")</f>
        <v>Нет</v>
      </c>
      <c r="D227" s="54">
        <f t="shared" si="7"/>
        <v>366</v>
      </c>
      <c r="E227" s="55">
        <f>('Все выпуски'!$J$4*'Все выпуски'!$J$8)*((VLOOKUP(IF(C227="Нет",VLOOKUP(A227,Оп28_BYN→RUB!$A$2:$C$24,3,0),VLOOKUP((A227-1),Оп28_BYN→RUB!$A$2:$C$24,3,0)),$B$2:$G$1990,5,0)-VLOOKUP(B227,$B$2:$G$1990,5,0))/365+(VLOOKUP(IF(C227="Нет",VLOOKUP(A227,Оп28_BYN→RUB!$A$2:$C$24,3,0),VLOOKUP((A227-1),Оп28_BYN→RUB!$A$2:$C$24,3,0)),$B$2:$G$1990,6,0)-VLOOKUP(B227,$B$2:$G$1990,6,0))/366)</f>
        <v>166.97854329647546</v>
      </c>
      <c r="F227" s="54">
        <f>COUNTIF(D228:$D$1990,365)</f>
        <v>1365</v>
      </c>
      <c r="G227" s="54">
        <f>COUNTIF(D228:$D$1990,366)</f>
        <v>398</v>
      </c>
      <c r="H227" s="50"/>
    </row>
    <row r="228" spans="1:8" x14ac:dyDescent="0.25">
      <c r="A228" s="54">
        <f>COUNTIF($C$3:C228,"Да")</f>
        <v>2</v>
      </c>
      <c r="B228" s="53">
        <f t="shared" si="6"/>
        <v>45626</v>
      </c>
      <c r="C228" s="53" t="str">
        <f>IF(ISERROR(VLOOKUP(B228,Оп28_BYN→RUB!$C$3:$C$24,1,0)),"Нет","Да")</f>
        <v>Нет</v>
      </c>
      <c r="D228" s="54">
        <f t="shared" si="7"/>
        <v>366</v>
      </c>
      <c r="E228" s="55">
        <f>('Все выпуски'!$J$4*'Все выпуски'!$J$8)*((VLOOKUP(IF(C228="Нет",VLOOKUP(A228,Оп28_BYN→RUB!$A$2:$C$24,3,0),VLOOKUP((A228-1),Оп28_BYN→RUB!$A$2:$C$24,3,0)),$B$2:$G$1990,5,0)-VLOOKUP(B228,$B$2:$G$1990,5,0))/365+(VLOOKUP(IF(C228="Нет",VLOOKUP(A228,Оп28_BYN→RUB!$A$2:$C$24,3,0),VLOOKUP((A228-1),Оп28_BYN→RUB!$A$2:$C$24,3,0)),$B$2:$G$1990,6,0)-VLOOKUP(B228,$B$2:$G$1990,6,0))/366)</f>
        <v>173.65768502833447</v>
      </c>
      <c r="F228" s="54">
        <f>COUNTIF(D229:$D$1990,365)</f>
        <v>1365</v>
      </c>
      <c r="G228" s="54">
        <f>COUNTIF(D229:$D$1990,366)</f>
        <v>397</v>
      </c>
      <c r="H228" s="50"/>
    </row>
    <row r="229" spans="1:8" x14ac:dyDescent="0.25">
      <c r="A229" s="54">
        <f>COUNTIF($C$3:C229,"Да")</f>
        <v>2</v>
      </c>
      <c r="B229" s="53">
        <f t="shared" si="6"/>
        <v>45627</v>
      </c>
      <c r="C229" s="53" t="str">
        <f>IF(ISERROR(VLOOKUP(B229,Оп28_BYN→RUB!$C$3:$C$24,1,0)),"Нет","Да")</f>
        <v>Нет</v>
      </c>
      <c r="D229" s="54">
        <f t="shared" si="7"/>
        <v>366</v>
      </c>
      <c r="E229" s="55">
        <f>('Все выпуски'!$J$4*'Все выпуски'!$J$8)*((VLOOKUP(IF(C229="Нет",VLOOKUP(A229,Оп28_BYN→RUB!$A$2:$C$24,3,0),VLOOKUP((A229-1),Оп28_BYN→RUB!$A$2:$C$24,3,0)),$B$2:$G$1990,5,0)-VLOOKUP(B229,$B$2:$G$1990,5,0))/365+(VLOOKUP(IF(C229="Нет",VLOOKUP(A229,Оп28_BYN→RUB!$A$2:$C$24,3,0),VLOOKUP((A229-1),Оп28_BYN→RUB!$A$2:$C$24,3,0)),$B$2:$G$1990,6,0)-VLOOKUP(B229,$B$2:$G$1990,6,0))/366)</f>
        <v>180.33682676019347</v>
      </c>
      <c r="F229" s="54">
        <f>COUNTIF(D230:$D$1990,365)</f>
        <v>1365</v>
      </c>
      <c r="G229" s="54">
        <f>COUNTIF(D230:$D$1990,366)</f>
        <v>396</v>
      </c>
      <c r="H229" s="50"/>
    </row>
    <row r="230" spans="1:8" x14ac:dyDescent="0.25">
      <c r="A230" s="54">
        <f>COUNTIF($C$3:C230,"Да")</f>
        <v>2</v>
      </c>
      <c r="B230" s="53">
        <f t="shared" si="6"/>
        <v>45628</v>
      </c>
      <c r="C230" s="53" t="str">
        <f>IF(ISERROR(VLOOKUP(B230,Оп28_BYN→RUB!$C$3:$C$24,1,0)),"Нет","Да")</f>
        <v>Нет</v>
      </c>
      <c r="D230" s="54">
        <f t="shared" si="7"/>
        <v>366</v>
      </c>
      <c r="E230" s="55">
        <f>('Все выпуски'!$J$4*'Все выпуски'!$J$8)*((VLOOKUP(IF(C230="Нет",VLOOKUP(A230,Оп28_BYN→RUB!$A$2:$C$24,3,0),VLOOKUP((A230-1),Оп28_BYN→RUB!$A$2:$C$24,3,0)),$B$2:$G$1990,5,0)-VLOOKUP(B230,$B$2:$G$1990,5,0))/365+(VLOOKUP(IF(C230="Нет",VLOOKUP(A230,Оп28_BYN→RUB!$A$2:$C$24,3,0),VLOOKUP((A230-1),Оп28_BYN→RUB!$A$2:$C$24,3,0)),$B$2:$G$1990,6,0)-VLOOKUP(B230,$B$2:$G$1990,6,0))/366)</f>
        <v>187.01596849205251</v>
      </c>
      <c r="F230" s="54">
        <f>COUNTIF(D231:$D$1990,365)</f>
        <v>1365</v>
      </c>
      <c r="G230" s="54">
        <f>COUNTIF(D231:$D$1990,366)</f>
        <v>395</v>
      </c>
      <c r="H230" s="50"/>
    </row>
    <row r="231" spans="1:8" x14ac:dyDescent="0.25">
      <c r="A231" s="54">
        <f>COUNTIF($C$3:C231,"Да")</f>
        <v>2</v>
      </c>
      <c r="B231" s="53">
        <f t="shared" si="6"/>
        <v>45629</v>
      </c>
      <c r="C231" s="53" t="str">
        <f>IF(ISERROR(VLOOKUP(B231,Оп28_BYN→RUB!$C$3:$C$24,1,0)),"Нет","Да")</f>
        <v>Нет</v>
      </c>
      <c r="D231" s="54">
        <f t="shared" si="7"/>
        <v>366</v>
      </c>
      <c r="E231" s="55">
        <f>('Все выпуски'!$J$4*'Все выпуски'!$J$8)*((VLOOKUP(IF(C231="Нет",VLOOKUP(A231,Оп28_BYN→RUB!$A$2:$C$24,3,0),VLOOKUP((A231-1),Оп28_BYN→RUB!$A$2:$C$24,3,0)),$B$2:$G$1990,5,0)-VLOOKUP(B231,$B$2:$G$1990,5,0))/365+(VLOOKUP(IF(C231="Нет",VLOOKUP(A231,Оп28_BYN→RUB!$A$2:$C$24,3,0),VLOOKUP((A231-1),Оп28_BYN→RUB!$A$2:$C$24,3,0)),$B$2:$G$1990,6,0)-VLOOKUP(B231,$B$2:$G$1990,6,0))/366)</f>
        <v>193.69511022391154</v>
      </c>
      <c r="F231" s="54">
        <f>COUNTIF(D232:$D$1990,365)</f>
        <v>1365</v>
      </c>
      <c r="G231" s="54">
        <f>COUNTIF(D232:$D$1990,366)</f>
        <v>394</v>
      </c>
      <c r="H231" s="50"/>
    </row>
    <row r="232" spans="1:8" x14ac:dyDescent="0.25">
      <c r="A232" s="54">
        <f>COUNTIF($C$3:C232,"Да")</f>
        <v>2</v>
      </c>
      <c r="B232" s="53">
        <f t="shared" si="6"/>
        <v>45630</v>
      </c>
      <c r="C232" s="53" t="str">
        <f>IF(ISERROR(VLOOKUP(B232,Оп28_BYN→RUB!$C$3:$C$24,1,0)),"Нет","Да")</f>
        <v>Нет</v>
      </c>
      <c r="D232" s="54">
        <f t="shared" si="7"/>
        <v>366</v>
      </c>
      <c r="E232" s="55">
        <f>('Все выпуски'!$J$4*'Все выпуски'!$J$8)*((VLOOKUP(IF(C232="Нет",VLOOKUP(A232,Оп28_BYN→RUB!$A$2:$C$24,3,0),VLOOKUP((A232-1),Оп28_BYN→RUB!$A$2:$C$24,3,0)),$B$2:$G$1990,5,0)-VLOOKUP(B232,$B$2:$G$1990,5,0))/365+(VLOOKUP(IF(C232="Нет",VLOOKUP(A232,Оп28_BYN→RUB!$A$2:$C$24,3,0),VLOOKUP((A232-1),Оп28_BYN→RUB!$A$2:$C$24,3,0)),$B$2:$G$1990,6,0)-VLOOKUP(B232,$B$2:$G$1990,6,0))/366)</f>
        <v>200.37425195577052</v>
      </c>
      <c r="F232" s="54">
        <f>COUNTIF(D233:$D$1990,365)</f>
        <v>1365</v>
      </c>
      <c r="G232" s="54">
        <f>COUNTIF(D233:$D$1990,366)</f>
        <v>393</v>
      </c>
      <c r="H232" s="50"/>
    </row>
    <row r="233" spans="1:8" x14ac:dyDescent="0.25">
      <c r="A233" s="54">
        <f>COUNTIF($C$3:C233,"Да")</f>
        <v>2</v>
      </c>
      <c r="B233" s="53">
        <f t="shared" si="6"/>
        <v>45631</v>
      </c>
      <c r="C233" s="53" t="str">
        <f>IF(ISERROR(VLOOKUP(B233,Оп28_BYN→RUB!$C$3:$C$24,1,0)),"Нет","Да")</f>
        <v>Нет</v>
      </c>
      <c r="D233" s="54">
        <f t="shared" si="7"/>
        <v>366</v>
      </c>
      <c r="E233" s="55">
        <f>('Все выпуски'!$J$4*'Все выпуски'!$J$8)*((VLOOKUP(IF(C233="Нет",VLOOKUP(A233,Оп28_BYN→RUB!$A$2:$C$24,3,0),VLOOKUP((A233-1),Оп28_BYN→RUB!$A$2:$C$24,3,0)),$B$2:$G$1990,5,0)-VLOOKUP(B233,$B$2:$G$1990,5,0))/365+(VLOOKUP(IF(C233="Нет",VLOOKUP(A233,Оп28_BYN→RUB!$A$2:$C$24,3,0),VLOOKUP((A233-1),Оп28_BYN→RUB!$A$2:$C$24,3,0)),$B$2:$G$1990,6,0)-VLOOKUP(B233,$B$2:$G$1990,6,0))/366)</f>
        <v>207.05339368762955</v>
      </c>
      <c r="F233" s="54">
        <f>COUNTIF(D234:$D$1990,365)</f>
        <v>1365</v>
      </c>
      <c r="G233" s="54">
        <f>COUNTIF(D234:$D$1990,366)</f>
        <v>392</v>
      </c>
      <c r="H233" s="50"/>
    </row>
    <row r="234" spans="1:8" x14ac:dyDescent="0.25">
      <c r="A234" s="54">
        <f>COUNTIF($C$3:C234,"Да")</f>
        <v>2</v>
      </c>
      <c r="B234" s="53">
        <f t="shared" si="6"/>
        <v>45632</v>
      </c>
      <c r="C234" s="53" t="str">
        <f>IF(ISERROR(VLOOKUP(B234,Оп28_BYN→RUB!$C$3:$C$24,1,0)),"Нет","Да")</f>
        <v>Нет</v>
      </c>
      <c r="D234" s="54">
        <f t="shared" si="7"/>
        <v>366</v>
      </c>
      <c r="E234" s="55">
        <f>('Все выпуски'!$J$4*'Все выпуски'!$J$8)*((VLOOKUP(IF(C234="Нет",VLOOKUP(A234,Оп28_BYN→RUB!$A$2:$C$24,3,0),VLOOKUP((A234-1),Оп28_BYN→RUB!$A$2:$C$24,3,0)),$B$2:$G$1990,5,0)-VLOOKUP(B234,$B$2:$G$1990,5,0))/365+(VLOOKUP(IF(C234="Нет",VLOOKUP(A234,Оп28_BYN→RUB!$A$2:$C$24,3,0),VLOOKUP((A234-1),Оп28_BYN→RUB!$A$2:$C$24,3,0)),$B$2:$G$1990,6,0)-VLOOKUP(B234,$B$2:$G$1990,6,0))/366)</f>
        <v>213.73253541948858</v>
      </c>
      <c r="F234" s="54">
        <f>COUNTIF(D235:$D$1990,365)</f>
        <v>1365</v>
      </c>
      <c r="G234" s="54">
        <f>COUNTIF(D235:$D$1990,366)</f>
        <v>391</v>
      </c>
      <c r="H234" s="50"/>
    </row>
    <row r="235" spans="1:8" x14ac:dyDescent="0.25">
      <c r="A235" s="54">
        <f>COUNTIF($C$3:C235,"Да")</f>
        <v>2</v>
      </c>
      <c r="B235" s="53">
        <f t="shared" si="6"/>
        <v>45633</v>
      </c>
      <c r="C235" s="53" t="str">
        <f>IF(ISERROR(VLOOKUP(B235,Оп28_BYN→RUB!$C$3:$C$24,1,0)),"Нет","Да")</f>
        <v>Нет</v>
      </c>
      <c r="D235" s="54">
        <f t="shared" si="7"/>
        <v>366</v>
      </c>
      <c r="E235" s="55">
        <f>('Все выпуски'!$J$4*'Все выпуски'!$J$8)*((VLOOKUP(IF(C235="Нет",VLOOKUP(A235,Оп28_BYN→RUB!$A$2:$C$24,3,0),VLOOKUP((A235-1),Оп28_BYN→RUB!$A$2:$C$24,3,0)),$B$2:$G$1990,5,0)-VLOOKUP(B235,$B$2:$G$1990,5,0))/365+(VLOOKUP(IF(C235="Нет",VLOOKUP(A235,Оп28_BYN→RUB!$A$2:$C$24,3,0),VLOOKUP((A235-1),Оп28_BYN→RUB!$A$2:$C$24,3,0)),$B$2:$G$1990,6,0)-VLOOKUP(B235,$B$2:$G$1990,6,0))/366)</f>
        <v>220.41167715134762</v>
      </c>
      <c r="F235" s="54">
        <f>COUNTIF(D236:$D$1990,365)</f>
        <v>1365</v>
      </c>
      <c r="G235" s="54">
        <f>COUNTIF(D236:$D$1990,366)</f>
        <v>390</v>
      </c>
      <c r="H235" s="50"/>
    </row>
    <row r="236" spans="1:8" x14ac:dyDescent="0.25">
      <c r="A236" s="54">
        <f>COUNTIF($C$3:C236,"Да")</f>
        <v>2</v>
      </c>
      <c r="B236" s="53">
        <f t="shared" si="6"/>
        <v>45634</v>
      </c>
      <c r="C236" s="53" t="str">
        <f>IF(ISERROR(VLOOKUP(B236,Оп28_BYN→RUB!$C$3:$C$24,1,0)),"Нет","Да")</f>
        <v>Нет</v>
      </c>
      <c r="D236" s="54">
        <f t="shared" si="7"/>
        <v>366</v>
      </c>
      <c r="E236" s="55">
        <f>('Все выпуски'!$J$4*'Все выпуски'!$J$8)*((VLOOKUP(IF(C236="Нет",VLOOKUP(A236,Оп28_BYN→RUB!$A$2:$C$24,3,0),VLOOKUP((A236-1),Оп28_BYN→RUB!$A$2:$C$24,3,0)),$B$2:$G$1990,5,0)-VLOOKUP(B236,$B$2:$G$1990,5,0))/365+(VLOOKUP(IF(C236="Нет",VLOOKUP(A236,Оп28_BYN→RUB!$A$2:$C$24,3,0),VLOOKUP((A236-1),Оп28_BYN→RUB!$A$2:$C$24,3,0)),$B$2:$G$1990,6,0)-VLOOKUP(B236,$B$2:$G$1990,6,0))/366)</f>
        <v>227.09081888320662</v>
      </c>
      <c r="F236" s="54">
        <f>COUNTIF(D237:$D$1990,365)</f>
        <v>1365</v>
      </c>
      <c r="G236" s="54">
        <f>COUNTIF(D237:$D$1990,366)</f>
        <v>389</v>
      </c>
      <c r="H236" s="50"/>
    </row>
    <row r="237" spans="1:8" x14ac:dyDescent="0.25">
      <c r="A237" s="54">
        <f>COUNTIF($C$3:C237,"Да")</f>
        <v>2</v>
      </c>
      <c r="B237" s="53">
        <f t="shared" si="6"/>
        <v>45635</v>
      </c>
      <c r="C237" s="53" t="str">
        <f>IF(ISERROR(VLOOKUP(B237,Оп28_BYN→RUB!$C$3:$C$24,1,0)),"Нет","Да")</f>
        <v>Нет</v>
      </c>
      <c r="D237" s="54">
        <f t="shared" si="7"/>
        <v>366</v>
      </c>
      <c r="E237" s="55">
        <f>('Все выпуски'!$J$4*'Все выпуски'!$J$8)*((VLOOKUP(IF(C237="Нет",VLOOKUP(A237,Оп28_BYN→RUB!$A$2:$C$24,3,0),VLOOKUP((A237-1),Оп28_BYN→RUB!$A$2:$C$24,3,0)),$B$2:$G$1990,5,0)-VLOOKUP(B237,$B$2:$G$1990,5,0))/365+(VLOOKUP(IF(C237="Нет",VLOOKUP(A237,Оп28_BYN→RUB!$A$2:$C$24,3,0),VLOOKUP((A237-1),Оп28_BYN→RUB!$A$2:$C$24,3,0)),$B$2:$G$1990,6,0)-VLOOKUP(B237,$B$2:$G$1990,6,0))/366)</f>
        <v>233.76996061506563</v>
      </c>
      <c r="F237" s="54">
        <f>COUNTIF(D238:$D$1990,365)</f>
        <v>1365</v>
      </c>
      <c r="G237" s="54">
        <f>COUNTIF(D238:$D$1990,366)</f>
        <v>388</v>
      </c>
      <c r="H237" s="50"/>
    </row>
    <row r="238" spans="1:8" x14ac:dyDescent="0.25">
      <c r="A238" s="54">
        <f>COUNTIF($C$3:C238,"Да")</f>
        <v>2</v>
      </c>
      <c r="B238" s="53">
        <f t="shared" si="6"/>
        <v>45636</v>
      </c>
      <c r="C238" s="53" t="str">
        <f>IF(ISERROR(VLOOKUP(B238,Оп28_BYN→RUB!$C$3:$C$24,1,0)),"Нет","Да")</f>
        <v>Нет</v>
      </c>
      <c r="D238" s="54">
        <f t="shared" si="7"/>
        <v>366</v>
      </c>
      <c r="E238" s="55">
        <f>('Все выпуски'!$J$4*'Все выпуски'!$J$8)*((VLOOKUP(IF(C238="Нет",VLOOKUP(A238,Оп28_BYN→RUB!$A$2:$C$24,3,0),VLOOKUP((A238-1),Оп28_BYN→RUB!$A$2:$C$24,3,0)),$B$2:$G$1990,5,0)-VLOOKUP(B238,$B$2:$G$1990,5,0))/365+(VLOOKUP(IF(C238="Нет",VLOOKUP(A238,Оп28_BYN→RUB!$A$2:$C$24,3,0),VLOOKUP((A238-1),Оп28_BYN→RUB!$A$2:$C$24,3,0)),$B$2:$G$1990,6,0)-VLOOKUP(B238,$B$2:$G$1990,6,0))/366)</f>
        <v>240.44910234692466</v>
      </c>
      <c r="F238" s="54">
        <f>COUNTIF(D239:$D$1990,365)</f>
        <v>1365</v>
      </c>
      <c r="G238" s="54">
        <f>COUNTIF(D239:$D$1990,366)</f>
        <v>387</v>
      </c>
      <c r="H238" s="50"/>
    </row>
    <row r="239" spans="1:8" x14ac:dyDescent="0.25">
      <c r="A239" s="54">
        <f>COUNTIF($C$3:C239,"Да")</f>
        <v>2</v>
      </c>
      <c r="B239" s="53">
        <f t="shared" si="6"/>
        <v>45637</v>
      </c>
      <c r="C239" s="53" t="str">
        <f>IF(ISERROR(VLOOKUP(B239,Оп28_BYN→RUB!$C$3:$C$24,1,0)),"Нет","Да")</f>
        <v>Нет</v>
      </c>
      <c r="D239" s="54">
        <f t="shared" si="7"/>
        <v>366</v>
      </c>
      <c r="E239" s="55">
        <f>('Все выпуски'!$J$4*'Все выпуски'!$J$8)*((VLOOKUP(IF(C239="Нет",VLOOKUP(A239,Оп28_BYN→RUB!$A$2:$C$24,3,0),VLOOKUP((A239-1),Оп28_BYN→RUB!$A$2:$C$24,3,0)),$B$2:$G$1990,5,0)-VLOOKUP(B239,$B$2:$G$1990,5,0))/365+(VLOOKUP(IF(C239="Нет",VLOOKUP(A239,Оп28_BYN→RUB!$A$2:$C$24,3,0),VLOOKUP((A239-1),Оп28_BYN→RUB!$A$2:$C$24,3,0)),$B$2:$G$1990,6,0)-VLOOKUP(B239,$B$2:$G$1990,6,0))/366)</f>
        <v>247.12824407878367</v>
      </c>
      <c r="F239" s="54">
        <f>COUNTIF(D240:$D$1990,365)</f>
        <v>1365</v>
      </c>
      <c r="G239" s="54">
        <f>COUNTIF(D240:$D$1990,366)</f>
        <v>386</v>
      </c>
      <c r="H239" s="50"/>
    </row>
    <row r="240" spans="1:8" x14ac:dyDescent="0.25">
      <c r="A240" s="54">
        <f>COUNTIF($C$3:C240,"Да")</f>
        <v>2</v>
      </c>
      <c r="B240" s="53">
        <f t="shared" si="6"/>
        <v>45638</v>
      </c>
      <c r="C240" s="53" t="str">
        <f>IF(ISERROR(VLOOKUP(B240,Оп28_BYN→RUB!$C$3:$C$24,1,0)),"Нет","Да")</f>
        <v>Нет</v>
      </c>
      <c r="D240" s="54">
        <f t="shared" si="7"/>
        <v>366</v>
      </c>
      <c r="E240" s="55">
        <f>('Все выпуски'!$J$4*'Все выпуски'!$J$8)*((VLOOKUP(IF(C240="Нет",VLOOKUP(A240,Оп28_BYN→RUB!$A$2:$C$24,3,0),VLOOKUP((A240-1),Оп28_BYN→RUB!$A$2:$C$24,3,0)),$B$2:$G$1990,5,0)-VLOOKUP(B240,$B$2:$G$1990,5,0))/365+(VLOOKUP(IF(C240="Нет",VLOOKUP(A240,Оп28_BYN→RUB!$A$2:$C$24,3,0),VLOOKUP((A240-1),Оп28_BYN→RUB!$A$2:$C$24,3,0)),$B$2:$G$1990,6,0)-VLOOKUP(B240,$B$2:$G$1990,6,0))/366)</f>
        <v>253.8073858106427</v>
      </c>
      <c r="F240" s="54">
        <f>COUNTIF(D241:$D$1990,365)</f>
        <v>1365</v>
      </c>
      <c r="G240" s="54">
        <f>COUNTIF(D241:$D$1990,366)</f>
        <v>385</v>
      </c>
      <c r="H240" s="50"/>
    </row>
    <row r="241" spans="1:8" x14ac:dyDescent="0.25">
      <c r="A241" s="54">
        <f>COUNTIF($C$3:C241,"Да")</f>
        <v>2</v>
      </c>
      <c r="B241" s="53">
        <f t="shared" si="6"/>
        <v>45639</v>
      </c>
      <c r="C241" s="53" t="str">
        <f>IF(ISERROR(VLOOKUP(B241,Оп28_BYN→RUB!$C$3:$C$24,1,0)),"Нет","Да")</f>
        <v>Нет</v>
      </c>
      <c r="D241" s="54">
        <f t="shared" si="7"/>
        <v>366</v>
      </c>
      <c r="E241" s="55">
        <f>('Все выпуски'!$J$4*'Все выпуски'!$J$8)*((VLOOKUP(IF(C241="Нет",VLOOKUP(A241,Оп28_BYN→RUB!$A$2:$C$24,3,0),VLOOKUP((A241-1),Оп28_BYN→RUB!$A$2:$C$24,3,0)),$B$2:$G$1990,5,0)-VLOOKUP(B241,$B$2:$G$1990,5,0))/365+(VLOOKUP(IF(C241="Нет",VLOOKUP(A241,Оп28_BYN→RUB!$A$2:$C$24,3,0),VLOOKUP((A241-1),Оп28_BYN→RUB!$A$2:$C$24,3,0)),$B$2:$G$1990,6,0)-VLOOKUP(B241,$B$2:$G$1990,6,0))/366)</f>
        <v>260.48652754250168</v>
      </c>
      <c r="F241" s="54">
        <f>COUNTIF(D242:$D$1990,365)</f>
        <v>1365</v>
      </c>
      <c r="G241" s="54">
        <f>COUNTIF(D242:$D$1990,366)</f>
        <v>384</v>
      </c>
      <c r="H241" s="50"/>
    </row>
    <row r="242" spans="1:8" x14ac:dyDescent="0.25">
      <c r="A242" s="54">
        <f>COUNTIF($C$3:C242,"Да")</f>
        <v>2</v>
      </c>
      <c r="B242" s="53">
        <f t="shared" si="6"/>
        <v>45640</v>
      </c>
      <c r="C242" s="53" t="str">
        <f>IF(ISERROR(VLOOKUP(B242,Оп28_BYN→RUB!$C$3:$C$24,1,0)),"Нет","Да")</f>
        <v>Нет</v>
      </c>
      <c r="D242" s="54">
        <f t="shared" si="7"/>
        <v>366</v>
      </c>
      <c r="E242" s="55">
        <f>('Все выпуски'!$J$4*'Все выпуски'!$J$8)*((VLOOKUP(IF(C242="Нет",VLOOKUP(A242,Оп28_BYN→RUB!$A$2:$C$24,3,0),VLOOKUP((A242-1),Оп28_BYN→RUB!$A$2:$C$24,3,0)),$B$2:$G$1990,5,0)-VLOOKUP(B242,$B$2:$G$1990,5,0))/365+(VLOOKUP(IF(C242="Нет",VLOOKUP(A242,Оп28_BYN→RUB!$A$2:$C$24,3,0),VLOOKUP((A242-1),Оп28_BYN→RUB!$A$2:$C$24,3,0)),$B$2:$G$1990,6,0)-VLOOKUP(B242,$B$2:$G$1990,6,0))/366)</f>
        <v>267.16566927436071</v>
      </c>
      <c r="F242" s="54">
        <f>COUNTIF(D243:$D$1990,365)</f>
        <v>1365</v>
      </c>
      <c r="G242" s="54">
        <f>COUNTIF(D243:$D$1990,366)</f>
        <v>383</v>
      </c>
      <c r="H242" s="50"/>
    </row>
    <row r="243" spans="1:8" x14ac:dyDescent="0.25">
      <c r="A243" s="54">
        <f>COUNTIF($C$3:C243,"Да")</f>
        <v>2</v>
      </c>
      <c r="B243" s="53">
        <f t="shared" si="6"/>
        <v>45641</v>
      </c>
      <c r="C243" s="53" t="str">
        <f>IF(ISERROR(VLOOKUP(B243,Оп28_BYN→RUB!$C$3:$C$24,1,0)),"Нет","Да")</f>
        <v>Нет</v>
      </c>
      <c r="D243" s="54">
        <f t="shared" si="7"/>
        <v>366</v>
      </c>
      <c r="E243" s="55">
        <f>('Все выпуски'!$J$4*'Все выпуски'!$J$8)*((VLOOKUP(IF(C243="Нет",VLOOKUP(A243,Оп28_BYN→RUB!$A$2:$C$24,3,0),VLOOKUP((A243-1),Оп28_BYN→RUB!$A$2:$C$24,3,0)),$B$2:$G$1990,5,0)-VLOOKUP(B243,$B$2:$G$1990,5,0))/365+(VLOOKUP(IF(C243="Нет",VLOOKUP(A243,Оп28_BYN→RUB!$A$2:$C$24,3,0),VLOOKUP((A243-1),Оп28_BYN→RUB!$A$2:$C$24,3,0)),$B$2:$G$1990,6,0)-VLOOKUP(B243,$B$2:$G$1990,6,0))/366)</f>
        <v>273.84481100621974</v>
      </c>
      <c r="F243" s="54">
        <f>COUNTIF(D244:$D$1990,365)</f>
        <v>1365</v>
      </c>
      <c r="G243" s="54">
        <f>COUNTIF(D244:$D$1990,366)</f>
        <v>382</v>
      </c>
      <c r="H243" s="50"/>
    </row>
    <row r="244" spans="1:8" x14ac:dyDescent="0.25">
      <c r="A244" s="54">
        <f>COUNTIF($C$3:C244,"Да")</f>
        <v>2</v>
      </c>
      <c r="B244" s="53">
        <f t="shared" si="6"/>
        <v>45642</v>
      </c>
      <c r="C244" s="53" t="str">
        <f>IF(ISERROR(VLOOKUP(B244,Оп28_BYN→RUB!$C$3:$C$24,1,0)),"Нет","Да")</f>
        <v>Нет</v>
      </c>
      <c r="D244" s="54">
        <f t="shared" si="7"/>
        <v>366</v>
      </c>
      <c r="E244" s="55">
        <f>('Все выпуски'!$J$4*'Все выпуски'!$J$8)*((VLOOKUP(IF(C244="Нет",VLOOKUP(A244,Оп28_BYN→RUB!$A$2:$C$24,3,0),VLOOKUP((A244-1),Оп28_BYN→RUB!$A$2:$C$24,3,0)),$B$2:$G$1990,5,0)-VLOOKUP(B244,$B$2:$G$1990,5,0))/365+(VLOOKUP(IF(C244="Нет",VLOOKUP(A244,Оп28_BYN→RUB!$A$2:$C$24,3,0),VLOOKUP((A244-1),Оп28_BYN→RUB!$A$2:$C$24,3,0)),$B$2:$G$1990,6,0)-VLOOKUP(B244,$B$2:$G$1990,6,0))/366)</f>
        <v>280.52395273807878</v>
      </c>
      <c r="F244" s="54">
        <f>COUNTIF(D245:$D$1990,365)</f>
        <v>1365</v>
      </c>
      <c r="G244" s="54">
        <f>COUNTIF(D245:$D$1990,366)</f>
        <v>381</v>
      </c>
      <c r="H244" s="50"/>
    </row>
    <row r="245" spans="1:8" x14ac:dyDescent="0.25">
      <c r="A245" s="54">
        <f>COUNTIF($C$3:C245,"Да")</f>
        <v>2</v>
      </c>
      <c r="B245" s="53">
        <f t="shared" si="6"/>
        <v>45643</v>
      </c>
      <c r="C245" s="53" t="str">
        <f>IF(ISERROR(VLOOKUP(B245,Оп28_BYN→RUB!$C$3:$C$24,1,0)),"Нет","Да")</f>
        <v>Нет</v>
      </c>
      <c r="D245" s="54">
        <f t="shared" si="7"/>
        <v>366</v>
      </c>
      <c r="E245" s="55">
        <f>('Все выпуски'!$J$4*'Все выпуски'!$J$8)*((VLOOKUP(IF(C245="Нет",VLOOKUP(A245,Оп28_BYN→RUB!$A$2:$C$24,3,0),VLOOKUP((A245-1),Оп28_BYN→RUB!$A$2:$C$24,3,0)),$B$2:$G$1990,5,0)-VLOOKUP(B245,$B$2:$G$1990,5,0))/365+(VLOOKUP(IF(C245="Нет",VLOOKUP(A245,Оп28_BYN→RUB!$A$2:$C$24,3,0),VLOOKUP((A245-1),Оп28_BYN→RUB!$A$2:$C$24,3,0)),$B$2:$G$1990,6,0)-VLOOKUP(B245,$B$2:$G$1990,6,0))/366)</f>
        <v>287.20309446993781</v>
      </c>
      <c r="F245" s="54">
        <f>COUNTIF(D246:$D$1990,365)</f>
        <v>1365</v>
      </c>
      <c r="G245" s="54">
        <f>COUNTIF(D246:$D$1990,366)</f>
        <v>380</v>
      </c>
      <c r="H245" s="50"/>
    </row>
    <row r="246" spans="1:8" x14ac:dyDescent="0.25">
      <c r="A246" s="54">
        <f>COUNTIF($C$3:C246,"Да")</f>
        <v>2</v>
      </c>
      <c r="B246" s="53">
        <f t="shared" si="6"/>
        <v>45644</v>
      </c>
      <c r="C246" s="53" t="str">
        <f>IF(ISERROR(VLOOKUP(B246,Оп28_BYN→RUB!$C$3:$C$24,1,0)),"Нет","Да")</f>
        <v>Нет</v>
      </c>
      <c r="D246" s="54">
        <f t="shared" si="7"/>
        <v>366</v>
      </c>
      <c r="E246" s="55">
        <f>('Все выпуски'!$J$4*'Все выпуски'!$J$8)*((VLOOKUP(IF(C246="Нет",VLOOKUP(A246,Оп28_BYN→RUB!$A$2:$C$24,3,0),VLOOKUP((A246-1),Оп28_BYN→RUB!$A$2:$C$24,3,0)),$B$2:$G$1990,5,0)-VLOOKUP(B246,$B$2:$G$1990,5,0))/365+(VLOOKUP(IF(C246="Нет",VLOOKUP(A246,Оп28_BYN→RUB!$A$2:$C$24,3,0),VLOOKUP((A246-1),Оп28_BYN→RUB!$A$2:$C$24,3,0)),$B$2:$G$1990,6,0)-VLOOKUP(B246,$B$2:$G$1990,6,0))/366)</f>
        <v>293.88223620179679</v>
      </c>
      <c r="F246" s="54">
        <f>COUNTIF(D247:$D$1990,365)</f>
        <v>1365</v>
      </c>
      <c r="G246" s="54">
        <f>COUNTIF(D247:$D$1990,366)</f>
        <v>379</v>
      </c>
      <c r="H246" s="50"/>
    </row>
    <row r="247" spans="1:8" x14ac:dyDescent="0.25">
      <c r="A247" s="54">
        <f>COUNTIF($C$3:C247,"Да")</f>
        <v>2</v>
      </c>
      <c r="B247" s="53">
        <f t="shared" si="6"/>
        <v>45645</v>
      </c>
      <c r="C247" s="53" t="str">
        <f>IF(ISERROR(VLOOKUP(B247,Оп28_BYN→RUB!$C$3:$C$24,1,0)),"Нет","Да")</f>
        <v>Нет</v>
      </c>
      <c r="D247" s="54">
        <f t="shared" si="7"/>
        <v>366</v>
      </c>
      <c r="E247" s="55">
        <f>('Все выпуски'!$J$4*'Все выпуски'!$J$8)*((VLOOKUP(IF(C247="Нет",VLOOKUP(A247,Оп28_BYN→RUB!$A$2:$C$24,3,0),VLOOKUP((A247-1),Оп28_BYN→RUB!$A$2:$C$24,3,0)),$B$2:$G$1990,5,0)-VLOOKUP(B247,$B$2:$G$1990,5,0))/365+(VLOOKUP(IF(C247="Нет",VLOOKUP(A247,Оп28_BYN→RUB!$A$2:$C$24,3,0),VLOOKUP((A247-1),Оп28_BYN→RUB!$A$2:$C$24,3,0)),$B$2:$G$1990,6,0)-VLOOKUP(B247,$B$2:$G$1990,6,0))/366)</f>
        <v>300.56137793365582</v>
      </c>
      <c r="F247" s="54">
        <f>COUNTIF(D248:$D$1990,365)</f>
        <v>1365</v>
      </c>
      <c r="G247" s="54">
        <f>COUNTIF(D248:$D$1990,366)</f>
        <v>378</v>
      </c>
      <c r="H247" s="50"/>
    </row>
    <row r="248" spans="1:8" x14ac:dyDescent="0.25">
      <c r="A248" s="54">
        <f>COUNTIF($C$3:C248,"Да")</f>
        <v>2</v>
      </c>
      <c r="B248" s="53">
        <f t="shared" si="6"/>
        <v>45646</v>
      </c>
      <c r="C248" s="53" t="str">
        <f>IF(ISERROR(VLOOKUP(B248,Оп28_BYN→RUB!$C$3:$C$24,1,0)),"Нет","Да")</f>
        <v>Нет</v>
      </c>
      <c r="D248" s="54">
        <f t="shared" si="7"/>
        <v>366</v>
      </c>
      <c r="E248" s="55">
        <f>('Все выпуски'!$J$4*'Все выпуски'!$J$8)*((VLOOKUP(IF(C248="Нет",VLOOKUP(A248,Оп28_BYN→RUB!$A$2:$C$24,3,0),VLOOKUP((A248-1),Оп28_BYN→RUB!$A$2:$C$24,3,0)),$B$2:$G$1990,5,0)-VLOOKUP(B248,$B$2:$G$1990,5,0))/365+(VLOOKUP(IF(C248="Нет",VLOOKUP(A248,Оп28_BYN→RUB!$A$2:$C$24,3,0),VLOOKUP((A248-1),Оп28_BYN→RUB!$A$2:$C$24,3,0)),$B$2:$G$1990,6,0)-VLOOKUP(B248,$B$2:$G$1990,6,0))/366)</f>
        <v>307.24051966551485</v>
      </c>
      <c r="F248" s="54">
        <f>COUNTIF(D249:$D$1990,365)</f>
        <v>1365</v>
      </c>
      <c r="G248" s="54">
        <f>COUNTIF(D249:$D$1990,366)</f>
        <v>377</v>
      </c>
      <c r="H248" s="50"/>
    </row>
    <row r="249" spans="1:8" x14ac:dyDescent="0.25">
      <c r="A249" s="54">
        <f>COUNTIF($C$3:C249,"Да")</f>
        <v>2</v>
      </c>
      <c r="B249" s="53">
        <f t="shared" si="6"/>
        <v>45647</v>
      </c>
      <c r="C249" s="53" t="str">
        <f>IF(ISERROR(VLOOKUP(B249,Оп28_BYN→RUB!$C$3:$C$24,1,0)),"Нет","Да")</f>
        <v>Нет</v>
      </c>
      <c r="D249" s="54">
        <f t="shared" si="7"/>
        <v>366</v>
      </c>
      <c r="E249" s="55">
        <f>('Все выпуски'!$J$4*'Все выпуски'!$J$8)*((VLOOKUP(IF(C249="Нет",VLOOKUP(A249,Оп28_BYN→RUB!$A$2:$C$24,3,0),VLOOKUP((A249-1),Оп28_BYN→RUB!$A$2:$C$24,3,0)),$B$2:$G$1990,5,0)-VLOOKUP(B249,$B$2:$G$1990,5,0))/365+(VLOOKUP(IF(C249="Нет",VLOOKUP(A249,Оп28_BYN→RUB!$A$2:$C$24,3,0),VLOOKUP((A249-1),Оп28_BYN→RUB!$A$2:$C$24,3,0)),$B$2:$G$1990,6,0)-VLOOKUP(B249,$B$2:$G$1990,6,0))/366)</f>
        <v>313.91966139737389</v>
      </c>
      <c r="F249" s="54">
        <f>COUNTIF(D250:$D$1990,365)</f>
        <v>1365</v>
      </c>
      <c r="G249" s="54">
        <f>COUNTIF(D250:$D$1990,366)</f>
        <v>376</v>
      </c>
      <c r="H249" s="50"/>
    </row>
    <row r="250" spans="1:8" x14ac:dyDescent="0.25">
      <c r="A250" s="54">
        <f>COUNTIF($C$3:C250,"Да")</f>
        <v>2</v>
      </c>
      <c r="B250" s="53">
        <f t="shared" si="6"/>
        <v>45648</v>
      </c>
      <c r="C250" s="53" t="str">
        <f>IF(ISERROR(VLOOKUP(B250,Оп28_BYN→RUB!$C$3:$C$24,1,0)),"Нет","Да")</f>
        <v>Нет</v>
      </c>
      <c r="D250" s="54">
        <f t="shared" si="7"/>
        <v>366</v>
      </c>
      <c r="E250" s="55">
        <f>('Все выпуски'!$J$4*'Все выпуски'!$J$8)*((VLOOKUP(IF(C250="Нет",VLOOKUP(A250,Оп28_BYN→RUB!$A$2:$C$24,3,0),VLOOKUP((A250-1),Оп28_BYN→RUB!$A$2:$C$24,3,0)),$B$2:$G$1990,5,0)-VLOOKUP(B250,$B$2:$G$1990,5,0))/365+(VLOOKUP(IF(C250="Нет",VLOOKUP(A250,Оп28_BYN→RUB!$A$2:$C$24,3,0),VLOOKUP((A250-1),Оп28_BYN→RUB!$A$2:$C$24,3,0)),$B$2:$G$1990,6,0)-VLOOKUP(B250,$B$2:$G$1990,6,0))/366)</f>
        <v>320.59880312923286</v>
      </c>
      <c r="F250" s="54">
        <f>COUNTIF(D251:$D$1990,365)</f>
        <v>1365</v>
      </c>
      <c r="G250" s="54">
        <f>COUNTIF(D251:$D$1990,366)</f>
        <v>375</v>
      </c>
      <c r="H250" s="50"/>
    </row>
    <row r="251" spans="1:8" x14ac:dyDescent="0.25">
      <c r="A251" s="54">
        <f>COUNTIF($C$3:C251,"Да")</f>
        <v>2</v>
      </c>
      <c r="B251" s="53">
        <f t="shared" si="6"/>
        <v>45649</v>
      </c>
      <c r="C251" s="53" t="str">
        <f>IF(ISERROR(VLOOKUP(B251,Оп28_BYN→RUB!$C$3:$C$24,1,0)),"Нет","Да")</f>
        <v>Нет</v>
      </c>
      <c r="D251" s="54">
        <f t="shared" si="7"/>
        <v>366</v>
      </c>
      <c r="E251" s="55">
        <f>('Все выпуски'!$J$4*'Все выпуски'!$J$8)*((VLOOKUP(IF(C251="Нет",VLOOKUP(A251,Оп28_BYN→RUB!$A$2:$C$24,3,0),VLOOKUP((A251-1),Оп28_BYN→RUB!$A$2:$C$24,3,0)),$B$2:$G$1990,5,0)-VLOOKUP(B251,$B$2:$G$1990,5,0))/365+(VLOOKUP(IF(C251="Нет",VLOOKUP(A251,Оп28_BYN→RUB!$A$2:$C$24,3,0),VLOOKUP((A251-1),Оп28_BYN→RUB!$A$2:$C$24,3,0)),$B$2:$G$1990,6,0)-VLOOKUP(B251,$B$2:$G$1990,6,0))/366)</f>
        <v>327.2779448610919</v>
      </c>
      <c r="F251" s="54">
        <f>COUNTIF(D252:$D$1990,365)</f>
        <v>1365</v>
      </c>
      <c r="G251" s="54">
        <f>COUNTIF(D252:$D$1990,366)</f>
        <v>374</v>
      </c>
      <c r="H251" s="50"/>
    </row>
    <row r="252" spans="1:8" x14ac:dyDescent="0.25">
      <c r="A252" s="54">
        <f>COUNTIF($C$3:C252,"Да")</f>
        <v>2</v>
      </c>
      <c r="B252" s="53">
        <f t="shared" si="6"/>
        <v>45650</v>
      </c>
      <c r="C252" s="53" t="str">
        <f>IF(ISERROR(VLOOKUP(B252,Оп28_BYN→RUB!$C$3:$C$24,1,0)),"Нет","Да")</f>
        <v>Нет</v>
      </c>
      <c r="D252" s="54">
        <f t="shared" si="7"/>
        <v>366</v>
      </c>
      <c r="E252" s="55">
        <f>('Все выпуски'!$J$4*'Все выпуски'!$J$8)*((VLOOKUP(IF(C252="Нет",VLOOKUP(A252,Оп28_BYN→RUB!$A$2:$C$24,3,0),VLOOKUP((A252-1),Оп28_BYN→RUB!$A$2:$C$24,3,0)),$B$2:$G$1990,5,0)-VLOOKUP(B252,$B$2:$G$1990,5,0))/365+(VLOOKUP(IF(C252="Нет",VLOOKUP(A252,Оп28_BYN→RUB!$A$2:$C$24,3,0),VLOOKUP((A252-1),Оп28_BYN→RUB!$A$2:$C$24,3,0)),$B$2:$G$1990,6,0)-VLOOKUP(B252,$B$2:$G$1990,6,0))/366)</f>
        <v>333.95708659295093</v>
      </c>
      <c r="F252" s="54">
        <f>COUNTIF(D253:$D$1990,365)</f>
        <v>1365</v>
      </c>
      <c r="G252" s="54">
        <f>COUNTIF(D253:$D$1990,366)</f>
        <v>373</v>
      </c>
      <c r="H252" s="50"/>
    </row>
    <row r="253" spans="1:8" x14ac:dyDescent="0.25">
      <c r="A253" s="54">
        <f>COUNTIF($C$3:C253,"Да")</f>
        <v>2</v>
      </c>
      <c r="B253" s="53">
        <f t="shared" si="6"/>
        <v>45651</v>
      </c>
      <c r="C253" s="53" t="str">
        <f>IF(ISERROR(VLOOKUP(B253,Оп28_BYN→RUB!$C$3:$C$24,1,0)),"Нет","Да")</f>
        <v>Нет</v>
      </c>
      <c r="D253" s="54">
        <f t="shared" si="7"/>
        <v>366</v>
      </c>
      <c r="E253" s="55">
        <f>('Все выпуски'!$J$4*'Все выпуски'!$J$8)*((VLOOKUP(IF(C253="Нет",VLOOKUP(A253,Оп28_BYN→RUB!$A$2:$C$24,3,0),VLOOKUP((A253-1),Оп28_BYN→RUB!$A$2:$C$24,3,0)),$B$2:$G$1990,5,0)-VLOOKUP(B253,$B$2:$G$1990,5,0))/365+(VLOOKUP(IF(C253="Нет",VLOOKUP(A253,Оп28_BYN→RUB!$A$2:$C$24,3,0),VLOOKUP((A253-1),Оп28_BYN→RUB!$A$2:$C$24,3,0)),$B$2:$G$1990,6,0)-VLOOKUP(B253,$B$2:$G$1990,6,0))/366)</f>
        <v>340.63622832480991</v>
      </c>
      <c r="F253" s="54">
        <f>COUNTIF(D254:$D$1990,365)</f>
        <v>1365</v>
      </c>
      <c r="G253" s="54">
        <f>COUNTIF(D254:$D$1990,366)</f>
        <v>372</v>
      </c>
      <c r="H253" s="50"/>
    </row>
    <row r="254" spans="1:8" x14ac:dyDescent="0.25">
      <c r="A254" s="54">
        <f>COUNTIF($C$3:C254,"Да")</f>
        <v>2</v>
      </c>
      <c r="B254" s="53">
        <f t="shared" si="6"/>
        <v>45652</v>
      </c>
      <c r="C254" s="53" t="str">
        <f>IF(ISERROR(VLOOKUP(B254,Оп28_BYN→RUB!$C$3:$C$24,1,0)),"Нет","Да")</f>
        <v>Нет</v>
      </c>
      <c r="D254" s="54">
        <f t="shared" si="7"/>
        <v>366</v>
      </c>
      <c r="E254" s="55">
        <f>('Все выпуски'!$J$4*'Все выпуски'!$J$8)*((VLOOKUP(IF(C254="Нет",VLOOKUP(A254,Оп28_BYN→RUB!$A$2:$C$24,3,0),VLOOKUP((A254-1),Оп28_BYN→RUB!$A$2:$C$24,3,0)),$B$2:$G$1990,5,0)-VLOOKUP(B254,$B$2:$G$1990,5,0))/365+(VLOOKUP(IF(C254="Нет",VLOOKUP(A254,Оп28_BYN→RUB!$A$2:$C$24,3,0),VLOOKUP((A254-1),Оп28_BYN→RUB!$A$2:$C$24,3,0)),$B$2:$G$1990,6,0)-VLOOKUP(B254,$B$2:$G$1990,6,0))/366)</f>
        <v>347.31537005666894</v>
      </c>
      <c r="F254" s="54">
        <f>COUNTIF(D255:$D$1990,365)</f>
        <v>1365</v>
      </c>
      <c r="G254" s="54">
        <f>COUNTIF(D255:$D$1990,366)</f>
        <v>371</v>
      </c>
      <c r="H254" s="50"/>
    </row>
    <row r="255" spans="1:8" x14ac:dyDescent="0.25">
      <c r="A255" s="54">
        <f>COUNTIF($C$3:C255,"Да")</f>
        <v>2</v>
      </c>
      <c r="B255" s="53">
        <f t="shared" si="6"/>
        <v>45653</v>
      </c>
      <c r="C255" s="53" t="str">
        <f>IF(ISERROR(VLOOKUP(B255,Оп28_BYN→RUB!$C$3:$C$24,1,0)),"Нет","Да")</f>
        <v>Нет</v>
      </c>
      <c r="D255" s="54">
        <f t="shared" si="7"/>
        <v>366</v>
      </c>
      <c r="E255" s="55">
        <f>('Все выпуски'!$J$4*'Все выпуски'!$J$8)*((VLOOKUP(IF(C255="Нет",VLOOKUP(A255,Оп28_BYN→RUB!$A$2:$C$24,3,0),VLOOKUP((A255-1),Оп28_BYN→RUB!$A$2:$C$24,3,0)),$B$2:$G$1990,5,0)-VLOOKUP(B255,$B$2:$G$1990,5,0))/365+(VLOOKUP(IF(C255="Нет",VLOOKUP(A255,Оп28_BYN→RUB!$A$2:$C$24,3,0),VLOOKUP((A255-1),Оп28_BYN→RUB!$A$2:$C$24,3,0)),$B$2:$G$1990,6,0)-VLOOKUP(B255,$B$2:$G$1990,6,0))/366)</f>
        <v>353.99451178852797</v>
      </c>
      <c r="F255" s="54">
        <f>COUNTIF(D256:$D$1990,365)</f>
        <v>1365</v>
      </c>
      <c r="G255" s="54">
        <f>COUNTIF(D256:$D$1990,366)</f>
        <v>370</v>
      </c>
      <c r="H255" s="50"/>
    </row>
    <row r="256" spans="1:8" x14ac:dyDescent="0.25">
      <c r="A256" s="54">
        <f>COUNTIF($C$3:C256,"Да")</f>
        <v>2</v>
      </c>
      <c r="B256" s="53">
        <f t="shared" si="6"/>
        <v>45654</v>
      </c>
      <c r="C256" s="53" t="str">
        <f>IF(ISERROR(VLOOKUP(B256,Оп28_BYN→RUB!$C$3:$C$24,1,0)),"Нет","Да")</f>
        <v>Нет</v>
      </c>
      <c r="D256" s="54">
        <f t="shared" si="7"/>
        <v>366</v>
      </c>
      <c r="E256" s="55">
        <f>('Все выпуски'!$J$4*'Все выпуски'!$J$8)*((VLOOKUP(IF(C256="Нет",VLOOKUP(A256,Оп28_BYN→RUB!$A$2:$C$24,3,0),VLOOKUP((A256-1),Оп28_BYN→RUB!$A$2:$C$24,3,0)),$B$2:$G$1990,5,0)-VLOOKUP(B256,$B$2:$G$1990,5,0))/365+(VLOOKUP(IF(C256="Нет",VLOOKUP(A256,Оп28_BYN→RUB!$A$2:$C$24,3,0),VLOOKUP((A256-1),Оп28_BYN→RUB!$A$2:$C$24,3,0)),$B$2:$G$1990,6,0)-VLOOKUP(B256,$B$2:$G$1990,6,0))/366)</f>
        <v>360.67365352038695</v>
      </c>
      <c r="F256" s="54">
        <f>COUNTIF(D257:$D$1990,365)</f>
        <v>1365</v>
      </c>
      <c r="G256" s="54">
        <f>COUNTIF(D257:$D$1990,366)</f>
        <v>369</v>
      </c>
      <c r="H256" s="50"/>
    </row>
    <row r="257" spans="1:8" x14ac:dyDescent="0.25">
      <c r="A257" s="54">
        <f>COUNTIF($C$3:C257,"Да")</f>
        <v>2</v>
      </c>
      <c r="B257" s="53">
        <f t="shared" si="6"/>
        <v>45655</v>
      </c>
      <c r="C257" s="53" t="str">
        <f>IF(ISERROR(VLOOKUP(B257,Оп28_BYN→RUB!$C$3:$C$24,1,0)),"Нет","Да")</f>
        <v>Нет</v>
      </c>
      <c r="D257" s="54">
        <f t="shared" si="7"/>
        <v>366</v>
      </c>
      <c r="E257" s="55">
        <f>('Все выпуски'!$J$4*'Все выпуски'!$J$8)*((VLOOKUP(IF(C257="Нет",VLOOKUP(A257,Оп28_BYN→RUB!$A$2:$C$24,3,0),VLOOKUP((A257-1),Оп28_BYN→RUB!$A$2:$C$24,3,0)),$B$2:$G$1990,5,0)-VLOOKUP(B257,$B$2:$G$1990,5,0))/365+(VLOOKUP(IF(C257="Нет",VLOOKUP(A257,Оп28_BYN→RUB!$A$2:$C$24,3,0),VLOOKUP((A257-1),Оп28_BYN→RUB!$A$2:$C$24,3,0)),$B$2:$G$1990,6,0)-VLOOKUP(B257,$B$2:$G$1990,6,0))/366)</f>
        <v>367.35279525224598</v>
      </c>
      <c r="F257" s="54">
        <f>COUNTIF(D258:$D$1990,365)</f>
        <v>1365</v>
      </c>
      <c r="G257" s="54">
        <f>COUNTIF(D258:$D$1990,366)</f>
        <v>368</v>
      </c>
      <c r="H257" s="50"/>
    </row>
    <row r="258" spans="1:8" x14ac:dyDescent="0.25">
      <c r="A258" s="54">
        <f>COUNTIF($C$3:C258,"Да")</f>
        <v>2</v>
      </c>
      <c r="B258" s="53">
        <f t="shared" si="6"/>
        <v>45656</v>
      </c>
      <c r="C258" s="53" t="str">
        <f>IF(ISERROR(VLOOKUP(B258,Оп28_BYN→RUB!$C$3:$C$24,1,0)),"Нет","Да")</f>
        <v>Нет</v>
      </c>
      <c r="D258" s="54">
        <f t="shared" si="7"/>
        <v>366</v>
      </c>
      <c r="E258" s="55">
        <f>('Все выпуски'!$J$4*'Все выпуски'!$J$8)*((VLOOKUP(IF(C258="Нет",VLOOKUP(A258,Оп28_BYN→RUB!$A$2:$C$24,3,0),VLOOKUP((A258-1),Оп28_BYN→RUB!$A$2:$C$24,3,0)),$B$2:$G$1990,5,0)-VLOOKUP(B258,$B$2:$G$1990,5,0))/365+(VLOOKUP(IF(C258="Нет",VLOOKUP(A258,Оп28_BYN→RUB!$A$2:$C$24,3,0),VLOOKUP((A258-1),Оп28_BYN→RUB!$A$2:$C$24,3,0)),$B$2:$G$1990,6,0)-VLOOKUP(B258,$B$2:$G$1990,6,0))/366)</f>
        <v>374.03193698410502</v>
      </c>
      <c r="F258" s="54">
        <f>COUNTIF(D259:$D$1990,365)</f>
        <v>1365</v>
      </c>
      <c r="G258" s="54">
        <f>COUNTIF(D259:$D$1990,366)</f>
        <v>367</v>
      </c>
      <c r="H258" s="50"/>
    </row>
    <row r="259" spans="1:8" x14ac:dyDescent="0.25">
      <c r="A259" s="54">
        <f>COUNTIF($C$3:C259,"Да")</f>
        <v>2</v>
      </c>
      <c r="B259" s="53">
        <f t="shared" si="6"/>
        <v>45657</v>
      </c>
      <c r="C259" s="53" t="str">
        <f>IF(ISERROR(VLOOKUP(B259,Оп28_BYN→RUB!$C$3:$C$24,1,0)),"Нет","Да")</f>
        <v>Нет</v>
      </c>
      <c r="D259" s="54">
        <f t="shared" si="7"/>
        <v>366</v>
      </c>
      <c r="E259" s="55">
        <f>('Все выпуски'!$J$4*'Все выпуски'!$J$8)*((VLOOKUP(IF(C259="Нет",VLOOKUP(A259,Оп28_BYN→RUB!$A$2:$C$24,3,0),VLOOKUP((A259-1),Оп28_BYN→RUB!$A$2:$C$24,3,0)),$B$2:$G$1990,5,0)-VLOOKUP(B259,$B$2:$G$1990,5,0))/365+(VLOOKUP(IF(C259="Нет",VLOOKUP(A259,Оп28_BYN→RUB!$A$2:$C$24,3,0),VLOOKUP((A259-1),Оп28_BYN→RUB!$A$2:$C$24,3,0)),$B$2:$G$1990,6,0)-VLOOKUP(B259,$B$2:$G$1990,6,0))/366)</f>
        <v>380.71107871596405</v>
      </c>
      <c r="F259" s="54">
        <f>COUNTIF(D260:$D$1990,365)</f>
        <v>1365</v>
      </c>
      <c r="G259" s="54">
        <f>COUNTIF(D260:$D$1990,366)</f>
        <v>366</v>
      </c>
      <c r="H259" s="50"/>
    </row>
    <row r="260" spans="1:8" x14ac:dyDescent="0.25">
      <c r="A260" s="54">
        <f>COUNTIF($C$3:C260,"Да")</f>
        <v>2</v>
      </c>
      <c r="B260" s="53">
        <f t="shared" ref="B260:B323" si="8">B259+1</f>
        <v>45658</v>
      </c>
      <c r="C260" s="53" t="str">
        <f>IF(ISERROR(VLOOKUP(B260,Оп28_BYN→RUB!$C$3:$C$24,1,0)),"Нет","Да")</f>
        <v>Нет</v>
      </c>
      <c r="D260" s="54">
        <f t="shared" ref="D260:D323" si="9">IF(MOD(YEAR(B260),4)=0,366,365)</f>
        <v>365</v>
      </c>
      <c r="E260" s="55">
        <f>('Все выпуски'!$J$4*'Все выпуски'!$J$8)*((VLOOKUP(IF(C260="Нет",VLOOKUP(A260,Оп28_BYN→RUB!$A$2:$C$24,3,0),VLOOKUP((A260-1),Оп28_BYN→RUB!$A$2:$C$24,3,0)),$B$2:$G$1990,5,0)-VLOOKUP(B260,$B$2:$G$1990,5,0))/365+(VLOOKUP(IF(C260="Нет",VLOOKUP(A260,Оп28_BYN→RUB!$A$2:$C$24,3,0),VLOOKUP((A260-1),Оп28_BYN→RUB!$A$2:$C$24,3,0)),$B$2:$G$1990,6,0)-VLOOKUP(B260,$B$2:$G$1990,6,0))/366)</f>
        <v>387.40851946626651</v>
      </c>
      <c r="F260" s="54">
        <f>COUNTIF(D261:$D$1990,365)</f>
        <v>1364</v>
      </c>
      <c r="G260" s="54">
        <f>COUNTIF(D261:$D$1990,366)</f>
        <v>366</v>
      </c>
      <c r="H260" s="50"/>
    </row>
    <row r="261" spans="1:8" x14ac:dyDescent="0.25">
      <c r="A261" s="54">
        <f>COUNTIF($C$3:C261,"Да")</f>
        <v>2</v>
      </c>
      <c r="B261" s="53">
        <f t="shared" si="8"/>
        <v>45659</v>
      </c>
      <c r="C261" s="53" t="str">
        <f>IF(ISERROR(VLOOKUP(B261,Оп28_BYN→RUB!$C$3:$C$24,1,0)),"Нет","Да")</f>
        <v>Нет</v>
      </c>
      <c r="D261" s="54">
        <f t="shared" si="9"/>
        <v>365</v>
      </c>
      <c r="E261" s="55">
        <f>('Все выпуски'!$J$4*'Все выпуски'!$J$8)*((VLOOKUP(IF(C261="Нет",VLOOKUP(A261,Оп28_BYN→RUB!$A$2:$C$24,3,0),VLOOKUP((A261-1),Оп28_BYN→RUB!$A$2:$C$24,3,0)),$B$2:$G$1990,5,0)-VLOOKUP(B261,$B$2:$G$1990,5,0))/365+(VLOOKUP(IF(C261="Нет",VLOOKUP(A261,Оп28_BYN→RUB!$A$2:$C$24,3,0),VLOOKUP((A261-1),Оп28_BYN→RUB!$A$2:$C$24,3,0)),$B$2:$G$1990,6,0)-VLOOKUP(B261,$B$2:$G$1990,6,0))/366)</f>
        <v>394.10596021656897</v>
      </c>
      <c r="F261" s="54">
        <f>COUNTIF(D262:$D$1990,365)</f>
        <v>1363</v>
      </c>
      <c r="G261" s="54">
        <f>COUNTIF(D262:$D$1990,366)</f>
        <v>366</v>
      </c>
      <c r="H261" s="50"/>
    </row>
    <row r="262" spans="1:8" x14ac:dyDescent="0.25">
      <c r="A262" s="54">
        <f>COUNTIF($C$3:C262,"Да")</f>
        <v>2</v>
      </c>
      <c r="B262" s="53">
        <f t="shared" si="8"/>
        <v>45660</v>
      </c>
      <c r="C262" s="53" t="str">
        <f>IF(ISERROR(VLOOKUP(B262,Оп28_BYN→RUB!$C$3:$C$24,1,0)),"Нет","Да")</f>
        <v>Нет</v>
      </c>
      <c r="D262" s="54">
        <f t="shared" si="9"/>
        <v>365</v>
      </c>
      <c r="E262" s="55">
        <f>('Все выпуски'!$J$4*'Все выпуски'!$J$8)*((VLOOKUP(IF(C262="Нет",VLOOKUP(A262,Оп28_BYN→RUB!$A$2:$C$24,3,0),VLOOKUP((A262-1),Оп28_BYN→RUB!$A$2:$C$24,3,0)),$B$2:$G$1990,5,0)-VLOOKUP(B262,$B$2:$G$1990,5,0))/365+(VLOOKUP(IF(C262="Нет",VLOOKUP(A262,Оп28_BYN→RUB!$A$2:$C$24,3,0),VLOOKUP((A262-1),Оп28_BYN→RUB!$A$2:$C$24,3,0)),$B$2:$G$1990,6,0)-VLOOKUP(B262,$B$2:$G$1990,6,0))/366)</f>
        <v>400.80340096687144</v>
      </c>
      <c r="F262" s="54">
        <f>COUNTIF(D263:$D$1990,365)</f>
        <v>1362</v>
      </c>
      <c r="G262" s="54">
        <f>COUNTIF(D263:$D$1990,366)</f>
        <v>366</v>
      </c>
      <c r="H262" s="50"/>
    </row>
    <row r="263" spans="1:8" x14ac:dyDescent="0.25">
      <c r="A263" s="54">
        <f>COUNTIF($C$3:C263,"Да")</f>
        <v>2</v>
      </c>
      <c r="B263" s="53">
        <f t="shared" si="8"/>
        <v>45661</v>
      </c>
      <c r="C263" s="53" t="str">
        <f>IF(ISERROR(VLOOKUP(B263,Оп28_BYN→RUB!$C$3:$C$24,1,0)),"Нет","Да")</f>
        <v>Нет</v>
      </c>
      <c r="D263" s="54">
        <f t="shared" si="9"/>
        <v>365</v>
      </c>
      <c r="E263" s="55">
        <f>('Все выпуски'!$J$4*'Все выпуски'!$J$8)*((VLOOKUP(IF(C263="Нет",VLOOKUP(A263,Оп28_BYN→RUB!$A$2:$C$24,3,0),VLOOKUP((A263-1),Оп28_BYN→RUB!$A$2:$C$24,3,0)),$B$2:$G$1990,5,0)-VLOOKUP(B263,$B$2:$G$1990,5,0))/365+(VLOOKUP(IF(C263="Нет",VLOOKUP(A263,Оп28_BYN→RUB!$A$2:$C$24,3,0),VLOOKUP((A263-1),Оп28_BYN→RUB!$A$2:$C$24,3,0)),$B$2:$G$1990,6,0)-VLOOKUP(B263,$B$2:$G$1990,6,0))/366)</f>
        <v>407.50084171717396</v>
      </c>
      <c r="F263" s="54">
        <f>COUNTIF(D264:$D$1990,365)</f>
        <v>1361</v>
      </c>
      <c r="G263" s="54">
        <f>COUNTIF(D264:$D$1990,366)</f>
        <v>366</v>
      </c>
      <c r="H263" s="50"/>
    </row>
    <row r="264" spans="1:8" x14ac:dyDescent="0.25">
      <c r="A264" s="54">
        <f>COUNTIF($C$3:C264,"Да")</f>
        <v>2</v>
      </c>
      <c r="B264" s="53">
        <f t="shared" si="8"/>
        <v>45662</v>
      </c>
      <c r="C264" s="53" t="str">
        <f>IF(ISERROR(VLOOKUP(B264,Оп28_BYN→RUB!$C$3:$C$24,1,0)),"Нет","Да")</f>
        <v>Нет</v>
      </c>
      <c r="D264" s="54">
        <f t="shared" si="9"/>
        <v>365</v>
      </c>
      <c r="E264" s="55">
        <f>('Все выпуски'!$J$4*'Все выпуски'!$J$8)*((VLOOKUP(IF(C264="Нет",VLOOKUP(A264,Оп28_BYN→RUB!$A$2:$C$24,3,0),VLOOKUP((A264-1),Оп28_BYN→RUB!$A$2:$C$24,3,0)),$B$2:$G$1990,5,0)-VLOOKUP(B264,$B$2:$G$1990,5,0))/365+(VLOOKUP(IF(C264="Нет",VLOOKUP(A264,Оп28_BYN→RUB!$A$2:$C$24,3,0),VLOOKUP((A264-1),Оп28_BYN→RUB!$A$2:$C$24,3,0)),$B$2:$G$1990,6,0)-VLOOKUP(B264,$B$2:$G$1990,6,0))/366)</f>
        <v>414.19828246747636</v>
      </c>
      <c r="F264" s="54">
        <f>COUNTIF(D265:$D$1990,365)</f>
        <v>1360</v>
      </c>
      <c r="G264" s="54">
        <f>COUNTIF(D265:$D$1990,366)</f>
        <v>366</v>
      </c>
      <c r="H264" s="50"/>
    </row>
    <row r="265" spans="1:8" x14ac:dyDescent="0.25">
      <c r="A265" s="54">
        <f>COUNTIF($C$3:C265,"Да")</f>
        <v>2</v>
      </c>
      <c r="B265" s="53">
        <f t="shared" si="8"/>
        <v>45663</v>
      </c>
      <c r="C265" s="53" t="str">
        <f>IF(ISERROR(VLOOKUP(B265,Оп28_BYN→RUB!$C$3:$C$24,1,0)),"Нет","Да")</f>
        <v>Нет</v>
      </c>
      <c r="D265" s="54">
        <f t="shared" si="9"/>
        <v>365</v>
      </c>
      <c r="E265" s="55">
        <f>('Все выпуски'!$J$4*'Все выпуски'!$J$8)*((VLOOKUP(IF(C265="Нет",VLOOKUP(A265,Оп28_BYN→RUB!$A$2:$C$24,3,0),VLOOKUP((A265-1),Оп28_BYN→RUB!$A$2:$C$24,3,0)),$B$2:$G$1990,5,0)-VLOOKUP(B265,$B$2:$G$1990,5,0))/365+(VLOOKUP(IF(C265="Нет",VLOOKUP(A265,Оп28_BYN→RUB!$A$2:$C$24,3,0),VLOOKUP((A265-1),Оп28_BYN→RUB!$A$2:$C$24,3,0)),$B$2:$G$1990,6,0)-VLOOKUP(B265,$B$2:$G$1990,6,0))/366)</f>
        <v>420.89572321777882</v>
      </c>
      <c r="F265" s="54">
        <f>COUNTIF(D266:$D$1990,365)</f>
        <v>1359</v>
      </c>
      <c r="G265" s="54">
        <f>COUNTIF(D266:$D$1990,366)</f>
        <v>366</v>
      </c>
      <c r="H265" s="50"/>
    </row>
    <row r="266" spans="1:8" x14ac:dyDescent="0.25">
      <c r="A266" s="54">
        <f>COUNTIF($C$3:C266,"Да")</f>
        <v>2</v>
      </c>
      <c r="B266" s="53">
        <f t="shared" si="8"/>
        <v>45664</v>
      </c>
      <c r="C266" s="53" t="str">
        <f>IF(ISERROR(VLOOKUP(B266,Оп28_BYN→RUB!$C$3:$C$24,1,0)),"Нет","Да")</f>
        <v>Нет</v>
      </c>
      <c r="D266" s="54">
        <f t="shared" si="9"/>
        <v>365</v>
      </c>
      <c r="E266" s="55">
        <f>('Все выпуски'!$J$4*'Все выпуски'!$J$8)*((VLOOKUP(IF(C266="Нет",VLOOKUP(A266,Оп28_BYN→RUB!$A$2:$C$24,3,0),VLOOKUP((A266-1),Оп28_BYN→RUB!$A$2:$C$24,3,0)),$B$2:$G$1990,5,0)-VLOOKUP(B266,$B$2:$G$1990,5,0))/365+(VLOOKUP(IF(C266="Нет",VLOOKUP(A266,Оп28_BYN→RUB!$A$2:$C$24,3,0),VLOOKUP((A266-1),Оп28_BYN→RUB!$A$2:$C$24,3,0)),$B$2:$G$1990,6,0)-VLOOKUP(B266,$B$2:$G$1990,6,0))/366)</f>
        <v>427.59316396808134</v>
      </c>
      <c r="F266" s="54">
        <f>COUNTIF(D267:$D$1990,365)</f>
        <v>1358</v>
      </c>
      <c r="G266" s="54">
        <f>COUNTIF(D267:$D$1990,366)</f>
        <v>366</v>
      </c>
      <c r="H266" s="50"/>
    </row>
    <row r="267" spans="1:8" x14ac:dyDescent="0.25">
      <c r="A267" s="54">
        <f>COUNTIF($C$3:C267,"Да")</f>
        <v>2</v>
      </c>
      <c r="B267" s="53">
        <f t="shared" si="8"/>
        <v>45665</v>
      </c>
      <c r="C267" s="53" t="str">
        <f>IF(ISERROR(VLOOKUP(B267,Оп28_BYN→RUB!$C$3:$C$24,1,0)),"Нет","Да")</f>
        <v>Нет</v>
      </c>
      <c r="D267" s="54">
        <f t="shared" si="9"/>
        <v>365</v>
      </c>
      <c r="E267" s="55">
        <f>('Все выпуски'!$J$4*'Все выпуски'!$J$8)*((VLOOKUP(IF(C267="Нет",VLOOKUP(A267,Оп28_BYN→RUB!$A$2:$C$24,3,0),VLOOKUP((A267-1),Оп28_BYN→RUB!$A$2:$C$24,3,0)),$B$2:$G$1990,5,0)-VLOOKUP(B267,$B$2:$G$1990,5,0))/365+(VLOOKUP(IF(C267="Нет",VLOOKUP(A267,Оп28_BYN→RUB!$A$2:$C$24,3,0),VLOOKUP((A267-1),Оп28_BYN→RUB!$A$2:$C$24,3,0)),$B$2:$G$1990,6,0)-VLOOKUP(B267,$B$2:$G$1990,6,0))/366)</f>
        <v>434.29060471838375</v>
      </c>
      <c r="F267" s="54">
        <f>COUNTIF(D268:$D$1990,365)</f>
        <v>1357</v>
      </c>
      <c r="G267" s="54">
        <f>COUNTIF(D268:$D$1990,366)</f>
        <v>366</v>
      </c>
      <c r="H267" s="50"/>
    </row>
    <row r="268" spans="1:8" x14ac:dyDescent="0.25">
      <c r="A268" s="54">
        <f>COUNTIF($C$3:C268,"Да")</f>
        <v>2</v>
      </c>
      <c r="B268" s="53">
        <f t="shared" si="8"/>
        <v>45666</v>
      </c>
      <c r="C268" s="53" t="str">
        <f>IF(ISERROR(VLOOKUP(B268,Оп28_BYN→RUB!$C$3:$C$24,1,0)),"Нет","Да")</f>
        <v>Нет</v>
      </c>
      <c r="D268" s="54">
        <f t="shared" si="9"/>
        <v>365</v>
      </c>
      <c r="E268" s="55">
        <f>('Все выпуски'!$J$4*'Все выпуски'!$J$8)*((VLOOKUP(IF(C268="Нет",VLOOKUP(A268,Оп28_BYN→RUB!$A$2:$C$24,3,0),VLOOKUP((A268-1),Оп28_BYN→RUB!$A$2:$C$24,3,0)),$B$2:$G$1990,5,0)-VLOOKUP(B268,$B$2:$G$1990,5,0))/365+(VLOOKUP(IF(C268="Нет",VLOOKUP(A268,Оп28_BYN→RUB!$A$2:$C$24,3,0),VLOOKUP((A268-1),Оп28_BYN→RUB!$A$2:$C$24,3,0)),$B$2:$G$1990,6,0)-VLOOKUP(B268,$B$2:$G$1990,6,0))/366)</f>
        <v>440.98804546868627</v>
      </c>
      <c r="F268" s="54">
        <f>COUNTIF(D269:$D$1990,365)</f>
        <v>1356</v>
      </c>
      <c r="G268" s="54">
        <f>COUNTIF(D269:$D$1990,366)</f>
        <v>366</v>
      </c>
      <c r="H268" s="50"/>
    </row>
    <row r="269" spans="1:8" x14ac:dyDescent="0.25">
      <c r="A269" s="54">
        <f>COUNTIF($C$3:C269,"Да")</f>
        <v>2</v>
      </c>
      <c r="B269" s="53">
        <f t="shared" si="8"/>
        <v>45667</v>
      </c>
      <c r="C269" s="53" t="str">
        <f>IF(ISERROR(VLOOKUP(B269,Оп28_BYN→RUB!$C$3:$C$24,1,0)),"Нет","Да")</f>
        <v>Нет</v>
      </c>
      <c r="D269" s="54">
        <f t="shared" si="9"/>
        <v>365</v>
      </c>
      <c r="E269" s="55">
        <f>('Все выпуски'!$J$4*'Все выпуски'!$J$8)*((VLOOKUP(IF(C269="Нет",VLOOKUP(A269,Оп28_BYN→RUB!$A$2:$C$24,3,0),VLOOKUP((A269-1),Оп28_BYN→RUB!$A$2:$C$24,3,0)),$B$2:$G$1990,5,0)-VLOOKUP(B269,$B$2:$G$1990,5,0))/365+(VLOOKUP(IF(C269="Нет",VLOOKUP(A269,Оп28_BYN→RUB!$A$2:$C$24,3,0),VLOOKUP((A269-1),Оп28_BYN→RUB!$A$2:$C$24,3,0)),$B$2:$G$1990,6,0)-VLOOKUP(B269,$B$2:$G$1990,6,0))/366)</f>
        <v>447.68548621898873</v>
      </c>
      <c r="F269" s="54">
        <f>COUNTIF(D270:$D$1990,365)</f>
        <v>1355</v>
      </c>
      <c r="G269" s="54">
        <f>COUNTIF(D270:$D$1990,366)</f>
        <v>366</v>
      </c>
      <c r="H269" s="50"/>
    </row>
    <row r="270" spans="1:8" x14ac:dyDescent="0.25">
      <c r="A270" s="54">
        <f>COUNTIF($C$3:C270,"Да")</f>
        <v>2</v>
      </c>
      <c r="B270" s="53">
        <f t="shared" si="8"/>
        <v>45668</v>
      </c>
      <c r="C270" s="53" t="str">
        <f>IF(ISERROR(VLOOKUP(B270,Оп28_BYN→RUB!$C$3:$C$24,1,0)),"Нет","Да")</f>
        <v>Нет</v>
      </c>
      <c r="D270" s="54">
        <f t="shared" si="9"/>
        <v>365</v>
      </c>
      <c r="E270" s="55">
        <f>('Все выпуски'!$J$4*'Все выпуски'!$J$8)*((VLOOKUP(IF(C270="Нет",VLOOKUP(A270,Оп28_BYN→RUB!$A$2:$C$24,3,0),VLOOKUP((A270-1),Оп28_BYN→RUB!$A$2:$C$24,3,0)),$B$2:$G$1990,5,0)-VLOOKUP(B270,$B$2:$G$1990,5,0))/365+(VLOOKUP(IF(C270="Нет",VLOOKUP(A270,Оп28_BYN→RUB!$A$2:$C$24,3,0),VLOOKUP((A270-1),Оп28_BYN→RUB!$A$2:$C$24,3,0)),$B$2:$G$1990,6,0)-VLOOKUP(B270,$B$2:$G$1990,6,0))/366)</f>
        <v>454.38292696929113</v>
      </c>
      <c r="F270" s="54">
        <f>COUNTIF(D271:$D$1990,365)</f>
        <v>1354</v>
      </c>
      <c r="G270" s="54">
        <f>COUNTIF(D271:$D$1990,366)</f>
        <v>366</v>
      </c>
      <c r="H270" s="50"/>
    </row>
    <row r="271" spans="1:8" x14ac:dyDescent="0.25">
      <c r="A271" s="54">
        <f>COUNTIF($C$3:C271,"Да")</f>
        <v>2</v>
      </c>
      <c r="B271" s="53">
        <f t="shared" si="8"/>
        <v>45669</v>
      </c>
      <c r="C271" s="53" t="str">
        <f>IF(ISERROR(VLOOKUP(B271,Оп28_BYN→RUB!$C$3:$C$24,1,0)),"Нет","Да")</f>
        <v>Нет</v>
      </c>
      <c r="D271" s="54">
        <f t="shared" si="9"/>
        <v>365</v>
      </c>
      <c r="E271" s="55">
        <f>('Все выпуски'!$J$4*'Все выпуски'!$J$8)*((VLOOKUP(IF(C271="Нет",VLOOKUP(A271,Оп28_BYN→RUB!$A$2:$C$24,3,0),VLOOKUP((A271-1),Оп28_BYN→RUB!$A$2:$C$24,3,0)),$B$2:$G$1990,5,0)-VLOOKUP(B271,$B$2:$G$1990,5,0))/365+(VLOOKUP(IF(C271="Нет",VLOOKUP(A271,Оп28_BYN→RUB!$A$2:$C$24,3,0),VLOOKUP((A271-1),Оп28_BYN→RUB!$A$2:$C$24,3,0)),$B$2:$G$1990,6,0)-VLOOKUP(B271,$B$2:$G$1990,6,0))/366)</f>
        <v>461.08036771959365</v>
      </c>
      <c r="F271" s="54">
        <f>COUNTIF(D272:$D$1990,365)</f>
        <v>1353</v>
      </c>
      <c r="G271" s="54">
        <f>COUNTIF(D272:$D$1990,366)</f>
        <v>366</v>
      </c>
      <c r="H271" s="50"/>
    </row>
    <row r="272" spans="1:8" x14ac:dyDescent="0.25">
      <c r="A272" s="54">
        <f>COUNTIF($C$3:C272,"Да")</f>
        <v>2</v>
      </c>
      <c r="B272" s="53">
        <f t="shared" si="8"/>
        <v>45670</v>
      </c>
      <c r="C272" s="53" t="str">
        <f>IF(ISERROR(VLOOKUP(B272,Оп28_BYN→RUB!$C$3:$C$24,1,0)),"Нет","Да")</f>
        <v>Нет</v>
      </c>
      <c r="D272" s="54">
        <f t="shared" si="9"/>
        <v>365</v>
      </c>
      <c r="E272" s="55">
        <f>('Все выпуски'!$J$4*'Все выпуски'!$J$8)*((VLOOKUP(IF(C272="Нет",VLOOKUP(A272,Оп28_BYN→RUB!$A$2:$C$24,3,0),VLOOKUP((A272-1),Оп28_BYN→RUB!$A$2:$C$24,3,0)),$B$2:$G$1990,5,0)-VLOOKUP(B272,$B$2:$G$1990,5,0))/365+(VLOOKUP(IF(C272="Нет",VLOOKUP(A272,Оп28_BYN→RUB!$A$2:$C$24,3,0),VLOOKUP((A272-1),Оп28_BYN→RUB!$A$2:$C$24,3,0)),$B$2:$G$1990,6,0)-VLOOKUP(B272,$B$2:$G$1990,6,0))/366)</f>
        <v>467.77780846989612</v>
      </c>
      <c r="F272" s="54">
        <f>COUNTIF(D273:$D$1990,365)</f>
        <v>1352</v>
      </c>
      <c r="G272" s="54">
        <f>COUNTIF(D273:$D$1990,366)</f>
        <v>366</v>
      </c>
      <c r="H272" s="50"/>
    </row>
    <row r="273" spans="1:8" x14ac:dyDescent="0.25">
      <c r="A273" s="54">
        <f>COUNTIF($C$3:C273,"Да")</f>
        <v>2</v>
      </c>
      <c r="B273" s="53">
        <f t="shared" si="8"/>
        <v>45671</v>
      </c>
      <c r="C273" s="53" t="str">
        <f>IF(ISERROR(VLOOKUP(B273,Оп28_BYN→RUB!$C$3:$C$24,1,0)),"Нет","Да")</f>
        <v>Нет</v>
      </c>
      <c r="D273" s="54">
        <f t="shared" si="9"/>
        <v>365</v>
      </c>
      <c r="E273" s="55">
        <f>('Все выпуски'!$J$4*'Все выпуски'!$J$8)*((VLOOKUP(IF(C273="Нет",VLOOKUP(A273,Оп28_BYN→RUB!$A$2:$C$24,3,0),VLOOKUP((A273-1),Оп28_BYN→RUB!$A$2:$C$24,3,0)),$B$2:$G$1990,5,0)-VLOOKUP(B273,$B$2:$G$1990,5,0))/365+(VLOOKUP(IF(C273="Нет",VLOOKUP(A273,Оп28_BYN→RUB!$A$2:$C$24,3,0),VLOOKUP((A273-1),Оп28_BYN→RUB!$A$2:$C$24,3,0)),$B$2:$G$1990,6,0)-VLOOKUP(B273,$B$2:$G$1990,6,0))/366)</f>
        <v>474.47524922019863</v>
      </c>
      <c r="F273" s="54">
        <f>COUNTIF(D274:$D$1990,365)</f>
        <v>1351</v>
      </c>
      <c r="G273" s="54">
        <f>COUNTIF(D274:$D$1990,366)</f>
        <v>366</v>
      </c>
      <c r="H273" s="50"/>
    </row>
    <row r="274" spans="1:8" x14ac:dyDescent="0.25">
      <c r="A274" s="54">
        <f>COUNTIF($C$3:C274,"Да")</f>
        <v>2</v>
      </c>
      <c r="B274" s="53">
        <f t="shared" si="8"/>
        <v>45672</v>
      </c>
      <c r="C274" s="53" t="str">
        <f>IF(ISERROR(VLOOKUP(B274,Оп28_BYN→RUB!$C$3:$C$24,1,0)),"Нет","Да")</f>
        <v>Нет</v>
      </c>
      <c r="D274" s="54">
        <f t="shared" si="9"/>
        <v>365</v>
      </c>
      <c r="E274" s="55">
        <f>('Все выпуски'!$J$4*'Все выпуски'!$J$8)*((VLOOKUP(IF(C274="Нет",VLOOKUP(A274,Оп28_BYN→RUB!$A$2:$C$24,3,0),VLOOKUP((A274-1),Оп28_BYN→RUB!$A$2:$C$24,3,0)),$B$2:$G$1990,5,0)-VLOOKUP(B274,$B$2:$G$1990,5,0))/365+(VLOOKUP(IF(C274="Нет",VLOOKUP(A274,Оп28_BYN→RUB!$A$2:$C$24,3,0),VLOOKUP((A274-1),Оп28_BYN→RUB!$A$2:$C$24,3,0)),$B$2:$G$1990,6,0)-VLOOKUP(B274,$B$2:$G$1990,6,0))/366)</f>
        <v>481.17268997050104</v>
      </c>
      <c r="F274" s="54">
        <f>COUNTIF(D275:$D$1990,365)</f>
        <v>1350</v>
      </c>
      <c r="G274" s="54">
        <f>COUNTIF(D275:$D$1990,366)</f>
        <v>366</v>
      </c>
      <c r="H274" s="50"/>
    </row>
    <row r="275" spans="1:8" x14ac:dyDescent="0.25">
      <c r="A275" s="54">
        <f>COUNTIF($C$3:C275,"Да")</f>
        <v>2</v>
      </c>
      <c r="B275" s="53">
        <f t="shared" si="8"/>
        <v>45673</v>
      </c>
      <c r="C275" s="53" t="str">
        <f>IF(ISERROR(VLOOKUP(B275,Оп28_BYN→RUB!$C$3:$C$24,1,0)),"Нет","Да")</f>
        <v>Нет</v>
      </c>
      <c r="D275" s="54">
        <f t="shared" si="9"/>
        <v>365</v>
      </c>
      <c r="E275" s="55">
        <f>('Все выпуски'!$J$4*'Все выпуски'!$J$8)*((VLOOKUP(IF(C275="Нет",VLOOKUP(A275,Оп28_BYN→RUB!$A$2:$C$24,3,0),VLOOKUP((A275-1),Оп28_BYN→RUB!$A$2:$C$24,3,0)),$B$2:$G$1990,5,0)-VLOOKUP(B275,$B$2:$G$1990,5,0))/365+(VLOOKUP(IF(C275="Нет",VLOOKUP(A275,Оп28_BYN→RUB!$A$2:$C$24,3,0),VLOOKUP((A275-1),Оп28_BYN→RUB!$A$2:$C$24,3,0)),$B$2:$G$1990,6,0)-VLOOKUP(B275,$B$2:$G$1990,6,0))/366)</f>
        <v>487.8701307208035</v>
      </c>
      <c r="F275" s="54">
        <f>COUNTIF(D276:$D$1990,365)</f>
        <v>1349</v>
      </c>
      <c r="G275" s="54">
        <f>COUNTIF(D276:$D$1990,366)</f>
        <v>366</v>
      </c>
      <c r="H275" s="50"/>
    </row>
    <row r="276" spans="1:8" x14ac:dyDescent="0.25">
      <c r="A276" s="54">
        <f>COUNTIF($C$3:C276,"Да")</f>
        <v>2</v>
      </c>
      <c r="B276" s="53">
        <f t="shared" si="8"/>
        <v>45674</v>
      </c>
      <c r="C276" s="53" t="str">
        <f>IF(ISERROR(VLOOKUP(B276,Оп28_BYN→RUB!$C$3:$C$24,1,0)),"Нет","Да")</f>
        <v>Нет</v>
      </c>
      <c r="D276" s="54">
        <f t="shared" si="9"/>
        <v>365</v>
      </c>
      <c r="E276" s="55">
        <f>('Все выпуски'!$J$4*'Все выпуски'!$J$8)*((VLOOKUP(IF(C276="Нет",VLOOKUP(A276,Оп28_BYN→RUB!$A$2:$C$24,3,0),VLOOKUP((A276-1),Оп28_BYN→RUB!$A$2:$C$24,3,0)),$B$2:$G$1990,5,0)-VLOOKUP(B276,$B$2:$G$1990,5,0))/365+(VLOOKUP(IF(C276="Нет",VLOOKUP(A276,Оп28_BYN→RUB!$A$2:$C$24,3,0),VLOOKUP((A276-1),Оп28_BYN→RUB!$A$2:$C$24,3,0)),$B$2:$G$1990,6,0)-VLOOKUP(B276,$B$2:$G$1990,6,0))/366)</f>
        <v>494.56757147110602</v>
      </c>
      <c r="F276" s="54">
        <f>COUNTIF(D277:$D$1990,365)</f>
        <v>1348</v>
      </c>
      <c r="G276" s="54">
        <f>COUNTIF(D277:$D$1990,366)</f>
        <v>366</v>
      </c>
      <c r="H276" s="50"/>
    </row>
    <row r="277" spans="1:8" x14ac:dyDescent="0.25">
      <c r="A277" s="54">
        <f>COUNTIF($C$3:C277,"Да")</f>
        <v>2</v>
      </c>
      <c r="B277" s="53">
        <f t="shared" si="8"/>
        <v>45675</v>
      </c>
      <c r="C277" s="53" t="str">
        <f>IF(ISERROR(VLOOKUP(B277,Оп28_BYN→RUB!$C$3:$C$24,1,0)),"Нет","Да")</f>
        <v>Нет</v>
      </c>
      <c r="D277" s="54">
        <f t="shared" si="9"/>
        <v>365</v>
      </c>
      <c r="E277" s="55">
        <f>('Все выпуски'!$J$4*'Все выпуски'!$J$8)*((VLOOKUP(IF(C277="Нет",VLOOKUP(A277,Оп28_BYN→RUB!$A$2:$C$24,3,0),VLOOKUP((A277-1),Оп28_BYN→RUB!$A$2:$C$24,3,0)),$B$2:$G$1990,5,0)-VLOOKUP(B277,$B$2:$G$1990,5,0))/365+(VLOOKUP(IF(C277="Нет",VLOOKUP(A277,Оп28_BYN→RUB!$A$2:$C$24,3,0),VLOOKUP((A277-1),Оп28_BYN→RUB!$A$2:$C$24,3,0)),$B$2:$G$1990,6,0)-VLOOKUP(B277,$B$2:$G$1990,6,0))/366)</f>
        <v>501.26501222140843</v>
      </c>
      <c r="F277" s="54">
        <f>COUNTIF(D278:$D$1990,365)</f>
        <v>1347</v>
      </c>
      <c r="G277" s="54">
        <f>COUNTIF(D278:$D$1990,366)</f>
        <v>366</v>
      </c>
      <c r="H277" s="50"/>
    </row>
    <row r="278" spans="1:8" x14ac:dyDescent="0.25">
      <c r="A278" s="54">
        <f>COUNTIF($C$3:C278,"Да")</f>
        <v>2</v>
      </c>
      <c r="B278" s="53">
        <f t="shared" si="8"/>
        <v>45676</v>
      </c>
      <c r="C278" s="53" t="str">
        <f>IF(ISERROR(VLOOKUP(B278,Оп28_BYN→RUB!$C$3:$C$24,1,0)),"Нет","Да")</f>
        <v>Нет</v>
      </c>
      <c r="D278" s="54">
        <f t="shared" si="9"/>
        <v>365</v>
      </c>
      <c r="E278" s="55">
        <f>('Все выпуски'!$J$4*'Все выпуски'!$J$8)*((VLOOKUP(IF(C278="Нет",VLOOKUP(A278,Оп28_BYN→RUB!$A$2:$C$24,3,0),VLOOKUP((A278-1),Оп28_BYN→RUB!$A$2:$C$24,3,0)),$B$2:$G$1990,5,0)-VLOOKUP(B278,$B$2:$G$1990,5,0))/365+(VLOOKUP(IF(C278="Нет",VLOOKUP(A278,Оп28_BYN→RUB!$A$2:$C$24,3,0),VLOOKUP((A278-1),Оп28_BYN→RUB!$A$2:$C$24,3,0)),$B$2:$G$1990,6,0)-VLOOKUP(B278,$B$2:$G$1990,6,0))/366)</f>
        <v>507.96245297171095</v>
      </c>
      <c r="F278" s="54">
        <f>COUNTIF(D279:$D$1990,365)</f>
        <v>1346</v>
      </c>
      <c r="G278" s="54">
        <f>COUNTIF(D279:$D$1990,366)</f>
        <v>366</v>
      </c>
      <c r="H278" s="50"/>
    </row>
    <row r="279" spans="1:8" x14ac:dyDescent="0.25">
      <c r="A279" s="54">
        <f>COUNTIF($C$3:C279,"Да")</f>
        <v>2</v>
      </c>
      <c r="B279" s="53">
        <f t="shared" si="8"/>
        <v>45677</v>
      </c>
      <c r="C279" s="53" t="str">
        <f>IF(ISERROR(VLOOKUP(B279,Оп28_BYN→RUB!$C$3:$C$24,1,0)),"Нет","Да")</f>
        <v>Нет</v>
      </c>
      <c r="D279" s="54">
        <f t="shared" si="9"/>
        <v>365</v>
      </c>
      <c r="E279" s="55">
        <f>('Все выпуски'!$J$4*'Все выпуски'!$J$8)*((VLOOKUP(IF(C279="Нет",VLOOKUP(A279,Оп28_BYN→RUB!$A$2:$C$24,3,0),VLOOKUP((A279-1),Оп28_BYN→RUB!$A$2:$C$24,3,0)),$B$2:$G$1990,5,0)-VLOOKUP(B279,$B$2:$G$1990,5,0))/365+(VLOOKUP(IF(C279="Нет",VLOOKUP(A279,Оп28_BYN→RUB!$A$2:$C$24,3,0),VLOOKUP((A279-1),Оп28_BYN→RUB!$A$2:$C$24,3,0)),$B$2:$G$1990,6,0)-VLOOKUP(B279,$B$2:$G$1990,6,0))/366)</f>
        <v>514.65989372201341</v>
      </c>
      <c r="F279" s="54">
        <f>COUNTIF(D280:$D$1990,365)</f>
        <v>1345</v>
      </c>
      <c r="G279" s="54">
        <f>COUNTIF(D280:$D$1990,366)</f>
        <v>366</v>
      </c>
      <c r="H279" s="50"/>
    </row>
    <row r="280" spans="1:8" x14ac:dyDescent="0.25">
      <c r="A280" s="54">
        <f>COUNTIF($C$3:C280,"Да")</f>
        <v>2</v>
      </c>
      <c r="B280" s="53">
        <f t="shared" si="8"/>
        <v>45678</v>
      </c>
      <c r="C280" s="53" t="str">
        <f>IF(ISERROR(VLOOKUP(B280,Оп28_BYN→RUB!$C$3:$C$24,1,0)),"Нет","Да")</f>
        <v>Нет</v>
      </c>
      <c r="D280" s="54">
        <f t="shared" si="9"/>
        <v>365</v>
      </c>
      <c r="E280" s="55">
        <f>('Все выпуски'!$J$4*'Все выпуски'!$J$8)*((VLOOKUP(IF(C280="Нет",VLOOKUP(A280,Оп28_BYN→RUB!$A$2:$C$24,3,0),VLOOKUP((A280-1),Оп28_BYN→RUB!$A$2:$C$24,3,0)),$B$2:$G$1990,5,0)-VLOOKUP(B280,$B$2:$G$1990,5,0))/365+(VLOOKUP(IF(C280="Нет",VLOOKUP(A280,Оп28_BYN→RUB!$A$2:$C$24,3,0),VLOOKUP((A280-1),Оп28_BYN→RUB!$A$2:$C$24,3,0)),$B$2:$G$1990,6,0)-VLOOKUP(B280,$B$2:$G$1990,6,0))/366)</f>
        <v>521.35733447231587</v>
      </c>
      <c r="F280" s="54">
        <f>COUNTIF(D281:$D$1990,365)</f>
        <v>1344</v>
      </c>
      <c r="G280" s="54">
        <f>COUNTIF(D281:$D$1990,366)</f>
        <v>366</v>
      </c>
      <c r="H280" s="50"/>
    </row>
    <row r="281" spans="1:8" x14ac:dyDescent="0.25">
      <c r="A281" s="54">
        <f>COUNTIF($C$3:C281,"Да")</f>
        <v>2</v>
      </c>
      <c r="B281" s="53">
        <f t="shared" si="8"/>
        <v>45679</v>
      </c>
      <c r="C281" s="53" t="str">
        <f>IF(ISERROR(VLOOKUP(B281,Оп28_BYN→RUB!$C$3:$C$24,1,0)),"Нет","Да")</f>
        <v>Нет</v>
      </c>
      <c r="D281" s="54">
        <f t="shared" si="9"/>
        <v>365</v>
      </c>
      <c r="E281" s="55">
        <f>('Все выпуски'!$J$4*'Все выпуски'!$J$8)*((VLOOKUP(IF(C281="Нет",VLOOKUP(A281,Оп28_BYN→RUB!$A$2:$C$24,3,0),VLOOKUP((A281-1),Оп28_BYN→RUB!$A$2:$C$24,3,0)),$B$2:$G$1990,5,0)-VLOOKUP(B281,$B$2:$G$1990,5,0))/365+(VLOOKUP(IF(C281="Нет",VLOOKUP(A281,Оп28_BYN→RUB!$A$2:$C$24,3,0),VLOOKUP((A281-1),Оп28_BYN→RUB!$A$2:$C$24,3,0)),$B$2:$G$1990,6,0)-VLOOKUP(B281,$B$2:$G$1990,6,0))/366)</f>
        <v>528.05477522261833</v>
      </c>
      <c r="F281" s="54">
        <f>COUNTIF(D282:$D$1990,365)</f>
        <v>1343</v>
      </c>
      <c r="G281" s="54">
        <f>COUNTIF(D282:$D$1990,366)</f>
        <v>366</v>
      </c>
      <c r="H281" s="50"/>
    </row>
    <row r="282" spans="1:8" x14ac:dyDescent="0.25">
      <c r="A282" s="54">
        <f>COUNTIF($C$3:C282,"Да")</f>
        <v>2</v>
      </c>
      <c r="B282" s="53">
        <f t="shared" si="8"/>
        <v>45680</v>
      </c>
      <c r="C282" s="53" t="str">
        <f>IF(ISERROR(VLOOKUP(B282,Оп28_BYN→RUB!$C$3:$C$24,1,0)),"Нет","Да")</f>
        <v>Нет</v>
      </c>
      <c r="D282" s="54">
        <f t="shared" si="9"/>
        <v>365</v>
      </c>
      <c r="E282" s="55">
        <f>('Все выпуски'!$J$4*'Все выпуски'!$J$8)*((VLOOKUP(IF(C282="Нет",VLOOKUP(A282,Оп28_BYN→RUB!$A$2:$C$24,3,0),VLOOKUP((A282-1),Оп28_BYN→RUB!$A$2:$C$24,3,0)),$B$2:$G$1990,5,0)-VLOOKUP(B282,$B$2:$G$1990,5,0))/365+(VLOOKUP(IF(C282="Нет",VLOOKUP(A282,Оп28_BYN→RUB!$A$2:$C$24,3,0),VLOOKUP((A282-1),Оп28_BYN→RUB!$A$2:$C$24,3,0)),$B$2:$G$1990,6,0)-VLOOKUP(B282,$B$2:$G$1990,6,0))/366)</f>
        <v>534.75221597292079</v>
      </c>
      <c r="F282" s="54">
        <f>COUNTIF(D283:$D$1990,365)</f>
        <v>1342</v>
      </c>
      <c r="G282" s="54">
        <f>COUNTIF(D283:$D$1990,366)</f>
        <v>366</v>
      </c>
      <c r="H282" s="50"/>
    </row>
    <row r="283" spans="1:8" x14ac:dyDescent="0.25">
      <c r="A283" s="54">
        <f>COUNTIF($C$3:C283,"Да")</f>
        <v>2</v>
      </c>
      <c r="B283" s="53">
        <f t="shared" si="8"/>
        <v>45681</v>
      </c>
      <c r="C283" s="53" t="str">
        <f>IF(ISERROR(VLOOKUP(B283,Оп28_BYN→RUB!$C$3:$C$24,1,0)),"Нет","Да")</f>
        <v>Нет</v>
      </c>
      <c r="D283" s="54">
        <f t="shared" si="9"/>
        <v>365</v>
      </c>
      <c r="E283" s="55">
        <f>('Все выпуски'!$J$4*'Все выпуски'!$J$8)*((VLOOKUP(IF(C283="Нет",VLOOKUP(A283,Оп28_BYN→RUB!$A$2:$C$24,3,0),VLOOKUP((A283-1),Оп28_BYN→RUB!$A$2:$C$24,3,0)),$B$2:$G$1990,5,0)-VLOOKUP(B283,$B$2:$G$1990,5,0))/365+(VLOOKUP(IF(C283="Нет",VLOOKUP(A283,Оп28_BYN→RUB!$A$2:$C$24,3,0),VLOOKUP((A283-1),Оп28_BYN→RUB!$A$2:$C$24,3,0)),$B$2:$G$1990,6,0)-VLOOKUP(B283,$B$2:$G$1990,6,0))/366)</f>
        <v>541.44965672322326</v>
      </c>
      <c r="F283" s="54">
        <f>COUNTIF(D284:$D$1990,365)</f>
        <v>1341</v>
      </c>
      <c r="G283" s="54">
        <f>COUNTIF(D284:$D$1990,366)</f>
        <v>366</v>
      </c>
      <c r="H283" s="50"/>
    </row>
    <row r="284" spans="1:8" x14ac:dyDescent="0.25">
      <c r="A284" s="54">
        <f>COUNTIF($C$3:C284,"Да")</f>
        <v>2</v>
      </c>
      <c r="B284" s="53">
        <f t="shared" si="8"/>
        <v>45682</v>
      </c>
      <c r="C284" s="53" t="str">
        <f>IF(ISERROR(VLOOKUP(B284,Оп28_BYN→RUB!$C$3:$C$24,1,0)),"Нет","Да")</f>
        <v>Нет</v>
      </c>
      <c r="D284" s="54">
        <f t="shared" si="9"/>
        <v>365</v>
      </c>
      <c r="E284" s="55">
        <f>('Все выпуски'!$J$4*'Все выпуски'!$J$8)*((VLOOKUP(IF(C284="Нет",VLOOKUP(A284,Оп28_BYN→RUB!$A$2:$C$24,3,0),VLOOKUP((A284-1),Оп28_BYN→RUB!$A$2:$C$24,3,0)),$B$2:$G$1990,5,0)-VLOOKUP(B284,$B$2:$G$1990,5,0))/365+(VLOOKUP(IF(C284="Нет",VLOOKUP(A284,Оп28_BYN→RUB!$A$2:$C$24,3,0),VLOOKUP((A284-1),Оп28_BYN→RUB!$A$2:$C$24,3,0)),$B$2:$G$1990,6,0)-VLOOKUP(B284,$B$2:$G$1990,6,0))/366)</f>
        <v>548.14709747352572</v>
      </c>
      <c r="F284" s="54">
        <f>COUNTIF(D285:$D$1990,365)</f>
        <v>1340</v>
      </c>
      <c r="G284" s="54">
        <f>COUNTIF(D285:$D$1990,366)</f>
        <v>366</v>
      </c>
      <c r="H284" s="50"/>
    </row>
    <row r="285" spans="1:8" x14ac:dyDescent="0.25">
      <c r="A285" s="54">
        <f>COUNTIF($C$3:C285,"Да")</f>
        <v>2</v>
      </c>
      <c r="B285" s="53">
        <f t="shared" si="8"/>
        <v>45683</v>
      </c>
      <c r="C285" s="53" t="str">
        <f>IF(ISERROR(VLOOKUP(B285,Оп28_BYN→RUB!$C$3:$C$24,1,0)),"Нет","Да")</f>
        <v>Нет</v>
      </c>
      <c r="D285" s="54">
        <f t="shared" si="9"/>
        <v>365</v>
      </c>
      <c r="E285" s="55">
        <f>('Все выпуски'!$J$4*'Все выпуски'!$J$8)*((VLOOKUP(IF(C285="Нет",VLOOKUP(A285,Оп28_BYN→RUB!$A$2:$C$24,3,0),VLOOKUP((A285-1),Оп28_BYN→RUB!$A$2:$C$24,3,0)),$B$2:$G$1990,5,0)-VLOOKUP(B285,$B$2:$G$1990,5,0))/365+(VLOOKUP(IF(C285="Нет",VLOOKUP(A285,Оп28_BYN→RUB!$A$2:$C$24,3,0),VLOOKUP((A285-1),Оп28_BYN→RUB!$A$2:$C$24,3,0)),$B$2:$G$1990,6,0)-VLOOKUP(B285,$B$2:$G$1990,6,0))/366)</f>
        <v>554.84453822382818</v>
      </c>
      <c r="F285" s="54">
        <f>COUNTIF(D286:$D$1990,365)</f>
        <v>1339</v>
      </c>
      <c r="G285" s="54">
        <f>COUNTIF(D286:$D$1990,366)</f>
        <v>366</v>
      </c>
      <c r="H285" s="50"/>
    </row>
    <row r="286" spans="1:8" x14ac:dyDescent="0.25">
      <c r="A286" s="54">
        <f>COUNTIF($C$3:C286,"Да")</f>
        <v>2</v>
      </c>
      <c r="B286" s="53">
        <f t="shared" si="8"/>
        <v>45684</v>
      </c>
      <c r="C286" s="53" t="str">
        <f>IF(ISERROR(VLOOKUP(B286,Оп28_BYN→RUB!$C$3:$C$24,1,0)),"Нет","Да")</f>
        <v>Нет</v>
      </c>
      <c r="D286" s="54">
        <f t="shared" si="9"/>
        <v>365</v>
      </c>
      <c r="E286" s="55">
        <f>('Все выпуски'!$J$4*'Все выпуски'!$J$8)*((VLOOKUP(IF(C286="Нет",VLOOKUP(A286,Оп28_BYN→RUB!$A$2:$C$24,3,0),VLOOKUP((A286-1),Оп28_BYN→RUB!$A$2:$C$24,3,0)),$B$2:$G$1990,5,0)-VLOOKUP(B286,$B$2:$G$1990,5,0))/365+(VLOOKUP(IF(C286="Нет",VLOOKUP(A286,Оп28_BYN→RUB!$A$2:$C$24,3,0),VLOOKUP((A286-1),Оп28_BYN→RUB!$A$2:$C$24,3,0)),$B$2:$G$1990,6,0)-VLOOKUP(B286,$B$2:$G$1990,6,0))/366)</f>
        <v>561.54197897413064</v>
      </c>
      <c r="F286" s="54">
        <f>COUNTIF(D287:$D$1990,365)</f>
        <v>1338</v>
      </c>
      <c r="G286" s="54">
        <f>COUNTIF(D287:$D$1990,366)</f>
        <v>366</v>
      </c>
      <c r="H286" s="50"/>
    </row>
    <row r="287" spans="1:8" x14ac:dyDescent="0.25">
      <c r="A287" s="54">
        <f>COUNTIF($C$3:C287,"Да")</f>
        <v>2</v>
      </c>
      <c r="B287" s="53">
        <f t="shared" si="8"/>
        <v>45685</v>
      </c>
      <c r="C287" s="53" t="str">
        <f>IF(ISERROR(VLOOKUP(B287,Оп28_BYN→RUB!$C$3:$C$24,1,0)),"Нет","Да")</f>
        <v>Нет</v>
      </c>
      <c r="D287" s="54">
        <f t="shared" si="9"/>
        <v>365</v>
      </c>
      <c r="E287" s="55">
        <f>('Все выпуски'!$J$4*'Все выпуски'!$J$8)*((VLOOKUP(IF(C287="Нет",VLOOKUP(A287,Оп28_BYN→RUB!$A$2:$C$24,3,0),VLOOKUP((A287-1),Оп28_BYN→RUB!$A$2:$C$24,3,0)),$B$2:$G$1990,5,0)-VLOOKUP(B287,$B$2:$G$1990,5,0))/365+(VLOOKUP(IF(C287="Нет",VLOOKUP(A287,Оп28_BYN→RUB!$A$2:$C$24,3,0),VLOOKUP((A287-1),Оп28_BYN→RUB!$A$2:$C$24,3,0)),$B$2:$G$1990,6,0)-VLOOKUP(B287,$B$2:$G$1990,6,0))/366)</f>
        <v>568.23941972443322</v>
      </c>
      <c r="F287" s="54">
        <f>COUNTIF(D288:$D$1990,365)</f>
        <v>1337</v>
      </c>
      <c r="G287" s="54">
        <f>COUNTIF(D288:$D$1990,366)</f>
        <v>366</v>
      </c>
      <c r="H287" s="50"/>
    </row>
    <row r="288" spans="1:8" x14ac:dyDescent="0.25">
      <c r="A288" s="54">
        <f>COUNTIF($C$3:C288,"Да")</f>
        <v>2</v>
      </c>
      <c r="B288" s="53">
        <f t="shared" si="8"/>
        <v>45686</v>
      </c>
      <c r="C288" s="53" t="str">
        <f>IF(ISERROR(VLOOKUP(B288,Оп28_BYN→RUB!$C$3:$C$24,1,0)),"Нет","Да")</f>
        <v>Нет</v>
      </c>
      <c r="D288" s="54">
        <f t="shared" si="9"/>
        <v>365</v>
      </c>
      <c r="E288" s="55">
        <f>('Все выпуски'!$J$4*'Все выпуски'!$J$8)*((VLOOKUP(IF(C288="Нет",VLOOKUP(A288,Оп28_BYN→RUB!$A$2:$C$24,3,0),VLOOKUP((A288-1),Оп28_BYN→RUB!$A$2:$C$24,3,0)),$B$2:$G$1990,5,0)-VLOOKUP(B288,$B$2:$G$1990,5,0))/365+(VLOOKUP(IF(C288="Нет",VLOOKUP(A288,Оп28_BYN→RUB!$A$2:$C$24,3,0),VLOOKUP((A288-1),Оп28_BYN→RUB!$A$2:$C$24,3,0)),$B$2:$G$1990,6,0)-VLOOKUP(B288,$B$2:$G$1990,6,0))/366)</f>
        <v>574.93686047473568</v>
      </c>
      <c r="F288" s="54">
        <f>COUNTIF(D289:$D$1990,365)</f>
        <v>1336</v>
      </c>
      <c r="G288" s="54">
        <f>COUNTIF(D289:$D$1990,366)</f>
        <v>366</v>
      </c>
      <c r="H288" s="50"/>
    </row>
    <row r="289" spans="1:8" x14ac:dyDescent="0.25">
      <c r="A289" s="54">
        <f>COUNTIF($C$3:C289,"Да")</f>
        <v>2</v>
      </c>
      <c r="B289" s="53">
        <f t="shared" si="8"/>
        <v>45687</v>
      </c>
      <c r="C289" s="53" t="str">
        <f>IF(ISERROR(VLOOKUP(B289,Оп28_BYN→RUB!$C$3:$C$24,1,0)),"Нет","Да")</f>
        <v>Нет</v>
      </c>
      <c r="D289" s="54">
        <f t="shared" si="9"/>
        <v>365</v>
      </c>
      <c r="E289" s="55">
        <f>('Все выпуски'!$J$4*'Все выпуски'!$J$8)*((VLOOKUP(IF(C289="Нет",VLOOKUP(A289,Оп28_BYN→RUB!$A$2:$C$24,3,0),VLOOKUP((A289-1),Оп28_BYN→RUB!$A$2:$C$24,3,0)),$B$2:$G$1990,5,0)-VLOOKUP(B289,$B$2:$G$1990,5,0))/365+(VLOOKUP(IF(C289="Нет",VLOOKUP(A289,Оп28_BYN→RUB!$A$2:$C$24,3,0),VLOOKUP((A289-1),Оп28_BYN→RUB!$A$2:$C$24,3,0)),$B$2:$G$1990,6,0)-VLOOKUP(B289,$B$2:$G$1990,6,0))/366)</f>
        <v>581.63430122503803</v>
      </c>
      <c r="F289" s="54">
        <f>COUNTIF(D290:$D$1990,365)</f>
        <v>1335</v>
      </c>
      <c r="G289" s="54">
        <f>COUNTIF(D290:$D$1990,366)</f>
        <v>366</v>
      </c>
      <c r="H289" s="50"/>
    </row>
    <row r="290" spans="1:8" x14ac:dyDescent="0.25">
      <c r="A290" s="54">
        <f>COUNTIF($C$3:C290,"Да")</f>
        <v>2</v>
      </c>
      <c r="B290" s="53">
        <f t="shared" si="8"/>
        <v>45688</v>
      </c>
      <c r="C290" s="53" t="str">
        <f>IF(ISERROR(VLOOKUP(B290,Оп28_BYN→RUB!$C$3:$C$24,1,0)),"Нет","Да")</f>
        <v>Нет</v>
      </c>
      <c r="D290" s="54">
        <f t="shared" si="9"/>
        <v>365</v>
      </c>
      <c r="E290" s="55">
        <f>('Все выпуски'!$J$4*'Все выпуски'!$J$8)*((VLOOKUP(IF(C290="Нет",VLOOKUP(A290,Оп28_BYN→RUB!$A$2:$C$24,3,0),VLOOKUP((A290-1),Оп28_BYN→RUB!$A$2:$C$24,3,0)),$B$2:$G$1990,5,0)-VLOOKUP(B290,$B$2:$G$1990,5,0))/365+(VLOOKUP(IF(C290="Нет",VLOOKUP(A290,Оп28_BYN→RUB!$A$2:$C$24,3,0),VLOOKUP((A290-1),Оп28_BYN→RUB!$A$2:$C$24,3,0)),$B$2:$G$1990,6,0)-VLOOKUP(B290,$B$2:$G$1990,6,0))/366)</f>
        <v>588.33174197534049</v>
      </c>
      <c r="F290" s="54">
        <f>COUNTIF(D291:$D$1990,365)</f>
        <v>1334</v>
      </c>
      <c r="G290" s="54">
        <f>COUNTIF(D291:$D$1990,366)</f>
        <v>366</v>
      </c>
      <c r="H290" s="50"/>
    </row>
    <row r="291" spans="1:8" x14ac:dyDescent="0.25">
      <c r="A291" s="54">
        <f>COUNTIF($C$3:C291,"Да")</f>
        <v>2</v>
      </c>
      <c r="B291" s="53">
        <f t="shared" si="8"/>
        <v>45689</v>
      </c>
      <c r="C291" s="53" t="str">
        <f>IF(ISERROR(VLOOKUP(B291,Оп28_BYN→RUB!$C$3:$C$24,1,0)),"Нет","Да")</f>
        <v>Нет</v>
      </c>
      <c r="D291" s="54">
        <f t="shared" si="9"/>
        <v>365</v>
      </c>
      <c r="E291" s="55">
        <f>('Все выпуски'!$J$4*'Все выпуски'!$J$8)*((VLOOKUP(IF(C291="Нет",VLOOKUP(A291,Оп28_BYN→RUB!$A$2:$C$24,3,0),VLOOKUP((A291-1),Оп28_BYN→RUB!$A$2:$C$24,3,0)),$B$2:$G$1990,5,0)-VLOOKUP(B291,$B$2:$G$1990,5,0))/365+(VLOOKUP(IF(C291="Нет",VLOOKUP(A291,Оп28_BYN→RUB!$A$2:$C$24,3,0),VLOOKUP((A291-1),Оп28_BYN→RUB!$A$2:$C$24,3,0)),$B$2:$G$1990,6,0)-VLOOKUP(B291,$B$2:$G$1990,6,0))/366)</f>
        <v>595.02918272564307</v>
      </c>
      <c r="F291" s="54">
        <f>COUNTIF(D292:$D$1990,365)</f>
        <v>1333</v>
      </c>
      <c r="G291" s="54">
        <f>COUNTIF(D292:$D$1990,366)</f>
        <v>366</v>
      </c>
      <c r="H291" s="50"/>
    </row>
    <row r="292" spans="1:8" x14ac:dyDescent="0.25">
      <c r="A292" s="54">
        <f>COUNTIF($C$3:C292,"Да")</f>
        <v>2</v>
      </c>
      <c r="B292" s="53">
        <f t="shared" si="8"/>
        <v>45690</v>
      </c>
      <c r="C292" s="53" t="str">
        <f>IF(ISERROR(VLOOKUP(B292,Оп28_BYN→RUB!$C$3:$C$24,1,0)),"Нет","Да")</f>
        <v>Нет</v>
      </c>
      <c r="D292" s="54">
        <f t="shared" si="9"/>
        <v>365</v>
      </c>
      <c r="E292" s="55">
        <f>('Все выпуски'!$J$4*'Все выпуски'!$J$8)*((VLOOKUP(IF(C292="Нет",VLOOKUP(A292,Оп28_BYN→RUB!$A$2:$C$24,3,0),VLOOKUP((A292-1),Оп28_BYN→RUB!$A$2:$C$24,3,0)),$B$2:$G$1990,5,0)-VLOOKUP(B292,$B$2:$G$1990,5,0))/365+(VLOOKUP(IF(C292="Нет",VLOOKUP(A292,Оп28_BYN→RUB!$A$2:$C$24,3,0),VLOOKUP((A292-1),Оп28_BYN→RUB!$A$2:$C$24,3,0)),$B$2:$G$1990,6,0)-VLOOKUP(B292,$B$2:$G$1990,6,0))/366)</f>
        <v>601.72662347594553</v>
      </c>
      <c r="F292" s="54">
        <f>COUNTIF(D293:$D$1990,365)</f>
        <v>1332</v>
      </c>
      <c r="G292" s="54">
        <f>COUNTIF(D293:$D$1990,366)</f>
        <v>366</v>
      </c>
      <c r="H292" s="50"/>
    </row>
    <row r="293" spans="1:8" x14ac:dyDescent="0.25">
      <c r="A293" s="54">
        <f>COUNTIF($C$3:C293,"Да")</f>
        <v>2</v>
      </c>
      <c r="B293" s="53">
        <f t="shared" si="8"/>
        <v>45691</v>
      </c>
      <c r="C293" s="53" t="str">
        <f>IF(ISERROR(VLOOKUP(B293,Оп28_BYN→RUB!$C$3:$C$24,1,0)),"Нет","Да")</f>
        <v>Нет</v>
      </c>
      <c r="D293" s="54">
        <f t="shared" si="9"/>
        <v>365</v>
      </c>
      <c r="E293" s="55">
        <f>('Все выпуски'!$J$4*'Все выпуски'!$J$8)*((VLOOKUP(IF(C293="Нет",VLOOKUP(A293,Оп28_BYN→RUB!$A$2:$C$24,3,0),VLOOKUP((A293-1),Оп28_BYN→RUB!$A$2:$C$24,3,0)),$B$2:$G$1990,5,0)-VLOOKUP(B293,$B$2:$G$1990,5,0))/365+(VLOOKUP(IF(C293="Нет",VLOOKUP(A293,Оп28_BYN→RUB!$A$2:$C$24,3,0),VLOOKUP((A293-1),Оп28_BYN→RUB!$A$2:$C$24,3,0)),$B$2:$G$1990,6,0)-VLOOKUP(B293,$B$2:$G$1990,6,0))/366)</f>
        <v>608.42406422624799</v>
      </c>
      <c r="F293" s="54">
        <f>COUNTIF(D294:$D$1990,365)</f>
        <v>1331</v>
      </c>
      <c r="G293" s="54">
        <f>COUNTIF(D294:$D$1990,366)</f>
        <v>366</v>
      </c>
      <c r="H293" s="50"/>
    </row>
    <row r="294" spans="1:8" x14ac:dyDescent="0.25">
      <c r="A294" s="54">
        <f>COUNTIF($C$3:C294,"Да")</f>
        <v>3</v>
      </c>
      <c r="B294" s="53">
        <f t="shared" si="8"/>
        <v>45692</v>
      </c>
      <c r="C294" s="53" t="str">
        <f>IF(ISERROR(VLOOKUP(B294,Оп28_BYN→RUB!$C$3:$C$24,1,0)),"Нет","Да")</f>
        <v>Да</v>
      </c>
      <c r="D294" s="54">
        <f t="shared" si="9"/>
        <v>365</v>
      </c>
      <c r="E294" s="55">
        <f>('Все выпуски'!$J$4*'Все выпуски'!$J$8)*((VLOOKUP(IF(C294="Нет",VLOOKUP(A294,Оп28_BYN→RUB!$A$2:$C$24,3,0),VLOOKUP((A294-1),Оп28_BYN→RUB!$A$2:$C$24,3,0)),$B$2:$G$1990,5,0)-VLOOKUP(B294,$B$2:$G$1990,5,0))/365+(VLOOKUP(IF(C294="Нет",VLOOKUP(A294,Оп28_BYN→RUB!$A$2:$C$24,3,0),VLOOKUP((A294-1),Оп28_BYN→RUB!$A$2:$C$24,3,0)),$B$2:$G$1990,6,0)-VLOOKUP(B294,$B$2:$G$1990,6,0))/366)</f>
        <v>615.12150497655045</v>
      </c>
      <c r="F294" s="54">
        <f>COUNTIF(D295:$D$1990,365)</f>
        <v>1330</v>
      </c>
      <c r="G294" s="54">
        <f>COUNTIF(D295:$D$1990,366)</f>
        <v>366</v>
      </c>
      <c r="H294" s="50"/>
    </row>
    <row r="295" spans="1:8" x14ac:dyDescent="0.25">
      <c r="A295" s="54">
        <f>COUNTIF($C$3:C295,"Да")</f>
        <v>3</v>
      </c>
      <c r="B295" s="53">
        <f t="shared" si="8"/>
        <v>45693</v>
      </c>
      <c r="C295" s="53" t="str">
        <f>IF(ISERROR(VLOOKUP(B295,Оп28_BYN→RUB!$C$3:$C$24,1,0)),"Нет","Да")</f>
        <v>Нет</v>
      </c>
      <c r="D295" s="54">
        <f t="shared" si="9"/>
        <v>365</v>
      </c>
      <c r="E295" s="55">
        <f>('Все выпуски'!$J$4*'Все выпуски'!$J$8)*((VLOOKUP(IF(C295="Нет",VLOOKUP(A295,Оп28_BYN→RUB!$A$2:$C$24,3,0),VLOOKUP((A295-1),Оп28_BYN→RUB!$A$2:$C$24,3,0)),$B$2:$G$1990,5,0)-VLOOKUP(B295,$B$2:$G$1990,5,0))/365+(VLOOKUP(IF(C295="Нет",VLOOKUP(A295,Оп28_BYN→RUB!$A$2:$C$24,3,0),VLOOKUP((A295-1),Оп28_BYN→RUB!$A$2:$C$24,3,0)),$B$2:$G$1990,6,0)-VLOOKUP(B295,$B$2:$G$1990,6,0))/366)</f>
        <v>6.6974407503024675</v>
      </c>
      <c r="F295" s="54">
        <f>COUNTIF(D296:$D$1990,365)</f>
        <v>1329</v>
      </c>
      <c r="G295" s="54">
        <f>COUNTIF(D296:$D$1990,366)</f>
        <v>366</v>
      </c>
      <c r="H295" s="50"/>
    </row>
    <row r="296" spans="1:8" x14ac:dyDescent="0.25">
      <c r="A296" s="54">
        <f>COUNTIF($C$3:C296,"Да")</f>
        <v>3</v>
      </c>
      <c r="B296" s="53">
        <f t="shared" si="8"/>
        <v>45694</v>
      </c>
      <c r="C296" s="53" t="str">
        <f>IF(ISERROR(VLOOKUP(B296,Оп28_BYN→RUB!$C$3:$C$24,1,0)),"Нет","Да")</f>
        <v>Нет</v>
      </c>
      <c r="D296" s="54">
        <f t="shared" si="9"/>
        <v>365</v>
      </c>
      <c r="E296" s="55">
        <f>('Все выпуски'!$J$4*'Все выпуски'!$J$8)*((VLOOKUP(IF(C296="Нет",VLOOKUP(A296,Оп28_BYN→RUB!$A$2:$C$24,3,0),VLOOKUP((A296-1),Оп28_BYN→RUB!$A$2:$C$24,3,0)),$B$2:$G$1990,5,0)-VLOOKUP(B296,$B$2:$G$1990,5,0))/365+(VLOOKUP(IF(C296="Нет",VLOOKUP(A296,Оп28_BYN→RUB!$A$2:$C$24,3,0),VLOOKUP((A296-1),Оп28_BYN→RUB!$A$2:$C$24,3,0)),$B$2:$G$1990,6,0)-VLOOKUP(B296,$B$2:$G$1990,6,0))/366)</f>
        <v>13.394881500604935</v>
      </c>
      <c r="F296" s="54">
        <f>COUNTIF(D297:$D$1990,365)</f>
        <v>1328</v>
      </c>
      <c r="G296" s="54">
        <f>COUNTIF(D297:$D$1990,366)</f>
        <v>366</v>
      </c>
      <c r="H296" s="50"/>
    </row>
    <row r="297" spans="1:8" x14ac:dyDescent="0.25">
      <c r="A297" s="54">
        <f>COUNTIF($C$3:C297,"Да")</f>
        <v>3</v>
      </c>
      <c r="B297" s="53">
        <f t="shared" si="8"/>
        <v>45695</v>
      </c>
      <c r="C297" s="53" t="str">
        <f>IF(ISERROR(VLOOKUP(B297,Оп28_BYN→RUB!$C$3:$C$24,1,0)),"Нет","Да")</f>
        <v>Нет</v>
      </c>
      <c r="D297" s="54">
        <f t="shared" si="9"/>
        <v>365</v>
      </c>
      <c r="E297" s="55">
        <f>('Все выпуски'!$J$4*'Все выпуски'!$J$8)*((VLOOKUP(IF(C297="Нет",VLOOKUP(A297,Оп28_BYN→RUB!$A$2:$C$24,3,0),VLOOKUP((A297-1),Оп28_BYN→RUB!$A$2:$C$24,3,0)),$B$2:$G$1990,5,0)-VLOOKUP(B297,$B$2:$G$1990,5,0))/365+(VLOOKUP(IF(C297="Нет",VLOOKUP(A297,Оп28_BYN→RUB!$A$2:$C$24,3,0),VLOOKUP((A297-1),Оп28_BYN→RUB!$A$2:$C$24,3,0)),$B$2:$G$1990,6,0)-VLOOKUP(B297,$B$2:$G$1990,6,0))/366)</f>
        <v>20.092322250907401</v>
      </c>
      <c r="F297" s="54">
        <f>COUNTIF(D298:$D$1990,365)</f>
        <v>1327</v>
      </c>
      <c r="G297" s="54">
        <f>COUNTIF(D298:$D$1990,366)</f>
        <v>366</v>
      </c>
      <c r="H297" s="50"/>
    </row>
    <row r="298" spans="1:8" x14ac:dyDescent="0.25">
      <c r="A298" s="54">
        <f>COUNTIF($C$3:C298,"Да")</f>
        <v>3</v>
      </c>
      <c r="B298" s="53">
        <f t="shared" si="8"/>
        <v>45696</v>
      </c>
      <c r="C298" s="53" t="str">
        <f>IF(ISERROR(VLOOKUP(B298,Оп28_BYN→RUB!$C$3:$C$24,1,0)),"Нет","Да")</f>
        <v>Нет</v>
      </c>
      <c r="D298" s="54">
        <f t="shared" si="9"/>
        <v>365</v>
      </c>
      <c r="E298" s="55">
        <f>('Все выпуски'!$J$4*'Все выпуски'!$J$8)*((VLOOKUP(IF(C298="Нет",VLOOKUP(A298,Оп28_BYN→RUB!$A$2:$C$24,3,0),VLOOKUP((A298-1),Оп28_BYN→RUB!$A$2:$C$24,3,0)),$B$2:$G$1990,5,0)-VLOOKUP(B298,$B$2:$G$1990,5,0))/365+(VLOOKUP(IF(C298="Нет",VLOOKUP(A298,Оп28_BYN→RUB!$A$2:$C$24,3,0),VLOOKUP((A298-1),Оп28_BYN→RUB!$A$2:$C$24,3,0)),$B$2:$G$1990,6,0)-VLOOKUP(B298,$B$2:$G$1990,6,0))/366)</f>
        <v>26.78976300120987</v>
      </c>
      <c r="F298" s="54">
        <f>COUNTIF(D299:$D$1990,365)</f>
        <v>1326</v>
      </c>
      <c r="G298" s="54">
        <f>COUNTIF(D299:$D$1990,366)</f>
        <v>366</v>
      </c>
      <c r="H298" s="50"/>
    </row>
    <row r="299" spans="1:8" x14ac:dyDescent="0.25">
      <c r="A299" s="54">
        <f>COUNTIF($C$3:C299,"Да")</f>
        <v>3</v>
      </c>
      <c r="B299" s="53">
        <f t="shared" si="8"/>
        <v>45697</v>
      </c>
      <c r="C299" s="53" t="str">
        <f>IF(ISERROR(VLOOKUP(B299,Оп28_BYN→RUB!$C$3:$C$24,1,0)),"Нет","Да")</f>
        <v>Нет</v>
      </c>
      <c r="D299" s="54">
        <f t="shared" si="9"/>
        <v>365</v>
      </c>
      <c r="E299" s="55">
        <f>('Все выпуски'!$J$4*'Все выпуски'!$J$8)*((VLOOKUP(IF(C299="Нет",VLOOKUP(A299,Оп28_BYN→RUB!$A$2:$C$24,3,0),VLOOKUP((A299-1),Оп28_BYN→RUB!$A$2:$C$24,3,0)),$B$2:$G$1990,5,0)-VLOOKUP(B299,$B$2:$G$1990,5,0))/365+(VLOOKUP(IF(C299="Нет",VLOOKUP(A299,Оп28_BYN→RUB!$A$2:$C$24,3,0),VLOOKUP((A299-1),Оп28_BYN→RUB!$A$2:$C$24,3,0)),$B$2:$G$1990,6,0)-VLOOKUP(B299,$B$2:$G$1990,6,0))/366)</f>
        <v>33.487203751512332</v>
      </c>
      <c r="F299" s="54">
        <f>COUNTIF(D300:$D$1990,365)</f>
        <v>1325</v>
      </c>
      <c r="G299" s="54">
        <f>COUNTIF(D300:$D$1990,366)</f>
        <v>366</v>
      </c>
      <c r="H299" s="50"/>
    </row>
    <row r="300" spans="1:8" x14ac:dyDescent="0.25">
      <c r="A300" s="54">
        <f>COUNTIF($C$3:C300,"Да")</f>
        <v>3</v>
      </c>
      <c r="B300" s="53">
        <f t="shared" si="8"/>
        <v>45698</v>
      </c>
      <c r="C300" s="53" t="str">
        <f>IF(ISERROR(VLOOKUP(B300,Оп28_BYN→RUB!$C$3:$C$24,1,0)),"Нет","Да")</f>
        <v>Нет</v>
      </c>
      <c r="D300" s="54">
        <f t="shared" si="9"/>
        <v>365</v>
      </c>
      <c r="E300" s="55">
        <f>('Все выпуски'!$J$4*'Все выпуски'!$J$8)*((VLOOKUP(IF(C300="Нет",VLOOKUP(A300,Оп28_BYN→RUB!$A$2:$C$24,3,0),VLOOKUP((A300-1),Оп28_BYN→RUB!$A$2:$C$24,3,0)),$B$2:$G$1990,5,0)-VLOOKUP(B300,$B$2:$G$1990,5,0))/365+(VLOOKUP(IF(C300="Нет",VLOOKUP(A300,Оп28_BYN→RUB!$A$2:$C$24,3,0),VLOOKUP((A300-1),Оп28_BYN→RUB!$A$2:$C$24,3,0)),$B$2:$G$1990,6,0)-VLOOKUP(B300,$B$2:$G$1990,6,0))/366)</f>
        <v>40.184644501814802</v>
      </c>
      <c r="F300" s="54">
        <f>COUNTIF(D301:$D$1990,365)</f>
        <v>1324</v>
      </c>
      <c r="G300" s="54">
        <f>COUNTIF(D301:$D$1990,366)</f>
        <v>366</v>
      </c>
      <c r="H300" s="50"/>
    </row>
    <row r="301" spans="1:8" x14ac:dyDescent="0.25">
      <c r="A301" s="54">
        <f>COUNTIF($C$3:C301,"Да")</f>
        <v>3</v>
      </c>
      <c r="B301" s="53">
        <f t="shared" si="8"/>
        <v>45699</v>
      </c>
      <c r="C301" s="53" t="str">
        <f>IF(ISERROR(VLOOKUP(B301,Оп28_BYN→RUB!$C$3:$C$24,1,0)),"Нет","Да")</f>
        <v>Нет</v>
      </c>
      <c r="D301" s="54">
        <f t="shared" si="9"/>
        <v>365</v>
      </c>
      <c r="E301" s="55">
        <f>('Все выпуски'!$J$4*'Все выпуски'!$J$8)*((VLOOKUP(IF(C301="Нет",VLOOKUP(A301,Оп28_BYN→RUB!$A$2:$C$24,3,0),VLOOKUP((A301-1),Оп28_BYN→RUB!$A$2:$C$24,3,0)),$B$2:$G$1990,5,0)-VLOOKUP(B301,$B$2:$G$1990,5,0))/365+(VLOOKUP(IF(C301="Нет",VLOOKUP(A301,Оп28_BYN→RUB!$A$2:$C$24,3,0),VLOOKUP((A301-1),Оп28_BYN→RUB!$A$2:$C$24,3,0)),$B$2:$G$1990,6,0)-VLOOKUP(B301,$B$2:$G$1990,6,0))/366)</f>
        <v>46.882085252117278</v>
      </c>
      <c r="F301" s="54">
        <f>COUNTIF(D302:$D$1990,365)</f>
        <v>1323</v>
      </c>
      <c r="G301" s="54">
        <f>COUNTIF(D302:$D$1990,366)</f>
        <v>366</v>
      </c>
      <c r="H301" s="50"/>
    </row>
    <row r="302" spans="1:8" x14ac:dyDescent="0.25">
      <c r="A302" s="54">
        <f>COUNTIF($C$3:C302,"Да")</f>
        <v>3</v>
      </c>
      <c r="B302" s="53">
        <f t="shared" si="8"/>
        <v>45700</v>
      </c>
      <c r="C302" s="53" t="str">
        <f>IF(ISERROR(VLOOKUP(B302,Оп28_BYN→RUB!$C$3:$C$24,1,0)),"Нет","Да")</f>
        <v>Нет</v>
      </c>
      <c r="D302" s="54">
        <f t="shared" si="9"/>
        <v>365</v>
      </c>
      <c r="E302" s="55">
        <f>('Все выпуски'!$J$4*'Все выпуски'!$J$8)*((VLOOKUP(IF(C302="Нет",VLOOKUP(A302,Оп28_BYN→RUB!$A$2:$C$24,3,0),VLOOKUP((A302-1),Оп28_BYN→RUB!$A$2:$C$24,3,0)),$B$2:$G$1990,5,0)-VLOOKUP(B302,$B$2:$G$1990,5,0))/365+(VLOOKUP(IF(C302="Нет",VLOOKUP(A302,Оп28_BYN→RUB!$A$2:$C$24,3,0),VLOOKUP((A302-1),Оп28_BYN→RUB!$A$2:$C$24,3,0)),$B$2:$G$1990,6,0)-VLOOKUP(B302,$B$2:$G$1990,6,0))/366)</f>
        <v>53.57952600241974</v>
      </c>
      <c r="F302" s="54">
        <f>COUNTIF(D303:$D$1990,365)</f>
        <v>1322</v>
      </c>
      <c r="G302" s="54">
        <f>COUNTIF(D303:$D$1990,366)</f>
        <v>366</v>
      </c>
      <c r="H302" s="50"/>
    </row>
    <row r="303" spans="1:8" x14ac:dyDescent="0.25">
      <c r="A303" s="54">
        <f>COUNTIF($C$3:C303,"Да")</f>
        <v>3</v>
      </c>
      <c r="B303" s="53">
        <f t="shared" si="8"/>
        <v>45701</v>
      </c>
      <c r="C303" s="53" t="str">
        <f>IF(ISERROR(VLOOKUP(B303,Оп28_BYN→RUB!$C$3:$C$24,1,0)),"Нет","Да")</f>
        <v>Нет</v>
      </c>
      <c r="D303" s="54">
        <f t="shared" si="9"/>
        <v>365</v>
      </c>
      <c r="E303" s="55">
        <f>('Все выпуски'!$J$4*'Все выпуски'!$J$8)*((VLOOKUP(IF(C303="Нет",VLOOKUP(A303,Оп28_BYN→RUB!$A$2:$C$24,3,0),VLOOKUP((A303-1),Оп28_BYN→RUB!$A$2:$C$24,3,0)),$B$2:$G$1990,5,0)-VLOOKUP(B303,$B$2:$G$1990,5,0))/365+(VLOOKUP(IF(C303="Нет",VLOOKUP(A303,Оп28_BYN→RUB!$A$2:$C$24,3,0),VLOOKUP((A303-1),Оп28_BYN→RUB!$A$2:$C$24,3,0)),$B$2:$G$1990,6,0)-VLOOKUP(B303,$B$2:$G$1990,6,0))/366)</f>
        <v>60.276966752722203</v>
      </c>
      <c r="F303" s="54">
        <f>COUNTIF(D304:$D$1990,365)</f>
        <v>1321</v>
      </c>
      <c r="G303" s="54">
        <f>COUNTIF(D304:$D$1990,366)</f>
        <v>366</v>
      </c>
      <c r="H303" s="50"/>
    </row>
    <row r="304" spans="1:8" x14ac:dyDescent="0.25">
      <c r="A304" s="54">
        <f>COUNTIF($C$3:C304,"Да")</f>
        <v>3</v>
      </c>
      <c r="B304" s="53">
        <f t="shared" si="8"/>
        <v>45702</v>
      </c>
      <c r="C304" s="53" t="str">
        <f>IF(ISERROR(VLOOKUP(B304,Оп28_BYN→RUB!$C$3:$C$24,1,0)),"Нет","Да")</f>
        <v>Нет</v>
      </c>
      <c r="D304" s="54">
        <f t="shared" si="9"/>
        <v>365</v>
      </c>
      <c r="E304" s="55">
        <f>('Все выпуски'!$J$4*'Все выпуски'!$J$8)*((VLOOKUP(IF(C304="Нет",VLOOKUP(A304,Оп28_BYN→RUB!$A$2:$C$24,3,0),VLOOKUP((A304-1),Оп28_BYN→RUB!$A$2:$C$24,3,0)),$B$2:$G$1990,5,0)-VLOOKUP(B304,$B$2:$G$1990,5,0))/365+(VLOOKUP(IF(C304="Нет",VLOOKUP(A304,Оп28_BYN→RUB!$A$2:$C$24,3,0),VLOOKUP((A304-1),Оп28_BYN→RUB!$A$2:$C$24,3,0)),$B$2:$G$1990,6,0)-VLOOKUP(B304,$B$2:$G$1990,6,0))/366)</f>
        <v>66.974407503024665</v>
      </c>
      <c r="F304" s="54">
        <f>COUNTIF(D305:$D$1990,365)</f>
        <v>1320</v>
      </c>
      <c r="G304" s="54">
        <f>COUNTIF(D305:$D$1990,366)</f>
        <v>366</v>
      </c>
      <c r="H304" s="50"/>
    </row>
    <row r="305" spans="1:8" x14ac:dyDescent="0.25">
      <c r="A305" s="54">
        <f>COUNTIF($C$3:C305,"Да")</f>
        <v>3</v>
      </c>
      <c r="B305" s="53">
        <f t="shared" si="8"/>
        <v>45703</v>
      </c>
      <c r="C305" s="53" t="str">
        <f>IF(ISERROR(VLOOKUP(B305,Оп28_BYN→RUB!$C$3:$C$24,1,0)),"Нет","Да")</f>
        <v>Нет</v>
      </c>
      <c r="D305" s="54">
        <f t="shared" si="9"/>
        <v>365</v>
      </c>
      <c r="E305" s="55">
        <f>('Все выпуски'!$J$4*'Все выпуски'!$J$8)*((VLOOKUP(IF(C305="Нет",VLOOKUP(A305,Оп28_BYN→RUB!$A$2:$C$24,3,0),VLOOKUP((A305-1),Оп28_BYN→RUB!$A$2:$C$24,3,0)),$B$2:$G$1990,5,0)-VLOOKUP(B305,$B$2:$G$1990,5,0))/365+(VLOOKUP(IF(C305="Нет",VLOOKUP(A305,Оп28_BYN→RUB!$A$2:$C$24,3,0),VLOOKUP((A305-1),Оп28_BYN→RUB!$A$2:$C$24,3,0)),$B$2:$G$1990,6,0)-VLOOKUP(B305,$B$2:$G$1990,6,0))/366)</f>
        <v>73.671848253327141</v>
      </c>
      <c r="F305" s="54">
        <f>COUNTIF(D306:$D$1990,365)</f>
        <v>1319</v>
      </c>
      <c r="G305" s="54">
        <f>COUNTIF(D306:$D$1990,366)</f>
        <v>366</v>
      </c>
      <c r="H305" s="50"/>
    </row>
    <row r="306" spans="1:8" x14ac:dyDescent="0.25">
      <c r="A306" s="54">
        <f>COUNTIF($C$3:C306,"Да")</f>
        <v>3</v>
      </c>
      <c r="B306" s="53">
        <f t="shared" si="8"/>
        <v>45704</v>
      </c>
      <c r="C306" s="53" t="str">
        <f>IF(ISERROR(VLOOKUP(B306,Оп28_BYN→RUB!$C$3:$C$24,1,0)),"Нет","Да")</f>
        <v>Нет</v>
      </c>
      <c r="D306" s="54">
        <f t="shared" si="9"/>
        <v>365</v>
      </c>
      <c r="E306" s="55">
        <f>('Все выпуски'!$J$4*'Все выпуски'!$J$8)*((VLOOKUP(IF(C306="Нет",VLOOKUP(A306,Оп28_BYN→RUB!$A$2:$C$24,3,0),VLOOKUP((A306-1),Оп28_BYN→RUB!$A$2:$C$24,3,0)),$B$2:$G$1990,5,0)-VLOOKUP(B306,$B$2:$G$1990,5,0))/365+(VLOOKUP(IF(C306="Нет",VLOOKUP(A306,Оп28_BYN→RUB!$A$2:$C$24,3,0),VLOOKUP((A306-1),Оп28_BYN→RUB!$A$2:$C$24,3,0)),$B$2:$G$1990,6,0)-VLOOKUP(B306,$B$2:$G$1990,6,0))/366)</f>
        <v>80.369289003629603</v>
      </c>
      <c r="F306" s="54">
        <f>COUNTIF(D307:$D$1990,365)</f>
        <v>1318</v>
      </c>
      <c r="G306" s="54">
        <f>COUNTIF(D307:$D$1990,366)</f>
        <v>366</v>
      </c>
      <c r="H306" s="50"/>
    </row>
    <row r="307" spans="1:8" x14ac:dyDescent="0.25">
      <c r="A307" s="54">
        <f>COUNTIF($C$3:C307,"Да")</f>
        <v>3</v>
      </c>
      <c r="B307" s="53">
        <f t="shared" si="8"/>
        <v>45705</v>
      </c>
      <c r="C307" s="53" t="str">
        <f>IF(ISERROR(VLOOKUP(B307,Оп28_BYN→RUB!$C$3:$C$24,1,0)),"Нет","Да")</f>
        <v>Нет</v>
      </c>
      <c r="D307" s="54">
        <f t="shared" si="9"/>
        <v>365</v>
      </c>
      <c r="E307" s="55">
        <f>('Все выпуски'!$J$4*'Все выпуски'!$J$8)*((VLOOKUP(IF(C307="Нет",VLOOKUP(A307,Оп28_BYN→RUB!$A$2:$C$24,3,0),VLOOKUP((A307-1),Оп28_BYN→RUB!$A$2:$C$24,3,0)),$B$2:$G$1990,5,0)-VLOOKUP(B307,$B$2:$G$1990,5,0))/365+(VLOOKUP(IF(C307="Нет",VLOOKUP(A307,Оп28_BYN→RUB!$A$2:$C$24,3,0),VLOOKUP((A307-1),Оп28_BYN→RUB!$A$2:$C$24,3,0)),$B$2:$G$1990,6,0)-VLOOKUP(B307,$B$2:$G$1990,6,0))/366)</f>
        <v>87.06672975393208</v>
      </c>
      <c r="F307" s="54">
        <f>COUNTIF(D308:$D$1990,365)</f>
        <v>1317</v>
      </c>
      <c r="G307" s="54">
        <f>COUNTIF(D308:$D$1990,366)</f>
        <v>366</v>
      </c>
      <c r="H307" s="50"/>
    </row>
    <row r="308" spans="1:8" x14ac:dyDescent="0.25">
      <c r="A308" s="54">
        <f>COUNTIF($C$3:C308,"Да")</f>
        <v>3</v>
      </c>
      <c r="B308" s="53">
        <f t="shared" si="8"/>
        <v>45706</v>
      </c>
      <c r="C308" s="53" t="str">
        <f>IF(ISERROR(VLOOKUP(B308,Оп28_BYN→RUB!$C$3:$C$24,1,0)),"Нет","Да")</f>
        <v>Нет</v>
      </c>
      <c r="D308" s="54">
        <f t="shared" si="9"/>
        <v>365</v>
      </c>
      <c r="E308" s="55">
        <f>('Все выпуски'!$J$4*'Все выпуски'!$J$8)*((VLOOKUP(IF(C308="Нет",VLOOKUP(A308,Оп28_BYN→RUB!$A$2:$C$24,3,0),VLOOKUP((A308-1),Оп28_BYN→RUB!$A$2:$C$24,3,0)),$B$2:$G$1990,5,0)-VLOOKUP(B308,$B$2:$G$1990,5,0))/365+(VLOOKUP(IF(C308="Нет",VLOOKUP(A308,Оп28_BYN→RUB!$A$2:$C$24,3,0),VLOOKUP((A308-1),Оп28_BYN→RUB!$A$2:$C$24,3,0)),$B$2:$G$1990,6,0)-VLOOKUP(B308,$B$2:$G$1990,6,0))/366)</f>
        <v>93.764170504234556</v>
      </c>
      <c r="F308" s="54">
        <f>COUNTIF(D309:$D$1990,365)</f>
        <v>1316</v>
      </c>
      <c r="G308" s="54">
        <f>COUNTIF(D309:$D$1990,366)</f>
        <v>366</v>
      </c>
      <c r="H308" s="50"/>
    </row>
    <row r="309" spans="1:8" x14ac:dyDescent="0.25">
      <c r="A309" s="54">
        <f>COUNTIF($C$3:C309,"Да")</f>
        <v>3</v>
      </c>
      <c r="B309" s="53">
        <f t="shared" si="8"/>
        <v>45707</v>
      </c>
      <c r="C309" s="53" t="str">
        <f>IF(ISERROR(VLOOKUP(B309,Оп28_BYN→RUB!$C$3:$C$24,1,0)),"Нет","Да")</f>
        <v>Нет</v>
      </c>
      <c r="D309" s="54">
        <f t="shared" si="9"/>
        <v>365</v>
      </c>
      <c r="E309" s="55">
        <f>('Все выпуски'!$J$4*'Все выпуски'!$J$8)*((VLOOKUP(IF(C309="Нет",VLOOKUP(A309,Оп28_BYN→RUB!$A$2:$C$24,3,0),VLOOKUP((A309-1),Оп28_BYN→RUB!$A$2:$C$24,3,0)),$B$2:$G$1990,5,0)-VLOOKUP(B309,$B$2:$G$1990,5,0))/365+(VLOOKUP(IF(C309="Нет",VLOOKUP(A309,Оп28_BYN→RUB!$A$2:$C$24,3,0),VLOOKUP((A309-1),Оп28_BYN→RUB!$A$2:$C$24,3,0)),$B$2:$G$1990,6,0)-VLOOKUP(B309,$B$2:$G$1990,6,0))/366)</f>
        <v>100.461611254537</v>
      </c>
      <c r="F309" s="54">
        <f>COUNTIF(D310:$D$1990,365)</f>
        <v>1315</v>
      </c>
      <c r="G309" s="54">
        <f>COUNTIF(D310:$D$1990,366)</f>
        <v>366</v>
      </c>
      <c r="H309" s="50"/>
    </row>
    <row r="310" spans="1:8" x14ac:dyDescent="0.25">
      <c r="A310" s="54">
        <f>COUNTIF($C$3:C310,"Да")</f>
        <v>3</v>
      </c>
      <c r="B310" s="53">
        <f t="shared" si="8"/>
        <v>45708</v>
      </c>
      <c r="C310" s="53" t="str">
        <f>IF(ISERROR(VLOOKUP(B310,Оп28_BYN→RUB!$C$3:$C$24,1,0)),"Нет","Да")</f>
        <v>Нет</v>
      </c>
      <c r="D310" s="54">
        <f t="shared" si="9"/>
        <v>365</v>
      </c>
      <c r="E310" s="55">
        <f>('Все выпуски'!$J$4*'Все выпуски'!$J$8)*((VLOOKUP(IF(C310="Нет",VLOOKUP(A310,Оп28_BYN→RUB!$A$2:$C$24,3,0),VLOOKUP((A310-1),Оп28_BYN→RUB!$A$2:$C$24,3,0)),$B$2:$G$1990,5,0)-VLOOKUP(B310,$B$2:$G$1990,5,0))/365+(VLOOKUP(IF(C310="Нет",VLOOKUP(A310,Оп28_BYN→RUB!$A$2:$C$24,3,0),VLOOKUP((A310-1),Оп28_BYN→RUB!$A$2:$C$24,3,0)),$B$2:$G$1990,6,0)-VLOOKUP(B310,$B$2:$G$1990,6,0))/366)</f>
        <v>107.15905200483948</v>
      </c>
      <c r="F310" s="54">
        <f>COUNTIF(D311:$D$1990,365)</f>
        <v>1314</v>
      </c>
      <c r="G310" s="54">
        <f>COUNTIF(D311:$D$1990,366)</f>
        <v>366</v>
      </c>
      <c r="H310" s="50"/>
    </row>
    <row r="311" spans="1:8" x14ac:dyDescent="0.25">
      <c r="A311" s="54">
        <f>COUNTIF($C$3:C311,"Да")</f>
        <v>3</v>
      </c>
      <c r="B311" s="53">
        <f t="shared" si="8"/>
        <v>45709</v>
      </c>
      <c r="C311" s="53" t="str">
        <f>IF(ISERROR(VLOOKUP(B311,Оп28_BYN→RUB!$C$3:$C$24,1,0)),"Нет","Да")</f>
        <v>Нет</v>
      </c>
      <c r="D311" s="54">
        <f t="shared" si="9"/>
        <v>365</v>
      </c>
      <c r="E311" s="55">
        <f>('Все выпуски'!$J$4*'Все выпуски'!$J$8)*((VLOOKUP(IF(C311="Нет",VLOOKUP(A311,Оп28_BYN→RUB!$A$2:$C$24,3,0),VLOOKUP((A311-1),Оп28_BYN→RUB!$A$2:$C$24,3,0)),$B$2:$G$1990,5,0)-VLOOKUP(B311,$B$2:$G$1990,5,0))/365+(VLOOKUP(IF(C311="Нет",VLOOKUP(A311,Оп28_BYN→RUB!$A$2:$C$24,3,0),VLOOKUP((A311-1),Оп28_BYN→RUB!$A$2:$C$24,3,0)),$B$2:$G$1990,6,0)-VLOOKUP(B311,$B$2:$G$1990,6,0))/366)</f>
        <v>113.85649275514196</v>
      </c>
      <c r="F311" s="54">
        <f>COUNTIF(D312:$D$1990,365)</f>
        <v>1313</v>
      </c>
      <c r="G311" s="54">
        <f>COUNTIF(D312:$D$1990,366)</f>
        <v>366</v>
      </c>
      <c r="H311" s="50"/>
    </row>
    <row r="312" spans="1:8" x14ac:dyDescent="0.25">
      <c r="A312" s="54">
        <f>COUNTIF($C$3:C312,"Да")</f>
        <v>3</v>
      </c>
      <c r="B312" s="53">
        <f t="shared" si="8"/>
        <v>45710</v>
      </c>
      <c r="C312" s="53" t="str">
        <f>IF(ISERROR(VLOOKUP(B312,Оп28_BYN→RUB!$C$3:$C$24,1,0)),"Нет","Да")</f>
        <v>Нет</v>
      </c>
      <c r="D312" s="54">
        <f t="shared" si="9"/>
        <v>365</v>
      </c>
      <c r="E312" s="55">
        <f>('Все выпуски'!$J$4*'Все выпуски'!$J$8)*((VLOOKUP(IF(C312="Нет",VLOOKUP(A312,Оп28_BYN→RUB!$A$2:$C$24,3,0),VLOOKUP((A312-1),Оп28_BYN→RUB!$A$2:$C$24,3,0)),$B$2:$G$1990,5,0)-VLOOKUP(B312,$B$2:$G$1990,5,0))/365+(VLOOKUP(IF(C312="Нет",VLOOKUP(A312,Оп28_BYN→RUB!$A$2:$C$24,3,0),VLOOKUP((A312-1),Оп28_BYN→RUB!$A$2:$C$24,3,0)),$B$2:$G$1990,6,0)-VLOOKUP(B312,$B$2:$G$1990,6,0))/366)</f>
        <v>120.55393350544441</v>
      </c>
      <c r="F312" s="54">
        <f>COUNTIF(D313:$D$1990,365)</f>
        <v>1312</v>
      </c>
      <c r="G312" s="54">
        <f>COUNTIF(D313:$D$1990,366)</f>
        <v>366</v>
      </c>
      <c r="H312" s="50"/>
    </row>
    <row r="313" spans="1:8" x14ac:dyDescent="0.25">
      <c r="A313" s="54">
        <f>COUNTIF($C$3:C313,"Да")</f>
        <v>3</v>
      </c>
      <c r="B313" s="53">
        <f t="shared" si="8"/>
        <v>45711</v>
      </c>
      <c r="C313" s="53" t="str">
        <f>IF(ISERROR(VLOOKUP(B313,Оп28_BYN→RUB!$C$3:$C$24,1,0)),"Нет","Да")</f>
        <v>Нет</v>
      </c>
      <c r="D313" s="54">
        <f t="shared" si="9"/>
        <v>365</v>
      </c>
      <c r="E313" s="55">
        <f>('Все выпуски'!$J$4*'Все выпуски'!$J$8)*((VLOOKUP(IF(C313="Нет",VLOOKUP(A313,Оп28_BYN→RUB!$A$2:$C$24,3,0),VLOOKUP((A313-1),Оп28_BYN→RUB!$A$2:$C$24,3,0)),$B$2:$G$1990,5,0)-VLOOKUP(B313,$B$2:$G$1990,5,0))/365+(VLOOKUP(IF(C313="Нет",VLOOKUP(A313,Оп28_BYN→RUB!$A$2:$C$24,3,0),VLOOKUP((A313-1),Оп28_BYN→RUB!$A$2:$C$24,3,0)),$B$2:$G$1990,6,0)-VLOOKUP(B313,$B$2:$G$1990,6,0))/366)</f>
        <v>127.25137425574688</v>
      </c>
      <c r="F313" s="54">
        <f>COUNTIF(D314:$D$1990,365)</f>
        <v>1311</v>
      </c>
      <c r="G313" s="54">
        <f>COUNTIF(D314:$D$1990,366)</f>
        <v>366</v>
      </c>
      <c r="H313" s="50"/>
    </row>
    <row r="314" spans="1:8" x14ac:dyDescent="0.25">
      <c r="A314" s="54">
        <f>COUNTIF($C$3:C314,"Да")</f>
        <v>3</v>
      </c>
      <c r="B314" s="53">
        <f t="shared" si="8"/>
        <v>45712</v>
      </c>
      <c r="C314" s="53" t="str">
        <f>IF(ISERROR(VLOOKUP(B314,Оп28_BYN→RUB!$C$3:$C$24,1,0)),"Нет","Да")</f>
        <v>Нет</v>
      </c>
      <c r="D314" s="54">
        <f t="shared" si="9"/>
        <v>365</v>
      </c>
      <c r="E314" s="55">
        <f>('Все выпуски'!$J$4*'Все выпуски'!$J$8)*((VLOOKUP(IF(C314="Нет",VLOOKUP(A314,Оп28_BYN→RUB!$A$2:$C$24,3,0),VLOOKUP((A314-1),Оп28_BYN→RUB!$A$2:$C$24,3,0)),$B$2:$G$1990,5,0)-VLOOKUP(B314,$B$2:$G$1990,5,0))/365+(VLOOKUP(IF(C314="Нет",VLOOKUP(A314,Оп28_BYN→RUB!$A$2:$C$24,3,0),VLOOKUP((A314-1),Оп28_BYN→RUB!$A$2:$C$24,3,0)),$B$2:$G$1990,6,0)-VLOOKUP(B314,$B$2:$G$1990,6,0))/366)</f>
        <v>133.94881500604933</v>
      </c>
      <c r="F314" s="54">
        <f>COUNTIF(D315:$D$1990,365)</f>
        <v>1310</v>
      </c>
      <c r="G314" s="54">
        <f>COUNTIF(D315:$D$1990,366)</f>
        <v>366</v>
      </c>
      <c r="H314" s="50"/>
    </row>
    <row r="315" spans="1:8" x14ac:dyDescent="0.25">
      <c r="A315" s="54">
        <f>COUNTIF($C$3:C315,"Да")</f>
        <v>3</v>
      </c>
      <c r="B315" s="53">
        <f t="shared" si="8"/>
        <v>45713</v>
      </c>
      <c r="C315" s="53" t="str">
        <f>IF(ISERROR(VLOOKUP(B315,Оп28_BYN→RUB!$C$3:$C$24,1,0)),"Нет","Да")</f>
        <v>Нет</v>
      </c>
      <c r="D315" s="54">
        <f t="shared" si="9"/>
        <v>365</v>
      </c>
      <c r="E315" s="55">
        <f>('Все выпуски'!$J$4*'Все выпуски'!$J$8)*((VLOOKUP(IF(C315="Нет",VLOOKUP(A315,Оп28_BYN→RUB!$A$2:$C$24,3,0),VLOOKUP((A315-1),Оп28_BYN→RUB!$A$2:$C$24,3,0)),$B$2:$G$1990,5,0)-VLOOKUP(B315,$B$2:$G$1990,5,0))/365+(VLOOKUP(IF(C315="Нет",VLOOKUP(A315,Оп28_BYN→RUB!$A$2:$C$24,3,0),VLOOKUP((A315-1),Оп28_BYN→RUB!$A$2:$C$24,3,0)),$B$2:$G$1990,6,0)-VLOOKUP(B315,$B$2:$G$1990,6,0))/366)</f>
        <v>140.64625575635182</v>
      </c>
      <c r="F315" s="54">
        <f>COUNTIF(D316:$D$1990,365)</f>
        <v>1309</v>
      </c>
      <c r="G315" s="54">
        <f>COUNTIF(D316:$D$1990,366)</f>
        <v>366</v>
      </c>
      <c r="H315" s="50"/>
    </row>
    <row r="316" spans="1:8" x14ac:dyDescent="0.25">
      <c r="A316" s="54">
        <f>COUNTIF($C$3:C316,"Да")</f>
        <v>3</v>
      </c>
      <c r="B316" s="53">
        <f t="shared" si="8"/>
        <v>45714</v>
      </c>
      <c r="C316" s="53" t="str">
        <f>IF(ISERROR(VLOOKUP(B316,Оп28_BYN→RUB!$C$3:$C$24,1,0)),"Нет","Да")</f>
        <v>Нет</v>
      </c>
      <c r="D316" s="54">
        <f t="shared" si="9"/>
        <v>365</v>
      </c>
      <c r="E316" s="55">
        <f>('Все выпуски'!$J$4*'Все выпуски'!$J$8)*((VLOOKUP(IF(C316="Нет",VLOOKUP(A316,Оп28_BYN→RUB!$A$2:$C$24,3,0),VLOOKUP((A316-1),Оп28_BYN→RUB!$A$2:$C$24,3,0)),$B$2:$G$1990,5,0)-VLOOKUP(B316,$B$2:$G$1990,5,0))/365+(VLOOKUP(IF(C316="Нет",VLOOKUP(A316,Оп28_BYN→RUB!$A$2:$C$24,3,0),VLOOKUP((A316-1),Оп28_BYN→RUB!$A$2:$C$24,3,0)),$B$2:$G$1990,6,0)-VLOOKUP(B316,$B$2:$G$1990,6,0))/366)</f>
        <v>147.34369650665428</v>
      </c>
      <c r="F316" s="54">
        <f>COUNTIF(D317:$D$1990,365)</f>
        <v>1308</v>
      </c>
      <c r="G316" s="54">
        <f>COUNTIF(D317:$D$1990,366)</f>
        <v>366</v>
      </c>
      <c r="H316" s="50"/>
    </row>
    <row r="317" spans="1:8" x14ac:dyDescent="0.25">
      <c r="A317" s="54">
        <f>COUNTIF($C$3:C317,"Да")</f>
        <v>3</v>
      </c>
      <c r="B317" s="53">
        <f t="shared" si="8"/>
        <v>45715</v>
      </c>
      <c r="C317" s="53" t="str">
        <f>IF(ISERROR(VLOOKUP(B317,Оп28_BYN→RUB!$C$3:$C$24,1,0)),"Нет","Да")</f>
        <v>Нет</v>
      </c>
      <c r="D317" s="54">
        <f t="shared" si="9"/>
        <v>365</v>
      </c>
      <c r="E317" s="55">
        <f>('Все выпуски'!$J$4*'Все выпуски'!$J$8)*((VLOOKUP(IF(C317="Нет",VLOOKUP(A317,Оп28_BYN→RUB!$A$2:$C$24,3,0),VLOOKUP((A317-1),Оп28_BYN→RUB!$A$2:$C$24,3,0)),$B$2:$G$1990,5,0)-VLOOKUP(B317,$B$2:$G$1990,5,0))/365+(VLOOKUP(IF(C317="Нет",VLOOKUP(A317,Оп28_BYN→RUB!$A$2:$C$24,3,0),VLOOKUP((A317-1),Оп28_BYN→RUB!$A$2:$C$24,3,0)),$B$2:$G$1990,6,0)-VLOOKUP(B317,$B$2:$G$1990,6,0))/366)</f>
        <v>154.04113725695677</v>
      </c>
      <c r="F317" s="54">
        <f>COUNTIF(D318:$D$1990,365)</f>
        <v>1307</v>
      </c>
      <c r="G317" s="54">
        <f>COUNTIF(D318:$D$1990,366)</f>
        <v>366</v>
      </c>
      <c r="H317" s="50"/>
    </row>
    <row r="318" spans="1:8" x14ac:dyDescent="0.25">
      <c r="A318" s="54">
        <f>COUNTIF($C$3:C318,"Да")</f>
        <v>3</v>
      </c>
      <c r="B318" s="53">
        <f t="shared" si="8"/>
        <v>45716</v>
      </c>
      <c r="C318" s="53" t="str">
        <f>IF(ISERROR(VLOOKUP(B318,Оп28_BYN→RUB!$C$3:$C$24,1,0)),"Нет","Да")</f>
        <v>Нет</v>
      </c>
      <c r="D318" s="54">
        <f t="shared" si="9"/>
        <v>365</v>
      </c>
      <c r="E318" s="55">
        <f>('Все выпуски'!$J$4*'Все выпуски'!$J$8)*((VLOOKUP(IF(C318="Нет",VLOOKUP(A318,Оп28_BYN→RUB!$A$2:$C$24,3,0),VLOOKUP((A318-1),Оп28_BYN→RUB!$A$2:$C$24,3,0)),$B$2:$G$1990,5,0)-VLOOKUP(B318,$B$2:$G$1990,5,0))/365+(VLOOKUP(IF(C318="Нет",VLOOKUP(A318,Оп28_BYN→RUB!$A$2:$C$24,3,0),VLOOKUP((A318-1),Оп28_BYN→RUB!$A$2:$C$24,3,0)),$B$2:$G$1990,6,0)-VLOOKUP(B318,$B$2:$G$1990,6,0))/366)</f>
        <v>160.73857800725921</v>
      </c>
      <c r="F318" s="54">
        <f>COUNTIF(D319:$D$1990,365)</f>
        <v>1306</v>
      </c>
      <c r="G318" s="54">
        <f>COUNTIF(D319:$D$1990,366)</f>
        <v>366</v>
      </c>
      <c r="H318" s="50"/>
    </row>
    <row r="319" spans="1:8" x14ac:dyDescent="0.25">
      <c r="A319" s="54">
        <f>COUNTIF($C$3:C319,"Да")</f>
        <v>3</v>
      </c>
      <c r="B319" s="53">
        <f t="shared" si="8"/>
        <v>45717</v>
      </c>
      <c r="C319" s="53" t="str">
        <f>IF(ISERROR(VLOOKUP(B319,Оп28_BYN→RUB!$C$3:$C$24,1,0)),"Нет","Да")</f>
        <v>Нет</v>
      </c>
      <c r="D319" s="54">
        <f t="shared" si="9"/>
        <v>365</v>
      </c>
      <c r="E319" s="55">
        <f>('Все выпуски'!$J$4*'Все выпуски'!$J$8)*((VLOOKUP(IF(C319="Нет",VLOOKUP(A319,Оп28_BYN→RUB!$A$2:$C$24,3,0),VLOOKUP((A319-1),Оп28_BYN→RUB!$A$2:$C$24,3,0)),$B$2:$G$1990,5,0)-VLOOKUP(B319,$B$2:$G$1990,5,0))/365+(VLOOKUP(IF(C319="Нет",VLOOKUP(A319,Оп28_BYN→RUB!$A$2:$C$24,3,0),VLOOKUP((A319-1),Оп28_BYN→RUB!$A$2:$C$24,3,0)),$B$2:$G$1990,6,0)-VLOOKUP(B319,$B$2:$G$1990,6,0))/366)</f>
        <v>167.43601875756167</v>
      </c>
      <c r="F319" s="54">
        <f>COUNTIF(D320:$D$1990,365)</f>
        <v>1305</v>
      </c>
      <c r="G319" s="54">
        <f>COUNTIF(D320:$D$1990,366)</f>
        <v>366</v>
      </c>
      <c r="H319" s="50"/>
    </row>
    <row r="320" spans="1:8" x14ac:dyDescent="0.25">
      <c r="A320" s="54">
        <f>COUNTIF($C$3:C320,"Да")</f>
        <v>3</v>
      </c>
      <c r="B320" s="53">
        <f t="shared" si="8"/>
        <v>45718</v>
      </c>
      <c r="C320" s="53" t="str">
        <f>IF(ISERROR(VLOOKUP(B320,Оп28_BYN→RUB!$C$3:$C$24,1,0)),"Нет","Да")</f>
        <v>Нет</v>
      </c>
      <c r="D320" s="54">
        <f t="shared" si="9"/>
        <v>365</v>
      </c>
      <c r="E320" s="55">
        <f>('Все выпуски'!$J$4*'Все выпуски'!$J$8)*((VLOOKUP(IF(C320="Нет",VLOOKUP(A320,Оп28_BYN→RUB!$A$2:$C$24,3,0),VLOOKUP((A320-1),Оп28_BYN→RUB!$A$2:$C$24,3,0)),$B$2:$G$1990,5,0)-VLOOKUP(B320,$B$2:$G$1990,5,0))/365+(VLOOKUP(IF(C320="Нет",VLOOKUP(A320,Оп28_BYN→RUB!$A$2:$C$24,3,0),VLOOKUP((A320-1),Оп28_BYN→RUB!$A$2:$C$24,3,0)),$B$2:$G$1990,6,0)-VLOOKUP(B320,$B$2:$G$1990,6,0))/366)</f>
        <v>174.13345950786416</v>
      </c>
      <c r="F320" s="54">
        <f>COUNTIF(D321:$D$1990,365)</f>
        <v>1304</v>
      </c>
      <c r="G320" s="54">
        <f>COUNTIF(D321:$D$1990,366)</f>
        <v>366</v>
      </c>
      <c r="H320" s="50"/>
    </row>
    <row r="321" spans="1:8" x14ac:dyDescent="0.25">
      <c r="A321" s="54">
        <f>COUNTIF($C$3:C321,"Да")</f>
        <v>3</v>
      </c>
      <c r="B321" s="53">
        <f t="shared" si="8"/>
        <v>45719</v>
      </c>
      <c r="C321" s="53" t="str">
        <f>IF(ISERROR(VLOOKUP(B321,Оп28_BYN→RUB!$C$3:$C$24,1,0)),"Нет","Да")</f>
        <v>Нет</v>
      </c>
      <c r="D321" s="54">
        <f t="shared" si="9"/>
        <v>365</v>
      </c>
      <c r="E321" s="55">
        <f>('Все выпуски'!$J$4*'Все выпуски'!$J$8)*((VLOOKUP(IF(C321="Нет",VLOOKUP(A321,Оп28_BYN→RUB!$A$2:$C$24,3,0),VLOOKUP((A321-1),Оп28_BYN→RUB!$A$2:$C$24,3,0)),$B$2:$G$1990,5,0)-VLOOKUP(B321,$B$2:$G$1990,5,0))/365+(VLOOKUP(IF(C321="Нет",VLOOKUP(A321,Оп28_BYN→RUB!$A$2:$C$24,3,0),VLOOKUP((A321-1),Оп28_BYN→RUB!$A$2:$C$24,3,0)),$B$2:$G$1990,6,0)-VLOOKUP(B321,$B$2:$G$1990,6,0))/366)</f>
        <v>180.83090025816662</v>
      </c>
      <c r="F321" s="54">
        <f>COUNTIF(D322:$D$1990,365)</f>
        <v>1303</v>
      </c>
      <c r="G321" s="54">
        <f>COUNTIF(D322:$D$1990,366)</f>
        <v>366</v>
      </c>
      <c r="H321" s="50"/>
    </row>
    <row r="322" spans="1:8" x14ac:dyDescent="0.25">
      <c r="A322" s="54">
        <f>COUNTIF($C$3:C322,"Да")</f>
        <v>3</v>
      </c>
      <c r="B322" s="53">
        <f t="shared" si="8"/>
        <v>45720</v>
      </c>
      <c r="C322" s="53" t="str">
        <f>IF(ISERROR(VLOOKUP(B322,Оп28_BYN→RUB!$C$3:$C$24,1,0)),"Нет","Да")</f>
        <v>Нет</v>
      </c>
      <c r="D322" s="54">
        <f t="shared" si="9"/>
        <v>365</v>
      </c>
      <c r="E322" s="55">
        <f>('Все выпуски'!$J$4*'Все выпуски'!$J$8)*((VLOOKUP(IF(C322="Нет",VLOOKUP(A322,Оп28_BYN→RUB!$A$2:$C$24,3,0),VLOOKUP((A322-1),Оп28_BYN→RUB!$A$2:$C$24,3,0)),$B$2:$G$1990,5,0)-VLOOKUP(B322,$B$2:$G$1990,5,0))/365+(VLOOKUP(IF(C322="Нет",VLOOKUP(A322,Оп28_BYN→RUB!$A$2:$C$24,3,0),VLOOKUP((A322-1),Оп28_BYN→RUB!$A$2:$C$24,3,0)),$B$2:$G$1990,6,0)-VLOOKUP(B322,$B$2:$G$1990,6,0))/366)</f>
        <v>187.52834100846911</v>
      </c>
      <c r="F322" s="54">
        <f>COUNTIF(D323:$D$1990,365)</f>
        <v>1302</v>
      </c>
      <c r="G322" s="54">
        <f>COUNTIF(D323:$D$1990,366)</f>
        <v>366</v>
      </c>
      <c r="H322" s="50"/>
    </row>
    <row r="323" spans="1:8" x14ac:dyDescent="0.25">
      <c r="A323" s="54">
        <f>COUNTIF($C$3:C323,"Да")</f>
        <v>3</v>
      </c>
      <c r="B323" s="53">
        <f t="shared" si="8"/>
        <v>45721</v>
      </c>
      <c r="C323" s="53" t="str">
        <f>IF(ISERROR(VLOOKUP(B323,Оп28_BYN→RUB!$C$3:$C$24,1,0)),"Нет","Да")</f>
        <v>Нет</v>
      </c>
      <c r="D323" s="54">
        <f t="shared" si="9"/>
        <v>365</v>
      </c>
      <c r="E323" s="55">
        <f>('Все выпуски'!$J$4*'Все выпуски'!$J$8)*((VLOOKUP(IF(C323="Нет",VLOOKUP(A323,Оп28_BYN→RUB!$A$2:$C$24,3,0),VLOOKUP((A323-1),Оп28_BYN→RUB!$A$2:$C$24,3,0)),$B$2:$G$1990,5,0)-VLOOKUP(B323,$B$2:$G$1990,5,0))/365+(VLOOKUP(IF(C323="Нет",VLOOKUP(A323,Оп28_BYN→RUB!$A$2:$C$24,3,0),VLOOKUP((A323-1),Оп28_BYN→RUB!$A$2:$C$24,3,0)),$B$2:$G$1990,6,0)-VLOOKUP(B323,$B$2:$G$1990,6,0))/366)</f>
        <v>194.22578175877157</v>
      </c>
      <c r="F323" s="54">
        <f>COUNTIF(D324:$D$1990,365)</f>
        <v>1301</v>
      </c>
      <c r="G323" s="54">
        <f>COUNTIF(D324:$D$1990,366)</f>
        <v>366</v>
      </c>
      <c r="H323" s="50"/>
    </row>
    <row r="324" spans="1:8" x14ac:dyDescent="0.25">
      <c r="A324" s="54">
        <f>COUNTIF($C$3:C324,"Да")</f>
        <v>3</v>
      </c>
      <c r="B324" s="53">
        <f t="shared" ref="B324:B387" si="10">B323+1</f>
        <v>45722</v>
      </c>
      <c r="C324" s="53" t="str">
        <f>IF(ISERROR(VLOOKUP(B324,Оп28_BYN→RUB!$C$3:$C$24,1,0)),"Нет","Да")</f>
        <v>Нет</v>
      </c>
      <c r="D324" s="54">
        <f t="shared" ref="D324:D387" si="11">IF(MOD(YEAR(B324),4)=0,366,365)</f>
        <v>365</v>
      </c>
      <c r="E324" s="55">
        <f>('Все выпуски'!$J$4*'Все выпуски'!$J$8)*((VLOOKUP(IF(C324="Нет",VLOOKUP(A324,Оп28_BYN→RUB!$A$2:$C$24,3,0),VLOOKUP((A324-1),Оп28_BYN→RUB!$A$2:$C$24,3,0)),$B$2:$G$1990,5,0)-VLOOKUP(B324,$B$2:$G$1990,5,0))/365+(VLOOKUP(IF(C324="Нет",VLOOKUP(A324,Оп28_BYN→RUB!$A$2:$C$24,3,0),VLOOKUP((A324-1),Оп28_BYN→RUB!$A$2:$C$24,3,0)),$B$2:$G$1990,6,0)-VLOOKUP(B324,$B$2:$G$1990,6,0))/366)</f>
        <v>200.92322250907401</v>
      </c>
      <c r="F324" s="54">
        <f>COUNTIF(D325:$D$1990,365)</f>
        <v>1300</v>
      </c>
      <c r="G324" s="54">
        <f>COUNTIF(D325:$D$1990,366)</f>
        <v>366</v>
      </c>
      <c r="H324" s="50"/>
    </row>
    <row r="325" spans="1:8" x14ac:dyDescent="0.25">
      <c r="A325" s="54">
        <f>COUNTIF($C$3:C325,"Да")</f>
        <v>3</v>
      </c>
      <c r="B325" s="53">
        <f t="shared" si="10"/>
        <v>45723</v>
      </c>
      <c r="C325" s="53" t="str">
        <f>IF(ISERROR(VLOOKUP(B325,Оп28_BYN→RUB!$C$3:$C$24,1,0)),"Нет","Да")</f>
        <v>Нет</v>
      </c>
      <c r="D325" s="54">
        <f t="shared" si="11"/>
        <v>365</v>
      </c>
      <c r="E325" s="55">
        <f>('Все выпуски'!$J$4*'Все выпуски'!$J$8)*((VLOOKUP(IF(C325="Нет",VLOOKUP(A325,Оп28_BYN→RUB!$A$2:$C$24,3,0),VLOOKUP((A325-1),Оп28_BYN→RUB!$A$2:$C$24,3,0)),$B$2:$G$1990,5,0)-VLOOKUP(B325,$B$2:$G$1990,5,0))/365+(VLOOKUP(IF(C325="Нет",VLOOKUP(A325,Оп28_BYN→RUB!$A$2:$C$24,3,0),VLOOKUP((A325-1),Оп28_BYN→RUB!$A$2:$C$24,3,0)),$B$2:$G$1990,6,0)-VLOOKUP(B325,$B$2:$G$1990,6,0))/366)</f>
        <v>207.6206632593765</v>
      </c>
      <c r="F325" s="54">
        <f>COUNTIF(D326:$D$1990,365)</f>
        <v>1299</v>
      </c>
      <c r="G325" s="54">
        <f>COUNTIF(D326:$D$1990,366)</f>
        <v>366</v>
      </c>
      <c r="H325" s="50"/>
    </row>
    <row r="326" spans="1:8" x14ac:dyDescent="0.25">
      <c r="A326" s="54">
        <f>COUNTIF($C$3:C326,"Да")</f>
        <v>3</v>
      </c>
      <c r="B326" s="53">
        <f t="shared" si="10"/>
        <v>45724</v>
      </c>
      <c r="C326" s="53" t="str">
        <f>IF(ISERROR(VLOOKUP(B326,Оп28_BYN→RUB!$C$3:$C$24,1,0)),"Нет","Да")</f>
        <v>Нет</v>
      </c>
      <c r="D326" s="54">
        <f t="shared" si="11"/>
        <v>365</v>
      </c>
      <c r="E326" s="55">
        <f>('Все выпуски'!$J$4*'Все выпуски'!$J$8)*((VLOOKUP(IF(C326="Нет",VLOOKUP(A326,Оп28_BYN→RUB!$A$2:$C$24,3,0),VLOOKUP((A326-1),Оп28_BYN→RUB!$A$2:$C$24,3,0)),$B$2:$G$1990,5,0)-VLOOKUP(B326,$B$2:$G$1990,5,0))/365+(VLOOKUP(IF(C326="Нет",VLOOKUP(A326,Оп28_BYN→RUB!$A$2:$C$24,3,0),VLOOKUP((A326-1),Оп28_BYN→RUB!$A$2:$C$24,3,0)),$B$2:$G$1990,6,0)-VLOOKUP(B326,$B$2:$G$1990,6,0))/366)</f>
        <v>214.31810400967896</v>
      </c>
      <c r="F326" s="54">
        <f>COUNTIF(D327:$D$1990,365)</f>
        <v>1298</v>
      </c>
      <c r="G326" s="54">
        <f>COUNTIF(D327:$D$1990,366)</f>
        <v>366</v>
      </c>
      <c r="H326" s="50"/>
    </row>
    <row r="327" spans="1:8" x14ac:dyDescent="0.25">
      <c r="A327" s="54">
        <f>COUNTIF($C$3:C327,"Да")</f>
        <v>3</v>
      </c>
      <c r="B327" s="53">
        <f t="shared" si="10"/>
        <v>45725</v>
      </c>
      <c r="C327" s="53" t="str">
        <f>IF(ISERROR(VLOOKUP(B327,Оп28_BYN→RUB!$C$3:$C$24,1,0)),"Нет","Да")</f>
        <v>Нет</v>
      </c>
      <c r="D327" s="54">
        <f t="shared" si="11"/>
        <v>365</v>
      </c>
      <c r="E327" s="55">
        <f>('Все выпуски'!$J$4*'Все выпуски'!$J$8)*((VLOOKUP(IF(C327="Нет",VLOOKUP(A327,Оп28_BYN→RUB!$A$2:$C$24,3,0),VLOOKUP((A327-1),Оп28_BYN→RUB!$A$2:$C$24,3,0)),$B$2:$G$1990,5,0)-VLOOKUP(B327,$B$2:$G$1990,5,0))/365+(VLOOKUP(IF(C327="Нет",VLOOKUP(A327,Оп28_BYN→RUB!$A$2:$C$24,3,0),VLOOKUP((A327-1),Оп28_BYN→RUB!$A$2:$C$24,3,0)),$B$2:$G$1990,6,0)-VLOOKUP(B327,$B$2:$G$1990,6,0))/366)</f>
        <v>221.01554475998142</v>
      </c>
      <c r="F327" s="54">
        <f>COUNTIF(D328:$D$1990,365)</f>
        <v>1297</v>
      </c>
      <c r="G327" s="54">
        <f>COUNTIF(D328:$D$1990,366)</f>
        <v>366</v>
      </c>
      <c r="H327" s="50"/>
    </row>
    <row r="328" spans="1:8" x14ac:dyDescent="0.25">
      <c r="A328" s="54">
        <f>COUNTIF($C$3:C328,"Да")</f>
        <v>3</v>
      </c>
      <c r="B328" s="53">
        <f t="shared" si="10"/>
        <v>45726</v>
      </c>
      <c r="C328" s="53" t="str">
        <f>IF(ISERROR(VLOOKUP(B328,Оп28_BYN→RUB!$C$3:$C$24,1,0)),"Нет","Да")</f>
        <v>Нет</v>
      </c>
      <c r="D328" s="54">
        <f t="shared" si="11"/>
        <v>365</v>
      </c>
      <c r="E328" s="55">
        <f>('Все выпуски'!$J$4*'Все выпуски'!$J$8)*((VLOOKUP(IF(C328="Нет",VLOOKUP(A328,Оп28_BYN→RUB!$A$2:$C$24,3,0),VLOOKUP((A328-1),Оп28_BYN→RUB!$A$2:$C$24,3,0)),$B$2:$G$1990,5,0)-VLOOKUP(B328,$B$2:$G$1990,5,0))/365+(VLOOKUP(IF(C328="Нет",VLOOKUP(A328,Оп28_BYN→RUB!$A$2:$C$24,3,0),VLOOKUP((A328-1),Оп28_BYN→RUB!$A$2:$C$24,3,0)),$B$2:$G$1990,6,0)-VLOOKUP(B328,$B$2:$G$1990,6,0))/366)</f>
        <v>227.71298551028391</v>
      </c>
      <c r="F328" s="54">
        <f>COUNTIF(D329:$D$1990,365)</f>
        <v>1296</v>
      </c>
      <c r="G328" s="54">
        <f>COUNTIF(D329:$D$1990,366)</f>
        <v>366</v>
      </c>
      <c r="H328" s="50"/>
    </row>
    <row r="329" spans="1:8" x14ac:dyDescent="0.25">
      <c r="A329" s="54">
        <f>COUNTIF($C$3:C329,"Да")</f>
        <v>3</v>
      </c>
      <c r="B329" s="53">
        <f t="shared" si="10"/>
        <v>45727</v>
      </c>
      <c r="C329" s="53" t="str">
        <f>IF(ISERROR(VLOOKUP(B329,Оп28_BYN→RUB!$C$3:$C$24,1,0)),"Нет","Да")</f>
        <v>Нет</v>
      </c>
      <c r="D329" s="54">
        <f t="shared" si="11"/>
        <v>365</v>
      </c>
      <c r="E329" s="55">
        <f>('Все выпуски'!$J$4*'Все выпуски'!$J$8)*((VLOOKUP(IF(C329="Нет",VLOOKUP(A329,Оп28_BYN→RUB!$A$2:$C$24,3,0),VLOOKUP((A329-1),Оп28_BYN→RUB!$A$2:$C$24,3,0)),$B$2:$G$1990,5,0)-VLOOKUP(B329,$B$2:$G$1990,5,0))/365+(VLOOKUP(IF(C329="Нет",VLOOKUP(A329,Оп28_BYN→RUB!$A$2:$C$24,3,0),VLOOKUP((A329-1),Оп28_BYN→RUB!$A$2:$C$24,3,0)),$B$2:$G$1990,6,0)-VLOOKUP(B329,$B$2:$G$1990,6,0))/366)</f>
        <v>234.41042626058635</v>
      </c>
      <c r="F329" s="54">
        <f>COUNTIF(D330:$D$1990,365)</f>
        <v>1295</v>
      </c>
      <c r="G329" s="54">
        <f>COUNTIF(D330:$D$1990,366)</f>
        <v>366</v>
      </c>
      <c r="H329" s="50"/>
    </row>
    <row r="330" spans="1:8" x14ac:dyDescent="0.25">
      <c r="A330" s="54">
        <f>COUNTIF($C$3:C330,"Да")</f>
        <v>3</v>
      </c>
      <c r="B330" s="53">
        <f t="shared" si="10"/>
        <v>45728</v>
      </c>
      <c r="C330" s="53" t="str">
        <f>IF(ISERROR(VLOOKUP(B330,Оп28_BYN→RUB!$C$3:$C$24,1,0)),"Нет","Да")</f>
        <v>Нет</v>
      </c>
      <c r="D330" s="54">
        <f t="shared" si="11"/>
        <v>365</v>
      </c>
      <c r="E330" s="55">
        <f>('Все выпуски'!$J$4*'Все выпуски'!$J$8)*((VLOOKUP(IF(C330="Нет",VLOOKUP(A330,Оп28_BYN→RUB!$A$2:$C$24,3,0),VLOOKUP((A330-1),Оп28_BYN→RUB!$A$2:$C$24,3,0)),$B$2:$G$1990,5,0)-VLOOKUP(B330,$B$2:$G$1990,5,0))/365+(VLOOKUP(IF(C330="Нет",VLOOKUP(A330,Оп28_BYN→RUB!$A$2:$C$24,3,0),VLOOKUP((A330-1),Оп28_BYN→RUB!$A$2:$C$24,3,0)),$B$2:$G$1990,6,0)-VLOOKUP(B330,$B$2:$G$1990,6,0))/366)</f>
        <v>241.10786701088881</v>
      </c>
      <c r="F330" s="54">
        <f>COUNTIF(D331:$D$1990,365)</f>
        <v>1294</v>
      </c>
      <c r="G330" s="54">
        <f>COUNTIF(D331:$D$1990,366)</f>
        <v>366</v>
      </c>
      <c r="H330" s="50"/>
    </row>
    <row r="331" spans="1:8" x14ac:dyDescent="0.25">
      <c r="A331" s="54">
        <f>COUNTIF($C$3:C331,"Да")</f>
        <v>3</v>
      </c>
      <c r="B331" s="53">
        <f t="shared" si="10"/>
        <v>45729</v>
      </c>
      <c r="C331" s="53" t="str">
        <f>IF(ISERROR(VLOOKUP(B331,Оп28_BYN→RUB!$C$3:$C$24,1,0)),"Нет","Да")</f>
        <v>Нет</v>
      </c>
      <c r="D331" s="54">
        <f t="shared" si="11"/>
        <v>365</v>
      </c>
      <c r="E331" s="55">
        <f>('Все выпуски'!$J$4*'Все выпуски'!$J$8)*((VLOOKUP(IF(C331="Нет",VLOOKUP(A331,Оп28_BYN→RUB!$A$2:$C$24,3,0),VLOOKUP((A331-1),Оп28_BYN→RUB!$A$2:$C$24,3,0)),$B$2:$G$1990,5,0)-VLOOKUP(B331,$B$2:$G$1990,5,0))/365+(VLOOKUP(IF(C331="Нет",VLOOKUP(A331,Оп28_BYN→RUB!$A$2:$C$24,3,0),VLOOKUP((A331-1),Оп28_BYN→RUB!$A$2:$C$24,3,0)),$B$2:$G$1990,6,0)-VLOOKUP(B331,$B$2:$G$1990,6,0))/366)</f>
        <v>247.8053077611913</v>
      </c>
      <c r="F331" s="54">
        <f>COUNTIF(D332:$D$1990,365)</f>
        <v>1293</v>
      </c>
      <c r="G331" s="54">
        <f>COUNTIF(D332:$D$1990,366)</f>
        <v>366</v>
      </c>
      <c r="H331" s="50"/>
    </row>
    <row r="332" spans="1:8" x14ac:dyDescent="0.25">
      <c r="A332" s="54">
        <f>COUNTIF($C$3:C332,"Да")</f>
        <v>3</v>
      </c>
      <c r="B332" s="53">
        <f t="shared" si="10"/>
        <v>45730</v>
      </c>
      <c r="C332" s="53" t="str">
        <f>IF(ISERROR(VLOOKUP(B332,Оп28_BYN→RUB!$C$3:$C$24,1,0)),"Нет","Да")</f>
        <v>Нет</v>
      </c>
      <c r="D332" s="54">
        <f t="shared" si="11"/>
        <v>365</v>
      </c>
      <c r="E332" s="55">
        <f>('Все выпуски'!$J$4*'Все выпуски'!$J$8)*((VLOOKUP(IF(C332="Нет",VLOOKUP(A332,Оп28_BYN→RUB!$A$2:$C$24,3,0),VLOOKUP((A332-1),Оп28_BYN→RUB!$A$2:$C$24,3,0)),$B$2:$G$1990,5,0)-VLOOKUP(B332,$B$2:$G$1990,5,0))/365+(VLOOKUP(IF(C332="Нет",VLOOKUP(A332,Оп28_BYN→RUB!$A$2:$C$24,3,0),VLOOKUP((A332-1),Оп28_BYN→RUB!$A$2:$C$24,3,0)),$B$2:$G$1990,6,0)-VLOOKUP(B332,$B$2:$G$1990,6,0))/366)</f>
        <v>254.50274851149376</v>
      </c>
      <c r="F332" s="54">
        <f>COUNTIF(D333:$D$1990,365)</f>
        <v>1292</v>
      </c>
      <c r="G332" s="54">
        <f>COUNTIF(D333:$D$1990,366)</f>
        <v>366</v>
      </c>
      <c r="H332" s="50"/>
    </row>
    <row r="333" spans="1:8" x14ac:dyDescent="0.25">
      <c r="A333" s="54">
        <f>COUNTIF($C$3:C333,"Да")</f>
        <v>3</v>
      </c>
      <c r="B333" s="53">
        <f t="shared" si="10"/>
        <v>45731</v>
      </c>
      <c r="C333" s="53" t="str">
        <f>IF(ISERROR(VLOOKUP(B333,Оп28_BYN→RUB!$C$3:$C$24,1,0)),"Нет","Да")</f>
        <v>Нет</v>
      </c>
      <c r="D333" s="54">
        <f t="shared" si="11"/>
        <v>365</v>
      </c>
      <c r="E333" s="55">
        <f>('Все выпуски'!$J$4*'Все выпуски'!$J$8)*((VLOOKUP(IF(C333="Нет",VLOOKUP(A333,Оп28_BYN→RUB!$A$2:$C$24,3,0),VLOOKUP((A333-1),Оп28_BYN→RUB!$A$2:$C$24,3,0)),$B$2:$G$1990,5,0)-VLOOKUP(B333,$B$2:$G$1990,5,0))/365+(VLOOKUP(IF(C333="Нет",VLOOKUP(A333,Оп28_BYN→RUB!$A$2:$C$24,3,0),VLOOKUP((A333-1),Оп28_BYN→RUB!$A$2:$C$24,3,0)),$B$2:$G$1990,6,0)-VLOOKUP(B333,$B$2:$G$1990,6,0))/366)</f>
        <v>261.20018926179625</v>
      </c>
      <c r="F333" s="54">
        <f>COUNTIF(D334:$D$1990,365)</f>
        <v>1291</v>
      </c>
      <c r="G333" s="54">
        <f>COUNTIF(D334:$D$1990,366)</f>
        <v>366</v>
      </c>
      <c r="H333" s="50"/>
    </row>
    <row r="334" spans="1:8" x14ac:dyDescent="0.25">
      <c r="A334" s="54">
        <f>COUNTIF($C$3:C334,"Да")</f>
        <v>3</v>
      </c>
      <c r="B334" s="53">
        <f t="shared" si="10"/>
        <v>45732</v>
      </c>
      <c r="C334" s="53" t="str">
        <f>IF(ISERROR(VLOOKUP(B334,Оп28_BYN→RUB!$C$3:$C$24,1,0)),"Нет","Да")</f>
        <v>Нет</v>
      </c>
      <c r="D334" s="54">
        <f t="shared" si="11"/>
        <v>365</v>
      </c>
      <c r="E334" s="55">
        <f>('Все выпуски'!$J$4*'Все выпуски'!$J$8)*((VLOOKUP(IF(C334="Нет",VLOOKUP(A334,Оп28_BYN→RUB!$A$2:$C$24,3,0),VLOOKUP((A334-1),Оп28_BYN→RUB!$A$2:$C$24,3,0)),$B$2:$G$1990,5,0)-VLOOKUP(B334,$B$2:$G$1990,5,0))/365+(VLOOKUP(IF(C334="Нет",VLOOKUP(A334,Оп28_BYN→RUB!$A$2:$C$24,3,0),VLOOKUP((A334-1),Оп28_BYN→RUB!$A$2:$C$24,3,0)),$B$2:$G$1990,6,0)-VLOOKUP(B334,$B$2:$G$1990,6,0))/366)</f>
        <v>267.89763001209866</v>
      </c>
      <c r="F334" s="54">
        <f>COUNTIF(D335:$D$1990,365)</f>
        <v>1290</v>
      </c>
      <c r="G334" s="54">
        <f>COUNTIF(D335:$D$1990,366)</f>
        <v>366</v>
      </c>
      <c r="H334" s="50"/>
    </row>
    <row r="335" spans="1:8" x14ac:dyDescent="0.25">
      <c r="A335" s="54">
        <f>COUNTIF($C$3:C335,"Да")</f>
        <v>3</v>
      </c>
      <c r="B335" s="53">
        <f t="shared" si="10"/>
        <v>45733</v>
      </c>
      <c r="C335" s="53" t="str">
        <f>IF(ISERROR(VLOOKUP(B335,Оп28_BYN→RUB!$C$3:$C$24,1,0)),"Нет","Да")</f>
        <v>Нет</v>
      </c>
      <c r="D335" s="54">
        <f t="shared" si="11"/>
        <v>365</v>
      </c>
      <c r="E335" s="55">
        <f>('Все выпуски'!$J$4*'Все выпуски'!$J$8)*((VLOOKUP(IF(C335="Нет",VLOOKUP(A335,Оп28_BYN→RUB!$A$2:$C$24,3,0),VLOOKUP((A335-1),Оп28_BYN→RUB!$A$2:$C$24,3,0)),$B$2:$G$1990,5,0)-VLOOKUP(B335,$B$2:$G$1990,5,0))/365+(VLOOKUP(IF(C335="Нет",VLOOKUP(A335,Оп28_BYN→RUB!$A$2:$C$24,3,0),VLOOKUP((A335-1),Оп28_BYN→RUB!$A$2:$C$24,3,0)),$B$2:$G$1990,6,0)-VLOOKUP(B335,$B$2:$G$1990,6,0))/366)</f>
        <v>274.59507076240118</v>
      </c>
      <c r="F335" s="54">
        <f>COUNTIF(D336:$D$1990,365)</f>
        <v>1289</v>
      </c>
      <c r="G335" s="54">
        <f>COUNTIF(D336:$D$1990,366)</f>
        <v>366</v>
      </c>
      <c r="H335" s="50"/>
    </row>
    <row r="336" spans="1:8" x14ac:dyDescent="0.25">
      <c r="A336" s="54">
        <f>COUNTIF($C$3:C336,"Да")</f>
        <v>3</v>
      </c>
      <c r="B336" s="53">
        <f t="shared" si="10"/>
        <v>45734</v>
      </c>
      <c r="C336" s="53" t="str">
        <f>IF(ISERROR(VLOOKUP(B336,Оп28_BYN→RUB!$C$3:$C$24,1,0)),"Нет","Да")</f>
        <v>Нет</v>
      </c>
      <c r="D336" s="54">
        <f t="shared" si="11"/>
        <v>365</v>
      </c>
      <c r="E336" s="55">
        <f>('Все выпуски'!$J$4*'Все выпуски'!$J$8)*((VLOOKUP(IF(C336="Нет",VLOOKUP(A336,Оп28_BYN→RUB!$A$2:$C$24,3,0),VLOOKUP((A336-1),Оп28_BYN→RUB!$A$2:$C$24,3,0)),$B$2:$G$1990,5,0)-VLOOKUP(B336,$B$2:$G$1990,5,0))/365+(VLOOKUP(IF(C336="Нет",VLOOKUP(A336,Оп28_BYN→RUB!$A$2:$C$24,3,0),VLOOKUP((A336-1),Оп28_BYN→RUB!$A$2:$C$24,3,0)),$B$2:$G$1990,6,0)-VLOOKUP(B336,$B$2:$G$1990,6,0))/366)</f>
        <v>281.29251151270364</v>
      </c>
      <c r="F336" s="54">
        <f>COUNTIF(D337:$D$1990,365)</f>
        <v>1288</v>
      </c>
      <c r="G336" s="54">
        <f>COUNTIF(D337:$D$1990,366)</f>
        <v>366</v>
      </c>
      <c r="H336" s="50"/>
    </row>
    <row r="337" spans="1:8" x14ac:dyDescent="0.25">
      <c r="A337" s="54">
        <f>COUNTIF($C$3:C337,"Да")</f>
        <v>3</v>
      </c>
      <c r="B337" s="53">
        <f t="shared" si="10"/>
        <v>45735</v>
      </c>
      <c r="C337" s="53" t="str">
        <f>IF(ISERROR(VLOOKUP(B337,Оп28_BYN→RUB!$C$3:$C$24,1,0)),"Нет","Да")</f>
        <v>Нет</v>
      </c>
      <c r="D337" s="54">
        <f t="shared" si="11"/>
        <v>365</v>
      </c>
      <c r="E337" s="55">
        <f>('Все выпуски'!$J$4*'Все выпуски'!$J$8)*((VLOOKUP(IF(C337="Нет",VLOOKUP(A337,Оп28_BYN→RUB!$A$2:$C$24,3,0),VLOOKUP((A337-1),Оп28_BYN→RUB!$A$2:$C$24,3,0)),$B$2:$G$1990,5,0)-VLOOKUP(B337,$B$2:$G$1990,5,0))/365+(VLOOKUP(IF(C337="Нет",VLOOKUP(A337,Оп28_BYN→RUB!$A$2:$C$24,3,0),VLOOKUP((A337-1),Оп28_BYN→RUB!$A$2:$C$24,3,0)),$B$2:$G$1990,6,0)-VLOOKUP(B337,$B$2:$G$1990,6,0))/366)</f>
        <v>287.9899522630061</v>
      </c>
      <c r="F337" s="54">
        <f>COUNTIF(D338:$D$1990,365)</f>
        <v>1287</v>
      </c>
      <c r="G337" s="54">
        <f>COUNTIF(D338:$D$1990,366)</f>
        <v>366</v>
      </c>
      <c r="H337" s="50"/>
    </row>
    <row r="338" spans="1:8" x14ac:dyDescent="0.25">
      <c r="A338" s="54">
        <f>COUNTIF($C$3:C338,"Да")</f>
        <v>3</v>
      </c>
      <c r="B338" s="53">
        <f t="shared" si="10"/>
        <v>45736</v>
      </c>
      <c r="C338" s="53" t="str">
        <f>IF(ISERROR(VLOOKUP(B338,Оп28_BYN→RUB!$C$3:$C$24,1,0)),"Нет","Да")</f>
        <v>Нет</v>
      </c>
      <c r="D338" s="54">
        <f t="shared" si="11"/>
        <v>365</v>
      </c>
      <c r="E338" s="55">
        <f>('Все выпуски'!$J$4*'Все выпуски'!$J$8)*((VLOOKUP(IF(C338="Нет",VLOOKUP(A338,Оп28_BYN→RUB!$A$2:$C$24,3,0),VLOOKUP((A338-1),Оп28_BYN→RUB!$A$2:$C$24,3,0)),$B$2:$G$1990,5,0)-VLOOKUP(B338,$B$2:$G$1990,5,0))/365+(VLOOKUP(IF(C338="Нет",VLOOKUP(A338,Оп28_BYN→RUB!$A$2:$C$24,3,0),VLOOKUP((A338-1),Оп28_BYN→RUB!$A$2:$C$24,3,0)),$B$2:$G$1990,6,0)-VLOOKUP(B338,$B$2:$G$1990,6,0))/366)</f>
        <v>294.68739301330857</v>
      </c>
      <c r="F338" s="54">
        <f>COUNTIF(D339:$D$1990,365)</f>
        <v>1286</v>
      </c>
      <c r="G338" s="54">
        <f>COUNTIF(D339:$D$1990,366)</f>
        <v>366</v>
      </c>
      <c r="H338" s="50"/>
    </row>
    <row r="339" spans="1:8" x14ac:dyDescent="0.25">
      <c r="A339" s="54">
        <f>COUNTIF($C$3:C339,"Да")</f>
        <v>3</v>
      </c>
      <c r="B339" s="53">
        <f t="shared" si="10"/>
        <v>45737</v>
      </c>
      <c r="C339" s="53" t="str">
        <f>IF(ISERROR(VLOOKUP(B339,Оп28_BYN→RUB!$C$3:$C$24,1,0)),"Нет","Да")</f>
        <v>Нет</v>
      </c>
      <c r="D339" s="54">
        <f t="shared" si="11"/>
        <v>365</v>
      </c>
      <c r="E339" s="55">
        <f>('Все выпуски'!$J$4*'Все выпуски'!$J$8)*((VLOOKUP(IF(C339="Нет",VLOOKUP(A339,Оп28_BYN→RUB!$A$2:$C$24,3,0),VLOOKUP((A339-1),Оп28_BYN→RUB!$A$2:$C$24,3,0)),$B$2:$G$1990,5,0)-VLOOKUP(B339,$B$2:$G$1990,5,0))/365+(VLOOKUP(IF(C339="Нет",VLOOKUP(A339,Оп28_BYN→RUB!$A$2:$C$24,3,0),VLOOKUP((A339-1),Оп28_BYN→RUB!$A$2:$C$24,3,0)),$B$2:$G$1990,6,0)-VLOOKUP(B339,$B$2:$G$1990,6,0))/366)</f>
        <v>301.38483376361103</v>
      </c>
      <c r="F339" s="54">
        <f>COUNTIF(D340:$D$1990,365)</f>
        <v>1285</v>
      </c>
      <c r="G339" s="54">
        <f>COUNTIF(D340:$D$1990,366)</f>
        <v>366</v>
      </c>
      <c r="H339" s="50"/>
    </row>
    <row r="340" spans="1:8" x14ac:dyDescent="0.25">
      <c r="A340" s="54">
        <f>COUNTIF($C$3:C340,"Да")</f>
        <v>3</v>
      </c>
      <c r="B340" s="53">
        <f t="shared" si="10"/>
        <v>45738</v>
      </c>
      <c r="C340" s="53" t="str">
        <f>IF(ISERROR(VLOOKUP(B340,Оп28_BYN→RUB!$C$3:$C$24,1,0)),"Нет","Да")</f>
        <v>Нет</v>
      </c>
      <c r="D340" s="54">
        <f t="shared" si="11"/>
        <v>365</v>
      </c>
      <c r="E340" s="55">
        <f>('Все выпуски'!$J$4*'Все выпуски'!$J$8)*((VLOOKUP(IF(C340="Нет",VLOOKUP(A340,Оп28_BYN→RUB!$A$2:$C$24,3,0),VLOOKUP((A340-1),Оп28_BYN→RUB!$A$2:$C$24,3,0)),$B$2:$G$1990,5,0)-VLOOKUP(B340,$B$2:$G$1990,5,0))/365+(VLOOKUP(IF(C340="Нет",VLOOKUP(A340,Оп28_BYN→RUB!$A$2:$C$24,3,0),VLOOKUP((A340-1),Оп28_BYN→RUB!$A$2:$C$24,3,0)),$B$2:$G$1990,6,0)-VLOOKUP(B340,$B$2:$G$1990,6,0))/366)</f>
        <v>308.08227451391355</v>
      </c>
      <c r="F340" s="54">
        <f>COUNTIF(D341:$D$1990,365)</f>
        <v>1284</v>
      </c>
      <c r="G340" s="54">
        <f>COUNTIF(D341:$D$1990,366)</f>
        <v>366</v>
      </c>
      <c r="H340" s="50"/>
    </row>
    <row r="341" spans="1:8" x14ac:dyDescent="0.25">
      <c r="A341" s="54">
        <f>COUNTIF($C$3:C341,"Да")</f>
        <v>3</v>
      </c>
      <c r="B341" s="53">
        <f t="shared" si="10"/>
        <v>45739</v>
      </c>
      <c r="C341" s="53" t="str">
        <f>IF(ISERROR(VLOOKUP(B341,Оп28_BYN→RUB!$C$3:$C$24,1,0)),"Нет","Да")</f>
        <v>Нет</v>
      </c>
      <c r="D341" s="54">
        <f t="shared" si="11"/>
        <v>365</v>
      </c>
      <c r="E341" s="55">
        <f>('Все выпуски'!$J$4*'Все выпуски'!$J$8)*((VLOOKUP(IF(C341="Нет",VLOOKUP(A341,Оп28_BYN→RUB!$A$2:$C$24,3,0),VLOOKUP((A341-1),Оп28_BYN→RUB!$A$2:$C$24,3,0)),$B$2:$G$1990,5,0)-VLOOKUP(B341,$B$2:$G$1990,5,0))/365+(VLOOKUP(IF(C341="Нет",VLOOKUP(A341,Оп28_BYN→RUB!$A$2:$C$24,3,0),VLOOKUP((A341-1),Оп28_BYN→RUB!$A$2:$C$24,3,0)),$B$2:$G$1990,6,0)-VLOOKUP(B341,$B$2:$G$1990,6,0))/366)</f>
        <v>314.77971526421595</v>
      </c>
      <c r="F341" s="54">
        <f>COUNTIF(D342:$D$1990,365)</f>
        <v>1283</v>
      </c>
      <c r="G341" s="54">
        <f>COUNTIF(D342:$D$1990,366)</f>
        <v>366</v>
      </c>
      <c r="H341" s="50"/>
    </row>
    <row r="342" spans="1:8" x14ac:dyDescent="0.25">
      <c r="A342" s="54">
        <f>COUNTIF($C$3:C342,"Да")</f>
        <v>3</v>
      </c>
      <c r="B342" s="53">
        <f t="shared" si="10"/>
        <v>45740</v>
      </c>
      <c r="C342" s="53" t="str">
        <f>IF(ISERROR(VLOOKUP(B342,Оп28_BYN→RUB!$C$3:$C$24,1,0)),"Нет","Да")</f>
        <v>Нет</v>
      </c>
      <c r="D342" s="54">
        <f t="shared" si="11"/>
        <v>365</v>
      </c>
      <c r="E342" s="55">
        <f>('Все выпуски'!$J$4*'Все выпуски'!$J$8)*((VLOOKUP(IF(C342="Нет",VLOOKUP(A342,Оп28_BYN→RUB!$A$2:$C$24,3,0),VLOOKUP((A342-1),Оп28_BYN→RUB!$A$2:$C$24,3,0)),$B$2:$G$1990,5,0)-VLOOKUP(B342,$B$2:$G$1990,5,0))/365+(VLOOKUP(IF(C342="Нет",VLOOKUP(A342,Оп28_BYN→RUB!$A$2:$C$24,3,0),VLOOKUP((A342-1),Оп28_BYN→RUB!$A$2:$C$24,3,0)),$B$2:$G$1990,6,0)-VLOOKUP(B342,$B$2:$G$1990,6,0))/366)</f>
        <v>321.47715601451841</v>
      </c>
      <c r="F342" s="54">
        <f>COUNTIF(D343:$D$1990,365)</f>
        <v>1282</v>
      </c>
      <c r="G342" s="54">
        <f>COUNTIF(D343:$D$1990,366)</f>
        <v>366</v>
      </c>
      <c r="H342" s="50"/>
    </row>
    <row r="343" spans="1:8" x14ac:dyDescent="0.25">
      <c r="A343" s="54">
        <f>COUNTIF($C$3:C343,"Да")</f>
        <v>3</v>
      </c>
      <c r="B343" s="53">
        <f t="shared" si="10"/>
        <v>45741</v>
      </c>
      <c r="C343" s="53" t="str">
        <f>IF(ISERROR(VLOOKUP(B343,Оп28_BYN→RUB!$C$3:$C$24,1,0)),"Нет","Да")</f>
        <v>Нет</v>
      </c>
      <c r="D343" s="54">
        <f t="shared" si="11"/>
        <v>365</v>
      </c>
      <c r="E343" s="55">
        <f>('Все выпуски'!$J$4*'Все выпуски'!$J$8)*((VLOOKUP(IF(C343="Нет",VLOOKUP(A343,Оп28_BYN→RUB!$A$2:$C$24,3,0),VLOOKUP((A343-1),Оп28_BYN→RUB!$A$2:$C$24,3,0)),$B$2:$G$1990,5,0)-VLOOKUP(B343,$B$2:$G$1990,5,0))/365+(VLOOKUP(IF(C343="Нет",VLOOKUP(A343,Оп28_BYN→RUB!$A$2:$C$24,3,0),VLOOKUP((A343-1),Оп28_BYN→RUB!$A$2:$C$24,3,0)),$B$2:$G$1990,6,0)-VLOOKUP(B343,$B$2:$G$1990,6,0))/366)</f>
        <v>328.17459676482093</v>
      </c>
      <c r="F343" s="54">
        <f>COUNTIF(D344:$D$1990,365)</f>
        <v>1281</v>
      </c>
      <c r="G343" s="54">
        <f>COUNTIF(D344:$D$1990,366)</f>
        <v>366</v>
      </c>
      <c r="H343" s="50"/>
    </row>
    <row r="344" spans="1:8" x14ac:dyDescent="0.25">
      <c r="A344" s="54">
        <f>COUNTIF($C$3:C344,"Да")</f>
        <v>3</v>
      </c>
      <c r="B344" s="53">
        <f t="shared" si="10"/>
        <v>45742</v>
      </c>
      <c r="C344" s="53" t="str">
        <f>IF(ISERROR(VLOOKUP(B344,Оп28_BYN→RUB!$C$3:$C$24,1,0)),"Нет","Да")</f>
        <v>Нет</v>
      </c>
      <c r="D344" s="54">
        <f t="shared" si="11"/>
        <v>365</v>
      </c>
      <c r="E344" s="55">
        <f>('Все выпуски'!$J$4*'Все выпуски'!$J$8)*((VLOOKUP(IF(C344="Нет",VLOOKUP(A344,Оп28_BYN→RUB!$A$2:$C$24,3,0),VLOOKUP((A344-1),Оп28_BYN→RUB!$A$2:$C$24,3,0)),$B$2:$G$1990,5,0)-VLOOKUP(B344,$B$2:$G$1990,5,0))/365+(VLOOKUP(IF(C344="Нет",VLOOKUP(A344,Оп28_BYN→RUB!$A$2:$C$24,3,0),VLOOKUP((A344-1),Оп28_BYN→RUB!$A$2:$C$24,3,0)),$B$2:$G$1990,6,0)-VLOOKUP(B344,$B$2:$G$1990,6,0))/366)</f>
        <v>334.87203751512334</v>
      </c>
      <c r="F344" s="54">
        <f>COUNTIF(D345:$D$1990,365)</f>
        <v>1280</v>
      </c>
      <c r="G344" s="54">
        <f>COUNTIF(D345:$D$1990,366)</f>
        <v>366</v>
      </c>
      <c r="H344" s="50"/>
    </row>
    <row r="345" spans="1:8" x14ac:dyDescent="0.25">
      <c r="A345" s="54">
        <f>COUNTIF($C$3:C345,"Да")</f>
        <v>3</v>
      </c>
      <c r="B345" s="53">
        <f t="shared" si="10"/>
        <v>45743</v>
      </c>
      <c r="C345" s="53" t="str">
        <f>IF(ISERROR(VLOOKUP(B345,Оп28_BYN→RUB!$C$3:$C$24,1,0)),"Нет","Да")</f>
        <v>Нет</v>
      </c>
      <c r="D345" s="54">
        <f t="shared" si="11"/>
        <v>365</v>
      </c>
      <c r="E345" s="55">
        <f>('Все выпуски'!$J$4*'Все выпуски'!$J$8)*((VLOOKUP(IF(C345="Нет",VLOOKUP(A345,Оп28_BYN→RUB!$A$2:$C$24,3,0),VLOOKUP((A345-1),Оп28_BYN→RUB!$A$2:$C$24,3,0)),$B$2:$G$1990,5,0)-VLOOKUP(B345,$B$2:$G$1990,5,0))/365+(VLOOKUP(IF(C345="Нет",VLOOKUP(A345,Оп28_BYN→RUB!$A$2:$C$24,3,0),VLOOKUP((A345-1),Оп28_BYN→RUB!$A$2:$C$24,3,0)),$B$2:$G$1990,6,0)-VLOOKUP(B345,$B$2:$G$1990,6,0))/366)</f>
        <v>341.56947826542586</v>
      </c>
      <c r="F345" s="54">
        <f>COUNTIF(D346:$D$1990,365)</f>
        <v>1279</v>
      </c>
      <c r="G345" s="54">
        <f>COUNTIF(D346:$D$1990,366)</f>
        <v>366</v>
      </c>
      <c r="H345" s="50"/>
    </row>
    <row r="346" spans="1:8" x14ac:dyDescent="0.25">
      <c r="A346" s="54">
        <f>COUNTIF($C$3:C346,"Да")</f>
        <v>3</v>
      </c>
      <c r="B346" s="53">
        <f t="shared" si="10"/>
        <v>45744</v>
      </c>
      <c r="C346" s="53" t="str">
        <f>IF(ISERROR(VLOOKUP(B346,Оп28_BYN→RUB!$C$3:$C$24,1,0)),"Нет","Да")</f>
        <v>Нет</v>
      </c>
      <c r="D346" s="54">
        <f t="shared" si="11"/>
        <v>365</v>
      </c>
      <c r="E346" s="55">
        <f>('Все выпуски'!$J$4*'Все выпуски'!$J$8)*((VLOOKUP(IF(C346="Нет",VLOOKUP(A346,Оп28_BYN→RUB!$A$2:$C$24,3,0),VLOOKUP((A346-1),Оп28_BYN→RUB!$A$2:$C$24,3,0)),$B$2:$G$1990,5,0)-VLOOKUP(B346,$B$2:$G$1990,5,0))/365+(VLOOKUP(IF(C346="Нет",VLOOKUP(A346,Оп28_BYN→RUB!$A$2:$C$24,3,0),VLOOKUP((A346-1),Оп28_BYN→RUB!$A$2:$C$24,3,0)),$B$2:$G$1990,6,0)-VLOOKUP(B346,$B$2:$G$1990,6,0))/366)</f>
        <v>348.26691901572832</v>
      </c>
      <c r="F346" s="54">
        <f>COUNTIF(D347:$D$1990,365)</f>
        <v>1278</v>
      </c>
      <c r="G346" s="54">
        <f>COUNTIF(D347:$D$1990,366)</f>
        <v>366</v>
      </c>
      <c r="H346" s="50"/>
    </row>
    <row r="347" spans="1:8" x14ac:dyDescent="0.25">
      <c r="A347" s="54">
        <f>COUNTIF($C$3:C347,"Да")</f>
        <v>3</v>
      </c>
      <c r="B347" s="53">
        <f t="shared" si="10"/>
        <v>45745</v>
      </c>
      <c r="C347" s="53" t="str">
        <f>IF(ISERROR(VLOOKUP(B347,Оп28_BYN→RUB!$C$3:$C$24,1,0)),"Нет","Да")</f>
        <v>Нет</v>
      </c>
      <c r="D347" s="54">
        <f t="shared" si="11"/>
        <v>365</v>
      </c>
      <c r="E347" s="55">
        <f>('Все выпуски'!$J$4*'Все выпуски'!$J$8)*((VLOOKUP(IF(C347="Нет",VLOOKUP(A347,Оп28_BYN→RUB!$A$2:$C$24,3,0),VLOOKUP((A347-1),Оп28_BYN→RUB!$A$2:$C$24,3,0)),$B$2:$G$1990,5,0)-VLOOKUP(B347,$B$2:$G$1990,5,0))/365+(VLOOKUP(IF(C347="Нет",VLOOKUP(A347,Оп28_BYN→RUB!$A$2:$C$24,3,0),VLOOKUP((A347-1),Оп28_BYN→RUB!$A$2:$C$24,3,0)),$B$2:$G$1990,6,0)-VLOOKUP(B347,$B$2:$G$1990,6,0))/366)</f>
        <v>354.96435976603073</v>
      </c>
      <c r="F347" s="54">
        <f>COUNTIF(D348:$D$1990,365)</f>
        <v>1277</v>
      </c>
      <c r="G347" s="54">
        <f>COUNTIF(D348:$D$1990,366)</f>
        <v>366</v>
      </c>
      <c r="H347" s="50"/>
    </row>
    <row r="348" spans="1:8" x14ac:dyDescent="0.25">
      <c r="A348" s="54">
        <f>COUNTIF($C$3:C348,"Да")</f>
        <v>3</v>
      </c>
      <c r="B348" s="53">
        <f t="shared" si="10"/>
        <v>45746</v>
      </c>
      <c r="C348" s="53" t="str">
        <f>IF(ISERROR(VLOOKUP(B348,Оп28_BYN→RUB!$C$3:$C$24,1,0)),"Нет","Да")</f>
        <v>Нет</v>
      </c>
      <c r="D348" s="54">
        <f t="shared" si="11"/>
        <v>365</v>
      </c>
      <c r="E348" s="55">
        <f>('Все выпуски'!$J$4*'Все выпуски'!$J$8)*((VLOOKUP(IF(C348="Нет",VLOOKUP(A348,Оп28_BYN→RUB!$A$2:$C$24,3,0),VLOOKUP((A348-1),Оп28_BYN→RUB!$A$2:$C$24,3,0)),$B$2:$G$1990,5,0)-VLOOKUP(B348,$B$2:$G$1990,5,0))/365+(VLOOKUP(IF(C348="Нет",VLOOKUP(A348,Оп28_BYN→RUB!$A$2:$C$24,3,0),VLOOKUP((A348-1),Оп28_BYN→RUB!$A$2:$C$24,3,0)),$B$2:$G$1990,6,0)-VLOOKUP(B348,$B$2:$G$1990,6,0))/366)</f>
        <v>361.66180051633324</v>
      </c>
      <c r="F348" s="54">
        <f>COUNTIF(D349:$D$1990,365)</f>
        <v>1276</v>
      </c>
      <c r="G348" s="54">
        <f>COUNTIF(D349:$D$1990,366)</f>
        <v>366</v>
      </c>
      <c r="H348" s="50"/>
    </row>
    <row r="349" spans="1:8" x14ac:dyDescent="0.25">
      <c r="A349" s="54">
        <f>COUNTIF($C$3:C349,"Да")</f>
        <v>3</v>
      </c>
      <c r="B349" s="53">
        <f t="shared" si="10"/>
        <v>45747</v>
      </c>
      <c r="C349" s="53" t="str">
        <f>IF(ISERROR(VLOOKUP(B349,Оп28_BYN→RUB!$C$3:$C$24,1,0)),"Нет","Да")</f>
        <v>Нет</v>
      </c>
      <c r="D349" s="54">
        <f t="shared" si="11"/>
        <v>365</v>
      </c>
      <c r="E349" s="55">
        <f>('Все выпуски'!$J$4*'Все выпуски'!$J$8)*((VLOOKUP(IF(C349="Нет",VLOOKUP(A349,Оп28_BYN→RUB!$A$2:$C$24,3,0),VLOOKUP((A349-1),Оп28_BYN→RUB!$A$2:$C$24,3,0)),$B$2:$G$1990,5,0)-VLOOKUP(B349,$B$2:$G$1990,5,0))/365+(VLOOKUP(IF(C349="Нет",VLOOKUP(A349,Оп28_BYN→RUB!$A$2:$C$24,3,0),VLOOKUP((A349-1),Оп28_BYN→RUB!$A$2:$C$24,3,0)),$B$2:$G$1990,6,0)-VLOOKUP(B349,$B$2:$G$1990,6,0))/366)</f>
        <v>368.35924126663571</v>
      </c>
      <c r="F349" s="54">
        <f>COUNTIF(D350:$D$1990,365)</f>
        <v>1275</v>
      </c>
      <c r="G349" s="54">
        <f>COUNTIF(D350:$D$1990,366)</f>
        <v>366</v>
      </c>
      <c r="H349" s="50"/>
    </row>
    <row r="350" spans="1:8" x14ac:dyDescent="0.25">
      <c r="A350" s="54">
        <f>COUNTIF($C$3:C350,"Да")</f>
        <v>3</v>
      </c>
      <c r="B350" s="53">
        <f t="shared" si="10"/>
        <v>45748</v>
      </c>
      <c r="C350" s="53" t="str">
        <f>IF(ISERROR(VLOOKUP(B350,Оп28_BYN→RUB!$C$3:$C$24,1,0)),"Нет","Да")</f>
        <v>Нет</v>
      </c>
      <c r="D350" s="54">
        <f t="shared" si="11"/>
        <v>365</v>
      </c>
      <c r="E350" s="55">
        <f>('Все выпуски'!$J$4*'Все выпуски'!$J$8)*((VLOOKUP(IF(C350="Нет",VLOOKUP(A350,Оп28_BYN→RUB!$A$2:$C$24,3,0),VLOOKUP((A350-1),Оп28_BYN→RUB!$A$2:$C$24,3,0)),$B$2:$G$1990,5,0)-VLOOKUP(B350,$B$2:$G$1990,5,0))/365+(VLOOKUP(IF(C350="Нет",VLOOKUP(A350,Оп28_BYN→RUB!$A$2:$C$24,3,0),VLOOKUP((A350-1),Оп28_BYN→RUB!$A$2:$C$24,3,0)),$B$2:$G$1990,6,0)-VLOOKUP(B350,$B$2:$G$1990,6,0))/366)</f>
        <v>375.05668201693823</v>
      </c>
      <c r="F350" s="54">
        <f>COUNTIF(D351:$D$1990,365)</f>
        <v>1274</v>
      </c>
      <c r="G350" s="54">
        <f>COUNTIF(D351:$D$1990,366)</f>
        <v>366</v>
      </c>
      <c r="H350" s="50"/>
    </row>
    <row r="351" spans="1:8" x14ac:dyDescent="0.25">
      <c r="A351" s="54">
        <f>COUNTIF($C$3:C351,"Да")</f>
        <v>3</v>
      </c>
      <c r="B351" s="53">
        <f t="shared" si="10"/>
        <v>45749</v>
      </c>
      <c r="C351" s="53" t="str">
        <f>IF(ISERROR(VLOOKUP(B351,Оп28_BYN→RUB!$C$3:$C$24,1,0)),"Нет","Да")</f>
        <v>Нет</v>
      </c>
      <c r="D351" s="54">
        <f t="shared" si="11"/>
        <v>365</v>
      </c>
      <c r="E351" s="55">
        <f>('Все выпуски'!$J$4*'Все выпуски'!$J$8)*((VLOOKUP(IF(C351="Нет",VLOOKUP(A351,Оп28_BYN→RUB!$A$2:$C$24,3,0),VLOOKUP((A351-1),Оп28_BYN→RUB!$A$2:$C$24,3,0)),$B$2:$G$1990,5,0)-VLOOKUP(B351,$B$2:$G$1990,5,0))/365+(VLOOKUP(IF(C351="Нет",VLOOKUP(A351,Оп28_BYN→RUB!$A$2:$C$24,3,0),VLOOKUP((A351-1),Оп28_BYN→RUB!$A$2:$C$24,3,0)),$B$2:$G$1990,6,0)-VLOOKUP(B351,$B$2:$G$1990,6,0))/366)</f>
        <v>381.75412276724063</v>
      </c>
      <c r="F351" s="54">
        <f>COUNTIF(D352:$D$1990,365)</f>
        <v>1273</v>
      </c>
      <c r="G351" s="54">
        <f>COUNTIF(D352:$D$1990,366)</f>
        <v>366</v>
      </c>
      <c r="H351" s="50"/>
    </row>
    <row r="352" spans="1:8" x14ac:dyDescent="0.25">
      <c r="A352" s="54">
        <f>COUNTIF($C$3:C352,"Да")</f>
        <v>3</v>
      </c>
      <c r="B352" s="53">
        <f t="shared" si="10"/>
        <v>45750</v>
      </c>
      <c r="C352" s="53" t="str">
        <f>IF(ISERROR(VLOOKUP(B352,Оп28_BYN→RUB!$C$3:$C$24,1,0)),"Нет","Да")</f>
        <v>Нет</v>
      </c>
      <c r="D352" s="54">
        <f t="shared" si="11"/>
        <v>365</v>
      </c>
      <c r="E352" s="55">
        <f>('Все выпуски'!$J$4*'Все выпуски'!$J$8)*((VLOOKUP(IF(C352="Нет",VLOOKUP(A352,Оп28_BYN→RUB!$A$2:$C$24,3,0),VLOOKUP((A352-1),Оп28_BYN→RUB!$A$2:$C$24,3,0)),$B$2:$G$1990,5,0)-VLOOKUP(B352,$B$2:$G$1990,5,0))/365+(VLOOKUP(IF(C352="Нет",VLOOKUP(A352,Оп28_BYN→RUB!$A$2:$C$24,3,0),VLOOKUP((A352-1),Оп28_BYN→RUB!$A$2:$C$24,3,0)),$B$2:$G$1990,6,0)-VLOOKUP(B352,$B$2:$G$1990,6,0))/366)</f>
        <v>388.45156351754315</v>
      </c>
      <c r="F352" s="54">
        <f>COUNTIF(D353:$D$1990,365)</f>
        <v>1272</v>
      </c>
      <c r="G352" s="54">
        <f>COUNTIF(D353:$D$1990,366)</f>
        <v>366</v>
      </c>
      <c r="H352" s="50"/>
    </row>
    <row r="353" spans="1:8" x14ac:dyDescent="0.25">
      <c r="A353" s="54">
        <f>COUNTIF($C$3:C353,"Да")</f>
        <v>3</v>
      </c>
      <c r="B353" s="53">
        <f t="shared" si="10"/>
        <v>45751</v>
      </c>
      <c r="C353" s="53" t="str">
        <f>IF(ISERROR(VLOOKUP(B353,Оп28_BYN→RUB!$C$3:$C$24,1,0)),"Нет","Да")</f>
        <v>Нет</v>
      </c>
      <c r="D353" s="54">
        <f t="shared" si="11"/>
        <v>365</v>
      </c>
      <c r="E353" s="55">
        <f>('Все выпуски'!$J$4*'Все выпуски'!$J$8)*((VLOOKUP(IF(C353="Нет",VLOOKUP(A353,Оп28_BYN→RUB!$A$2:$C$24,3,0),VLOOKUP((A353-1),Оп28_BYN→RUB!$A$2:$C$24,3,0)),$B$2:$G$1990,5,0)-VLOOKUP(B353,$B$2:$G$1990,5,0))/365+(VLOOKUP(IF(C353="Нет",VLOOKUP(A353,Оп28_BYN→RUB!$A$2:$C$24,3,0),VLOOKUP((A353-1),Оп28_BYN→RUB!$A$2:$C$24,3,0)),$B$2:$G$1990,6,0)-VLOOKUP(B353,$B$2:$G$1990,6,0))/366)</f>
        <v>395.14900426784561</v>
      </c>
      <c r="F353" s="54">
        <f>COUNTIF(D354:$D$1990,365)</f>
        <v>1271</v>
      </c>
      <c r="G353" s="54">
        <f>COUNTIF(D354:$D$1990,366)</f>
        <v>366</v>
      </c>
      <c r="H353" s="50"/>
    </row>
    <row r="354" spans="1:8" x14ac:dyDescent="0.25">
      <c r="A354" s="54">
        <f>COUNTIF($C$3:C354,"Да")</f>
        <v>3</v>
      </c>
      <c r="B354" s="53">
        <f t="shared" si="10"/>
        <v>45752</v>
      </c>
      <c r="C354" s="53" t="str">
        <f>IF(ISERROR(VLOOKUP(B354,Оп28_BYN→RUB!$C$3:$C$24,1,0)),"Нет","Да")</f>
        <v>Нет</v>
      </c>
      <c r="D354" s="54">
        <f t="shared" si="11"/>
        <v>365</v>
      </c>
      <c r="E354" s="55">
        <f>('Все выпуски'!$J$4*'Все выпуски'!$J$8)*((VLOOKUP(IF(C354="Нет",VLOOKUP(A354,Оп28_BYN→RUB!$A$2:$C$24,3,0),VLOOKUP((A354-1),Оп28_BYN→RUB!$A$2:$C$24,3,0)),$B$2:$G$1990,5,0)-VLOOKUP(B354,$B$2:$G$1990,5,0))/365+(VLOOKUP(IF(C354="Нет",VLOOKUP(A354,Оп28_BYN→RUB!$A$2:$C$24,3,0),VLOOKUP((A354-1),Оп28_BYN→RUB!$A$2:$C$24,3,0)),$B$2:$G$1990,6,0)-VLOOKUP(B354,$B$2:$G$1990,6,0))/366)</f>
        <v>401.84644501814802</v>
      </c>
      <c r="F354" s="54">
        <f>COUNTIF(D355:$D$1990,365)</f>
        <v>1270</v>
      </c>
      <c r="G354" s="54">
        <f>COUNTIF(D355:$D$1990,366)</f>
        <v>366</v>
      </c>
      <c r="H354" s="50"/>
    </row>
    <row r="355" spans="1:8" x14ac:dyDescent="0.25">
      <c r="A355" s="54">
        <f>COUNTIF($C$3:C355,"Да")</f>
        <v>3</v>
      </c>
      <c r="B355" s="53">
        <f t="shared" si="10"/>
        <v>45753</v>
      </c>
      <c r="C355" s="53" t="str">
        <f>IF(ISERROR(VLOOKUP(B355,Оп28_BYN→RUB!$C$3:$C$24,1,0)),"Нет","Да")</f>
        <v>Нет</v>
      </c>
      <c r="D355" s="54">
        <f t="shared" si="11"/>
        <v>365</v>
      </c>
      <c r="E355" s="55">
        <f>('Все выпуски'!$J$4*'Все выпуски'!$J$8)*((VLOOKUP(IF(C355="Нет",VLOOKUP(A355,Оп28_BYN→RUB!$A$2:$C$24,3,0),VLOOKUP((A355-1),Оп28_BYN→RUB!$A$2:$C$24,3,0)),$B$2:$G$1990,5,0)-VLOOKUP(B355,$B$2:$G$1990,5,0))/365+(VLOOKUP(IF(C355="Нет",VLOOKUP(A355,Оп28_BYN→RUB!$A$2:$C$24,3,0),VLOOKUP((A355-1),Оп28_BYN→RUB!$A$2:$C$24,3,0)),$B$2:$G$1990,6,0)-VLOOKUP(B355,$B$2:$G$1990,6,0))/366)</f>
        <v>408.54388576845054</v>
      </c>
      <c r="F355" s="54">
        <f>COUNTIF(D356:$D$1990,365)</f>
        <v>1269</v>
      </c>
      <c r="G355" s="54">
        <f>COUNTIF(D356:$D$1990,366)</f>
        <v>366</v>
      </c>
      <c r="H355" s="50"/>
    </row>
    <row r="356" spans="1:8" x14ac:dyDescent="0.25">
      <c r="A356" s="54">
        <f>COUNTIF($C$3:C356,"Да")</f>
        <v>3</v>
      </c>
      <c r="B356" s="53">
        <f t="shared" si="10"/>
        <v>45754</v>
      </c>
      <c r="C356" s="53" t="str">
        <f>IF(ISERROR(VLOOKUP(B356,Оп28_BYN→RUB!$C$3:$C$24,1,0)),"Нет","Да")</f>
        <v>Нет</v>
      </c>
      <c r="D356" s="54">
        <f t="shared" si="11"/>
        <v>365</v>
      </c>
      <c r="E356" s="55">
        <f>('Все выпуски'!$J$4*'Все выпуски'!$J$8)*((VLOOKUP(IF(C356="Нет",VLOOKUP(A356,Оп28_BYN→RUB!$A$2:$C$24,3,0),VLOOKUP((A356-1),Оп28_BYN→RUB!$A$2:$C$24,3,0)),$B$2:$G$1990,5,0)-VLOOKUP(B356,$B$2:$G$1990,5,0))/365+(VLOOKUP(IF(C356="Нет",VLOOKUP(A356,Оп28_BYN→RUB!$A$2:$C$24,3,0),VLOOKUP((A356-1),Оп28_BYN→RUB!$A$2:$C$24,3,0)),$B$2:$G$1990,6,0)-VLOOKUP(B356,$B$2:$G$1990,6,0))/366)</f>
        <v>415.241326518753</v>
      </c>
      <c r="F356" s="54">
        <f>COUNTIF(D357:$D$1990,365)</f>
        <v>1268</v>
      </c>
      <c r="G356" s="54">
        <f>COUNTIF(D357:$D$1990,366)</f>
        <v>366</v>
      </c>
      <c r="H356" s="50"/>
    </row>
    <row r="357" spans="1:8" x14ac:dyDescent="0.25">
      <c r="A357" s="54">
        <f>COUNTIF($C$3:C357,"Да")</f>
        <v>3</v>
      </c>
      <c r="B357" s="53">
        <f t="shared" si="10"/>
        <v>45755</v>
      </c>
      <c r="C357" s="53" t="str">
        <f>IF(ISERROR(VLOOKUP(B357,Оп28_BYN→RUB!$C$3:$C$24,1,0)),"Нет","Да")</f>
        <v>Нет</v>
      </c>
      <c r="D357" s="54">
        <f t="shared" si="11"/>
        <v>365</v>
      </c>
      <c r="E357" s="55">
        <f>('Все выпуски'!$J$4*'Все выпуски'!$J$8)*((VLOOKUP(IF(C357="Нет",VLOOKUP(A357,Оп28_BYN→RUB!$A$2:$C$24,3,0),VLOOKUP((A357-1),Оп28_BYN→RUB!$A$2:$C$24,3,0)),$B$2:$G$1990,5,0)-VLOOKUP(B357,$B$2:$G$1990,5,0))/365+(VLOOKUP(IF(C357="Нет",VLOOKUP(A357,Оп28_BYN→RUB!$A$2:$C$24,3,0),VLOOKUP((A357-1),Оп28_BYN→RUB!$A$2:$C$24,3,0)),$B$2:$G$1990,6,0)-VLOOKUP(B357,$B$2:$G$1990,6,0))/366)</f>
        <v>421.93876726905546</v>
      </c>
      <c r="F357" s="54">
        <f>COUNTIF(D358:$D$1990,365)</f>
        <v>1267</v>
      </c>
      <c r="G357" s="54">
        <f>COUNTIF(D358:$D$1990,366)</f>
        <v>366</v>
      </c>
      <c r="H357" s="50"/>
    </row>
    <row r="358" spans="1:8" x14ac:dyDescent="0.25">
      <c r="A358" s="54">
        <f>COUNTIF($C$3:C358,"Да")</f>
        <v>3</v>
      </c>
      <c r="B358" s="53">
        <f t="shared" si="10"/>
        <v>45756</v>
      </c>
      <c r="C358" s="53" t="str">
        <f>IF(ISERROR(VLOOKUP(B358,Оп28_BYN→RUB!$C$3:$C$24,1,0)),"Нет","Да")</f>
        <v>Нет</v>
      </c>
      <c r="D358" s="54">
        <f t="shared" si="11"/>
        <v>365</v>
      </c>
      <c r="E358" s="55">
        <f>('Все выпуски'!$J$4*'Все выпуски'!$J$8)*((VLOOKUP(IF(C358="Нет",VLOOKUP(A358,Оп28_BYN→RUB!$A$2:$C$24,3,0),VLOOKUP((A358-1),Оп28_BYN→RUB!$A$2:$C$24,3,0)),$B$2:$G$1990,5,0)-VLOOKUP(B358,$B$2:$G$1990,5,0))/365+(VLOOKUP(IF(C358="Нет",VLOOKUP(A358,Оп28_BYN→RUB!$A$2:$C$24,3,0),VLOOKUP((A358-1),Оп28_BYN→RUB!$A$2:$C$24,3,0)),$B$2:$G$1990,6,0)-VLOOKUP(B358,$B$2:$G$1990,6,0))/366)</f>
        <v>428.63620801935792</v>
      </c>
      <c r="F358" s="54">
        <f>COUNTIF(D359:$D$1990,365)</f>
        <v>1266</v>
      </c>
      <c r="G358" s="54">
        <f>COUNTIF(D359:$D$1990,366)</f>
        <v>366</v>
      </c>
      <c r="H358" s="50"/>
    </row>
    <row r="359" spans="1:8" x14ac:dyDescent="0.25">
      <c r="A359" s="54">
        <f>COUNTIF($C$3:C359,"Да")</f>
        <v>3</v>
      </c>
      <c r="B359" s="53">
        <f t="shared" si="10"/>
        <v>45757</v>
      </c>
      <c r="C359" s="53" t="str">
        <f>IF(ISERROR(VLOOKUP(B359,Оп28_BYN→RUB!$C$3:$C$24,1,0)),"Нет","Да")</f>
        <v>Нет</v>
      </c>
      <c r="D359" s="54">
        <f t="shared" si="11"/>
        <v>365</v>
      </c>
      <c r="E359" s="55">
        <f>('Все выпуски'!$J$4*'Все выпуски'!$J$8)*((VLOOKUP(IF(C359="Нет",VLOOKUP(A359,Оп28_BYN→RUB!$A$2:$C$24,3,0),VLOOKUP((A359-1),Оп28_BYN→RUB!$A$2:$C$24,3,0)),$B$2:$G$1990,5,0)-VLOOKUP(B359,$B$2:$G$1990,5,0))/365+(VLOOKUP(IF(C359="Нет",VLOOKUP(A359,Оп28_BYN→RUB!$A$2:$C$24,3,0),VLOOKUP((A359-1),Оп28_BYN→RUB!$A$2:$C$24,3,0)),$B$2:$G$1990,6,0)-VLOOKUP(B359,$B$2:$G$1990,6,0))/366)</f>
        <v>435.33364876966039</v>
      </c>
      <c r="F359" s="54">
        <f>COUNTIF(D360:$D$1990,365)</f>
        <v>1265</v>
      </c>
      <c r="G359" s="54">
        <f>COUNTIF(D360:$D$1990,366)</f>
        <v>366</v>
      </c>
      <c r="H359" s="50"/>
    </row>
    <row r="360" spans="1:8" x14ac:dyDescent="0.25">
      <c r="A360" s="54">
        <f>COUNTIF($C$3:C360,"Да")</f>
        <v>3</v>
      </c>
      <c r="B360" s="53">
        <f t="shared" si="10"/>
        <v>45758</v>
      </c>
      <c r="C360" s="53" t="str">
        <f>IF(ISERROR(VLOOKUP(B360,Оп28_BYN→RUB!$C$3:$C$24,1,0)),"Нет","Да")</f>
        <v>Нет</v>
      </c>
      <c r="D360" s="54">
        <f t="shared" si="11"/>
        <v>365</v>
      </c>
      <c r="E360" s="55">
        <f>('Все выпуски'!$J$4*'Все выпуски'!$J$8)*((VLOOKUP(IF(C360="Нет",VLOOKUP(A360,Оп28_BYN→RUB!$A$2:$C$24,3,0),VLOOKUP((A360-1),Оп28_BYN→RUB!$A$2:$C$24,3,0)),$B$2:$G$1990,5,0)-VLOOKUP(B360,$B$2:$G$1990,5,0))/365+(VLOOKUP(IF(C360="Нет",VLOOKUP(A360,Оп28_BYN→RUB!$A$2:$C$24,3,0),VLOOKUP((A360-1),Оп28_BYN→RUB!$A$2:$C$24,3,0)),$B$2:$G$1990,6,0)-VLOOKUP(B360,$B$2:$G$1990,6,0))/366)</f>
        <v>442.03108951996285</v>
      </c>
      <c r="F360" s="54">
        <f>COUNTIF(D361:$D$1990,365)</f>
        <v>1264</v>
      </c>
      <c r="G360" s="54">
        <f>COUNTIF(D361:$D$1990,366)</f>
        <v>366</v>
      </c>
      <c r="H360" s="50"/>
    </row>
    <row r="361" spans="1:8" x14ac:dyDescent="0.25">
      <c r="A361" s="54">
        <f>COUNTIF($C$3:C361,"Да")</f>
        <v>3</v>
      </c>
      <c r="B361" s="53">
        <f t="shared" si="10"/>
        <v>45759</v>
      </c>
      <c r="C361" s="53" t="str">
        <f>IF(ISERROR(VLOOKUP(B361,Оп28_BYN→RUB!$C$3:$C$24,1,0)),"Нет","Да")</f>
        <v>Нет</v>
      </c>
      <c r="D361" s="54">
        <f t="shared" si="11"/>
        <v>365</v>
      </c>
      <c r="E361" s="55">
        <f>('Все выпуски'!$J$4*'Все выпуски'!$J$8)*((VLOOKUP(IF(C361="Нет",VLOOKUP(A361,Оп28_BYN→RUB!$A$2:$C$24,3,0),VLOOKUP((A361-1),Оп28_BYN→RUB!$A$2:$C$24,3,0)),$B$2:$G$1990,5,0)-VLOOKUP(B361,$B$2:$G$1990,5,0))/365+(VLOOKUP(IF(C361="Нет",VLOOKUP(A361,Оп28_BYN→RUB!$A$2:$C$24,3,0),VLOOKUP((A361-1),Оп28_BYN→RUB!$A$2:$C$24,3,0)),$B$2:$G$1990,6,0)-VLOOKUP(B361,$B$2:$G$1990,6,0))/366)</f>
        <v>448.72853027026531</v>
      </c>
      <c r="F361" s="54">
        <f>COUNTIF(D362:$D$1990,365)</f>
        <v>1263</v>
      </c>
      <c r="G361" s="54">
        <f>COUNTIF(D362:$D$1990,366)</f>
        <v>366</v>
      </c>
      <c r="H361" s="50"/>
    </row>
    <row r="362" spans="1:8" x14ac:dyDescent="0.25">
      <c r="A362" s="54">
        <f>COUNTIF($C$3:C362,"Да")</f>
        <v>3</v>
      </c>
      <c r="B362" s="53">
        <f t="shared" si="10"/>
        <v>45760</v>
      </c>
      <c r="C362" s="53" t="str">
        <f>IF(ISERROR(VLOOKUP(B362,Оп28_BYN→RUB!$C$3:$C$24,1,0)),"Нет","Да")</f>
        <v>Нет</v>
      </c>
      <c r="D362" s="54">
        <f t="shared" si="11"/>
        <v>365</v>
      </c>
      <c r="E362" s="55">
        <f>('Все выпуски'!$J$4*'Все выпуски'!$J$8)*((VLOOKUP(IF(C362="Нет",VLOOKUP(A362,Оп28_BYN→RUB!$A$2:$C$24,3,0),VLOOKUP((A362-1),Оп28_BYN→RUB!$A$2:$C$24,3,0)),$B$2:$G$1990,5,0)-VLOOKUP(B362,$B$2:$G$1990,5,0))/365+(VLOOKUP(IF(C362="Нет",VLOOKUP(A362,Оп28_BYN→RUB!$A$2:$C$24,3,0),VLOOKUP((A362-1),Оп28_BYN→RUB!$A$2:$C$24,3,0)),$B$2:$G$1990,6,0)-VLOOKUP(B362,$B$2:$G$1990,6,0))/366)</f>
        <v>455.42597102056783</v>
      </c>
      <c r="F362" s="54">
        <f>COUNTIF(D363:$D$1990,365)</f>
        <v>1262</v>
      </c>
      <c r="G362" s="54">
        <f>COUNTIF(D363:$D$1990,366)</f>
        <v>366</v>
      </c>
      <c r="H362" s="50"/>
    </row>
    <row r="363" spans="1:8" x14ac:dyDescent="0.25">
      <c r="A363" s="54">
        <f>COUNTIF($C$3:C363,"Да")</f>
        <v>3</v>
      </c>
      <c r="B363" s="53">
        <f t="shared" si="10"/>
        <v>45761</v>
      </c>
      <c r="C363" s="53" t="str">
        <f>IF(ISERROR(VLOOKUP(B363,Оп28_BYN→RUB!$C$3:$C$24,1,0)),"Нет","Да")</f>
        <v>Нет</v>
      </c>
      <c r="D363" s="54">
        <f t="shared" si="11"/>
        <v>365</v>
      </c>
      <c r="E363" s="55">
        <f>('Все выпуски'!$J$4*'Все выпуски'!$J$8)*((VLOOKUP(IF(C363="Нет",VLOOKUP(A363,Оп28_BYN→RUB!$A$2:$C$24,3,0),VLOOKUP((A363-1),Оп28_BYN→RUB!$A$2:$C$24,3,0)),$B$2:$G$1990,5,0)-VLOOKUP(B363,$B$2:$G$1990,5,0))/365+(VLOOKUP(IF(C363="Нет",VLOOKUP(A363,Оп28_BYN→RUB!$A$2:$C$24,3,0),VLOOKUP((A363-1),Оп28_BYN→RUB!$A$2:$C$24,3,0)),$B$2:$G$1990,6,0)-VLOOKUP(B363,$B$2:$G$1990,6,0))/366)</f>
        <v>462.12341177087023</v>
      </c>
      <c r="F363" s="54">
        <f>COUNTIF(D364:$D$1990,365)</f>
        <v>1261</v>
      </c>
      <c r="G363" s="54">
        <f>COUNTIF(D364:$D$1990,366)</f>
        <v>366</v>
      </c>
      <c r="H363" s="50"/>
    </row>
    <row r="364" spans="1:8" x14ac:dyDescent="0.25">
      <c r="A364" s="54">
        <f>COUNTIF($C$3:C364,"Да")</f>
        <v>3</v>
      </c>
      <c r="B364" s="53">
        <f t="shared" si="10"/>
        <v>45762</v>
      </c>
      <c r="C364" s="53" t="str">
        <f>IF(ISERROR(VLOOKUP(B364,Оп28_BYN→RUB!$C$3:$C$24,1,0)),"Нет","Да")</f>
        <v>Нет</v>
      </c>
      <c r="D364" s="54">
        <f t="shared" si="11"/>
        <v>365</v>
      </c>
      <c r="E364" s="55">
        <f>('Все выпуски'!$J$4*'Все выпуски'!$J$8)*((VLOOKUP(IF(C364="Нет",VLOOKUP(A364,Оп28_BYN→RUB!$A$2:$C$24,3,0),VLOOKUP((A364-1),Оп28_BYN→RUB!$A$2:$C$24,3,0)),$B$2:$G$1990,5,0)-VLOOKUP(B364,$B$2:$G$1990,5,0))/365+(VLOOKUP(IF(C364="Нет",VLOOKUP(A364,Оп28_BYN→RUB!$A$2:$C$24,3,0),VLOOKUP((A364-1),Оп28_BYN→RUB!$A$2:$C$24,3,0)),$B$2:$G$1990,6,0)-VLOOKUP(B364,$B$2:$G$1990,6,0))/366)</f>
        <v>468.8208525211727</v>
      </c>
      <c r="F364" s="54">
        <f>COUNTIF(D365:$D$1990,365)</f>
        <v>1260</v>
      </c>
      <c r="G364" s="54">
        <f>COUNTIF(D365:$D$1990,366)</f>
        <v>366</v>
      </c>
      <c r="H364" s="50"/>
    </row>
    <row r="365" spans="1:8" x14ac:dyDescent="0.25">
      <c r="A365" s="54">
        <f>COUNTIF($C$3:C365,"Да")</f>
        <v>3</v>
      </c>
      <c r="B365" s="53">
        <f t="shared" si="10"/>
        <v>45763</v>
      </c>
      <c r="C365" s="53" t="str">
        <f>IF(ISERROR(VLOOKUP(B365,Оп28_BYN→RUB!$C$3:$C$24,1,0)),"Нет","Да")</f>
        <v>Нет</v>
      </c>
      <c r="D365" s="54">
        <f t="shared" si="11"/>
        <v>365</v>
      </c>
      <c r="E365" s="55">
        <f>('Все выпуски'!$J$4*'Все выпуски'!$J$8)*((VLOOKUP(IF(C365="Нет",VLOOKUP(A365,Оп28_BYN→RUB!$A$2:$C$24,3,0),VLOOKUP((A365-1),Оп28_BYN→RUB!$A$2:$C$24,3,0)),$B$2:$G$1990,5,0)-VLOOKUP(B365,$B$2:$G$1990,5,0))/365+(VLOOKUP(IF(C365="Нет",VLOOKUP(A365,Оп28_BYN→RUB!$A$2:$C$24,3,0),VLOOKUP((A365-1),Оп28_BYN→RUB!$A$2:$C$24,3,0)),$B$2:$G$1990,6,0)-VLOOKUP(B365,$B$2:$G$1990,6,0))/366)</f>
        <v>475.51829327147522</v>
      </c>
      <c r="F365" s="54">
        <f>COUNTIF(D366:$D$1990,365)</f>
        <v>1259</v>
      </c>
      <c r="G365" s="54">
        <f>COUNTIF(D366:$D$1990,366)</f>
        <v>366</v>
      </c>
      <c r="H365" s="50"/>
    </row>
    <row r="366" spans="1:8" x14ac:dyDescent="0.25">
      <c r="A366" s="54">
        <f>COUNTIF($C$3:C366,"Да")</f>
        <v>3</v>
      </c>
      <c r="B366" s="53">
        <f t="shared" si="10"/>
        <v>45764</v>
      </c>
      <c r="C366" s="53" t="str">
        <f>IF(ISERROR(VLOOKUP(B366,Оп28_BYN→RUB!$C$3:$C$24,1,0)),"Нет","Да")</f>
        <v>Нет</v>
      </c>
      <c r="D366" s="54">
        <f t="shared" si="11"/>
        <v>365</v>
      </c>
      <c r="E366" s="55">
        <f>('Все выпуски'!$J$4*'Все выпуски'!$J$8)*((VLOOKUP(IF(C366="Нет",VLOOKUP(A366,Оп28_BYN→RUB!$A$2:$C$24,3,0),VLOOKUP((A366-1),Оп28_BYN→RUB!$A$2:$C$24,3,0)),$B$2:$G$1990,5,0)-VLOOKUP(B366,$B$2:$G$1990,5,0))/365+(VLOOKUP(IF(C366="Нет",VLOOKUP(A366,Оп28_BYN→RUB!$A$2:$C$24,3,0),VLOOKUP((A366-1),Оп28_BYN→RUB!$A$2:$C$24,3,0)),$B$2:$G$1990,6,0)-VLOOKUP(B366,$B$2:$G$1990,6,0))/366)</f>
        <v>482.21573402177762</v>
      </c>
      <c r="F366" s="54">
        <f>COUNTIF(D367:$D$1990,365)</f>
        <v>1258</v>
      </c>
      <c r="G366" s="54">
        <f>COUNTIF(D367:$D$1990,366)</f>
        <v>366</v>
      </c>
      <c r="H366" s="50"/>
    </row>
    <row r="367" spans="1:8" x14ac:dyDescent="0.25">
      <c r="A367" s="54">
        <f>COUNTIF($C$3:C367,"Да")</f>
        <v>3</v>
      </c>
      <c r="B367" s="53">
        <f t="shared" si="10"/>
        <v>45765</v>
      </c>
      <c r="C367" s="53" t="str">
        <f>IF(ISERROR(VLOOKUP(B367,Оп28_BYN→RUB!$C$3:$C$24,1,0)),"Нет","Да")</f>
        <v>Нет</v>
      </c>
      <c r="D367" s="54">
        <f t="shared" si="11"/>
        <v>365</v>
      </c>
      <c r="E367" s="55">
        <f>('Все выпуски'!$J$4*'Все выпуски'!$J$8)*((VLOOKUP(IF(C367="Нет",VLOOKUP(A367,Оп28_BYN→RUB!$A$2:$C$24,3,0),VLOOKUP((A367-1),Оп28_BYN→RUB!$A$2:$C$24,3,0)),$B$2:$G$1990,5,0)-VLOOKUP(B367,$B$2:$G$1990,5,0))/365+(VLOOKUP(IF(C367="Нет",VLOOKUP(A367,Оп28_BYN→RUB!$A$2:$C$24,3,0),VLOOKUP((A367-1),Оп28_BYN→RUB!$A$2:$C$24,3,0)),$B$2:$G$1990,6,0)-VLOOKUP(B367,$B$2:$G$1990,6,0))/366)</f>
        <v>488.91317477208014</v>
      </c>
      <c r="F367" s="54">
        <f>COUNTIF(D368:$D$1990,365)</f>
        <v>1257</v>
      </c>
      <c r="G367" s="54">
        <f>COUNTIF(D368:$D$1990,366)</f>
        <v>366</v>
      </c>
      <c r="H367" s="50"/>
    </row>
    <row r="368" spans="1:8" x14ac:dyDescent="0.25">
      <c r="A368" s="54">
        <f>COUNTIF($C$3:C368,"Да")</f>
        <v>3</v>
      </c>
      <c r="B368" s="53">
        <f t="shared" si="10"/>
        <v>45766</v>
      </c>
      <c r="C368" s="53" t="str">
        <f>IF(ISERROR(VLOOKUP(B368,Оп28_BYN→RUB!$C$3:$C$24,1,0)),"Нет","Да")</f>
        <v>Нет</v>
      </c>
      <c r="D368" s="54">
        <f t="shared" si="11"/>
        <v>365</v>
      </c>
      <c r="E368" s="55">
        <f>('Все выпуски'!$J$4*'Все выпуски'!$J$8)*((VLOOKUP(IF(C368="Нет",VLOOKUP(A368,Оп28_BYN→RUB!$A$2:$C$24,3,0),VLOOKUP((A368-1),Оп28_BYN→RUB!$A$2:$C$24,3,0)),$B$2:$G$1990,5,0)-VLOOKUP(B368,$B$2:$G$1990,5,0))/365+(VLOOKUP(IF(C368="Нет",VLOOKUP(A368,Оп28_BYN→RUB!$A$2:$C$24,3,0),VLOOKUP((A368-1),Оп28_BYN→RUB!$A$2:$C$24,3,0)),$B$2:$G$1990,6,0)-VLOOKUP(B368,$B$2:$G$1990,6,0))/366)</f>
        <v>495.6106155223826</v>
      </c>
      <c r="F368" s="54">
        <f>COUNTIF(D369:$D$1990,365)</f>
        <v>1256</v>
      </c>
      <c r="G368" s="54">
        <f>COUNTIF(D369:$D$1990,366)</f>
        <v>366</v>
      </c>
      <c r="H368" s="50"/>
    </row>
    <row r="369" spans="1:8" x14ac:dyDescent="0.25">
      <c r="A369" s="54">
        <f>COUNTIF($C$3:C369,"Да")</f>
        <v>3</v>
      </c>
      <c r="B369" s="53">
        <f t="shared" si="10"/>
        <v>45767</v>
      </c>
      <c r="C369" s="53" t="str">
        <f>IF(ISERROR(VLOOKUP(B369,Оп28_BYN→RUB!$C$3:$C$24,1,0)),"Нет","Да")</f>
        <v>Нет</v>
      </c>
      <c r="D369" s="54">
        <f t="shared" si="11"/>
        <v>365</v>
      </c>
      <c r="E369" s="55">
        <f>('Все выпуски'!$J$4*'Все выпуски'!$J$8)*((VLOOKUP(IF(C369="Нет",VLOOKUP(A369,Оп28_BYN→RUB!$A$2:$C$24,3,0),VLOOKUP((A369-1),Оп28_BYN→RUB!$A$2:$C$24,3,0)),$B$2:$G$1990,5,0)-VLOOKUP(B369,$B$2:$G$1990,5,0))/365+(VLOOKUP(IF(C369="Нет",VLOOKUP(A369,Оп28_BYN→RUB!$A$2:$C$24,3,0),VLOOKUP((A369-1),Оп28_BYN→RUB!$A$2:$C$24,3,0)),$B$2:$G$1990,6,0)-VLOOKUP(B369,$B$2:$G$1990,6,0))/366)</f>
        <v>502.30805627268501</v>
      </c>
      <c r="F369" s="54">
        <f>COUNTIF(D370:$D$1990,365)</f>
        <v>1255</v>
      </c>
      <c r="G369" s="54">
        <f>COUNTIF(D370:$D$1990,366)</f>
        <v>366</v>
      </c>
      <c r="H369" s="50"/>
    </row>
    <row r="370" spans="1:8" x14ac:dyDescent="0.25">
      <c r="A370" s="54">
        <f>COUNTIF($C$3:C370,"Да")</f>
        <v>3</v>
      </c>
      <c r="B370" s="53">
        <f t="shared" si="10"/>
        <v>45768</v>
      </c>
      <c r="C370" s="53" t="str">
        <f>IF(ISERROR(VLOOKUP(B370,Оп28_BYN→RUB!$C$3:$C$24,1,0)),"Нет","Да")</f>
        <v>Нет</v>
      </c>
      <c r="D370" s="54">
        <f t="shared" si="11"/>
        <v>365</v>
      </c>
      <c r="E370" s="55">
        <f>('Все выпуски'!$J$4*'Все выпуски'!$J$8)*((VLOOKUP(IF(C370="Нет",VLOOKUP(A370,Оп28_BYN→RUB!$A$2:$C$24,3,0),VLOOKUP((A370-1),Оп28_BYN→RUB!$A$2:$C$24,3,0)),$B$2:$G$1990,5,0)-VLOOKUP(B370,$B$2:$G$1990,5,0))/365+(VLOOKUP(IF(C370="Нет",VLOOKUP(A370,Оп28_BYN→RUB!$A$2:$C$24,3,0),VLOOKUP((A370-1),Оп28_BYN→RUB!$A$2:$C$24,3,0)),$B$2:$G$1990,6,0)-VLOOKUP(B370,$B$2:$G$1990,6,0))/366)</f>
        <v>509.00549702298753</v>
      </c>
      <c r="F370" s="54">
        <f>COUNTIF(D371:$D$1990,365)</f>
        <v>1254</v>
      </c>
      <c r="G370" s="54">
        <f>COUNTIF(D371:$D$1990,366)</f>
        <v>366</v>
      </c>
      <c r="H370" s="50"/>
    </row>
    <row r="371" spans="1:8" x14ac:dyDescent="0.25">
      <c r="A371" s="54">
        <f>COUNTIF($C$3:C371,"Да")</f>
        <v>3</v>
      </c>
      <c r="B371" s="53">
        <f t="shared" si="10"/>
        <v>45769</v>
      </c>
      <c r="C371" s="53" t="str">
        <f>IF(ISERROR(VLOOKUP(B371,Оп28_BYN→RUB!$C$3:$C$24,1,0)),"Нет","Да")</f>
        <v>Нет</v>
      </c>
      <c r="D371" s="54">
        <f t="shared" si="11"/>
        <v>365</v>
      </c>
      <c r="E371" s="55">
        <f>('Все выпуски'!$J$4*'Все выпуски'!$J$8)*((VLOOKUP(IF(C371="Нет",VLOOKUP(A371,Оп28_BYN→RUB!$A$2:$C$24,3,0),VLOOKUP((A371-1),Оп28_BYN→RUB!$A$2:$C$24,3,0)),$B$2:$G$1990,5,0)-VLOOKUP(B371,$B$2:$G$1990,5,0))/365+(VLOOKUP(IF(C371="Нет",VLOOKUP(A371,Оп28_BYN→RUB!$A$2:$C$24,3,0),VLOOKUP((A371-1),Оп28_BYN→RUB!$A$2:$C$24,3,0)),$B$2:$G$1990,6,0)-VLOOKUP(B371,$B$2:$G$1990,6,0))/366)</f>
        <v>515.70293777328993</v>
      </c>
      <c r="F371" s="54">
        <f>COUNTIF(D372:$D$1990,365)</f>
        <v>1253</v>
      </c>
      <c r="G371" s="54">
        <f>COUNTIF(D372:$D$1990,366)</f>
        <v>366</v>
      </c>
      <c r="H371" s="50"/>
    </row>
    <row r="372" spans="1:8" x14ac:dyDescent="0.25">
      <c r="A372" s="54">
        <f>COUNTIF($C$3:C372,"Да")</f>
        <v>3</v>
      </c>
      <c r="B372" s="53">
        <f t="shared" si="10"/>
        <v>45770</v>
      </c>
      <c r="C372" s="53" t="str">
        <f>IF(ISERROR(VLOOKUP(B372,Оп28_BYN→RUB!$C$3:$C$24,1,0)),"Нет","Да")</f>
        <v>Нет</v>
      </c>
      <c r="D372" s="54">
        <f t="shared" si="11"/>
        <v>365</v>
      </c>
      <c r="E372" s="55">
        <f>('Все выпуски'!$J$4*'Все выпуски'!$J$8)*((VLOOKUP(IF(C372="Нет",VLOOKUP(A372,Оп28_BYN→RUB!$A$2:$C$24,3,0),VLOOKUP((A372-1),Оп28_BYN→RUB!$A$2:$C$24,3,0)),$B$2:$G$1990,5,0)-VLOOKUP(B372,$B$2:$G$1990,5,0))/365+(VLOOKUP(IF(C372="Нет",VLOOKUP(A372,Оп28_BYN→RUB!$A$2:$C$24,3,0),VLOOKUP((A372-1),Оп28_BYN→RUB!$A$2:$C$24,3,0)),$B$2:$G$1990,6,0)-VLOOKUP(B372,$B$2:$G$1990,6,0))/366)</f>
        <v>522.40037852359251</v>
      </c>
      <c r="F372" s="54">
        <f>COUNTIF(D373:$D$1990,365)</f>
        <v>1252</v>
      </c>
      <c r="G372" s="54">
        <f>COUNTIF(D373:$D$1990,366)</f>
        <v>366</v>
      </c>
      <c r="H372" s="50"/>
    </row>
    <row r="373" spans="1:8" x14ac:dyDescent="0.25">
      <c r="A373" s="54">
        <f>COUNTIF($C$3:C373,"Да")</f>
        <v>3</v>
      </c>
      <c r="B373" s="53">
        <f t="shared" si="10"/>
        <v>45771</v>
      </c>
      <c r="C373" s="53" t="str">
        <f>IF(ISERROR(VLOOKUP(B373,Оп28_BYN→RUB!$C$3:$C$24,1,0)),"Нет","Да")</f>
        <v>Нет</v>
      </c>
      <c r="D373" s="54">
        <f t="shared" si="11"/>
        <v>365</v>
      </c>
      <c r="E373" s="55">
        <f>('Все выпуски'!$J$4*'Все выпуски'!$J$8)*((VLOOKUP(IF(C373="Нет",VLOOKUP(A373,Оп28_BYN→RUB!$A$2:$C$24,3,0),VLOOKUP((A373-1),Оп28_BYN→RUB!$A$2:$C$24,3,0)),$B$2:$G$1990,5,0)-VLOOKUP(B373,$B$2:$G$1990,5,0))/365+(VLOOKUP(IF(C373="Нет",VLOOKUP(A373,Оп28_BYN→RUB!$A$2:$C$24,3,0),VLOOKUP((A373-1),Оп28_BYN→RUB!$A$2:$C$24,3,0)),$B$2:$G$1990,6,0)-VLOOKUP(B373,$B$2:$G$1990,6,0))/366)</f>
        <v>529.09781927389497</v>
      </c>
      <c r="F373" s="54">
        <f>COUNTIF(D374:$D$1990,365)</f>
        <v>1251</v>
      </c>
      <c r="G373" s="54">
        <f>COUNTIF(D374:$D$1990,366)</f>
        <v>366</v>
      </c>
      <c r="H373" s="50"/>
    </row>
    <row r="374" spans="1:8" x14ac:dyDescent="0.25">
      <c r="A374" s="54">
        <f>COUNTIF($C$3:C374,"Да")</f>
        <v>3</v>
      </c>
      <c r="B374" s="53">
        <f t="shared" si="10"/>
        <v>45772</v>
      </c>
      <c r="C374" s="53" t="str">
        <f>IF(ISERROR(VLOOKUP(B374,Оп28_BYN→RUB!$C$3:$C$24,1,0)),"Нет","Да")</f>
        <v>Нет</v>
      </c>
      <c r="D374" s="54">
        <f t="shared" si="11"/>
        <v>365</v>
      </c>
      <c r="E374" s="55">
        <f>('Все выпуски'!$J$4*'Все выпуски'!$J$8)*((VLOOKUP(IF(C374="Нет",VLOOKUP(A374,Оп28_BYN→RUB!$A$2:$C$24,3,0),VLOOKUP((A374-1),Оп28_BYN→RUB!$A$2:$C$24,3,0)),$B$2:$G$1990,5,0)-VLOOKUP(B374,$B$2:$G$1990,5,0))/365+(VLOOKUP(IF(C374="Нет",VLOOKUP(A374,Оп28_BYN→RUB!$A$2:$C$24,3,0),VLOOKUP((A374-1),Оп28_BYN→RUB!$A$2:$C$24,3,0)),$B$2:$G$1990,6,0)-VLOOKUP(B374,$B$2:$G$1990,6,0))/366)</f>
        <v>535.79526002419732</v>
      </c>
      <c r="F374" s="54">
        <f>COUNTIF(D375:$D$1990,365)</f>
        <v>1250</v>
      </c>
      <c r="G374" s="54">
        <f>COUNTIF(D375:$D$1990,366)</f>
        <v>366</v>
      </c>
      <c r="H374" s="50"/>
    </row>
    <row r="375" spans="1:8" x14ac:dyDescent="0.25">
      <c r="A375" s="54">
        <f>COUNTIF($C$3:C375,"Да")</f>
        <v>3</v>
      </c>
      <c r="B375" s="53">
        <f t="shared" si="10"/>
        <v>45773</v>
      </c>
      <c r="C375" s="53" t="str">
        <f>IF(ISERROR(VLOOKUP(B375,Оп28_BYN→RUB!$C$3:$C$24,1,0)),"Нет","Да")</f>
        <v>Нет</v>
      </c>
      <c r="D375" s="54">
        <f t="shared" si="11"/>
        <v>365</v>
      </c>
      <c r="E375" s="55">
        <f>('Все выпуски'!$J$4*'Все выпуски'!$J$8)*((VLOOKUP(IF(C375="Нет",VLOOKUP(A375,Оп28_BYN→RUB!$A$2:$C$24,3,0),VLOOKUP((A375-1),Оп28_BYN→RUB!$A$2:$C$24,3,0)),$B$2:$G$1990,5,0)-VLOOKUP(B375,$B$2:$G$1990,5,0))/365+(VLOOKUP(IF(C375="Нет",VLOOKUP(A375,Оп28_BYN→RUB!$A$2:$C$24,3,0),VLOOKUP((A375-1),Оп28_BYN→RUB!$A$2:$C$24,3,0)),$B$2:$G$1990,6,0)-VLOOKUP(B375,$B$2:$G$1990,6,0))/366)</f>
        <v>542.49270077449989</v>
      </c>
      <c r="F375" s="54">
        <f>COUNTIF(D376:$D$1990,365)</f>
        <v>1249</v>
      </c>
      <c r="G375" s="54">
        <f>COUNTIF(D376:$D$1990,366)</f>
        <v>366</v>
      </c>
      <c r="H375" s="50"/>
    </row>
    <row r="376" spans="1:8" x14ac:dyDescent="0.25">
      <c r="A376" s="54">
        <f>COUNTIF($C$3:C376,"Да")</f>
        <v>3</v>
      </c>
      <c r="B376" s="53">
        <f t="shared" si="10"/>
        <v>45774</v>
      </c>
      <c r="C376" s="53" t="str">
        <f>IF(ISERROR(VLOOKUP(B376,Оп28_BYN→RUB!$C$3:$C$24,1,0)),"Нет","Да")</f>
        <v>Нет</v>
      </c>
      <c r="D376" s="54">
        <f t="shared" si="11"/>
        <v>365</v>
      </c>
      <c r="E376" s="55">
        <f>('Все выпуски'!$J$4*'Все выпуски'!$J$8)*((VLOOKUP(IF(C376="Нет",VLOOKUP(A376,Оп28_BYN→RUB!$A$2:$C$24,3,0),VLOOKUP((A376-1),Оп28_BYN→RUB!$A$2:$C$24,3,0)),$B$2:$G$1990,5,0)-VLOOKUP(B376,$B$2:$G$1990,5,0))/365+(VLOOKUP(IF(C376="Нет",VLOOKUP(A376,Оп28_BYN→RUB!$A$2:$C$24,3,0),VLOOKUP((A376-1),Оп28_BYN→RUB!$A$2:$C$24,3,0)),$B$2:$G$1990,6,0)-VLOOKUP(B376,$B$2:$G$1990,6,0))/366)</f>
        <v>549.19014152480236</v>
      </c>
      <c r="F376" s="54">
        <f>COUNTIF(D377:$D$1990,365)</f>
        <v>1248</v>
      </c>
      <c r="G376" s="54">
        <f>COUNTIF(D377:$D$1990,366)</f>
        <v>366</v>
      </c>
      <c r="H376" s="50"/>
    </row>
    <row r="377" spans="1:8" x14ac:dyDescent="0.25">
      <c r="A377" s="54">
        <f>COUNTIF($C$3:C377,"Да")</f>
        <v>3</v>
      </c>
      <c r="B377" s="53">
        <f t="shared" si="10"/>
        <v>45775</v>
      </c>
      <c r="C377" s="53" t="str">
        <f>IF(ISERROR(VLOOKUP(B377,Оп28_BYN→RUB!$C$3:$C$24,1,0)),"Нет","Да")</f>
        <v>Нет</v>
      </c>
      <c r="D377" s="54">
        <f t="shared" si="11"/>
        <v>365</v>
      </c>
      <c r="E377" s="55">
        <f>('Все выпуски'!$J$4*'Все выпуски'!$J$8)*((VLOOKUP(IF(C377="Нет",VLOOKUP(A377,Оп28_BYN→RUB!$A$2:$C$24,3,0),VLOOKUP((A377-1),Оп28_BYN→RUB!$A$2:$C$24,3,0)),$B$2:$G$1990,5,0)-VLOOKUP(B377,$B$2:$G$1990,5,0))/365+(VLOOKUP(IF(C377="Нет",VLOOKUP(A377,Оп28_BYN→RUB!$A$2:$C$24,3,0),VLOOKUP((A377-1),Оп28_BYN→RUB!$A$2:$C$24,3,0)),$B$2:$G$1990,6,0)-VLOOKUP(B377,$B$2:$G$1990,6,0))/366)</f>
        <v>555.88758227510482</v>
      </c>
      <c r="F377" s="54">
        <f>COUNTIF(D378:$D$1990,365)</f>
        <v>1247</v>
      </c>
      <c r="G377" s="54">
        <f>COUNTIF(D378:$D$1990,366)</f>
        <v>366</v>
      </c>
      <c r="H377" s="50"/>
    </row>
    <row r="378" spans="1:8" x14ac:dyDescent="0.25">
      <c r="A378" s="54">
        <f>COUNTIF($C$3:C378,"Да")</f>
        <v>3</v>
      </c>
      <c r="B378" s="53">
        <f t="shared" si="10"/>
        <v>45776</v>
      </c>
      <c r="C378" s="53" t="str">
        <f>IF(ISERROR(VLOOKUP(B378,Оп28_BYN→RUB!$C$3:$C$24,1,0)),"Нет","Да")</f>
        <v>Нет</v>
      </c>
      <c r="D378" s="54">
        <f t="shared" si="11"/>
        <v>365</v>
      </c>
      <c r="E378" s="55">
        <f>('Все выпуски'!$J$4*'Все выпуски'!$J$8)*((VLOOKUP(IF(C378="Нет",VLOOKUP(A378,Оп28_BYN→RUB!$A$2:$C$24,3,0),VLOOKUP((A378-1),Оп28_BYN→RUB!$A$2:$C$24,3,0)),$B$2:$G$1990,5,0)-VLOOKUP(B378,$B$2:$G$1990,5,0))/365+(VLOOKUP(IF(C378="Нет",VLOOKUP(A378,Оп28_BYN→RUB!$A$2:$C$24,3,0),VLOOKUP((A378-1),Оп28_BYN→RUB!$A$2:$C$24,3,0)),$B$2:$G$1990,6,0)-VLOOKUP(B378,$B$2:$G$1990,6,0))/366)</f>
        <v>562.58502302540728</v>
      </c>
      <c r="F378" s="54">
        <f>COUNTIF(D379:$D$1990,365)</f>
        <v>1246</v>
      </c>
      <c r="G378" s="54">
        <f>COUNTIF(D379:$D$1990,366)</f>
        <v>366</v>
      </c>
      <c r="H378" s="50"/>
    </row>
    <row r="379" spans="1:8" x14ac:dyDescent="0.25">
      <c r="A379" s="54">
        <f>COUNTIF($C$3:C379,"Да")</f>
        <v>3</v>
      </c>
      <c r="B379" s="53">
        <f t="shared" si="10"/>
        <v>45777</v>
      </c>
      <c r="C379" s="53" t="str">
        <f>IF(ISERROR(VLOOKUP(B379,Оп28_BYN→RUB!$C$3:$C$24,1,0)),"Нет","Да")</f>
        <v>Нет</v>
      </c>
      <c r="D379" s="54">
        <f t="shared" si="11"/>
        <v>365</v>
      </c>
      <c r="E379" s="55">
        <f>('Все выпуски'!$J$4*'Все выпуски'!$J$8)*((VLOOKUP(IF(C379="Нет",VLOOKUP(A379,Оп28_BYN→RUB!$A$2:$C$24,3,0),VLOOKUP((A379-1),Оп28_BYN→RUB!$A$2:$C$24,3,0)),$B$2:$G$1990,5,0)-VLOOKUP(B379,$B$2:$G$1990,5,0))/365+(VLOOKUP(IF(C379="Нет",VLOOKUP(A379,Оп28_BYN→RUB!$A$2:$C$24,3,0),VLOOKUP((A379-1),Оп28_BYN→RUB!$A$2:$C$24,3,0)),$B$2:$G$1990,6,0)-VLOOKUP(B379,$B$2:$G$1990,6,0))/366)</f>
        <v>569.28246377570974</v>
      </c>
      <c r="F379" s="54">
        <f>COUNTIF(D380:$D$1990,365)</f>
        <v>1245</v>
      </c>
      <c r="G379" s="54">
        <f>COUNTIF(D380:$D$1990,366)</f>
        <v>366</v>
      </c>
      <c r="H379" s="50"/>
    </row>
    <row r="380" spans="1:8" x14ac:dyDescent="0.25">
      <c r="A380" s="54">
        <f>COUNTIF($C$3:C380,"Да")</f>
        <v>3</v>
      </c>
      <c r="B380" s="53">
        <f t="shared" si="10"/>
        <v>45778</v>
      </c>
      <c r="C380" s="53" t="str">
        <f>IF(ISERROR(VLOOKUP(B380,Оп28_BYN→RUB!$C$3:$C$24,1,0)),"Нет","Да")</f>
        <v>Нет</v>
      </c>
      <c r="D380" s="54">
        <f t="shared" si="11"/>
        <v>365</v>
      </c>
      <c r="E380" s="55">
        <f>('Все выпуски'!$J$4*'Все выпуски'!$J$8)*((VLOOKUP(IF(C380="Нет",VLOOKUP(A380,Оп28_BYN→RUB!$A$2:$C$24,3,0),VLOOKUP((A380-1),Оп28_BYN→RUB!$A$2:$C$24,3,0)),$B$2:$G$1990,5,0)-VLOOKUP(B380,$B$2:$G$1990,5,0))/365+(VLOOKUP(IF(C380="Нет",VLOOKUP(A380,Оп28_BYN→RUB!$A$2:$C$24,3,0),VLOOKUP((A380-1),Оп28_BYN→RUB!$A$2:$C$24,3,0)),$B$2:$G$1990,6,0)-VLOOKUP(B380,$B$2:$G$1990,6,0))/366)</f>
        <v>575.97990452601221</v>
      </c>
      <c r="F380" s="54">
        <f>COUNTIF(D381:$D$1990,365)</f>
        <v>1244</v>
      </c>
      <c r="G380" s="54">
        <f>COUNTIF(D381:$D$1990,366)</f>
        <v>366</v>
      </c>
      <c r="H380" s="50"/>
    </row>
    <row r="381" spans="1:8" x14ac:dyDescent="0.25">
      <c r="A381" s="54">
        <f>COUNTIF($C$3:C381,"Да")</f>
        <v>3</v>
      </c>
      <c r="B381" s="53">
        <f t="shared" si="10"/>
        <v>45779</v>
      </c>
      <c r="C381" s="53" t="str">
        <f>IF(ISERROR(VLOOKUP(B381,Оп28_BYN→RUB!$C$3:$C$24,1,0)),"Нет","Да")</f>
        <v>Нет</v>
      </c>
      <c r="D381" s="54">
        <f t="shared" si="11"/>
        <v>365</v>
      </c>
      <c r="E381" s="55">
        <f>('Все выпуски'!$J$4*'Все выпуски'!$J$8)*((VLOOKUP(IF(C381="Нет",VLOOKUP(A381,Оп28_BYN→RUB!$A$2:$C$24,3,0),VLOOKUP((A381-1),Оп28_BYN→RUB!$A$2:$C$24,3,0)),$B$2:$G$1990,5,0)-VLOOKUP(B381,$B$2:$G$1990,5,0))/365+(VLOOKUP(IF(C381="Нет",VLOOKUP(A381,Оп28_BYN→RUB!$A$2:$C$24,3,0),VLOOKUP((A381-1),Оп28_BYN→RUB!$A$2:$C$24,3,0)),$B$2:$G$1990,6,0)-VLOOKUP(B381,$B$2:$G$1990,6,0))/366)</f>
        <v>582.67734527631467</v>
      </c>
      <c r="F381" s="54">
        <f>COUNTIF(D382:$D$1990,365)</f>
        <v>1243</v>
      </c>
      <c r="G381" s="54">
        <f>COUNTIF(D382:$D$1990,366)</f>
        <v>366</v>
      </c>
      <c r="H381" s="50"/>
    </row>
    <row r="382" spans="1:8" x14ac:dyDescent="0.25">
      <c r="A382" s="54">
        <f>COUNTIF($C$3:C382,"Да")</f>
        <v>3</v>
      </c>
      <c r="B382" s="53">
        <f t="shared" si="10"/>
        <v>45780</v>
      </c>
      <c r="C382" s="53" t="str">
        <f>IF(ISERROR(VLOOKUP(B382,Оп28_BYN→RUB!$C$3:$C$24,1,0)),"Нет","Да")</f>
        <v>Нет</v>
      </c>
      <c r="D382" s="54">
        <f t="shared" si="11"/>
        <v>365</v>
      </c>
      <c r="E382" s="55">
        <f>('Все выпуски'!$J$4*'Все выпуски'!$J$8)*((VLOOKUP(IF(C382="Нет",VLOOKUP(A382,Оп28_BYN→RUB!$A$2:$C$24,3,0),VLOOKUP((A382-1),Оп28_BYN→RUB!$A$2:$C$24,3,0)),$B$2:$G$1990,5,0)-VLOOKUP(B382,$B$2:$G$1990,5,0))/365+(VLOOKUP(IF(C382="Нет",VLOOKUP(A382,Оп28_BYN→RUB!$A$2:$C$24,3,0),VLOOKUP((A382-1),Оп28_BYN→RUB!$A$2:$C$24,3,0)),$B$2:$G$1990,6,0)-VLOOKUP(B382,$B$2:$G$1990,6,0))/366)</f>
        <v>589.37478602661713</v>
      </c>
      <c r="F382" s="54">
        <f>COUNTIF(D383:$D$1990,365)</f>
        <v>1242</v>
      </c>
      <c r="G382" s="54">
        <f>COUNTIF(D383:$D$1990,366)</f>
        <v>366</v>
      </c>
      <c r="H382" s="50"/>
    </row>
    <row r="383" spans="1:8" x14ac:dyDescent="0.25">
      <c r="A383" s="54">
        <f>COUNTIF($C$3:C383,"Да")</f>
        <v>4</v>
      </c>
      <c r="B383" s="53">
        <f t="shared" si="10"/>
        <v>45781</v>
      </c>
      <c r="C383" s="53" t="str">
        <f>IF(ISERROR(VLOOKUP(B383,Оп28_BYN→RUB!$C$3:$C$24,1,0)),"Нет","Да")</f>
        <v>Да</v>
      </c>
      <c r="D383" s="54">
        <f t="shared" si="11"/>
        <v>365</v>
      </c>
      <c r="E383" s="55">
        <f>('Все выпуски'!$J$4*'Все выпуски'!$J$8)*((VLOOKUP(IF(C383="Нет",VLOOKUP(A383,Оп28_BYN→RUB!$A$2:$C$24,3,0),VLOOKUP((A383-1),Оп28_BYN→RUB!$A$2:$C$24,3,0)),$B$2:$G$1990,5,0)-VLOOKUP(B383,$B$2:$G$1990,5,0))/365+(VLOOKUP(IF(C383="Нет",VLOOKUP(A383,Оп28_BYN→RUB!$A$2:$C$24,3,0),VLOOKUP((A383-1),Оп28_BYN→RUB!$A$2:$C$24,3,0)),$B$2:$G$1990,6,0)-VLOOKUP(B383,$B$2:$G$1990,6,0))/366)</f>
        <v>596.07222677691959</v>
      </c>
      <c r="F383" s="54">
        <f>COUNTIF(D384:$D$1990,365)</f>
        <v>1241</v>
      </c>
      <c r="G383" s="54">
        <f>COUNTIF(D384:$D$1990,366)</f>
        <v>366</v>
      </c>
      <c r="H383" s="50"/>
    </row>
    <row r="384" spans="1:8" x14ac:dyDescent="0.25">
      <c r="A384" s="54">
        <f>COUNTIF($C$3:C384,"Да")</f>
        <v>4</v>
      </c>
      <c r="B384" s="53">
        <f t="shared" si="10"/>
        <v>45782</v>
      </c>
      <c r="C384" s="53" t="str">
        <f>IF(ISERROR(VLOOKUP(B384,Оп28_BYN→RUB!$C$3:$C$24,1,0)),"Нет","Да")</f>
        <v>Нет</v>
      </c>
      <c r="D384" s="54">
        <f t="shared" si="11"/>
        <v>365</v>
      </c>
      <c r="E384" s="55">
        <f>('Все выпуски'!$J$4*'Все выпуски'!$J$8)*((VLOOKUP(IF(C384="Нет",VLOOKUP(A384,Оп28_BYN→RUB!$A$2:$C$24,3,0),VLOOKUP((A384-1),Оп28_BYN→RUB!$A$2:$C$24,3,0)),$B$2:$G$1990,5,0)-VLOOKUP(B384,$B$2:$G$1990,5,0))/365+(VLOOKUP(IF(C384="Нет",VLOOKUP(A384,Оп28_BYN→RUB!$A$2:$C$24,3,0),VLOOKUP((A384-1),Оп28_BYN→RUB!$A$2:$C$24,3,0)),$B$2:$G$1990,6,0)-VLOOKUP(B384,$B$2:$G$1990,6,0))/366)</f>
        <v>6.6974407503024675</v>
      </c>
      <c r="F384" s="54">
        <f>COUNTIF(D385:$D$1990,365)</f>
        <v>1240</v>
      </c>
      <c r="G384" s="54">
        <f>COUNTIF(D385:$D$1990,366)</f>
        <v>366</v>
      </c>
      <c r="H384" s="50"/>
    </row>
    <row r="385" spans="1:8" x14ac:dyDescent="0.25">
      <c r="A385" s="54">
        <f>COUNTIF($C$3:C385,"Да")</f>
        <v>4</v>
      </c>
      <c r="B385" s="53">
        <f t="shared" si="10"/>
        <v>45783</v>
      </c>
      <c r="C385" s="53" t="str">
        <f>IF(ISERROR(VLOOKUP(B385,Оп28_BYN→RUB!$C$3:$C$24,1,0)),"Нет","Да")</f>
        <v>Нет</v>
      </c>
      <c r="D385" s="54">
        <f t="shared" si="11"/>
        <v>365</v>
      </c>
      <c r="E385" s="55">
        <f>('Все выпуски'!$J$4*'Все выпуски'!$J$8)*((VLOOKUP(IF(C385="Нет",VLOOKUP(A385,Оп28_BYN→RUB!$A$2:$C$24,3,0),VLOOKUP((A385-1),Оп28_BYN→RUB!$A$2:$C$24,3,0)),$B$2:$G$1990,5,0)-VLOOKUP(B385,$B$2:$G$1990,5,0))/365+(VLOOKUP(IF(C385="Нет",VLOOKUP(A385,Оп28_BYN→RUB!$A$2:$C$24,3,0),VLOOKUP((A385-1),Оп28_BYN→RUB!$A$2:$C$24,3,0)),$B$2:$G$1990,6,0)-VLOOKUP(B385,$B$2:$G$1990,6,0))/366)</f>
        <v>13.394881500604935</v>
      </c>
      <c r="F385" s="54">
        <f>COUNTIF(D386:$D$1990,365)</f>
        <v>1239</v>
      </c>
      <c r="G385" s="54">
        <f>COUNTIF(D386:$D$1990,366)</f>
        <v>366</v>
      </c>
      <c r="H385" s="50"/>
    </row>
    <row r="386" spans="1:8" x14ac:dyDescent="0.25">
      <c r="A386" s="54">
        <f>COUNTIF($C$3:C386,"Да")</f>
        <v>4</v>
      </c>
      <c r="B386" s="53">
        <f t="shared" si="10"/>
        <v>45784</v>
      </c>
      <c r="C386" s="53" t="str">
        <f>IF(ISERROR(VLOOKUP(B386,Оп28_BYN→RUB!$C$3:$C$24,1,0)),"Нет","Да")</f>
        <v>Нет</v>
      </c>
      <c r="D386" s="54">
        <f t="shared" si="11"/>
        <v>365</v>
      </c>
      <c r="E386" s="55">
        <f>('Все выпуски'!$J$4*'Все выпуски'!$J$8)*((VLOOKUP(IF(C386="Нет",VLOOKUP(A386,Оп28_BYN→RUB!$A$2:$C$24,3,0),VLOOKUP((A386-1),Оп28_BYN→RUB!$A$2:$C$24,3,0)),$B$2:$G$1990,5,0)-VLOOKUP(B386,$B$2:$G$1990,5,0))/365+(VLOOKUP(IF(C386="Нет",VLOOKUP(A386,Оп28_BYN→RUB!$A$2:$C$24,3,0),VLOOKUP((A386-1),Оп28_BYN→RUB!$A$2:$C$24,3,0)),$B$2:$G$1990,6,0)-VLOOKUP(B386,$B$2:$G$1990,6,0))/366)</f>
        <v>20.092322250907401</v>
      </c>
      <c r="F386" s="54">
        <f>COUNTIF(D387:$D$1990,365)</f>
        <v>1238</v>
      </c>
      <c r="G386" s="54">
        <f>COUNTIF(D387:$D$1990,366)</f>
        <v>366</v>
      </c>
      <c r="H386" s="50"/>
    </row>
    <row r="387" spans="1:8" x14ac:dyDescent="0.25">
      <c r="A387" s="54">
        <f>COUNTIF($C$3:C387,"Да")</f>
        <v>4</v>
      </c>
      <c r="B387" s="53">
        <f t="shared" si="10"/>
        <v>45785</v>
      </c>
      <c r="C387" s="53" t="str">
        <f>IF(ISERROR(VLOOKUP(B387,Оп28_BYN→RUB!$C$3:$C$24,1,0)),"Нет","Да")</f>
        <v>Нет</v>
      </c>
      <c r="D387" s="54">
        <f t="shared" si="11"/>
        <v>365</v>
      </c>
      <c r="E387" s="55">
        <f>('Все выпуски'!$J$4*'Все выпуски'!$J$8)*((VLOOKUP(IF(C387="Нет",VLOOKUP(A387,Оп28_BYN→RUB!$A$2:$C$24,3,0),VLOOKUP((A387-1),Оп28_BYN→RUB!$A$2:$C$24,3,0)),$B$2:$G$1990,5,0)-VLOOKUP(B387,$B$2:$G$1990,5,0))/365+(VLOOKUP(IF(C387="Нет",VLOOKUP(A387,Оп28_BYN→RUB!$A$2:$C$24,3,0),VLOOKUP((A387-1),Оп28_BYN→RUB!$A$2:$C$24,3,0)),$B$2:$G$1990,6,0)-VLOOKUP(B387,$B$2:$G$1990,6,0))/366)</f>
        <v>26.78976300120987</v>
      </c>
      <c r="F387" s="54">
        <f>COUNTIF(D388:$D$1990,365)</f>
        <v>1237</v>
      </c>
      <c r="G387" s="54">
        <f>COUNTIF(D388:$D$1990,366)</f>
        <v>366</v>
      </c>
      <c r="H387" s="50"/>
    </row>
    <row r="388" spans="1:8" x14ac:dyDescent="0.25">
      <c r="A388" s="54">
        <f>COUNTIF($C$3:C388,"Да")</f>
        <v>4</v>
      </c>
      <c r="B388" s="53">
        <f t="shared" ref="B388:B451" si="12">B387+1</f>
        <v>45786</v>
      </c>
      <c r="C388" s="53" t="str">
        <f>IF(ISERROR(VLOOKUP(B388,Оп28_BYN→RUB!$C$3:$C$24,1,0)),"Нет","Да")</f>
        <v>Нет</v>
      </c>
      <c r="D388" s="54">
        <f t="shared" ref="D388:D451" si="13">IF(MOD(YEAR(B388),4)=0,366,365)</f>
        <v>365</v>
      </c>
      <c r="E388" s="55">
        <f>('Все выпуски'!$J$4*'Все выпуски'!$J$8)*((VLOOKUP(IF(C388="Нет",VLOOKUP(A388,Оп28_BYN→RUB!$A$2:$C$24,3,0),VLOOKUP((A388-1),Оп28_BYN→RUB!$A$2:$C$24,3,0)),$B$2:$G$1990,5,0)-VLOOKUP(B388,$B$2:$G$1990,5,0))/365+(VLOOKUP(IF(C388="Нет",VLOOKUP(A388,Оп28_BYN→RUB!$A$2:$C$24,3,0),VLOOKUP((A388-1),Оп28_BYN→RUB!$A$2:$C$24,3,0)),$B$2:$G$1990,6,0)-VLOOKUP(B388,$B$2:$G$1990,6,0))/366)</f>
        <v>33.487203751512332</v>
      </c>
      <c r="F388" s="54">
        <f>COUNTIF(D389:$D$1990,365)</f>
        <v>1236</v>
      </c>
      <c r="G388" s="54">
        <f>COUNTIF(D389:$D$1990,366)</f>
        <v>366</v>
      </c>
      <c r="H388" s="50"/>
    </row>
    <row r="389" spans="1:8" x14ac:dyDescent="0.25">
      <c r="A389" s="54">
        <f>COUNTIF($C$3:C389,"Да")</f>
        <v>4</v>
      </c>
      <c r="B389" s="53">
        <f t="shared" si="12"/>
        <v>45787</v>
      </c>
      <c r="C389" s="53" t="str">
        <f>IF(ISERROR(VLOOKUP(B389,Оп28_BYN→RUB!$C$3:$C$24,1,0)),"Нет","Да")</f>
        <v>Нет</v>
      </c>
      <c r="D389" s="54">
        <f t="shared" si="13"/>
        <v>365</v>
      </c>
      <c r="E389" s="55">
        <f>('Все выпуски'!$J$4*'Все выпуски'!$J$8)*((VLOOKUP(IF(C389="Нет",VLOOKUP(A389,Оп28_BYN→RUB!$A$2:$C$24,3,0),VLOOKUP((A389-1),Оп28_BYN→RUB!$A$2:$C$24,3,0)),$B$2:$G$1990,5,0)-VLOOKUP(B389,$B$2:$G$1990,5,0))/365+(VLOOKUP(IF(C389="Нет",VLOOKUP(A389,Оп28_BYN→RUB!$A$2:$C$24,3,0),VLOOKUP((A389-1),Оп28_BYN→RUB!$A$2:$C$24,3,0)),$B$2:$G$1990,6,0)-VLOOKUP(B389,$B$2:$G$1990,6,0))/366)</f>
        <v>40.184644501814802</v>
      </c>
      <c r="F389" s="54">
        <f>COUNTIF(D390:$D$1990,365)</f>
        <v>1235</v>
      </c>
      <c r="G389" s="54">
        <f>COUNTIF(D390:$D$1990,366)</f>
        <v>366</v>
      </c>
      <c r="H389" s="50"/>
    </row>
    <row r="390" spans="1:8" x14ac:dyDescent="0.25">
      <c r="A390" s="54">
        <f>COUNTIF($C$3:C390,"Да")</f>
        <v>4</v>
      </c>
      <c r="B390" s="53">
        <f t="shared" si="12"/>
        <v>45788</v>
      </c>
      <c r="C390" s="53" t="str">
        <f>IF(ISERROR(VLOOKUP(B390,Оп28_BYN→RUB!$C$3:$C$24,1,0)),"Нет","Да")</f>
        <v>Нет</v>
      </c>
      <c r="D390" s="54">
        <f t="shared" si="13"/>
        <v>365</v>
      </c>
      <c r="E390" s="55">
        <f>('Все выпуски'!$J$4*'Все выпуски'!$J$8)*((VLOOKUP(IF(C390="Нет",VLOOKUP(A390,Оп28_BYN→RUB!$A$2:$C$24,3,0),VLOOKUP((A390-1),Оп28_BYN→RUB!$A$2:$C$24,3,0)),$B$2:$G$1990,5,0)-VLOOKUP(B390,$B$2:$G$1990,5,0))/365+(VLOOKUP(IF(C390="Нет",VLOOKUP(A390,Оп28_BYN→RUB!$A$2:$C$24,3,0),VLOOKUP((A390-1),Оп28_BYN→RUB!$A$2:$C$24,3,0)),$B$2:$G$1990,6,0)-VLOOKUP(B390,$B$2:$G$1990,6,0))/366)</f>
        <v>46.882085252117278</v>
      </c>
      <c r="F390" s="54">
        <f>COUNTIF(D391:$D$1990,365)</f>
        <v>1234</v>
      </c>
      <c r="G390" s="54">
        <f>COUNTIF(D391:$D$1990,366)</f>
        <v>366</v>
      </c>
      <c r="H390" s="50"/>
    </row>
    <row r="391" spans="1:8" x14ac:dyDescent="0.25">
      <c r="A391" s="54">
        <f>COUNTIF($C$3:C391,"Да")</f>
        <v>4</v>
      </c>
      <c r="B391" s="53">
        <f t="shared" si="12"/>
        <v>45789</v>
      </c>
      <c r="C391" s="53" t="str">
        <f>IF(ISERROR(VLOOKUP(B391,Оп28_BYN→RUB!$C$3:$C$24,1,0)),"Нет","Да")</f>
        <v>Нет</v>
      </c>
      <c r="D391" s="54">
        <f t="shared" si="13"/>
        <v>365</v>
      </c>
      <c r="E391" s="55">
        <f>('Все выпуски'!$J$4*'Все выпуски'!$J$8)*((VLOOKUP(IF(C391="Нет",VLOOKUP(A391,Оп28_BYN→RUB!$A$2:$C$24,3,0),VLOOKUP((A391-1),Оп28_BYN→RUB!$A$2:$C$24,3,0)),$B$2:$G$1990,5,0)-VLOOKUP(B391,$B$2:$G$1990,5,0))/365+(VLOOKUP(IF(C391="Нет",VLOOKUP(A391,Оп28_BYN→RUB!$A$2:$C$24,3,0),VLOOKUP((A391-1),Оп28_BYN→RUB!$A$2:$C$24,3,0)),$B$2:$G$1990,6,0)-VLOOKUP(B391,$B$2:$G$1990,6,0))/366)</f>
        <v>53.57952600241974</v>
      </c>
      <c r="F391" s="54">
        <f>COUNTIF(D392:$D$1990,365)</f>
        <v>1233</v>
      </c>
      <c r="G391" s="54">
        <f>COUNTIF(D392:$D$1990,366)</f>
        <v>366</v>
      </c>
      <c r="H391" s="50"/>
    </row>
    <row r="392" spans="1:8" x14ac:dyDescent="0.25">
      <c r="A392" s="54">
        <f>COUNTIF($C$3:C392,"Да")</f>
        <v>4</v>
      </c>
      <c r="B392" s="53">
        <f t="shared" si="12"/>
        <v>45790</v>
      </c>
      <c r="C392" s="53" t="str">
        <f>IF(ISERROR(VLOOKUP(B392,Оп28_BYN→RUB!$C$3:$C$24,1,0)),"Нет","Да")</f>
        <v>Нет</v>
      </c>
      <c r="D392" s="54">
        <f t="shared" si="13"/>
        <v>365</v>
      </c>
      <c r="E392" s="55">
        <f>('Все выпуски'!$J$4*'Все выпуски'!$J$8)*((VLOOKUP(IF(C392="Нет",VLOOKUP(A392,Оп28_BYN→RUB!$A$2:$C$24,3,0),VLOOKUP((A392-1),Оп28_BYN→RUB!$A$2:$C$24,3,0)),$B$2:$G$1990,5,0)-VLOOKUP(B392,$B$2:$G$1990,5,0))/365+(VLOOKUP(IF(C392="Нет",VLOOKUP(A392,Оп28_BYN→RUB!$A$2:$C$24,3,0),VLOOKUP((A392-1),Оп28_BYN→RUB!$A$2:$C$24,3,0)),$B$2:$G$1990,6,0)-VLOOKUP(B392,$B$2:$G$1990,6,0))/366)</f>
        <v>60.276966752722203</v>
      </c>
      <c r="F392" s="54">
        <f>COUNTIF(D393:$D$1990,365)</f>
        <v>1232</v>
      </c>
      <c r="G392" s="54">
        <f>COUNTIF(D393:$D$1990,366)</f>
        <v>366</v>
      </c>
      <c r="H392" s="50"/>
    </row>
    <row r="393" spans="1:8" x14ac:dyDescent="0.25">
      <c r="A393" s="54">
        <f>COUNTIF($C$3:C393,"Да")</f>
        <v>4</v>
      </c>
      <c r="B393" s="53">
        <f t="shared" si="12"/>
        <v>45791</v>
      </c>
      <c r="C393" s="53" t="str">
        <f>IF(ISERROR(VLOOKUP(B393,Оп28_BYN→RUB!$C$3:$C$24,1,0)),"Нет","Да")</f>
        <v>Нет</v>
      </c>
      <c r="D393" s="54">
        <f t="shared" si="13"/>
        <v>365</v>
      </c>
      <c r="E393" s="55">
        <f>('Все выпуски'!$J$4*'Все выпуски'!$J$8)*((VLOOKUP(IF(C393="Нет",VLOOKUP(A393,Оп28_BYN→RUB!$A$2:$C$24,3,0),VLOOKUP((A393-1),Оп28_BYN→RUB!$A$2:$C$24,3,0)),$B$2:$G$1990,5,0)-VLOOKUP(B393,$B$2:$G$1990,5,0))/365+(VLOOKUP(IF(C393="Нет",VLOOKUP(A393,Оп28_BYN→RUB!$A$2:$C$24,3,0),VLOOKUP((A393-1),Оп28_BYN→RUB!$A$2:$C$24,3,0)),$B$2:$G$1990,6,0)-VLOOKUP(B393,$B$2:$G$1990,6,0))/366)</f>
        <v>66.974407503024665</v>
      </c>
      <c r="F393" s="54">
        <f>COUNTIF(D394:$D$1990,365)</f>
        <v>1231</v>
      </c>
      <c r="G393" s="54">
        <f>COUNTIF(D394:$D$1990,366)</f>
        <v>366</v>
      </c>
      <c r="H393" s="50"/>
    </row>
    <row r="394" spans="1:8" x14ac:dyDescent="0.25">
      <c r="A394" s="54">
        <f>COUNTIF($C$3:C394,"Да")</f>
        <v>4</v>
      </c>
      <c r="B394" s="53">
        <f t="shared" si="12"/>
        <v>45792</v>
      </c>
      <c r="C394" s="53" t="str">
        <f>IF(ISERROR(VLOOKUP(B394,Оп28_BYN→RUB!$C$3:$C$24,1,0)),"Нет","Да")</f>
        <v>Нет</v>
      </c>
      <c r="D394" s="54">
        <f t="shared" si="13"/>
        <v>365</v>
      </c>
      <c r="E394" s="55">
        <f>('Все выпуски'!$J$4*'Все выпуски'!$J$8)*((VLOOKUP(IF(C394="Нет",VLOOKUP(A394,Оп28_BYN→RUB!$A$2:$C$24,3,0),VLOOKUP((A394-1),Оп28_BYN→RUB!$A$2:$C$24,3,0)),$B$2:$G$1990,5,0)-VLOOKUP(B394,$B$2:$G$1990,5,0))/365+(VLOOKUP(IF(C394="Нет",VLOOKUP(A394,Оп28_BYN→RUB!$A$2:$C$24,3,0),VLOOKUP((A394-1),Оп28_BYN→RUB!$A$2:$C$24,3,0)),$B$2:$G$1990,6,0)-VLOOKUP(B394,$B$2:$G$1990,6,0))/366)</f>
        <v>73.671848253327141</v>
      </c>
      <c r="F394" s="54">
        <f>COUNTIF(D395:$D$1990,365)</f>
        <v>1230</v>
      </c>
      <c r="G394" s="54">
        <f>COUNTIF(D395:$D$1990,366)</f>
        <v>366</v>
      </c>
      <c r="H394" s="50"/>
    </row>
    <row r="395" spans="1:8" x14ac:dyDescent="0.25">
      <c r="A395" s="54">
        <f>COUNTIF($C$3:C395,"Да")</f>
        <v>4</v>
      </c>
      <c r="B395" s="53">
        <f t="shared" si="12"/>
        <v>45793</v>
      </c>
      <c r="C395" s="53" t="str">
        <f>IF(ISERROR(VLOOKUP(B395,Оп28_BYN→RUB!$C$3:$C$24,1,0)),"Нет","Да")</f>
        <v>Нет</v>
      </c>
      <c r="D395" s="54">
        <f t="shared" si="13"/>
        <v>365</v>
      </c>
      <c r="E395" s="55">
        <f>('Все выпуски'!$J$4*'Все выпуски'!$J$8)*((VLOOKUP(IF(C395="Нет",VLOOKUP(A395,Оп28_BYN→RUB!$A$2:$C$24,3,0),VLOOKUP((A395-1),Оп28_BYN→RUB!$A$2:$C$24,3,0)),$B$2:$G$1990,5,0)-VLOOKUP(B395,$B$2:$G$1990,5,0))/365+(VLOOKUP(IF(C395="Нет",VLOOKUP(A395,Оп28_BYN→RUB!$A$2:$C$24,3,0),VLOOKUP((A395-1),Оп28_BYN→RUB!$A$2:$C$24,3,0)),$B$2:$G$1990,6,0)-VLOOKUP(B395,$B$2:$G$1990,6,0))/366)</f>
        <v>80.369289003629603</v>
      </c>
      <c r="F395" s="54">
        <f>COUNTIF(D396:$D$1990,365)</f>
        <v>1229</v>
      </c>
      <c r="G395" s="54">
        <f>COUNTIF(D396:$D$1990,366)</f>
        <v>366</v>
      </c>
      <c r="H395" s="50"/>
    </row>
    <row r="396" spans="1:8" x14ac:dyDescent="0.25">
      <c r="A396" s="54">
        <f>COUNTIF($C$3:C396,"Да")</f>
        <v>4</v>
      </c>
      <c r="B396" s="53">
        <f t="shared" si="12"/>
        <v>45794</v>
      </c>
      <c r="C396" s="53" t="str">
        <f>IF(ISERROR(VLOOKUP(B396,Оп28_BYN→RUB!$C$3:$C$24,1,0)),"Нет","Да")</f>
        <v>Нет</v>
      </c>
      <c r="D396" s="54">
        <f t="shared" si="13"/>
        <v>365</v>
      </c>
      <c r="E396" s="55">
        <f>('Все выпуски'!$J$4*'Все выпуски'!$J$8)*((VLOOKUP(IF(C396="Нет",VLOOKUP(A396,Оп28_BYN→RUB!$A$2:$C$24,3,0),VLOOKUP((A396-1),Оп28_BYN→RUB!$A$2:$C$24,3,0)),$B$2:$G$1990,5,0)-VLOOKUP(B396,$B$2:$G$1990,5,0))/365+(VLOOKUP(IF(C396="Нет",VLOOKUP(A396,Оп28_BYN→RUB!$A$2:$C$24,3,0),VLOOKUP((A396-1),Оп28_BYN→RUB!$A$2:$C$24,3,0)),$B$2:$G$1990,6,0)-VLOOKUP(B396,$B$2:$G$1990,6,0))/366)</f>
        <v>87.06672975393208</v>
      </c>
      <c r="F396" s="54">
        <f>COUNTIF(D397:$D$1990,365)</f>
        <v>1228</v>
      </c>
      <c r="G396" s="54">
        <f>COUNTIF(D397:$D$1990,366)</f>
        <v>366</v>
      </c>
      <c r="H396" s="50"/>
    </row>
    <row r="397" spans="1:8" x14ac:dyDescent="0.25">
      <c r="A397" s="54">
        <f>COUNTIF($C$3:C397,"Да")</f>
        <v>4</v>
      </c>
      <c r="B397" s="53">
        <f t="shared" si="12"/>
        <v>45795</v>
      </c>
      <c r="C397" s="53" t="str">
        <f>IF(ISERROR(VLOOKUP(B397,Оп28_BYN→RUB!$C$3:$C$24,1,0)),"Нет","Да")</f>
        <v>Нет</v>
      </c>
      <c r="D397" s="54">
        <f t="shared" si="13"/>
        <v>365</v>
      </c>
      <c r="E397" s="55">
        <f>('Все выпуски'!$J$4*'Все выпуски'!$J$8)*((VLOOKUP(IF(C397="Нет",VLOOKUP(A397,Оп28_BYN→RUB!$A$2:$C$24,3,0),VLOOKUP((A397-1),Оп28_BYN→RUB!$A$2:$C$24,3,0)),$B$2:$G$1990,5,0)-VLOOKUP(B397,$B$2:$G$1990,5,0))/365+(VLOOKUP(IF(C397="Нет",VLOOKUP(A397,Оп28_BYN→RUB!$A$2:$C$24,3,0),VLOOKUP((A397-1),Оп28_BYN→RUB!$A$2:$C$24,3,0)),$B$2:$G$1990,6,0)-VLOOKUP(B397,$B$2:$G$1990,6,0))/366)</f>
        <v>93.764170504234556</v>
      </c>
      <c r="F397" s="54">
        <f>COUNTIF(D398:$D$1990,365)</f>
        <v>1227</v>
      </c>
      <c r="G397" s="54">
        <f>COUNTIF(D398:$D$1990,366)</f>
        <v>366</v>
      </c>
      <c r="H397" s="50"/>
    </row>
    <row r="398" spans="1:8" x14ac:dyDescent="0.25">
      <c r="A398" s="54">
        <f>COUNTIF($C$3:C398,"Да")</f>
        <v>4</v>
      </c>
      <c r="B398" s="53">
        <f t="shared" si="12"/>
        <v>45796</v>
      </c>
      <c r="C398" s="53" t="str">
        <f>IF(ISERROR(VLOOKUP(B398,Оп28_BYN→RUB!$C$3:$C$24,1,0)),"Нет","Да")</f>
        <v>Нет</v>
      </c>
      <c r="D398" s="54">
        <f t="shared" si="13"/>
        <v>365</v>
      </c>
      <c r="E398" s="55">
        <f>('Все выпуски'!$J$4*'Все выпуски'!$J$8)*((VLOOKUP(IF(C398="Нет",VLOOKUP(A398,Оп28_BYN→RUB!$A$2:$C$24,3,0),VLOOKUP((A398-1),Оп28_BYN→RUB!$A$2:$C$24,3,0)),$B$2:$G$1990,5,0)-VLOOKUP(B398,$B$2:$G$1990,5,0))/365+(VLOOKUP(IF(C398="Нет",VLOOKUP(A398,Оп28_BYN→RUB!$A$2:$C$24,3,0),VLOOKUP((A398-1),Оп28_BYN→RUB!$A$2:$C$24,3,0)),$B$2:$G$1990,6,0)-VLOOKUP(B398,$B$2:$G$1990,6,0))/366)</f>
        <v>100.461611254537</v>
      </c>
      <c r="F398" s="54">
        <f>COUNTIF(D399:$D$1990,365)</f>
        <v>1226</v>
      </c>
      <c r="G398" s="54">
        <f>COUNTIF(D399:$D$1990,366)</f>
        <v>366</v>
      </c>
      <c r="H398" s="50"/>
    </row>
    <row r="399" spans="1:8" x14ac:dyDescent="0.25">
      <c r="A399" s="54">
        <f>COUNTIF($C$3:C399,"Да")</f>
        <v>4</v>
      </c>
      <c r="B399" s="53">
        <f t="shared" si="12"/>
        <v>45797</v>
      </c>
      <c r="C399" s="53" t="str">
        <f>IF(ISERROR(VLOOKUP(B399,Оп28_BYN→RUB!$C$3:$C$24,1,0)),"Нет","Да")</f>
        <v>Нет</v>
      </c>
      <c r="D399" s="54">
        <f t="shared" si="13"/>
        <v>365</v>
      </c>
      <c r="E399" s="55">
        <f>('Все выпуски'!$J$4*'Все выпуски'!$J$8)*((VLOOKUP(IF(C399="Нет",VLOOKUP(A399,Оп28_BYN→RUB!$A$2:$C$24,3,0),VLOOKUP((A399-1),Оп28_BYN→RUB!$A$2:$C$24,3,0)),$B$2:$G$1990,5,0)-VLOOKUP(B399,$B$2:$G$1990,5,0))/365+(VLOOKUP(IF(C399="Нет",VLOOKUP(A399,Оп28_BYN→RUB!$A$2:$C$24,3,0),VLOOKUP((A399-1),Оп28_BYN→RUB!$A$2:$C$24,3,0)),$B$2:$G$1990,6,0)-VLOOKUP(B399,$B$2:$G$1990,6,0))/366)</f>
        <v>107.15905200483948</v>
      </c>
      <c r="F399" s="54">
        <f>COUNTIF(D400:$D$1990,365)</f>
        <v>1225</v>
      </c>
      <c r="G399" s="54">
        <f>COUNTIF(D400:$D$1990,366)</f>
        <v>366</v>
      </c>
      <c r="H399" s="50"/>
    </row>
    <row r="400" spans="1:8" x14ac:dyDescent="0.25">
      <c r="A400" s="54">
        <f>COUNTIF($C$3:C400,"Да")</f>
        <v>4</v>
      </c>
      <c r="B400" s="53">
        <f t="shared" si="12"/>
        <v>45798</v>
      </c>
      <c r="C400" s="53" t="str">
        <f>IF(ISERROR(VLOOKUP(B400,Оп28_BYN→RUB!$C$3:$C$24,1,0)),"Нет","Да")</f>
        <v>Нет</v>
      </c>
      <c r="D400" s="54">
        <f t="shared" si="13"/>
        <v>365</v>
      </c>
      <c r="E400" s="55">
        <f>('Все выпуски'!$J$4*'Все выпуски'!$J$8)*((VLOOKUP(IF(C400="Нет",VLOOKUP(A400,Оп28_BYN→RUB!$A$2:$C$24,3,0),VLOOKUP((A400-1),Оп28_BYN→RUB!$A$2:$C$24,3,0)),$B$2:$G$1990,5,0)-VLOOKUP(B400,$B$2:$G$1990,5,0))/365+(VLOOKUP(IF(C400="Нет",VLOOKUP(A400,Оп28_BYN→RUB!$A$2:$C$24,3,0),VLOOKUP((A400-1),Оп28_BYN→RUB!$A$2:$C$24,3,0)),$B$2:$G$1990,6,0)-VLOOKUP(B400,$B$2:$G$1990,6,0))/366)</f>
        <v>113.85649275514196</v>
      </c>
      <c r="F400" s="54">
        <f>COUNTIF(D401:$D$1990,365)</f>
        <v>1224</v>
      </c>
      <c r="G400" s="54">
        <f>COUNTIF(D401:$D$1990,366)</f>
        <v>366</v>
      </c>
      <c r="H400" s="50"/>
    </row>
    <row r="401" spans="1:8" x14ac:dyDescent="0.25">
      <c r="A401" s="54">
        <f>COUNTIF($C$3:C401,"Да")</f>
        <v>4</v>
      </c>
      <c r="B401" s="53">
        <f t="shared" si="12"/>
        <v>45799</v>
      </c>
      <c r="C401" s="53" t="str">
        <f>IF(ISERROR(VLOOKUP(B401,Оп28_BYN→RUB!$C$3:$C$24,1,0)),"Нет","Да")</f>
        <v>Нет</v>
      </c>
      <c r="D401" s="54">
        <f t="shared" si="13"/>
        <v>365</v>
      </c>
      <c r="E401" s="55">
        <f>('Все выпуски'!$J$4*'Все выпуски'!$J$8)*((VLOOKUP(IF(C401="Нет",VLOOKUP(A401,Оп28_BYN→RUB!$A$2:$C$24,3,0),VLOOKUP((A401-1),Оп28_BYN→RUB!$A$2:$C$24,3,0)),$B$2:$G$1990,5,0)-VLOOKUP(B401,$B$2:$G$1990,5,0))/365+(VLOOKUP(IF(C401="Нет",VLOOKUP(A401,Оп28_BYN→RUB!$A$2:$C$24,3,0),VLOOKUP((A401-1),Оп28_BYN→RUB!$A$2:$C$24,3,0)),$B$2:$G$1990,6,0)-VLOOKUP(B401,$B$2:$G$1990,6,0))/366)</f>
        <v>120.55393350544441</v>
      </c>
      <c r="F401" s="54">
        <f>COUNTIF(D402:$D$1990,365)</f>
        <v>1223</v>
      </c>
      <c r="G401" s="54">
        <f>COUNTIF(D402:$D$1990,366)</f>
        <v>366</v>
      </c>
      <c r="H401" s="50"/>
    </row>
    <row r="402" spans="1:8" x14ac:dyDescent="0.25">
      <c r="A402" s="54">
        <f>COUNTIF($C$3:C402,"Да")</f>
        <v>4</v>
      </c>
      <c r="B402" s="53">
        <f t="shared" si="12"/>
        <v>45800</v>
      </c>
      <c r="C402" s="53" t="str">
        <f>IF(ISERROR(VLOOKUP(B402,Оп28_BYN→RUB!$C$3:$C$24,1,0)),"Нет","Да")</f>
        <v>Нет</v>
      </c>
      <c r="D402" s="54">
        <f t="shared" si="13"/>
        <v>365</v>
      </c>
      <c r="E402" s="55">
        <f>('Все выпуски'!$J$4*'Все выпуски'!$J$8)*((VLOOKUP(IF(C402="Нет",VLOOKUP(A402,Оп28_BYN→RUB!$A$2:$C$24,3,0),VLOOKUP((A402-1),Оп28_BYN→RUB!$A$2:$C$24,3,0)),$B$2:$G$1990,5,0)-VLOOKUP(B402,$B$2:$G$1990,5,0))/365+(VLOOKUP(IF(C402="Нет",VLOOKUP(A402,Оп28_BYN→RUB!$A$2:$C$24,3,0),VLOOKUP((A402-1),Оп28_BYN→RUB!$A$2:$C$24,3,0)),$B$2:$G$1990,6,0)-VLOOKUP(B402,$B$2:$G$1990,6,0))/366)</f>
        <v>127.25137425574688</v>
      </c>
      <c r="F402" s="54">
        <f>COUNTIF(D403:$D$1990,365)</f>
        <v>1222</v>
      </c>
      <c r="G402" s="54">
        <f>COUNTIF(D403:$D$1990,366)</f>
        <v>366</v>
      </c>
      <c r="H402" s="50"/>
    </row>
    <row r="403" spans="1:8" x14ac:dyDescent="0.25">
      <c r="A403" s="54">
        <f>COUNTIF($C$3:C403,"Да")</f>
        <v>4</v>
      </c>
      <c r="B403" s="53">
        <f t="shared" si="12"/>
        <v>45801</v>
      </c>
      <c r="C403" s="53" t="str">
        <f>IF(ISERROR(VLOOKUP(B403,Оп28_BYN→RUB!$C$3:$C$24,1,0)),"Нет","Да")</f>
        <v>Нет</v>
      </c>
      <c r="D403" s="54">
        <f t="shared" si="13"/>
        <v>365</v>
      </c>
      <c r="E403" s="55">
        <f>('Все выпуски'!$J$4*'Все выпуски'!$J$8)*((VLOOKUP(IF(C403="Нет",VLOOKUP(A403,Оп28_BYN→RUB!$A$2:$C$24,3,0),VLOOKUP((A403-1),Оп28_BYN→RUB!$A$2:$C$24,3,0)),$B$2:$G$1990,5,0)-VLOOKUP(B403,$B$2:$G$1990,5,0))/365+(VLOOKUP(IF(C403="Нет",VLOOKUP(A403,Оп28_BYN→RUB!$A$2:$C$24,3,0),VLOOKUP((A403-1),Оп28_BYN→RUB!$A$2:$C$24,3,0)),$B$2:$G$1990,6,0)-VLOOKUP(B403,$B$2:$G$1990,6,0))/366)</f>
        <v>133.94881500604933</v>
      </c>
      <c r="F403" s="54">
        <f>COUNTIF(D404:$D$1990,365)</f>
        <v>1221</v>
      </c>
      <c r="G403" s="54">
        <f>COUNTIF(D404:$D$1990,366)</f>
        <v>366</v>
      </c>
      <c r="H403" s="50"/>
    </row>
    <row r="404" spans="1:8" x14ac:dyDescent="0.25">
      <c r="A404" s="54">
        <f>COUNTIF($C$3:C404,"Да")</f>
        <v>4</v>
      </c>
      <c r="B404" s="53">
        <f t="shared" si="12"/>
        <v>45802</v>
      </c>
      <c r="C404" s="53" t="str">
        <f>IF(ISERROR(VLOOKUP(B404,Оп28_BYN→RUB!$C$3:$C$24,1,0)),"Нет","Да")</f>
        <v>Нет</v>
      </c>
      <c r="D404" s="54">
        <f t="shared" si="13"/>
        <v>365</v>
      </c>
      <c r="E404" s="55">
        <f>('Все выпуски'!$J$4*'Все выпуски'!$J$8)*((VLOOKUP(IF(C404="Нет",VLOOKUP(A404,Оп28_BYN→RUB!$A$2:$C$24,3,0),VLOOKUP((A404-1),Оп28_BYN→RUB!$A$2:$C$24,3,0)),$B$2:$G$1990,5,0)-VLOOKUP(B404,$B$2:$G$1990,5,0))/365+(VLOOKUP(IF(C404="Нет",VLOOKUP(A404,Оп28_BYN→RUB!$A$2:$C$24,3,0),VLOOKUP((A404-1),Оп28_BYN→RUB!$A$2:$C$24,3,0)),$B$2:$G$1990,6,0)-VLOOKUP(B404,$B$2:$G$1990,6,0))/366)</f>
        <v>140.64625575635182</v>
      </c>
      <c r="F404" s="54">
        <f>COUNTIF(D405:$D$1990,365)</f>
        <v>1220</v>
      </c>
      <c r="G404" s="54">
        <f>COUNTIF(D405:$D$1990,366)</f>
        <v>366</v>
      </c>
      <c r="H404" s="50"/>
    </row>
    <row r="405" spans="1:8" x14ac:dyDescent="0.25">
      <c r="A405" s="54">
        <f>COUNTIF($C$3:C405,"Да")</f>
        <v>4</v>
      </c>
      <c r="B405" s="53">
        <f t="shared" si="12"/>
        <v>45803</v>
      </c>
      <c r="C405" s="53" t="str">
        <f>IF(ISERROR(VLOOKUP(B405,Оп28_BYN→RUB!$C$3:$C$24,1,0)),"Нет","Да")</f>
        <v>Нет</v>
      </c>
      <c r="D405" s="54">
        <f t="shared" si="13"/>
        <v>365</v>
      </c>
      <c r="E405" s="55">
        <f>('Все выпуски'!$J$4*'Все выпуски'!$J$8)*((VLOOKUP(IF(C405="Нет",VLOOKUP(A405,Оп28_BYN→RUB!$A$2:$C$24,3,0),VLOOKUP((A405-1),Оп28_BYN→RUB!$A$2:$C$24,3,0)),$B$2:$G$1990,5,0)-VLOOKUP(B405,$B$2:$G$1990,5,0))/365+(VLOOKUP(IF(C405="Нет",VLOOKUP(A405,Оп28_BYN→RUB!$A$2:$C$24,3,0),VLOOKUP((A405-1),Оп28_BYN→RUB!$A$2:$C$24,3,0)),$B$2:$G$1990,6,0)-VLOOKUP(B405,$B$2:$G$1990,6,0))/366)</f>
        <v>147.34369650665428</v>
      </c>
      <c r="F405" s="54">
        <f>COUNTIF(D406:$D$1990,365)</f>
        <v>1219</v>
      </c>
      <c r="G405" s="54">
        <f>COUNTIF(D406:$D$1990,366)</f>
        <v>366</v>
      </c>
      <c r="H405" s="50"/>
    </row>
    <row r="406" spans="1:8" x14ac:dyDescent="0.25">
      <c r="A406" s="54">
        <f>COUNTIF($C$3:C406,"Да")</f>
        <v>4</v>
      </c>
      <c r="B406" s="53">
        <f t="shared" si="12"/>
        <v>45804</v>
      </c>
      <c r="C406" s="53" t="str">
        <f>IF(ISERROR(VLOOKUP(B406,Оп28_BYN→RUB!$C$3:$C$24,1,0)),"Нет","Да")</f>
        <v>Нет</v>
      </c>
      <c r="D406" s="54">
        <f t="shared" si="13"/>
        <v>365</v>
      </c>
      <c r="E406" s="55">
        <f>('Все выпуски'!$J$4*'Все выпуски'!$J$8)*((VLOOKUP(IF(C406="Нет",VLOOKUP(A406,Оп28_BYN→RUB!$A$2:$C$24,3,0),VLOOKUP((A406-1),Оп28_BYN→RUB!$A$2:$C$24,3,0)),$B$2:$G$1990,5,0)-VLOOKUP(B406,$B$2:$G$1990,5,0))/365+(VLOOKUP(IF(C406="Нет",VLOOKUP(A406,Оп28_BYN→RUB!$A$2:$C$24,3,0),VLOOKUP((A406-1),Оп28_BYN→RUB!$A$2:$C$24,3,0)),$B$2:$G$1990,6,0)-VLOOKUP(B406,$B$2:$G$1990,6,0))/366)</f>
        <v>154.04113725695677</v>
      </c>
      <c r="F406" s="54">
        <f>COUNTIF(D407:$D$1990,365)</f>
        <v>1218</v>
      </c>
      <c r="G406" s="54">
        <f>COUNTIF(D407:$D$1990,366)</f>
        <v>366</v>
      </c>
      <c r="H406" s="50"/>
    </row>
    <row r="407" spans="1:8" x14ac:dyDescent="0.25">
      <c r="A407" s="54">
        <f>COUNTIF($C$3:C407,"Да")</f>
        <v>4</v>
      </c>
      <c r="B407" s="53">
        <f t="shared" si="12"/>
        <v>45805</v>
      </c>
      <c r="C407" s="53" t="str">
        <f>IF(ISERROR(VLOOKUP(B407,Оп28_BYN→RUB!$C$3:$C$24,1,0)),"Нет","Да")</f>
        <v>Нет</v>
      </c>
      <c r="D407" s="54">
        <f t="shared" si="13"/>
        <v>365</v>
      </c>
      <c r="E407" s="55">
        <f>('Все выпуски'!$J$4*'Все выпуски'!$J$8)*((VLOOKUP(IF(C407="Нет",VLOOKUP(A407,Оп28_BYN→RUB!$A$2:$C$24,3,0),VLOOKUP((A407-1),Оп28_BYN→RUB!$A$2:$C$24,3,0)),$B$2:$G$1990,5,0)-VLOOKUP(B407,$B$2:$G$1990,5,0))/365+(VLOOKUP(IF(C407="Нет",VLOOKUP(A407,Оп28_BYN→RUB!$A$2:$C$24,3,0),VLOOKUP((A407-1),Оп28_BYN→RUB!$A$2:$C$24,3,0)),$B$2:$G$1990,6,0)-VLOOKUP(B407,$B$2:$G$1990,6,0))/366)</f>
        <v>160.73857800725921</v>
      </c>
      <c r="F407" s="54">
        <f>COUNTIF(D408:$D$1990,365)</f>
        <v>1217</v>
      </c>
      <c r="G407" s="54">
        <f>COUNTIF(D408:$D$1990,366)</f>
        <v>366</v>
      </c>
      <c r="H407" s="50"/>
    </row>
    <row r="408" spans="1:8" x14ac:dyDescent="0.25">
      <c r="A408" s="54">
        <f>COUNTIF($C$3:C408,"Да")</f>
        <v>4</v>
      </c>
      <c r="B408" s="53">
        <f t="shared" si="12"/>
        <v>45806</v>
      </c>
      <c r="C408" s="53" t="str">
        <f>IF(ISERROR(VLOOKUP(B408,Оп28_BYN→RUB!$C$3:$C$24,1,0)),"Нет","Да")</f>
        <v>Нет</v>
      </c>
      <c r="D408" s="54">
        <f t="shared" si="13"/>
        <v>365</v>
      </c>
      <c r="E408" s="55">
        <f>('Все выпуски'!$J$4*'Все выпуски'!$J$8)*((VLOOKUP(IF(C408="Нет",VLOOKUP(A408,Оп28_BYN→RUB!$A$2:$C$24,3,0),VLOOKUP((A408-1),Оп28_BYN→RUB!$A$2:$C$24,3,0)),$B$2:$G$1990,5,0)-VLOOKUP(B408,$B$2:$G$1990,5,0))/365+(VLOOKUP(IF(C408="Нет",VLOOKUP(A408,Оп28_BYN→RUB!$A$2:$C$24,3,0),VLOOKUP((A408-1),Оп28_BYN→RUB!$A$2:$C$24,3,0)),$B$2:$G$1990,6,0)-VLOOKUP(B408,$B$2:$G$1990,6,0))/366)</f>
        <v>167.43601875756167</v>
      </c>
      <c r="F408" s="54">
        <f>COUNTIF(D409:$D$1990,365)</f>
        <v>1216</v>
      </c>
      <c r="G408" s="54">
        <f>COUNTIF(D409:$D$1990,366)</f>
        <v>366</v>
      </c>
      <c r="H408" s="50"/>
    </row>
    <row r="409" spans="1:8" x14ac:dyDescent="0.25">
      <c r="A409" s="54">
        <f>COUNTIF($C$3:C409,"Да")</f>
        <v>4</v>
      </c>
      <c r="B409" s="53">
        <f t="shared" si="12"/>
        <v>45807</v>
      </c>
      <c r="C409" s="53" t="str">
        <f>IF(ISERROR(VLOOKUP(B409,Оп28_BYN→RUB!$C$3:$C$24,1,0)),"Нет","Да")</f>
        <v>Нет</v>
      </c>
      <c r="D409" s="54">
        <f t="shared" si="13"/>
        <v>365</v>
      </c>
      <c r="E409" s="55">
        <f>('Все выпуски'!$J$4*'Все выпуски'!$J$8)*((VLOOKUP(IF(C409="Нет",VLOOKUP(A409,Оп28_BYN→RUB!$A$2:$C$24,3,0),VLOOKUP((A409-1),Оп28_BYN→RUB!$A$2:$C$24,3,0)),$B$2:$G$1990,5,0)-VLOOKUP(B409,$B$2:$G$1990,5,0))/365+(VLOOKUP(IF(C409="Нет",VLOOKUP(A409,Оп28_BYN→RUB!$A$2:$C$24,3,0),VLOOKUP((A409-1),Оп28_BYN→RUB!$A$2:$C$24,3,0)),$B$2:$G$1990,6,0)-VLOOKUP(B409,$B$2:$G$1990,6,0))/366)</f>
        <v>174.13345950786416</v>
      </c>
      <c r="F409" s="54">
        <f>COUNTIF(D410:$D$1990,365)</f>
        <v>1215</v>
      </c>
      <c r="G409" s="54">
        <f>COUNTIF(D410:$D$1990,366)</f>
        <v>366</v>
      </c>
      <c r="H409" s="50"/>
    </row>
    <row r="410" spans="1:8" x14ac:dyDescent="0.25">
      <c r="A410" s="54">
        <f>COUNTIF($C$3:C410,"Да")</f>
        <v>4</v>
      </c>
      <c r="B410" s="53">
        <f t="shared" si="12"/>
        <v>45808</v>
      </c>
      <c r="C410" s="53" t="str">
        <f>IF(ISERROR(VLOOKUP(B410,Оп28_BYN→RUB!$C$3:$C$24,1,0)),"Нет","Да")</f>
        <v>Нет</v>
      </c>
      <c r="D410" s="54">
        <f t="shared" si="13"/>
        <v>365</v>
      </c>
      <c r="E410" s="55">
        <f>('Все выпуски'!$J$4*'Все выпуски'!$J$8)*((VLOOKUP(IF(C410="Нет",VLOOKUP(A410,Оп28_BYN→RUB!$A$2:$C$24,3,0),VLOOKUP((A410-1),Оп28_BYN→RUB!$A$2:$C$24,3,0)),$B$2:$G$1990,5,0)-VLOOKUP(B410,$B$2:$G$1990,5,0))/365+(VLOOKUP(IF(C410="Нет",VLOOKUP(A410,Оп28_BYN→RUB!$A$2:$C$24,3,0),VLOOKUP((A410-1),Оп28_BYN→RUB!$A$2:$C$24,3,0)),$B$2:$G$1990,6,0)-VLOOKUP(B410,$B$2:$G$1990,6,0))/366)</f>
        <v>180.83090025816662</v>
      </c>
      <c r="F410" s="54">
        <f>COUNTIF(D411:$D$1990,365)</f>
        <v>1214</v>
      </c>
      <c r="G410" s="54">
        <f>COUNTIF(D411:$D$1990,366)</f>
        <v>366</v>
      </c>
      <c r="H410" s="50"/>
    </row>
    <row r="411" spans="1:8" x14ac:dyDescent="0.25">
      <c r="A411" s="54">
        <f>COUNTIF($C$3:C411,"Да")</f>
        <v>4</v>
      </c>
      <c r="B411" s="53">
        <f t="shared" si="12"/>
        <v>45809</v>
      </c>
      <c r="C411" s="53" t="str">
        <f>IF(ISERROR(VLOOKUP(B411,Оп28_BYN→RUB!$C$3:$C$24,1,0)),"Нет","Да")</f>
        <v>Нет</v>
      </c>
      <c r="D411" s="54">
        <f t="shared" si="13"/>
        <v>365</v>
      </c>
      <c r="E411" s="55">
        <f>('Все выпуски'!$J$4*'Все выпуски'!$J$8)*((VLOOKUP(IF(C411="Нет",VLOOKUP(A411,Оп28_BYN→RUB!$A$2:$C$24,3,0),VLOOKUP((A411-1),Оп28_BYN→RUB!$A$2:$C$24,3,0)),$B$2:$G$1990,5,0)-VLOOKUP(B411,$B$2:$G$1990,5,0))/365+(VLOOKUP(IF(C411="Нет",VLOOKUP(A411,Оп28_BYN→RUB!$A$2:$C$24,3,0),VLOOKUP((A411-1),Оп28_BYN→RUB!$A$2:$C$24,3,0)),$B$2:$G$1990,6,0)-VLOOKUP(B411,$B$2:$G$1990,6,0))/366)</f>
        <v>187.52834100846911</v>
      </c>
      <c r="F411" s="54">
        <f>COUNTIF(D412:$D$1990,365)</f>
        <v>1213</v>
      </c>
      <c r="G411" s="54">
        <f>COUNTIF(D412:$D$1990,366)</f>
        <v>366</v>
      </c>
      <c r="H411" s="50"/>
    </row>
    <row r="412" spans="1:8" x14ac:dyDescent="0.25">
      <c r="A412" s="54">
        <f>COUNTIF($C$3:C412,"Да")</f>
        <v>4</v>
      </c>
      <c r="B412" s="53">
        <f t="shared" si="12"/>
        <v>45810</v>
      </c>
      <c r="C412" s="53" t="str">
        <f>IF(ISERROR(VLOOKUP(B412,Оп28_BYN→RUB!$C$3:$C$24,1,0)),"Нет","Да")</f>
        <v>Нет</v>
      </c>
      <c r="D412" s="54">
        <f t="shared" si="13"/>
        <v>365</v>
      </c>
      <c r="E412" s="55">
        <f>('Все выпуски'!$J$4*'Все выпуски'!$J$8)*((VLOOKUP(IF(C412="Нет",VLOOKUP(A412,Оп28_BYN→RUB!$A$2:$C$24,3,0),VLOOKUP((A412-1),Оп28_BYN→RUB!$A$2:$C$24,3,0)),$B$2:$G$1990,5,0)-VLOOKUP(B412,$B$2:$G$1990,5,0))/365+(VLOOKUP(IF(C412="Нет",VLOOKUP(A412,Оп28_BYN→RUB!$A$2:$C$24,3,0),VLOOKUP((A412-1),Оп28_BYN→RUB!$A$2:$C$24,3,0)),$B$2:$G$1990,6,0)-VLOOKUP(B412,$B$2:$G$1990,6,0))/366)</f>
        <v>194.22578175877157</v>
      </c>
      <c r="F412" s="54">
        <f>COUNTIF(D413:$D$1990,365)</f>
        <v>1212</v>
      </c>
      <c r="G412" s="54">
        <f>COUNTIF(D413:$D$1990,366)</f>
        <v>366</v>
      </c>
      <c r="H412" s="50"/>
    </row>
    <row r="413" spans="1:8" x14ac:dyDescent="0.25">
      <c r="A413" s="54">
        <f>COUNTIF($C$3:C413,"Да")</f>
        <v>4</v>
      </c>
      <c r="B413" s="53">
        <f t="shared" si="12"/>
        <v>45811</v>
      </c>
      <c r="C413" s="53" t="str">
        <f>IF(ISERROR(VLOOKUP(B413,Оп28_BYN→RUB!$C$3:$C$24,1,0)),"Нет","Да")</f>
        <v>Нет</v>
      </c>
      <c r="D413" s="54">
        <f t="shared" si="13"/>
        <v>365</v>
      </c>
      <c r="E413" s="55">
        <f>('Все выпуски'!$J$4*'Все выпуски'!$J$8)*((VLOOKUP(IF(C413="Нет",VLOOKUP(A413,Оп28_BYN→RUB!$A$2:$C$24,3,0),VLOOKUP((A413-1),Оп28_BYN→RUB!$A$2:$C$24,3,0)),$B$2:$G$1990,5,0)-VLOOKUP(B413,$B$2:$G$1990,5,0))/365+(VLOOKUP(IF(C413="Нет",VLOOKUP(A413,Оп28_BYN→RUB!$A$2:$C$24,3,0),VLOOKUP((A413-1),Оп28_BYN→RUB!$A$2:$C$24,3,0)),$B$2:$G$1990,6,0)-VLOOKUP(B413,$B$2:$G$1990,6,0))/366)</f>
        <v>200.92322250907401</v>
      </c>
      <c r="F413" s="54">
        <f>COUNTIF(D414:$D$1990,365)</f>
        <v>1211</v>
      </c>
      <c r="G413" s="54">
        <f>COUNTIF(D414:$D$1990,366)</f>
        <v>366</v>
      </c>
      <c r="H413" s="50"/>
    </row>
    <row r="414" spans="1:8" x14ac:dyDescent="0.25">
      <c r="A414" s="54">
        <f>COUNTIF($C$3:C414,"Да")</f>
        <v>4</v>
      </c>
      <c r="B414" s="53">
        <f t="shared" si="12"/>
        <v>45812</v>
      </c>
      <c r="C414" s="53" t="str">
        <f>IF(ISERROR(VLOOKUP(B414,Оп28_BYN→RUB!$C$3:$C$24,1,0)),"Нет","Да")</f>
        <v>Нет</v>
      </c>
      <c r="D414" s="54">
        <f t="shared" si="13"/>
        <v>365</v>
      </c>
      <c r="E414" s="55">
        <f>('Все выпуски'!$J$4*'Все выпуски'!$J$8)*((VLOOKUP(IF(C414="Нет",VLOOKUP(A414,Оп28_BYN→RUB!$A$2:$C$24,3,0),VLOOKUP((A414-1),Оп28_BYN→RUB!$A$2:$C$24,3,0)),$B$2:$G$1990,5,0)-VLOOKUP(B414,$B$2:$G$1990,5,0))/365+(VLOOKUP(IF(C414="Нет",VLOOKUP(A414,Оп28_BYN→RUB!$A$2:$C$24,3,0),VLOOKUP((A414-1),Оп28_BYN→RUB!$A$2:$C$24,3,0)),$B$2:$G$1990,6,0)-VLOOKUP(B414,$B$2:$G$1990,6,0))/366)</f>
        <v>207.6206632593765</v>
      </c>
      <c r="F414" s="54">
        <f>COUNTIF(D415:$D$1990,365)</f>
        <v>1210</v>
      </c>
      <c r="G414" s="54">
        <f>COUNTIF(D415:$D$1990,366)</f>
        <v>366</v>
      </c>
      <c r="H414" s="50"/>
    </row>
    <row r="415" spans="1:8" x14ac:dyDescent="0.25">
      <c r="A415" s="54">
        <f>COUNTIF($C$3:C415,"Да")</f>
        <v>4</v>
      </c>
      <c r="B415" s="53">
        <f t="shared" si="12"/>
        <v>45813</v>
      </c>
      <c r="C415" s="53" t="str">
        <f>IF(ISERROR(VLOOKUP(B415,Оп28_BYN→RUB!$C$3:$C$24,1,0)),"Нет","Да")</f>
        <v>Нет</v>
      </c>
      <c r="D415" s="54">
        <f t="shared" si="13"/>
        <v>365</v>
      </c>
      <c r="E415" s="55">
        <f>('Все выпуски'!$J$4*'Все выпуски'!$J$8)*((VLOOKUP(IF(C415="Нет",VLOOKUP(A415,Оп28_BYN→RUB!$A$2:$C$24,3,0),VLOOKUP((A415-1),Оп28_BYN→RUB!$A$2:$C$24,3,0)),$B$2:$G$1990,5,0)-VLOOKUP(B415,$B$2:$G$1990,5,0))/365+(VLOOKUP(IF(C415="Нет",VLOOKUP(A415,Оп28_BYN→RUB!$A$2:$C$24,3,0),VLOOKUP((A415-1),Оп28_BYN→RUB!$A$2:$C$24,3,0)),$B$2:$G$1990,6,0)-VLOOKUP(B415,$B$2:$G$1990,6,0))/366)</f>
        <v>214.31810400967896</v>
      </c>
      <c r="F415" s="54">
        <f>COUNTIF(D416:$D$1990,365)</f>
        <v>1209</v>
      </c>
      <c r="G415" s="54">
        <f>COUNTIF(D416:$D$1990,366)</f>
        <v>366</v>
      </c>
      <c r="H415" s="50"/>
    </row>
    <row r="416" spans="1:8" x14ac:dyDescent="0.25">
      <c r="A416" s="54">
        <f>COUNTIF($C$3:C416,"Да")</f>
        <v>4</v>
      </c>
      <c r="B416" s="53">
        <f t="shared" si="12"/>
        <v>45814</v>
      </c>
      <c r="C416" s="53" t="str">
        <f>IF(ISERROR(VLOOKUP(B416,Оп28_BYN→RUB!$C$3:$C$24,1,0)),"Нет","Да")</f>
        <v>Нет</v>
      </c>
      <c r="D416" s="54">
        <f t="shared" si="13"/>
        <v>365</v>
      </c>
      <c r="E416" s="55">
        <f>('Все выпуски'!$J$4*'Все выпуски'!$J$8)*((VLOOKUP(IF(C416="Нет",VLOOKUP(A416,Оп28_BYN→RUB!$A$2:$C$24,3,0),VLOOKUP((A416-1),Оп28_BYN→RUB!$A$2:$C$24,3,0)),$B$2:$G$1990,5,0)-VLOOKUP(B416,$B$2:$G$1990,5,0))/365+(VLOOKUP(IF(C416="Нет",VLOOKUP(A416,Оп28_BYN→RUB!$A$2:$C$24,3,0),VLOOKUP((A416-1),Оп28_BYN→RUB!$A$2:$C$24,3,0)),$B$2:$G$1990,6,0)-VLOOKUP(B416,$B$2:$G$1990,6,0))/366)</f>
        <v>221.01554475998142</v>
      </c>
      <c r="F416" s="54">
        <f>COUNTIF(D417:$D$1990,365)</f>
        <v>1208</v>
      </c>
      <c r="G416" s="54">
        <f>COUNTIF(D417:$D$1990,366)</f>
        <v>366</v>
      </c>
      <c r="H416" s="50"/>
    </row>
    <row r="417" spans="1:8" x14ac:dyDescent="0.25">
      <c r="A417" s="54">
        <f>COUNTIF($C$3:C417,"Да")</f>
        <v>4</v>
      </c>
      <c r="B417" s="53">
        <f t="shared" si="12"/>
        <v>45815</v>
      </c>
      <c r="C417" s="53" t="str">
        <f>IF(ISERROR(VLOOKUP(B417,Оп28_BYN→RUB!$C$3:$C$24,1,0)),"Нет","Да")</f>
        <v>Нет</v>
      </c>
      <c r="D417" s="54">
        <f t="shared" si="13"/>
        <v>365</v>
      </c>
      <c r="E417" s="55">
        <f>('Все выпуски'!$J$4*'Все выпуски'!$J$8)*((VLOOKUP(IF(C417="Нет",VLOOKUP(A417,Оп28_BYN→RUB!$A$2:$C$24,3,0),VLOOKUP((A417-1),Оп28_BYN→RUB!$A$2:$C$24,3,0)),$B$2:$G$1990,5,0)-VLOOKUP(B417,$B$2:$G$1990,5,0))/365+(VLOOKUP(IF(C417="Нет",VLOOKUP(A417,Оп28_BYN→RUB!$A$2:$C$24,3,0),VLOOKUP((A417-1),Оп28_BYN→RUB!$A$2:$C$24,3,0)),$B$2:$G$1990,6,0)-VLOOKUP(B417,$B$2:$G$1990,6,0))/366)</f>
        <v>227.71298551028391</v>
      </c>
      <c r="F417" s="54">
        <f>COUNTIF(D418:$D$1990,365)</f>
        <v>1207</v>
      </c>
      <c r="G417" s="54">
        <f>COUNTIF(D418:$D$1990,366)</f>
        <v>366</v>
      </c>
      <c r="H417" s="50"/>
    </row>
    <row r="418" spans="1:8" x14ac:dyDescent="0.25">
      <c r="A418" s="54">
        <f>COUNTIF($C$3:C418,"Да")</f>
        <v>4</v>
      </c>
      <c r="B418" s="53">
        <f t="shared" si="12"/>
        <v>45816</v>
      </c>
      <c r="C418" s="53" t="str">
        <f>IF(ISERROR(VLOOKUP(B418,Оп28_BYN→RUB!$C$3:$C$24,1,0)),"Нет","Да")</f>
        <v>Нет</v>
      </c>
      <c r="D418" s="54">
        <f t="shared" si="13"/>
        <v>365</v>
      </c>
      <c r="E418" s="55">
        <f>('Все выпуски'!$J$4*'Все выпуски'!$J$8)*((VLOOKUP(IF(C418="Нет",VLOOKUP(A418,Оп28_BYN→RUB!$A$2:$C$24,3,0),VLOOKUP((A418-1),Оп28_BYN→RUB!$A$2:$C$24,3,0)),$B$2:$G$1990,5,0)-VLOOKUP(B418,$B$2:$G$1990,5,0))/365+(VLOOKUP(IF(C418="Нет",VLOOKUP(A418,Оп28_BYN→RUB!$A$2:$C$24,3,0),VLOOKUP((A418-1),Оп28_BYN→RUB!$A$2:$C$24,3,0)),$B$2:$G$1990,6,0)-VLOOKUP(B418,$B$2:$G$1990,6,0))/366)</f>
        <v>234.41042626058635</v>
      </c>
      <c r="F418" s="54">
        <f>COUNTIF(D419:$D$1990,365)</f>
        <v>1206</v>
      </c>
      <c r="G418" s="54">
        <f>COUNTIF(D419:$D$1990,366)</f>
        <v>366</v>
      </c>
      <c r="H418" s="50"/>
    </row>
    <row r="419" spans="1:8" x14ac:dyDescent="0.25">
      <c r="A419" s="54">
        <f>COUNTIF($C$3:C419,"Да")</f>
        <v>4</v>
      </c>
      <c r="B419" s="53">
        <f t="shared" si="12"/>
        <v>45817</v>
      </c>
      <c r="C419" s="53" t="str">
        <f>IF(ISERROR(VLOOKUP(B419,Оп28_BYN→RUB!$C$3:$C$24,1,0)),"Нет","Да")</f>
        <v>Нет</v>
      </c>
      <c r="D419" s="54">
        <f t="shared" si="13"/>
        <v>365</v>
      </c>
      <c r="E419" s="55">
        <f>('Все выпуски'!$J$4*'Все выпуски'!$J$8)*((VLOOKUP(IF(C419="Нет",VLOOKUP(A419,Оп28_BYN→RUB!$A$2:$C$24,3,0),VLOOKUP((A419-1),Оп28_BYN→RUB!$A$2:$C$24,3,0)),$B$2:$G$1990,5,0)-VLOOKUP(B419,$B$2:$G$1990,5,0))/365+(VLOOKUP(IF(C419="Нет",VLOOKUP(A419,Оп28_BYN→RUB!$A$2:$C$24,3,0),VLOOKUP((A419-1),Оп28_BYN→RUB!$A$2:$C$24,3,0)),$B$2:$G$1990,6,0)-VLOOKUP(B419,$B$2:$G$1990,6,0))/366)</f>
        <v>241.10786701088881</v>
      </c>
      <c r="F419" s="54">
        <f>COUNTIF(D420:$D$1990,365)</f>
        <v>1205</v>
      </c>
      <c r="G419" s="54">
        <f>COUNTIF(D420:$D$1990,366)</f>
        <v>366</v>
      </c>
      <c r="H419" s="50"/>
    </row>
    <row r="420" spans="1:8" x14ac:dyDescent="0.25">
      <c r="A420" s="54">
        <f>COUNTIF($C$3:C420,"Да")</f>
        <v>4</v>
      </c>
      <c r="B420" s="53">
        <f t="shared" si="12"/>
        <v>45818</v>
      </c>
      <c r="C420" s="53" t="str">
        <f>IF(ISERROR(VLOOKUP(B420,Оп28_BYN→RUB!$C$3:$C$24,1,0)),"Нет","Да")</f>
        <v>Нет</v>
      </c>
      <c r="D420" s="54">
        <f t="shared" si="13"/>
        <v>365</v>
      </c>
      <c r="E420" s="55">
        <f>('Все выпуски'!$J$4*'Все выпуски'!$J$8)*((VLOOKUP(IF(C420="Нет",VLOOKUP(A420,Оп28_BYN→RUB!$A$2:$C$24,3,0),VLOOKUP((A420-1),Оп28_BYN→RUB!$A$2:$C$24,3,0)),$B$2:$G$1990,5,0)-VLOOKUP(B420,$B$2:$G$1990,5,0))/365+(VLOOKUP(IF(C420="Нет",VLOOKUP(A420,Оп28_BYN→RUB!$A$2:$C$24,3,0),VLOOKUP((A420-1),Оп28_BYN→RUB!$A$2:$C$24,3,0)),$B$2:$G$1990,6,0)-VLOOKUP(B420,$B$2:$G$1990,6,0))/366)</f>
        <v>247.8053077611913</v>
      </c>
      <c r="F420" s="54">
        <f>COUNTIF(D421:$D$1990,365)</f>
        <v>1204</v>
      </c>
      <c r="G420" s="54">
        <f>COUNTIF(D421:$D$1990,366)</f>
        <v>366</v>
      </c>
      <c r="H420" s="50"/>
    </row>
    <row r="421" spans="1:8" x14ac:dyDescent="0.25">
      <c r="A421" s="54">
        <f>COUNTIF($C$3:C421,"Да")</f>
        <v>4</v>
      </c>
      <c r="B421" s="53">
        <f t="shared" si="12"/>
        <v>45819</v>
      </c>
      <c r="C421" s="53" t="str">
        <f>IF(ISERROR(VLOOKUP(B421,Оп28_BYN→RUB!$C$3:$C$24,1,0)),"Нет","Да")</f>
        <v>Нет</v>
      </c>
      <c r="D421" s="54">
        <f t="shared" si="13"/>
        <v>365</v>
      </c>
      <c r="E421" s="55">
        <f>('Все выпуски'!$J$4*'Все выпуски'!$J$8)*((VLOOKUP(IF(C421="Нет",VLOOKUP(A421,Оп28_BYN→RUB!$A$2:$C$24,3,0),VLOOKUP((A421-1),Оп28_BYN→RUB!$A$2:$C$24,3,0)),$B$2:$G$1990,5,0)-VLOOKUP(B421,$B$2:$G$1990,5,0))/365+(VLOOKUP(IF(C421="Нет",VLOOKUP(A421,Оп28_BYN→RUB!$A$2:$C$24,3,0),VLOOKUP((A421-1),Оп28_BYN→RUB!$A$2:$C$24,3,0)),$B$2:$G$1990,6,0)-VLOOKUP(B421,$B$2:$G$1990,6,0))/366)</f>
        <v>254.50274851149376</v>
      </c>
      <c r="F421" s="54">
        <f>COUNTIF(D422:$D$1990,365)</f>
        <v>1203</v>
      </c>
      <c r="G421" s="54">
        <f>COUNTIF(D422:$D$1990,366)</f>
        <v>366</v>
      </c>
      <c r="H421" s="50"/>
    </row>
    <row r="422" spans="1:8" x14ac:dyDescent="0.25">
      <c r="A422" s="54">
        <f>COUNTIF($C$3:C422,"Да")</f>
        <v>4</v>
      </c>
      <c r="B422" s="53">
        <f t="shared" si="12"/>
        <v>45820</v>
      </c>
      <c r="C422" s="53" t="str">
        <f>IF(ISERROR(VLOOKUP(B422,Оп28_BYN→RUB!$C$3:$C$24,1,0)),"Нет","Да")</f>
        <v>Нет</v>
      </c>
      <c r="D422" s="54">
        <f t="shared" si="13"/>
        <v>365</v>
      </c>
      <c r="E422" s="55">
        <f>('Все выпуски'!$J$4*'Все выпуски'!$J$8)*((VLOOKUP(IF(C422="Нет",VLOOKUP(A422,Оп28_BYN→RUB!$A$2:$C$24,3,0),VLOOKUP((A422-1),Оп28_BYN→RUB!$A$2:$C$24,3,0)),$B$2:$G$1990,5,0)-VLOOKUP(B422,$B$2:$G$1990,5,0))/365+(VLOOKUP(IF(C422="Нет",VLOOKUP(A422,Оп28_BYN→RUB!$A$2:$C$24,3,0),VLOOKUP((A422-1),Оп28_BYN→RUB!$A$2:$C$24,3,0)),$B$2:$G$1990,6,0)-VLOOKUP(B422,$B$2:$G$1990,6,0))/366)</f>
        <v>261.20018926179625</v>
      </c>
      <c r="F422" s="54">
        <f>COUNTIF(D423:$D$1990,365)</f>
        <v>1202</v>
      </c>
      <c r="G422" s="54">
        <f>COUNTIF(D423:$D$1990,366)</f>
        <v>366</v>
      </c>
      <c r="H422" s="50"/>
    </row>
    <row r="423" spans="1:8" x14ac:dyDescent="0.25">
      <c r="A423" s="54">
        <f>COUNTIF($C$3:C423,"Да")</f>
        <v>4</v>
      </c>
      <c r="B423" s="53">
        <f t="shared" si="12"/>
        <v>45821</v>
      </c>
      <c r="C423" s="53" t="str">
        <f>IF(ISERROR(VLOOKUP(B423,Оп28_BYN→RUB!$C$3:$C$24,1,0)),"Нет","Да")</f>
        <v>Нет</v>
      </c>
      <c r="D423" s="54">
        <f t="shared" si="13"/>
        <v>365</v>
      </c>
      <c r="E423" s="55">
        <f>('Все выпуски'!$J$4*'Все выпуски'!$J$8)*((VLOOKUP(IF(C423="Нет",VLOOKUP(A423,Оп28_BYN→RUB!$A$2:$C$24,3,0),VLOOKUP((A423-1),Оп28_BYN→RUB!$A$2:$C$24,3,0)),$B$2:$G$1990,5,0)-VLOOKUP(B423,$B$2:$G$1990,5,0))/365+(VLOOKUP(IF(C423="Нет",VLOOKUP(A423,Оп28_BYN→RUB!$A$2:$C$24,3,0),VLOOKUP((A423-1),Оп28_BYN→RUB!$A$2:$C$24,3,0)),$B$2:$G$1990,6,0)-VLOOKUP(B423,$B$2:$G$1990,6,0))/366)</f>
        <v>267.89763001209866</v>
      </c>
      <c r="F423" s="54">
        <f>COUNTIF(D424:$D$1990,365)</f>
        <v>1201</v>
      </c>
      <c r="G423" s="54">
        <f>COUNTIF(D424:$D$1990,366)</f>
        <v>366</v>
      </c>
      <c r="H423" s="50"/>
    </row>
    <row r="424" spans="1:8" x14ac:dyDescent="0.25">
      <c r="A424" s="54">
        <f>COUNTIF($C$3:C424,"Да")</f>
        <v>4</v>
      </c>
      <c r="B424" s="53">
        <f t="shared" si="12"/>
        <v>45822</v>
      </c>
      <c r="C424" s="53" t="str">
        <f>IF(ISERROR(VLOOKUP(B424,Оп28_BYN→RUB!$C$3:$C$24,1,0)),"Нет","Да")</f>
        <v>Нет</v>
      </c>
      <c r="D424" s="54">
        <f t="shared" si="13"/>
        <v>365</v>
      </c>
      <c r="E424" s="55">
        <f>('Все выпуски'!$J$4*'Все выпуски'!$J$8)*((VLOOKUP(IF(C424="Нет",VLOOKUP(A424,Оп28_BYN→RUB!$A$2:$C$24,3,0),VLOOKUP((A424-1),Оп28_BYN→RUB!$A$2:$C$24,3,0)),$B$2:$G$1990,5,0)-VLOOKUP(B424,$B$2:$G$1990,5,0))/365+(VLOOKUP(IF(C424="Нет",VLOOKUP(A424,Оп28_BYN→RUB!$A$2:$C$24,3,0),VLOOKUP((A424-1),Оп28_BYN→RUB!$A$2:$C$24,3,0)),$B$2:$G$1990,6,0)-VLOOKUP(B424,$B$2:$G$1990,6,0))/366)</f>
        <v>274.59507076240118</v>
      </c>
      <c r="F424" s="54">
        <f>COUNTIF(D425:$D$1990,365)</f>
        <v>1200</v>
      </c>
      <c r="G424" s="54">
        <f>COUNTIF(D425:$D$1990,366)</f>
        <v>366</v>
      </c>
      <c r="H424" s="50"/>
    </row>
    <row r="425" spans="1:8" x14ac:dyDescent="0.25">
      <c r="A425" s="54">
        <f>COUNTIF($C$3:C425,"Да")</f>
        <v>4</v>
      </c>
      <c r="B425" s="53">
        <f t="shared" si="12"/>
        <v>45823</v>
      </c>
      <c r="C425" s="53" t="str">
        <f>IF(ISERROR(VLOOKUP(B425,Оп28_BYN→RUB!$C$3:$C$24,1,0)),"Нет","Да")</f>
        <v>Нет</v>
      </c>
      <c r="D425" s="54">
        <f t="shared" si="13"/>
        <v>365</v>
      </c>
      <c r="E425" s="55">
        <f>('Все выпуски'!$J$4*'Все выпуски'!$J$8)*((VLOOKUP(IF(C425="Нет",VLOOKUP(A425,Оп28_BYN→RUB!$A$2:$C$24,3,0),VLOOKUP((A425-1),Оп28_BYN→RUB!$A$2:$C$24,3,0)),$B$2:$G$1990,5,0)-VLOOKUP(B425,$B$2:$G$1990,5,0))/365+(VLOOKUP(IF(C425="Нет",VLOOKUP(A425,Оп28_BYN→RUB!$A$2:$C$24,3,0),VLOOKUP((A425-1),Оп28_BYN→RUB!$A$2:$C$24,3,0)),$B$2:$G$1990,6,0)-VLOOKUP(B425,$B$2:$G$1990,6,0))/366)</f>
        <v>281.29251151270364</v>
      </c>
      <c r="F425" s="54">
        <f>COUNTIF(D426:$D$1990,365)</f>
        <v>1199</v>
      </c>
      <c r="G425" s="54">
        <f>COUNTIF(D426:$D$1990,366)</f>
        <v>366</v>
      </c>
      <c r="H425" s="50"/>
    </row>
    <row r="426" spans="1:8" x14ac:dyDescent="0.25">
      <c r="A426" s="54">
        <f>COUNTIF($C$3:C426,"Да")</f>
        <v>4</v>
      </c>
      <c r="B426" s="53">
        <f t="shared" si="12"/>
        <v>45824</v>
      </c>
      <c r="C426" s="53" t="str">
        <f>IF(ISERROR(VLOOKUP(B426,Оп28_BYN→RUB!$C$3:$C$24,1,0)),"Нет","Да")</f>
        <v>Нет</v>
      </c>
      <c r="D426" s="54">
        <f t="shared" si="13"/>
        <v>365</v>
      </c>
      <c r="E426" s="55">
        <f>('Все выпуски'!$J$4*'Все выпуски'!$J$8)*((VLOOKUP(IF(C426="Нет",VLOOKUP(A426,Оп28_BYN→RUB!$A$2:$C$24,3,0),VLOOKUP((A426-1),Оп28_BYN→RUB!$A$2:$C$24,3,0)),$B$2:$G$1990,5,0)-VLOOKUP(B426,$B$2:$G$1990,5,0))/365+(VLOOKUP(IF(C426="Нет",VLOOKUP(A426,Оп28_BYN→RUB!$A$2:$C$24,3,0),VLOOKUP((A426-1),Оп28_BYN→RUB!$A$2:$C$24,3,0)),$B$2:$G$1990,6,0)-VLOOKUP(B426,$B$2:$G$1990,6,0))/366)</f>
        <v>287.9899522630061</v>
      </c>
      <c r="F426" s="54">
        <f>COUNTIF(D427:$D$1990,365)</f>
        <v>1198</v>
      </c>
      <c r="G426" s="54">
        <f>COUNTIF(D427:$D$1990,366)</f>
        <v>366</v>
      </c>
      <c r="H426" s="50"/>
    </row>
    <row r="427" spans="1:8" x14ac:dyDescent="0.25">
      <c r="A427" s="54">
        <f>COUNTIF($C$3:C427,"Да")</f>
        <v>4</v>
      </c>
      <c r="B427" s="53">
        <f t="shared" si="12"/>
        <v>45825</v>
      </c>
      <c r="C427" s="53" t="str">
        <f>IF(ISERROR(VLOOKUP(B427,Оп28_BYN→RUB!$C$3:$C$24,1,0)),"Нет","Да")</f>
        <v>Нет</v>
      </c>
      <c r="D427" s="54">
        <f t="shared" si="13"/>
        <v>365</v>
      </c>
      <c r="E427" s="55">
        <f>('Все выпуски'!$J$4*'Все выпуски'!$J$8)*((VLOOKUP(IF(C427="Нет",VLOOKUP(A427,Оп28_BYN→RUB!$A$2:$C$24,3,0),VLOOKUP((A427-1),Оп28_BYN→RUB!$A$2:$C$24,3,0)),$B$2:$G$1990,5,0)-VLOOKUP(B427,$B$2:$G$1990,5,0))/365+(VLOOKUP(IF(C427="Нет",VLOOKUP(A427,Оп28_BYN→RUB!$A$2:$C$24,3,0),VLOOKUP((A427-1),Оп28_BYN→RUB!$A$2:$C$24,3,0)),$B$2:$G$1990,6,0)-VLOOKUP(B427,$B$2:$G$1990,6,0))/366)</f>
        <v>294.68739301330857</v>
      </c>
      <c r="F427" s="54">
        <f>COUNTIF(D428:$D$1990,365)</f>
        <v>1197</v>
      </c>
      <c r="G427" s="54">
        <f>COUNTIF(D428:$D$1990,366)</f>
        <v>366</v>
      </c>
      <c r="H427" s="50"/>
    </row>
    <row r="428" spans="1:8" x14ac:dyDescent="0.25">
      <c r="A428" s="54">
        <f>COUNTIF($C$3:C428,"Да")</f>
        <v>4</v>
      </c>
      <c r="B428" s="53">
        <f t="shared" si="12"/>
        <v>45826</v>
      </c>
      <c r="C428" s="53" t="str">
        <f>IF(ISERROR(VLOOKUP(B428,Оп28_BYN→RUB!$C$3:$C$24,1,0)),"Нет","Да")</f>
        <v>Нет</v>
      </c>
      <c r="D428" s="54">
        <f t="shared" si="13"/>
        <v>365</v>
      </c>
      <c r="E428" s="55">
        <f>('Все выпуски'!$J$4*'Все выпуски'!$J$8)*((VLOOKUP(IF(C428="Нет",VLOOKUP(A428,Оп28_BYN→RUB!$A$2:$C$24,3,0),VLOOKUP((A428-1),Оп28_BYN→RUB!$A$2:$C$24,3,0)),$B$2:$G$1990,5,0)-VLOOKUP(B428,$B$2:$G$1990,5,0))/365+(VLOOKUP(IF(C428="Нет",VLOOKUP(A428,Оп28_BYN→RUB!$A$2:$C$24,3,0),VLOOKUP((A428-1),Оп28_BYN→RUB!$A$2:$C$24,3,0)),$B$2:$G$1990,6,0)-VLOOKUP(B428,$B$2:$G$1990,6,0))/366)</f>
        <v>301.38483376361103</v>
      </c>
      <c r="F428" s="54">
        <f>COUNTIF(D429:$D$1990,365)</f>
        <v>1196</v>
      </c>
      <c r="G428" s="54">
        <f>COUNTIF(D429:$D$1990,366)</f>
        <v>366</v>
      </c>
      <c r="H428" s="50"/>
    </row>
    <row r="429" spans="1:8" x14ac:dyDescent="0.25">
      <c r="A429" s="54">
        <f>COUNTIF($C$3:C429,"Да")</f>
        <v>4</v>
      </c>
      <c r="B429" s="53">
        <f t="shared" si="12"/>
        <v>45827</v>
      </c>
      <c r="C429" s="53" t="str">
        <f>IF(ISERROR(VLOOKUP(B429,Оп28_BYN→RUB!$C$3:$C$24,1,0)),"Нет","Да")</f>
        <v>Нет</v>
      </c>
      <c r="D429" s="54">
        <f t="shared" si="13"/>
        <v>365</v>
      </c>
      <c r="E429" s="55">
        <f>('Все выпуски'!$J$4*'Все выпуски'!$J$8)*((VLOOKUP(IF(C429="Нет",VLOOKUP(A429,Оп28_BYN→RUB!$A$2:$C$24,3,0),VLOOKUP((A429-1),Оп28_BYN→RUB!$A$2:$C$24,3,0)),$B$2:$G$1990,5,0)-VLOOKUP(B429,$B$2:$G$1990,5,0))/365+(VLOOKUP(IF(C429="Нет",VLOOKUP(A429,Оп28_BYN→RUB!$A$2:$C$24,3,0),VLOOKUP((A429-1),Оп28_BYN→RUB!$A$2:$C$24,3,0)),$B$2:$G$1990,6,0)-VLOOKUP(B429,$B$2:$G$1990,6,0))/366)</f>
        <v>308.08227451391355</v>
      </c>
      <c r="F429" s="54">
        <f>COUNTIF(D430:$D$1990,365)</f>
        <v>1195</v>
      </c>
      <c r="G429" s="54">
        <f>COUNTIF(D430:$D$1990,366)</f>
        <v>366</v>
      </c>
      <c r="H429" s="50"/>
    </row>
    <row r="430" spans="1:8" x14ac:dyDescent="0.25">
      <c r="A430" s="54">
        <f>COUNTIF($C$3:C430,"Да")</f>
        <v>4</v>
      </c>
      <c r="B430" s="53">
        <f t="shared" si="12"/>
        <v>45828</v>
      </c>
      <c r="C430" s="53" t="str">
        <f>IF(ISERROR(VLOOKUP(B430,Оп28_BYN→RUB!$C$3:$C$24,1,0)),"Нет","Да")</f>
        <v>Нет</v>
      </c>
      <c r="D430" s="54">
        <f t="shared" si="13"/>
        <v>365</v>
      </c>
      <c r="E430" s="55">
        <f>('Все выпуски'!$J$4*'Все выпуски'!$J$8)*((VLOOKUP(IF(C430="Нет",VLOOKUP(A430,Оп28_BYN→RUB!$A$2:$C$24,3,0),VLOOKUP((A430-1),Оп28_BYN→RUB!$A$2:$C$24,3,0)),$B$2:$G$1990,5,0)-VLOOKUP(B430,$B$2:$G$1990,5,0))/365+(VLOOKUP(IF(C430="Нет",VLOOKUP(A430,Оп28_BYN→RUB!$A$2:$C$24,3,0),VLOOKUP((A430-1),Оп28_BYN→RUB!$A$2:$C$24,3,0)),$B$2:$G$1990,6,0)-VLOOKUP(B430,$B$2:$G$1990,6,0))/366)</f>
        <v>314.77971526421595</v>
      </c>
      <c r="F430" s="54">
        <f>COUNTIF(D431:$D$1990,365)</f>
        <v>1194</v>
      </c>
      <c r="G430" s="54">
        <f>COUNTIF(D431:$D$1990,366)</f>
        <v>366</v>
      </c>
      <c r="H430" s="50"/>
    </row>
    <row r="431" spans="1:8" x14ac:dyDescent="0.25">
      <c r="A431" s="54">
        <f>COUNTIF($C$3:C431,"Да")</f>
        <v>4</v>
      </c>
      <c r="B431" s="53">
        <f t="shared" si="12"/>
        <v>45829</v>
      </c>
      <c r="C431" s="53" t="str">
        <f>IF(ISERROR(VLOOKUP(B431,Оп28_BYN→RUB!$C$3:$C$24,1,0)),"Нет","Да")</f>
        <v>Нет</v>
      </c>
      <c r="D431" s="54">
        <f t="shared" si="13"/>
        <v>365</v>
      </c>
      <c r="E431" s="55">
        <f>('Все выпуски'!$J$4*'Все выпуски'!$J$8)*((VLOOKUP(IF(C431="Нет",VLOOKUP(A431,Оп28_BYN→RUB!$A$2:$C$24,3,0),VLOOKUP((A431-1),Оп28_BYN→RUB!$A$2:$C$24,3,0)),$B$2:$G$1990,5,0)-VLOOKUP(B431,$B$2:$G$1990,5,0))/365+(VLOOKUP(IF(C431="Нет",VLOOKUP(A431,Оп28_BYN→RUB!$A$2:$C$24,3,0),VLOOKUP((A431-1),Оп28_BYN→RUB!$A$2:$C$24,3,0)),$B$2:$G$1990,6,0)-VLOOKUP(B431,$B$2:$G$1990,6,0))/366)</f>
        <v>321.47715601451841</v>
      </c>
      <c r="F431" s="54">
        <f>COUNTIF(D432:$D$1990,365)</f>
        <v>1193</v>
      </c>
      <c r="G431" s="54">
        <f>COUNTIF(D432:$D$1990,366)</f>
        <v>366</v>
      </c>
      <c r="H431" s="50"/>
    </row>
    <row r="432" spans="1:8" x14ac:dyDescent="0.25">
      <c r="A432" s="54">
        <f>COUNTIF($C$3:C432,"Да")</f>
        <v>4</v>
      </c>
      <c r="B432" s="53">
        <f t="shared" si="12"/>
        <v>45830</v>
      </c>
      <c r="C432" s="53" t="str">
        <f>IF(ISERROR(VLOOKUP(B432,Оп28_BYN→RUB!$C$3:$C$24,1,0)),"Нет","Да")</f>
        <v>Нет</v>
      </c>
      <c r="D432" s="54">
        <f t="shared" si="13"/>
        <v>365</v>
      </c>
      <c r="E432" s="55">
        <f>('Все выпуски'!$J$4*'Все выпуски'!$J$8)*((VLOOKUP(IF(C432="Нет",VLOOKUP(A432,Оп28_BYN→RUB!$A$2:$C$24,3,0),VLOOKUP((A432-1),Оп28_BYN→RUB!$A$2:$C$24,3,0)),$B$2:$G$1990,5,0)-VLOOKUP(B432,$B$2:$G$1990,5,0))/365+(VLOOKUP(IF(C432="Нет",VLOOKUP(A432,Оп28_BYN→RUB!$A$2:$C$24,3,0),VLOOKUP((A432-1),Оп28_BYN→RUB!$A$2:$C$24,3,0)),$B$2:$G$1990,6,0)-VLOOKUP(B432,$B$2:$G$1990,6,0))/366)</f>
        <v>328.17459676482093</v>
      </c>
      <c r="F432" s="54">
        <f>COUNTIF(D433:$D$1990,365)</f>
        <v>1192</v>
      </c>
      <c r="G432" s="54">
        <f>COUNTIF(D433:$D$1990,366)</f>
        <v>366</v>
      </c>
      <c r="H432" s="50"/>
    </row>
    <row r="433" spans="1:8" x14ac:dyDescent="0.25">
      <c r="A433" s="54">
        <f>COUNTIF($C$3:C433,"Да")</f>
        <v>4</v>
      </c>
      <c r="B433" s="53">
        <f t="shared" si="12"/>
        <v>45831</v>
      </c>
      <c r="C433" s="53" t="str">
        <f>IF(ISERROR(VLOOKUP(B433,Оп28_BYN→RUB!$C$3:$C$24,1,0)),"Нет","Да")</f>
        <v>Нет</v>
      </c>
      <c r="D433" s="54">
        <f t="shared" si="13"/>
        <v>365</v>
      </c>
      <c r="E433" s="55">
        <f>('Все выпуски'!$J$4*'Все выпуски'!$J$8)*((VLOOKUP(IF(C433="Нет",VLOOKUP(A433,Оп28_BYN→RUB!$A$2:$C$24,3,0),VLOOKUP((A433-1),Оп28_BYN→RUB!$A$2:$C$24,3,0)),$B$2:$G$1990,5,0)-VLOOKUP(B433,$B$2:$G$1990,5,0))/365+(VLOOKUP(IF(C433="Нет",VLOOKUP(A433,Оп28_BYN→RUB!$A$2:$C$24,3,0),VLOOKUP((A433-1),Оп28_BYN→RUB!$A$2:$C$24,3,0)),$B$2:$G$1990,6,0)-VLOOKUP(B433,$B$2:$G$1990,6,0))/366)</f>
        <v>334.87203751512334</v>
      </c>
      <c r="F433" s="54">
        <f>COUNTIF(D434:$D$1990,365)</f>
        <v>1191</v>
      </c>
      <c r="G433" s="54">
        <f>COUNTIF(D434:$D$1990,366)</f>
        <v>366</v>
      </c>
      <c r="H433" s="50"/>
    </row>
    <row r="434" spans="1:8" x14ac:dyDescent="0.25">
      <c r="A434" s="54">
        <f>COUNTIF($C$3:C434,"Да")</f>
        <v>4</v>
      </c>
      <c r="B434" s="53">
        <f t="shared" si="12"/>
        <v>45832</v>
      </c>
      <c r="C434" s="53" t="str">
        <f>IF(ISERROR(VLOOKUP(B434,Оп28_BYN→RUB!$C$3:$C$24,1,0)),"Нет","Да")</f>
        <v>Нет</v>
      </c>
      <c r="D434" s="54">
        <f t="shared" si="13"/>
        <v>365</v>
      </c>
      <c r="E434" s="55">
        <f>('Все выпуски'!$J$4*'Все выпуски'!$J$8)*((VLOOKUP(IF(C434="Нет",VLOOKUP(A434,Оп28_BYN→RUB!$A$2:$C$24,3,0),VLOOKUP((A434-1),Оп28_BYN→RUB!$A$2:$C$24,3,0)),$B$2:$G$1990,5,0)-VLOOKUP(B434,$B$2:$G$1990,5,0))/365+(VLOOKUP(IF(C434="Нет",VLOOKUP(A434,Оп28_BYN→RUB!$A$2:$C$24,3,0),VLOOKUP((A434-1),Оп28_BYN→RUB!$A$2:$C$24,3,0)),$B$2:$G$1990,6,0)-VLOOKUP(B434,$B$2:$G$1990,6,0))/366)</f>
        <v>341.56947826542586</v>
      </c>
      <c r="F434" s="54">
        <f>COUNTIF(D435:$D$1990,365)</f>
        <v>1190</v>
      </c>
      <c r="G434" s="54">
        <f>COUNTIF(D435:$D$1990,366)</f>
        <v>366</v>
      </c>
      <c r="H434" s="50"/>
    </row>
    <row r="435" spans="1:8" x14ac:dyDescent="0.25">
      <c r="A435" s="54">
        <f>COUNTIF($C$3:C435,"Да")</f>
        <v>4</v>
      </c>
      <c r="B435" s="53">
        <f t="shared" si="12"/>
        <v>45833</v>
      </c>
      <c r="C435" s="53" t="str">
        <f>IF(ISERROR(VLOOKUP(B435,Оп28_BYN→RUB!$C$3:$C$24,1,0)),"Нет","Да")</f>
        <v>Нет</v>
      </c>
      <c r="D435" s="54">
        <f t="shared" si="13"/>
        <v>365</v>
      </c>
      <c r="E435" s="55">
        <f>('Все выпуски'!$J$4*'Все выпуски'!$J$8)*((VLOOKUP(IF(C435="Нет",VLOOKUP(A435,Оп28_BYN→RUB!$A$2:$C$24,3,0),VLOOKUP((A435-1),Оп28_BYN→RUB!$A$2:$C$24,3,0)),$B$2:$G$1990,5,0)-VLOOKUP(B435,$B$2:$G$1990,5,0))/365+(VLOOKUP(IF(C435="Нет",VLOOKUP(A435,Оп28_BYN→RUB!$A$2:$C$24,3,0),VLOOKUP((A435-1),Оп28_BYN→RUB!$A$2:$C$24,3,0)),$B$2:$G$1990,6,0)-VLOOKUP(B435,$B$2:$G$1990,6,0))/366)</f>
        <v>348.26691901572832</v>
      </c>
      <c r="F435" s="54">
        <f>COUNTIF(D436:$D$1990,365)</f>
        <v>1189</v>
      </c>
      <c r="G435" s="54">
        <f>COUNTIF(D436:$D$1990,366)</f>
        <v>366</v>
      </c>
      <c r="H435" s="50"/>
    </row>
    <row r="436" spans="1:8" x14ac:dyDescent="0.25">
      <c r="A436" s="54">
        <f>COUNTIF($C$3:C436,"Да")</f>
        <v>4</v>
      </c>
      <c r="B436" s="53">
        <f t="shared" si="12"/>
        <v>45834</v>
      </c>
      <c r="C436" s="53" t="str">
        <f>IF(ISERROR(VLOOKUP(B436,Оп28_BYN→RUB!$C$3:$C$24,1,0)),"Нет","Да")</f>
        <v>Нет</v>
      </c>
      <c r="D436" s="54">
        <f t="shared" si="13"/>
        <v>365</v>
      </c>
      <c r="E436" s="55">
        <f>('Все выпуски'!$J$4*'Все выпуски'!$J$8)*((VLOOKUP(IF(C436="Нет",VLOOKUP(A436,Оп28_BYN→RUB!$A$2:$C$24,3,0),VLOOKUP((A436-1),Оп28_BYN→RUB!$A$2:$C$24,3,0)),$B$2:$G$1990,5,0)-VLOOKUP(B436,$B$2:$G$1990,5,0))/365+(VLOOKUP(IF(C436="Нет",VLOOKUP(A436,Оп28_BYN→RUB!$A$2:$C$24,3,0),VLOOKUP((A436-1),Оп28_BYN→RUB!$A$2:$C$24,3,0)),$B$2:$G$1990,6,0)-VLOOKUP(B436,$B$2:$G$1990,6,0))/366)</f>
        <v>354.96435976603073</v>
      </c>
      <c r="F436" s="54">
        <f>COUNTIF(D437:$D$1990,365)</f>
        <v>1188</v>
      </c>
      <c r="G436" s="54">
        <f>COUNTIF(D437:$D$1990,366)</f>
        <v>366</v>
      </c>
      <c r="H436" s="50"/>
    </row>
    <row r="437" spans="1:8" x14ac:dyDescent="0.25">
      <c r="A437" s="54">
        <f>COUNTIF($C$3:C437,"Да")</f>
        <v>4</v>
      </c>
      <c r="B437" s="53">
        <f t="shared" si="12"/>
        <v>45835</v>
      </c>
      <c r="C437" s="53" t="str">
        <f>IF(ISERROR(VLOOKUP(B437,Оп28_BYN→RUB!$C$3:$C$24,1,0)),"Нет","Да")</f>
        <v>Нет</v>
      </c>
      <c r="D437" s="54">
        <f t="shared" si="13"/>
        <v>365</v>
      </c>
      <c r="E437" s="55">
        <f>('Все выпуски'!$J$4*'Все выпуски'!$J$8)*((VLOOKUP(IF(C437="Нет",VLOOKUP(A437,Оп28_BYN→RUB!$A$2:$C$24,3,0),VLOOKUP((A437-1),Оп28_BYN→RUB!$A$2:$C$24,3,0)),$B$2:$G$1990,5,0)-VLOOKUP(B437,$B$2:$G$1990,5,0))/365+(VLOOKUP(IF(C437="Нет",VLOOKUP(A437,Оп28_BYN→RUB!$A$2:$C$24,3,0),VLOOKUP((A437-1),Оп28_BYN→RUB!$A$2:$C$24,3,0)),$B$2:$G$1990,6,0)-VLOOKUP(B437,$B$2:$G$1990,6,0))/366)</f>
        <v>361.66180051633324</v>
      </c>
      <c r="F437" s="54">
        <f>COUNTIF(D438:$D$1990,365)</f>
        <v>1187</v>
      </c>
      <c r="G437" s="54">
        <f>COUNTIF(D438:$D$1990,366)</f>
        <v>366</v>
      </c>
      <c r="H437" s="50"/>
    </row>
    <row r="438" spans="1:8" x14ac:dyDescent="0.25">
      <c r="A438" s="54">
        <f>COUNTIF($C$3:C438,"Да")</f>
        <v>4</v>
      </c>
      <c r="B438" s="53">
        <f t="shared" si="12"/>
        <v>45836</v>
      </c>
      <c r="C438" s="53" t="str">
        <f>IF(ISERROR(VLOOKUP(B438,Оп28_BYN→RUB!$C$3:$C$24,1,0)),"Нет","Да")</f>
        <v>Нет</v>
      </c>
      <c r="D438" s="54">
        <f t="shared" si="13"/>
        <v>365</v>
      </c>
      <c r="E438" s="55">
        <f>('Все выпуски'!$J$4*'Все выпуски'!$J$8)*((VLOOKUP(IF(C438="Нет",VLOOKUP(A438,Оп28_BYN→RUB!$A$2:$C$24,3,0),VLOOKUP((A438-1),Оп28_BYN→RUB!$A$2:$C$24,3,0)),$B$2:$G$1990,5,0)-VLOOKUP(B438,$B$2:$G$1990,5,0))/365+(VLOOKUP(IF(C438="Нет",VLOOKUP(A438,Оп28_BYN→RUB!$A$2:$C$24,3,0),VLOOKUP((A438-1),Оп28_BYN→RUB!$A$2:$C$24,3,0)),$B$2:$G$1990,6,0)-VLOOKUP(B438,$B$2:$G$1990,6,0))/366)</f>
        <v>368.35924126663571</v>
      </c>
      <c r="F438" s="54">
        <f>COUNTIF(D439:$D$1990,365)</f>
        <v>1186</v>
      </c>
      <c r="G438" s="54">
        <f>COUNTIF(D439:$D$1990,366)</f>
        <v>366</v>
      </c>
      <c r="H438" s="50"/>
    </row>
    <row r="439" spans="1:8" x14ac:dyDescent="0.25">
      <c r="A439" s="54">
        <f>COUNTIF($C$3:C439,"Да")</f>
        <v>4</v>
      </c>
      <c r="B439" s="53">
        <f t="shared" si="12"/>
        <v>45837</v>
      </c>
      <c r="C439" s="53" t="str">
        <f>IF(ISERROR(VLOOKUP(B439,Оп28_BYN→RUB!$C$3:$C$24,1,0)),"Нет","Да")</f>
        <v>Нет</v>
      </c>
      <c r="D439" s="54">
        <f t="shared" si="13"/>
        <v>365</v>
      </c>
      <c r="E439" s="55">
        <f>('Все выпуски'!$J$4*'Все выпуски'!$J$8)*((VLOOKUP(IF(C439="Нет",VLOOKUP(A439,Оп28_BYN→RUB!$A$2:$C$24,3,0),VLOOKUP((A439-1),Оп28_BYN→RUB!$A$2:$C$24,3,0)),$B$2:$G$1990,5,0)-VLOOKUP(B439,$B$2:$G$1990,5,0))/365+(VLOOKUP(IF(C439="Нет",VLOOKUP(A439,Оп28_BYN→RUB!$A$2:$C$24,3,0),VLOOKUP((A439-1),Оп28_BYN→RUB!$A$2:$C$24,3,0)),$B$2:$G$1990,6,0)-VLOOKUP(B439,$B$2:$G$1990,6,0))/366)</f>
        <v>375.05668201693823</v>
      </c>
      <c r="F439" s="54">
        <f>COUNTIF(D440:$D$1990,365)</f>
        <v>1185</v>
      </c>
      <c r="G439" s="54">
        <f>COUNTIF(D440:$D$1990,366)</f>
        <v>366</v>
      </c>
      <c r="H439" s="50"/>
    </row>
    <row r="440" spans="1:8" x14ac:dyDescent="0.25">
      <c r="A440" s="54">
        <f>COUNTIF($C$3:C440,"Да")</f>
        <v>4</v>
      </c>
      <c r="B440" s="53">
        <f t="shared" si="12"/>
        <v>45838</v>
      </c>
      <c r="C440" s="53" t="str">
        <f>IF(ISERROR(VLOOKUP(B440,Оп28_BYN→RUB!$C$3:$C$24,1,0)),"Нет","Да")</f>
        <v>Нет</v>
      </c>
      <c r="D440" s="54">
        <f t="shared" si="13"/>
        <v>365</v>
      </c>
      <c r="E440" s="55">
        <f>('Все выпуски'!$J$4*'Все выпуски'!$J$8)*((VLOOKUP(IF(C440="Нет",VLOOKUP(A440,Оп28_BYN→RUB!$A$2:$C$24,3,0),VLOOKUP((A440-1),Оп28_BYN→RUB!$A$2:$C$24,3,0)),$B$2:$G$1990,5,0)-VLOOKUP(B440,$B$2:$G$1990,5,0))/365+(VLOOKUP(IF(C440="Нет",VLOOKUP(A440,Оп28_BYN→RUB!$A$2:$C$24,3,0),VLOOKUP((A440-1),Оп28_BYN→RUB!$A$2:$C$24,3,0)),$B$2:$G$1990,6,0)-VLOOKUP(B440,$B$2:$G$1990,6,0))/366)</f>
        <v>381.75412276724063</v>
      </c>
      <c r="F440" s="54">
        <f>COUNTIF(D441:$D$1990,365)</f>
        <v>1184</v>
      </c>
      <c r="G440" s="54">
        <f>COUNTIF(D441:$D$1990,366)</f>
        <v>366</v>
      </c>
      <c r="H440" s="50"/>
    </row>
    <row r="441" spans="1:8" x14ac:dyDescent="0.25">
      <c r="A441" s="54">
        <f>COUNTIF($C$3:C441,"Да")</f>
        <v>4</v>
      </c>
      <c r="B441" s="53">
        <f t="shared" si="12"/>
        <v>45839</v>
      </c>
      <c r="C441" s="53" t="str">
        <f>IF(ISERROR(VLOOKUP(B441,Оп28_BYN→RUB!$C$3:$C$24,1,0)),"Нет","Да")</f>
        <v>Нет</v>
      </c>
      <c r="D441" s="54">
        <f t="shared" si="13"/>
        <v>365</v>
      </c>
      <c r="E441" s="55">
        <f>('Все выпуски'!$J$4*'Все выпуски'!$J$8)*((VLOOKUP(IF(C441="Нет",VLOOKUP(A441,Оп28_BYN→RUB!$A$2:$C$24,3,0),VLOOKUP((A441-1),Оп28_BYN→RUB!$A$2:$C$24,3,0)),$B$2:$G$1990,5,0)-VLOOKUP(B441,$B$2:$G$1990,5,0))/365+(VLOOKUP(IF(C441="Нет",VLOOKUP(A441,Оп28_BYN→RUB!$A$2:$C$24,3,0),VLOOKUP((A441-1),Оп28_BYN→RUB!$A$2:$C$24,3,0)),$B$2:$G$1990,6,0)-VLOOKUP(B441,$B$2:$G$1990,6,0))/366)</f>
        <v>388.45156351754315</v>
      </c>
      <c r="F441" s="54">
        <f>COUNTIF(D442:$D$1990,365)</f>
        <v>1183</v>
      </c>
      <c r="G441" s="54">
        <f>COUNTIF(D442:$D$1990,366)</f>
        <v>366</v>
      </c>
      <c r="H441" s="50"/>
    </row>
    <row r="442" spans="1:8" x14ac:dyDescent="0.25">
      <c r="A442" s="54">
        <f>COUNTIF($C$3:C442,"Да")</f>
        <v>4</v>
      </c>
      <c r="B442" s="53">
        <f t="shared" si="12"/>
        <v>45840</v>
      </c>
      <c r="C442" s="53" t="str">
        <f>IF(ISERROR(VLOOKUP(B442,Оп28_BYN→RUB!$C$3:$C$24,1,0)),"Нет","Да")</f>
        <v>Нет</v>
      </c>
      <c r="D442" s="54">
        <f t="shared" si="13"/>
        <v>365</v>
      </c>
      <c r="E442" s="55">
        <f>('Все выпуски'!$J$4*'Все выпуски'!$J$8)*((VLOOKUP(IF(C442="Нет",VLOOKUP(A442,Оп28_BYN→RUB!$A$2:$C$24,3,0),VLOOKUP((A442-1),Оп28_BYN→RUB!$A$2:$C$24,3,0)),$B$2:$G$1990,5,0)-VLOOKUP(B442,$B$2:$G$1990,5,0))/365+(VLOOKUP(IF(C442="Нет",VLOOKUP(A442,Оп28_BYN→RUB!$A$2:$C$24,3,0),VLOOKUP((A442-1),Оп28_BYN→RUB!$A$2:$C$24,3,0)),$B$2:$G$1990,6,0)-VLOOKUP(B442,$B$2:$G$1990,6,0))/366)</f>
        <v>395.14900426784561</v>
      </c>
      <c r="F442" s="54">
        <f>COUNTIF(D443:$D$1990,365)</f>
        <v>1182</v>
      </c>
      <c r="G442" s="54">
        <f>COUNTIF(D443:$D$1990,366)</f>
        <v>366</v>
      </c>
      <c r="H442" s="50"/>
    </row>
    <row r="443" spans="1:8" x14ac:dyDescent="0.25">
      <c r="A443" s="54">
        <f>COUNTIF($C$3:C443,"Да")</f>
        <v>4</v>
      </c>
      <c r="B443" s="53">
        <f t="shared" si="12"/>
        <v>45841</v>
      </c>
      <c r="C443" s="53" t="str">
        <f>IF(ISERROR(VLOOKUP(B443,Оп28_BYN→RUB!$C$3:$C$24,1,0)),"Нет","Да")</f>
        <v>Нет</v>
      </c>
      <c r="D443" s="54">
        <f t="shared" si="13"/>
        <v>365</v>
      </c>
      <c r="E443" s="55">
        <f>('Все выпуски'!$J$4*'Все выпуски'!$J$8)*((VLOOKUP(IF(C443="Нет",VLOOKUP(A443,Оп28_BYN→RUB!$A$2:$C$24,3,0),VLOOKUP((A443-1),Оп28_BYN→RUB!$A$2:$C$24,3,0)),$B$2:$G$1990,5,0)-VLOOKUP(B443,$B$2:$G$1990,5,0))/365+(VLOOKUP(IF(C443="Нет",VLOOKUP(A443,Оп28_BYN→RUB!$A$2:$C$24,3,0),VLOOKUP((A443-1),Оп28_BYN→RUB!$A$2:$C$24,3,0)),$B$2:$G$1990,6,0)-VLOOKUP(B443,$B$2:$G$1990,6,0))/366)</f>
        <v>401.84644501814802</v>
      </c>
      <c r="F443" s="54">
        <f>COUNTIF(D444:$D$1990,365)</f>
        <v>1181</v>
      </c>
      <c r="G443" s="54">
        <f>COUNTIF(D444:$D$1990,366)</f>
        <v>366</v>
      </c>
      <c r="H443" s="50"/>
    </row>
    <row r="444" spans="1:8" x14ac:dyDescent="0.25">
      <c r="A444" s="54">
        <f>COUNTIF($C$3:C444,"Да")</f>
        <v>4</v>
      </c>
      <c r="B444" s="53">
        <f t="shared" si="12"/>
        <v>45842</v>
      </c>
      <c r="C444" s="53" t="str">
        <f>IF(ISERROR(VLOOKUP(B444,Оп28_BYN→RUB!$C$3:$C$24,1,0)),"Нет","Да")</f>
        <v>Нет</v>
      </c>
      <c r="D444" s="54">
        <f t="shared" si="13"/>
        <v>365</v>
      </c>
      <c r="E444" s="55">
        <f>('Все выпуски'!$J$4*'Все выпуски'!$J$8)*((VLOOKUP(IF(C444="Нет",VLOOKUP(A444,Оп28_BYN→RUB!$A$2:$C$24,3,0),VLOOKUP((A444-1),Оп28_BYN→RUB!$A$2:$C$24,3,0)),$B$2:$G$1990,5,0)-VLOOKUP(B444,$B$2:$G$1990,5,0))/365+(VLOOKUP(IF(C444="Нет",VLOOKUP(A444,Оп28_BYN→RUB!$A$2:$C$24,3,0),VLOOKUP((A444-1),Оп28_BYN→RUB!$A$2:$C$24,3,0)),$B$2:$G$1990,6,0)-VLOOKUP(B444,$B$2:$G$1990,6,0))/366)</f>
        <v>408.54388576845054</v>
      </c>
      <c r="F444" s="54">
        <f>COUNTIF(D445:$D$1990,365)</f>
        <v>1180</v>
      </c>
      <c r="G444" s="54">
        <f>COUNTIF(D445:$D$1990,366)</f>
        <v>366</v>
      </c>
      <c r="H444" s="50"/>
    </row>
    <row r="445" spans="1:8" x14ac:dyDescent="0.25">
      <c r="A445" s="54">
        <f>COUNTIF($C$3:C445,"Да")</f>
        <v>4</v>
      </c>
      <c r="B445" s="53">
        <f t="shared" si="12"/>
        <v>45843</v>
      </c>
      <c r="C445" s="53" t="str">
        <f>IF(ISERROR(VLOOKUP(B445,Оп28_BYN→RUB!$C$3:$C$24,1,0)),"Нет","Да")</f>
        <v>Нет</v>
      </c>
      <c r="D445" s="54">
        <f t="shared" si="13"/>
        <v>365</v>
      </c>
      <c r="E445" s="55">
        <f>('Все выпуски'!$J$4*'Все выпуски'!$J$8)*((VLOOKUP(IF(C445="Нет",VLOOKUP(A445,Оп28_BYN→RUB!$A$2:$C$24,3,0),VLOOKUP((A445-1),Оп28_BYN→RUB!$A$2:$C$24,3,0)),$B$2:$G$1990,5,0)-VLOOKUP(B445,$B$2:$G$1990,5,0))/365+(VLOOKUP(IF(C445="Нет",VLOOKUP(A445,Оп28_BYN→RUB!$A$2:$C$24,3,0),VLOOKUP((A445-1),Оп28_BYN→RUB!$A$2:$C$24,3,0)),$B$2:$G$1990,6,0)-VLOOKUP(B445,$B$2:$G$1990,6,0))/366)</f>
        <v>415.241326518753</v>
      </c>
      <c r="F445" s="54">
        <f>COUNTIF(D446:$D$1990,365)</f>
        <v>1179</v>
      </c>
      <c r="G445" s="54">
        <f>COUNTIF(D446:$D$1990,366)</f>
        <v>366</v>
      </c>
      <c r="H445" s="50"/>
    </row>
    <row r="446" spans="1:8" x14ac:dyDescent="0.25">
      <c r="A446" s="54">
        <f>COUNTIF($C$3:C446,"Да")</f>
        <v>4</v>
      </c>
      <c r="B446" s="53">
        <f t="shared" si="12"/>
        <v>45844</v>
      </c>
      <c r="C446" s="53" t="str">
        <f>IF(ISERROR(VLOOKUP(B446,Оп28_BYN→RUB!$C$3:$C$24,1,0)),"Нет","Да")</f>
        <v>Нет</v>
      </c>
      <c r="D446" s="54">
        <f t="shared" si="13"/>
        <v>365</v>
      </c>
      <c r="E446" s="55">
        <f>('Все выпуски'!$J$4*'Все выпуски'!$J$8)*((VLOOKUP(IF(C446="Нет",VLOOKUP(A446,Оп28_BYN→RUB!$A$2:$C$24,3,0),VLOOKUP((A446-1),Оп28_BYN→RUB!$A$2:$C$24,3,0)),$B$2:$G$1990,5,0)-VLOOKUP(B446,$B$2:$G$1990,5,0))/365+(VLOOKUP(IF(C446="Нет",VLOOKUP(A446,Оп28_BYN→RUB!$A$2:$C$24,3,0),VLOOKUP((A446-1),Оп28_BYN→RUB!$A$2:$C$24,3,0)),$B$2:$G$1990,6,0)-VLOOKUP(B446,$B$2:$G$1990,6,0))/366)</f>
        <v>421.93876726905546</v>
      </c>
      <c r="F446" s="54">
        <f>COUNTIF(D447:$D$1990,365)</f>
        <v>1178</v>
      </c>
      <c r="G446" s="54">
        <f>COUNTIF(D447:$D$1990,366)</f>
        <v>366</v>
      </c>
      <c r="H446" s="50"/>
    </row>
    <row r="447" spans="1:8" x14ac:dyDescent="0.25">
      <c r="A447" s="54">
        <f>COUNTIF($C$3:C447,"Да")</f>
        <v>4</v>
      </c>
      <c r="B447" s="53">
        <f t="shared" si="12"/>
        <v>45845</v>
      </c>
      <c r="C447" s="53" t="str">
        <f>IF(ISERROR(VLOOKUP(B447,Оп28_BYN→RUB!$C$3:$C$24,1,0)),"Нет","Да")</f>
        <v>Нет</v>
      </c>
      <c r="D447" s="54">
        <f t="shared" si="13"/>
        <v>365</v>
      </c>
      <c r="E447" s="55">
        <f>('Все выпуски'!$J$4*'Все выпуски'!$J$8)*((VLOOKUP(IF(C447="Нет",VLOOKUP(A447,Оп28_BYN→RUB!$A$2:$C$24,3,0),VLOOKUP((A447-1),Оп28_BYN→RUB!$A$2:$C$24,3,0)),$B$2:$G$1990,5,0)-VLOOKUP(B447,$B$2:$G$1990,5,0))/365+(VLOOKUP(IF(C447="Нет",VLOOKUP(A447,Оп28_BYN→RUB!$A$2:$C$24,3,0),VLOOKUP((A447-1),Оп28_BYN→RUB!$A$2:$C$24,3,0)),$B$2:$G$1990,6,0)-VLOOKUP(B447,$B$2:$G$1990,6,0))/366)</f>
        <v>428.63620801935792</v>
      </c>
      <c r="F447" s="54">
        <f>COUNTIF(D448:$D$1990,365)</f>
        <v>1177</v>
      </c>
      <c r="G447" s="54">
        <f>COUNTIF(D448:$D$1990,366)</f>
        <v>366</v>
      </c>
      <c r="H447" s="50"/>
    </row>
    <row r="448" spans="1:8" x14ac:dyDescent="0.25">
      <c r="A448" s="54">
        <f>COUNTIF($C$3:C448,"Да")</f>
        <v>4</v>
      </c>
      <c r="B448" s="53">
        <f t="shared" si="12"/>
        <v>45846</v>
      </c>
      <c r="C448" s="53" t="str">
        <f>IF(ISERROR(VLOOKUP(B448,Оп28_BYN→RUB!$C$3:$C$24,1,0)),"Нет","Да")</f>
        <v>Нет</v>
      </c>
      <c r="D448" s="54">
        <f t="shared" si="13"/>
        <v>365</v>
      </c>
      <c r="E448" s="55">
        <f>('Все выпуски'!$J$4*'Все выпуски'!$J$8)*((VLOOKUP(IF(C448="Нет",VLOOKUP(A448,Оп28_BYN→RUB!$A$2:$C$24,3,0),VLOOKUP((A448-1),Оп28_BYN→RUB!$A$2:$C$24,3,0)),$B$2:$G$1990,5,0)-VLOOKUP(B448,$B$2:$G$1990,5,0))/365+(VLOOKUP(IF(C448="Нет",VLOOKUP(A448,Оп28_BYN→RUB!$A$2:$C$24,3,0),VLOOKUP((A448-1),Оп28_BYN→RUB!$A$2:$C$24,3,0)),$B$2:$G$1990,6,0)-VLOOKUP(B448,$B$2:$G$1990,6,0))/366)</f>
        <v>435.33364876966039</v>
      </c>
      <c r="F448" s="54">
        <f>COUNTIF(D449:$D$1990,365)</f>
        <v>1176</v>
      </c>
      <c r="G448" s="54">
        <f>COUNTIF(D449:$D$1990,366)</f>
        <v>366</v>
      </c>
      <c r="H448" s="50"/>
    </row>
    <row r="449" spans="1:8" x14ac:dyDescent="0.25">
      <c r="A449" s="54">
        <f>COUNTIF($C$3:C449,"Да")</f>
        <v>4</v>
      </c>
      <c r="B449" s="53">
        <f t="shared" si="12"/>
        <v>45847</v>
      </c>
      <c r="C449" s="53" t="str">
        <f>IF(ISERROR(VLOOKUP(B449,Оп28_BYN→RUB!$C$3:$C$24,1,0)),"Нет","Да")</f>
        <v>Нет</v>
      </c>
      <c r="D449" s="54">
        <f t="shared" si="13"/>
        <v>365</v>
      </c>
      <c r="E449" s="55">
        <f>('Все выпуски'!$J$4*'Все выпуски'!$J$8)*((VLOOKUP(IF(C449="Нет",VLOOKUP(A449,Оп28_BYN→RUB!$A$2:$C$24,3,0),VLOOKUP((A449-1),Оп28_BYN→RUB!$A$2:$C$24,3,0)),$B$2:$G$1990,5,0)-VLOOKUP(B449,$B$2:$G$1990,5,0))/365+(VLOOKUP(IF(C449="Нет",VLOOKUP(A449,Оп28_BYN→RUB!$A$2:$C$24,3,0),VLOOKUP((A449-1),Оп28_BYN→RUB!$A$2:$C$24,3,0)),$B$2:$G$1990,6,0)-VLOOKUP(B449,$B$2:$G$1990,6,0))/366)</f>
        <v>442.03108951996285</v>
      </c>
      <c r="F449" s="54">
        <f>COUNTIF(D450:$D$1990,365)</f>
        <v>1175</v>
      </c>
      <c r="G449" s="54">
        <f>COUNTIF(D450:$D$1990,366)</f>
        <v>366</v>
      </c>
      <c r="H449" s="50"/>
    </row>
    <row r="450" spans="1:8" x14ac:dyDescent="0.25">
      <c r="A450" s="54">
        <f>COUNTIF($C$3:C450,"Да")</f>
        <v>4</v>
      </c>
      <c r="B450" s="53">
        <f t="shared" si="12"/>
        <v>45848</v>
      </c>
      <c r="C450" s="53" t="str">
        <f>IF(ISERROR(VLOOKUP(B450,Оп28_BYN→RUB!$C$3:$C$24,1,0)),"Нет","Да")</f>
        <v>Нет</v>
      </c>
      <c r="D450" s="54">
        <f t="shared" si="13"/>
        <v>365</v>
      </c>
      <c r="E450" s="55">
        <f>('Все выпуски'!$J$4*'Все выпуски'!$J$8)*((VLOOKUP(IF(C450="Нет",VLOOKUP(A450,Оп28_BYN→RUB!$A$2:$C$24,3,0),VLOOKUP((A450-1),Оп28_BYN→RUB!$A$2:$C$24,3,0)),$B$2:$G$1990,5,0)-VLOOKUP(B450,$B$2:$G$1990,5,0))/365+(VLOOKUP(IF(C450="Нет",VLOOKUP(A450,Оп28_BYN→RUB!$A$2:$C$24,3,0),VLOOKUP((A450-1),Оп28_BYN→RUB!$A$2:$C$24,3,0)),$B$2:$G$1990,6,0)-VLOOKUP(B450,$B$2:$G$1990,6,0))/366)</f>
        <v>448.72853027026531</v>
      </c>
      <c r="F450" s="54">
        <f>COUNTIF(D451:$D$1990,365)</f>
        <v>1174</v>
      </c>
      <c r="G450" s="54">
        <f>COUNTIF(D451:$D$1990,366)</f>
        <v>366</v>
      </c>
      <c r="H450" s="50"/>
    </row>
    <row r="451" spans="1:8" x14ac:dyDescent="0.25">
      <c r="A451" s="54">
        <f>COUNTIF($C$3:C451,"Да")</f>
        <v>4</v>
      </c>
      <c r="B451" s="53">
        <f t="shared" si="12"/>
        <v>45849</v>
      </c>
      <c r="C451" s="53" t="str">
        <f>IF(ISERROR(VLOOKUP(B451,Оп28_BYN→RUB!$C$3:$C$24,1,0)),"Нет","Да")</f>
        <v>Нет</v>
      </c>
      <c r="D451" s="54">
        <f t="shared" si="13"/>
        <v>365</v>
      </c>
      <c r="E451" s="55">
        <f>('Все выпуски'!$J$4*'Все выпуски'!$J$8)*((VLOOKUP(IF(C451="Нет",VLOOKUP(A451,Оп28_BYN→RUB!$A$2:$C$24,3,0),VLOOKUP((A451-1),Оп28_BYN→RUB!$A$2:$C$24,3,0)),$B$2:$G$1990,5,0)-VLOOKUP(B451,$B$2:$G$1990,5,0))/365+(VLOOKUP(IF(C451="Нет",VLOOKUP(A451,Оп28_BYN→RUB!$A$2:$C$24,3,0),VLOOKUP((A451-1),Оп28_BYN→RUB!$A$2:$C$24,3,0)),$B$2:$G$1990,6,0)-VLOOKUP(B451,$B$2:$G$1990,6,0))/366)</f>
        <v>455.42597102056783</v>
      </c>
      <c r="F451" s="54">
        <f>COUNTIF(D452:$D$1990,365)</f>
        <v>1173</v>
      </c>
      <c r="G451" s="54">
        <f>COUNTIF(D452:$D$1990,366)</f>
        <v>366</v>
      </c>
      <c r="H451" s="50"/>
    </row>
    <row r="452" spans="1:8" x14ac:dyDescent="0.25">
      <c r="A452" s="54">
        <f>COUNTIF($C$3:C452,"Да")</f>
        <v>4</v>
      </c>
      <c r="B452" s="53">
        <f t="shared" ref="B452:B515" si="14">B451+1</f>
        <v>45850</v>
      </c>
      <c r="C452" s="53" t="str">
        <f>IF(ISERROR(VLOOKUP(B452,Оп28_BYN→RUB!$C$3:$C$24,1,0)),"Нет","Да")</f>
        <v>Нет</v>
      </c>
      <c r="D452" s="54">
        <f t="shared" ref="D452:D515" si="15">IF(MOD(YEAR(B452),4)=0,366,365)</f>
        <v>365</v>
      </c>
      <c r="E452" s="55">
        <f>('Все выпуски'!$J$4*'Все выпуски'!$J$8)*((VLOOKUP(IF(C452="Нет",VLOOKUP(A452,Оп28_BYN→RUB!$A$2:$C$24,3,0),VLOOKUP((A452-1),Оп28_BYN→RUB!$A$2:$C$24,3,0)),$B$2:$G$1990,5,0)-VLOOKUP(B452,$B$2:$G$1990,5,0))/365+(VLOOKUP(IF(C452="Нет",VLOOKUP(A452,Оп28_BYN→RUB!$A$2:$C$24,3,0),VLOOKUP((A452-1),Оп28_BYN→RUB!$A$2:$C$24,3,0)),$B$2:$G$1990,6,0)-VLOOKUP(B452,$B$2:$G$1990,6,0))/366)</f>
        <v>462.12341177087023</v>
      </c>
      <c r="F452" s="54">
        <f>COUNTIF(D453:$D$1990,365)</f>
        <v>1172</v>
      </c>
      <c r="G452" s="54">
        <f>COUNTIF(D453:$D$1990,366)</f>
        <v>366</v>
      </c>
      <c r="H452" s="50"/>
    </row>
    <row r="453" spans="1:8" x14ac:dyDescent="0.25">
      <c r="A453" s="54">
        <f>COUNTIF($C$3:C453,"Да")</f>
        <v>4</v>
      </c>
      <c r="B453" s="53">
        <f t="shared" si="14"/>
        <v>45851</v>
      </c>
      <c r="C453" s="53" t="str">
        <f>IF(ISERROR(VLOOKUP(B453,Оп28_BYN→RUB!$C$3:$C$24,1,0)),"Нет","Да")</f>
        <v>Нет</v>
      </c>
      <c r="D453" s="54">
        <f t="shared" si="15"/>
        <v>365</v>
      </c>
      <c r="E453" s="55">
        <f>('Все выпуски'!$J$4*'Все выпуски'!$J$8)*((VLOOKUP(IF(C453="Нет",VLOOKUP(A453,Оп28_BYN→RUB!$A$2:$C$24,3,0),VLOOKUP((A453-1),Оп28_BYN→RUB!$A$2:$C$24,3,0)),$B$2:$G$1990,5,0)-VLOOKUP(B453,$B$2:$G$1990,5,0))/365+(VLOOKUP(IF(C453="Нет",VLOOKUP(A453,Оп28_BYN→RUB!$A$2:$C$24,3,0),VLOOKUP((A453-1),Оп28_BYN→RUB!$A$2:$C$24,3,0)),$B$2:$G$1990,6,0)-VLOOKUP(B453,$B$2:$G$1990,6,0))/366)</f>
        <v>468.8208525211727</v>
      </c>
      <c r="F453" s="54">
        <f>COUNTIF(D454:$D$1990,365)</f>
        <v>1171</v>
      </c>
      <c r="G453" s="54">
        <f>COUNTIF(D454:$D$1990,366)</f>
        <v>366</v>
      </c>
      <c r="H453" s="50"/>
    </row>
    <row r="454" spans="1:8" x14ac:dyDescent="0.25">
      <c r="A454" s="54">
        <f>COUNTIF($C$3:C454,"Да")</f>
        <v>4</v>
      </c>
      <c r="B454" s="53">
        <f t="shared" si="14"/>
        <v>45852</v>
      </c>
      <c r="C454" s="53" t="str">
        <f>IF(ISERROR(VLOOKUP(B454,Оп28_BYN→RUB!$C$3:$C$24,1,0)),"Нет","Да")</f>
        <v>Нет</v>
      </c>
      <c r="D454" s="54">
        <f t="shared" si="15"/>
        <v>365</v>
      </c>
      <c r="E454" s="55">
        <f>('Все выпуски'!$J$4*'Все выпуски'!$J$8)*((VLOOKUP(IF(C454="Нет",VLOOKUP(A454,Оп28_BYN→RUB!$A$2:$C$24,3,0),VLOOKUP((A454-1),Оп28_BYN→RUB!$A$2:$C$24,3,0)),$B$2:$G$1990,5,0)-VLOOKUP(B454,$B$2:$G$1990,5,0))/365+(VLOOKUP(IF(C454="Нет",VLOOKUP(A454,Оп28_BYN→RUB!$A$2:$C$24,3,0),VLOOKUP((A454-1),Оп28_BYN→RUB!$A$2:$C$24,3,0)),$B$2:$G$1990,6,0)-VLOOKUP(B454,$B$2:$G$1990,6,0))/366)</f>
        <v>475.51829327147522</v>
      </c>
      <c r="F454" s="54">
        <f>COUNTIF(D455:$D$1990,365)</f>
        <v>1170</v>
      </c>
      <c r="G454" s="54">
        <f>COUNTIF(D455:$D$1990,366)</f>
        <v>366</v>
      </c>
      <c r="H454" s="50"/>
    </row>
    <row r="455" spans="1:8" x14ac:dyDescent="0.25">
      <c r="A455" s="54">
        <f>COUNTIF($C$3:C455,"Да")</f>
        <v>4</v>
      </c>
      <c r="B455" s="53">
        <f t="shared" si="14"/>
        <v>45853</v>
      </c>
      <c r="C455" s="53" t="str">
        <f>IF(ISERROR(VLOOKUP(B455,Оп28_BYN→RUB!$C$3:$C$24,1,0)),"Нет","Да")</f>
        <v>Нет</v>
      </c>
      <c r="D455" s="54">
        <f t="shared" si="15"/>
        <v>365</v>
      </c>
      <c r="E455" s="55">
        <f>('Все выпуски'!$J$4*'Все выпуски'!$J$8)*((VLOOKUP(IF(C455="Нет",VLOOKUP(A455,Оп28_BYN→RUB!$A$2:$C$24,3,0),VLOOKUP((A455-1),Оп28_BYN→RUB!$A$2:$C$24,3,0)),$B$2:$G$1990,5,0)-VLOOKUP(B455,$B$2:$G$1990,5,0))/365+(VLOOKUP(IF(C455="Нет",VLOOKUP(A455,Оп28_BYN→RUB!$A$2:$C$24,3,0),VLOOKUP((A455-1),Оп28_BYN→RUB!$A$2:$C$24,3,0)),$B$2:$G$1990,6,0)-VLOOKUP(B455,$B$2:$G$1990,6,0))/366)</f>
        <v>482.21573402177762</v>
      </c>
      <c r="F455" s="54">
        <f>COUNTIF(D456:$D$1990,365)</f>
        <v>1169</v>
      </c>
      <c r="G455" s="54">
        <f>COUNTIF(D456:$D$1990,366)</f>
        <v>366</v>
      </c>
      <c r="H455" s="50"/>
    </row>
    <row r="456" spans="1:8" x14ac:dyDescent="0.25">
      <c r="A456" s="54">
        <f>COUNTIF($C$3:C456,"Да")</f>
        <v>4</v>
      </c>
      <c r="B456" s="53">
        <f t="shared" si="14"/>
        <v>45854</v>
      </c>
      <c r="C456" s="53" t="str">
        <f>IF(ISERROR(VLOOKUP(B456,Оп28_BYN→RUB!$C$3:$C$24,1,0)),"Нет","Да")</f>
        <v>Нет</v>
      </c>
      <c r="D456" s="54">
        <f t="shared" si="15"/>
        <v>365</v>
      </c>
      <c r="E456" s="55">
        <f>('Все выпуски'!$J$4*'Все выпуски'!$J$8)*((VLOOKUP(IF(C456="Нет",VLOOKUP(A456,Оп28_BYN→RUB!$A$2:$C$24,3,0),VLOOKUP((A456-1),Оп28_BYN→RUB!$A$2:$C$24,3,0)),$B$2:$G$1990,5,0)-VLOOKUP(B456,$B$2:$G$1990,5,0))/365+(VLOOKUP(IF(C456="Нет",VLOOKUP(A456,Оп28_BYN→RUB!$A$2:$C$24,3,0),VLOOKUP((A456-1),Оп28_BYN→RUB!$A$2:$C$24,3,0)),$B$2:$G$1990,6,0)-VLOOKUP(B456,$B$2:$G$1990,6,0))/366)</f>
        <v>488.91317477208014</v>
      </c>
      <c r="F456" s="54">
        <f>COUNTIF(D457:$D$1990,365)</f>
        <v>1168</v>
      </c>
      <c r="G456" s="54">
        <f>COUNTIF(D457:$D$1990,366)</f>
        <v>366</v>
      </c>
      <c r="H456" s="50"/>
    </row>
    <row r="457" spans="1:8" x14ac:dyDescent="0.25">
      <c r="A457" s="54">
        <f>COUNTIF($C$3:C457,"Да")</f>
        <v>4</v>
      </c>
      <c r="B457" s="53">
        <f t="shared" si="14"/>
        <v>45855</v>
      </c>
      <c r="C457" s="53" t="str">
        <f>IF(ISERROR(VLOOKUP(B457,Оп28_BYN→RUB!$C$3:$C$24,1,0)),"Нет","Да")</f>
        <v>Нет</v>
      </c>
      <c r="D457" s="54">
        <f t="shared" si="15"/>
        <v>365</v>
      </c>
      <c r="E457" s="55">
        <f>('Все выпуски'!$J$4*'Все выпуски'!$J$8)*((VLOOKUP(IF(C457="Нет",VLOOKUP(A457,Оп28_BYN→RUB!$A$2:$C$24,3,0),VLOOKUP((A457-1),Оп28_BYN→RUB!$A$2:$C$24,3,0)),$B$2:$G$1990,5,0)-VLOOKUP(B457,$B$2:$G$1990,5,0))/365+(VLOOKUP(IF(C457="Нет",VLOOKUP(A457,Оп28_BYN→RUB!$A$2:$C$24,3,0),VLOOKUP((A457-1),Оп28_BYN→RUB!$A$2:$C$24,3,0)),$B$2:$G$1990,6,0)-VLOOKUP(B457,$B$2:$G$1990,6,0))/366)</f>
        <v>495.6106155223826</v>
      </c>
      <c r="F457" s="54">
        <f>COUNTIF(D458:$D$1990,365)</f>
        <v>1167</v>
      </c>
      <c r="G457" s="54">
        <f>COUNTIF(D458:$D$1990,366)</f>
        <v>366</v>
      </c>
      <c r="H457" s="50"/>
    </row>
    <row r="458" spans="1:8" x14ac:dyDescent="0.25">
      <c r="A458" s="54">
        <f>COUNTIF($C$3:C458,"Да")</f>
        <v>4</v>
      </c>
      <c r="B458" s="53">
        <f t="shared" si="14"/>
        <v>45856</v>
      </c>
      <c r="C458" s="53" t="str">
        <f>IF(ISERROR(VLOOKUP(B458,Оп28_BYN→RUB!$C$3:$C$24,1,0)),"Нет","Да")</f>
        <v>Нет</v>
      </c>
      <c r="D458" s="54">
        <f t="shared" si="15"/>
        <v>365</v>
      </c>
      <c r="E458" s="55">
        <f>('Все выпуски'!$J$4*'Все выпуски'!$J$8)*((VLOOKUP(IF(C458="Нет",VLOOKUP(A458,Оп28_BYN→RUB!$A$2:$C$24,3,0),VLOOKUP((A458-1),Оп28_BYN→RUB!$A$2:$C$24,3,0)),$B$2:$G$1990,5,0)-VLOOKUP(B458,$B$2:$G$1990,5,0))/365+(VLOOKUP(IF(C458="Нет",VLOOKUP(A458,Оп28_BYN→RUB!$A$2:$C$24,3,0),VLOOKUP((A458-1),Оп28_BYN→RUB!$A$2:$C$24,3,0)),$B$2:$G$1990,6,0)-VLOOKUP(B458,$B$2:$G$1990,6,0))/366)</f>
        <v>502.30805627268501</v>
      </c>
      <c r="F458" s="54">
        <f>COUNTIF(D459:$D$1990,365)</f>
        <v>1166</v>
      </c>
      <c r="G458" s="54">
        <f>COUNTIF(D459:$D$1990,366)</f>
        <v>366</v>
      </c>
      <c r="H458" s="50"/>
    </row>
    <row r="459" spans="1:8" x14ac:dyDescent="0.25">
      <c r="A459" s="54">
        <f>COUNTIF($C$3:C459,"Да")</f>
        <v>4</v>
      </c>
      <c r="B459" s="53">
        <f t="shared" si="14"/>
        <v>45857</v>
      </c>
      <c r="C459" s="53" t="str">
        <f>IF(ISERROR(VLOOKUP(B459,Оп28_BYN→RUB!$C$3:$C$24,1,0)),"Нет","Да")</f>
        <v>Нет</v>
      </c>
      <c r="D459" s="54">
        <f t="shared" si="15"/>
        <v>365</v>
      </c>
      <c r="E459" s="55">
        <f>('Все выпуски'!$J$4*'Все выпуски'!$J$8)*((VLOOKUP(IF(C459="Нет",VLOOKUP(A459,Оп28_BYN→RUB!$A$2:$C$24,3,0),VLOOKUP((A459-1),Оп28_BYN→RUB!$A$2:$C$24,3,0)),$B$2:$G$1990,5,0)-VLOOKUP(B459,$B$2:$G$1990,5,0))/365+(VLOOKUP(IF(C459="Нет",VLOOKUP(A459,Оп28_BYN→RUB!$A$2:$C$24,3,0),VLOOKUP((A459-1),Оп28_BYN→RUB!$A$2:$C$24,3,0)),$B$2:$G$1990,6,0)-VLOOKUP(B459,$B$2:$G$1990,6,0))/366)</f>
        <v>509.00549702298753</v>
      </c>
      <c r="F459" s="54">
        <f>COUNTIF(D460:$D$1990,365)</f>
        <v>1165</v>
      </c>
      <c r="G459" s="54">
        <f>COUNTIF(D460:$D$1990,366)</f>
        <v>366</v>
      </c>
      <c r="H459" s="50"/>
    </row>
    <row r="460" spans="1:8" x14ac:dyDescent="0.25">
      <c r="A460" s="54">
        <f>COUNTIF($C$3:C460,"Да")</f>
        <v>4</v>
      </c>
      <c r="B460" s="53">
        <f t="shared" si="14"/>
        <v>45858</v>
      </c>
      <c r="C460" s="53" t="str">
        <f>IF(ISERROR(VLOOKUP(B460,Оп28_BYN→RUB!$C$3:$C$24,1,0)),"Нет","Да")</f>
        <v>Нет</v>
      </c>
      <c r="D460" s="54">
        <f t="shared" si="15"/>
        <v>365</v>
      </c>
      <c r="E460" s="55">
        <f>('Все выпуски'!$J$4*'Все выпуски'!$J$8)*((VLOOKUP(IF(C460="Нет",VLOOKUP(A460,Оп28_BYN→RUB!$A$2:$C$24,3,0),VLOOKUP((A460-1),Оп28_BYN→RUB!$A$2:$C$24,3,0)),$B$2:$G$1990,5,0)-VLOOKUP(B460,$B$2:$G$1990,5,0))/365+(VLOOKUP(IF(C460="Нет",VLOOKUP(A460,Оп28_BYN→RUB!$A$2:$C$24,3,0),VLOOKUP((A460-1),Оп28_BYN→RUB!$A$2:$C$24,3,0)),$B$2:$G$1990,6,0)-VLOOKUP(B460,$B$2:$G$1990,6,0))/366)</f>
        <v>515.70293777328993</v>
      </c>
      <c r="F460" s="54">
        <f>COUNTIF(D461:$D$1990,365)</f>
        <v>1164</v>
      </c>
      <c r="G460" s="54">
        <f>COUNTIF(D461:$D$1990,366)</f>
        <v>366</v>
      </c>
      <c r="H460" s="50"/>
    </row>
    <row r="461" spans="1:8" x14ac:dyDescent="0.25">
      <c r="A461" s="54">
        <f>COUNTIF($C$3:C461,"Да")</f>
        <v>4</v>
      </c>
      <c r="B461" s="53">
        <f t="shared" si="14"/>
        <v>45859</v>
      </c>
      <c r="C461" s="53" t="str">
        <f>IF(ISERROR(VLOOKUP(B461,Оп28_BYN→RUB!$C$3:$C$24,1,0)),"Нет","Да")</f>
        <v>Нет</v>
      </c>
      <c r="D461" s="54">
        <f t="shared" si="15"/>
        <v>365</v>
      </c>
      <c r="E461" s="55">
        <f>('Все выпуски'!$J$4*'Все выпуски'!$J$8)*((VLOOKUP(IF(C461="Нет",VLOOKUP(A461,Оп28_BYN→RUB!$A$2:$C$24,3,0),VLOOKUP((A461-1),Оп28_BYN→RUB!$A$2:$C$24,3,0)),$B$2:$G$1990,5,0)-VLOOKUP(B461,$B$2:$G$1990,5,0))/365+(VLOOKUP(IF(C461="Нет",VLOOKUP(A461,Оп28_BYN→RUB!$A$2:$C$24,3,0),VLOOKUP((A461-1),Оп28_BYN→RUB!$A$2:$C$24,3,0)),$B$2:$G$1990,6,0)-VLOOKUP(B461,$B$2:$G$1990,6,0))/366)</f>
        <v>522.40037852359251</v>
      </c>
      <c r="F461" s="54">
        <f>COUNTIF(D462:$D$1990,365)</f>
        <v>1163</v>
      </c>
      <c r="G461" s="54">
        <f>COUNTIF(D462:$D$1990,366)</f>
        <v>366</v>
      </c>
      <c r="H461" s="50"/>
    </row>
    <row r="462" spans="1:8" x14ac:dyDescent="0.25">
      <c r="A462" s="54">
        <f>COUNTIF($C$3:C462,"Да")</f>
        <v>4</v>
      </c>
      <c r="B462" s="53">
        <f t="shared" si="14"/>
        <v>45860</v>
      </c>
      <c r="C462" s="53" t="str">
        <f>IF(ISERROR(VLOOKUP(B462,Оп28_BYN→RUB!$C$3:$C$24,1,0)),"Нет","Да")</f>
        <v>Нет</v>
      </c>
      <c r="D462" s="54">
        <f t="shared" si="15"/>
        <v>365</v>
      </c>
      <c r="E462" s="55">
        <f>('Все выпуски'!$J$4*'Все выпуски'!$J$8)*((VLOOKUP(IF(C462="Нет",VLOOKUP(A462,Оп28_BYN→RUB!$A$2:$C$24,3,0),VLOOKUP((A462-1),Оп28_BYN→RUB!$A$2:$C$24,3,0)),$B$2:$G$1990,5,0)-VLOOKUP(B462,$B$2:$G$1990,5,0))/365+(VLOOKUP(IF(C462="Нет",VLOOKUP(A462,Оп28_BYN→RUB!$A$2:$C$24,3,0),VLOOKUP((A462-1),Оп28_BYN→RUB!$A$2:$C$24,3,0)),$B$2:$G$1990,6,0)-VLOOKUP(B462,$B$2:$G$1990,6,0))/366)</f>
        <v>529.09781927389497</v>
      </c>
      <c r="F462" s="54">
        <f>COUNTIF(D463:$D$1990,365)</f>
        <v>1162</v>
      </c>
      <c r="G462" s="54">
        <f>COUNTIF(D463:$D$1990,366)</f>
        <v>366</v>
      </c>
      <c r="H462" s="50"/>
    </row>
    <row r="463" spans="1:8" x14ac:dyDescent="0.25">
      <c r="A463" s="54">
        <f>COUNTIF($C$3:C463,"Да")</f>
        <v>4</v>
      </c>
      <c r="B463" s="53">
        <f t="shared" si="14"/>
        <v>45861</v>
      </c>
      <c r="C463" s="53" t="str">
        <f>IF(ISERROR(VLOOKUP(B463,Оп28_BYN→RUB!$C$3:$C$24,1,0)),"Нет","Да")</f>
        <v>Нет</v>
      </c>
      <c r="D463" s="54">
        <f t="shared" si="15"/>
        <v>365</v>
      </c>
      <c r="E463" s="55">
        <f>('Все выпуски'!$J$4*'Все выпуски'!$J$8)*((VLOOKUP(IF(C463="Нет",VLOOKUP(A463,Оп28_BYN→RUB!$A$2:$C$24,3,0),VLOOKUP((A463-1),Оп28_BYN→RUB!$A$2:$C$24,3,0)),$B$2:$G$1990,5,0)-VLOOKUP(B463,$B$2:$G$1990,5,0))/365+(VLOOKUP(IF(C463="Нет",VLOOKUP(A463,Оп28_BYN→RUB!$A$2:$C$24,3,0),VLOOKUP((A463-1),Оп28_BYN→RUB!$A$2:$C$24,3,0)),$B$2:$G$1990,6,0)-VLOOKUP(B463,$B$2:$G$1990,6,0))/366)</f>
        <v>535.79526002419732</v>
      </c>
      <c r="F463" s="54">
        <f>COUNTIF(D464:$D$1990,365)</f>
        <v>1161</v>
      </c>
      <c r="G463" s="54">
        <f>COUNTIF(D464:$D$1990,366)</f>
        <v>366</v>
      </c>
      <c r="H463" s="50"/>
    </row>
    <row r="464" spans="1:8" x14ac:dyDescent="0.25">
      <c r="A464" s="54">
        <f>COUNTIF($C$3:C464,"Да")</f>
        <v>4</v>
      </c>
      <c r="B464" s="53">
        <f t="shared" si="14"/>
        <v>45862</v>
      </c>
      <c r="C464" s="53" t="str">
        <f>IF(ISERROR(VLOOKUP(B464,Оп28_BYN→RUB!$C$3:$C$24,1,0)),"Нет","Да")</f>
        <v>Нет</v>
      </c>
      <c r="D464" s="54">
        <f t="shared" si="15"/>
        <v>365</v>
      </c>
      <c r="E464" s="55">
        <f>('Все выпуски'!$J$4*'Все выпуски'!$J$8)*((VLOOKUP(IF(C464="Нет",VLOOKUP(A464,Оп28_BYN→RUB!$A$2:$C$24,3,0),VLOOKUP((A464-1),Оп28_BYN→RUB!$A$2:$C$24,3,0)),$B$2:$G$1990,5,0)-VLOOKUP(B464,$B$2:$G$1990,5,0))/365+(VLOOKUP(IF(C464="Нет",VLOOKUP(A464,Оп28_BYN→RUB!$A$2:$C$24,3,0),VLOOKUP((A464-1),Оп28_BYN→RUB!$A$2:$C$24,3,0)),$B$2:$G$1990,6,0)-VLOOKUP(B464,$B$2:$G$1990,6,0))/366)</f>
        <v>542.49270077449989</v>
      </c>
      <c r="F464" s="54">
        <f>COUNTIF(D465:$D$1990,365)</f>
        <v>1160</v>
      </c>
      <c r="G464" s="54">
        <f>COUNTIF(D465:$D$1990,366)</f>
        <v>366</v>
      </c>
      <c r="H464" s="50"/>
    </row>
    <row r="465" spans="1:8" x14ac:dyDescent="0.25">
      <c r="A465" s="54">
        <f>COUNTIF($C$3:C465,"Да")</f>
        <v>4</v>
      </c>
      <c r="B465" s="53">
        <f t="shared" si="14"/>
        <v>45863</v>
      </c>
      <c r="C465" s="53" t="str">
        <f>IF(ISERROR(VLOOKUP(B465,Оп28_BYN→RUB!$C$3:$C$24,1,0)),"Нет","Да")</f>
        <v>Нет</v>
      </c>
      <c r="D465" s="54">
        <f t="shared" si="15"/>
        <v>365</v>
      </c>
      <c r="E465" s="55">
        <f>('Все выпуски'!$J$4*'Все выпуски'!$J$8)*((VLOOKUP(IF(C465="Нет",VLOOKUP(A465,Оп28_BYN→RUB!$A$2:$C$24,3,0),VLOOKUP((A465-1),Оп28_BYN→RUB!$A$2:$C$24,3,0)),$B$2:$G$1990,5,0)-VLOOKUP(B465,$B$2:$G$1990,5,0))/365+(VLOOKUP(IF(C465="Нет",VLOOKUP(A465,Оп28_BYN→RUB!$A$2:$C$24,3,0),VLOOKUP((A465-1),Оп28_BYN→RUB!$A$2:$C$24,3,0)),$B$2:$G$1990,6,0)-VLOOKUP(B465,$B$2:$G$1990,6,0))/366)</f>
        <v>549.19014152480236</v>
      </c>
      <c r="F465" s="54">
        <f>COUNTIF(D466:$D$1990,365)</f>
        <v>1159</v>
      </c>
      <c r="G465" s="54">
        <f>COUNTIF(D466:$D$1990,366)</f>
        <v>366</v>
      </c>
      <c r="H465" s="50"/>
    </row>
    <row r="466" spans="1:8" x14ac:dyDescent="0.25">
      <c r="A466" s="54">
        <f>COUNTIF($C$3:C466,"Да")</f>
        <v>4</v>
      </c>
      <c r="B466" s="53">
        <f t="shared" si="14"/>
        <v>45864</v>
      </c>
      <c r="C466" s="53" t="str">
        <f>IF(ISERROR(VLOOKUP(B466,Оп28_BYN→RUB!$C$3:$C$24,1,0)),"Нет","Да")</f>
        <v>Нет</v>
      </c>
      <c r="D466" s="54">
        <f t="shared" si="15"/>
        <v>365</v>
      </c>
      <c r="E466" s="55">
        <f>('Все выпуски'!$J$4*'Все выпуски'!$J$8)*((VLOOKUP(IF(C466="Нет",VLOOKUP(A466,Оп28_BYN→RUB!$A$2:$C$24,3,0),VLOOKUP((A466-1),Оп28_BYN→RUB!$A$2:$C$24,3,0)),$B$2:$G$1990,5,0)-VLOOKUP(B466,$B$2:$G$1990,5,0))/365+(VLOOKUP(IF(C466="Нет",VLOOKUP(A466,Оп28_BYN→RUB!$A$2:$C$24,3,0),VLOOKUP((A466-1),Оп28_BYN→RUB!$A$2:$C$24,3,0)),$B$2:$G$1990,6,0)-VLOOKUP(B466,$B$2:$G$1990,6,0))/366)</f>
        <v>555.88758227510482</v>
      </c>
      <c r="F466" s="54">
        <f>COUNTIF(D467:$D$1990,365)</f>
        <v>1158</v>
      </c>
      <c r="G466" s="54">
        <f>COUNTIF(D467:$D$1990,366)</f>
        <v>366</v>
      </c>
      <c r="H466" s="50"/>
    </row>
    <row r="467" spans="1:8" x14ac:dyDescent="0.25">
      <c r="A467" s="54">
        <f>COUNTIF($C$3:C467,"Да")</f>
        <v>4</v>
      </c>
      <c r="B467" s="53">
        <f t="shared" si="14"/>
        <v>45865</v>
      </c>
      <c r="C467" s="53" t="str">
        <f>IF(ISERROR(VLOOKUP(B467,Оп28_BYN→RUB!$C$3:$C$24,1,0)),"Нет","Да")</f>
        <v>Нет</v>
      </c>
      <c r="D467" s="54">
        <f t="shared" si="15"/>
        <v>365</v>
      </c>
      <c r="E467" s="55">
        <f>('Все выпуски'!$J$4*'Все выпуски'!$J$8)*((VLOOKUP(IF(C467="Нет",VLOOKUP(A467,Оп28_BYN→RUB!$A$2:$C$24,3,0),VLOOKUP((A467-1),Оп28_BYN→RUB!$A$2:$C$24,3,0)),$B$2:$G$1990,5,0)-VLOOKUP(B467,$B$2:$G$1990,5,0))/365+(VLOOKUP(IF(C467="Нет",VLOOKUP(A467,Оп28_BYN→RUB!$A$2:$C$24,3,0),VLOOKUP((A467-1),Оп28_BYN→RUB!$A$2:$C$24,3,0)),$B$2:$G$1990,6,0)-VLOOKUP(B467,$B$2:$G$1990,6,0))/366)</f>
        <v>562.58502302540728</v>
      </c>
      <c r="F467" s="54">
        <f>COUNTIF(D468:$D$1990,365)</f>
        <v>1157</v>
      </c>
      <c r="G467" s="54">
        <f>COUNTIF(D468:$D$1990,366)</f>
        <v>366</v>
      </c>
      <c r="H467" s="50"/>
    </row>
    <row r="468" spans="1:8" x14ac:dyDescent="0.25">
      <c r="A468" s="54">
        <f>COUNTIF($C$3:C468,"Да")</f>
        <v>4</v>
      </c>
      <c r="B468" s="53">
        <f t="shared" si="14"/>
        <v>45866</v>
      </c>
      <c r="C468" s="53" t="str">
        <f>IF(ISERROR(VLOOKUP(B468,Оп28_BYN→RUB!$C$3:$C$24,1,0)),"Нет","Да")</f>
        <v>Нет</v>
      </c>
      <c r="D468" s="54">
        <f t="shared" si="15"/>
        <v>365</v>
      </c>
      <c r="E468" s="55">
        <f>('Все выпуски'!$J$4*'Все выпуски'!$J$8)*((VLOOKUP(IF(C468="Нет",VLOOKUP(A468,Оп28_BYN→RUB!$A$2:$C$24,3,0),VLOOKUP((A468-1),Оп28_BYN→RUB!$A$2:$C$24,3,0)),$B$2:$G$1990,5,0)-VLOOKUP(B468,$B$2:$G$1990,5,0))/365+(VLOOKUP(IF(C468="Нет",VLOOKUP(A468,Оп28_BYN→RUB!$A$2:$C$24,3,0),VLOOKUP((A468-1),Оп28_BYN→RUB!$A$2:$C$24,3,0)),$B$2:$G$1990,6,0)-VLOOKUP(B468,$B$2:$G$1990,6,0))/366)</f>
        <v>569.28246377570974</v>
      </c>
      <c r="F468" s="54">
        <f>COUNTIF(D469:$D$1990,365)</f>
        <v>1156</v>
      </c>
      <c r="G468" s="54">
        <f>COUNTIF(D469:$D$1990,366)</f>
        <v>366</v>
      </c>
      <c r="H468" s="50"/>
    </row>
    <row r="469" spans="1:8" x14ac:dyDescent="0.25">
      <c r="A469" s="54">
        <f>COUNTIF($C$3:C469,"Да")</f>
        <v>4</v>
      </c>
      <c r="B469" s="53">
        <f t="shared" si="14"/>
        <v>45867</v>
      </c>
      <c r="C469" s="53" t="str">
        <f>IF(ISERROR(VLOOKUP(B469,Оп28_BYN→RUB!$C$3:$C$24,1,0)),"Нет","Да")</f>
        <v>Нет</v>
      </c>
      <c r="D469" s="54">
        <f t="shared" si="15"/>
        <v>365</v>
      </c>
      <c r="E469" s="55">
        <f>('Все выпуски'!$J$4*'Все выпуски'!$J$8)*((VLOOKUP(IF(C469="Нет",VLOOKUP(A469,Оп28_BYN→RUB!$A$2:$C$24,3,0),VLOOKUP((A469-1),Оп28_BYN→RUB!$A$2:$C$24,3,0)),$B$2:$G$1990,5,0)-VLOOKUP(B469,$B$2:$G$1990,5,0))/365+(VLOOKUP(IF(C469="Нет",VLOOKUP(A469,Оп28_BYN→RUB!$A$2:$C$24,3,0),VLOOKUP((A469-1),Оп28_BYN→RUB!$A$2:$C$24,3,0)),$B$2:$G$1990,6,0)-VLOOKUP(B469,$B$2:$G$1990,6,0))/366)</f>
        <v>575.97990452601221</v>
      </c>
      <c r="F469" s="54">
        <f>COUNTIF(D470:$D$1990,365)</f>
        <v>1155</v>
      </c>
      <c r="G469" s="54">
        <f>COUNTIF(D470:$D$1990,366)</f>
        <v>366</v>
      </c>
      <c r="H469" s="50"/>
    </row>
    <row r="470" spans="1:8" x14ac:dyDescent="0.25">
      <c r="A470" s="54">
        <f>COUNTIF($C$3:C470,"Да")</f>
        <v>4</v>
      </c>
      <c r="B470" s="53">
        <f t="shared" si="14"/>
        <v>45868</v>
      </c>
      <c r="C470" s="53" t="str">
        <f>IF(ISERROR(VLOOKUP(B470,Оп28_BYN→RUB!$C$3:$C$24,1,0)),"Нет","Да")</f>
        <v>Нет</v>
      </c>
      <c r="D470" s="54">
        <f t="shared" si="15"/>
        <v>365</v>
      </c>
      <c r="E470" s="55">
        <f>('Все выпуски'!$J$4*'Все выпуски'!$J$8)*((VLOOKUP(IF(C470="Нет",VLOOKUP(A470,Оп28_BYN→RUB!$A$2:$C$24,3,0),VLOOKUP((A470-1),Оп28_BYN→RUB!$A$2:$C$24,3,0)),$B$2:$G$1990,5,0)-VLOOKUP(B470,$B$2:$G$1990,5,0))/365+(VLOOKUP(IF(C470="Нет",VLOOKUP(A470,Оп28_BYN→RUB!$A$2:$C$24,3,0),VLOOKUP((A470-1),Оп28_BYN→RUB!$A$2:$C$24,3,0)),$B$2:$G$1990,6,0)-VLOOKUP(B470,$B$2:$G$1990,6,0))/366)</f>
        <v>582.67734527631467</v>
      </c>
      <c r="F470" s="54">
        <f>COUNTIF(D471:$D$1990,365)</f>
        <v>1154</v>
      </c>
      <c r="G470" s="54">
        <f>COUNTIF(D471:$D$1990,366)</f>
        <v>366</v>
      </c>
      <c r="H470" s="50"/>
    </row>
    <row r="471" spans="1:8" x14ac:dyDescent="0.25">
      <c r="A471" s="54">
        <f>COUNTIF($C$3:C471,"Да")</f>
        <v>4</v>
      </c>
      <c r="B471" s="53">
        <f t="shared" si="14"/>
        <v>45869</v>
      </c>
      <c r="C471" s="53" t="str">
        <f>IF(ISERROR(VLOOKUP(B471,Оп28_BYN→RUB!$C$3:$C$24,1,0)),"Нет","Да")</f>
        <v>Нет</v>
      </c>
      <c r="D471" s="54">
        <f t="shared" si="15"/>
        <v>365</v>
      </c>
      <c r="E471" s="55">
        <f>('Все выпуски'!$J$4*'Все выпуски'!$J$8)*((VLOOKUP(IF(C471="Нет",VLOOKUP(A471,Оп28_BYN→RUB!$A$2:$C$24,3,0),VLOOKUP((A471-1),Оп28_BYN→RUB!$A$2:$C$24,3,0)),$B$2:$G$1990,5,0)-VLOOKUP(B471,$B$2:$G$1990,5,0))/365+(VLOOKUP(IF(C471="Нет",VLOOKUP(A471,Оп28_BYN→RUB!$A$2:$C$24,3,0),VLOOKUP((A471-1),Оп28_BYN→RUB!$A$2:$C$24,3,0)),$B$2:$G$1990,6,0)-VLOOKUP(B471,$B$2:$G$1990,6,0))/366)</f>
        <v>589.37478602661713</v>
      </c>
      <c r="F471" s="54">
        <f>COUNTIF(D472:$D$1990,365)</f>
        <v>1153</v>
      </c>
      <c r="G471" s="54">
        <f>COUNTIF(D472:$D$1990,366)</f>
        <v>366</v>
      </c>
      <c r="H471" s="50"/>
    </row>
    <row r="472" spans="1:8" x14ac:dyDescent="0.25">
      <c r="A472" s="54">
        <f>COUNTIF($C$3:C472,"Да")</f>
        <v>4</v>
      </c>
      <c r="B472" s="53">
        <f t="shared" si="14"/>
        <v>45870</v>
      </c>
      <c r="C472" s="53" t="str">
        <f>IF(ISERROR(VLOOKUP(B472,Оп28_BYN→RUB!$C$3:$C$24,1,0)),"Нет","Да")</f>
        <v>Нет</v>
      </c>
      <c r="D472" s="54">
        <f t="shared" si="15"/>
        <v>365</v>
      </c>
      <c r="E472" s="55">
        <f>('Все выпуски'!$J$4*'Все выпуски'!$J$8)*((VLOOKUP(IF(C472="Нет",VLOOKUP(A472,Оп28_BYN→RUB!$A$2:$C$24,3,0),VLOOKUP((A472-1),Оп28_BYN→RUB!$A$2:$C$24,3,0)),$B$2:$G$1990,5,0)-VLOOKUP(B472,$B$2:$G$1990,5,0))/365+(VLOOKUP(IF(C472="Нет",VLOOKUP(A472,Оп28_BYN→RUB!$A$2:$C$24,3,0),VLOOKUP((A472-1),Оп28_BYN→RUB!$A$2:$C$24,3,0)),$B$2:$G$1990,6,0)-VLOOKUP(B472,$B$2:$G$1990,6,0))/366)</f>
        <v>596.07222677691959</v>
      </c>
      <c r="F472" s="54">
        <f>COUNTIF(D473:$D$1990,365)</f>
        <v>1152</v>
      </c>
      <c r="G472" s="54">
        <f>COUNTIF(D473:$D$1990,366)</f>
        <v>366</v>
      </c>
      <c r="H472" s="50"/>
    </row>
    <row r="473" spans="1:8" x14ac:dyDescent="0.25">
      <c r="A473" s="54">
        <f>COUNTIF($C$3:C473,"Да")</f>
        <v>4</v>
      </c>
      <c r="B473" s="53">
        <f t="shared" si="14"/>
        <v>45871</v>
      </c>
      <c r="C473" s="53" t="str">
        <f>IF(ISERROR(VLOOKUP(B473,Оп28_BYN→RUB!$C$3:$C$24,1,0)),"Нет","Да")</f>
        <v>Нет</v>
      </c>
      <c r="D473" s="54">
        <f t="shared" si="15"/>
        <v>365</v>
      </c>
      <c r="E473" s="55">
        <f>('Все выпуски'!$J$4*'Все выпуски'!$J$8)*((VLOOKUP(IF(C473="Нет",VLOOKUP(A473,Оп28_BYN→RUB!$A$2:$C$24,3,0),VLOOKUP((A473-1),Оп28_BYN→RUB!$A$2:$C$24,3,0)),$B$2:$G$1990,5,0)-VLOOKUP(B473,$B$2:$G$1990,5,0))/365+(VLOOKUP(IF(C473="Нет",VLOOKUP(A473,Оп28_BYN→RUB!$A$2:$C$24,3,0),VLOOKUP((A473-1),Оп28_BYN→RUB!$A$2:$C$24,3,0)),$B$2:$G$1990,6,0)-VLOOKUP(B473,$B$2:$G$1990,6,0))/366)</f>
        <v>602.76966752722205</v>
      </c>
      <c r="F473" s="54">
        <f>COUNTIF(D474:$D$1990,365)</f>
        <v>1151</v>
      </c>
      <c r="G473" s="54">
        <f>COUNTIF(D474:$D$1990,366)</f>
        <v>366</v>
      </c>
      <c r="H473" s="50"/>
    </row>
    <row r="474" spans="1:8" x14ac:dyDescent="0.25">
      <c r="A474" s="54">
        <f>COUNTIF($C$3:C474,"Да")</f>
        <v>4</v>
      </c>
      <c r="B474" s="53">
        <f t="shared" si="14"/>
        <v>45872</v>
      </c>
      <c r="C474" s="53" t="str">
        <f>IF(ISERROR(VLOOKUP(B474,Оп28_BYN→RUB!$C$3:$C$24,1,0)),"Нет","Да")</f>
        <v>Нет</v>
      </c>
      <c r="D474" s="54">
        <f t="shared" si="15"/>
        <v>365</v>
      </c>
      <c r="E474" s="55">
        <f>('Все выпуски'!$J$4*'Все выпуски'!$J$8)*((VLOOKUP(IF(C474="Нет",VLOOKUP(A474,Оп28_BYN→RUB!$A$2:$C$24,3,0),VLOOKUP((A474-1),Оп28_BYN→RUB!$A$2:$C$24,3,0)),$B$2:$G$1990,5,0)-VLOOKUP(B474,$B$2:$G$1990,5,0))/365+(VLOOKUP(IF(C474="Нет",VLOOKUP(A474,Оп28_BYN→RUB!$A$2:$C$24,3,0),VLOOKUP((A474-1),Оп28_BYN→RUB!$A$2:$C$24,3,0)),$B$2:$G$1990,6,0)-VLOOKUP(B474,$B$2:$G$1990,6,0))/366)</f>
        <v>609.46710827752452</v>
      </c>
      <c r="F474" s="54">
        <f>COUNTIF(D475:$D$1990,365)</f>
        <v>1150</v>
      </c>
      <c r="G474" s="54">
        <f>COUNTIF(D475:$D$1990,366)</f>
        <v>366</v>
      </c>
      <c r="H474" s="50"/>
    </row>
    <row r="475" spans="1:8" x14ac:dyDescent="0.25">
      <c r="A475" s="54">
        <f>COUNTIF($C$3:C475,"Да")</f>
        <v>5</v>
      </c>
      <c r="B475" s="53">
        <f t="shared" si="14"/>
        <v>45873</v>
      </c>
      <c r="C475" s="53" t="str">
        <f>IF(ISERROR(VLOOKUP(B475,Оп28_BYN→RUB!$C$3:$C$24,1,0)),"Нет","Да")</f>
        <v>Да</v>
      </c>
      <c r="D475" s="54">
        <f t="shared" si="15"/>
        <v>365</v>
      </c>
      <c r="E475" s="55">
        <f>('Все выпуски'!$J$4*'Все выпуски'!$J$8)*((VLOOKUP(IF(C475="Нет",VLOOKUP(A475,Оп28_BYN→RUB!$A$2:$C$24,3,0),VLOOKUP((A475-1),Оп28_BYN→RUB!$A$2:$C$24,3,0)),$B$2:$G$1990,5,0)-VLOOKUP(B475,$B$2:$G$1990,5,0))/365+(VLOOKUP(IF(C475="Нет",VLOOKUP(A475,Оп28_BYN→RUB!$A$2:$C$24,3,0),VLOOKUP((A475-1),Оп28_BYN→RUB!$A$2:$C$24,3,0)),$B$2:$G$1990,6,0)-VLOOKUP(B475,$B$2:$G$1990,6,0))/366)</f>
        <v>616.16454902782709</v>
      </c>
      <c r="F475" s="54">
        <f>COUNTIF(D476:$D$1990,365)</f>
        <v>1149</v>
      </c>
      <c r="G475" s="54">
        <f>COUNTIF(D476:$D$1990,366)</f>
        <v>366</v>
      </c>
      <c r="H475" s="50"/>
    </row>
    <row r="476" spans="1:8" x14ac:dyDescent="0.25">
      <c r="A476" s="54">
        <f>COUNTIF($C$3:C476,"Да")</f>
        <v>5</v>
      </c>
      <c r="B476" s="53">
        <f t="shared" si="14"/>
        <v>45874</v>
      </c>
      <c r="C476" s="53" t="str">
        <f>IF(ISERROR(VLOOKUP(B476,Оп28_BYN→RUB!$C$3:$C$24,1,0)),"Нет","Да")</f>
        <v>Нет</v>
      </c>
      <c r="D476" s="54">
        <f t="shared" si="15"/>
        <v>365</v>
      </c>
      <c r="E476" s="55">
        <f>('Все выпуски'!$J$4*'Все выпуски'!$J$8)*((VLOOKUP(IF(C476="Нет",VLOOKUP(A476,Оп28_BYN→RUB!$A$2:$C$24,3,0),VLOOKUP((A476-1),Оп28_BYN→RUB!$A$2:$C$24,3,0)),$B$2:$G$1990,5,0)-VLOOKUP(B476,$B$2:$G$1990,5,0))/365+(VLOOKUP(IF(C476="Нет",VLOOKUP(A476,Оп28_BYN→RUB!$A$2:$C$24,3,0),VLOOKUP((A476-1),Оп28_BYN→RUB!$A$2:$C$24,3,0)),$B$2:$G$1990,6,0)-VLOOKUP(B476,$B$2:$G$1990,6,0))/366)</f>
        <v>6.6974407503024675</v>
      </c>
      <c r="F476" s="54">
        <f>COUNTIF(D477:$D$1990,365)</f>
        <v>1148</v>
      </c>
      <c r="G476" s="54">
        <f>COUNTIF(D477:$D$1990,366)</f>
        <v>366</v>
      </c>
      <c r="H476" s="50"/>
    </row>
    <row r="477" spans="1:8" x14ac:dyDescent="0.25">
      <c r="A477" s="54">
        <f>COUNTIF($C$3:C477,"Да")</f>
        <v>5</v>
      </c>
      <c r="B477" s="53">
        <f t="shared" si="14"/>
        <v>45875</v>
      </c>
      <c r="C477" s="53" t="str">
        <f>IF(ISERROR(VLOOKUP(B477,Оп28_BYN→RUB!$C$3:$C$24,1,0)),"Нет","Да")</f>
        <v>Нет</v>
      </c>
      <c r="D477" s="54">
        <f t="shared" si="15"/>
        <v>365</v>
      </c>
      <c r="E477" s="55">
        <f>('Все выпуски'!$J$4*'Все выпуски'!$J$8)*((VLOOKUP(IF(C477="Нет",VLOOKUP(A477,Оп28_BYN→RUB!$A$2:$C$24,3,0),VLOOKUP((A477-1),Оп28_BYN→RUB!$A$2:$C$24,3,0)),$B$2:$G$1990,5,0)-VLOOKUP(B477,$B$2:$G$1990,5,0))/365+(VLOOKUP(IF(C477="Нет",VLOOKUP(A477,Оп28_BYN→RUB!$A$2:$C$24,3,0),VLOOKUP((A477-1),Оп28_BYN→RUB!$A$2:$C$24,3,0)),$B$2:$G$1990,6,0)-VLOOKUP(B477,$B$2:$G$1990,6,0))/366)</f>
        <v>13.394881500604935</v>
      </c>
      <c r="F477" s="54">
        <f>COUNTIF(D478:$D$1990,365)</f>
        <v>1147</v>
      </c>
      <c r="G477" s="54">
        <f>COUNTIF(D478:$D$1990,366)</f>
        <v>366</v>
      </c>
      <c r="H477" s="50"/>
    </row>
    <row r="478" spans="1:8" x14ac:dyDescent="0.25">
      <c r="A478" s="54">
        <f>COUNTIF($C$3:C478,"Да")</f>
        <v>5</v>
      </c>
      <c r="B478" s="53">
        <f t="shared" si="14"/>
        <v>45876</v>
      </c>
      <c r="C478" s="53" t="str">
        <f>IF(ISERROR(VLOOKUP(B478,Оп28_BYN→RUB!$C$3:$C$24,1,0)),"Нет","Да")</f>
        <v>Нет</v>
      </c>
      <c r="D478" s="54">
        <f t="shared" si="15"/>
        <v>365</v>
      </c>
      <c r="E478" s="55">
        <f>('Все выпуски'!$J$4*'Все выпуски'!$J$8)*((VLOOKUP(IF(C478="Нет",VLOOKUP(A478,Оп28_BYN→RUB!$A$2:$C$24,3,0),VLOOKUP((A478-1),Оп28_BYN→RUB!$A$2:$C$24,3,0)),$B$2:$G$1990,5,0)-VLOOKUP(B478,$B$2:$G$1990,5,0))/365+(VLOOKUP(IF(C478="Нет",VLOOKUP(A478,Оп28_BYN→RUB!$A$2:$C$24,3,0),VLOOKUP((A478-1),Оп28_BYN→RUB!$A$2:$C$24,3,0)),$B$2:$G$1990,6,0)-VLOOKUP(B478,$B$2:$G$1990,6,0))/366)</f>
        <v>20.092322250907401</v>
      </c>
      <c r="F478" s="54">
        <f>COUNTIF(D479:$D$1990,365)</f>
        <v>1146</v>
      </c>
      <c r="G478" s="54">
        <f>COUNTIF(D479:$D$1990,366)</f>
        <v>366</v>
      </c>
      <c r="H478" s="50"/>
    </row>
    <row r="479" spans="1:8" x14ac:dyDescent="0.25">
      <c r="A479" s="54">
        <f>COUNTIF($C$3:C479,"Да")</f>
        <v>5</v>
      </c>
      <c r="B479" s="53">
        <f t="shared" si="14"/>
        <v>45877</v>
      </c>
      <c r="C479" s="53" t="str">
        <f>IF(ISERROR(VLOOKUP(B479,Оп28_BYN→RUB!$C$3:$C$24,1,0)),"Нет","Да")</f>
        <v>Нет</v>
      </c>
      <c r="D479" s="54">
        <f t="shared" si="15"/>
        <v>365</v>
      </c>
      <c r="E479" s="55">
        <f>('Все выпуски'!$J$4*'Все выпуски'!$J$8)*((VLOOKUP(IF(C479="Нет",VLOOKUP(A479,Оп28_BYN→RUB!$A$2:$C$24,3,0),VLOOKUP((A479-1),Оп28_BYN→RUB!$A$2:$C$24,3,0)),$B$2:$G$1990,5,0)-VLOOKUP(B479,$B$2:$G$1990,5,0))/365+(VLOOKUP(IF(C479="Нет",VLOOKUP(A479,Оп28_BYN→RUB!$A$2:$C$24,3,0),VLOOKUP((A479-1),Оп28_BYN→RUB!$A$2:$C$24,3,0)),$B$2:$G$1990,6,0)-VLOOKUP(B479,$B$2:$G$1990,6,0))/366)</f>
        <v>26.78976300120987</v>
      </c>
      <c r="F479" s="54">
        <f>COUNTIF(D480:$D$1990,365)</f>
        <v>1145</v>
      </c>
      <c r="G479" s="54">
        <f>COUNTIF(D480:$D$1990,366)</f>
        <v>366</v>
      </c>
      <c r="H479" s="50"/>
    </row>
    <row r="480" spans="1:8" x14ac:dyDescent="0.25">
      <c r="A480" s="54">
        <f>COUNTIF($C$3:C480,"Да")</f>
        <v>5</v>
      </c>
      <c r="B480" s="53">
        <f t="shared" si="14"/>
        <v>45878</v>
      </c>
      <c r="C480" s="53" t="str">
        <f>IF(ISERROR(VLOOKUP(B480,Оп28_BYN→RUB!$C$3:$C$24,1,0)),"Нет","Да")</f>
        <v>Нет</v>
      </c>
      <c r="D480" s="54">
        <f t="shared" si="15"/>
        <v>365</v>
      </c>
      <c r="E480" s="55">
        <f>('Все выпуски'!$J$4*'Все выпуски'!$J$8)*((VLOOKUP(IF(C480="Нет",VLOOKUP(A480,Оп28_BYN→RUB!$A$2:$C$24,3,0),VLOOKUP((A480-1),Оп28_BYN→RUB!$A$2:$C$24,3,0)),$B$2:$G$1990,5,0)-VLOOKUP(B480,$B$2:$G$1990,5,0))/365+(VLOOKUP(IF(C480="Нет",VLOOKUP(A480,Оп28_BYN→RUB!$A$2:$C$24,3,0),VLOOKUP((A480-1),Оп28_BYN→RUB!$A$2:$C$24,3,0)),$B$2:$G$1990,6,0)-VLOOKUP(B480,$B$2:$G$1990,6,0))/366)</f>
        <v>33.487203751512332</v>
      </c>
      <c r="F480" s="54">
        <f>COUNTIF(D481:$D$1990,365)</f>
        <v>1144</v>
      </c>
      <c r="G480" s="54">
        <f>COUNTIF(D481:$D$1990,366)</f>
        <v>366</v>
      </c>
      <c r="H480" s="50"/>
    </row>
    <row r="481" spans="1:8" x14ac:dyDescent="0.25">
      <c r="A481" s="54">
        <f>COUNTIF($C$3:C481,"Да")</f>
        <v>5</v>
      </c>
      <c r="B481" s="53">
        <f t="shared" si="14"/>
        <v>45879</v>
      </c>
      <c r="C481" s="53" t="str">
        <f>IF(ISERROR(VLOOKUP(B481,Оп28_BYN→RUB!$C$3:$C$24,1,0)),"Нет","Да")</f>
        <v>Нет</v>
      </c>
      <c r="D481" s="54">
        <f t="shared" si="15"/>
        <v>365</v>
      </c>
      <c r="E481" s="55">
        <f>('Все выпуски'!$J$4*'Все выпуски'!$J$8)*((VLOOKUP(IF(C481="Нет",VLOOKUP(A481,Оп28_BYN→RUB!$A$2:$C$24,3,0),VLOOKUP((A481-1),Оп28_BYN→RUB!$A$2:$C$24,3,0)),$B$2:$G$1990,5,0)-VLOOKUP(B481,$B$2:$G$1990,5,0))/365+(VLOOKUP(IF(C481="Нет",VLOOKUP(A481,Оп28_BYN→RUB!$A$2:$C$24,3,0),VLOOKUP((A481-1),Оп28_BYN→RUB!$A$2:$C$24,3,0)),$B$2:$G$1990,6,0)-VLOOKUP(B481,$B$2:$G$1990,6,0))/366)</f>
        <v>40.184644501814802</v>
      </c>
      <c r="F481" s="54">
        <f>COUNTIF(D482:$D$1990,365)</f>
        <v>1143</v>
      </c>
      <c r="G481" s="54">
        <f>COUNTIF(D482:$D$1990,366)</f>
        <v>366</v>
      </c>
      <c r="H481" s="50"/>
    </row>
    <row r="482" spans="1:8" x14ac:dyDescent="0.25">
      <c r="A482" s="54">
        <f>COUNTIF($C$3:C482,"Да")</f>
        <v>5</v>
      </c>
      <c r="B482" s="53">
        <f t="shared" si="14"/>
        <v>45880</v>
      </c>
      <c r="C482" s="53" t="str">
        <f>IF(ISERROR(VLOOKUP(B482,Оп28_BYN→RUB!$C$3:$C$24,1,0)),"Нет","Да")</f>
        <v>Нет</v>
      </c>
      <c r="D482" s="54">
        <f t="shared" si="15"/>
        <v>365</v>
      </c>
      <c r="E482" s="55">
        <f>('Все выпуски'!$J$4*'Все выпуски'!$J$8)*((VLOOKUP(IF(C482="Нет",VLOOKUP(A482,Оп28_BYN→RUB!$A$2:$C$24,3,0),VLOOKUP((A482-1),Оп28_BYN→RUB!$A$2:$C$24,3,0)),$B$2:$G$1990,5,0)-VLOOKUP(B482,$B$2:$G$1990,5,0))/365+(VLOOKUP(IF(C482="Нет",VLOOKUP(A482,Оп28_BYN→RUB!$A$2:$C$24,3,0),VLOOKUP((A482-1),Оп28_BYN→RUB!$A$2:$C$24,3,0)),$B$2:$G$1990,6,0)-VLOOKUP(B482,$B$2:$G$1990,6,0))/366)</f>
        <v>46.882085252117278</v>
      </c>
      <c r="F482" s="54">
        <f>COUNTIF(D483:$D$1990,365)</f>
        <v>1142</v>
      </c>
      <c r="G482" s="54">
        <f>COUNTIF(D483:$D$1990,366)</f>
        <v>366</v>
      </c>
      <c r="H482" s="50"/>
    </row>
    <row r="483" spans="1:8" x14ac:dyDescent="0.25">
      <c r="A483" s="54">
        <f>COUNTIF($C$3:C483,"Да")</f>
        <v>5</v>
      </c>
      <c r="B483" s="53">
        <f t="shared" si="14"/>
        <v>45881</v>
      </c>
      <c r="C483" s="53" t="str">
        <f>IF(ISERROR(VLOOKUP(B483,Оп28_BYN→RUB!$C$3:$C$24,1,0)),"Нет","Да")</f>
        <v>Нет</v>
      </c>
      <c r="D483" s="54">
        <f t="shared" si="15"/>
        <v>365</v>
      </c>
      <c r="E483" s="55">
        <f>('Все выпуски'!$J$4*'Все выпуски'!$J$8)*((VLOOKUP(IF(C483="Нет",VLOOKUP(A483,Оп28_BYN→RUB!$A$2:$C$24,3,0),VLOOKUP((A483-1),Оп28_BYN→RUB!$A$2:$C$24,3,0)),$B$2:$G$1990,5,0)-VLOOKUP(B483,$B$2:$G$1990,5,0))/365+(VLOOKUP(IF(C483="Нет",VLOOKUP(A483,Оп28_BYN→RUB!$A$2:$C$24,3,0),VLOOKUP((A483-1),Оп28_BYN→RUB!$A$2:$C$24,3,0)),$B$2:$G$1990,6,0)-VLOOKUP(B483,$B$2:$G$1990,6,0))/366)</f>
        <v>53.57952600241974</v>
      </c>
      <c r="F483" s="54">
        <f>COUNTIF(D484:$D$1990,365)</f>
        <v>1141</v>
      </c>
      <c r="G483" s="54">
        <f>COUNTIF(D484:$D$1990,366)</f>
        <v>366</v>
      </c>
      <c r="H483" s="50"/>
    </row>
    <row r="484" spans="1:8" x14ac:dyDescent="0.25">
      <c r="A484" s="54">
        <f>COUNTIF($C$3:C484,"Да")</f>
        <v>5</v>
      </c>
      <c r="B484" s="53">
        <f t="shared" si="14"/>
        <v>45882</v>
      </c>
      <c r="C484" s="53" t="str">
        <f>IF(ISERROR(VLOOKUP(B484,Оп28_BYN→RUB!$C$3:$C$24,1,0)),"Нет","Да")</f>
        <v>Нет</v>
      </c>
      <c r="D484" s="54">
        <f t="shared" si="15"/>
        <v>365</v>
      </c>
      <c r="E484" s="55">
        <f>('Все выпуски'!$J$4*'Все выпуски'!$J$8)*((VLOOKUP(IF(C484="Нет",VLOOKUP(A484,Оп28_BYN→RUB!$A$2:$C$24,3,0),VLOOKUP((A484-1),Оп28_BYN→RUB!$A$2:$C$24,3,0)),$B$2:$G$1990,5,0)-VLOOKUP(B484,$B$2:$G$1990,5,0))/365+(VLOOKUP(IF(C484="Нет",VLOOKUP(A484,Оп28_BYN→RUB!$A$2:$C$24,3,0),VLOOKUP((A484-1),Оп28_BYN→RUB!$A$2:$C$24,3,0)),$B$2:$G$1990,6,0)-VLOOKUP(B484,$B$2:$G$1990,6,0))/366)</f>
        <v>60.276966752722203</v>
      </c>
      <c r="F484" s="54">
        <f>COUNTIF(D485:$D$1990,365)</f>
        <v>1140</v>
      </c>
      <c r="G484" s="54">
        <f>COUNTIF(D485:$D$1990,366)</f>
        <v>366</v>
      </c>
      <c r="H484" s="50"/>
    </row>
    <row r="485" spans="1:8" x14ac:dyDescent="0.25">
      <c r="A485" s="54">
        <f>COUNTIF($C$3:C485,"Да")</f>
        <v>5</v>
      </c>
      <c r="B485" s="53">
        <f t="shared" si="14"/>
        <v>45883</v>
      </c>
      <c r="C485" s="53" t="str">
        <f>IF(ISERROR(VLOOKUP(B485,Оп28_BYN→RUB!$C$3:$C$24,1,0)),"Нет","Да")</f>
        <v>Нет</v>
      </c>
      <c r="D485" s="54">
        <f t="shared" si="15"/>
        <v>365</v>
      </c>
      <c r="E485" s="55">
        <f>('Все выпуски'!$J$4*'Все выпуски'!$J$8)*((VLOOKUP(IF(C485="Нет",VLOOKUP(A485,Оп28_BYN→RUB!$A$2:$C$24,3,0),VLOOKUP((A485-1),Оп28_BYN→RUB!$A$2:$C$24,3,0)),$B$2:$G$1990,5,0)-VLOOKUP(B485,$B$2:$G$1990,5,0))/365+(VLOOKUP(IF(C485="Нет",VLOOKUP(A485,Оп28_BYN→RUB!$A$2:$C$24,3,0),VLOOKUP((A485-1),Оп28_BYN→RUB!$A$2:$C$24,3,0)),$B$2:$G$1990,6,0)-VLOOKUP(B485,$B$2:$G$1990,6,0))/366)</f>
        <v>66.974407503024665</v>
      </c>
      <c r="F485" s="54">
        <f>COUNTIF(D486:$D$1990,365)</f>
        <v>1139</v>
      </c>
      <c r="G485" s="54">
        <f>COUNTIF(D486:$D$1990,366)</f>
        <v>366</v>
      </c>
      <c r="H485" s="50"/>
    </row>
    <row r="486" spans="1:8" x14ac:dyDescent="0.25">
      <c r="A486" s="54">
        <f>COUNTIF($C$3:C486,"Да")</f>
        <v>5</v>
      </c>
      <c r="B486" s="53">
        <f t="shared" si="14"/>
        <v>45884</v>
      </c>
      <c r="C486" s="53" t="str">
        <f>IF(ISERROR(VLOOKUP(B486,Оп28_BYN→RUB!$C$3:$C$24,1,0)),"Нет","Да")</f>
        <v>Нет</v>
      </c>
      <c r="D486" s="54">
        <f t="shared" si="15"/>
        <v>365</v>
      </c>
      <c r="E486" s="55">
        <f>('Все выпуски'!$J$4*'Все выпуски'!$J$8)*((VLOOKUP(IF(C486="Нет",VLOOKUP(A486,Оп28_BYN→RUB!$A$2:$C$24,3,0),VLOOKUP((A486-1),Оп28_BYN→RUB!$A$2:$C$24,3,0)),$B$2:$G$1990,5,0)-VLOOKUP(B486,$B$2:$G$1990,5,0))/365+(VLOOKUP(IF(C486="Нет",VLOOKUP(A486,Оп28_BYN→RUB!$A$2:$C$24,3,0),VLOOKUP((A486-1),Оп28_BYN→RUB!$A$2:$C$24,3,0)),$B$2:$G$1990,6,0)-VLOOKUP(B486,$B$2:$G$1990,6,0))/366)</f>
        <v>73.671848253327141</v>
      </c>
      <c r="F486" s="54">
        <f>COUNTIF(D487:$D$1990,365)</f>
        <v>1138</v>
      </c>
      <c r="G486" s="54">
        <f>COUNTIF(D487:$D$1990,366)</f>
        <v>366</v>
      </c>
      <c r="H486" s="50"/>
    </row>
    <row r="487" spans="1:8" x14ac:dyDescent="0.25">
      <c r="A487" s="54">
        <f>COUNTIF($C$3:C487,"Да")</f>
        <v>5</v>
      </c>
      <c r="B487" s="53">
        <f t="shared" si="14"/>
        <v>45885</v>
      </c>
      <c r="C487" s="53" t="str">
        <f>IF(ISERROR(VLOOKUP(B487,Оп28_BYN→RUB!$C$3:$C$24,1,0)),"Нет","Да")</f>
        <v>Нет</v>
      </c>
      <c r="D487" s="54">
        <f t="shared" si="15"/>
        <v>365</v>
      </c>
      <c r="E487" s="55">
        <f>('Все выпуски'!$J$4*'Все выпуски'!$J$8)*((VLOOKUP(IF(C487="Нет",VLOOKUP(A487,Оп28_BYN→RUB!$A$2:$C$24,3,0),VLOOKUP((A487-1),Оп28_BYN→RUB!$A$2:$C$24,3,0)),$B$2:$G$1990,5,0)-VLOOKUP(B487,$B$2:$G$1990,5,0))/365+(VLOOKUP(IF(C487="Нет",VLOOKUP(A487,Оп28_BYN→RUB!$A$2:$C$24,3,0),VLOOKUP((A487-1),Оп28_BYN→RUB!$A$2:$C$24,3,0)),$B$2:$G$1990,6,0)-VLOOKUP(B487,$B$2:$G$1990,6,0))/366)</f>
        <v>80.369289003629603</v>
      </c>
      <c r="F487" s="54">
        <f>COUNTIF(D488:$D$1990,365)</f>
        <v>1137</v>
      </c>
      <c r="G487" s="54">
        <f>COUNTIF(D488:$D$1990,366)</f>
        <v>366</v>
      </c>
      <c r="H487" s="50"/>
    </row>
    <row r="488" spans="1:8" x14ac:dyDescent="0.25">
      <c r="A488" s="54">
        <f>COUNTIF($C$3:C488,"Да")</f>
        <v>5</v>
      </c>
      <c r="B488" s="53">
        <f t="shared" si="14"/>
        <v>45886</v>
      </c>
      <c r="C488" s="53" t="str">
        <f>IF(ISERROR(VLOOKUP(B488,Оп28_BYN→RUB!$C$3:$C$24,1,0)),"Нет","Да")</f>
        <v>Нет</v>
      </c>
      <c r="D488" s="54">
        <f t="shared" si="15"/>
        <v>365</v>
      </c>
      <c r="E488" s="55">
        <f>('Все выпуски'!$J$4*'Все выпуски'!$J$8)*((VLOOKUP(IF(C488="Нет",VLOOKUP(A488,Оп28_BYN→RUB!$A$2:$C$24,3,0),VLOOKUP((A488-1),Оп28_BYN→RUB!$A$2:$C$24,3,0)),$B$2:$G$1990,5,0)-VLOOKUP(B488,$B$2:$G$1990,5,0))/365+(VLOOKUP(IF(C488="Нет",VLOOKUP(A488,Оп28_BYN→RUB!$A$2:$C$24,3,0),VLOOKUP((A488-1),Оп28_BYN→RUB!$A$2:$C$24,3,0)),$B$2:$G$1990,6,0)-VLOOKUP(B488,$B$2:$G$1990,6,0))/366)</f>
        <v>87.06672975393208</v>
      </c>
      <c r="F488" s="54">
        <f>COUNTIF(D489:$D$1990,365)</f>
        <v>1136</v>
      </c>
      <c r="G488" s="54">
        <f>COUNTIF(D489:$D$1990,366)</f>
        <v>366</v>
      </c>
      <c r="H488" s="50"/>
    </row>
    <row r="489" spans="1:8" x14ac:dyDescent="0.25">
      <c r="A489" s="54">
        <f>COUNTIF($C$3:C489,"Да")</f>
        <v>5</v>
      </c>
      <c r="B489" s="53">
        <f t="shared" si="14"/>
        <v>45887</v>
      </c>
      <c r="C489" s="53" t="str">
        <f>IF(ISERROR(VLOOKUP(B489,Оп28_BYN→RUB!$C$3:$C$24,1,0)),"Нет","Да")</f>
        <v>Нет</v>
      </c>
      <c r="D489" s="54">
        <f t="shared" si="15"/>
        <v>365</v>
      </c>
      <c r="E489" s="55">
        <f>('Все выпуски'!$J$4*'Все выпуски'!$J$8)*((VLOOKUP(IF(C489="Нет",VLOOKUP(A489,Оп28_BYN→RUB!$A$2:$C$24,3,0),VLOOKUP((A489-1),Оп28_BYN→RUB!$A$2:$C$24,3,0)),$B$2:$G$1990,5,0)-VLOOKUP(B489,$B$2:$G$1990,5,0))/365+(VLOOKUP(IF(C489="Нет",VLOOKUP(A489,Оп28_BYN→RUB!$A$2:$C$24,3,0),VLOOKUP((A489-1),Оп28_BYN→RUB!$A$2:$C$24,3,0)),$B$2:$G$1990,6,0)-VLOOKUP(B489,$B$2:$G$1990,6,0))/366)</f>
        <v>93.764170504234556</v>
      </c>
      <c r="F489" s="54">
        <f>COUNTIF(D490:$D$1990,365)</f>
        <v>1135</v>
      </c>
      <c r="G489" s="54">
        <f>COUNTIF(D490:$D$1990,366)</f>
        <v>366</v>
      </c>
      <c r="H489" s="50"/>
    </row>
    <row r="490" spans="1:8" x14ac:dyDescent="0.25">
      <c r="A490" s="54">
        <f>COUNTIF($C$3:C490,"Да")</f>
        <v>5</v>
      </c>
      <c r="B490" s="53">
        <f t="shared" si="14"/>
        <v>45888</v>
      </c>
      <c r="C490" s="53" t="str">
        <f>IF(ISERROR(VLOOKUP(B490,Оп28_BYN→RUB!$C$3:$C$24,1,0)),"Нет","Да")</f>
        <v>Нет</v>
      </c>
      <c r="D490" s="54">
        <f t="shared" si="15"/>
        <v>365</v>
      </c>
      <c r="E490" s="55">
        <f>('Все выпуски'!$J$4*'Все выпуски'!$J$8)*((VLOOKUP(IF(C490="Нет",VLOOKUP(A490,Оп28_BYN→RUB!$A$2:$C$24,3,0),VLOOKUP((A490-1),Оп28_BYN→RUB!$A$2:$C$24,3,0)),$B$2:$G$1990,5,0)-VLOOKUP(B490,$B$2:$G$1990,5,0))/365+(VLOOKUP(IF(C490="Нет",VLOOKUP(A490,Оп28_BYN→RUB!$A$2:$C$24,3,0),VLOOKUP((A490-1),Оп28_BYN→RUB!$A$2:$C$24,3,0)),$B$2:$G$1990,6,0)-VLOOKUP(B490,$B$2:$G$1990,6,0))/366)</f>
        <v>100.461611254537</v>
      </c>
      <c r="F490" s="54">
        <f>COUNTIF(D491:$D$1990,365)</f>
        <v>1134</v>
      </c>
      <c r="G490" s="54">
        <f>COUNTIF(D491:$D$1990,366)</f>
        <v>366</v>
      </c>
      <c r="H490" s="50"/>
    </row>
    <row r="491" spans="1:8" x14ac:dyDescent="0.25">
      <c r="A491" s="54">
        <f>COUNTIF($C$3:C491,"Да")</f>
        <v>5</v>
      </c>
      <c r="B491" s="53">
        <f t="shared" si="14"/>
        <v>45889</v>
      </c>
      <c r="C491" s="53" t="str">
        <f>IF(ISERROR(VLOOKUP(B491,Оп28_BYN→RUB!$C$3:$C$24,1,0)),"Нет","Да")</f>
        <v>Нет</v>
      </c>
      <c r="D491" s="54">
        <f t="shared" si="15"/>
        <v>365</v>
      </c>
      <c r="E491" s="55">
        <f>('Все выпуски'!$J$4*'Все выпуски'!$J$8)*((VLOOKUP(IF(C491="Нет",VLOOKUP(A491,Оп28_BYN→RUB!$A$2:$C$24,3,0),VLOOKUP((A491-1),Оп28_BYN→RUB!$A$2:$C$24,3,0)),$B$2:$G$1990,5,0)-VLOOKUP(B491,$B$2:$G$1990,5,0))/365+(VLOOKUP(IF(C491="Нет",VLOOKUP(A491,Оп28_BYN→RUB!$A$2:$C$24,3,0),VLOOKUP((A491-1),Оп28_BYN→RUB!$A$2:$C$24,3,0)),$B$2:$G$1990,6,0)-VLOOKUP(B491,$B$2:$G$1990,6,0))/366)</f>
        <v>107.15905200483948</v>
      </c>
      <c r="F491" s="54">
        <f>COUNTIF(D492:$D$1990,365)</f>
        <v>1133</v>
      </c>
      <c r="G491" s="54">
        <f>COUNTIF(D492:$D$1990,366)</f>
        <v>366</v>
      </c>
      <c r="H491" s="50"/>
    </row>
    <row r="492" spans="1:8" x14ac:dyDescent="0.25">
      <c r="A492" s="54">
        <f>COUNTIF($C$3:C492,"Да")</f>
        <v>5</v>
      </c>
      <c r="B492" s="53">
        <f t="shared" si="14"/>
        <v>45890</v>
      </c>
      <c r="C492" s="53" t="str">
        <f>IF(ISERROR(VLOOKUP(B492,Оп28_BYN→RUB!$C$3:$C$24,1,0)),"Нет","Да")</f>
        <v>Нет</v>
      </c>
      <c r="D492" s="54">
        <f t="shared" si="15"/>
        <v>365</v>
      </c>
      <c r="E492" s="55">
        <f>('Все выпуски'!$J$4*'Все выпуски'!$J$8)*((VLOOKUP(IF(C492="Нет",VLOOKUP(A492,Оп28_BYN→RUB!$A$2:$C$24,3,0),VLOOKUP((A492-1),Оп28_BYN→RUB!$A$2:$C$24,3,0)),$B$2:$G$1990,5,0)-VLOOKUP(B492,$B$2:$G$1990,5,0))/365+(VLOOKUP(IF(C492="Нет",VLOOKUP(A492,Оп28_BYN→RUB!$A$2:$C$24,3,0),VLOOKUP((A492-1),Оп28_BYN→RUB!$A$2:$C$24,3,0)),$B$2:$G$1990,6,0)-VLOOKUP(B492,$B$2:$G$1990,6,0))/366)</f>
        <v>113.85649275514196</v>
      </c>
      <c r="F492" s="54">
        <f>COUNTIF(D493:$D$1990,365)</f>
        <v>1132</v>
      </c>
      <c r="G492" s="54">
        <f>COUNTIF(D493:$D$1990,366)</f>
        <v>366</v>
      </c>
      <c r="H492" s="50"/>
    </row>
    <row r="493" spans="1:8" x14ac:dyDescent="0.25">
      <c r="A493" s="54">
        <f>COUNTIF($C$3:C493,"Да")</f>
        <v>5</v>
      </c>
      <c r="B493" s="53">
        <f t="shared" si="14"/>
        <v>45891</v>
      </c>
      <c r="C493" s="53" t="str">
        <f>IF(ISERROR(VLOOKUP(B493,Оп28_BYN→RUB!$C$3:$C$24,1,0)),"Нет","Да")</f>
        <v>Нет</v>
      </c>
      <c r="D493" s="54">
        <f t="shared" si="15"/>
        <v>365</v>
      </c>
      <c r="E493" s="55">
        <f>('Все выпуски'!$J$4*'Все выпуски'!$J$8)*((VLOOKUP(IF(C493="Нет",VLOOKUP(A493,Оп28_BYN→RUB!$A$2:$C$24,3,0),VLOOKUP((A493-1),Оп28_BYN→RUB!$A$2:$C$24,3,0)),$B$2:$G$1990,5,0)-VLOOKUP(B493,$B$2:$G$1990,5,0))/365+(VLOOKUP(IF(C493="Нет",VLOOKUP(A493,Оп28_BYN→RUB!$A$2:$C$24,3,0),VLOOKUP((A493-1),Оп28_BYN→RUB!$A$2:$C$24,3,0)),$B$2:$G$1990,6,0)-VLOOKUP(B493,$B$2:$G$1990,6,0))/366)</f>
        <v>120.55393350544441</v>
      </c>
      <c r="F493" s="54">
        <f>COUNTIF(D494:$D$1990,365)</f>
        <v>1131</v>
      </c>
      <c r="G493" s="54">
        <f>COUNTIF(D494:$D$1990,366)</f>
        <v>366</v>
      </c>
      <c r="H493" s="50"/>
    </row>
    <row r="494" spans="1:8" x14ac:dyDescent="0.25">
      <c r="A494" s="54">
        <f>COUNTIF($C$3:C494,"Да")</f>
        <v>5</v>
      </c>
      <c r="B494" s="53">
        <f t="shared" si="14"/>
        <v>45892</v>
      </c>
      <c r="C494" s="53" t="str">
        <f>IF(ISERROR(VLOOKUP(B494,Оп28_BYN→RUB!$C$3:$C$24,1,0)),"Нет","Да")</f>
        <v>Нет</v>
      </c>
      <c r="D494" s="54">
        <f t="shared" si="15"/>
        <v>365</v>
      </c>
      <c r="E494" s="55">
        <f>('Все выпуски'!$J$4*'Все выпуски'!$J$8)*((VLOOKUP(IF(C494="Нет",VLOOKUP(A494,Оп28_BYN→RUB!$A$2:$C$24,3,0),VLOOKUP((A494-1),Оп28_BYN→RUB!$A$2:$C$24,3,0)),$B$2:$G$1990,5,0)-VLOOKUP(B494,$B$2:$G$1990,5,0))/365+(VLOOKUP(IF(C494="Нет",VLOOKUP(A494,Оп28_BYN→RUB!$A$2:$C$24,3,0),VLOOKUP((A494-1),Оп28_BYN→RUB!$A$2:$C$24,3,0)),$B$2:$G$1990,6,0)-VLOOKUP(B494,$B$2:$G$1990,6,0))/366)</f>
        <v>127.25137425574688</v>
      </c>
      <c r="F494" s="54">
        <f>COUNTIF(D495:$D$1990,365)</f>
        <v>1130</v>
      </c>
      <c r="G494" s="54">
        <f>COUNTIF(D495:$D$1990,366)</f>
        <v>366</v>
      </c>
      <c r="H494" s="50"/>
    </row>
    <row r="495" spans="1:8" x14ac:dyDescent="0.25">
      <c r="A495" s="54">
        <f>COUNTIF($C$3:C495,"Да")</f>
        <v>5</v>
      </c>
      <c r="B495" s="53">
        <f t="shared" si="14"/>
        <v>45893</v>
      </c>
      <c r="C495" s="53" t="str">
        <f>IF(ISERROR(VLOOKUP(B495,Оп28_BYN→RUB!$C$3:$C$24,1,0)),"Нет","Да")</f>
        <v>Нет</v>
      </c>
      <c r="D495" s="54">
        <f t="shared" si="15"/>
        <v>365</v>
      </c>
      <c r="E495" s="55">
        <f>('Все выпуски'!$J$4*'Все выпуски'!$J$8)*((VLOOKUP(IF(C495="Нет",VLOOKUP(A495,Оп28_BYN→RUB!$A$2:$C$24,3,0),VLOOKUP((A495-1),Оп28_BYN→RUB!$A$2:$C$24,3,0)),$B$2:$G$1990,5,0)-VLOOKUP(B495,$B$2:$G$1990,5,0))/365+(VLOOKUP(IF(C495="Нет",VLOOKUP(A495,Оп28_BYN→RUB!$A$2:$C$24,3,0),VLOOKUP((A495-1),Оп28_BYN→RUB!$A$2:$C$24,3,0)),$B$2:$G$1990,6,0)-VLOOKUP(B495,$B$2:$G$1990,6,0))/366)</f>
        <v>133.94881500604933</v>
      </c>
      <c r="F495" s="54">
        <f>COUNTIF(D496:$D$1990,365)</f>
        <v>1129</v>
      </c>
      <c r="G495" s="54">
        <f>COUNTIF(D496:$D$1990,366)</f>
        <v>366</v>
      </c>
      <c r="H495" s="50"/>
    </row>
    <row r="496" spans="1:8" x14ac:dyDescent="0.25">
      <c r="A496" s="54">
        <f>COUNTIF($C$3:C496,"Да")</f>
        <v>5</v>
      </c>
      <c r="B496" s="53">
        <f t="shared" si="14"/>
        <v>45894</v>
      </c>
      <c r="C496" s="53" t="str">
        <f>IF(ISERROR(VLOOKUP(B496,Оп28_BYN→RUB!$C$3:$C$24,1,0)),"Нет","Да")</f>
        <v>Нет</v>
      </c>
      <c r="D496" s="54">
        <f t="shared" si="15"/>
        <v>365</v>
      </c>
      <c r="E496" s="55">
        <f>('Все выпуски'!$J$4*'Все выпуски'!$J$8)*((VLOOKUP(IF(C496="Нет",VLOOKUP(A496,Оп28_BYN→RUB!$A$2:$C$24,3,0),VLOOKUP((A496-1),Оп28_BYN→RUB!$A$2:$C$24,3,0)),$B$2:$G$1990,5,0)-VLOOKUP(B496,$B$2:$G$1990,5,0))/365+(VLOOKUP(IF(C496="Нет",VLOOKUP(A496,Оп28_BYN→RUB!$A$2:$C$24,3,0),VLOOKUP((A496-1),Оп28_BYN→RUB!$A$2:$C$24,3,0)),$B$2:$G$1990,6,0)-VLOOKUP(B496,$B$2:$G$1990,6,0))/366)</f>
        <v>140.64625575635182</v>
      </c>
      <c r="F496" s="54">
        <f>COUNTIF(D497:$D$1990,365)</f>
        <v>1128</v>
      </c>
      <c r="G496" s="54">
        <f>COUNTIF(D497:$D$1990,366)</f>
        <v>366</v>
      </c>
      <c r="H496" s="50"/>
    </row>
    <row r="497" spans="1:8" x14ac:dyDescent="0.25">
      <c r="A497" s="54">
        <f>COUNTIF($C$3:C497,"Да")</f>
        <v>5</v>
      </c>
      <c r="B497" s="53">
        <f t="shared" si="14"/>
        <v>45895</v>
      </c>
      <c r="C497" s="53" t="str">
        <f>IF(ISERROR(VLOOKUP(B497,Оп28_BYN→RUB!$C$3:$C$24,1,0)),"Нет","Да")</f>
        <v>Нет</v>
      </c>
      <c r="D497" s="54">
        <f t="shared" si="15"/>
        <v>365</v>
      </c>
      <c r="E497" s="55">
        <f>('Все выпуски'!$J$4*'Все выпуски'!$J$8)*((VLOOKUP(IF(C497="Нет",VLOOKUP(A497,Оп28_BYN→RUB!$A$2:$C$24,3,0),VLOOKUP((A497-1),Оп28_BYN→RUB!$A$2:$C$24,3,0)),$B$2:$G$1990,5,0)-VLOOKUP(B497,$B$2:$G$1990,5,0))/365+(VLOOKUP(IF(C497="Нет",VLOOKUP(A497,Оп28_BYN→RUB!$A$2:$C$24,3,0),VLOOKUP((A497-1),Оп28_BYN→RUB!$A$2:$C$24,3,0)),$B$2:$G$1990,6,0)-VLOOKUP(B497,$B$2:$G$1990,6,0))/366)</f>
        <v>147.34369650665428</v>
      </c>
      <c r="F497" s="54">
        <f>COUNTIF(D498:$D$1990,365)</f>
        <v>1127</v>
      </c>
      <c r="G497" s="54">
        <f>COUNTIF(D498:$D$1990,366)</f>
        <v>366</v>
      </c>
      <c r="H497" s="50"/>
    </row>
    <row r="498" spans="1:8" x14ac:dyDescent="0.25">
      <c r="A498" s="54">
        <f>COUNTIF($C$3:C498,"Да")</f>
        <v>5</v>
      </c>
      <c r="B498" s="53">
        <f t="shared" si="14"/>
        <v>45896</v>
      </c>
      <c r="C498" s="53" t="str">
        <f>IF(ISERROR(VLOOKUP(B498,Оп28_BYN→RUB!$C$3:$C$24,1,0)),"Нет","Да")</f>
        <v>Нет</v>
      </c>
      <c r="D498" s="54">
        <f t="shared" si="15"/>
        <v>365</v>
      </c>
      <c r="E498" s="55">
        <f>('Все выпуски'!$J$4*'Все выпуски'!$J$8)*((VLOOKUP(IF(C498="Нет",VLOOKUP(A498,Оп28_BYN→RUB!$A$2:$C$24,3,0),VLOOKUP((A498-1),Оп28_BYN→RUB!$A$2:$C$24,3,0)),$B$2:$G$1990,5,0)-VLOOKUP(B498,$B$2:$G$1990,5,0))/365+(VLOOKUP(IF(C498="Нет",VLOOKUP(A498,Оп28_BYN→RUB!$A$2:$C$24,3,0),VLOOKUP((A498-1),Оп28_BYN→RUB!$A$2:$C$24,3,0)),$B$2:$G$1990,6,0)-VLOOKUP(B498,$B$2:$G$1990,6,0))/366)</f>
        <v>154.04113725695677</v>
      </c>
      <c r="F498" s="54">
        <f>COUNTIF(D499:$D$1990,365)</f>
        <v>1126</v>
      </c>
      <c r="G498" s="54">
        <f>COUNTIF(D499:$D$1990,366)</f>
        <v>366</v>
      </c>
      <c r="H498" s="50"/>
    </row>
    <row r="499" spans="1:8" x14ac:dyDescent="0.25">
      <c r="A499" s="54">
        <f>COUNTIF($C$3:C499,"Да")</f>
        <v>5</v>
      </c>
      <c r="B499" s="53">
        <f t="shared" si="14"/>
        <v>45897</v>
      </c>
      <c r="C499" s="53" t="str">
        <f>IF(ISERROR(VLOOKUP(B499,Оп28_BYN→RUB!$C$3:$C$24,1,0)),"Нет","Да")</f>
        <v>Нет</v>
      </c>
      <c r="D499" s="54">
        <f t="shared" si="15"/>
        <v>365</v>
      </c>
      <c r="E499" s="55">
        <f>('Все выпуски'!$J$4*'Все выпуски'!$J$8)*((VLOOKUP(IF(C499="Нет",VLOOKUP(A499,Оп28_BYN→RUB!$A$2:$C$24,3,0),VLOOKUP((A499-1),Оп28_BYN→RUB!$A$2:$C$24,3,0)),$B$2:$G$1990,5,0)-VLOOKUP(B499,$B$2:$G$1990,5,0))/365+(VLOOKUP(IF(C499="Нет",VLOOKUP(A499,Оп28_BYN→RUB!$A$2:$C$24,3,0),VLOOKUP((A499-1),Оп28_BYN→RUB!$A$2:$C$24,3,0)),$B$2:$G$1990,6,0)-VLOOKUP(B499,$B$2:$G$1990,6,0))/366)</f>
        <v>160.73857800725921</v>
      </c>
      <c r="F499" s="54">
        <f>COUNTIF(D500:$D$1990,365)</f>
        <v>1125</v>
      </c>
      <c r="G499" s="54">
        <f>COUNTIF(D500:$D$1990,366)</f>
        <v>366</v>
      </c>
      <c r="H499" s="50"/>
    </row>
    <row r="500" spans="1:8" x14ac:dyDescent="0.25">
      <c r="A500" s="54">
        <f>COUNTIF($C$3:C500,"Да")</f>
        <v>5</v>
      </c>
      <c r="B500" s="53">
        <f t="shared" si="14"/>
        <v>45898</v>
      </c>
      <c r="C500" s="53" t="str">
        <f>IF(ISERROR(VLOOKUP(B500,Оп28_BYN→RUB!$C$3:$C$24,1,0)),"Нет","Да")</f>
        <v>Нет</v>
      </c>
      <c r="D500" s="54">
        <f t="shared" si="15"/>
        <v>365</v>
      </c>
      <c r="E500" s="55">
        <f>('Все выпуски'!$J$4*'Все выпуски'!$J$8)*((VLOOKUP(IF(C500="Нет",VLOOKUP(A500,Оп28_BYN→RUB!$A$2:$C$24,3,0),VLOOKUP((A500-1),Оп28_BYN→RUB!$A$2:$C$24,3,0)),$B$2:$G$1990,5,0)-VLOOKUP(B500,$B$2:$G$1990,5,0))/365+(VLOOKUP(IF(C500="Нет",VLOOKUP(A500,Оп28_BYN→RUB!$A$2:$C$24,3,0),VLOOKUP((A500-1),Оп28_BYN→RUB!$A$2:$C$24,3,0)),$B$2:$G$1990,6,0)-VLOOKUP(B500,$B$2:$G$1990,6,0))/366)</f>
        <v>167.43601875756167</v>
      </c>
      <c r="F500" s="54">
        <f>COUNTIF(D501:$D$1990,365)</f>
        <v>1124</v>
      </c>
      <c r="G500" s="54">
        <f>COUNTIF(D501:$D$1990,366)</f>
        <v>366</v>
      </c>
      <c r="H500" s="50"/>
    </row>
    <row r="501" spans="1:8" x14ac:dyDescent="0.25">
      <c r="A501" s="54">
        <f>COUNTIF($C$3:C501,"Да")</f>
        <v>5</v>
      </c>
      <c r="B501" s="53">
        <f t="shared" si="14"/>
        <v>45899</v>
      </c>
      <c r="C501" s="53" t="str">
        <f>IF(ISERROR(VLOOKUP(B501,Оп28_BYN→RUB!$C$3:$C$24,1,0)),"Нет","Да")</f>
        <v>Нет</v>
      </c>
      <c r="D501" s="54">
        <f t="shared" si="15"/>
        <v>365</v>
      </c>
      <c r="E501" s="55">
        <f>('Все выпуски'!$J$4*'Все выпуски'!$J$8)*((VLOOKUP(IF(C501="Нет",VLOOKUP(A501,Оп28_BYN→RUB!$A$2:$C$24,3,0),VLOOKUP((A501-1),Оп28_BYN→RUB!$A$2:$C$24,3,0)),$B$2:$G$1990,5,0)-VLOOKUP(B501,$B$2:$G$1990,5,0))/365+(VLOOKUP(IF(C501="Нет",VLOOKUP(A501,Оп28_BYN→RUB!$A$2:$C$24,3,0),VLOOKUP((A501-1),Оп28_BYN→RUB!$A$2:$C$24,3,0)),$B$2:$G$1990,6,0)-VLOOKUP(B501,$B$2:$G$1990,6,0))/366)</f>
        <v>174.13345950786416</v>
      </c>
      <c r="F501" s="54">
        <f>COUNTIF(D502:$D$1990,365)</f>
        <v>1123</v>
      </c>
      <c r="G501" s="54">
        <f>COUNTIF(D502:$D$1990,366)</f>
        <v>366</v>
      </c>
      <c r="H501" s="50"/>
    </row>
    <row r="502" spans="1:8" x14ac:dyDescent="0.25">
      <c r="A502" s="54">
        <f>COUNTIF($C$3:C502,"Да")</f>
        <v>5</v>
      </c>
      <c r="B502" s="53">
        <f t="shared" si="14"/>
        <v>45900</v>
      </c>
      <c r="C502" s="53" t="str">
        <f>IF(ISERROR(VLOOKUP(B502,Оп28_BYN→RUB!$C$3:$C$24,1,0)),"Нет","Да")</f>
        <v>Нет</v>
      </c>
      <c r="D502" s="54">
        <f t="shared" si="15"/>
        <v>365</v>
      </c>
      <c r="E502" s="55">
        <f>('Все выпуски'!$J$4*'Все выпуски'!$J$8)*((VLOOKUP(IF(C502="Нет",VLOOKUP(A502,Оп28_BYN→RUB!$A$2:$C$24,3,0),VLOOKUP((A502-1),Оп28_BYN→RUB!$A$2:$C$24,3,0)),$B$2:$G$1990,5,0)-VLOOKUP(B502,$B$2:$G$1990,5,0))/365+(VLOOKUP(IF(C502="Нет",VLOOKUP(A502,Оп28_BYN→RUB!$A$2:$C$24,3,0),VLOOKUP((A502-1),Оп28_BYN→RUB!$A$2:$C$24,3,0)),$B$2:$G$1990,6,0)-VLOOKUP(B502,$B$2:$G$1990,6,0))/366)</f>
        <v>180.83090025816662</v>
      </c>
      <c r="F502" s="54">
        <f>COUNTIF(D503:$D$1990,365)</f>
        <v>1122</v>
      </c>
      <c r="G502" s="54">
        <f>COUNTIF(D503:$D$1990,366)</f>
        <v>366</v>
      </c>
      <c r="H502" s="50"/>
    </row>
    <row r="503" spans="1:8" x14ac:dyDescent="0.25">
      <c r="A503" s="54">
        <f>COUNTIF($C$3:C503,"Да")</f>
        <v>5</v>
      </c>
      <c r="B503" s="53">
        <f t="shared" si="14"/>
        <v>45901</v>
      </c>
      <c r="C503" s="53" t="str">
        <f>IF(ISERROR(VLOOKUP(B503,Оп28_BYN→RUB!$C$3:$C$24,1,0)),"Нет","Да")</f>
        <v>Нет</v>
      </c>
      <c r="D503" s="54">
        <f t="shared" si="15"/>
        <v>365</v>
      </c>
      <c r="E503" s="55">
        <f>('Все выпуски'!$J$4*'Все выпуски'!$J$8)*((VLOOKUP(IF(C503="Нет",VLOOKUP(A503,Оп28_BYN→RUB!$A$2:$C$24,3,0),VLOOKUP((A503-1),Оп28_BYN→RUB!$A$2:$C$24,3,0)),$B$2:$G$1990,5,0)-VLOOKUP(B503,$B$2:$G$1990,5,0))/365+(VLOOKUP(IF(C503="Нет",VLOOKUP(A503,Оп28_BYN→RUB!$A$2:$C$24,3,0),VLOOKUP((A503-1),Оп28_BYN→RUB!$A$2:$C$24,3,0)),$B$2:$G$1990,6,0)-VLOOKUP(B503,$B$2:$G$1990,6,0))/366)</f>
        <v>187.52834100846911</v>
      </c>
      <c r="F503" s="54">
        <f>COUNTIF(D504:$D$1990,365)</f>
        <v>1121</v>
      </c>
      <c r="G503" s="54">
        <f>COUNTIF(D504:$D$1990,366)</f>
        <v>366</v>
      </c>
      <c r="H503" s="50"/>
    </row>
    <row r="504" spans="1:8" x14ac:dyDescent="0.25">
      <c r="A504" s="54">
        <f>COUNTIF($C$3:C504,"Да")</f>
        <v>5</v>
      </c>
      <c r="B504" s="53">
        <f t="shared" si="14"/>
        <v>45902</v>
      </c>
      <c r="C504" s="53" t="str">
        <f>IF(ISERROR(VLOOKUP(B504,Оп28_BYN→RUB!$C$3:$C$24,1,0)),"Нет","Да")</f>
        <v>Нет</v>
      </c>
      <c r="D504" s="54">
        <f t="shared" si="15"/>
        <v>365</v>
      </c>
      <c r="E504" s="55">
        <f>('Все выпуски'!$J$4*'Все выпуски'!$J$8)*((VLOOKUP(IF(C504="Нет",VLOOKUP(A504,Оп28_BYN→RUB!$A$2:$C$24,3,0),VLOOKUP((A504-1),Оп28_BYN→RUB!$A$2:$C$24,3,0)),$B$2:$G$1990,5,0)-VLOOKUP(B504,$B$2:$G$1990,5,0))/365+(VLOOKUP(IF(C504="Нет",VLOOKUP(A504,Оп28_BYN→RUB!$A$2:$C$24,3,0),VLOOKUP((A504-1),Оп28_BYN→RUB!$A$2:$C$24,3,0)),$B$2:$G$1990,6,0)-VLOOKUP(B504,$B$2:$G$1990,6,0))/366)</f>
        <v>194.22578175877157</v>
      </c>
      <c r="F504" s="54">
        <f>COUNTIF(D505:$D$1990,365)</f>
        <v>1120</v>
      </c>
      <c r="G504" s="54">
        <f>COUNTIF(D505:$D$1990,366)</f>
        <v>366</v>
      </c>
      <c r="H504" s="50"/>
    </row>
    <row r="505" spans="1:8" x14ac:dyDescent="0.25">
      <c r="A505" s="54">
        <f>COUNTIF($C$3:C505,"Да")</f>
        <v>5</v>
      </c>
      <c r="B505" s="53">
        <f t="shared" si="14"/>
        <v>45903</v>
      </c>
      <c r="C505" s="53" t="str">
        <f>IF(ISERROR(VLOOKUP(B505,Оп28_BYN→RUB!$C$3:$C$24,1,0)),"Нет","Да")</f>
        <v>Нет</v>
      </c>
      <c r="D505" s="54">
        <f t="shared" si="15"/>
        <v>365</v>
      </c>
      <c r="E505" s="55">
        <f>('Все выпуски'!$J$4*'Все выпуски'!$J$8)*((VLOOKUP(IF(C505="Нет",VLOOKUP(A505,Оп28_BYN→RUB!$A$2:$C$24,3,0),VLOOKUP((A505-1),Оп28_BYN→RUB!$A$2:$C$24,3,0)),$B$2:$G$1990,5,0)-VLOOKUP(B505,$B$2:$G$1990,5,0))/365+(VLOOKUP(IF(C505="Нет",VLOOKUP(A505,Оп28_BYN→RUB!$A$2:$C$24,3,0),VLOOKUP((A505-1),Оп28_BYN→RUB!$A$2:$C$24,3,0)),$B$2:$G$1990,6,0)-VLOOKUP(B505,$B$2:$G$1990,6,0))/366)</f>
        <v>200.92322250907401</v>
      </c>
      <c r="F505" s="54">
        <f>COUNTIF(D506:$D$1990,365)</f>
        <v>1119</v>
      </c>
      <c r="G505" s="54">
        <f>COUNTIF(D506:$D$1990,366)</f>
        <v>366</v>
      </c>
      <c r="H505" s="50"/>
    </row>
    <row r="506" spans="1:8" x14ac:dyDescent="0.25">
      <c r="A506" s="54">
        <f>COUNTIF($C$3:C506,"Да")</f>
        <v>5</v>
      </c>
      <c r="B506" s="53">
        <f t="shared" si="14"/>
        <v>45904</v>
      </c>
      <c r="C506" s="53" t="str">
        <f>IF(ISERROR(VLOOKUP(B506,Оп28_BYN→RUB!$C$3:$C$24,1,0)),"Нет","Да")</f>
        <v>Нет</v>
      </c>
      <c r="D506" s="54">
        <f t="shared" si="15"/>
        <v>365</v>
      </c>
      <c r="E506" s="55">
        <f>('Все выпуски'!$J$4*'Все выпуски'!$J$8)*((VLOOKUP(IF(C506="Нет",VLOOKUP(A506,Оп28_BYN→RUB!$A$2:$C$24,3,0),VLOOKUP((A506-1),Оп28_BYN→RUB!$A$2:$C$24,3,0)),$B$2:$G$1990,5,0)-VLOOKUP(B506,$B$2:$G$1990,5,0))/365+(VLOOKUP(IF(C506="Нет",VLOOKUP(A506,Оп28_BYN→RUB!$A$2:$C$24,3,0),VLOOKUP((A506-1),Оп28_BYN→RUB!$A$2:$C$24,3,0)),$B$2:$G$1990,6,0)-VLOOKUP(B506,$B$2:$G$1990,6,0))/366)</f>
        <v>207.6206632593765</v>
      </c>
      <c r="F506" s="54">
        <f>COUNTIF(D507:$D$1990,365)</f>
        <v>1118</v>
      </c>
      <c r="G506" s="54">
        <f>COUNTIF(D507:$D$1990,366)</f>
        <v>366</v>
      </c>
      <c r="H506" s="50"/>
    </row>
    <row r="507" spans="1:8" x14ac:dyDescent="0.25">
      <c r="A507" s="54">
        <f>COUNTIF($C$3:C507,"Да")</f>
        <v>5</v>
      </c>
      <c r="B507" s="53">
        <f t="shared" si="14"/>
        <v>45905</v>
      </c>
      <c r="C507" s="53" t="str">
        <f>IF(ISERROR(VLOOKUP(B507,Оп28_BYN→RUB!$C$3:$C$24,1,0)),"Нет","Да")</f>
        <v>Нет</v>
      </c>
      <c r="D507" s="54">
        <f t="shared" si="15"/>
        <v>365</v>
      </c>
      <c r="E507" s="55">
        <f>('Все выпуски'!$J$4*'Все выпуски'!$J$8)*((VLOOKUP(IF(C507="Нет",VLOOKUP(A507,Оп28_BYN→RUB!$A$2:$C$24,3,0),VLOOKUP((A507-1),Оп28_BYN→RUB!$A$2:$C$24,3,0)),$B$2:$G$1990,5,0)-VLOOKUP(B507,$B$2:$G$1990,5,0))/365+(VLOOKUP(IF(C507="Нет",VLOOKUP(A507,Оп28_BYN→RUB!$A$2:$C$24,3,0),VLOOKUP((A507-1),Оп28_BYN→RUB!$A$2:$C$24,3,0)),$B$2:$G$1990,6,0)-VLOOKUP(B507,$B$2:$G$1990,6,0))/366)</f>
        <v>214.31810400967896</v>
      </c>
      <c r="F507" s="54">
        <f>COUNTIF(D508:$D$1990,365)</f>
        <v>1117</v>
      </c>
      <c r="G507" s="54">
        <f>COUNTIF(D508:$D$1990,366)</f>
        <v>366</v>
      </c>
      <c r="H507" s="50"/>
    </row>
    <row r="508" spans="1:8" x14ac:dyDescent="0.25">
      <c r="A508" s="54">
        <f>COUNTIF($C$3:C508,"Да")</f>
        <v>5</v>
      </c>
      <c r="B508" s="53">
        <f t="shared" si="14"/>
        <v>45906</v>
      </c>
      <c r="C508" s="53" t="str">
        <f>IF(ISERROR(VLOOKUP(B508,Оп28_BYN→RUB!$C$3:$C$24,1,0)),"Нет","Да")</f>
        <v>Нет</v>
      </c>
      <c r="D508" s="54">
        <f t="shared" si="15"/>
        <v>365</v>
      </c>
      <c r="E508" s="55">
        <f>('Все выпуски'!$J$4*'Все выпуски'!$J$8)*((VLOOKUP(IF(C508="Нет",VLOOKUP(A508,Оп28_BYN→RUB!$A$2:$C$24,3,0),VLOOKUP((A508-1),Оп28_BYN→RUB!$A$2:$C$24,3,0)),$B$2:$G$1990,5,0)-VLOOKUP(B508,$B$2:$G$1990,5,0))/365+(VLOOKUP(IF(C508="Нет",VLOOKUP(A508,Оп28_BYN→RUB!$A$2:$C$24,3,0),VLOOKUP((A508-1),Оп28_BYN→RUB!$A$2:$C$24,3,0)),$B$2:$G$1990,6,0)-VLOOKUP(B508,$B$2:$G$1990,6,0))/366)</f>
        <v>221.01554475998142</v>
      </c>
      <c r="F508" s="54">
        <f>COUNTIF(D509:$D$1990,365)</f>
        <v>1116</v>
      </c>
      <c r="G508" s="54">
        <f>COUNTIF(D509:$D$1990,366)</f>
        <v>366</v>
      </c>
      <c r="H508" s="50"/>
    </row>
    <row r="509" spans="1:8" x14ac:dyDescent="0.25">
      <c r="A509" s="54">
        <f>COUNTIF($C$3:C509,"Да")</f>
        <v>5</v>
      </c>
      <c r="B509" s="53">
        <f t="shared" si="14"/>
        <v>45907</v>
      </c>
      <c r="C509" s="53" t="str">
        <f>IF(ISERROR(VLOOKUP(B509,Оп28_BYN→RUB!$C$3:$C$24,1,0)),"Нет","Да")</f>
        <v>Нет</v>
      </c>
      <c r="D509" s="54">
        <f t="shared" si="15"/>
        <v>365</v>
      </c>
      <c r="E509" s="55">
        <f>('Все выпуски'!$J$4*'Все выпуски'!$J$8)*((VLOOKUP(IF(C509="Нет",VLOOKUP(A509,Оп28_BYN→RUB!$A$2:$C$24,3,0),VLOOKUP((A509-1),Оп28_BYN→RUB!$A$2:$C$24,3,0)),$B$2:$G$1990,5,0)-VLOOKUP(B509,$B$2:$G$1990,5,0))/365+(VLOOKUP(IF(C509="Нет",VLOOKUP(A509,Оп28_BYN→RUB!$A$2:$C$24,3,0),VLOOKUP((A509-1),Оп28_BYN→RUB!$A$2:$C$24,3,0)),$B$2:$G$1990,6,0)-VLOOKUP(B509,$B$2:$G$1990,6,0))/366)</f>
        <v>227.71298551028391</v>
      </c>
      <c r="F509" s="54">
        <f>COUNTIF(D510:$D$1990,365)</f>
        <v>1115</v>
      </c>
      <c r="G509" s="54">
        <f>COUNTIF(D510:$D$1990,366)</f>
        <v>366</v>
      </c>
      <c r="H509" s="50"/>
    </row>
    <row r="510" spans="1:8" x14ac:dyDescent="0.25">
      <c r="A510" s="54">
        <f>COUNTIF($C$3:C510,"Да")</f>
        <v>5</v>
      </c>
      <c r="B510" s="53">
        <f t="shared" si="14"/>
        <v>45908</v>
      </c>
      <c r="C510" s="53" t="str">
        <f>IF(ISERROR(VLOOKUP(B510,Оп28_BYN→RUB!$C$3:$C$24,1,0)),"Нет","Да")</f>
        <v>Нет</v>
      </c>
      <c r="D510" s="54">
        <f t="shared" si="15"/>
        <v>365</v>
      </c>
      <c r="E510" s="55">
        <f>('Все выпуски'!$J$4*'Все выпуски'!$J$8)*((VLOOKUP(IF(C510="Нет",VLOOKUP(A510,Оп28_BYN→RUB!$A$2:$C$24,3,0),VLOOKUP((A510-1),Оп28_BYN→RUB!$A$2:$C$24,3,0)),$B$2:$G$1990,5,0)-VLOOKUP(B510,$B$2:$G$1990,5,0))/365+(VLOOKUP(IF(C510="Нет",VLOOKUP(A510,Оп28_BYN→RUB!$A$2:$C$24,3,0),VLOOKUP((A510-1),Оп28_BYN→RUB!$A$2:$C$24,3,0)),$B$2:$G$1990,6,0)-VLOOKUP(B510,$B$2:$G$1990,6,0))/366)</f>
        <v>234.41042626058635</v>
      </c>
      <c r="F510" s="54">
        <f>COUNTIF(D511:$D$1990,365)</f>
        <v>1114</v>
      </c>
      <c r="G510" s="54">
        <f>COUNTIF(D511:$D$1990,366)</f>
        <v>366</v>
      </c>
      <c r="H510" s="50"/>
    </row>
    <row r="511" spans="1:8" x14ac:dyDescent="0.25">
      <c r="A511" s="54">
        <f>COUNTIF($C$3:C511,"Да")</f>
        <v>5</v>
      </c>
      <c r="B511" s="53">
        <f t="shared" si="14"/>
        <v>45909</v>
      </c>
      <c r="C511" s="53" t="str">
        <f>IF(ISERROR(VLOOKUP(B511,Оп28_BYN→RUB!$C$3:$C$24,1,0)),"Нет","Да")</f>
        <v>Нет</v>
      </c>
      <c r="D511" s="54">
        <f t="shared" si="15"/>
        <v>365</v>
      </c>
      <c r="E511" s="55">
        <f>('Все выпуски'!$J$4*'Все выпуски'!$J$8)*((VLOOKUP(IF(C511="Нет",VLOOKUP(A511,Оп28_BYN→RUB!$A$2:$C$24,3,0),VLOOKUP((A511-1),Оп28_BYN→RUB!$A$2:$C$24,3,0)),$B$2:$G$1990,5,0)-VLOOKUP(B511,$B$2:$G$1990,5,0))/365+(VLOOKUP(IF(C511="Нет",VLOOKUP(A511,Оп28_BYN→RUB!$A$2:$C$24,3,0),VLOOKUP((A511-1),Оп28_BYN→RUB!$A$2:$C$24,3,0)),$B$2:$G$1990,6,0)-VLOOKUP(B511,$B$2:$G$1990,6,0))/366)</f>
        <v>241.10786701088881</v>
      </c>
      <c r="F511" s="54">
        <f>COUNTIF(D512:$D$1990,365)</f>
        <v>1113</v>
      </c>
      <c r="G511" s="54">
        <f>COUNTIF(D512:$D$1990,366)</f>
        <v>366</v>
      </c>
      <c r="H511" s="50"/>
    </row>
    <row r="512" spans="1:8" x14ac:dyDescent="0.25">
      <c r="A512" s="54">
        <f>COUNTIF($C$3:C512,"Да")</f>
        <v>5</v>
      </c>
      <c r="B512" s="53">
        <f t="shared" si="14"/>
        <v>45910</v>
      </c>
      <c r="C512" s="53" t="str">
        <f>IF(ISERROR(VLOOKUP(B512,Оп28_BYN→RUB!$C$3:$C$24,1,0)),"Нет","Да")</f>
        <v>Нет</v>
      </c>
      <c r="D512" s="54">
        <f t="shared" si="15"/>
        <v>365</v>
      </c>
      <c r="E512" s="55">
        <f>('Все выпуски'!$J$4*'Все выпуски'!$J$8)*((VLOOKUP(IF(C512="Нет",VLOOKUP(A512,Оп28_BYN→RUB!$A$2:$C$24,3,0),VLOOKUP((A512-1),Оп28_BYN→RUB!$A$2:$C$24,3,0)),$B$2:$G$1990,5,0)-VLOOKUP(B512,$B$2:$G$1990,5,0))/365+(VLOOKUP(IF(C512="Нет",VLOOKUP(A512,Оп28_BYN→RUB!$A$2:$C$24,3,0),VLOOKUP((A512-1),Оп28_BYN→RUB!$A$2:$C$24,3,0)),$B$2:$G$1990,6,0)-VLOOKUP(B512,$B$2:$G$1990,6,0))/366)</f>
        <v>247.8053077611913</v>
      </c>
      <c r="F512" s="54">
        <f>COUNTIF(D513:$D$1990,365)</f>
        <v>1112</v>
      </c>
      <c r="G512" s="54">
        <f>COUNTIF(D513:$D$1990,366)</f>
        <v>366</v>
      </c>
      <c r="H512" s="50"/>
    </row>
    <row r="513" spans="1:8" x14ac:dyDescent="0.25">
      <c r="A513" s="54">
        <f>COUNTIF($C$3:C513,"Да")</f>
        <v>5</v>
      </c>
      <c r="B513" s="53">
        <f t="shared" si="14"/>
        <v>45911</v>
      </c>
      <c r="C513" s="53" t="str">
        <f>IF(ISERROR(VLOOKUP(B513,Оп28_BYN→RUB!$C$3:$C$24,1,0)),"Нет","Да")</f>
        <v>Нет</v>
      </c>
      <c r="D513" s="54">
        <f t="shared" si="15"/>
        <v>365</v>
      </c>
      <c r="E513" s="55">
        <f>('Все выпуски'!$J$4*'Все выпуски'!$J$8)*((VLOOKUP(IF(C513="Нет",VLOOKUP(A513,Оп28_BYN→RUB!$A$2:$C$24,3,0),VLOOKUP((A513-1),Оп28_BYN→RUB!$A$2:$C$24,3,0)),$B$2:$G$1990,5,0)-VLOOKUP(B513,$B$2:$G$1990,5,0))/365+(VLOOKUP(IF(C513="Нет",VLOOKUP(A513,Оп28_BYN→RUB!$A$2:$C$24,3,0),VLOOKUP((A513-1),Оп28_BYN→RUB!$A$2:$C$24,3,0)),$B$2:$G$1990,6,0)-VLOOKUP(B513,$B$2:$G$1990,6,0))/366)</f>
        <v>254.50274851149376</v>
      </c>
      <c r="F513" s="54">
        <f>COUNTIF(D514:$D$1990,365)</f>
        <v>1111</v>
      </c>
      <c r="G513" s="54">
        <f>COUNTIF(D514:$D$1990,366)</f>
        <v>366</v>
      </c>
      <c r="H513" s="50"/>
    </row>
    <row r="514" spans="1:8" x14ac:dyDescent="0.25">
      <c r="A514" s="54">
        <f>COUNTIF($C$3:C514,"Да")</f>
        <v>5</v>
      </c>
      <c r="B514" s="53">
        <f t="shared" si="14"/>
        <v>45912</v>
      </c>
      <c r="C514" s="53" t="str">
        <f>IF(ISERROR(VLOOKUP(B514,Оп28_BYN→RUB!$C$3:$C$24,1,0)),"Нет","Да")</f>
        <v>Нет</v>
      </c>
      <c r="D514" s="54">
        <f t="shared" si="15"/>
        <v>365</v>
      </c>
      <c r="E514" s="55">
        <f>('Все выпуски'!$J$4*'Все выпуски'!$J$8)*((VLOOKUP(IF(C514="Нет",VLOOKUP(A514,Оп28_BYN→RUB!$A$2:$C$24,3,0),VLOOKUP((A514-1),Оп28_BYN→RUB!$A$2:$C$24,3,0)),$B$2:$G$1990,5,0)-VLOOKUP(B514,$B$2:$G$1990,5,0))/365+(VLOOKUP(IF(C514="Нет",VLOOKUP(A514,Оп28_BYN→RUB!$A$2:$C$24,3,0),VLOOKUP((A514-1),Оп28_BYN→RUB!$A$2:$C$24,3,0)),$B$2:$G$1990,6,0)-VLOOKUP(B514,$B$2:$G$1990,6,0))/366)</f>
        <v>261.20018926179625</v>
      </c>
      <c r="F514" s="54">
        <f>COUNTIF(D515:$D$1990,365)</f>
        <v>1110</v>
      </c>
      <c r="G514" s="54">
        <f>COUNTIF(D515:$D$1990,366)</f>
        <v>366</v>
      </c>
      <c r="H514" s="50"/>
    </row>
    <row r="515" spans="1:8" x14ac:dyDescent="0.25">
      <c r="A515" s="54">
        <f>COUNTIF($C$3:C515,"Да")</f>
        <v>5</v>
      </c>
      <c r="B515" s="53">
        <f t="shared" si="14"/>
        <v>45913</v>
      </c>
      <c r="C515" s="53" t="str">
        <f>IF(ISERROR(VLOOKUP(B515,Оп28_BYN→RUB!$C$3:$C$24,1,0)),"Нет","Да")</f>
        <v>Нет</v>
      </c>
      <c r="D515" s="54">
        <f t="shared" si="15"/>
        <v>365</v>
      </c>
      <c r="E515" s="55">
        <f>('Все выпуски'!$J$4*'Все выпуски'!$J$8)*((VLOOKUP(IF(C515="Нет",VLOOKUP(A515,Оп28_BYN→RUB!$A$2:$C$24,3,0),VLOOKUP((A515-1),Оп28_BYN→RUB!$A$2:$C$24,3,0)),$B$2:$G$1990,5,0)-VLOOKUP(B515,$B$2:$G$1990,5,0))/365+(VLOOKUP(IF(C515="Нет",VLOOKUP(A515,Оп28_BYN→RUB!$A$2:$C$24,3,0),VLOOKUP((A515-1),Оп28_BYN→RUB!$A$2:$C$24,3,0)),$B$2:$G$1990,6,0)-VLOOKUP(B515,$B$2:$G$1990,6,0))/366)</f>
        <v>267.89763001209866</v>
      </c>
      <c r="F515" s="54">
        <f>COUNTIF(D516:$D$1990,365)</f>
        <v>1109</v>
      </c>
      <c r="G515" s="54">
        <f>COUNTIF(D516:$D$1990,366)</f>
        <v>366</v>
      </c>
      <c r="H515" s="50"/>
    </row>
    <row r="516" spans="1:8" x14ac:dyDescent="0.25">
      <c r="A516" s="54">
        <f>COUNTIF($C$3:C516,"Да")</f>
        <v>5</v>
      </c>
      <c r="B516" s="53">
        <f t="shared" ref="B516:B579" si="16">B515+1</f>
        <v>45914</v>
      </c>
      <c r="C516" s="53" t="str">
        <f>IF(ISERROR(VLOOKUP(B516,Оп28_BYN→RUB!$C$3:$C$24,1,0)),"Нет","Да")</f>
        <v>Нет</v>
      </c>
      <c r="D516" s="54">
        <f t="shared" ref="D516:D579" si="17">IF(MOD(YEAR(B516),4)=0,366,365)</f>
        <v>365</v>
      </c>
      <c r="E516" s="55">
        <f>('Все выпуски'!$J$4*'Все выпуски'!$J$8)*((VLOOKUP(IF(C516="Нет",VLOOKUP(A516,Оп28_BYN→RUB!$A$2:$C$24,3,0),VLOOKUP((A516-1),Оп28_BYN→RUB!$A$2:$C$24,3,0)),$B$2:$G$1990,5,0)-VLOOKUP(B516,$B$2:$G$1990,5,0))/365+(VLOOKUP(IF(C516="Нет",VLOOKUP(A516,Оп28_BYN→RUB!$A$2:$C$24,3,0),VLOOKUP((A516-1),Оп28_BYN→RUB!$A$2:$C$24,3,0)),$B$2:$G$1990,6,0)-VLOOKUP(B516,$B$2:$G$1990,6,0))/366)</f>
        <v>274.59507076240118</v>
      </c>
      <c r="F516" s="54">
        <f>COUNTIF(D517:$D$1990,365)</f>
        <v>1108</v>
      </c>
      <c r="G516" s="54">
        <f>COUNTIF(D517:$D$1990,366)</f>
        <v>366</v>
      </c>
      <c r="H516" s="50"/>
    </row>
    <row r="517" spans="1:8" x14ac:dyDescent="0.25">
      <c r="A517" s="54">
        <f>COUNTIF($C$3:C517,"Да")</f>
        <v>5</v>
      </c>
      <c r="B517" s="53">
        <f t="shared" si="16"/>
        <v>45915</v>
      </c>
      <c r="C517" s="53" t="str">
        <f>IF(ISERROR(VLOOKUP(B517,Оп28_BYN→RUB!$C$3:$C$24,1,0)),"Нет","Да")</f>
        <v>Нет</v>
      </c>
      <c r="D517" s="54">
        <f t="shared" si="17"/>
        <v>365</v>
      </c>
      <c r="E517" s="55">
        <f>('Все выпуски'!$J$4*'Все выпуски'!$J$8)*((VLOOKUP(IF(C517="Нет",VLOOKUP(A517,Оп28_BYN→RUB!$A$2:$C$24,3,0),VLOOKUP((A517-1),Оп28_BYN→RUB!$A$2:$C$24,3,0)),$B$2:$G$1990,5,0)-VLOOKUP(B517,$B$2:$G$1990,5,0))/365+(VLOOKUP(IF(C517="Нет",VLOOKUP(A517,Оп28_BYN→RUB!$A$2:$C$24,3,0),VLOOKUP((A517-1),Оп28_BYN→RUB!$A$2:$C$24,3,0)),$B$2:$G$1990,6,0)-VLOOKUP(B517,$B$2:$G$1990,6,0))/366)</f>
        <v>281.29251151270364</v>
      </c>
      <c r="F517" s="54">
        <f>COUNTIF(D518:$D$1990,365)</f>
        <v>1107</v>
      </c>
      <c r="G517" s="54">
        <f>COUNTIF(D518:$D$1990,366)</f>
        <v>366</v>
      </c>
      <c r="H517" s="50"/>
    </row>
    <row r="518" spans="1:8" x14ac:dyDescent="0.25">
      <c r="A518" s="54">
        <f>COUNTIF($C$3:C518,"Да")</f>
        <v>5</v>
      </c>
      <c r="B518" s="53">
        <f t="shared" si="16"/>
        <v>45916</v>
      </c>
      <c r="C518" s="53" t="str">
        <f>IF(ISERROR(VLOOKUP(B518,Оп28_BYN→RUB!$C$3:$C$24,1,0)),"Нет","Да")</f>
        <v>Нет</v>
      </c>
      <c r="D518" s="54">
        <f t="shared" si="17"/>
        <v>365</v>
      </c>
      <c r="E518" s="55">
        <f>('Все выпуски'!$J$4*'Все выпуски'!$J$8)*((VLOOKUP(IF(C518="Нет",VLOOKUP(A518,Оп28_BYN→RUB!$A$2:$C$24,3,0),VLOOKUP((A518-1),Оп28_BYN→RUB!$A$2:$C$24,3,0)),$B$2:$G$1990,5,0)-VLOOKUP(B518,$B$2:$G$1990,5,0))/365+(VLOOKUP(IF(C518="Нет",VLOOKUP(A518,Оп28_BYN→RUB!$A$2:$C$24,3,0),VLOOKUP((A518-1),Оп28_BYN→RUB!$A$2:$C$24,3,0)),$B$2:$G$1990,6,0)-VLOOKUP(B518,$B$2:$G$1990,6,0))/366)</f>
        <v>287.9899522630061</v>
      </c>
      <c r="F518" s="54">
        <f>COUNTIF(D519:$D$1990,365)</f>
        <v>1106</v>
      </c>
      <c r="G518" s="54">
        <f>COUNTIF(D519:$D$1990,366)</f>
        <v>366</v>
      </c>
      <c r="H518" s="50"/>
    </row>
    <row r="519" spans="1:8" x14ac:dyDescent="0.25">
      <c r="A519" s="54">
        <f>COUNTIF($C$3:C519,"Да")</f>
        <v>5</v>
      </c>
      <c r="B519" s="53">
        <f t="shared" si="16"/>
        <v>45917</v>
      </c>
      <c r="C519" s="53" t="str">
        <f>IF(ISERROR(VLOOKUP(B519,Оп28_BYN→RUB!$C$3:$C$24,1,0)),"Нет","Да")</f>
        <v>Нет</v>
      </c>
      <c r="D519" s="54">
        <f t="shared" si="17"/>
        <v>365</v>
      </c>
      <c r="E519" s="55">
        <f>('Все выпуски'!$J$4*'Все выпуски'!$J$8)*((VLOOKUP(IF(C519="Нет",VLOOKUP(A519,Оп28_BYN→RUB!$A$2:$C$24,3,0),VLOOKUP((A519-1),Оп28_BYN→RUB!$A$2:$C$24,3,0)),$B$2:$G$1990,5,0)-VLOOKUP(B519,$B$2:$G$1990,5,0))/365+(VLOOKUP(IF(C519="Нет",VLOOKUP(A519,Оп28_BYN→RUB!$A$2:$C$24,3,0),VLOOKUP((A519-1),Оп28_BYN→RUB!$A$2:$C$24,3,0)),$B$2:$G$1990,6,0)-VLOOKUP(B519,$B$2:$G$1990,6,0))/366)</f>
        <v>294.68739301330857</v>
      </c>
      <c r="F519" s="54">
        <f>COUNTIF(D520:$D$1990,365)</f>
        <v>1105</v>
      </c>
      <c r="G519" s="54">
        <f>COUNTIF(D520:$D$1990,366)</f>
        <v>366</v>
      </c>
      <c r="H519" s="50"/>
    </row>
    <row r="520" spans="1:8" x14ac:dyDescent="0.25">
      <c r="A520" s="54">
        <f>COUNTIF($C$3:C520,"Да")</f>
        <v>5</v>
      </c>
      <c r="B520" s="53">
        <f t="shared" si="16"/>
        <v>45918</v>
      </c>
      <c r="C520" s="53" t="str">
        <f>IF(ISERROR(VLOOKUP(B520,Оп28_BYN→RUB!$C$3:$C$24,1,0)),"Нет","Да")</f>
        <v>Нет</v>
      </c>
      <c r="D520" s="54">
        <f t="shared" si="17"/>
        <v>365</v>
      </c>
      <c r="E520" s="55">
        <f>('Все выпуски'!$J$4*'Все выпуски'!$J$8)*((VLOOKUP(IF(C520="Нет",VLOOKUP(A520,Оп28_BYN→RUB!$A$2:$C$24,3,0),VLOOKUP((A520-1),Оп28_BYN→RUB!$A$2:$C$24,3,0)),$B$2:$G$1990,5,0)-VLOOKUP(B520,$B$2:$G$1990,5,0))/365+(VLOOKUP(IF(C520="Нет",VLOOKUP(A520,Оп28_BYN→RUB!$A$2:$C$24,3,0),VLOOKUP((A520-1),Оп28_BYN→RUB!$A$2:$C$24,3,0)),$B$2:$G$1990,6,0)-VLOOKUP(B520,$B$2:$G$1990,6,0))/366)</f>
        <v>301.38483376361103</v>
      </c>
      <c r="F520" s="54">
        <f>COUNTIF(D521:$D$1990,365)</f>
        <v>1104</v>
      </c>
      <c r="G520" s="54">
        <f>COUNTIF(D521:$D$1990,366)</f>
        <v>366</v>
      </c>
      <c r="H520" s="50"/>
    </row>
    <row r="521" spans="1:8" x14ac:dyDescent="0.25">
      <c r="A521" s="54">
        <f>COUNTIF($C$3:C521,"Да")</f>
        <v>5</v>
      </c>
      <c r="B521" s="53">
        <f t="shared" si="16"/>
        <v>45919</v>
      </c>
      <c r="C521" s="53" t="str">
        <f>IF(ISERROR(VLOOKUP(B521,Оп28_BYN→RUB!$C$3:$C$24,1,0)),"Нет","Да")</f>
        <v>Нет</v>
      </c>
      <c r="D521" s="54">
        <f t="shared" si="17"/>
        <v>365</v>
      </c>
      <c r="E521" s="55">
        <f>('Все выпуски'!$J$4*'Все выпуски'!$J$8)*((VLOOKUP(IF(C521="Нет",VLOOKUP(A521,Оп28_BYN→RUB!$A$2:$C$24,3,0),VLOOKUP((A521-1),Оп28_BYN→RUB!$A$2:$C$24,3,0)),$B$2:$G$1990,5,0)-VLOOKUP(B521,$B$2:$G$1990,5,0))/365+(VLOOKUP(IF(C521="Нет",VLOOKUP(A521,Оп28_BYN→RUB!$A$2:$C$24,3,0),VLOOKUP((A521-1),Оп28_BYN→RUB!$A$2:$C$24,3,0)),$B$2:$G$1990,6,0)-VLOOKUP(B521,$B$2:$G$1990,6,0))/366)</f>
        <v>308.08227451391355</v>
      </c>
      <c r="F521" s="54">
        <f>COUNTIF(D522:$D$1990,365)</f>
        <v>1103</v>
      </c>
      <c r="G521" s="54">
        <f>COUNTIF(D522:$D$1990,366)</f>
        <v>366</v>
      </c>
      <c r="H521" s="50"/>
    </row>
    <row r="522" spans="1:8" x14ac:dyDescent="0.25">
      <c r="A522" s="54">
        <f>COUNTIF($C$3:C522,"Да")</f>
        <v>5</v>
      </c>
      <c r="B522" s="53">
        <f t="shared" si="16"/>
        <v>45920</v>
      </c>
      <c r="C522" s="53" t="str">
        <f>IF(ISERROR(VLOOKUP(B522,Оп28_BYN→RUB!$C$3:$C$24,1,0)),"Нет","Да")</f>
        <v>Нет</v>
      </c>
      <c r="D522" s="54">
        <f t="shared" si="17"/>
        <v>365</v>
      </c>
      <c r="E522" s="55">
        <f>('Все выпуски'!$J$4*'Все выпуски'!$J$8)*((VLOOKUP(IF(C522="Нет",VLOOKUP(A522,Оп28_BYN→RUB!$A$2:$C$24,3,0),VLOOKUP((A522-1),Оп28_BYN→RUB!$A$2:$C$24,3,0)),$B$2:$G$1990,5,0)-VLOOKUP(B522,$B$2:$G$1990,5,0))/365+(VLOOKUP(IF(C522="Нет",VLOOKUP(A522,Оп28_BYN→RUB!$A$2:$C$24,3,0),VLOOKUP((A522-1),Оп28_BYN→RUB!$A$2:$C$24,3,0)),$B$2:$G$1990,6,0)-VLOOKUP(B522,$B$2:$G$1990,6,0))/366)</f>
        <v>314.77971526421595</v>
      </c>
      <c r="F522" s="54">
        <f>COUNTIF(D523:$D$1990,365)</f>
        <v>1102</v>
      </c>
      <c r="G522" s="54">
        <f>COUNTIF(D523:$D$1990,366)</f>
        <v>366</v>
      </c>
      <c r="H522" s="50"/>
    </row>
    <row r="523" spans="1:8" x14ac:dyDescent="0.25">
      <c r="A523" s="54">
        <f>COUNTIF($C$3:C523,"Да")</f>
        <v>5</v>
      </c>
      <c r="B523" s="53">
        <f t="shared" si="16"/>
        <v>45921</v>
      </c>
      <c r="C523" s="53" t="str">
        <f>IF(ISERROR(VLOOKUP(B523,Оп28_BYN→RUB!$C$3:$C$24,1,0)),"Нет","Да")</f>
        <v>Нет</v>
      </c>
      <c r="D523" s="54">
        <f t="shared" si="17"/>
        <v>365</v>
      </c>
      <c r="E523" s="55">
        <f>('Все выпуски'!$J$4*'Все выпуски'!$J$8)*((VLOOKUP(IF(C523="Нет",VLOOKUP(A523,Оп28_BYN→RUB!$A$2:$C$24,3,0),VLOOKUP((A523-1),Оп28_BYN→RUB!$A$2:$C$24,3,0)),$B$2:$G$1990,5,0)-VLOOKUP(B523,$B$2:$G$1990,5,0))/365+(VLOOKUP(IF(C523="Нет",VLOOKUP(A523,Оп28_BYN→RUB!$A$2:$C$24,3,0),VLOOKUP((A523-1),Оп28_BYN→RUB!$A$2:$C$24,3,0)),$B$2:$G$1990,6,0)-VLOOKUP(B523,$B$2:$G$1990,6,0))/366)</f>
        <v>321.47715601451841</v>
      </c>
      <c r="F523" s="54">
        <f>COUNTIF(D524:$D$1990,365)</f>
        <v>1101</v>
      </c>
      <c r="G523" s="54">
        <f>COUNTIF(D524:$D$1990,366)</f>
        <v>366</v>
      </c>
      <c r="H523" s="50"/>
    </row>
    <row r="524" spans="1:8" x14ac:dyDescent="0.25">
      <c r="A524" s="54">
        <f>COUNTIF($C$3:C524,"Да")</f>
        <v>5</v>
      </c>
      <c r="B524" s="53">
        <f t="shared" si="16"/>
        <v>45922</v>
      </c>
      <c r="C524" s="53" t="str">
        <f>IF(ISERROR(VLOOKUP(B524,Оп28_BYN→RUB!$C$3:$C$24,1,0)),"Нет","Да")</f>
        <v>Нет</v>
      </c>
      <c r="D524" s="54">
        <f t="shared" si="17"/>
        <v>365</v>
      </c>
      <c r="E524" s="55">
        <f>('Все выпуски'!$J$4*'Все выпуски'!$J$8)*((VLOOKUP(IF(C524="Нет",VLOOKUP(A524,Оп28_BYN→RUB!$A$2:$C$24,3,0),VLOOKUP((A524-1),Оп28_BYN→RUB!$A$2:$C$24,3,0)),$B$2:$G$1990,5,0)-VLOOKUP(B524,$B$2:$G$1990,5,0))/365+(VLOOKUP(IF(C524="Нет",VLOOKUP(A524,Оп28_BYN→RUB!$A$2:$C$24,3,0),VLOOKUP((A524-1),Оп28_BYN→RUB!$A$2:$C$24,3,0)),$B$2:$G$1990,6,0)-VLOOKUP(B524,$B$2:$G$1990,6,0))/366)</f>
        <v>328.17459676482093</v>
      </c>
      <c r="F524" s="54">
        <f>COUNTIF(D525:$D$1990,365)</f>
        <v>1100</v>
      </c>
      <c r="G524" s="54">
        <f>COUNTIF(D525:$D$1990,366)</f>
        <v>366</v>
      </c>
      <c r="H524" s="50"/>
    </row>
    <row r="525" spans="1:8" x14ac:dyDescent="0.25">
      <c r="A525" s="54">
        <f>COUNTIF($C$3:C525,"Да")</f>
        <v>5</v>
      </c>
      <c r="B525" s="53">
        <f t="shared" si="16"/>
        <v>45923</v>
      </c>
      <c r="C525" s="53" t="str">
        <f>IF(ISERROR(VLOOKUP(B525,Оп28_BYN→RUB!$C$3:$C$24,1,0)),"Нет","Да")</f>
        <v>Нет</v>
      </c>
      <c r="D525" s="54">
        <f t="shared" si="17"/>
        <v>365</v>
      </c>
      <c r="E525" s="55">
        <f>('Все выпуски'!$J$4*'Все выпуски'!$J$8)*((VLOOKUP(IF(C525="Нет",VLOOKUP(A525,Оп28_BYN→RUB!$A$2:$C$24,3,0),VLOOKUP((A525-1),Оп28_BYN→RUB!$A$2:$C$24,3,0)),$B$2:$G$1990,5,0)-VLOOKUP(B525,$B$2:$G$1990,5,0))/365+(VLOOKUP(IF(C525="Нет",VLOOKUP(A525,Оп28_BYN→RUB!$A$2:$C$24,3,0),VLOOKUP((A525-1),Оп28_BYN→RUB!$A$2:$C$24,3,0)),$B$2:$G$1990,6,0)-VLOOKUP(B525,$B$2:$G$1990,6,0))/366)</f>
        <v>334.87203751512334</v>
      </c>
      <c r="F525" s="54">
        <f>COUNTIF(D526:$D$1990,365)</f>
        <v>1099</v>
      </c>
      <c r="G525" s="54">
        <f>COUNTIF(D526:$D$1990,366)</f>
        <v>366</v>
      </c>
      <c r="H525" s="50"/>
    </row>
    <row r="526" spans="1:8" x14ac:dyDescent="0.25">
      <c r="A526" s="54">
        <f>COUNTIF($C$3:C526,"Да")</f>
        <v>5</v>
      </c>
      <c r="B526" s="53">
        <f t="shared" si="16"/>
        <v>45924</v>
      </c>
      <c r="C526" s="53" t="str">
        <f>IF(ISERROR(VLOOKUP(B526,Оп28_BYN→RUB!$C$3:$C$24,1,0)),"Нет","Да")</f>
        <v>Нет</v>
      </c>
      <c r="D526" s="54">
        <f t="shared" si="17"/>
        <v>365</v>
      </c>
      <c r="E526" s="55">
        <f>('Все выпуски'!$J$4*'Все выпуски'!$J$8)*((VLOOKUP(IF(C526="Нет",VLOOKUP(A526,Оп28_BYN→RUB!$A$2:$C$24,3,0),VLOOKUP((A526-1),Оп28_BYN→RUB!$A$2:$C$24,3,0)),$B$2:$G$1990,5,0)-VLOOKUP(B526,$B$2:$G$1990,5,0))/365+(VLOOKUP(IF(C526="Нет",VLOOKUP(A526,Оп28_BYN→RUB!$A$2:$C$24,3,0),VLOOKUP((A526-1),Оп28_BYN→RUB!$A$2:$C$24,3,0)),$B$2:$G$1990,6,0)-VLOOKUP(B526,$B$2:$G$1990,6,0))/366)</f>
        <v>341.56947826542586</v>
      </c>
      <c r="F526" s="54">
        <f>COUNTIF(D527:$D$1990,365)</f>
        <v>1098</v>
      </c>
      <c r="G526" s="54">
        <f>COUNTIF(D527:$D$1990,366)</f>
        <v>366</v>
      </c>
      <c r="H526" s="50"/>
    </row>
    <row r="527" spans="1:8" x14ac:dyDescent="0.25">
      <c r="A527" s="54">
        <f>COUNTIF($C$3:C527,"Да")</f>
        <v>5</v>
      </c>
      <c r="B527" s="53">
        <f t="shared" si="16"/>
        <v>45925</v>
      </c>
      <c r="C527" s="53" t="str">
        <f>IF(ISERROR(VLOOKUP(B527,Оп28_BYN→RUB!$C$3:$C$24,1,0)),"Нет","Да")</f>
        <v>Нет</v>
      </c>
      <c r="D527" s="54">
        <f t="shared" si="17"/>
        <v>365</v>
      </c>
      <c r="E527" s="55">
        <f>('Все выпуски'!$J$4*'Все выпуски'!$J$8)*((VLOOKUP(IF(C527="Нет",VLOOKUP(A527,Оп28_BYN→RUB!$A$2:$C$24,3,0),VLOOKUP((A527-1),Оп28_BYN→RUB!$A$2:$C$24,3,0)),$B$2:$G$1990,5,0)-VLOOKUP(B527,$B$2:$G$1990,5,0))/365+(VLOOKUP(IF(C527="Нет",VLOOKUP(A527,Оп28_BYN→RUB!$A$2:$C$24,3,0),VLOOKUP((A527-1),Оп28_BYN→RUB!$A$2:$C$24,3,0)),$B$2:$G$1990,6,0)-VLOOKUP(B527,$B$2:$G$1990,6,0))/366)</f>
        <v>348.26691901572832</v>
      </c>
      <c r="F527" s="54">
        <f>COUNTIF(D528:$D$1990,365)</f>
        <v>1097</v>
      </c>
      <c r="G527" s="54">
        <f>COUNTIF(D528:$D$1990,366)</f>
        <v>366</v>
      </c>
      <c r="H527" s="50"/>
    </row>
    <row r="528" spans="1:8" x14ac:dyDescent="0.25">
      <c r="A528" s="54">
        <f>COUNTIF($C$3:C528,"Да")</f>
        <v>5</v>
      </c>
      <c r="B528" s="53">
        <f t="shared" si="16"/>
        <v>45926</v>
      </c>
      <c r="C528" s="53" t="str">
        <f>IF(ISERROR(VLOOKUP(B528,Оп28_BYN→RUB!$C$3:$C$24,1,0)),"Нет","Да")</f>
        <v>Нет</v>
      </c>
      <c r="D528" s="54">
        <f t="shared" si="17"/>
        <v>365</v>
      </c>
      <c r="E528" s="55">
        <f>('Все выпуски'!$J$4*'Все выпуски'!$J$8)*((VLOOKUP(IF(C528="Нет",VLOOKUP(A528,Оп28_BYN→RUB!$A$2:$C$24,3,0),VLOOKUP((A528-1),Оп28_BYN→RUB!$A$2:$C$24,3,0)),$B$2:$G$1990,5,0)-VLOOKUP(B528,$B$2:$G$1990,5,0))/365+(VLOOKUP(IF(C528="Нет",VLOOKUP(A528,Оп28_BYN→RUB!$A$2:$C$24,3,0),VLOOKUP((A528-1),Оп28_BYN→RUB!$A$2:$C$24,3,0)),$B$2:$G$1990,6,0)-VLOOKUP(B528,$B$2:$G$1990,6,0))/366)</f>
        <v>354.96435976603073</v>
      </c>
      <c r="F528" s="54">
        <f>COUNTIF(D529:$D$1990,365)</f>
        <v>1096</v>
      </c>
      <c r="G528" s="54">
        <f>COUNTIF(D529:$D$1990,366)</f>
        <v>366</v>
      </c>
      <c r="H528" s="50"/>
    </row>
    <row r="529" spans="1:8" x14ac:dyDescent="0.25">
      <c r="A529" s="54">
        <f>COUNTIF($C$3:C529,"Да")</f>
        <v>5</v>
      </c>
      <c r="B529" s="53">
        <f t="shared" si="16"/>
        <v>45927</v>
      </c>
      <c r="C529" s="53" t="str">
        <f>IF(ISERROR(VLOOKUP(B529,Оп28_BYN→RUB!$C$3:$C$24,1,0)),"Нет","Да")</f>
        <v>Нет</v>
      </c>
      <c r="D529" s="54">
        <f t="shared" si="17"/>
        <v>365</v>
      </c>
      <c r="E529" s="55">
        <f>('Все выпуски'!$J$4*'Все выпуски'!$J$8)*((VLOOKUP(IF(C529="Нет",VLOOKUP(A529,Оп28_BYN→RUB!$A$2:$C$24,3,0),VLOOKUP((A529-1),Оп28_BYN→RUB!$A$2:$C$24,3,0)),$B$2:$G$1990,5,0)-VLOOKUP(B529,$B$2:$G$1990,5,0))/365+(VLOOKUP(IF(C529="Нет",VLOOKUP(A529,Оп28_BYN→RUB!$A$2:$C$24,3,0),VLOOKUP((A529-1),Оп28_BYN→RUB!$A$2:$C$24,3,0)),$B$2:$G$1990,6,0)-VLOOKUP(B529,$B$2:$G$1990,6,0))/366)</f>
        <v>361.66180051633324</v>
      </c>
      <c r="F529" s="54">
        <f>COUNTIF(D530:$D$1990,365)</f>
        <v>1095</v>
      </c>
      <c r="G529" s="54">
        <f>COUNTIF(D530:$D$1990,366)</f>
        <v>366</v>
      </c>
      <c r="H529" s="50"/>
    </row>
    <row r="530" spans="1:8" x14ac:dyDescent="0.25">
      <c r="A530" s="54">
        <f>COUNTIF($C$3:C530,"Да")</f>
        <v>5</v>
      </c>
      <c r="B530" s="53">
        <f t="shared" si="16"/>
        <v>45928</v>
      </c>
      <c r="C530" s="53" t="str">
        <f>IF(ISERROR(VLOOKUP(B530,Оп28_BYN→RUB!$C$3:$C$24,1,0)),"Нет","Да")</f>
        <v>Нет</v>
      </c>
      <c r="D530" s="54">
        <f t="shared" si="17"/>
        <v>365</v>
      </c>
      <c r="E530" s="55">
        <f>('Все выпуски'!$J$4*'Все выпуски'!$J$8)*((VLOOKUP(IF(C530="Нет",VLOOKUP(A530,Оп28_BYN→RUB!$A$2:$C$24,3,0),VLOOKUP((A530-1),Оп28_BYN→RUB!$A$2:$C$24,3,0)),$B$2:$G$1990,5,0)-VLOOKUP(B530,$B$2:$G$1990,5,0))/365+(VLOOKUP(IF(C530="Нет",VLOOKUP(A530,Оп28_BYN→RUB!$A$2:$C$24,3,0),VLOOKUP((A530-1),Оп28_BYN→RUB!$A$2:$C$24,3,0)),$B$2:$G$1990,6,0)-VLOOKUP(B530,$B$2:$G$1990,6,0))/366)</f>
        <v>368.35924126663571</v>
      </c>
      <c r="F530" s="54">
        <f>COUNTIF(D531:$D$1990,365)</f>
        <v>1094</v>
      </c>
      <c r="G530" s="54">
        <f>COUNTIF(D531:$D$1990,366)</f>
        <v>366</v>
      </c>
      <c r="H530" s="50"/>
    </row>
    <row r="531" spans="1:8" x14ac:dyDescent="0.25">
      <c r="A531" s="54">
        <f>COUNTIF($C$3:C531,"Да")</f>
        <v>5</v>
      </c>
      <c r="B531" s="53">
        <f t="shared" si="16"/>
        <v>45929</v>
      </c>
      <c r="C531" s="53" t="str">
        <f>IF(ISERROR(VLOOKUP(B531,Оп28_BYN→RUB!$C$3:$C$24,1,0)),"Нет","Да")</f>
        <v>Нет</v>
      </c>
      <c r="D531" s="54">
        <f t="shared" si="17"/>
        <v>365</v>
      </c>
      <c r="E531" s="55">
        <f>('Все выпуски'!$J$4*'Все выпуски'!$J$8)*((VLOOKUP(IF(C531="Нет",VLOOKUP(A531,Оп28_BYN→RUB!$A$2:$C$24,3,0),VLOOKUP((A531-1),Оп28_BYN→RUB!$A$2:$C$24,3,0)),$B$2:$G$1990,5,0)-VLOOKUP(B531,$B$2:$G$1990,5,0))/365+(VLOOKUP(IF(C531="Нет",VLOOKUP(A531,Оп28_BYN→RUB!$A$2:$C$24,3,0),VLOOKUP((A531-1),Оп28_BYN→RUB!$A$2:$C$24,3,0)),$B$2:$G$1990,6,0)-VLOOKUP(B531,$B$2:$G$1990,6,0))/366)</f>
        <v>375.05668201693823</v>
      </c>
      <c r="F531" s="54">
        <f>COUNTIF(D532:$D$1990,365)</f>
        <v>1093</v>
      </c>
      <c r="G531" s="54">
        <f>COUNTIF(D532:$D$1990,366)</f>
        <v>366</v>
      </c>
      <c r="H531" s="50"/>
    </row>
    <row r="532" spans="1:8" x14ac:dyDescent="0.25">
      <c r="A532" s="54">
        <f>COUNTIF($C$3:C532,"Да")</f>
        <v>5</v>
      </c>
      <c r="B532" s="53">
        <f t="shared" si="16"/>
        <v>45930</v>
      </c>
      <c r="C532" s="53" t="str">
        <f>IF(ISERROR(VLOOKUP(B532,Оп28_BYN→RUB!$C$3:$C$24,1,0)),"Нет","Да")</f>
        <v>Нет</v>
      </c>
      <c r="D532" s="54">
        <f t="shared" si="17"/>
        <v>365</v>
      </c>
      <c r="E532" s="55">
        <f>('Все выпуски'!$J$4*'Все выпуски'!$J$8)*((VLOOKUP(IF(C532="Нет",VLOOKUP(A532,Оп28_BYN→RUB!$A$2:$C$24,3,0),VLOOKUP((A532-1),Оп28_BYN→RUB!$A$2:$C$24,3,0)),$B$2:$G$1990,5,0)-VLOOKUP(B532,$B$2:$G$1990,5,0))/365+(VLOOKUP(IF(C532="Нет",VLOOKUP(A532,Оп28_BYN→RUB!$A$2:$C$24,3,0),VLOOKUP((A532-1),Оп28_BYN→RUB!$A$2:$C$24,3,0)),$B$2:$G$1990,6,0)-VLOOKUP(B532,$B$2:$G$1990,6,0))/366)</f>
        <v>381.75412276724063</v>
      </c>
      <c r="F532" s="54">
        <f>COUNTIF(D533:$D$1990,365)</f>
        <v>1092</v>
      </c>
      <c r="G532" s="54">
        <f>COUNTIF(D533:$D$1990,366)</f>
        <v>366</v>
      </c>
      <c r="H532" s="50"/>
    </row>
    <row r="533" spans="1:8" x14ac:dyDescent="0.25">
      <c r="A533" s="54">
        <f>COUNTIF($C$3:C533,"Да")</f>
        <v>5</v>
      </c>
      <c r="B533" s="53">
        <f t="shared" si="16"/>
        <v>45931</v>
      </c>
      <c r="C533" s="53" t="str">
        <f>IF(ISERROR(VLOOKUP(B533,Оп28_BYN→RUB!$C$3:$C$24,1,0)),"Нет","Да")</f>
        <v>Нет</v>
      </c>
      <c r="D533" s="54">
        <f t="shared" si="17"/>
        <v>365</v>
      </c>
      <c r="E533" s="55">
        <f>('Все выпуски'!$J$4*'Все выпуски'!$J$8)*((VLOOKUP(IF(C533="Нет",VLOOKUP(A533,Оп28_BYN→RUB!$A$2:$C$24,3,0),VLOOKUP((A533-1),Оп28_BYN→RUB!$A$2:$C$24,3,0)),$B$2:$G$1990,5,0)-VLOOKUP(B533,$B$2:$G$1990,5,0))/365+(VLOOKUP(IF(C533="Нет",VLOOKUP(A533,Оп28_BYN→RUB!$A$2:$C$24,3,0),VLOOKUP((A533-1),Оп28_BYN→RUB!$A$2:$C$24,3,0)),$B$2:$G$1990,6,0)-VLOOKUP(B533,$B$2:$G$1990,6,0))/366)</f>
        <v>388.45156351754315</v>
      </c>
      <c r="F533" s="54">
        <f>COUNTIF(D534:$D$1990,365)</f>
        <v>1091</v>
      </c>
      <c r="G533" s="54">
        <f>COUNTIF(D534:$D$1990,366)</f>
        <v>366</v>
      </c>
      <c r="H533" s="50"/>
    </row>
    <row r="534" spans="1:8" x14ac:dyDescent="0.25">
      <c r="A534" s="54">
        <f>COUNTIF($C$3:C534,"Да")</f>
        <v>5</v>
      </c>
      <c r="B534" s="53">
        <f t="shared" si="16"/>
        <v>45932</v>
      </c>
      <c r="C534" s="53" t="str">
        <f>IF(ISERROR(VLOOKUP(B534,Оп28_BYN→RUB!$C$3:$C$24,1,0)),"Нет","Да")</f>
        <v>Нет</v>
      </c>
      <c r="D534" s="54">
        <f t="shared" si="17"/>
        <v>365</v>
      </c>
      <c r="E534" s="55">
        <f>('Все выпуски'!$J$4*'Все выпуски'!$J$8)*((VLOOKUP(IF(C534="Нет",VLOOKUP(A534,Оп28_BYN→RUB!$A$2:$C$24,3,0),VLOOKUP((A534-1),Оп28_BYN→RUB!$A$2:$C$24,3,0)),$B$2:$G$1990,5,0)-VLOOKUP(B534,$B$2:$G$1990,5,0))/365+(VLOOKUP(IF(C534="Нет",VLOOKUP(A534,Оп28_BYN→RUB!$A$2:$C$24,3,0),VLOOKUP((A534-1),Оп28_BYN→RUB!$A$2:$C$24,3,0)),$B$2:$G$1990,6,0)-VLOOKUP(B534,$B$2:$G$1990,6,0))/366)</f>
        <v>395.14900426784561</v>
      </c>
      <c r="F534" s="54">
        <f>COUNTIF(D535:$D$1990,365)</f>
        <v>1090</v>
      </c>
      <c r="G534" s="54">
        <f>COUNTIF(D535:$D$1990,366)</f>
        <v>366</v>
      </c>
      <c r="H534" s="50"/>
    </row>
    <row r="535" spans="1:8" x14ac:dyDescent="0.25">
      <c r="A535" s="54">
        <f>COUNTIF($C$3:C535,"Да")</f>
        <v>5</v>
      </c>
      <c r="B535" s="53">
        <f t="shared" si="16"/>
        <v>45933</v>
      </c>
      <c r="C535" s="53" t="str">
        <f>IF(ISERROR(VLOOKUP(B535,Оп28_BYN→RUB!$C$3:$C$24,1,0)),"Нет","Да")</f>
        <v>Нет</v>
      </c>
      <c r="D535" s="54">
        <f t="shared" si="17"/>
        <v>365</v>
      </c>
      <c r="E535" s="55">
        <f>('Все выпуски'!$J$4*'Все выпуски'!$J$8)*((VLOOKUP(IF(C535="Нет",VLOOKUP(A535,Оп28_BYN→RUB!$A$2:$C$24,3,0),VLOOKUP((A535-1),Оп28_BYN→RUB!$A$2:$C$24,3,0)),$B$2:$G$1990,5,0)-VLOOKUP(B535,$B$2:$G$1990,5,0))/365+(VLOOKUP(IF(C535="Нет",VLOOKUP(A535,Оп28_BYN→RUB!$A$2:$C$24,3,0),VLOOKUP((A535-1),Оп28_BYN→RUB!$A$2:$C$24,3,0)),$B$2:$G$1990,6,0)-VLOOKUP(B535,$B$2:$G$1990,6,0))/366)</f>
        <v>401.84644501814802</v>
      </c>
      <c r="F535" s="54">
        <f>COUNTIF(D536:$D$1990,365)</f>
        <v>1089</v>
      </c>
      <c r="G535" s="54">
        <f>COUNTIF(D536:$D$1990,366)</f>
        <v>366</v>
      </c>
      <c r="H535" s="50"/>
    </row>
    <row r="536" spans="1:8" x14ac:dyDescent="0.25">
      <c r="A536" s="54">
        <f>COUNTIF($C$3:C536,"Да")</f>
        <v>5</v>
      </c>
      <c r="B536" s="53">
        <f t="shared" si="16"/>
        <v>45934</v>
      </c>
      <c r="C536" s="53" t="str">
        <f>IF(ISERROR(VLOOKUP(B536,Оп28_BYN→RUB!$C$3:$C$24,1,0)),"Нет","Да")</f>
        <v>Нет</v>
      </c>
      <c r="D536" s="54">
        <f t="shared" si="17"/>
        <v>365</v>
      </c>
      <c r="E536" s="55">
        <f>('Все выпуски'!$J$4*'Все выпуски'!$J$8)*((VLOOKUP(IF(C536="Нет",VLOOKUP(A536,Оп28_BYN→RUB!$A$2:$C$24,3,0),VLOOKUP((A536-1),Оп28_BYN→RUB!$A$2:$C$24,3,0)),$B$2:$G$1990,5,0)-VLOOKUP(B536,$B$2:$G$1990,5,0))/365+(VLOOKUP(IF(C536="Нет",VLOOKUP(A536,Оп28_BYN→RUB!$A$2:$C$24,3,0),VLOOKUP((A536-1),Оп28_BYN→RUB!$A$2:$C$24,3,0)),$B$2:$G$1990,6,0)-VLOOKUP(B536,$B$2:$G$1990,6,0))/366)</f>
        <v>408.54388576845054</v>
      </c>
      <c r="F536" s="54">
        <f>COUNTIF(D537:$D$1990,365)</f>
        <v>1088</v>
      </c>
      <c r="G536" s="54">
        <f>COUNTIF(D537:$D$1990,366)</f>
        <v>366</v>
      </c>
      <c r="H536" s="50"/>
    </row>
    <row r="537" spans="1:8" x14ac:dyDescent="0.25">
      <c r="A537" s="54">
        <f>COUNTIF($C$3:C537,"Да")</f>
        <v>5</v>
      </c>
      <c r="B537" s="53">
        <f t="shared" si="16"/>
        <v>45935</v>
      </c>
      <c r="C537" s="53" t="str">
        <f>IF(ISERROR(VLOOKUP(B537,Оп28_BYN→RUB!$C$3:$C$24,1,0)),"Нет","Да")</f>
        <v>Нет</v>
      </c>
      <c r="D537" s="54">
        <f t="shared" si="17"/>
        <v>365</v>
      </c>
      <c r="E537" s="55">
        <f>('Все выпуски'!$J$4*'Все выпуски'!$J$8)*((VLOOKUP(IF(C537="Нет",VLOOKUP(A537,Оп28_BYN→RUB!$A$2:$C$24,3,0),VLOOKUP((A537-1),Оп28_BYN→RUB!$A$2:$C$24,3,0)),$B$2:$G$1990,5,0)-VLOOKUP(B537,$B$2:$G$1990,5,0))/365+(VLOOKUP(IF(C537="Нет",VLOOKUP(A537,Оп28_BYN→RUB!$A$2:$C$24,3,0),VLOOKUP((A537-1),Оп28_BYN→RUB!$A$2:$C$24,3,0)),$B$2:$G$1990,6,0)-VLOOKUP(B537,$B$2:$G$1990,6,0))/366)</f>
        <v>415.241326518753</v>
      </c>
      <c r="F537" s="54">
        <f>COUNTIF(D538:$D$1990,365)</f>
        <v>1087</v>
      </c>
      <c r="G537" s="54">
        <f>COUNTIF(D538:$D$1990,366)</f>
        <v>366</v>
      </c>
      <c r="H537" s="50"/>
    </row>
    <row r="538" spans="1:8" x14ac:dyDescent="0.25">
      <c r="A538" s="54">
        <f>COUNTIF($C$3:C538,"Да")</f>
        <v>5</v>
      </c>
      <c r="B538" s="53">
        <f t="shared" si="16"/>
        <v>45936</v>
      </c>
      <c r="C538" s="53" t="str">
        <f>IF(ISERROR(VLOOKUP(B538,Оп28_BYN→RUB!$C$3:$C$24,1,0)),"Нет","Да")</f>
        <v>Нет</v>
      </c>
      <c r="D538" s="54">
        <f t="shared" si="17"/>
        <v>365</v>
      </c>
      <c r="E538" s="55">
        <f>('Все выпуски'!$J$4*'Все выпуски'!$J$8)*((VLOOKUP(IF(C538="Нет",VLOOKUP(A538,Оп28_BYN→RUB!$A$2:$C$24,3,0),VLOOKUP((A538-1),Оп28_BYN→RUB!$A$2:$C$24,3,0)),$B$2:$G$1990,5,0)-VLOOKUP(B538,$B$2:$G$1990,5,0))/365+(VLOOKUP(IF(C538="Нет",VLOOKUP(A538,Оп28_BYN→RUB!$A$2:$C$24,3,0),VLOOKUP((A538-1),Оп28_BYN→RUB!$A$2:$C$24,3,0)),$B$2:$G$1990,6,0)-VLOOKUP(B538,$B$2:$G$1990,6,0))/366)</f>
        <v>421.93876726905546</v>
      </c>
      <c r="F538" s="54">
        <f>COUNTIF(D539:$D$1990,365)</f>
        <v>1086</v>
      </c>
      <c r="G538" s="54">
        <f>COUNTIF(D539:$D$1990,366)</f>
        <v>366</v>
      </c>
      <c r="H538" s="50"/>
    </row>
    <row r="539" spans="1:8" x14ac:dyDescent="0.25">
      <c r="A539" s="54">
        <f>COUNTIF($C$3:C539,"Да")</f>
        <v>5</v>
      </c>
      <c r="B539" s="53">
        <f t="shared" si="16"/>
        <v>45937</v>
      </c>
      <c r="C539" s="53" t="str">
        <f>IF(ISERROR(VLOOKUP(B539,Оп28_BYN→RUB!$C$3:$C$24,1,0)),"Нет","Да")</f>
        <v>Нет</v>
      </c>
      <c r="D539" s="54">
        <f t="shared" si="17"/>
        <v>365</v>
      </c>
      <c r="E539" s="55">
        <f>('Все выпуски'!$J$4*'Все выпуски'!$J$8)*((VLOOKUP(IF(C539="Нет",VLOOKUP(A539,Оп28_BYN→RUB!$A$2:$C$24,3,0),VLOOKUP((A539-1),Оп28_BYN→RUB!$A$2:$C$24,3,0)),$B$2:$G$1990,5,0)-VLOOKUP(B539,$B$2:$G$1990,5,0))/365+(VLOOKUP(IF(C539="Нет",VLOOKUP(A539,Оп28_BYN→RUB!$A$2:$C$24,3,0),VLOOKUP((A539-1),Оп28_BYN→RUB!$A$2:$C$24,3,0)),$B$2:$G$1990,6,0)-VLOOKUP(B539,$B$2:$G$1990,6,0))/366)</f>
        <v>428.63620801935792</v>
      </c>
      <c r="F539" s="54">
        <f>COUNTIF(D540:$D$1990,365)</f>
        <v>1085</v>
      </c>
      <c r="G539" s="54">
        <f>COUNTIF(D540:$D$1990,366)</f>
        <v>366</v>
      </c>
      <c r="H539" s="50"/>
    </row>
    <row r="540" spans="1:8" x14ac:dyDescent="0.25">
      <c r="A540" s="54">
        <f>COUNTIF($C$3:C540,"Да")</f>
        <v>5</v>
      </c>
      <c r="B540" s="53">
        <f t="shared" si="16"/>
        <v>45938</v>
      </c>
      <c r="C540" s="53" t="str">
        <f>IF(ISERROR(VLOOKUP(B540,Оп28_BYN→RUB!$C$3:$C$24,1,0)),"Нет","Да")</f>
        <v>Нет</v>
      </c>
      <c r="D540" s="54">
        <f t="shared" si="17"/>
        <v>365</v>
      </c>
      <c r="E540" s="55">
        <f>('Все выпуски'!$J$4*'Все выпуски'!$J$8)*((VLOOKUP(IF(C540="Нет",VLOOKUP(A540,Оп28_BYN→RUB!$A$2:$C$24,3,0),VLOOKUP((A540-1),Оп28_BYN→RUB!$A$2:$C$24,3,0)),$B$2:$G$1990,5,0)-VLOOKUP(B540,$B$2:$G$1990,5,0))/365+(VLOOKUP(IF(C540="Нет",VLOOKUP(A540,Оп28_BYN→RUB!$A$2:$C$24,3,0),VLOOKUP((A540-1),Оп28_BYN→RUB!$A$2:$C$24,3,0)),$B$2:$G$1990,6,0)-VLOOKUP(B540,$B$2:$G$1990,6,0))/366)</f>
        <v>435.33364876966039</v>
      </c>
      <c r="F540" s="54">
        <f>COUNTIF(D541:$D$1990,365)</f>
        <v>1084</v>
      </c>
      <c r="G540" s="54">
        <f>COUNTIF(D541:$D$1990,366)</f>
        <v>366</v>
      </c>
      <c r="H540" s="50"/>
    </row>
    <row r="541" spans="1:8" x14ac:dyDescent="0.25">
      <c r="A541" s="54">
        <f>COUNTIF($C$3:C541,"Да")</f>
        <v>5</v>
      </c>
      <c r="B541" s="53">
        <f t="shared" si="16"/>
        <v>45939</v>
      </c>
      <c r="C541" s="53" t="str">
        <f>IF(ISERROR(VLOOKUP(B541,Оп28_BYN→RUB!$C$3:$C$24,1,0)),"Нет","Да")</f>
        <v>Нет</v>
      </c>
      <c r="D541" s="54">
        <f t="shared" si="17"/>
        <v>365</v>
      </c>
      <c r="E541" s="55">
        <f>('Все выпуски'!$J$4*'Все выпуски'!$J$8)*((VLOOKUP(IF(C541="Нет",VLOOKUP(A541,Оп28_BYN→RUB!$A$2:$C$24,3,0),VLOOKUP((A541-1),Оп28_BYN→RUB!$A$2:$C$24,3,0)),$B$2:$G$1990,5,0)-VLOOKUP(B541,$B$2:$G$1990,5,0))/365+(VLOOKUP(IF(C541="Нет",VLOOKUP(A541,Оп28_BYN→RUB!$A$2:$C$24,3,0),VLOOKUP((A541-1),Оп28_BYN→RUB!$A$2:$C$24,3,0)),$B$2:$G$1990,6,0)-VLOOKUP(B541,$B$2:$G$1990,6,0))/366)</f>
        <v>442.03108951996285</v>
      </c>
      <c r="F541" s="54">
        <f>COUNTIF(D542:$D$1990,365)</f>
        <v>1083</v>
      </c>
      <c r="G541" s="54">
        <f>COUNTIF(D542:$D$1990,366)</f>
        <v>366</v>
      </c>
      <c r="H541" s="50"/>
    </row>
    <row r="542" spans="1:8" x14ac:dyDescent="0.25">
      <c r="A542" s="54">
        <f>COUNTIF($C$3:C542,"Да")</f>
        <v>5</v>
      </c>
      <c r="B542" s="53">
        <f t="shared" si="16"/>
        <v>45940</v>
      </c>
      <c r="C542" s="53" t="str">
        <f>IF(ISERROR(VLOOKUP(B542,Оп28_BYN→RUB!$C$3:$C$24,1,0)),"Нет","Да")</f>
        <v>Нет</v>
      </c>
      <c r="D542" s="54">
        <f t="shared" si="17"/>
        <v>365</v>
      </c>
      <c r="E542" s="55">
        <f>('Все выпуски'!$J$4*'Все выпуски'!$J$8)*((VLOOKUP(IF(C542="Нет",VLOOKUP(A542,Оп28_BYN→RUB!$A$2:$C$24,3,0),VLOOKUP((A542-1),Оп28_BYN→RUB!$A$2:$C$24,3,0)),$B$2:$G$1990,5,0)-VLOOKUP(B542,$B$2:$G$1990,5,0))/365+(VLOOKUP(IF(C542="Нет",VLOOKUP(A542,Оп28_BYN→RUB!$A$2:$C$24,3,0),VLOOKUP((A542-1),Оп28_BYN→RUB!$A$2:$C$24,3,0)),$B$2:$G$1990,6,0)-VLOOKUP(B542,$B$2:$G$1990,6,0))/366)</f>
        <v>448.72853027026531</v>
      </c>
      <c r="F542" s="54">
        <f>COUNTIF(D543:$D$1990,365)</f>
        <v>1082</v>
      </c>
      <c r="G542" s="54">
        <f>COUNTIF(D543:$D$1990,366)</f>
        <v>366</v>
      </c>
      <c r="H542" s="50"/>
    </row>
    <row r="543" spans="1:8" x14ac:dyDescent="0.25">
      <c r="A543" s="54">
        <f>COUNTIF($C$3:C543,"Да")</f>
        <v>5</v>
      </c>
      <c r="B543" s="53">
        <f t="shared" si="16"/>
        <v>45941</v>
      </c>
      <c r="C543" s="53" t="str">
        <f>IF(ISERROR(VLOOKUP(B543,Оп28_BYN→RUB!$C$3:$C$24,1,0)),"Нет","Да")</f>
        <v>Нет</v>
      </c>
      <c r="D543" s="54">
        <f t="shared" si="17"/>
        <v>365</v>
      </c>
      <c r="E543" s="55">
        <f>('Все выпуски'!$J$4*'Все выпуски'!$J$8)*((VLOOKUP(IF(C543="Нет",VLOOKUP(A543,Оп28_BYN→RUB!$A$2:$C$24,3,0),VLOOKUP((A543-1),Оп28_BYN→RUB!$A$2:$C$24,3,0)),$B$2:$G$1990,5,0)-VLOOKUP(B543,$B$2:$G$1990,5,0))/365+(VLOOKUP(IF(C543="Нет",VLOOKUP(A543,Оп28_BYN→RUB!$A$2:$C$24,3,0),VLOOKUP((A543-1),Оп28_BYN→RUB!$A$2:$C$24,3,0)),$B$2:$G$1990,6,0)-VLOOKUP(B543,$B$2:$G$1990,6,0))/366)</f>
        <v>455.42597102056783</v>
      </c>
      <c r="F543" s="54">
        <f>COUNTIF(D544:$D$1990,365)</f>
        <v>1081</v>
      </c>
      <c r="G543" s="54">
        <f>COUNTIF(D544:$D$1990,366)</f>
        <v>366</v>
      </c>
      <c r="H543" s="50"/>
    </row>
    <row r="544" spans="1:8" x14ac:dyDescent="0.25">
      <c r="A544" s="54">
        <f>COUNTIF($C$3:C544,"Да")</f>
        <v>5</v>
      </c>
      <c r="B544" s="53">
        <f t="shared" si="16"/>
        <v>45942</v>
      </c>
      <c r="C544" s="53" t="str">
        <f>IF(ISERROR(VLOOKUP(B544,Оп28_BYN→RUB!$C$3:$C$24,1,0)),"Нет","Да")</f>
        <v>Нет</v>
      </c>
      <c r="D544" s="54">
        <f t="shared" si="17"/>
        <v>365</v>
      </c>
      <c r="E544" s="55">
        <f>('Все выпуски'!$J$4*'Все выпуски'!$J$8)*((VLOOKUP(IF(C544="Нет",VLOOKUP(A544,Оп28_BYN→RUB!$A$2:$C$24,3,0),VLOOKUP((A544-1),Оп28_BYN→RUB!$A$2:$C$24,3,0)),$B$2:$G$1990,5,0)-VLOOKUP(B544,$B$2:$G$1990,5,0))/365+(VLOOKUP(IF(C544="Нет",VLOOKUP(A544,Оп28_BYN→RUB!$A$2:$C$24,3,0),VLOOKUP((A544-1),Оп28_BYN→RUB!$A$2:$C$24,3,0)),$B$2:$G$1990,6,0)-VLOOKUP(B544,$B$2:$G$1990,6,0))/366)</f>
        <v>462.12341177087023</v>
      </c>
      <c r="F544" s="54">
        <f>COUNTIF(D545:$D$1990,365)</f>
        <v>1080</v>
      </c>
      <c r="G544" s="54">
        <f>COUNTIF(D545:$D$1990,366)</f>
        <v>366</v>
      </c>
      <c r="H544" s="50"/>
    </row>
    <row r="545" spans="1:8" x14ac:dyDescent="0.25">
      <c r="A545" s="54">
        <f>COUNTIF($C$3:C545,"Да")</f>
        <v>5</v>
      </c>
      <c r="B545" s="53">
        <f t="shared" si="16"/>
        <v>45943</v>
      </c>
      <c r="C545" s="53" t="str">
        <f>IF(ISERROR(VLOOKUP(B545,Оп28_BYN→RUB!$C$3:$C$24,1,0)),"Нет","Да")</f>
        <v>Нет</v>
      </c>
      <c r="D545" s="54">
        <f t="shared" si="17"/>
        <v>365</v>
      </c>
      <c r="E545" s="55">
        <f>('Все выпуски'!$J$4*'Все выпуски'!$J$8)*((VLOOKUP(IF(C545="Нет",VLOOKUP(A545,Оп28_BYN→RUB!$A$2:$C$24,3,0),VLOOKUP((A545-1),Оп28_BYN→RUB!$A$2:$C$24,3,0)),$B$2:$G$1990,5,0)-VLOOKUP(B545,$B$2:$G$1990,5,0))/365+(VLOOKUP(IF(C545="Нет",VLOOKUP(A545,Оп28_BYN→RUB!$A$2:$C$24,3,0),VLOOKUP((A545-1),Оп28_BYN→RUB!$A$2:$C$24,3,0)),$B$2:$G$1990,6,0)-VLOOKUP(B545,$B$2:$G$1990,6,0))/366)</f>
        <v>468.8208525211727</v>
      </c>
      <c r="F545" s="54">
        <f>COUNTIF(D546:$D$1990,365)</f>
        <v>1079</v>
      </c>
      <c r="G545" s="54">
        <f>COUNTIF(D546:$D$1990,366)</f>
        <v>366</v>
      </c>
      <c r="H545" s="50"/>
    </row>
    <row r="546" spans="1:8" x14ac:dyDescent="0.25">
      <c r="A546" s="54">
        <f>COUNTIF($C$3:C546,"Да")</f>
        <v>5</v>
      </c>
      <c r="B546" s="53">
        <f t="shared" si="16"/>
        <v>45944</v>
      </c>
      <c r="C546" s="53" t="str">
        <f>IF(ISERROR(VLOOKUP(B546,Оп28_BYN→RUB!$C$3:$C$24,1,0)),"Нет","Да")</f>
        <v>Нет</v>
      </c>
      <c r="D546" s="54">
        <f t="shared" si="17"/>
        <v>365</v>
      </c>
      <c r="E546" s="55">
        <f>('Все выпуски'!$J$4*'Все выпуски'!$J$8)*((VLOOKUP(IF(C546="Нет",VLOOKUP(A546,Оп28_BYN→RUB!$A$2:$C$24,3,0),VLOOKUP((A546-1),Оп28_BYN→RUB!$A$2:$C$24,3,0)),$B$2:$G$1990,5,0)-VLOOKUP(B546,$B$2:$G$1990,5,0))/365+(VLOOKUP(IF(C546="Нет",VLOOKUP(A546,Оп28_BYN→RUB!$A$2:$C$24,3,0),VLOOKUP((A546-1),Оп28_BYN→RUB!$A$2:$C$24,3,0)),$B$2:$G$1990,6,0)-VLOOKUP(B546,$B$2:$G$1990,6,0))/366)</f>
        <v>475.51829327147522</v>
      </c>
      <c r="F546" s="54">
        <f>COUNTIF(D547:$D$1990,365)</f>
        <v>1078</v>
      </c>
      <c r="G546" s="54">
        <f>COUNTIF(D547:$D$1990,366)</f>
        <v>366</v>
      </c>
      <c r="H546" s="50"/>
    </row>
    <row r="547" spans="1:8" x14ac:dyDescent="0.25">
      <c r="A547" s="54">
        <f>COUNTIF($C$3:C547,"Да")</f>
        <v>5</v>
      </c>
      <c r="B547" s="53">
        <f t="shared" si="16"/>
        <v>45945</v>
      </c>
      <c r="C547" s="53" t="str">
        <f>IF(ISERROR(VLOOKUP(B547,Оп28_BYN→RUB!$C$3:$C$24,1,0)),"Нет","Да")</f>
        <v>Нет</v>
      </c>
      <c r="D547" s="54">
        <f t="shared" si="17"/>
        <v>365</v>
      </c>
      <c r="E547" s="55">
        <f>('Все выпуски'!$J$4*'Все выпуски'!$J$8)*((VLOOKUP(IF(C547="Нет",VLOOKUP(A547,Оп28_BYN→RUB!$A$2:$C$24,3,0),VLOOKUP((A547-1),Оп28_BYN→RUB!$A$2:$C$24,3,0)),$B$2:$G$1990,5,0)-VLOOKUP(B547,$B$2:$G$1990,5,0))/365+(VLOOKUP(IF(C547="Нет",VLOOKUP(A547,Оп28_BYN→RUB!$A$2:$C$24,3,0),VLOOKUP((A547-1),Оп28_BYN→RUB!$A$2:$C$24,3,0)),$B$2:$G$1990,6,0)-VLOOKUP(B547,$B$2:$G$1990,6,0))/366)</f>
        <v>482.21573402177762</v>
      </c>
      <c r="F547" s="54">
        <f>COUNTIF(D548:$D$1990,365)</f>
        <v>1077</v>
      </c>
      <c r="G547" s="54">
        <f>COUNTIF(D548:$D$1990,366)</f>
        <v>366</v>
      </c>
      <c r="H547" s="50"/>
    </row>
    <row r="548" spans="1:8" x14ac:dyDescent="0.25">
      <c r="A548" s="54">
        <f>COUNTIF($C$3:C548,"Да")</f>
        <v>5</v>
      </c>
      <c r="B548" s="53">
        <f t="shared" si="16"/>
        <v>45946</v>
      </c>
      <c r="C548" s="53" t="str">
        <f>IF(ISERROR(VLOOKUP(B548,Оп28_BYN→RUB!$C$3:$C$24,1,0)),"Нет","Да")</f>
        <v>Нет</v>
      </c>
      <c r="D548" s="54">
        <f t="shared" si="17"/>
        <v>365</v>
      </c>
      <c r="E548" s="55">
        <f>('Все выпуски'!$J$4*'Все выпуски'!$J$8)*((VLOOKUP(IF(C548="Нет",VLOOKUP(A548,Оп28_BYN→RUB!$A$2:$C$24,3,0),VLOOKUP((A548-1),Оп28_BYN→RUB!$A$2:$C$24,3,0)),$B$2:$G$1990,5,0)-VLOOKUP(B548,$B$2:$G$1990,5,0))/365+(VLOOKUP(IF(C548="Нет",VLOOKUP(A548,Оп28_BYN→RUB!$A$2:$C$24,3,0),VLOOKUP((A548-1),Оп28_BYN→RUB!$A$2:$C$24,3,0)),$B$2:$G$1990,6,0)-VLOOKUP(B548,$B$2:$G$1990,6,0))/366)</f>
        <v>488.91317477208014</v>
      </c>
      <c r="F548" s="54">
        <f>COUNTIF(D549:$D$1990,365)</f>
        <v>1076</v>
      </c>
      <c r="G548" s="54">
        <f>COUNTIF(D549:$D$1990,366)</f>
        <v>366</v>
      </c>
      <c r="H548" s="50"/>
    </row>
    <row r="549" spans="1:8" x14ac:dyDescent="0.25">
      <c r="A549" s="54">
        <f>COUNTIF($C$3:C549,"Да")</f>
        <v>5</v>
      </c>
      <c r="B549" s="53">
        <f t="shared" si="16"/>
        <v>45947</v>
      </c>
      <c r="C549" s="53" t="str">
        <f>IF(ISERROR(VLOOKUP(B549,Оп28_BYN→RUB!$C$3:$C$24,1,0)),"Нет","Да")</f>
        <v>Нет</v>
      </c>
      <c r="D549" s="54">
        <f t="shared" si="17"/>
        <v>365</v>
      </c>
      <c r="E549" s="55">
        <f>('Все выпуски'!$J$4*'Все выпуски'!$J$8)*((VLOOKUP(IF(C549="Нет",VLOOKUP(A549,Оп28_BYN→RUB!$A$2:$C$24,3,0),VLOOKUP((A549-1),Оп28_BYN→RUB!$A$2:$C$24,3,0)),$B$2:$G$1990,5,0)-VLOOKUP(B549,$B$2:$G$1990,5,0))/365+(VLOOKUP(IF(C549="Нет",VLOOKUP(A549,Оп28_BYN→RUB!$A$2:$C$24,3,0),VLOOKUP((A549-1),Оп28_BYN→RUB!$A$2:$C$24,3,0)),$B$2:$G$1990,6,0)-VLOOKUP(B549,$B$2:$G$1990,6,0))/366)</f>
        <v>495.6106155223826</v>
      </c>
      <c r="F549" s="54">
        <f>COUNTIF(D550:$D$1990,365)</f>
        <v>1075</v>
      </c>
      <c r="G549" s="54">
        <f>COUNTIF(D550:$D$1990,366)</f>
        <v>366</v>
      </c>
      <c r="H549" s="50"/>
    </row>
    <row r="550" spans="1:8" x14ac:dyDescent="0.25">
      <c r="A550" s="54">
        <f>COUNTIF($C$3:C550,"Да")</f>
        <v>5</v>
      </c>
      <c r="B550" s="53">
        <f t="shared" si="16"/>
        <v>45948</v>
      </c>
      <c r="C550" s="53" t="str">
        <f>IF(ISERROR(VLOOKUP(B550,Оп28_BYN→RUB!$C$3:$C$24,1,0)),"Нет","Да")</f>
        <v>Нет</v>
      </c>
      <c r="D550" s="54">
        <f t="shared" si="17"/>
        <v>365</v>
      </c>
      <c r="E550" s="55">
        <f>('Все выпуски'!$J$4*'Все выпуски'!$J$8)*((VLOOKUP(IF(C550="Нет",VLOOKUP(A550,Оп28_BYN→RUB!$A$2:$C$24,3,0),VLOOKUP((A550-1),Оп28_BYN→RUB!$A$2:$C$24,3,0)),$B$2:$G$1990,5,0)-VLOOKUP(B550,$B$2:$G$1990,5,0))/365+(VLOOKUP(IF(C550="Нет",VLOOKUP(A550,Оп28_BYN→RUB!$A$2:$C$24,3,0),VLOOKUP((A550-1),Оп28_BYN→RUB!$A$2:$C$24,3,0)),$B$2:$G$1990,6,0)-VLOOKUP(B550,$B$2:$G$1990,6,0))/366)</f>
        <v>502.30805627268501</v>
      </c>
      <c r="F550" s="54">
        <f>COUNTIF(D551:$D$1990,365)</f>
        <v>1074</v>
      </c>
      <c r="G550" s="54">
        <f>COUNTIF(D551:$D$1990,366)</f>
        <v>366</v>
      </c>
      <c r="H550" s="50"/>
    </row>
    <row r="551" spans="1:8" x14ac:dyDescent="0.25">
      <c r="A551" s="54">
        <f>COUNTIF($C$3:C551,"Да")</f>
        <v>5</v>
      </c>
      <c r="B551" s="53">
        <f t="shared" si="16"/>
        <v>45949</v>
      </c>
      <c r="C551" s="53" t="str">
        <f>IF(ISERROR(VLOOKUP(B551,Оп28_BYN→RUB!$C$3:$C$24,1,0)),"Нет","Да")</f>
        <v>Нет</v>
      </c>
      <c r="D551" s="54">
        <f t="shared" si="17"/>
        <v>365</v>
      </c>
      <c r="E551" s="55">
        <f>('Все выпуски'!$J$4*'Все выпуски'!$J$8)*((VLOOKUP(IF(C551="Нет",VLOOKUP(A551,Оп28_BYN→RUB!$A$2:$C$24,3,0),VLOOKUP((A551-1),Оп28_BYN→RUB!$A$2:$C$24,3,0)),$B$2:$G$1990,5,0)-VLOOKUP(B551,$B$2:$G$1990,5,0))/365+(VLOOKUP(IF(C551="Нет",VLOOKUP(A551,Оп28_BYN→RUB!$A$2:$C$24,3,0),VLOOKUP((A551-1),Оп28_BYN→RUB!$A$2:$C$24,3,0)),$B$2:$G$1990,6,0)-VLOOKUP(B551,$B$2:$G$1990,6,0))/366)</f>
        <v>509.00549702298753</v>
      </c>
      <c r="F551" s="54">
        <f>COUNTIF(D552:$D$1990,365)</f>
        <v>1073</v>
      </c>
      <c r="G551" s="54">
        <f>COUNTIF(D552:$D$1990,366)</f>
        <v>366</v>
      </c>
      <c r="H551" s="50"/>
    </row>
    <row r="552" spans="1:8" x14ac:dyDescent="0.25">
      <c r="A552" s="54">
        <f>COUNTIF($C$3:C552,"Да")</f>
        <v>5</v>
      </c>
      <c r="B552" s="53">
        <f t="shared" si="16"/>
        <v>45950</v>
      </c>
      <c r="C552" s="53" t="str">
        <f>IF(ISERROR(VLOOKUP(B552,Оп28_BYN→RUB!$C$3:$C$24,1,0)),"Нет","Да")</f>
        <v>Нет</v>
      </c>
      <c r="D552" s="54">
        <f t="shared" si="17"/>
        <v>365</v>
      </c>
      <c r="E552" s="55">
        <f>('Все выпуски'!$J$4*'Все выпуски'!$J$8)*((VLOOKUP(IF(C552="Нет",VLOOKUP(A552,Оп28_BYN→RUB!$A$2:$C$24,3,0),VLOOKUP((A552-1),Оп28_BYN→RUB!$A$2:$C$24,3,0)),$B$2:$G$1990,5,0)-VLOOKUP(B552,$B$2:$G$1990,5,0))/365+(VLOOKUP(IF(C552="Нет",VLOOKUP(A552,Оп28_BYN→RUB!$A$2:$C$24,3,0),VLOOKUP((A552-1),Оп28_BYN→RUB!$A$2:$C$24,3,0)),$B$2:$G$1990,6,0)-VLOOKUP(B552,$B$2:$G$1990,6,0))/366)</f>
        <v>515.70293777328993</v>
      </c>
      <c r="F552" s="54">
        <f>COUNTIF(D553:$D$1990,365)</f>
        <v>1072</v>
      </c>
      <c r="G552" s="54">
        <f>COUNTIF(D553:$D$1990,366)</f>
        <v>366</v>
      </c>
      <c r="H552" s="50"/>
    </row>
    <row r="553" spans="1:8" x14ac:dyDescent="0.25">
      <c r="A553" s="54">
        <f>COUNTIF($C$3:C553,"Да")</f>
        <v>5</v>
      </c>
      <c r="B553" s="53">
        <f t="shared" si="16"/>
        <v>45951</v>
      </c>
      <c r="C553" s="53" t="str">
        <f>IF(ISERROR(VLOOKUP(B553,Оп28_BYN→RUB!$C$3:$C$24,1,0)),"Нет","Да")</f>
        <v>Нет</v>
      </c>
      <c r="D553" s="54">
        <f t="shared" si="17"/>
        <v>365</v>
      </c>
      <c r="E553" s="55">
        <f>('Все выпуски'!$J$4*'Все выпуски'!$J$8)*((VLOOKUP(IF(C553="Нет",VLOOKUP(A553,Оп28_BYN→RUB!$A$2:$C$24,3,0),VLOOKUP((A553-1),Оп28_BYN→RUB!$A$2:$C$24,3,0)),$B$2:$G$1990,5,0)-VLOOKUP(B553,$B$2:$G$1990,5,0))/365+(VLOOKUP(IF(C553="Нет",VLOOKUP(A553,Оп28_BYN→RUB!$A$2:$C$24,3,0),VLOOKUP((A553-1),Оп28_BYN→RUB!$A$2:$C$24,3,0)),$B$2:$G$1990,6,0)-VLOOKUP(B553,$B$2:$G$1990,6,0))/366)</f>
        <v>522.40037852359251</v>
      </c>
      <c r="F553" s="54">
        <f>COUNTIF(D554:$D$1990,365)</f>
        <v>1071</v>
      </c>
      <c r="G553" s="54">
        <f>COUNTIF(D554:$D$1990,366)</f>
        <v>366</v>
      </c>
      <c r="H553" s="50"/>
    </row>
    <row r="554" spans="1:8" x14ac:dyDescent="0.25">
      <c r="A554" s="54">
        <f>COUNTIF($C$3:C554,"Да")</f>
        <v>5</v>
      </c>
      <c r="B554" s="53">
        <f t="shared" si="16"/>
        <v>45952</v>
      </c>
      <c r="C554" s="53" t="str">
        <f>IF(ISERROR(VLOOKUP(B554,Оп28_BYN→RUB!$C$3:$C$24,1,0)),"Нет","Да")</f>
        <v>Нет</v>
      </c>
      <c r="D554" s="54">
        <f t="shared" si="17"/>
        <v>365</v>
      </c>
      <c r="E554" s="55">
        <f>('Все выпуски'!$J$4*'Все выпуски'!$J$8)*((VLOOKUP(IF(C554="Нет",VLOOKUP(A554,Оп28_BYN→RUB!$A$2:$C$24,3,0),VLOOKUP((A554-1),Оп28_BYN→RUB!$A$2:$C$24,3,0)),$B$2:$G$1990,5,0)-VLOOKUP(B554,$B$2:$G$1990,5,0))/365+(VLOOKUP(IF(C554="Нет",VLOOKUP(A554,Оп28_BYN→RUB!$A$2:$C$24,3,0),VLOOKUP((A554-1),Оп28_BYN→RUB!$A$2:$C$24,3,0)),$B$2:$G$1990,6,0)-VLOOKUP(B554,$B$2:$G$1990,6,0))/366)</f>
        <v>529.09781927389497</v>
      </c>
      <c r="F554" s="54">
        <f>COUNTIF(D555:$D$1990,365)</f>
        <v>1070</v>
      </c>
      <c r="G554" s="54">
        <f>COUNTIF(D555:$D$1990,366)</f>
        <v>366</v>
      </c>
      <c r="H554" s="50"/>
    </row>
    <row r="555" spans="1:8" x14ac:dyDescent="0.25">
      <c r="A555" s="54">
        <f>COUNTIF($C$3:C555,"Да")</f>
        <v>5</v>
      </c>
      <c r="B555" s="53">
        <f t="shared" si="16"/>
        <v>45953</v>
      </c>
      <c r="C555" s="53" t="str">
        <f>IF(ISERROR(VLOOKUP(B555,Оп28_BYN→RUB!$C$3:$C$24,1,0)),"Нет","Да")</f>
        <v>Нет</v>
      </c>
      <c r="D555" s="54">
        <f t="shared" si="17"/>
        <v>365</v>
      </c>
      <c r="E555" s="55">
        <f>('Все выпуски'!$J$4*'Все выпуски'!$J$8)*((VLOOKUP(IF(C555="Нет",VLOOKUP(A555,Оп28_BYN→RUB!$A$2:$C$24,3,0),VLOOKUP((A555-1),Оп28_BYN→RUB!$A$2:$C$24,3,0)),$B$2:$G$1990,5,0)-VLOOKUP(B555,$B$2:$G$1990,5,0))/365+(VLOOKUP(IF(C555="Нет",VLOOKUP(A555,Оп28_BYN→RUB!$A$2:$C$24,3,0),VLOOKUP((A555-1),Оп28_BYN→RUB!$A$2:$C$24,3,0)),$B$2:$G$1990,6,0)-VLOOKUP(B555,$B$2:$G$1990,6,0))/366)</f>
        <v>535.79526002419732</v>
      </c>
      <c r="F555" s="54">
        <f>COUNTIF(D556:$D$1990,365)</f>
        <v>1069</v>
      </c>
      <c r="G555" s="54">
        <f>COUNTIF(D556:$D$1990,366)</f>
        <v>366</v>
      </c>
      <c r="H555" s="50"/>
    </row>
    <row r="556" spans="1:8" x14ac:dyDescent="0.25">
      <c r="A556" s="54">
        <f>COUNTIF($C$3:C556,"Да")</f>
        <v>5</v>
      </c>
      <c r="B556" s="53">
        <f t="shared" si="16"/>
        <v>45954</v>
      </c>
      <c r="C556" s="53" t="str">
        <f>IF(ISERROR(VLOOKUP(B556,Оп28_BYN→RUB!$C$3:$C$24,1,0)),"Нет","Да")</f>
        <v>Нет</v>
      </c>
      <c r="D556" s="54">
        <f t="shared" si="17"/>
        <v>365</v>
      </c>
      <c r="E556" s="55">
        <f>('Все выпуски'!$J$4*'Все выпуски'!$J$8)*((VLOOKUP(IF(C556="Нет",VLOOKUP(A556,Оп28_BYN→RUB!$A$2:$C$24,3,0),VLOOKUP((A556-1),Оп28_BYN→RUB!$A$2:$C$24,3,0)),$B$2:$G$1990,5,0)-VLOOKUP(B556,$B$2:$G$1990,5,0))/365+(VLOOKUP(IF(C556="Нет",VLOOKUP(A556,Оп28_BYN→RUB!$A$2:$C$24,3,0),VLOOKUP((A556-1),Оп28_BYN→RUB!$A$2:$C$24,3,0)),$B$2:$G$1990,6,0)-VLOOKUP(B556,$B$2:$G$1990,6,0))/366)</f>
        <v>542.49270077449989</v>
      </c>
      <c r="F556" s="54">
        <f>COUNTIF(D557:$D$1990,365)</f>
        <v>1068</v>
      </c>
      <c r="G556" s="54">
        <f>COUNTIF(D557:$D$1990,366)</f>
        <v>366</v>
      </c>
      <c r="H556" s="50"/>
    </row>
    <row r="557" spans="1:8" x14ac:dyDescent="0.25">
      <c r="A557" s="54">
        <f>COUNTIF($C$3:C557,"Да")</f>
        <v>5</v>
      </c>
      <c r="B557" s="53">
        <f t="shared" si="16"/>
        <v>45955</v>
      </c>
      <c r="C557" s="53" t="str">
        <f>IF(ISERROR(VLOOKUP(B557,Оп28_BYN→RUB!$C$3:$C$24,1,0)),"Нет","Да")</f>
        <v>Нет</v>
      </c>
      <c r="D557" s="54">
        <f t="shared" si="17"/>
        <v>365</v>
      </c>
      <c r="E557" s="55">
        <f>('Все выпуски'!$J$4*'Все выпуски'!$J$8)*((VLOOKUP(IF(C557="Нет",VLOOKUP(A557,Оп28_BYN→RUB!$A$2:$C$24,3,0),VLOOKUP((A557-1),Оп28_BYN→RUB!$A$2:$C$24,3,0)),$B$2:$G$1990,5,0)-VLOOKUP(B557,$B$2:$G$1990,5,0))/365+(VLOOKUP(IF(C557="Нет",VLOOKUP(A557,Оп28_BYN→RUB!$A$2:$C$24,3,0),VLOOKUP((A557-1),Оп28_BYN→RUB!$A$2:$C$24,3,0)),$B$2:$G$1990,6,0)-VLOOKUP(B557,$B$2:$G$1990,6,0))/366)</f>
        <v>549.19014152480236</v>
      </c>
      <c r="F557" s="54">
        <f>COUNTIF(D558:$D$1990,365)</f>
        <v>1067</v>
      </c>
      <c r="G557" s="54">
        <f>COUNTIF(D558:$D$1990,366)</f>
        <v>366</v>
      </c>
      <c r="H557" s="50"/>
    </row>
    <row r="558" spans="1:8" x14ac:dyDescent="0.25">
      <c r="A558" s="54">
        <f>COUNTIF($C$3:C558,"Да")</f>
        <v>5</v>
      </c>
      <c r="B558" s="53">
        <f t="shared" si="16"/>
        <v>45956</v>
      </c>
      <c r="C558" s="53" t="str">
        <f>IF(ISERROR(VLOOKUP(B558,Оп28_BYN→RUB!$C$3:$C$24,1,0)),"Нет","Да")</f>
        <v>Нет</v>
      </c>
      <c r="D558" s="54">
        <f t="shared" si="17"/>
        <v>365</v>
      </c>
      <c r="E558" s="55">
        <f>('Все выпуски'!$J$4*'Все выпуски'!$J$8)*((VLOOKUP(IF(C558="Нет",VLOOKUP(A558,Оп28_BYN→RUB!$A$2:$C$24,3,0),VLOOKUP((A558-1),Оп28_BYN→RUB!$A$2:$C$24,3,0)),$B$2:$G$1990,5,0)-VLOOKUP(B558,$B$2:$G$1990,5,0))/365+(VLOOKUP(IF(C558="Нет",VLOOKUP(A558,Оп28_BYN→RUB!$A$2:$C$24,3,0),VLOOKUP((A558-1),Оп28_BYN→RUB!$A$2:$C$24,3,0)),$B$2:$G$1990,6,0)-VLOOKUP(B558,$B$2:$G$1990,6,0))/366)</f>
        <v>555.88758227510482</v>
      </c>
      <c r="F558" s="54">
        <f>COUNTIF(D559:$D$1990,365)</f>
        <v>1066</v>
      </c>
      <c r="G558" s="54">
        <f>COUNTIF(D559:$D$1990,366)</f>
        <v>366</v>
      </c>
      <c r="H558" s="50"/>
    </row>
    <row r="559" spans="1:8" x14ac:dyDescent="0.25">
      <c r="A559" s="54">
        <f>COUNTIF($C$3:C559,"Да")</f>
        <v>5</v>
      </c>
      <c r="B559" s="53">
        <f t="shared" si="16"/>
        <v>45957</v>
      </c>
      <c r="C559" s="53" t="str">
        <f>IF(ISERROR(VLOOKUP(B559,Оп28_BYN→RUB!$C$3:$C$24,1,0)),"Нет","Да")</f>
        <v>Нет</v>
      </c>
      <c r="D559" s="54">
        <f t="shared" si="17"/>
        <v>365</v>
      </c>
      <c r="E559" s="55">
        <f>('Все выпуски'!$J$4*'Все выпуски'!$J$8)*((VLOOKUP(IF(C559="Нет",VLOOKUP(A559,Оп28_BYN→RUB!$A$2:$C$24,3,0),VLOOKUP((A559-1),Оп28_BYN→RUB!$A$2:$C$24,3,0)),$B$2:$G$1990,5,0)-VLOOKUP(B559,$B$2:$G$1990,5,0))/365+(VLOOKUP(IF(C559="Нет",VLOOKUP(A559,Оп28_BYN→RUB!$A$2:$C$24,3,0),VLOOKUP((A559-1),Оп28_BYN→RUB!$A$2:$C$24,3,0)),$B$2:$G$1990,6,0)-VLOOKUP(B559,$B$2:$G$1990,6,0))/366)</f>
        <v>562.58502302540728</v>
      </c>
      <c r="F559" s="54">
        <f>COUNTIF(D560:$D$1990,365)</f>
        <v>1065</v>
      </c>
      <c r="G559" s="54">
        <f>COUNTIF(D560:$D$1990,366)</f>
        <v>366</v>
      </c>
      <c r="H559" s="50"/>
    </row>
    <row r="560" spans="1:8" x14ac:dyDescent="0.25">
      <c r="A560" s="54">
        <f>COUNTIF($C$3:C560,"Да")</f>
        <v>5</v>
      </c>
      <c r="B560" s="53">
        <f t="shared" si="16"/>
        <v>45958</v>
      </c>
      <c r="C560" s="53" t="str">
        <f>IF(ISERROR(VLOOKUP(B560,Оп28_BYN→RUB!$C$3:$C$24,1,0)),"Нет","Да")</f>
        <v>Нет</v>
      </c>
      <c r="D560" s="54">
        <f t="shared" si="17"/>
        <v>365</v>
      </c>
      <c r="E560" s="55">
        <f>('Все выпуски'!$J$4*'Все выпуски'!$J$8)*((VLOOKUP(IF(C560="Нет",VLOOKUP(A560,Оп28_BYN→RUB!$A$2:$C$24,3,0),VLOOKUP((A560-1),Оп28_BYN→RUB!$A$2:$C$24,3,0)),$B$2:$G$1990,5,0)-VLOOKUP(B560,$B$2:$G$1990,5,0))/365+(VLOOKUP(IF(C560="Нет",VLOOKUP(A560,Оп28_BYN→RUB!$A$2:$C$24,3,0),VLOOKUP((A560-1),Оп28_BYN→RUB!$A$2:$C$24,3,0)),$B$2:$G$1990,6,0)-VLOOKUP(B560,$B$2:$G$1990,6,0))/366)</f>
        <v>569.28246377570974</v>
      </c>
      <c r="F560" s="54">
        <f>COUNTIF(D561:$D$1990,365)</f>
        <v>1064</v>
      </c>
      <c r="G560" s="54">
        <f>COUNTIF(D561:$D$1990,366)</f>
        <v>366</v>
      </c>
      <c r="H560" s="50"/>
    </row>
    <row r="561" spans="1:8" x14ac:dyDescent="0.25">
      <c r="A561" s="54">
        <f>COUNTIF($C$3:C561,"Да")</f>
        <v>5</v>
      </c>
      <c r="B561" s="53">
        <f t="shared" si="16"/>
        <v>45959</v>
      </c>
      <c r="C561" s="53" t="str">
        <f>IF(ISERROR(VLOOKUP(B561,Оп28_BYN→RUB!$C$3:$C$24,1,0)),"Нет","Да")</f>
        <v>Нет</v>
      </c>
      <c r="D561" s="54">
        <f t="shared" si="17"/>
        <v>365</v>
      </c>
      <c r="E561" s="55">
        <f>('Все выпуски'!$J$4*'Все выпуски'!$J$8)*((VLOOKUP(IF(C561="Нет",VLOOKUP(A561,Оп28_BYN→RUB!$A$2:$C$24,3,0),VLOOKUP((A561-1),Оп28_BYN→RUB!$A$2:$C$24,3,0)),$B$2:$G$1990,5,0)-VLOOKUP(B561,$B$2:$G$1990,5,0))/365+(VLOOKUP(IF(C561="Нет",VLOOKUP(A561,Оп28_BYN→RUB!$A$2:$C$24,3,0),VLOOKUP((A561-1),Оп28_BYN→RUB!$A$2:$C$24,3,0)),$B$2:$G$1990,6,0)-VLOOKUP(B561,$B$2:$G$1990,6,0))/366)</f>
        <v>575.97990452601221</v>
      </c>
      <c r="F561" s="54">
        <f>COUNTIF(D562:$D$1990,365)</f>
        <v>1063</v>
      </c>
      <c r="G561" s="54">
        <f>COUNTIF(D562:$D$1990,366)</f>
        <v>366</v>
      </c>
      <c r="H561" s="50"/>
    </row>
    <row r="562" spans="1:8" x14ac:dyDescent="0.25">
      <c r="A562" s="54">
        <f>COUNTIF($C$3:C562,"Да")</f>
        <v>5</v>
      </c>
      <c r="B562" s="53">
        <f t="shared" si="16"/>
        <v>45960</v>
      </c>
      <c r="C562" s="53" t="str">
        <f>IF(ISERROR(VLOOKUP(B562,Оп28_BYN→RUB!$C$3:$C$24,1,0)),"Нет","Да")</f>
        <v>Нет</v>
      </c>
      <c r="D562" s="54">
        <f t="shared" si="17"/>
        <v>365</v>
      </c>
      <c r="E562" s="55">
        <f>('Все выпуски'!$J$4*'Все выпуски'!$J$8)*((VLOOKUP(IF(C562="Нет",VLOOKUP(A562,Оп28_BYN→RUB!$A$2:$C$24,3,0),VLOOKUP((A562-1),Оп28_BYN→RUB!$A$2:$C$24,3,0)),$B$2:$G$1990,5,0)-VLOOKUP(B562,$B$2:$G$1990,5,0))/365+(VLOOKUP(IF(C562="Нет",VLOOKUP(A562,Оп28_BYN→RUB!$A$2:$C$24,3,0),VLOOKUP((A562-1),Оп28_BYN→RUB!$A$2:$C$24,3,0)),$B$2:$G$1990,6,0)-VLOOKUP(B562,$B$2:$G$1990,6,0))/366)</f>
        <v>582.67734527631467</v>
      </c>
      <c r="F562" s="54">
        <f>COUNTIF(D563:$D$1990,365)</f>
        <v>1062</v>
      </c>
      <c r="G562" s="54">
        <f>COUNTIF(D563:$D$1990,366)</f>
        <v>366</v>
      </c>
      <c r="H562" s="50"/>
    </row>
    <row r="563" spans="1:8" x14ac:dyDescent="0.25">
      <c r="A563" s="54">
        <f>COUNTIF($C$3:C563,"Да")</f>
        <v>5</v>
      </c>
      <c r="B563" s="53">
        <f t="shared" si="16"/>
        <v>45961</v>
      </c>
      <c r="C563" s="53" t="str">
        <f>IF(ISERROR(VLOOKUP(B563,Оп28_BYN→RUB!$C$3:$C$24,1,0)),"Нет","Да")</f>
        <v>Нет</v>
      </c>
      <c r="D563" s="54">
        <f t="shared" si="17"/>
        <v>365</v>
      </c>
      <c r="E563" s="55">
        <f>('Все выпуски'!$J$4*'Все выпуски'!$J$8)*((VLOOKUP(IF(C563="Нет",VLOOKUP(A563,Оп28_BYN→RUB!$A$2:$C$24,3,0),VLOOKUP((A563-1),Оп28_BYN→RUB!$A$2:$C$24,3,0)),$B$2:$G$1990,5,0)-VLOOKUP(B563,$B$2:$G$1990,5,0))/365+(VLOOKUP(IF(C563="Нет",VLOOKUP(A563,Оп28_BYN→RUB!$A$2:$C$24,3,0),VLOOKUP((A563-1),Оп28_BYN→RUB!$A$2:$C$24,3,0)),$B$2:$G$1990,6,0)-VLOOKUP(B563,$B$2:$G$1990,6,0))/366)</f>
        <v>589.37478602661713</v>
      </c>
      <c r="F563" s="54">
        <f>COUNTIF(D564:$D$1990,365)</f>
        <v>1061</v>
      </c>
      <c r="G563" s="54">
        <f>COUNTIF(D564:$D$1990,366)</f>
        <v>366</v>
      </c>
      <c r="H563" s="50"/>
    </row>
    <row r="564" spans="1:8" x14ac:dyDescent="0.25">
      <c r="A564" s="54">
        <f>COUNTIF($C$3:C564,"Да")</f>
        <v>5</v>
      </c>
      <c r="B564" s="53">
        <f t="shared" si="16"/>
        <v>45962</v>
      </c>
      <c r="C564" s="53" t="str">
        <f>IF(ISERROR(VLOOKUP(B564,Оп28_BYN→RUB!$C$3:$C$24,1,0)),"Нет","Да")</f>
        <v>Нет</v>
      </c>
      <c r="D564" s="54">
        <f t="shared" si="17"/>
        <v>365</v>
      </c>
      <c r="E564" s="55">
        <f>('Все выпуски'!$J$4*'Все выпуски'!$J$8)*((VLOOKUP(IF(C564="Нет",VLOOKUP(A564,Оп28_BYN→RUB!$A$2:$C$24,3,0),VLOOKUP((A564-1),Оп28_BYN→RUB!$A$2:$C$24,3,0)),$B$2:$G$1990,5,0)-VLOOKUP(B564,$B$2:$G$1990,5,0))/365+(VLOOKUP(IF(C564="Нет",VLOOKUP(A564,Оп28_BYN→RUB!$A$2:$C$24,3,0),VLOOKUP((A564-1),Оп28_BYN→RUB!$A$2:$C$24,3,0)),$B$2:$G$1990,6,0)-VLOOKUP(B564,$B$2:$G$1990,6,0))/366)</f>
        <v>596.07222677691959</v>
      </c>
      <c r="F564" s="54">
        <f>COUNTIF(D565:$D$1990,365)</f>
        <v>1060</v>
      </c>
      <c r="G564" s="54">
        <f>COUNTIF(D565:$D$1990,366)</f>
        <v>366</v>
      </c>
      <c r="H564" s="50"/>
    </row>
    <row r="565" spans="1:8" x14ac:dyDescent="0.25">
      <c r="A565" s="54">
        <f>COUNTIF($C$3:C565,"Да")</f>
        <v>5</v>
      </c>
      <c r="B565" s="53">
        <f t="shared" si="16"/>
        <v>45963</v>
      </c>
      <c r="C565" s="53" t="str">
        <f>IF(ISERROR(VLOOKUP(B565,Оп28_BYN→RUB!$C$3:$C$24,1,0)),"Нет","Да")</f>
        <v>Нет</v>
      </c>
      <c r="D565" s="54">
        <f t="shared" si="17"/>
        <v>365</v>
      </c>
      <c r="E565" s="55">
        <f>('Все выпуски'!$J$4*'Все выпуски'!$J$8)*((VLOOKUP(IF(C565="Нет",VLOOKUP(A565,Оп28_BYN→RUB!$A$2:$C$24,3,0),VLOOKUP((A565-1),Оп28_BYN→RUB!$A$2:$C$24,3,0)),$B$2:$G$1990,5,0)-VLOOKUP(B565,$B$2:$G$1990,5,0))/365+(VLOOKUP(IF(C565="Нет",VLOOKUP(A565,Оп28_BYN→RUB!$A$2:$C$24,3,0),VLOOKUP((A565-1),Оп28_BYN→RUB!$A$2:$C$24,3,0)),$B$2:$G$1990,6,0)-VLOOKUP(B565,$B$2:$G$1990,6,0))/366)</f>
        <v>602.76966752722205</v>
      </c>
      <c r="F565" s="54">
        <f>COUNTIF(D566:$D$1990,365)</f>
        <v>1059</v>
      </c>
      <c r="G565" s="54">
        <f>COUNTIF(D566:$D$1990,366)</f>
        <v>366</v>
      </c>
      <c r="H565" s="50"/>
    </row>
    <row r="566" spans="1:8" x14ac:dyDescent="0.25">
      <c r="A566" s="54">
        <f>COUNTIF($C$3:C566,"Да")</f>
        <v>5</v>
      </c>
      <c r="B566" s="53">
        <f t="shared" si="16"/>
        <v>45964</v>
      </c>
      <c r="C566" s="53" t="str">
        <f>IF(ISERROR(VLOOKUP(B566,Оп28_BYN→RUB!$C$3:$C$24,1,0)),"Нет","Да")</f>
        <v>Нет</v>
      </c>
      <c r="D566" s="54">
        <f t="shared" si="17"/>
        <v>365</v>
      </c>
      <c r="E566" s="55">
        <f>('Все выпуски'!$J$4*'Все выпуски'!$J$8)*((VLOOKUP(IF(C566="Нет",VLOOKUP(A566,Оп28_BYN→RUB!$A$2:$C$24,3,0),VLOOKUP((A566-1),Оп28_BYN→RUB!$A$2:$C$24,3,0)),$B$2:$G$1990,5,0)-VLOOKUP(B566,$B$2:$G$1990,5,0))/365+(VLOOKUP(IF(C566="Нет",VLOOKUP(A566,Оп28_BYN→RUB!$A$2:$C$24,3,0),VLOOKUP((A566-1),Оп28_BYN→RUB!$A$2:$C$24,3,0)),$B$2:$G$1990,6,0)-VLOOKUP(B566,$B$2:$G$1990,6,0))/366)</f>
        <v>609.46710827752452</v>
      </c>
      <c r="F566" s="54">
        <f>COUNTIF(D567:$D$1990,365)</f>
        <v>1058</v>
      </c>
      <c r="G566" s="54">
        <f>COUNTIF(D567:$D$1990,366)</f>
        <v>366</v>
      </c>
      <c r="H566" s="50"/>
    </row>
    <row r="567" spans="1:8" x14ac:dyDescent="0.25">
      <c r="A567" s="54">
        <f>COUNTIF($C$3:C567,"Да")</f>
        <v>6</v>
      </c>
      <c r="B567" s="53">
        <f t="shared" si="16"/>
        <v>45965</v>
      </c>
      <c r="C567" s="53" t="str">
        <f>IF(ISERROR(VLOOKUP(B567,Оп28_BYN→RUB!$C$3:$C$24,1,0)),"Нет","Да")</f>
        <v>Да</v>
      </c>
      <c r="D567" s="54">
        <f t="shared" si="17"/>
        <v>365</v>
      </c>
      <c r="E567" s="55">
        <f>('Все выпуски'!$J$4*'Все выпуски'!$J$8)*((VLOOKUP(IF(C567="Нет",VLOOKUP(A567,Оп28_BYN→RUB!$A$2:$C$24,3,0),VLOOKUP((A567-1),Оп28_BYN→RUB!$A$2:$C$24,3,0)),$B$2:$G$1990,5,0)-VLOOKUP(B567,$B$2:$G$1990,5,0))/365+(VLOOKUP(IF(C567="Нет",VLOOKUP(A567,Оп28_BYN→RUB!$A$2:$C$24,3,0),VLOOKUP((A567-1),Оп28_BYN→RUB!$A$2:$C$24,3,0)),$B$2:$G$1990,6,0)-VLOOKUP(B567,$B$2:$G$1990,6,0))/366)</f>
        <v>616.16454902782709</v>
      </c>
      <c r="F567" s="54">
        <f>COUNTIF(D568:$D$1990,365)</f>
        <v>1057</v>
      </c>
      <c r="G567" s="54">
        <f>COUNTIF(D568:$D$1990,366)</f>
        <v>366</v>
      </c>
      <c r="H567" s="50"/>
    </row>
    <row r="568" spans="1:8" x14ac:dyDescent="0.25">
      <c r="A568" s="54">
        <f>COUNTIF($C$3:C568,"Да")</f>
        <v>6</v>
      </c>
      <c r="B568" s="53">
        <f t="shared" si="16"/>
        <v>45966</v>
      </c>
      <c r="C568" s="53" t="str">
        <f>IF(ISERROR(VLOOKUP(B568,Оп28_BYN→RUB!$C$3:$C$24,1,0)),"Нет","Да")</f>
        <v>Нет</v>
      </c>
      <c r="D568" s="54">
        <f t="shared" si="17"/>
        <v>365</v>
      </c>
      <c r="E568" s="55">
        <f>('Все выпуски'!$J$4*'Все выпуски'!$J$8)*((VLOOKUP(IF(C568="Нет",VLOOKUP(A568,Оп28_BYN→RUB!$A$2:$C$24,3,0),VLOOKUP((A568-1),Оп28_BYN→RUB!$A$2:$C$24,3,0)),$B$2:$G$1990,5,0)-VLOOKUP(B568,$B$2:$G$1990,5,0))/365+(VLOOKUP(IF(C568="Нет",VLOOKUP(A568,Оп28_BYN→RUB!$A$2:$C$24,3,0),VLOOKUP((A568-1),Оп28_BYN→RUB!$A$2:$C$24,3,0)),$B$2:$G$1990,6,0)-VLOOKUP(B568,$B$2:$G$1990,6,0))/366)</f>
        <v>6.6974407503024675</v>
      </c>
      <c r="F568" s="54">
        <f>COUNTIF(D569:$D$1990,365)</f>
        <v>1056</v>
      </c>
      <c r="G568" s="54">
        <f>COUNTIF(D569:$D$1990,366)</f>
        <v>366</v>
      </c>
      <c r="H568" s="50"/>
    </row>
    <row r="569" spans="1:8" x14ac:dyDescent="0.25">
      <c r="A569" s="54">
        <f>COUNTIF($C$3:C569,"Да")</f>
        <v>6</v>
      </c>
      <c r="B569" s="53">
        <f t="shared" si="16"/>
        <v>45967</v>
      </c>
      <c r="C569" s="53" t="str">
        <f>IF(ISERROR(VLOOKUP(B569,Оп28_BYN→RUB!$C$3:$C$24,1,0)),"Нет","Да")</f>
        <v>Нет</v>
      </c>
      <c r="D569" s="54">
        <f t="shared" si="17"/>
        <v>365</v>
      </c>
      <c r="E569" s="55">
        <f>('Все выпуски'!$J$4*'Все выпуски'!$J$8)*((VLOOKUP(IF(C569="Нет",VLOOKUP(A569,Оп28_BYN→RUB!$A$2:$C$24,3,0),VLOOKUP((A569-1),Оп28_BYN→RUB!$A$2:$C$24,3,0)),$B$2:$G$1990,5,0)-VLOOKUP(B569,$B$2:$G$1990,5,0))/365+(VLOOKUP(IF(C569="Нет",VLOOKUP(A569,Оп28_BYN→RUB!$A$2:$C$24,3,0),VLOOKUP((A569-1),Оп28_BYN→RUB!$A$2:$C$24,3,0)),$B$2:$G$1990,6,0)-VLOOKUP(B569,$B$2:$G$1990,6,0))/366)</f>
        <v>13.394881500604935</v>
      </c>
      <c r="F569" s="54">
        <f>COUNTIF(D570:$D$1990,365)</f>
        <v>1055</v>
      </c>
      <c r="G569" s="54">
        <f>COUNTIF(D570:$D$1990,366)</f>
        <v>366</v>
      </c>
      <c r="H569" s="50"/>
    </row>
    <row r="570" spans="1:8" x14ac:dyDescent="0.25">
      <c r="A570" s="54">
        <f>COUNTIF($C$3:C570,"Да")</f>
        <v>6</v>
      </c>
      <c r="B570" s="53">
        <f t="shared" si="16"/>
        <v>45968</v>
      </c>
      <c r="C570" s="53" t="str">
        <f>IF(ISERROR(VLOOKUP(B570,Оп28_BYN→RUB!$C$3:$C$24,1,0)),"Нет","Да")</f>
        <v>Нет</v>
      </c>
      <c r="D570" s="54">
        <f t="shared" si="17"/>
        <v>365</v>
      </c>
      <c r="E570" s="55">
        <f>('Все выпуски'!$J$4*'Все выпуски'!$J$8)*((VLOOKUP(IF(C570="Нет",VLOOKUP(A570,Оп28_BYN→RUB!$A$2:$C$24,3,0),VLOOKUP((A570-1),Оп28_BYN→RUB!$A$2:$C$24,3,0)),$B$2:$G$1990,5,0)-VLOOKUP(B570,$B$2:$G$1990,5,0))/365+(VLOOKUP(IF(C570="Нет",VLOOKUP(A570,Оп28_BYN→RUB!$A$2:$C$24,3,0),VLOOKUP((A570-1),Оп28_BYN→RUB!$A$2:$C$24,3,0)),$B$2:$G$1990,6,0)-VLOOKUP(B570,$B$2:$G$1990,6,0))/366)</f>
        <v>20.092322250907401</v>
      </c>
      <c r="F570" s="54">
        <f>COUNTIF(D571:$D$1990,365)</f>
        <v>1054</v>
      </c>
      <c r="G570" s="54">
        <f>COUNTIF(D571:$D$1990,366)</f>
        <v>366</v>
      </c>
      <c r="H570" s="50"/>
    </row>
    <row r="571" spans="1:8" x14ac:dyDescent="0.25">
      <c r="A571" s="54">
        <f>COUNTIF($C$3:C571,"Да")</f>
        <v>6</v>
      </c>
      <c r="B571" s="53">
        <f t="shared" si="16"/>
        <v>45969</v>
      </c>
      <c r="C571" s="53" t="str">
        <f>IF(ISERROR(VLOOKUP(B571,Оп28_BYN→RUB!$C$3:$C$24,1,0)),"Нет","Да")</f>
        <v>Нет</v>
      </c>
      <c r="D571" s="54">
        <f t="shared" si="17"/>
        <v>365</v>
      </c>
      <c r="E571" s="55">
        <f>('Все выпуски'!$J$4*'Все выпуски'!$J$8)*((VLOOKUP(IF(C571="Нет",VLOOKUP(A571,Оп28_BYN→RUB!$A$2:$C$24,3,0),VLOOKUP((A571-1),Оп28_BYN→RUB!$A$2:$C$24,3,0)),$B$2:$G$1990,5,0)-VLOOKUP(B571,$B$2:$G$1990,5,0))/365+(VLOOKUP(IF(C571="Нет",VLOOKUP(A571,Оп28_BYN→RUB!$A$2:$C$24,3,0),VLOOKUP((A571-1),Оп28_BYN→RUB!$A$2:$C$24,3,0)),$B$2:$G$1990,6,0)-VLOOKUP(B571,$B$2:$G$1990,6,0))/366)</f>
        <v>26.78976300120987</v>
      </c>
      <c r="F571" s="54">
        <f>COUNTIF(D572:$D$1990,365)</f>
        <v>1053</v>
      </c>
      <c r="G571" s="54">
        <f>COUNTIF(D572:$D$1990,366)</f>
        <v>366</v>
      </c>
      <c r="H571" s="50"/>
    </row>
    <row r="572" spans="1:8" x14ac:dyDescent="0.25">
      <c r="A572" s="54">
        <f>COUNTIF($C$3:C572,"Да")</f>
        <v>6</v>
      </c>
      <c r="B572" s="53">
        <f t="shared" si="16"/>
        <v>45970</v>
      </c>
      <c r="C572" s="53" t="str">
        <f>IF(ISERROR(VLOOKUP(B572,Оп28_BYN→RUB!$C$3:$C$24,1,0)),"Нет","Да")</f>
        <v>Нет</v>
      </c>
      <c r="D572" s="54">
        <f t="shared" si="17"/>
        <v>365</v>
      </c>
      <c r="E572" s="55">
        <f>('Все выпуски'!$J$4*'Все выпуски'!$J$8)*((VLOOKUP(IF(C572="Нет",VLOOKUP(A572,Оп28_BYN→RUB!$A$2:$C$24,3,0),VLOOKUP((A572-1),Оп28_BYN→RUB!$A$2:$C$24,3,0)),$B$2:$G$1990,5,0)-VLOOKUP(B572,$B$2:$G$1990,5,0))/365+(VLOOKUP(IF(C572="Нет",VLOOKUP(A572,Оп28_BYN→RUB!$A$2:$C$24,3,0),VLOOKUP((A572-1),Оп28_BYN→RUB!$A$2:$C$24,3,0)),$B$2:$G$1990,6,0)-VLOOKUP(B572,$B$2:$G$1990,6,0))/366)</f>
        <v>33.487203751512332</v>
      </c>
      <c r="F572" s="54">
        <f>COUNTIF(D573:$D$1990,365)</f>
        <v>1052</v>
      </c>
      <c r="G572" s="54">
        <f>COUNTIF(D573:$D$1990,366)</f>
        <v>366</v>
      </c>
      <c r="H572" s="50"/>
    </row>
    <row r="573" spans="1:8" x14ac:dyDescent="0.25">
      <c r="A573" s="54">
        <f>COUNTIF($C$3:C573,"Да")</f>
        <v>6</v>
      </c>
      <c r="B573" s="53">
        <f t="shared" si="16"/>
        <v>45971</v>
      </c>
      <c r="C573" s="53" t="str">
        <f>IF(ISERROR(VLOOKUP(B573,Оп28_BYN→RUB!$C$3:$C$24,1,0)),"Нет","Да")</f>
        <v>Нет</v>
      </c>
      <c r="D573" s="54">
        <f t="shared" si="17"/>
        <v>365</v>
      </c>
      <c r="E573" s="55">
        <f>('Все выпуски'!$J$4*'Все выпуски'!$J$8)*((VLOOKUP(IF(C573="Нет",VLOOKUP(A573,Оп28_BYN→RUB!$A$2:$C$24,3,0),VLOOKUP((A573-1),Оп28_BYN→RUB!$A$2:$C$24,3,0)),$B$2:$G$1990,5,0)-VLOOKUP(B573,$B$2:$G$1990,5,0))/365+(VLOOKUP(IF(C573="Нет",VLOOKUP(A573,Оп28_BYN→RUB!$A$2:$C$24,3,0),VLOOKUP((A573-1),Оп28_BYN→RUB!$A$2:$C$24,3,0)),$B$2:$G$1990,6,0)-VLOOKUP(B573,$B$2:$G$1990,6,0))/366)</f>
        <v>40.184644501814802</v>
      </c>
      <c r="F573" s="54">
        <f>COUNTIF(D574:$D$1990,365)</f>
        <v>1051</v>
      </c>
      <c r="G573" s="54">
        <f>COUNTIF(D574:$D$1990,366)</f>
        <v>366</v>
      </c>
      <c r="H573" s="50"/>
    </row>
    <row r="574" spans="1:8" x14ac:dyDescent="0.25">
      <c r="A574" s="54">
        <f>COUNTIF($C$3:C574,"Да")</f>
        <v>6</v>
      </c>
      <c r="B574" s="53">
        <f t="shared" si="16"/>
        <v>45972</v>
      </c>
      <c r="C574" s="53" t="str">
        <f>IF(ISERROR(VLOOKUP(B574,Оп28_BYN→RUB!$C$3:$C$24,1,0)),"Нет","Да")</f>
        <v>Нет</v>
      </c>
      <c r="D574" s="54">
        <f t="shared" si="17"/>
        <v>365</v>
      </c>
      <c r="E574" s="55">
        <f>('Все выпуски'!$J$4*'Все выпуски'!$J$8)*((VLOOKUP(IF(C574="Нет",VLOOKUP(A574,Оп28_BYN→RUB!$A$2:$C$24,3,0),VLOOKUP((A574-1),Оп28_BYN→RUB!$A$2:$C$24,3,0)),$B$2:$G$1990,5,0)-VLOOKUP(B574,$B$2:$G$1990,5,0))/365+(VLOOKUP(IF(C574="Нет",VLOOKUP(A574,Оп28_BYN→RUB!$A$2:$C$24,3,0),VLOOKUP((A574-1),Оп28_BYN→RUB!$A$2:$C$24,3,0)),$B$2:$G$1990,6,0)-VLOOKUP(B574,$B$2:$G$1990,6,0))/366)</f>
        <v>46.882085252117278</v>
      </c>
      <c r="F574" s="54">
        <f>COUNTIF(D575:$D$1990,365)</f>
        <v>1050</v>
      </c>
      <c r="G574" s="54">
        <f>COUNTIF(D575:$D$1990,366)</f>
        <v>366</v>
      </c>
      <c r="H574" s="50"/>
    </row>
    <row r="575" spans="1:8" x14ac:dyDescent="0.25">
      <c r="A575" s="54">
        <f>COUNTIF($C$3:C575,"Да")</f>
        <v>6</v>
      </c>
      <c r="B575" s="53">
        <f t="shared" si="16"/>
        <v>45973</v>
      </c>
      <c r="C575" s="53" t="str">
        <f>IF(ISERROR(VLOOKUP(B575,Оп28_BYN→RUB!$C$3:$C$24,1,0)),"Нет","Да")</f>
        <v>Нет</v>
      </c>
      <c r="D575" s="54">
        <f t="shared" si="17"/>
        <v>365</v>
      </c>
      <c r="E575" s="55">
        <f>('Все выпуски'!$J$4*'Все выпуски'!$J$8)*((VLOOKUP(IF(C575="Нет",VLOOKUP(A575,Оп28_BYN→RUB!$A$2:$C$24,3,0),VLOOKUP((A575-1),Оп28_BYN→RUB!$A$2:$C$24,3,0)),$B$2:$G$1990,5,0)-VLOOKUP(B575,$B$2:$G$1990,5,0))/365+(VLOOKUP(IF(C575="Нет",VLOOKUP(A575,Оп28_BYN→RUB!$A$2:$C$24,3,0),VLOOKUP((A575-1),Оп28_BYN→RUB!$A$2:$C$24,3,0)),$B$2:$G$1990,6,0)-VLOOKUP(B575,$B$2:$G$1990,6,0))/366)</f>
        <v>53.57952600241974</v>
      </c>
      <c r="F575" s="54">
        <f>COUNTIF(D576:$D$1990,365)</f>
        <v>1049</v>
      </c>
      <c r="G575" s="54">
        <f>COUNTIF(D576:$D$1990,366)</f>
        <v>366</v>
      </c>
      <c r="H575" s="50"/>
    </row>
    <row r="576" spans="1:8" x14ac:dyDescent="0.25">
      <c r="A576" s="54">
        <f>COUNTIF($C$3:C576,"Да")</f>
        <v>6</v>
      </c>
      <c r="B576" s="53">
        <f t="shared" si="16"/>
        <v>45974</v>
      </c>
      <c r="C576" s="53" t="str">
        <f>IF(ISERROR(VLOOKUP(B576,Оп28_BYN→RUB!$C$3:$C$24,1,0)),"Нет","Да")</f>
        <v>Нет</v>
      </c>
      <c r="D576" s="54">
        <f t="shared" si="17"/>
        <v>365</v>
      </c>
      <c r="E576" s="55">
        <f>('Все выпуски'!$J$4*'Все выпуски'!$J$8)*((VLOOKUP(IF(C576="Нет",VLOOKUP(A576,Оп28_BYN→RUB!$A$2:$C$24,3,0),VLOOKUP((A576-1),Оп28_BYN→RUB!$A$2:$C$24,3,0)),$B$2:$G$1990,5,0)-VLOOKUP(B576,$B$2:$G$1990,5,0))/365+(VLOOKUP(IF(C576="Нет",VLOOKUP(A576,Оп28_BYN→RUB!$A$2:$C$24,3,0),VLOOKUP((A576-1),Оп28_BYN→RUB!$A$2:$C$24,3,0)),$B$2:$G$1990,6,0)-VLOOKUP(B576,$B$2:$G$1990,6,0))/366)</f>
        <v>60.276966752722203</v>
      </c>
      <c r="F576" s="54">
        <f>COUNTIF(D577:$D$1990,365)</f>
        <v>1048</v>
      </c>
      <c r="G576" s="54">
        <f>COUNTIF(D577:$D$1990,366)</f>
        <v>366</v>
      </c>
      <c r="H576" s="50"/>
    </row>
    <row r="577" spans="1:8" x14ac:dyDescent="0.25">
      <c r="A577" s="54">
        <f>COUNTIF($C$3:C577,"Да")</f>
        <v>6</v>
      </c>
      <c r="B577" s="53">
        <f t="shared" si="16"/>
        <v>45975</v>
      </c>
      <c r="C577" s="53" t="str">
        <f>IF(ISERROR(VLOOKUP(B577,Оп28_BYN→RUB!$C$3:$C$24,1,0)),"Нет","Да")</f>
        <v>Нет</v>
      </c>
      <c r="D577" s="54">
        <f t="shared" si="17"/>
        <v>365</v>
      </c>
      <c r="E577" s="55">
        <f>('Все выпуски'!$J$4*'Все выпуски'!$J$8)*((VLOOKUP(IF(C577="Нет",VLOOKUP(A577,Оп28_BYN→RUB!$A$2:$C$24,3,0),VLOOKUP((A577-1),Оп28_BYN→RUB!$A$2:$C$24,3,0)),$B$2:$G$1990,5,0)-VLOOKUP(B577,$B$2:$G$1990,5,0))/365+(VLOOKUP(IF(C577="Нет",VLOOKUP(A577,Оп28_BYN→RUB!$A$2:$C$24,3,0),VLOOKUP((A577-1),Оп28_BYN→RUB!$A$2:$C$24,3,0)),$B$2:$G$1990,6,0)-VLOOKUP(B577,$B$2:$G$1990,6,0))/366)</f>
        <v>66.974407503024665</v>
      </c>
      <c r="F577" s="54">
        <f>COUNTIF(D578:$D$1990,365)</f>
        <v>1047</v>
      </c>
      <c r="G577" s="54">
        <f>COUNTIF(D578:$D$1990,366)</f>
        <v>366</v>
      </c>
      <c r="H577" s="50"/>
    </row>
    <row r="578" spans="1:8" x14ac:dyDescent="0.25">
      <c r="A578" s="54">
        <f>COUNTIF($C$3:C578,"Да")</f>
        <v>6</v>
      </c>
      <c r="B578" s="53">
        <f t="shared" si="16"/>
        <v>45976</v>
      </c>
      <c r="C578" s="53" t="str">
        <f>IF(ISERROR(VLOOKUP(B578,Оп28_BYN→RUB!$C$3:$C$24,1,0)),"Нет","Да")</f>
        <v>Нет</v>
      </c>
      <c r="D578" s="54">
        <f t="shared" si="17"/>
        <v>365</v>
      </c>
      <c r="E578" s="55">
        <f>('Все выпуски'!$J$4*'Все выпуски'!$J$8)*((VLOOKUP(IF(C578="Нет",VLOOKUP(A578,Оп28_BYN→RUB!$A$2:$C$24,3,0),VLOOKUP((A578-1),Оп28_BYN→RUB!$A$2:$C$24,3,0)),$B$2:$G$1990,5,0)-VLOOKUP(B578,$B$2:$G$1990,5,0))/365+(VLOOKUP(IF(C578="Нет",VLOOKUP(A578,Оп28_BYN→RUB!$A$2:$C$24,3,0),VLOOKUP((A578-1),Оп28_BYN→RUB!$A$2:$C$24,3,0)),$B$2:$G$1990,6,0)-VLOOKUP(B578,$B$2:$G$1990,6,0))/366)</f>
        <v>73.671848253327141</v>
      </c>
      <c r="F578" s="54">
        <f>COUNTIF(D579:$D$1990,365)</f>
        <v>1046</v>
      </c>
      <c r="G578" s="54">
        <f>COUNTIF(D579:$D$1990,366)</f>
        <v>366</v>
      </c>
      <c r="H578" s="50"/>
    </row>
    <row r="579" spans="1:8" x14ac:dyDescent="0.25">
      <c r="A579" s="54">
        <f>COUNTIF($C$3:C579,"Да")</f>
        <v>6</v>
      </c>
      <c r="B579" s="53">
        <f t="shared" si="16"/>
        <v>45977</v>
      </c>
      <c r="C579" s="53" t="str">
        <f>IF(ISERROR(VLOOKUP(B579,Оп28_BYN→RUB!$C$3:$C$24,1,0)),"Нет","Да")</f>
        <v>Нет</v>
      </c>
      <c r="D579" s="54">
        <f t="shared" si="17"/>
        <v>365</v>
      </c>
      <c r="E579" s="55">
        <f>('Все выпуски'!$J$4*'Все выпуски'!$J$8)*((VLOOKUP(IF(C579="Нет",VLOOKUP(A579,Оп28_BYN→RUB!$A$2:$C$24,3,0),VLOOKUP((A579-1),Оп28_BYN→RUB!$A$2:$C$24,3,0)),$B$2:$G$1990,5,0)-VLOOKUP(B579,$B$2:$G$1990,5,0))/365+(VLOOKUP(IF(C579="Нет",VLOOKUP(A579,Оп28_BYN→RUB!$A$2:$C$24,3,0),VLOOKUP((A579-1),Оп28_BYN→RUB!$A$2:$C$24,3,0)),$B$2:$G$1990,6,0)-VLOOKUP(B579,$B$2:$G$1990,6,0))/366)</f>
        <v>80.369289003629603</v>
      </c>
      <c r="F579" s="54">
        <f>COUNTIF(D580:$D$1990,365)</f>
        <v>1045</v>
      </c>
      <c r="G579" s="54">
        <f>COUNTIF(D580:$D$1990,366)</f>
        <v>366</v>
      </c>
      <c r="H579" s="50"/>
    </row>
    <row r="580" spans="1:8" x14ac:dyDescent="0.25">
      <c r="A580" s="54">
        <f>COUNTIF($C$3:C580,"Да")</f>
        <v>6</v>
      </c>
      <c r="B580" s="53">
        <f t="shared" ref="B580:B643" si="18">B579+1</f>
        <v>45978</v>
      </c>
      <c r="C580" s="53" t="str">
        <f>IF(ISERROR(VLOOKUP(B580,Оп28_BYN→RUB!$C$3:$C$24,1,0)),"Нет","Да")</f>
        <v>Нет</v>
      </c>
      <c r="D580" s="54">
        <f t="shared" ref="D580:D643" si="19">IF(MOD(YEAR(B580),4)=0,366,365)</f>
        <v>365</v>
      </c>
      <c r="E580" s="55">
        <f>('Все выпуски'!$J$4*'Все выпуски'!$J$8)*((VLOOKUP(IF(C580="Нет",VLOOKUP(A580,Оп28_BYN→RUB!$A$2:$C$24,3,0),VLOOKUP((A580-1),Оп28_BYN→RUB!$A$2:$C$24,3,0)),$B$2:$G$1990,5,0)-VLOOKUP(B580,$B$2:$G$1990,5,0))/365+(VLOOKUP(IF(C580="Нет",VLOOKUP(A580,Оп28_BYN→RUB!$A$2:$C$24,3,0),VLOOKUP((A580-1),Оп28_BYN→RUB!$A$2:$C$24,3,0)),$B$2:$G$1990,6,0)-VLOOKUP(B580,$B$2:$G$1990,6,0))/366)</f>
        <v>87.06672975393208</v>
      </c>
      <c r="F580" s="54">
        <f>COUNTIF(D581:$D$1990,365)</f>
        <v>1044</v>
      </c>
      <c r="G580" s="54">
        <f>COUNTIF(D581:$D$1990,366)</f>
        <v>366</v>
      </c>
      <c r="H580" s="50"/>
    </row>
    <row r="581" spans="1:8" x14ac:dyDescent="0.25">
      <c r="A581" s="54">
        <f>COUNTIF($C$3:C581,"Да")</f>
        <v>6</v>
      </c>
      <c r="B581" s="53">
        <f t="shared" si="18"/>
        <v>45979</v>
      </c>
      <c r="C581" s="53" t="str">
        <f>IF(ISERROR(VLOOKUP(B581,Оп28_BYN→RUB!$C$3:$C$24,1,0)),"Нет","Да")</f>
        <v>Нет</v>
      </c>
      <c r="D581" s="54">
        <f t="shared" si="19"/>
        <v>365</v>
      </c>
      <c r="E581" s="55">
        <f>('Все выпуски'!$J$4*'Все выпуски'!$J$8)*((VLOOKUP(IF(C581="Нет",VLOOKUP(A581,Оп28_BYN→RUB!$A$2:$C$24,3,0),VLOOKUP((A581-1),Оп28_BYN→RUB!$A$2:$C$24,3,0)),$B$2:$G$1990,5,0)-VLOOKUP(B581,$B$2:$G$1990,5,0))/365+(VLOOKUP(IF(C581="Нет",VLOOKUP(A581,Оп28_BYN→RUB!$A$2:$C$24,3,0),VLOOKUP((A581-1),Оп28_BYN→RUB!$A$2:$C$24,3,0)),$B$2:$G$1990,6,0)-VLOOKUP(B581,$B$2:$G$1990,6,0))/366)</f>
        <v>93.764170504234556</v>
      </c>
      <c r="F581" s="54">
        <f>COUNTIF(D582:$D$1990,365)</f>
        <v>1043</v>
      </c>
      <c r="G581" s="54">
        <f>COUNTIF(D582:$D$1990,366)</f>
        <v>366</v>
      </c>
      <c r="H581" s="50"/>
    </row>
    <row r="582" spans="1:8" x14ac:dyDescent="0.25">
      <c r="A582" s="54">
        <f>COUNTIF($C$3:C582,"Да")</f>
        <v>6</v>
      </c>
      <c r="B582" s="53">
        <f t="shared" si="18"/>
        <v>45980</v>
      </c>
      <c r="C582" s="53" t="str">
        <f>IF(ISERROR(VLOOKUP(B582,Оп28_BYN→RUB!$C$3:$C$24,1,0)),"Нет","Да")</f>
        <v>Нет</v>
      </c>
      <c r="D582" s="54">
        <f t="shared" si="19"/>
        <v>365</v>
      </c>
      <c r="E582" s="55">
        <f>('Все выпуски'!$J$4*'Все выпуски'!$J$8)*((VLOOKUP(IF(C582="Нет",VLOOKUP(A582,Оп28_BYN→RUB!$A$2:$C$24,3,0),VLOOKUP((A582-1),Оп28_BYN→RUB!$A$2:$C$24,3,0)),$B$2:$G$1990,5,0)-VLOOKUP(B582,$B$2:$G$1990,5,0))/365+(VLOOKUP(IF(C582="Нет",VLOOKUP(A582,Оп28_BYN→RUB!$A$2:$C$24,3,0),VLOOKUP((A582-1),Оп28_BYN→RUB!$A$2:$C$24,3,0)),$B$2:$G$1990,6,0)-VLOOKUP(B582,$B$2:$G$1990,6,0))/366)</f>
        <v>100.461611254537</v>
      </c>
      <c r="F582" s="54">
        <f>COUNTIF(D583:$D$1990,365)</f>
        <v>1042</v>
      </c>
      <c r="G582" s="54">
        <f>COUNTIF(D583:$D$1990,366)</f>
        <v>366</v>
      </c>
      <c r="H582" s="50"/>
    </row>
    <row r="583" spans="1:8" x14ac:dyDescent="0.25">
      <c r="A583" s="54">
        <f>COUNTIF($C$3:C583,"Да")</f>
        <v>6</v>
      </c>
      <c r="B583" s="53">
        <f t="shared" si="18"/>
        <v>45981</v>
      </c>
      <c r="C583" s="53" t="str">
        <f>IF(ISERROR(VLOOKUP(B583,Оп28_BYN→RUB!$C$3:$C$24,1,0)),"Нет","Да")</f>
        <v>Нет</v>
      </c>
      <c r="D583" s="54">
        <f t="shared" si="19"/>
        <v>365</v>
      </c>
      <c r="E583" s="55">
        <f>('Все выпуски'!$J$4*'Все выпуски'!$J$8)*((VLOOKUP(IF(C583="Нет",VLOOKUP(A583,Оп28_BYN→RUB!$A$2:$C$24,3,0),VLOOKUP((A583-1),Оп28_BYN→RUB!$A$2:$C$24,3,0)),$B$2:$G$1990,5,0)-VLOOKUP(B583,$B$2:$G$1990,5,0))/365+(VLOOKUP(IF(C583="Нет",VLOOKUP(A583,Оп28_BYN→RUB!$A$2:$C$24,3,0),VLOOKUP((A583-1),Оп28_BYN→RUB!$A$2:$C$24,3,0)),$B$2:$G$1990,6,0)-VLOOKUP(B583,$B$2:$G$1990,6,0))/366)</f>
        <v>107.15905200483948</v>
      </c>
      <c r="F583" s="54">
        <f>COUNTIF(D584:$D$1990,365)</f>
        <v>1041</v>
      </c>
      <c r="G583" s="54">
        <f>COUNTIF(D584:$D$1990,366)</f>
        <v>366</v>
      </c>
      <c r="H583" s="50"/>
    </row>
    <row r="584" spans="1:8" x14ac:dyDescent="0.25">
      <c r="A584" s="54">
        <f>COUNTIF($C$3:C584,"Да")</f>
        <v>6</v>
      </c>
      <c r="B584" s="53">
        <f t="shared" si="18"/>
        <v>45982</v>
      </c>
      <c r="C584" s="53" t="str">
        <f>IF(ISERROR(VLOOKUP(B584,Оп28_BYN→RUB!$C$3:$C$24,1,0)),"Нет","Да")</f>
        <v>Нет</v>
      </c>
      <c r="D584" s="54">
        <f t="shared" si="19"/>
        <v>365</v>
      </c>
      <c r="E584" s="55">
        <f>('Все выпуски'!$J$4*'Все выпуски'!$J$8)*((VLOOKUP(IF(C584="Нет",VLOOKUP(A584,Оп28_BYN→RUB!$A$2:$C$24,3,0),VLOOKUP((A584-1),Оп28_BYN→RUB!$A$2:$C$24,3,0)),$B$2:$G$1990,5,0)-VLOOKUP(B584,$B$2:$G$1990,5,0))/365+(VLOOKUP(IF(C584="Нет",VLOOKUP(A584,Оп28_BYN→RUB!$A$2:$C$24,3,0),VLOOKUP((A584-1),Оп28_BYN→RUB!$A$2:$C$24,3,0)),$B$2:$G$1990,6,0)-VLOOKUP(B584,$B$2:$G$1990,6,0))/366)</f>
        <v>113.85649275514196</v>
      </c>
      <c r="F584" s="54">
        <f>COUNTIF(D585:$D$1990,365)</f>
        <v>1040</v>
      </c>
      <c r="G584" s="54">
        <f>COUNTIF(D585:$D$1990,366)</f>
        <v>366</v>
      </c>
      <c r="H584" s="50"/>
    </row>
    <row r="585" spans="1:8" x14ac:dyDescent="0.25">
      <c r="A585" s="54">
        <f>COUNTIF($C$3:C585,"Да")</f>
        <v>6</v>
      </c>
      <c r="B585" s="53">
        <f t="shared" si="18"/>
        <v>45983</v>
      </c>
      <c r="C585" s="53" t="str">
        <f>IF(ISERROR(VLOOKUP(B585,Оп28_BYN→RUB!$C$3:$C$24,1,0)),"Нет","Да")</f>
        <v>Нет</v>
      </c>
      <c r="D585" s="54">
        <f t="shared" si="19"/>
        <v>365</v>
      </c>
      <c r="E585" s="55">
        <f>('Все выпуски'!$J$4*'Все выпуски'!$J$8)*((VLOOKUP(IF(C585="Нет",VLOOKUP(A585,Оп28_BYN→RUB!$A$2:$C$24,3,0),VLOOKUP((A585-1),Оп28_BYN→RUB!$A$2:$C$24,3,0)),$B$2:$G$1990,5,0)-VLOOKUP(B585,$B$2:$G$1990,5,0))/365+(VLOOKUP(IF(C585="Нет",VLOOKUP(A585,Оп28_BYN→RUB!$A$2:$C$24,3,0),VLOOKUP((A585-1),Оп28_BYN→RUB!$A$2:$C$24,3,0)),$B$2:$G$1990,6,0)-VLOOKUP(B585,$B$2:$G$1990,6,0))/366)</f>
        <v>120.55393350544441</v>
      </c>
      <c r="F585" s="54">
        <f>COUNTIF(D586:$D$1990,365)</f>
        <v>1039</v>
      </c>
      <c r="G585" s="54">
        <f>COUNTIF(D586:$D$1990,366)</f>
        <v>366</v>
      </c>
      <c r="H585" s="50"/>
    </row>
    <row r="586" spans="1:8" x14ac:dyDescent="0.25">
      <c r="A586" s="54">
        <f>COUNTIF($C$3:C586,"Да")</f>
        <v>6</v>
      </c>
      <c r="B586" s="53">
        <f t="shared" si="18"/>
        <v>45984</v>
      </c>
      <c r="C586" s="53" t="str">
        <f>IF(ISERROR(VLOOKUP(B586,Оп28_BYN→RUB!$C$3:$C$24,1,0)),"Нет","Да")</f>
        <v>Нет</v>
      </c>
      <c r="D586" s="54">
        <f t="shared" si="19"/>
        <v>365</v>
      </c>
      <c r="E586" s="55">
        <f>('Все выпуски'!$J$4*'Все выпуски'!$J$8)*((VLOOKUP(IF(C586="Нет",VLOOKUP(A586,Оп28_BYN→RUB!$A$2:$C$24,3,0),VLOOKUP((A586-1),Оп28_BYN→RUB!$A$2:$C$24,3,0)),$B$2:$G$1990,5,0)-VLOOKUP(B586,$B$2:$G$1990,5,0))/365+(VLOOKUP(IF(C586="Нет",VLOOKUP(A586,Оп28_BYN→RUB!$A$2:$C$24,3,0),VLOOKUP((A586-1),Оп28_BYN→RUB!$A$2:$C$24,3,0)),$B$2:$G$1990,6,0)-VLOOKUP(B586,$B$2:$G$1990,6,0))/366)</f>
        <v>127.25137425574688</v>
      </c>
      <c r="F586" s="54">
        <f>COUNTIF(D587:$D$1990,365)</f>
        <v>1038</v>
      </c>
      <c r="G586" s="54">
        <f>COUNTIF(D587:$D$1990,366)</f>
        <v>366</v>
      </c>
      <c r="H586" s="50"/>
    </row>
    <row r="587" spans="1:8" x14ac:dyDescent="0.25">
      <c r="A587" s="54">
        <f>COUNTIF($C$3:C587,"Да")</f>
        <v>6</v>
      </c>
      <c r="B587" s="53">
        <f t="shared" si="18"/>
        <v>45985</v>
      </c>
      <c r="C587" s="53" t="str">
        <f>IF(ISERROR(VLOOKUP(B587,Оп28_BYN→RUB!$C$3:$C$24,1,0)),"Нет","Да")</f>
        <v>Нет</v>
      </c>
      <c r="D587" s="54">
        <f t="shared" si="19"/>
        <v>365</v>
      </c>
      <c r="E587" s="55">
        <f>('Все выпуски'!$J$4*'Все выпуски'!$J$8)*((VLOOKUP(IF(C587="Нет",VLOOKUP(A587,Оп28_BYN→RUB!$A$2:$C$24,3,0),VLOOKUP((A587-1),Оп28_BYN→RUB!$A$2:$C$24,3,0)),$B$2:$G$1990,5,0)-VLOOKUP(B587,$B$2:$G$1990,5,0))/365+(VLOOKUP(IF(C587="Нет",VLOOKUP(A587,Оп28_BYN→RUB!$A$2:$C$24,3,0),VLOOKUP((A587-1),Оп28_BYN→RUB!$A$2:$C$24,3,0)),$B$2:$G$1990,6,0)-VLOOKUP(B587,$B$2:$G$1990,6,0))/366)</f>
        <v>133.94881500604933</v>
      </c>
      <c r="F587" s="54">
        <f>COUNTIF(D588:$D$1990,365)</f>
        <v>1037</v>
      </c>
      <c r="G587" s="54">
        <f>COUNTIF(D588:$D$1990,366)</f>
        <v>366</v>
      </c>
      <c r="H587" s="50"/>
    </row>
    <row r="588" spans="1:8" x14ac:dyDescent="0.25">
      <c r="A588" s="54">
        <f>COUNTIF($C$3:C588,"Да")</f>
        <v>6</v>
      </c>
      <c r="B588" s="53">
        <f t="shared" si="18"/>
        <v>45986</v>
      </c>
      <c r="C588" s="53" t="str">
        <f>IF(ISERROR(VLOOKUP(B588,Оп28_BYN→RUB!$C$3:$C$24,1,0)),"Нет","Да")</f>
        <v>Нет</v>
      </c>
      <c r="D588" s="54">
        <f t="shared" si="19"/>
        <v>365</v>
      </c>
      <c r="E588" s="55">
        <f>('Все выпуски'!$J$4*'Все выпуски'!$J$8)*((VLOOKUP(IF(C588="Нет",VLOOKUP(A588,Оп28_BYN→RUB!$A$2:$C$24,3,0),VLOOKUP((A588-1),Оп28_BYN→RUB!$A$2:$C$24,3,0)),$B$2:$G$1990,5,0)-VLOOKUP(B588,$B$2:$G$1990,5,0))/365+(VLOOKUP(IF(C588="Нет",VLOOKUP(A588,Оп28_BYN→RUB!$A$2:$C$24,3,0),VLOOKUP((A588-1),Оп28_BYN→RUB!$A$2:$C$24,3,0)),$B$2:$G$1990,6,0)-VLOOKUP(B588,$B$2:$G$1990,6,0))/366)</f>
        <v>140.64625575635182</v>
      </c>
      <c r="F588" s="54">
        <f>COUNTIF(D589:$D$1990,365)</f>
        <v>1036</v>
      </c>
      <c r="G588" s="54">
        <f>COUNTIF(D589:$D$1990,366)</f>
        <v>366</v>
      </c>
      <c r="H588" s="50"/>
    </row>
    <row r="589" spans="1:8" x14ac:dyDescent="0.25">
      <c r="A589" s="54">
        <f>COUNTIF($C$3:C589,"Да")</f>
        <v>6</v>
      </c>
      <c r="B589" s="53">
        <f t="shared" si="18"/>
        <v>45987</v>
      </c>
      <c r="C589" s="53" t="str">
        <f>IF(ISERROR(VLOOKUP(B589,Оп28_BYN→RUB!$C$3:$C$24,1,0)),"Нет","Да")</f>
        <v>Нет</v>
      </c>
      <c r="D589" s="54">
        <f t="shared" si="19"/>
        <v>365</v>
      </c>
      <c r="E589" s="55">
        <f>('Все выпуски'!$J$4*'Все выпуски'!$J$8)*((VLOOKUP(IF(C589="Нет",VLOOKUP(A589,Оп28_BYN→RUB!$A$2:$C$24,3,0),VLOOKUP((A589-1),Оп28_BYN→RUB!$A$2:$C$24,3,0)),$B$2:$G$1990,5,0)-VLOOKUP(B589,$B$2:$G$1990,5,0))/365+(VLOOKUP(IF(C589="Нет",VLOOKUP(A589,Оп28_BYN→RUB!$A$2:$C$24,3,0),VLOOKUP((A589-1),Оп28_BYN→RUB!$A$2:$C$24,3,0)),$B$2:$G$1990,6,0)-VLOOKUP(B589,$B$2:$G$1990,6,0))/366)</f>
        <v>147.34369650665428</v>
      </c>
      <c r="F589" s="54">
        <f>COUNTIF(D590:$D$1990,365)</f>
        <v>1035</v>
      </c>
      <c r="G589" s="54">
        <f>COUNTIF(D590:$D$1990,366)</f>
        <v>366</v>
      </c>
      <c r="H589" s="50"/>
    </row>
    <row r="590" spans="1:8" x14ac:dyDescent="0.25">
      <c r="A590" s="54">
        <f>COUNTIF($C$3:C590,"Да")</f>
        <v>6</v>
      </c>
      <c r="B590" s="53">
        <f t="shared" si="18"/>
        <v>45988</v>
      </c>
      <c r="C590" s="53" t="str">
        <f>IF(ISERROR(VLOOKUP(B590,Оп28_BYN→RUB!$C$3:$C$24,1,0)),"Нет","Да")</f>
        <v>Нет</v>
      </c>
      <c r="D590" s="54">
        <f t="shared" si="19"/>
        <v>365</v>
      </c>
      <c r="E590" s="55">
        <f>('Все выпуски'!$J$4*'Все выпуски'!$J$8)*((VLOOKUP(IF(C590="Нет",VLOOKUP(A590,Оп28_BYN→RUB!$A$2:$C$24,3,0),VLOOKUP((A590-1),Оп28_BYN→RUB!$A$2:$C$24,3,0)),$B$2:$G$1990,5,0)-VLOOKUP(B590,$B$2:$G$1990,5,0))/365+(VLOOKUP(IF(C590="Нет",VLOOKUP(A590,Оп28_BYN→RUB!$A$2:$C$24,3,0),VLOOKUP((A590-1),Оп28_BYN→RUB!$A$2:$C$24,3,0)),$B$2:$G$1990,6,0)-VLOOKUP(B590,$B$2:$G$1990,6,0))/366)</f>
        <v>154.04113725695677</v>
      </c>
      <c r="F590" s="54">
        <f>COUNTIF(D591:$D$1990,365)</f>
        <v>1034</v>
      </c>
      <c r="G590" s="54">
        <f>COUNTIF(D591:$D$1990,366)</f>
        <v>366</v>
      </c>
      <c r="H590" s="50"/>
    </row>
    <row r="591" spans="1:8" x14ac:dyDescent="0.25">
      <c r="A591" s="54">
        <f>COUNTIF($C$3:C591,"Да")</f>
        <v>6</v>
      </c>
      <c r="B591" s="53">
        <f t="shared" si="18"/>
        <v>45989</v>
      </c>
      <c r="C591" s="53" t="str">
        <f>IF(ISERROR(VLOOKUP(B591,Оп28_BYN→RUB!$C$3:$C$24,1,0)),"Нет","Да")</f>
        <v>Нет</v>
      </c>
      <c r="D591" s="54">
        <f t="shared" si="19"/>
        <v>365</v>
      </c>
      <c r="E591" s="55">
        <f>('Все выпуски'!$J$4*'Все выпуски'!$J$8)*((VLOOKUP(IF(C591="Нет",VLOOKUP(A591,Оп28_BYN→RUB!$A$2:$C$24,3,0),VLOOKUP((A591-1),Оп28_BYN→RUB!$A$2:$C$24,3,0)),$B$2:$G$1990,5,0)-VLOOKUP(B591,$B$2:$G$1990,5,0))/365+(VLOOKUP(IF(C591="Нет",VLOOKUP(A591,Оп28_BYN→RUB!$A$2:$C$24,3,0),VLOOKUP((A591-1),Оп28_BYN→RUB!$A$2:$C$24,3,0)),$B$2:$G$1990,6,0)-VLOOKUP(B591,$B$2:$G$1990,6,0))/366)</f>
        <v>160.73857800725921</v>
      </c>
      <c r="F591" s="54">
        <f>COUNTIF(D592:$D$1990,365)</f>
        <v>1033</v>
      </c>
      <c r="G591" s="54">
        <f>COUNTIF(D592:$D$1990,366)</f>
        <v>366</v>
      </c>
      <c r="H591" s="50"/>
    </row>
    <row r="592" spans="1:8" x14ac:dyDescent="0.25">
      <c r="A592" s="54">
        <f>COUNTIF($C$3:C592,"Да")</f>
        <v>6</v>
      </c>
      <c r="B592" s="53">
        <f t="shared" si="18"/>
        <v>45990</v>
      </c>
      <c r="C592" s="53" t="str">
        <f>IF(ISERROR(VLOOKUP(B592,Оп28_BYN→RUB!$C$3:$C$24,1,0)),"Нет","Да")</f>
        <v>Нет</v>
      </c>
      <c r="D592" s="54">
        <f t="shared" si="19"/>
        <v>365</v>
      </c>
      <c r="E592" s="55">
        <f>('Все выпуски'!$J$4*'Все выпуски'!$J$8)*((VLOOKUP(IF(C592="Нет",VLOOKUP(A592,Оп28_BYN→RUB!$A$2:$C$24,3,0),VLOOKUP((A592-1),Оп28_BYN→RUB!$A$2:$C$24,3,0)),$B$2:$G$1990,5,0)-VLOOKUP(B592,$B$2:$G$1990,5,0))/365+(VLOOKUP(IF(C592="Нет",VLOOKUP(A592,Оп28_BYN→RUB!$A$2:$C$24,3,0),VLOOKUP((A592-1),Оп28_BYN→RUB!$A$2:$C$24,3,0)),$B$2:$G$1990,6,0)-VLOOKUP(B592,$B$2:$G$1990,6,0))/366)</f>
        <v>167.43601875756167</v>
      </c>
      <c r="F592" s="54">
        <f>COUNTIF(D593:$D$1990,365)</f>
        <v>1032</v>
      </c>
      <c r="G592" s="54">
        <f>COUNTIF(D593:$D$1990,366)</f>
        <v>366</v>
      </c>
      <c r="H592" s="50"/>
    </row>
    <row r="593" spans="1:8" x14ac:dyDescent="0.25">
      <c r="A593" s="54">
        <f>COUNTIF($C$3:C593,"Да")</f>
        <v>6</v>
      </c>
      <c r="B593" s="53">
        <f t="shared" si="18"/>
        <v>45991</v>
      </c>
      <c r="C593" s="53" t="str">
        <f>IF(ISERROR(VLOOKUP(B593,Оп28_BYN→RUB!$C$3:$C$24,1,0)),"Нет","Да")</f>
        <v>Нет</v>
      </c>
      <c r="D593" s="54">
        <f t="shared" si="19"/>
        <v>365</v>
      </c>
      <c r="E593" s="55">
        <f>('Все выпуски'!$J$4*'Все выпуски'!$J$8)*((VLOOKUP(IF(C593="Нет",VLOOKUP(A593,Оп28_BYN→RUB!$A$2:$C$24,3,0),VLOOKUP((A593-1),Оп28_BYN→RUB!$A$2:$C$24,3,0)),$B$2:$G$1990,5,0)-VLOOKUP(B593,$B$2:$G$1990,5,0))/365+(VLOOKUP(IF(C593="Нет",VLOOKUP(A593,Оп28_BYN→RUB!$A$2:$C$24,3,0),VLOOKUP((A593-1),Оп28_BYN→RUB!$A$2:$C$24,3,0)),$B$2:$G$1990,6,0)-VLOOKUP(B593,$B$2:$G$1990,6,0))/366)</f>
        <v>174.13345950786416</v>
      </c>
      <c r="F593" s="54">
        <f>COUNTIF(D594:$D$1990,365)</f>
        <v>1031</v>
      </c>
      <c r="G593" s="54">
        <f>COUNTIF(D594:$D$1990,366)</f>
        <v>366</v>
      </c>
      <c r="H593" s="50"/>
    </row>
    <row r="594" spans="1:8" x14ac:dyDescent="0.25">
      <c r="A594" s="54">
        <f>COUNTIF($C$3:C594,"Да")</f>
        <v>6</v>
      </c>
      <c r="B594" s="53">
        <f t="shared" si="18"/>
        <v>45992</v>
      </c>
      <c r="C594" s="53" t="str">
        <f>IF(ISERROR(VLOOKUP(B594,Оп28_BYN→RUB!$C$3:$C$24,1,0)),"Нет","Да")</f>
        <v>Нет</v>
      </c>
      <c r="D594" s="54">
        <f t="shared" si="19"/>
        <v>365</v>
      </c>
      <c r="E594" s="55">
        <f>('Все выпуски'!$J$4*'Все выпуски'!$J$8)*((VLOOKUP(IF(C594="Нет",VLOOKUP(A594,Оп28_BYN→RUB!$A$2:$C$24,3,0),VLOOKUP((A594-1),Оп28_BYN→RUB!$A$2:$C$24,3,0)),$B$2:$G$1990,5,0)-VLOOKUP(B594,$B$2:$G$1990,5,0))/365+(VLOOKUP(IF(C594="Нет",VLOOKUP(A594,Оп28_BYN→RUB!$A$2:$C$24,3,0),VLOOKUP((A594-1),Оп28_BYN→RUB!$A$2:$C$24,3,0)),$B$2:$G$1990,6,0)-VLOOKUP(B594,$B$2:$G$1990,6,0))/366)</f>
        <v>180.83090025816662</v>
      </c>
      <c r="F594" s="54">
        <f>COUNTIF(D595:$D$1990,365)</f>
        <v>1030</v>
      </c>
      <c r="G594" s="54">
        <f>COUNTIF(D595:$D$1990,366)</f>
        <v>366</v>
      </c>
      <c r="H594" s="50"/>
    </row>
    <row r="595" spans="1:8" x14ac:dyDescent="0.25">
      <c r="A595" s="54">
        <f>COUNTIF($C$3:C595,"Да")</f>
        <v>6</v>
      </c>
      <c r="B595" s="53">
        <f t="shared" si="18"/>
        <v>45993</v>
      </c>
      <c r="C595" s="53" t="str">
        <f>IF(ISERROR(VLOOKUP(B595,Оп28_BYN→RUB!$C$3:$C$24,1,0)),"Нет","Да")</f>
        <v>Нет</v>
      </c>
      <c r="D595" s="54">
        <f t="shared" si="19"/>
        <v>365</v>
      </c>
      <c r="E595" s="55">
        <f>('Все выпуски'!$J$4*'Все выпуски'!$J$8)*((VLOOKUP(IF(C595="Нет",VLOOKUP(A595,Оп28_BYN→RUB!$A$2:$C$24,3,0),VLOOKUP((A595-1),Оп28_BYN→RUB!$A$2:$C$24,3,0)),$B$2:$G$1990,5,0)-VLOOKUP(B595,$B$2:$G$1990,5,0))/365+(VLOOKUP(IF(C595="Нет",VLOOKUP(A595,Оп28_BYN→RUB!$A$2:$C$24,3,0),VLOOKUP((A595-1),Оп28_BYN→RUB!$A$2:$C$24,3,0)),$B$2:$G$1990,6,0)-VLOOKUP(B595,$B$2:$G$1990,6,0))/366)</f>
        <v>187.52834100846911</v>
      </c>
      <c r="F595" s="54">
        <f>COUNTIF(D596:$D$1990,365)</f>
        <v>1029</v>
      </c>
      <c r="G595" s="54">
        <f>COUNTIF(D596:$D$1990,366)</f>
        <v>366</v>
      </c>
      <c r="H595" s="50"/>
    </row>
    <row r="596" spans="1:8" x14ac:dyDescent="0.25">
      <c r="A596" s="54">
        <f>COUNTIF($C$3:C596,"Да")</f>
        <v>6</v>
      </c>
      <c r="B596" s="53">
        <f t="shared" si="18"/>
        <v>45994</v>
      </c>
      <c r="C596" s="53" t="str">
        <f>IF(ISERROR(VLOOKUP(B596,Оп28_BYN→RUB!$C$3:$C$24,1,0)),"Нет","Да")</f>
        <v>Нет</v>
      </c>
      <c r="D596" s="54">
        <f t="shared" si="19"/>
        <v>365</v>
      </c>
      <c r="E596" s="55">
        <f>('Все выпуски'!$J$4*'Все выпуски'!$J$8)*((VLOOKUP(IF(C596="Нет",VLOOKUP(A596,Оп28_BYN→RUB!$A$2:$C$24,3,0),VLOOKUP((A596-1),Оп28_BYN→RUB!$A$2:$C$24,3,0)),$B$2:$G$1990,5,0)-VLOOKUP(B596,$B$2:$G$1990,5,0))/365+(VLOOKUP(IF(C596="Нет",VLOOKUP(A596,Оп28_BYN→RUB!$A$2:$C$24,3,0),VLOOKUP((A596-1),Оп28_BYN→RUB!$A$2:$C$24,3,0)),$B$2:$G$1990,6,0)-VLOOKUP(B596,$B$2:$G$1990,6,0))/366)</f>
        <v>194.22578175877157</v>
      </c>
      <c r="F596" s="54">
        <f>COUNTIF(D597:$D$1990,365)</f>
        <v>1028</v>
      </c>
      <c r="G596" s="54">
        <f>COUNTIF(D597:$D$1990,366)</f>
        <v>366</v>
      </c>
      <c r="H596" s="50"/>
    </row>
    <row r="597" spans="1:8" x14ac:dyDescent="0.25">
      <c r="A597" s="54">
        <f>COUNTIF($C$3:C597,"Да")</f>
        <v>6</v>
      </c>
      <c r="B597" s="53">
        <f t="shared" si="18"/>
        <v>45995</v>
      </c>
      <c r="C597" s="53" t="str">
        <f>IF(ISERROR(VLOOKUP(B597,Оп28_BYN→RUB!$C$3:$C$24,1,0)),"Нет","Да")</f>
        <v>Нет</v>
      </c>
      <c r="D597" s="54">
        <f t="shared" si="19"/>
        <v>365</v>
      </c>
      <c r="E597" s="55">
        <f>('Все выпуски'!$J$4*'Все выпуски'!$J$8)*((VLOOKUP(IF(C597="Нет",VLOOKUP(A597,Оп28_BYN→RUB!$A$2:$C$24,3,0),VLOOKUP((A597-1),Оп28_BYN→RUB!$A$2:$C$24,3,0)),$B$2:$G$1990,5,0)-VLOOKUP(B597,$B$2:$G$1990,5,0))/365+(VLOOKUP(IF(C597="Нет",VLOOKUP(A597,Оп28_BYN→RUB!$A$2:$C$24,3,0),VLOOKUP((A597-1),Оп28_BYN→RUB!$A$2:$C$24,3,0)),$B$2:$G$1990,6,0)-VLOOKUP(B597,$B$2:$G$1990,6,0))/366)</f>
        <v>200.92322250907401</v>
      </c>
      <c r="F597" s="54">
        <f>COUNTIF(D598:$D$1990,365)</f>
        <v>1027</v>
      </c>
      <c r="G597" s="54">
        <f>COUNTIF(D598:$D$1990,366)</f>
        <v>366</v>
      </c>
      <c r="H597" s="50"/>
    </row>
    <row r="598" spans="1:8" x14ac:dyDescent="0.25">
      <c r="A598" s="54">
        <f>COUNTIF($C$3:C598,"Да")</f>
        <v>6</v>
      </c>
      <c r="B598" s="53">
        <f t="shared" si="18"/>
        <v>45996</v>
      </c>
      <c r="C598" s="53" t="str">
        <f>IF(ISERROR(VLOOKUP(B598,Оп28_BYN→RUB!$C$3:$C$24,1,0)),"Нет","Да")</f>
        <v>Нет</v>
      </c>
      <c r="D598" s="54">
        <f t="shared" si="19"/>
        <v>365</v>
      </c>
      <c r="E598" s="55">
        <f>('Все выпуски'!$J$4*'Все выпуски'!$J$8)*((VLOOKUP(IF(C598="Нет",VLOOKUP(A598,Оп28_BYN→RUB!$A$2:$C$24,3,0),VLOOKUP((A598-1),Оп28_BYN→RUB!$A$2:$C$24,3,0)),$B$2:$G$1990,5,0)-VLOOKUP(B598,$B$2:$G$1990,5,0))/365+(VLOOKUP(IF(C598="Нет",VLOOKUP(A598,Оп28_BYN→RUB!$A$2:$C$24,3,0),VLOOKUP((A598-1),Оп28_BYN→RUB!$A$2:$C$24,3,0)),$B$2:$G$1990,6,0)-VLOOKUP(B598,$B$2:$G$1990,6,0))/366)</f>
        <v>207.6206632593765</v>
      </c>
      <c r="F598" s="54">
        <f>COUNTIF(D599:$D$1990,365)</f>
        <v>1026</v>
      </c>
      <c r="G598" s="54">
        <f>COUNTIF(D599:$D$1990,366)</f>
        <v>366</v>
      </c>
      <c r="H598" s="50"/>
    </row>
    <row r="599" spans="1:8" x14ac:dyDescent="0.25">
      <c r="A599" s="54">
        <f>COUNTIF($C$3:C599,"Да")</f>
        <v>6</v>
      </c>
      <c r="B599" s="53">
        <f t="shared" si="18"/>
        <v>45997</v>
      </c>
      <c r="C599" s="53" t="str">
        <f>IF(ISERROR(VLOOKUP(B599,Оп28_BYN→RUB!$C$3:$C$24,1,0)),"Нет","Да")</f>
        <v>Нет</v>
      </c>
      <c r="D599" s="54">
        <f t="shared" si="19"/>
        <v>365</v>
      </c>
      <c r="E599" s="55">
        <f>('Все выпуски'!$J$4*'Все выпуски'!$J$8)*((VLOOKUP(IF(C599="Нет",VLOOKUP(A599,Оп28_BYN→RUB!$A$2:$C$24,3,0),VLOOKUP((A599-1),Оп28_BYN→RUB!$A$2:$C$24,3,0)),$B$2:$G$1990,5,0)-VLOOKUP(B599,$B$2:$G$1990,5,0))/365+(VLOOKUP(IF(C599="Нет",VLOOKUP(A599,Оп28_BYN→RUB!$A$2:$C$24,3,0),VLOOKUP((A599-1),Оп28_BYN→RUB!$A$2:$C$24,3,0)),$B$2:$G$1990,6,0)-VLOOKUP(B599,$B$2:$G$1990,6,0))/366)</f>
        <v>214.31810400967896</v>
      </c>
      <c r="F599" s="54">
        <f>COUNTIF(D600:$D$1990,365)</f>
        <v>1025</v>
      </c>
      <c r="G599" s="54">
        <f>COUNTIF(D600:$D$1990,366)</f>
        <v>366</v>
      </c>
      <c r="H599" s="50"/>
    </row>
    <row r="600" spans="1:8" x14ac:dyDescent="0.25">
      <c r="A600" s="54">
        <f>COUNTIF($C$3:C600,"Да")</f>
        <v>6</v>
      </c>
      <c r="B600" s="53">
        <f t="shared" si="18"/>
        <v>45998</v>
      </c>
      <c r="C600" s="53" t="str">
        <f>IF(ISERROR(VLOOKUP(B600,Оп28_BYN→RUB!$C$3:$C$24,1,0)),"Нет","Да")</f>
        <v>Нет</v>
      </c>
      <c r="D600" s="54">
        <f t="shared" si="19"/>
        <v>365</v>
      </c>
      <c r="E600" s="55">
        <f>('Все выпуски'!$J$4*'Все выпуски'!$J$8)*((VLOOKUP(IF(C600="Нет",VLOOKUP(A600,Оп28_BYN→RUB!$A$2:$C$24,3,0),VLOOKUP((A600-1),Оп28_BYN→RUB!$A$2:$C$24,3,0)),$B$2:$G$1990,5,0)-VLOOKUP(B600,$B$2:$G$1990,5,0))/365+(VLOOKUP(IF(C600="Нет",VLOOKUP(A600,Оп28_BYN→RUB!$A$2:$C$24,3,0),VLOOKUP((A600-1),Оп28_BYN→RUB!$A$2:$C$24,3,0)),$B$2:$G$1990,6,0)-VLOOKUP(B600,$B$2:$G$1990,6,0))/366)</f>
        <v>221.01554475998142</v>
      </c>
      <c r="F600" s="54">
        <f>COUNTIF(D601:$D$1990,365)</f>
        <v>1024</v>
      </c>
      <c r="G600" s="54">
        <f>COUNTIF(D601:$D$1990,366)</f>
        <v>366</v>
      </c>
      <c r="H600" s="50"/>
    </row>
    <row r="601" spans="1:8" x14ac:dyDescent="0.25">
      <c r="A601" s="54">
        <f>COUNTIF($C$3:C601,"Да")</f>
        <v>6</v>
      </c>
      <c r="B601" s="53">
        <f t="shared" si="18"/>
        <v>45999</v>
      </c>
      <c r="C601" s="53" t="str">
        <f>IF(ISERROR(VLOOKUP(B601,Оп28_BYN→RUB!$C$3:$C$24,1,0)),"Нет","Да")</f>
        <v>Нет</v>
      </c>
      <c r="D601" s="54">
        <f t="shared" si="19"/>
        <v>365</v>
      </c>
      <c r="E601" s="55">
        <f>('Все выпуски'!$J$4*'Все выпуски'!$J$8)*((VLOOKUP(IF(C601="Нет",VLOOKUP(A601,Оп28_BYN→RUB!$A$2:$C$24,3,0),VLOOKUP((A601-1),Оп28_BYN→RUB!$A$2:$C$24,3,0)),$B$2:$G$1990,5,0)-VLOOKUP(B601,$B$2:$G$1990,5,0))/365+(VLOOKUP(IF(C601="Нет",VLOOKUP(A601,Оп28_BYN→RUB!$A$2:$C$24,3,0),VLOOKUP((A601-1),Оп28_BYN→RUB!$A$2:$C$24,3,0)),$B$2:$G$1990,6,0)-VLOOKUP(B601,$B$2:$G$1990,6,0))/366)</f>
        <v>227.71298551028391</v>
      </c>
      <c r="F601" s="54">
        <f>COUNTIF(D602:$D$1990,365)</f>
        <v>1023</v>
      </c>
      <c r="G601" s="54">
        <f>COUNTIF(D602:$D$1990,366)</f>
        <v>366</v>
      </c>
      <c r="H601" s="50"/>
    </row>
    <row r="602" spans="1:8" x14ac:dyDescent="0.25">
      <c r="A602" s="54">
        <f>COUNTIF($C$3:C602,"Да")</f>
        <v>6</v>
      </c>
      <c r="B602" s="53">
        <f t="shared" si="18"/>
        <v>46000</v>
      </c>
      <c r="C602" s="53" t="str">
        <f>IF(ISERROR(VLOOKUP(B602,Оп28_BYN→RUB!$C$3:$C$24,1,0)),"Нет","Да")</f>
        <v>Нет</v>
      </c>
      <c r="D602" s="54">
        <f t="shared" si="19"/>
        <v>365</v>
      </c>
      <c r="E602" s="55">
        <f>('Все выпуски'!$J$4*'Все выпуски'!$J$8)*((VLOOKUP(IF(C602="Нет",VLOOKUP(A602,Оп28_BYN→RUB!$A$2:$C$24,3,0),VLOOKUP((A602-1),Оп28_BYN→RUB!$A$2:$C$24,3,0)),$B$2:$G$1990,5,0)-VLOOKUP(B602,$B$2:$G$1990,5,0))/365+(VLOOKUP(IF(C602="Нет",VLOOKUP(A602,Оп28_BYN→RUB!$A$2:$C$24,3,0),VLOOKUP((A602-1),Оп28_BYN→RUB!$A$2:$C$24,3,0)),$B$2:$G$1990,6,0)-VLOOKUP(B602,$B$2:$G$1990,6,0))/366)</f>
        <v>234.41042626058635</v>
      </c>
      <c r="F602" s="54">
        <f>COUNTIF(D603:$D$1990,365)</f>
        <v>1022</v>
      </c>
      <c r="G602" s="54">
        <f>COUNTIF(D603:$D$1990,366)</f>
        <v>366</v>
      </c>
      <c r="H602" s="50"/>
    </row>
    <row r="603" spans="1:8" x14ac:dyDescent="0.25">
      <c r="A603" s="54">
        <f>COUNTIF($C$3:C603,"Да")</f>
        <v>6</v>
      </c>
      <c r="B603" s="53">
        <f t="shared" si="18"/>
        <v>46001</v>
      </c>
      <c r="C603" s="53" t="str">
        <f>IF(ISERROR(VLOOKUP(B603,Оп28_BYN→RUB!$C$3:$C$24,1,0)),"Нет","Да")</f>
        <v>Нет</v>
      </c>
      <c r="D603" s="54">
        <f t="shared" si="19"/>
        <v>365</v>
      </c>
      <c r="E603" s="55">
        <f>('Все выпуски'!$J$4*'Все выпуски'!$J$8)*((VLOOKUP(IF(C603="Нет",VLOOKUP(A603,Оп28_BYN→RUB!$A$2:$C$24,3,0),VLOOKUP((A603-1),Оп28_BYN→RUB!$A$2:$C$24,3,0)),$B$2:$G$1990,5,0)-VLOOKUP(B603,$B$2:$G$1990,5,0))/365+(VLOOKUP(IF(C603="Нет",VLOOKUP(A603,Оп28_BYN→RUB!$A$2:$C$24,3,0),VLOOKUP((A603-1),Оп28_BYN→RUB!$A$2:$C$24,3,0)),$B$2:$G$1990,6,0)-VLOOKUP(B603,$B$2:$G$1990,6,0))/366)</f>
        <v>241.10786701088881</v>
      </c>
      <c r="F603" s="54">
        <f>COUNTIF(D604:$D$1990,365)</f>
        <v>1021</v>
      </c>
      <c r="G603" s="54">
        <f>COUNTIF(D604:$D$1990,366)</f>
        <v>366</v>
      </c>
      <c r="H603" s="50"/>
    </row>
    <row r="604" spans="1:8" x14ac:dyDescent="0.25">
      <c r="A604" s="54">
        <f>COUNTIF($C$3:C604,"Да")</f>
        <v>6</v>
      </c>
      <c r="B604" s="53">
        <f t="shared" si="18"/>
        <v>46002</v>
      </c>
      <c r="C604" s="53" t="str">
        <f>IF(ISERROR(VLOOKUP(B604,Оп28_BYN→RUB!$C$3:$C$24,1,0)),"Нет","Да")</f>
        <v>Нет</v>
      </c>
      <c r="D604" s="54">
        <f t="shared" si="19"/>
        <v>365</v>
      </c>
      <c r="E604" s="55">
        <f>('Все выпуски'!$J$4*'Все выпуски'!$J$8)*((VLOOKUP(IF(C604="Нет",VLOOKUP(A604,Оп28_BYN→RUB!$A$2:$C$24,3,0),VLOOKUP((A604-1),Оп28_BYN→RUB!$A$2:$C$24,3,0)),$B$2:$G$1990,5,0)-VLOOKUP(B604,$B$2:$G$1990,5,0))/365+(VLOOKUP(IF(C604="Нет",VLOOKUP(A604,Оп28_BYN→RUB!$A$2:$C$24,3,0),VLOOKUP((A604-1),Оп28_BYN→RUB!$A$2:$C$24,3,0)),$B$2:$G$1990,6,0)-VLOOKUP(B604,$B$2:$G$1990,6,0))/366)</f>
        <v>247.8053077611913</v>
      </c>
      <c r="F604" s="54">
        <f>COUNTIF(D605:$D$1990,365)</f>
        <v>1020</v>
      </c>
      <c r="G604" s="54">
        <f>COUNTIF(D605:$D$1990,366)</f>
        <v>366</v>
      </c>
      <c r="H604" s="50"/>
    </row>
    <row r="605" spans="1:8" x14ac:dyDescent="0.25">
      <c r="A605" s="54">
        <f>COUNTIF($C$3:C605,"Да")</f>
        <v>6</v>
      </c>
      <c r="B605" s="53">
        <f t="shared" si="18"/>
        <v>46003</v>
      </c>
      <c r="C605" s="53" t="str">
        <f>IF(ISERROR(VLOOKUP(B605,Оп28_BYN→RUB!$C$3:$C$24,1,0)),"Нет","Да")</f>
        <v>Нет</v>
      </c>
      <c r="D605" s="54">
        <f t="shared" si="19"/>
        <v>365</v>
      </c>
      <c r="E605" s="55">
        <f>('Все выпуски'!$J$4*'Все выпуски'!$J$8)*((VLOOKUP(IF(C605="Нет",VLOOKUP(A605,Оп28_BYN→RUB!$A$2:$C$24,3,0),VLOOKUP((A605-1),Оп28_BYN→RUB!$A$2:$C$24,3,0)),$B$2:$G$1990,5,0)-VLOOKUP(B605,$B$2:$G$1990,5,0))/365+(VLOOKUP(IF(C605="Нет",VLOOKUP(A605,Оп28_BYN→RUB!$A$2:$C$24,3,0),VLOOKUP((A605-1),Оп28_BYN→RUB!$A$2:$C$24,3,0)),$B$2:$G$1990,6,0)-VLOOKUP(B605,$B$2:$G$1990,6,0))/366)</f>
        <v>254.50274851149376</v>
      </c>
      <c r="F605" s="54">
        <f>COUNTIF(D606:$D$1990,365)</f>
        <v>1019</v>
      </c>
      <c r="G605" s="54">
        <f>COUNTIF(D606:$D$1990,366)</f>
        <v>366</v>
      </c>
      <c r="H605" s="50"/>
    </row>
    <row r="606" spans="1:8" x14ac:dyDescent="0.25">
      <c r="A606" s="54">
        <f>COUNTIF($C$3:C606,"Да")</f>
        <v>6</v>
      </c>
      <c r="B606" s="53">
        <f t="shared" si="18"/>
        <v>46004</v>
      </c>
      <c r="C606" s="53" t="str">
        <f>IF(ISERROR(VLOOKUP(B606,Оп28_BYN→RUB!$C$3:$C$24,1,0)),"Нет","Да")</f>
        <v>Нет</v>
      </c>
      <c r="D606" s="54">
        <f t="shared" si="19"/>
        <v>365</v>
      </c>
      <c r="E606" s="55">
        <f>('Все выпуски'!$J$4*'Все выпуски'!$J$8)*((VLOOKUP(IF(C606="Нет",VLOOKUP(A606,Оп28_BYN→RUB!$A$2:$C$24,3,0),VLOOKUP((A606-1),Оп28_BYN→RUB!$A$2:$C$24,3,0)),$B$2:$G$1990,5,0)-VLOOKUP(B606,$B$2:$G$1990,5,0))/365+(VLOOKUP(IF(C606="Нет",VLOOKUP(A606,Оп28_BYN→RUB!$A$2:$C$24,3,0),VLOOKUP((A606-1),Оп28_BYN→RUB!$A$2:$C$24,3,0)),$B$2:$G$1990,6,0)-VLOOKUP(B606,$B$2:$G$1990,6,0))/366)</f>
        <v>261.20018926179625</v>
      </c>
      <c r="F606" s="54">
        <f>COUNTIF(D607:$D$1990,365)</f>
        <v>1018</v>
      </c>
      <c r="G606" s="54">
        <f>COUNTIF(D607:$D$1990,366)</f>
        <v>366</v>
      </c>
      <c r="H606" s="50"/>
    </row>
    <row r="607" spans="1:8" x14ac:dyDescent="0.25">
      <c r="A607" s="54">
        <f>COUNTIF($C$3:C607,"Да")</f>
        <v>6</v>
      </c>
      <c r="B607" s="53">
        <f t="shared" si="18"/>
        <v>46005</v>
      </c>
      <c r="C607" s="53" t="str">
        <f>IF(ISERROR(VLOOKUP(B607,Оп28_BYN→RUB!$C$3:$C$24,1,0)),"Нет","Да")</f>
        <v>Нет</v>
      </c>
      <c r="D607" s="54">
        <f t="shared" si="19"/>
        <v>365</v>
      </c>
      <c r="E607" s="55">
        <f>('Все выпуски'!$J$4*'Все выпуски'!$J$8)*((VLOOKUP(IF(C607="Нет",VLOOKUP(A607,Оп28_BYN→RUB!$A$2:$C$24,3,0),VLOOKUP((A607-1),Оп28_BYN→RUB!$A$2:$C$24,3,0)),$B$2:$G$1990,5,0)-VLOOKUP(B607,$B$2:$G$1990,5,0))/365+(VLOOKUP(IF(C607="Нет",VLOOKUP(A607,Оп28_BYN→RUB!$A$2:$C$24,3,0),VLOOKUP((A607-1),Оп28_BYN→RUB!$A$2:$C$24,3,0)),$B$2:$G$1990,6,0)-VLOOKUP(B607,$B$2:$G$1990,6,0))/366)</f>
        <v>267.89763001209866</v>
      </c>
      <c r="F607" s="54">
        <f>COUNTIF(D608:$D$1990,365)</f>
        <v>1017</v>
      </c>
      <c r="G607" s="54">
        <f>COUNTIF(D608:$D$1990,366)</f>
        <v>366</v>
      </c>
      <c r="H607" s="50"/>
    </row>
    <row r="608" spans="1:8" x14ac:dyDescent="0.25">
      <c r="A608" s="54">
        <f>COUNTIF($C$3:C608,"Да")</f>
        <v>6</v>
      </c>
      <c r="B608" s="53">
        <f t="shared" si="18"/>
        <v>46006</v>
      </c>
      <c r="C608" s="53" t="str">
        <f>IF(ISERROR(VLOOKUP(B608,Оп28_BYN→RUB!$C$3:$C$24,1,0)),"Нет","Да")</f>
        <v>Нет</v>
      </c>
      <c r="D608" s="54">
        <f t="shared" si="19"/>
        <v>365</v>
      </c>
      <c r="E608" s="55">
        <f>('Все выпуски'!$J$4*'Все выпуски'!$J$8)*((VLOOKUP(IF(C608="Нет",VLOOKUP(A608,Оп28_BYN→RUB!$A$2:$C$24,3,0),VLOOKUP((A608-1),Оп28_BYN→RUB!$A$2:$C$24,3,0)),$B$2:$G$1990,5,0)-VLOOKUP(B608,$B$2:$G$1990,5,0))/365+(VLOOKUP(IF(C608="Нет",VLOOKUP(A608,Оп28_BYN→RUB!$A$2:$C$24,3,0),VLOOKUP((A608-1),Оп28_BYN→RUB!$A$2:$C$24,3,0)),$B$2:$G$1990,6,0)-VLOOKUP(B608,$B$2:$G$1990,6,0))/366)</f>
        <v>274.59507076240118</v>
      </c>
      <c r="F608" s="54">
        <f>COUNTIF(D609:$D$1990,365)</f>
        <v>1016</v>
      </c>
      <c r="G608" s="54">
        <f>COUNTIF(D609:$D$1990,366)</f>
        <v>366</v>
      </c>
      <c r="H608" s="50"/>
    </row>
    <row r="609" spans="1:8" x14ac:dyDescent="0.25">
      <c r="A609" s="54">
        <f>COUNTIF($C$3:C609,"Да")</f>
        <v>6</v>
      </c>
      <c r="B609" s="53">
        <f t="shared" si="18"/>
        <v>46007</v>
      </c>
      <c r="C609" s="53" t="str">
        <f>IF(ISERROR(VLOOKUP(B609,Оп28_BYN→RUB!$C$3:$C$24,1,0)),"Нет","Да")</f>
        <v>Нет</v>
      </c>
      <c r="D609" s="54">
        <f t="shared" si="19"/>
        <v>365</v>
      </c>
      <c r="E609" s="55">
        <f>('Все выпуски'!$J$4*'Все выпуски'!$J$8)*((VLOOKUP(IF(C609="Нет",VLOOKUP(A609,Оп28_BYN→RUB!$A$2:$C$24,3,0),VLOOKUP((A609-1),Оп28_BYN→RUB!$A$2:$C$24,3,0)),$B$2:$G$1990,5,0)-VLOOKUP(B609,$B$2:$G$1990,5,0))/365+(VLOOKUP(IF(C609="Нет",VLOOKUP(A609,Оп28_BYN→RUB!$A$2:$C$24,3,0),VLOOKUP((A609-1),Оп28_BYN→RUB!$A$2:$C$24,3,0)),$B$2:$G$1990,6,0)-VLOOKUP(B609,$B$2:$G$1990,6,0))/366)</f>
        <v>281.29251151270364</v>
      </c>
      <c r="F609" s="54">
        <f>COUNTIF(D610:$D$1990,365)</f>
        <v>1015</v>
      </c>
      <c r="G609" s="54">
        <f>COUNTIF(D610:$D$1990,366)</f>
        <v>366</v>
      </c>
      <c r="H609" s="50"/>
    </row>
    <row r="610" spans="1:8" x14ac:dyDescent="0.25">
      <c r="A610" s="54">
        <f>COUNTIF($C$3:C610,"Да")</f>
        <v>6</v>
      </c>
      <c r="B610" s="53">
        <f t="shared" si="18"/>
        <v>46008</v>
      </c>
      <c r="C610" s="53" t="str">
        <f>IF(ISERROR(VLOOKUP(B610,Оп28_BYN→RUB!$C$3:$C$24,1,0)),"Нет","Да")</f>
        <v>Нет</v>
      </c>
      <c r="D610" s="54">
        <f t="shared" si="19"/>
        <v>365</v>
      </c>
      <c r="E610" s="55">
        <f>('Все выпуски'!$J$4*'Все выпуски'!$J$8)*((VLOOKUP(IF(C610="Нет",VLOOKUP(A610,Оп28_BYN→RUB!$A$2:$C$24,3,0),VLOOKUP((A610-1),Оп28_BYN→RUB!$A$2:$C$24,3,0)),$B$2:$G$1990,5,0)-VLOOKUP(B610,$B$2:$G$1990,5,0))/365+(VLOOKUP(IF(C610="Нет",VLOOKUP(A610,Оп28_BYN→RUB!$A$2:$C$24,3,0),VLOOKUP((A610-1),Оп28_BYN→RUB!$A$2:$C$24,3,0)),$B$2:$G$1990,6,0)-VLOOKUP(B610,$B$2:$G$1990,6,0))/366)</f>
        <v>287.9899522630061</v>
      </c>
      <c r="F610" s="54">
        <f>COUNTIF(D611:$D$1990,365)</f>
        <v>1014</v>
      </c>
      <c r="G610" s="54">
        <f>COUNTIF(D611:$D$1990,366)</f>
        <v>366</v>
      </c>
      <c r="H610" s="50"/>
    </row>
    <row r="611" spans="1:8" x14ac:dyDescent="0.25">
      <c r="A611" s="54">
        <f>COUNTIF($C$3:C611,"Да")</f>
        <v>6</v>
      </c>
      <c r="B611" s="53">
        <f t="shared" si="18"/>
        <v>46009</v>
      </c>
      <c r="C611" s="53" t="str">
        <f>IF(ISERROR(VLOOKUP(B611,Оп28_BYN→RUB!$C$3:$C$24,1,0)),"Нет","Да")</f>
        <v>Нет</v>
      </c>
      <c r="D611" s="54">
        <f t="shared" si="19"/>
        <v>365</v>
      </c>
      <c r="E611" s="55">
        <f>('Все выпуски'!$J$4*'Все выпуски'!$J$8)*((VLOOKUP(IF(C611="Нет",VLOOKUP(A611,Оп28_BYN→RUB!$A$2:$C$24,3,0),VLOOKUP((A611-1),Оп28_BYN→RUB!$A$2:$C$24,3,0)),$B$2:$G$1990,5,0)-VLOOKUP(B611,$B$2:$G$1990,5,0))/365+(VLOOKUP(IF(C611="Нет",VLOOKUP(A611,Оп28_BYN→RUB!$A$2:$C$24,3,0),VLOOKUP((A611-1),Оп28_BYN→RUB!$A$2:$C$24,3,0)),$B$2:$G$1990,6,0)-VLOOKUP(B611,$B$2:$G$1990,6,0))/366)</f>
        <v>294.68739301330857</v>
      </c>
      <c r="F611" s="54">
        <f>COUNTIF(D612:$D$1990,365)</f>
        <v>1013</v>
      </c>
      <c r="G611" s="54">
        <f>COUNTIF(D612:$D$1990,366)</f>
        <v>366</v>
      </c>
      <c r="H611" s="50"/>
    </row>
    <row r="612" spans="1:8" x14ac:dyDescent="0.25">
      <c r="A612" s="54">
        <f>COUNTIF($C$3:C612,"Да")</f>
        <v>6</v>
      </c>
      <c r="B612" s="53">
        <f t="shared" si="18"/>
        <v>46010</v>
      </c>
      <c r="C612" s="53" t="str">
        <f>IF(ISERROR(VLOOKUP(B612,Оп28_BYN→RUB!$C$3:$C$24,1,0)),"Нет","Да")</f>
        <v>Нет</v>
      </c>
      <c r="D612" s="54">
        <f t="shared" si="19"/>
        <v>365</v>
      </c>
      <c r="E612" s="55">
        <f>('Все выпуски'!$J$4*'Все выпуски'!$J$8)*((VLOOKUP(IF(C612="Нет",VLOOKUP(A612,Оп28_BYN→RUB!$A$2:$C$24,3,0),VLOOKUP((A612-1),Оп28_BYN→RUB!$A$2:$C$24,3,0)),$B$2:$G$1990,5,0)-VLOOKUP(B612,$B$2:$G$1990,5,0))/365+(VLOOKUP(IF(C612="Нет",VLOOKUP(A612,Оп28_BYN→RUB!$A$2:$C$24,3,0),VLOOKUP((A612-1),Оп28_BYN→RUB!$A$2:$C$24,3,0)),$B$2:$G$1990,6,0)-VLOOKUP(B612,$B$2:$G$1990,6,0))/366)</f>
        <v>301.38483376361103</v>
      </c>
      <c r="F612" s="54">
        <f>COUNTIF(D613:$D$1990,365)</f>
        <v>1012</v>
      </c>
      <c r="G612" s="54">
        <f>COUNTIF(D613:$D$1990,366)</f>
        <v>366</v>
      </c>
      <c r="H612" s="50"/>
    </row>
    <row r="613" spans="1:8" x14ac:dyDescent="0.25">
      <c r="A613" s="54">
        <f>COUNTIF($C$3:C613,"Да")</f>
        <v>6</v>
      </c>
      <c r="B613" s="53">
        <f t="shared" si="18"/>
        <v>46011</v>
      </c>
      <c r="C613" s="53" t="str">
        <f>IF(ISERROR(VLOOKUP(B613,Оп28_BYN→RUB!$C$3:$C$24,1,0)),"Нет","Да")</f>
        <v>Нет</v>
      </c>
      <c r="D613" s="54">
        <f t="shared" si="19"/>
        <v>365</v>
      </c>
      <c r="E613" s="55">
        <f>('Все выпуски'!$J$4*'Все выпуски'!$J$8)*((VLOOKUP(IF(C613="Нет",VLOOKUP(A613,Оп28_BYN→RUB!$A$2:$C$24,3,0),VLOOKUP((A613-1),Оп28_BYN→RUB!$A$2:$C$24,3,0)),$B$2:$G$1990,5,0)-VLOOKUP(B613,$B$2:$G$1990,5,0))/365+(VLOOKUP(IF(C613="Нет",VLOOKUP(A613,Оп28_BYN→RUB!$A$2:$C$24,3,0),VLOOKUP((A613-1),Оп28_BYN→RUB!$A$2:$C$24,3,0)),$B$2:$G$1990,6,0)-VLOOKUP(B613,$B$2:$G$1990,6,0))/366)</f>
        <v>308.08227451391355</v>
      </c>
      <c r="F613" s="54">
        <f>COUNTIF(D614:$D$1990,365)</f>
        <v>1011</v>
      </c>
      <c r="G613" s="54">
        <f>COUNTIF(D614:$D$1990,366)</f>
        <v>366</v>
      </c>
      <c r="H613" s="50"/>
    </row>
    <row r="614" spans="1:8" x14ac:dyDescent="0.25">
      <c r="A614" s="54">
        <f>COUNTIF($C$3:C614,"Да")</f>
        <v>6</v>
      </c>
      <c r="B614" s="53">
        <f t="shared" si="18"/>
        <v>46012</v>
      </c>
      <c r="C614" s="53" t="str">
        <f>IF(ISERROR(VLOOKUP(B614,Оп28_BYN→RUB!$C$3:$C$24,1,0)),"Нет","Да")</f>
        <v>Нет</v>
      </c>
      <c r="D614" s="54">
        <f t="shared" si="19"/>
        <v>365</v>
      </c>
      <c r="E614" s="55">
        <f>('Все выпуски'!$J$4*'Все выпуски'!$J$8)*((VLOOKUP(IF(C614="Нет",VLOOKUP(A614,Оп28_BYN→RUB!$A$2:$C$24,3,0),VLOOKUP((A614-1),Оп28_BYN→RUB!$A$2:$C$24,3,0)),$B$2:$G$1990,5,0)-VLOOKUP(B614,$B$2:$G$1990,5,0))/365+(VLOOKUP(IF(C614="Нет",VLOOKUP(A614,Оп28_BYN→RUB!$A$2:$C$24,3,0),VLOOKUP((A614-1),Оп28_BYN→RUB!$A$2:$C$24,3,0)),$B$2:$G$1990,6,0)-VLOOKUP(B614,$B$2:$G$1990,6,0))/366)</f>
        <v>314.77971526421595</v>
      </c>
      <c r="F614" s="54">
        <f>COUNTIF(D615:$D$1990,365)</f>
        <v>1010</v>
      </c>
      <c r="G614" s="54">
        <f>COUNTIF(D615:$D$1990,366)</f>
        <v>366</v>
      </c>
      <c r="H614" s="50"/>
    </row>
    <row r="615" spans="1:8" x14ac:dyDescent="0.25">
      <c r="A615" s="54">
        <f>COUNTIF($C$3:C615,"Да")</f>
        <v>6</v>
      </c>
      <c r="B615" s="53">
        <f t="shared" si="18"/>
        <v>46013</v>
      </c>
      <c r="C615" s="53" t="str">
        <f>IF(ISERROR(VLOOKUP(B615,Оп28_BYN→RUB!$C$3:$C$24,1,0)),"Нет","Да")</f>
        <v>Нет</v>
      </c>
      <c r="D615" s="54">
        <f t="shared" si="19"/>
        <v>365</v>
      </c>
      <c r="E615" s="55">
        <f>('Все выпуски'!$J$4*'Все выпуски'!$J$8)*((VLOOKUP(IF(C615="Нет",VLOOKUP(A615,Оп28_BYN→RUB!$A$2:$C$24,3,0),VLOOKUP((A615-1),Оп28_BYN→RUB!$A$2:$C$24,3,0)),$B$2:$G$1990,5,0)-VLOOKUP(B615,$B$2:$G$1990,5,0))/365+(VLOOKUP(IF(C615="Нет",VLOOKUP(A615,Оп28_BYN→RUB!$A$2:$C$24,3,0),VLOOKUP((A615-1),Оп28_BYN→RUB!$A$2:$C$24,3,0)),$B$2:$G$1990,6,0)-VLOOKUP(B615,$B$2:$G$1990,6,0))/366)</f>
        <v>321.47715601451841</v>
      </c>
      <c r="F615" s="54">
        <f>COUNTIF(D616:$D$1990,365)</f>
        <v>1009</v>
      </c>
      <c r="G615" s="54">
        <f>COUNTIF(D616:$D$1990,366)</f>
        <v>366</v>
      </c>
      <c r="H615" s="50"/>
    </row>
    <row r="616" spans="1:8" x14ac:dyDescent="0.25">
      <c r="A616" s="54">
        <f>COUNTIF($C$3:C616,"Да")</f>
        <v>6</v>
      </c>
      <c r="B616" s="53">
        <f t="shared" si="18"/>
        <v>46014</v>
      </c>
      <c r="C616" s="53" t="str">
        <f>IF(ISERROR(VLOOKUP(B616,Оп28_BYN→RUB!$C$3:$C$24,1,0)),"Нет","Да")</f>
        <v>Нет</v>
      </c>
      <c r="D616" s="54">
        <f t="shared" si="19"/>
        <v>365</v>
      </c>
      <c r="E616" s="55">
        <f>('Все выпуски'!$J$4*'Все выпуски'!$J$8)*((VLOOKUP(IF(C616="Нет",VLOOKUP(A616,Оп28_BYN→RUB!$A$2:$C$24,3,0),VLOOKUP((A616-1),Оп28_BYN→RUB!$A$2:$C$24,3,0)),$B$2:$G$1990,5,0)-VLOOKUP(B616,$B$2:$G$1990,5,0))/365+(VLOOKUP(IF(C616="Нет",VLOOKUP(A616,Оп28_BYN→RUB!$A$2:$C$24,3,0),VLOOKUP((A616-1),Оп28_BYN→RUB!$A$2:$C$24,3,0)),$B$2:$G$1990,6,0)-VLOOKUP(B616,$B$2:$G$1990,6,0))/366)</f>
        <v>328.17459676482093</v>
      </c>
      <c r="F616" s="54">
        <f>COUNTIF(D617:$D$1990,365)</f>
        <v>1008</v>
      </c>
      <c r="G616" s="54">
        <f>COUNTIF(D617:$D$1990,366)</f>
        <v>366</v>
      </c>
      <c r="H616" s="50"/>
    </row>
    <row r="617" spans="1:8" x14ac:dyDescent="0.25">
      <c r="A617" s="54">
        <f>COUNTIF($C$3:C617,"Да")</f>
        <v>6</v>
      </c>
      <c r="B617" s="53">
        <f t="shared" si="18"/>
        <v>46015</v>
      </c>
      <c r="C617" s="53" t="str">
        <f>IF(ISERROR(VLOOKUP(B617,Оп28_BYN→RUB!$C$3:$C$24,1,0)),"Нет","Да")</f>
        <v>Нет</v>
      </c>
      <c r="D617" s="54">
        <f t="shared" si="19"/>
        <v>365</v>
      </c>
      <c r="E617" s="55">
        <f>('Все выпуски'!$J$4*'Все выпуски'!$J$8)*((VLOOKUP(IF(C617="Нет",VLOOKUP(A617,Оп28_BYN→RUB!$A$2:$C$24,3,0),VLOOKUP((A617-1),Оп28_BYN→RUB!$A$2:$C$24,3,0)),$B$2:$G$1990,5,0)-VLOOKUP(B617,$B$2:$G$1990,5,0))/365+(VLOOKUP(IF(C617="Нет",VLOOKUP(A617,Оп28_BYN→RUB!$A$2:$C$24,3,0),VLOOKUP((A617-1),Оп28_BYN→RUB!$A$2:$C$24,3,0)),$B$2:$G$1990,6,0)-VLOOKUP(B617,$B$2:$G$1990,6,0))/366)</f>
        <v>334.87203751512334</v>
      </c>
      <c r="F617" s="54">
        <f>COUNTIF(D618:$D$1990,365)</f>
        <v>1007</v>
      </c>
      <c r="G617" s="54">
        <f>COUNTIF(D618:$D$1990,366)</f>
        <v>366</v>
      </c>
      <c r="H617" s="50"/>
    </row>
    <row r="618" spans="1:8" x14ac:dyDescent="0.25">
      <c r="A618" s="54">
        <f>COUNTIF($C$3:C618,"Да")</f>
        <v>6</v>
      </c>
      <c r="B618" s="53">
        <f t="shared" si="18"/>
        <v>46016</v>
      </c>
      <c r="C618" s="53" t="str">
        <f>IF(ISERROR(VLOOKUP(B618,Оп28_BYN→RUB!$C$3:$C$24,1,0)),"Нет","Да")</f>
        <v>Нет</v>
      </c>
      <c r="D618" s="54">
        <f t="shared" si="19"/>
        <v>365</v>
      </c>
      <c r="E618" s="55">
        <f>('Все выпуски'!$J$4*'Все выпуски'!$J$8)*((VLOOKUP(IF(C618="Нет",VLOOKUP(A618,Оп28_BYN→RUB!$A$2:$C$24,3,0),VLOOKUP((A618-1),Оп28_BYN→RUB!$A$2:$C$24,3,0)),$B$2:$G$1990,5,0)-VLOOKUP(B618,$B$2:$G$1990,5,0))/365+(VLOOKUP(IF(C618="Нет",VLOOKUP(A618,Оп28_BYN→RUB!$A$2:$C$24,3,0),VLOOKUP((A618-1),Оп28_BYN→RUB!$A$2:$C$24,3,0)),$B$2:$G$1990,6,0)-VLOOKUP(B618,$B$2:$G$1990,6,0))/366)</f>
        <v>341.56947826542586</v>
      </c>
      <c r="F618" s="54">
        <f>COUNTIF(D619:$D$1990,365)</f>
        <v>1006</v>
      </c>
      <c r="G618" s="54">
        <f>COUNTIF(D619:$D$1990,366)</f>
        <v>366</v>
      </c>
      <c r="H618" s="50"/>
    </row>
    <row r="619" spans="1:8" x14ac:dyDescent="0.25">
      <c r="A619" s="54">
        <f>COUNTIF($C$3:C619,"Да")</f>
        <v>6</v>
      </c>
      <c r="B619" s="53">
        <f t="shared" si="18"/>
        <v>46017</v>
      </c>
      <c r="C619" s="53" t="str">
        <f>IF(ISERROR(VLOOKUP(B619,Оп28_BYN→RUB!$C$3:$C$24,1,0)),"Нет","Да")</f>
        <v>Нет</v>
      </c>
      <c r="D619" s="54">
        <f t="shared" si="19"/>
        <v>365</v>
      </c>
      <c r="E619" s="55">
        <f>('Все выпуски'!$J$4*'Все выпуски'!$J$8)*((VLOOKUP(IF(C619="Нет",VLOOKUP(A619,Оп28_BYN→RUB!$A$2:$C$24,3,0),VLOOKUP((A619-1),Оп28_BYN→RUB!$A$2:$C$24,3,0)),$B$2:$G$1990,5,0)-VLOOKUP(B619,$B$2:$G$1990,5,0))/365+(VLOOKUP(IF(C619="Нет",VLOOKUP(A619,Оп28_BYN→RUB!$A$2:$C$24,3,0),VLOOKUP((A619-1),Оп28_BYN→RUB!$A$2:$C$24,3,0)),$B$2:$G$1990,6,0)-VLOOKUP(B619,$B$2:$G$1990,6,0))/366)</f>
        <v>348.26691901572832</v>
      </c>
      <c r="F619" s="54">
        <f>COUNTIF(D620:$D$1990,365)</f>
        <v>1005</v>
      </c>
      <c r="G619" s="54">
        <f>COUNTIF(D620:$D$1990,366)</f>
        <v>366</v>
      </c>
      <c r="H619" s="50"/>
    </row>
    <row r="620" spans="1:8" x14ac:dyDescent="0.25">
      <c r="A620" s="54">
        <f>COUNTIF($C$3:C620,"Да")</f>
        <v>6</v>
      </c>
      <c r="B620" s="53">
        <f t="shared" si="18"/>
        <v>46018</v>
      </c>
      <c r="C620" s="53" t="str">
        <f>IF(ISERROR(VLOOKUP(B620,Оп28_BYN→RUB!$C$3:$C$24,1,0)),"Нет","Да")</f>
        <v>Нет</v>
      </c>
      <c r="D620" s="54">
        <f t="shared" si="19"/>
        <v>365</v>
      </c>
      <c r="E620" s="55">
        <f>('Все выпуски'!$J$4*'Все выпуски'!$J$8)*((VLOOKUP(IF(C620="Нет",VLOOKUP(A620,Оп28_BYN→RUB!$A$2:$C$24,3,0),VLOOKUP((A620-1),Оп28_BYN→RUB!$A$2:$C$24,3,0)),$B$2:$G$1990,5,0)-VLOOKUP(B620,$B$2:$G$1990,5,0))/365+(VLOOKUP(IF(C620="Нет",VLOOKUP(A620,Оп28_BYN→RUB!$A$2:$C$24,3,0),VLOOKUP((A620-1),Оп28_BYN→RUB!$A$2:$C$24,3,0)),$B$2:$G$1990,6,0)-VLOOKUP(B620,$B$2:$G$1990,6,0))/366)</f>
        <v>354.96435976603073</v>
      </c>
      <c r="F620" s="54">
        <f>COUNTIF(D621:$D$1990,365)</f>
        <v>1004</v>
      </c>
      <c r="G620" s="54">
        <f>COUNTIF(D621:$D$1990,366)</f>
        <v>366</v>
      </c>
      <c r="H620" s="50"/>
    </row>
    <row r="621" spans="1:8" x14ac:dyDescent="0.25">
      <c r="A621" s="54">
        <f>COUNTIF($C$3:C621,"Да")</f>
        <v>6</v>
      </c>
      <c r="B621" s="53">
        <f t="shared" si="18"/>
        <v>46019</v>
      </c>
      <c r="C621" s="53" t="str">
        <f>IF(ISERROR(VLOOKUP(B621,Оп28_BYN→RUB!$C$3:$C$24,1,0)),"Нет","Да")</f>
        <v>Нет</v>
      </c>
      <c r="D621" s="54">
        <f t="shared" si="19"/>
        <v>365</v>
      </c>
      <c r="E621" s="55">
        <f>('Все выпуски'!$J$4*'Все выпуски'!$J$8)*((VLOOKUP(IF(C621="Нет",VLOOKUP(A621,Оп28_BYN→RUB!$A$2:$C$24,3,0),VLOOKUP((A621-1),Оп28_BYN→RUB!$A$2:$C$24,3,0)),$B$2:$G$1990,5,0)-VLOOKUP(B621,$B$2:$G$1990,5,0))/365+(VLOOKUP(IF(C621="Нет",VLOOKUP(A621,Оп28_BYN→RUB!$A$2:$C$24,3,0),VLOOKUP((A621-1),Оп28_BYN→RUB!$A$2:$C$24,3,0)),$B$2:$G$1990,6,0)-VLOOKUP(B621,$B$2:$G$1990,6,0))/366)</f>
        <v>361.66180051633324</v>
      </c>
      <c r="F621" s="54">
        <f>COUNTIF(D622:$D$1990,365)</f>
        <v>1003</v>
      </c>
      <c r="G621" s="54">
        <f>COUNTIF(D622:$D$1990,366)</f>
        <v>366</v>
      </c>
      <c r="H621" s="50"/>
    </row>
    <row r="622" spans="1:8" x14ac:dyDescent="0.25">
      <c r="A622" s="54">
        <f>COUNTIF($C$3:C622,"Да")</f>
        <v>6</v>
      </c>
      <c r="B622" s="53">
        <f t="shared" si="18"/>
        <v>46020</v>
      </c>
      <c r="C622" s="53" t="str">
        <f>IF(ISERROR(VLOOKUP(B622,Оп28_BYN→RUB!$C$3:$C$24,1,0)),"Нет","Да")</f>
        <v>Нет</v>
      </c>
      <c r="D622" s="54">
        <f t="shared" si="19"/>
        <v>365</v>
      </c>
      <c r="E622" s="55">
        <f>('Все выпуски'!$J$4*'Все выпуски'!$J$8)*((VLOOKUP(IF(C622="Нет",VLOOKUP(A622,Оп28_BYN→RUB!$A$2:$C$24,3,0),VLOOKUP((A622-1),Оп28_BYN→RUB!$A$2:$C$24,3,0)),$B$2:$G$1990,5,0)-VLOOKUP(B622,$B$2:$G$1990,5,0))/365+(VLOOKUP(IF(C622="Нет",VLOOKUP(A622,Оп28_BYN→RUB!$A$2:$C$24,3,0),VLOOKUP((A622-1),Оп28_BYN→RUB!$A$2:$C$24,3,0)),$B$2:$G$1990,6,0)-VLOOKUP(B622,$B$2:$G$1990,6,0))/366)</f>
        <v>368.35924126663571</v>
      </c>
      <c r="F622" s="54">
        <f>COUNTIF(D623:$D$1990,365)</f>
        <v>1002</v>
      </c>
      <c r="G622" s="54">
        <f>COUNTIF(D623:$D$1990,366)</f>
        <v>366</v>
      </c>
      <c r="H622" s="50"/>
    </row>
    <row r="623" spans="1:8" x14ac:dyDescent="0.25">
      <c r="A623" s="54">
        <f>COUNTIF($C$3:C623,"Да")</f>
        <v>6</v>
      </c>
      <c r="B623" s="53">
        <f t="shared" si="18"/>
        <v>46021</v>
      </c>
      <c r="C623" s="53" t="str">
        <f>IF(ISERROR(VLOOKUP(B623,Оп28_BYN→RUB!$C$3:$C$24,1,0)),"Нет","Да")</f>
        <v>Нет</v>
      </c>
      <c r="D623" s="54">
        <f t="shared" si="19"/>
        <v>365</v>
      </c>
      <c r="E623" s="55">
        <f>('Все выпуски'!$J$4*'Все выпуски'!$J$8)*((VLOOKUP(IF(C623="Нет",VLOOKUP(A623,Оп28_BYN→RUB!$A$2:$C$24,3,0),VLOOKUP((A623-1),Оп28_BYN→RUB!$A$2:$C$24,3,0)),$B$2:$G$1990,5,0)-VLOOKUP(B623,$B$2:$G$1990,5,0))/365+(VLOOKUP(IF(C623="Нет",VLOOKUP(A623,Оп28_BYN→RUB!$A$2:$C$24,3,0),VLOOKUP((A623-1),Оп28_BYN→RUB!$A$2:$C$24,3,0)),$B$2:$G$1990,6,0)-VLOOKUP(B623,$B$2:$G$1990,6,0))/366)</f>
        <v>375.05668201693823</v>
      </c>
      <c r="F623" s="54">
        <f>COUNTIF(D624:$D$1990,365)</f>
        <v>1001</v>
      </c>
      <c r="G623" s="54">
        <f>COUNTIF(D624:$D$1990,366)</f>
        <v>366</v>
      </c>
      <c r="H623" s="50"/>
    </row>
    <row r="624" spans="1:8" x14ac:dyDescent="0.25">
      <c r="A624" s="54">
        <f>COUNTIF($C$3:C624,"Да")</f>
        <v>6</v>
      </c>
      <c r="B624" s="53">
        <f t="shared" si="18"/>
        <v>46022</v>
      </c>
      <c r="C624" s="53" t="str">
        <f>IF(ISERROR(VLOOKUP(B624,Оп28_BYN→RUB!$C$3:$C$24,1,0)),"Нет","Да")</f>
        <v>Нет</v>
      </c>
      <c r="D624" s="54">
        <f t="shared" si="19"/>
        <v>365</v>
      </c>
      <c r="E624" s="55">
        <f>('Все выпуски'!$J$4*'Все выпуски'!$J$8)*((VLOOKUP(IF(C624="Нет",VLOOKUP(A624,Оп28_BYN→RUB!$A$2:$C$24,3,0),VLOOKUP((A624-1),Оп28_BYN→RUB!$A$2:$C$24,3,0)),$B$2:$G$1990,5,0)-VLOOKUP(B624,$B$2:$G$1990,5,0))/365+(VLOOKUP(IF(C624="Нет",VLOOKUP(A624,Оп28_BYN→RUB!$A$2:$C$24,3,0),VLOOKUP((A624-1),Оп28_BYN→RUB!$A$2:$C$24,3,0)),$B$2:$G$1990,6,0)-VLOOKUP(B624,$B$2:$G$1990,6,0))/366)</f>
        <v>381.75412276724063</v>
      </c>
      <c r="F624" s="54">
        <f>COUNTIF(D625:$D$1990,365)</f>
        <v>1000</v>
      </c>
      <c r="G624" s="54">
        <f>COUNTIF(D625:$D$1990,366)</f>
        <v>366</v>
      </c>
      <c r="H624" s="50"/>
    </row>
    <row r="625" spans="1:8" x14ac:dyDescent="0.25">
      <c r="A625" s="54">
        <f>COUNTIF($C$3:C625,"Да")</f>
        <v>6</v>
      </c>
      <c r="B625" s="53">
        <f t="shared" si="18"/>
        <v>46023</v>
      </c>
      <c r="C625" s="53" t="str">
        <f>IF(ISERROR(VLOOKUP(B625,Оп28_BYN→RUB!$C$3:$C$24,1,0)),"Нет","Да")</f>
        <v>Нет</v>
      </c>
      <c r="D625" s="54">
        <f t="shared" si="19"/>
        <v>365</v>
      </c>
      <c r="E625" s="55">
        <f>('Все выпуски'!$J$4*'Все выпуски'!$J$8)*((VLOOKUP(IF(C625="Нет",VLOOKUP(A625,Оп28_BYN→RUB!$A$2:$C$24,3,0),VLOOKUP((A625-1),Оп28_BYN→RUB!$A$2:$C$24,3,0)),$B$2:$G$1990,5,0)-VLOOKUP(B625,$B$2:$G$1990,5,0))/365+(VLOOKUP(IF(C625="Нет",VLOOKUP(A625,Оп28_BYN→RUB!$A$2:$C$24,3,0),VLOOKUP((A625-1),Оп28_BYN→RUB!$A$2:$C$24,3,0)),$B$2:$G$1990,6,0)-VLOOKUP(B625,$B$2:$G$1990,6,0))/366)</f>
        <v>388.45156351754315</v>
      </c>
      <c r="F625" s="54">
        <f>COUNTIF(D626:$D$1990,365)</f>
        <v>999</v>
      </c>
      <c r="G625" s="54">
        <f>COUNTIF(D626:$D$1990,366)</f>
        <v>366</v>
      </c>
      <c r="H625" s="50"/>
    </row>
    <row r="626" spans="1:8" x14ac:dyDescent="0.25">
      <c r="A626" s="54">
        <f>COUNTIF($C$3:C626,"Да")</f>
        <v>6</v>
      </c>
      <c r="B626" s="53">
        <f t="shared" si="18"/>
        <v>46024</v>
      </c>
      <c r="C626" s="53" t="str">
        <f>IF(ISERROR(VLOOKUP(B626,Оп28_BYN→RUB!$C$3:$C$24,1,0)),"Нет","Да")</f>
        <v>Нет</v>
      </c>
      <c r="D626" s="54">
        <f t="shared" si="19"/>
        <v>365</v>
      </c>
      <c r="E626" s="55">
        <f>('Все выпуски'!$J$4*'Все выпуски'!$J$8)*((VLOOKUP(IF(C626="Нет",VLOOKUP(A626,Оп28_BYN→RUB!$A$2:$C$24,3,0),VLOOKUP((A626-1),Оп28_BYN→RUB!$A$2:$C$24,3,0)),$B$2:$G$1990,5,0)-VLOOKUP(B626,$B$2:$G$1990,5,0))/365+(VLOOKUP(IF(C626="Нет",VLOOKUP(A626,Оп28_BYN→RUB!$A$2:$C$24,3,0),VLOOKUP((A626-1),Оп28_BYN→RUB!$A$2:$C$24,3,0)),$B$2:$G$1990,6,0)-VLOOKUP(B626,$B$2:$G$1990,6,0))/366)</f>
        <v>395.14900426784561</v>
      </c>
      <c r="F626" s="54">
        <f>COUNTIF(D627:$D$1990,365)</f>
        <v>998</v>
      </c>
      <c r="G626" s="54">
        <f>COUNTIF(D627:$D$1990,366)</f>
        <v>366</v>
      </c>
      <c r="H626" s="50"/>
    </row>
    <row r="627" spans="1:8" x14ac:dyDescent="0.25">
      <c r="A627" s="54">
        <f>COUNTIF($C$3:C627,"Да")</f>
        <v>6</v>
      </c>
      <c r="B627" s="53">
        <f t="shared" si="18"/>
        <v>46025</v>
      </c>
      <c r="C627" s="53" t="str">
        <f>IF(ISERROR(VLOOKUP(B627,Оп28_BYN→RUB!$C$3:$C$24,1,0)),"Нет","Да")</f>
        <v>Нет</v>
      </c>
      <c r="D627" s="54">
        <f t="shared" si="19"/>
        <v>365</v>
      </c>
      <c r="E627" s="55">
        <f>('Все выпуски'!$J$4*'Все выпуски'!$J$8)*((VLOOKUP(IF(C627="Нет",VLOOKUP(A627,Оп28_BYN→RUB!$A$2:$C$24,3,0),VLOOKUP((A627-1),Оп28_BYN→RUB!$A$2:$C$24,3,0)),$B$2:$G$1990,5,0)-VLOOKUP(B627,$B$2:$G$1990,5,0))/365+(VLOOKUP(IF(C627="Нет",VLOOKUP(A627,Оп28_BYN→RUB!$A$2:$C$24,3,0),VLOOKUP((A627-1),Оп28_BYN→RUB!$A$2:$C$24,3,0)),$B$2:$G$1990,6,0)-VLOOKUP(B627,$B$2:$G$1990,6,0))/366)</f>
        <v>401.84644501814802</v>
      </c>
      <c r="F627" s="54">
        <f>COUNTIF(D628:$D$1990,365)</f>
        <v>997</v>
      </c>
      <c r="G627" s="54">
        <f>COUNTIF(D628:$D$1990,366)</f>
        <v>366</v>
      </c>
      <c r="H627" s="50"/>
    </row>
    <row r="628" spans="1:8" x14ac:dyDescent="0.25">
      <c r="A628" s="54">
        <f>COUNTIF($C$3:C628,"Да")</f>
        <v>6</v>
      </c>
      <c r="B628" s="53">
        <f t="shared" si="18"/>
        <v>46026</v>
      </c>
      <c r="C628" s="53" t="str">
        <f>IF(ISERROR(VLOOKUP(B628,Оп28_BYN→RUB!$C$3:$C$24,1,0)),"Нет","Да")</f>
        <v>Нет</v>
      </c>
      <c r="D628" s="54">
        <f t="shared" si="19"/>
        <v>365</v>
      </c>
      <c r="E628" s="55">
        <f>('Все выпуски'!$J$4*'Все выпуски'!$J$8)*((VLOOKUP(IF(C628="Нет",VLOOKUP(A628,Оп28_BYN→RUB!$A$2:$C$24,3,0),VLOOKUP((A628-1),Оп28_BYN→RUB!$A$2:$C$24,3,0)),$B$2:$G$1990,5,0)-VLOOKUP(B628,$B$2:$G$1990,5,0))/365+(VLOOKUP(IF(C628="Нет",VLOOKUP(A628,Оп28_BYN→RUB!$A$2:$C$24,3,0),VLOOKUP((A628-1),Оп28_BYN→RUB!$A$2:$C$24,3,0)),$B$2:$G$1990,6,0)-VLOOKUP(B628,$B$2:$G$1990,6,0))/366)</f>
        <v>408.54388576845054</v>
      </c>
      <c r="F628" s="54">
        <f>COUNTIF(D629:$D$1990,365)</f>
        <v>996</v>
      </c>
      <c r="G628" s="54">
        <f>COUNTIF(D629:$D$1990,366)</f>
        <v>366</v>
      </c>
      <c r="H628" s="50"/>
    </row>
    <row r="629" spans="1:8" x14ac:dyDescent="0.25">
      <c r="A629" s="54">
        <f>COUNTIF($C$3:C629,"Да")</f>
        <v>6</v>
      </c>
      <c r="B629" s="53">
        <f t="shared" si="18"/>
        <v>46027</v>
      </c>
      <c r="C629" s="53" t="str">
        <f>IF(ISERROR(VLOOKUP(B629,Оп28_BYN→RUB!$C$3:$C$24,1,0)),"Нет","Да")</f>
        <v>Нет</v>
      </c>
      <c r="D629" s="54">
        <f t="shared" si="19"/>
        <v>365</v>
      </c>
      <c r="E629" s="55">
        <f>('Все выпуски'!$J$4*'Все выпуски'!$J$8)*((VLOOKUP(IF(C629="Нет",VLOOKUP(A629,Оп28_BYN→RUB!$A$2:$C$24,3,0),VLOOKUP((A629-1),Оп28_BYN→RUB!$A$2:$C$24,3,0)),$B$2:$G$1990,5,0)-VLOOKUP(B629,$B$2:$G$1990,5,0))/365+(VLOOKUP(IF(C629="Нет",VLOOKUP(A629,Оп28_BYN→RUB!$A$2:$C$24,3,0),VLOOKUP((A629-1),Оп28_BYN→RUB!$A$2:$C$24,3,0)),$B$2:$G$1990,6,0)-VLOOKUP(B629,$B$2:$G$1990,6,0))/366)</f>
        <v>415.241326518753</v>
      </c>
      <c r="F629" s="54">
        <f>COUNTIF(D630:$D$1990,365)</f>
        <v>995</v>
      </c>
      <c r="G629" s="54">
        <f>COUNTIF(D630:$D$1990,366)</f>
        <v>366</v>
      </c>
      <c r="H629" s="50"/>
    </row>
    <row r="630" spans="1:8" x14ac:dyDescent="0.25">
      <c r="A630" s="54">
        <f>COUNTIF($C$3:C630,"Да")</f>
        <v>6</v>
      </c>
      <c r="B630" s="53">
        <f t="shared" si="18"/>
        <v>46028</v>
      </c>
      <c r="C630" s="53" t="str">
        <f>IF(ISERROR(VLOOKUP(B630,Оп28_BYN→RUB!$C$3:$C$24,1,0)),"Нет","Да")</f>
        <v>Нет</v>
      </c>
      <c r="D630" s="54">
        <f t="shared" si="19"/>
        <v>365</v>
      </c>
      <c r="E630" s="55">
        <f>('Все выпуски'!$J$4*'Все выпуски'!$J$8)*((VLOOKUP(IF(C630="Нет",VLOOKUP(A630,Оп28_BYN→RUB!$A$2:$C$24,3,0),VLOOKUP((A630-1),Оп28_BYN→RUB!$A$2:$C$24,3,0)),$B$2:$G$1990,5,0)-VLOOKUP(B630,$B$2:$G$1990,5,0))/365+(VLOOKUP(IF(C630="Нет",VLOOKUP(A630,Оп28_BYN→RUB!$A$2:$C$24,3,0),VLOOKUP((A630-1),Оп28_BYN→RUB!$A$2:$C$24,3,0)),$B$2:$G$1990,6,0)-VLOOKUP(B630,$B$2:$G$1990,6,0))/366)</f>
        <v>421.93876726905546</v>
      </c>
      <c r="F630" s="54">
        <f>COUNTIF(D631:$D$1990,365)</f>
        <v>994</v>
      </c>
      <c r="G630" s="54">
        <f>COUNTIF(D631:$D$1990,366)</f>
        <v>366</v>
      </c>
      <c r="H630" s="50"/>
    </row>
    <row r="631" spans="1:8" x14ac:dyDescent="0.25">
      <c r="A631" s="54">
        <f>COUNTIF($C$3:C631,"Да")</f>
        <v>6</v>
      </c>
      <c r="B631" s="53">
        <f t="shared" si="18"/>
        <v>46029</v>
      </c>
      <c r="C631" s="53" t="str">
        <f>IF(ISERROR(VLOOKUP(B631,Оп28_BYN→RUB!$C$3:$C$24,1,0)),"Нет","Да")</f>
        <v>Нет</v>
      </c>
      <c r="D631" s="54">
        <f t="shared" si="19"/>
        <v>365</v>
      </c>
      <c r="E631" s="55">
        <f>('Все выпуски'!$J$4*'Все выпуски'!$J$8)*((VLOOKUP(IF(C631="Нет",VLOOKUP(A631,Оп28_BYN→RUB!$A$2:$C$24,3,0),VLOOKUP((A631-1),Оп28_BYN→RUB!$A$2:$C$24,3,0)),$B$2:$G$1990,5,0)-VLOOKUP(B631,$B$2:$G$1990,5,0))/365+(VLOOKUP(IF(C631="Нет",VLOOKUP(A631,Оп28_BYN→RUB!$A$2:$C$24,3,0),VLOOKUP((A631-1),Оп28_BYN→RUB!$A$2:$C$24,3,0)),$B$2:$G$1990,6,0)-VLOOKUP(B631,$B$2:$G$1990,6,0))/366)</f>
        <v>428.63620801935792</v>
      </c>
      <c r="F631" s="54">
        <f>COUNTIF(D632:$D$1990,365)</f>
        <v>993</v>
      </c>
      <c r="G631" s="54">
        <f>COUNTIF(D632:$D$1990,366)</f>
        <v>366</v>
      </c>
      <c r="H631" s="50"/>
    </row>
    <row r="632" spans="1:8" x14ac:dyDescent="0.25">
      <c r="A632" s="54">
        <f>COUNTIF($C$3:C632,"Да")</f>
        <v>6</v>
      </c>
      <c r="B632" s="53">
        <f t="shared" si="18"/>
        <v>46030</v>
      </c>
      <c r="C632" s="53" t="str">
        <f>IF(ISERROR(VLOOKUP(B632,Оп28_BYN→RUB!$C$3:$C$24,1,0)),"Нет","Да")</f>
        <v>Нет</v>
      </c>
      <c r="D632" s="54">
        <f t="shared" si="19"/>
        <v>365</v>
      </c>
      <c r="E632" s="55">
        <f>('Все выпуски'!$J$4*'Все выпуски'!$J$8)*((VLOOKUP(IF(C632="Нет",VLOOKUP(A632,Оп28_BYN→RUB!$A$2:$C$24,3,0),VLOOKUP((A632-1),Оп28_BYN→RUB!$A$2:$C$24,3,0)),$B$2:$G$1990,5,0)-VLOOKUP(B632,$B$2:$G$1990,5,0))/365+(VLOOKUP(IF(C632="Нет",VLOOKUP(A632,Оп28_BYN→RUB!$A$2:$C$24,3,0),VLOOKUP((A632-1),Оп28_BYN→RUB!$A$2:$C$24,3,0)),$B$2:$G$1990,6,0)-VLOOKUP(B632,$B$2:$G$1990,6,0))/366)</f>
        <v>435.33364876966039</v>
      </c>
      <c r="F632" s="54">
        <f>COUNTIF(D633:$D$1990,365)</f>
        <v>992</v>
      </c>
      <c r="G632" s="54">
        <f>COUNTIF(D633:$D$1990,366)</f>
        <v>366</v>
      </c>
      <c r="H632" s="50"/>
    </row>
    <row r="633" spans="1:8" x14ac:dyDescent="0.25">
      <c r="A633" s="54">
        <f>COUNTIF($C$3:C633,"Да")</f>
        <v>6</v>
      </c>
      <c r="B633" s="53">
        <f t="shared" si="18"/>
        <v>46031</v>
      </c>
      <c r="C633" s="53" t="str">
        <f>IF(ISERROR(VLOOKUP(B633,Оп28_BYN→RUB!$C$3:$C$24,1,0)),"Нет","Да")</f>
        <v>Нет</v>
      </c>
      <c r="D633" s="54">
        <f t="shared" si="19"/>
        <v>365</v>
      </c>
      <c r="E633" s="55">
        <f>('Все выпуски'!$J$4*'Все выпуски'!$J$8)*((VLOOKUP(IF(C633="Нет",VLOOKUP(A633,Оп28_BYN→RUB!$A$2:$C$24,3,0),VLOOKUP((A633-1),Оп28_BYN→RUB!$A$2:$C$24,3,0)),$B$2:$G$1990,5,0)-VLOOKUP(B633,$B$2:$G$1990,5,0))/365+(VLOOKUP(IF(C633="Нет",VLOOKUP(A633,Оп28_BYN→RUB!$A$2:$C$24,3,0),VLOOKUP((A633-1),Оп28_BYN→RUB!$A$2:$C$24,3,0)),$B$2:$G$1990,6,0)-VLOOKUP(B633,$B$2:$G$1990,6,0))/366)</f>
        <v>442.03108951996285</v>
      </c>
      <c r="F633" s="54">
        <f>COUNTIF(D634:$D$1990,365)</f>
        <v>991</v>
      </c>
      <c r="G633" s="54">
        <f>COUNTIF(D634:$D$1990,366)</f>
        <v>366</v>
      </c>
      <c r="H633" s="50"/>
    </row>
    <row r="634" spans="1:8" x14ac:dyDescent="0.25">
      <c r="A634" s="54">
        <f>COUNTIF($C$3:C634,"Да")</f>
        <v>6</v>
      </c>
      <c r="B634" s="53">
        <f t="shared" si="18"/>
        <v>46032</v>
      </c>
      <c r="C634" s="53" t="str">
        <f>IF(ISERROR(VLOOKUP(B634,Оп28_BYN→RUB!$C$3:$C$24,1,0)),"Нет","Да")</f>
        <v>Нет</v>
      </c>
      <c r="D634" s="54">
        <f t="shared" si="19"/>
        <v>365</v>
      </c>
      <c r="E634" s="55">
        <f>('Все выпуски'!$J$4*'Все выпуски'!$J$8)*((VLOOKUP(IF(C634="Нет",VLOOKUP(A634,Оп28_BYN→RUB!$A$2:$C$24,3,0),VLOOKUP((A634-1),Оп28_BYN→RUB!$A$2:$C$24,3,0)),$B$2:$G$1990,5,0)-VLOOKUP(B634,$B$2:$G$1990,5,0))/365+(VLOOKUP(IF(C634="Нет",VLOOKUP(A634,Оп28_BYN→RUB!$A$2:$C$24,3,0),VLOOKUP((A634-1),Оп28_BYN→RUB!$A$2:$C$24,3,0)),$B$2:$G$1990,6,0)-VLOOKUP(B634,$B$2:$G$1990,6,0))/366)</f>
        <v>448.72853027026531</v>
      </c>
      <c r="F634" s="54">
        <f>COUNTIF(D635:$D$1990,365)</f>
        <v>990</v>
      </c>
      <c r="G634" s="54">
        <f>COUNTIF(D635:$D$1990,366)</f>
        <v>366</v>
      </c>
      <c r="H634" s="50"/>
    </row>
    <row r="635" spans="1:8" x14ac:dyDescent="0.25">
      <c r="A635" s="54">
        <f>COUNTIF($C$3:C635,"Да")</f>
        <v>6</v>
      </c>
      <c r="B635" s="53">
        <f t="shared" si="18"/>
        <v>46033</v>
      </c>
      <c r="C635" s="53" t="str">
        <f>IF(ISERROR(VLOOKUP(B635,Оп28_BYN→RUB!$C$3:$C$24,1,0)),"Нет","Да")</f>
        <v>Нет</v>
      </c>
      <c r="D635" s="54">
        <f t="shared" si="19"/>
        <v>365</v>
      </c>
      <c r="E635" s="55">
        <f>('Все выпуски'!$J$4*'Все выпуски'!$J$8)*((VLOOKUP(IF(C635="Нет",VLOOKUP(A635,Оп28_BYN→RUB!$A$2:$C$24,3,0),VLOOKUP((A635-1),Оп28_BYN→RUB!$A$2:$C$24,3,0)),$B$2:$G$1990,5,0)-VLOOKUP(B635,$B$2:$G$1990,5,0))/365+(VLOOKUP(IF(C635="Нет",VLOOKUP(A635,Оп28_BYN→RUB!$A$2:$C$24,3,0),VLOOKUP((A635-1),Оп28_BYN→RUB!$A$2:$C$24,3,0)),$B$2:$G$1990,6,0)-VLOOKUP(B635,$B$2:$G$1990,6,0))/366)</f>
        <v>455.42597102056783</v>
      </c>
      <c r="F635" s="54">
        <f>COUNTIF(D636:$D$1990,365)</f>
        <v>989</v>
      </c>
      <c r="G635" s="54">
        <f>COUNTIF(D636:$D$1990,366)</f>
        <v>366</v>
      </c>
      <c r="H635" s="50"/>
    </row>
    <row r="636" spans="1:8" x14ac:dyDescent="0.25">
      <c r="A636" s="54">
        <f>COUNTIF($C$3:C636,"Да")</f>
        <v>6</v>
      </c>
      <c r="B636" s="53">
        <f t="shared" si="18"/>
        <v>46034</v>
      </c>
      <c r="C636" s="53" t="str">
        <f>IF(ISERROR(VLOOKUP(B636,Оп28_BYN→RUB!$C$3:$C$24,1,0)),"Нет","Да")</f>
        <v>Нет</v>
      </c>
      <c r="D636" s="54">
        <f t="shared" si="19"/>
        <v>365</v>
      </c>
      <c r="E636" s="55">
        <f>('Все выпуски'!$J$4*'Все выпуски'!$J$8)*((VLOOKUP(IF(C636="Нет",VLOOKUP(A636,Оп28_BYN→RUB!$A$2:$C$24,3,0),VLOOKUP((A636-1),Оп28_BYN→RUB!$A$2:$C$24,3,0)),$B$2:$G$1990,5,0)-VLOOKUP(B636,$B$2:$G$1990,5,0))/365+(VLOOKUP(IF(C636="Нет",VLOOKUP(A636,Оп28_BYN→RUB!$A$2:$C$24,3,0),VLOOKUP((A636-1),Оп28_BYN→RUB!$A$2:$C$24,3,0)),$B$2:$G$1990,6,0)-VLOOKUP(B636,$B$2:$G$1990,6,0))/366)</f>
        <v>462.12341177087023</v>
      </c>
      <c r="F636" s="54">
        <f>COUNTIF(D637:$D$1990,365)</f>
        <v>988</v>
      </c>
      <c r="G636" s="54">
        <f>COUNTIF(D637:$D$1990,366)</f>
        <v>366</v>
      </c>
      <c r="H636" s="50"/>
    </row>
    <row r="637" spans="1:8" x14ac:dyDescent="0.25">
      <c r="A637" s="54">
        <f>COUNTIF($C$3:C637,"Да")</f>
        <v>6</v>
      </c>
      <c r="B637" s="53">
        <f t="shared" si="18"/>
        <v>46035</v>
      </c>
      <c r="C637" s="53" t="str">
        <f>IF(ISERROR(VLOOKUP(B637,Оп28_BYN→RUB!$C$3:$C$24,1,0)),"Нет","Да")</f>
        <v>Нет</v>
      </c>
      <c r="D637" s="54">
        <f t="shared" si="19"/>
        <v>365</v>
      </c>
      <c r="E637" s="55">
        <f>('Все выпуски'!$J$4*'Все выпуски'!$J$8)*((VLOOKUP(IF(C637="Нет",VLOOKUP(A637,Оп28_BYN→RUB!$A$2:$C$24,3,0),VLOOKUP((A637-1),Оп28_BYN→RUB!$A$2:$C$24,3,0)),$B$2:$G$1990,5,0)-VLOOKUP(B637,$B$2:$G$1990,5,0))/365+(VLOOKUP(IF(C637="Нет",VLOOKUP(A637,Оп28_BYN→RUB!$A$2:$C$24,3,0),VLOOKUP((A637-1),Оп28_BYN→RUB!$A$2:$C$24,3,0)),$B$2:$G$1990,6,0)-VLOOKUP(B637,$B$2:$G$1990,6,0))/366)</f>
        <v>468.8208525211727</v>
      </c>
      <c r="F637" s="54">
        <f>COUNTIF(D638:$D$1990,365)</f>
        <v>987</v>
      </c>
      <c r="G637" s="54">
        <f>COUNTIF(D638:$D$1990,366)</f>
        <v>366</v>
      </c>
      <c r="H637" s="50"/>
    </row>
    <row r="638" spans="1:8" x14ac:dyDescent="0.25">
      <c r="A638" s="54">
        <f>COUNTIF($C$3:C638,"Да")</f>
        <v>6</v>
      </c>
      <c r="B638" s="53">
        <f t="shared" si="18"/>
        <v>46036</v>
      </c>
      <c r="C638" s="53" t="str">
        <f>IF(ISERROR(VLOOKUP(B638,Оп28_BYN→RUB!$C$3:$C$24,1,0)),"Нет","Да")</f>
        <v>Нет</v>
      </c>
      <c r="D638" s="54">
        <f t="shared" si="19"/>
        <v>365</v>
      </c>
      <c r="E638" s="55">
        <f>('Все выпуски'!$J$4*'Все выпуски'!$J$8)*((VLOOKUP(IF(C638="Нет",VLOOKUP(A638,Оп28_BYN→RUB!$A$2:$C$24,3,0),VLOOKUP((A638-1),Оп28_BYN→RUB!$A$2:$C$24,3,0)),$B$2:$G$1990,5,0)-VLOOKUP(B638,$B$2:$G$1990,5,0))/365+(VLOOKUP(IF(C638="Нет",VLOOKUP(A638,Оп28_BYN→RUB!$A$2:$C$24,3,0),VLOOKUP((A638-1),Оп28_BYN→RUB!$A$2:$C$24,3,0)),$B$2:$G$1990,6,0)-VLOOKUP(B638,$B$2:$G$1990,6,0))/366)</f>
        <v>475.51829327147522</v>
      </c>
      <c r="F638" s="54">
        <f>COUNTIF(D639:$D$1990,365)</f>
        <v>986</v>
      </c>
      <c r="G638" s="54">
        <f>COUNTIF(D639:$D$1990,366)</f>
        <v>366</v>
      </c>
      <c r="H638" s="50"/>
    </row>
    <row r="639" spans="1:8" x14ac:dyDescent="0.25">
      <c r="A639" s="54">
        <f>COUNTIF($C$3:C639,"Да")</f>
        <v>6</v>
      </c>
      <c r="B639" s="53">
        <f t="shared" si="18"/>
        <v>46037</v>
      </c>
      <c r="C639" s="53" t="str">
        <f>IF(ISERROR(VLOOKUP(B639,Оп28_BYN→RUB!$C$3:$C$24,1,0)),"Нет","Да")</f>
        <v>Нет</v>
      </c>
      <c r="D639" s="54">
        <f t="shared" si="19"/>
        <v>365</v>
      </c>
      <c r="E639" s="55">
        <f>('Все выпуски'!$J$4*'Все выпуски'!$J$8)*((VLOOKUP(IF(C639="Нет",VLOOKUP(A639,Оп28_BYN→RUB!$A$2:$C$24,3,0),VLOOKUP((A639-1),Оп28_BYN→RUB!$A$2:$C$24,3,0)),$B$2:$G$1990,5,0)-VLOOKUP(B639,$B$2:$G$1990,5,0))/365+(VLOOKUP(IF(C639="Нет",VLOOKUP(A639,Оп28_BYN→RUB!$A$2:$C$24,3,0),VLOOKUP((A639-1),Оп28_BYN→RUB!$A$2:$C$24,3,0)),$B$2:$G$1990,6,0)-VLOOKUP(B639,$B$2:$G$1990,6,0))/366)</f>
        <v>482.21573402177762</v>
      </c>
      <c r="F639" s="54">
        <f>COUNTIF(D640:$D$1990,365)</f>
        <v>985</v>
      </c>
      <c r="G639" s="54">
        <f>COUNTIF(D640:$D$1990,366)</f>
        <v>366</v>
      </c>
      <c r="H639" s="50"/>
    </row>
    <row r="640" spans="1:8" x14ac:dyDescent="0.25">
      <c r="A640" s="54">
        <f>COUNTIF($C$3:C640,"Да")</f>
        <v>6</v>
      </c>
      <c r="B640" s="53">
        <f t="shared" si="18"/>
        <v>46038</v>
      </c>
      <c r="C640" s="53" t="str">
        <f>IF(ISERROR(VLOOKUP(B640,Оп28_BYN→RUB!$C$3:$C$24,1,0)),"Нет","Да")</f>
        <v>Нет</v>
      </c>
      <c r="D640" s="54">
        <f t="shared" si="19"/>
        <v>365</v>
      </c>
      <c r="E640" s="55">
        <f>('Все выпуски'!$J$4*'Все выпуски'!$J$8)*((VLOOKUP(IF(C640="Нет",VLOOKUP(A640,Оп28_BYN→RUB!$A$2:$C$24,3,0),VLOOKUP((A640-1),Оп28_BYN→RUB!$A$2:$C$24,3,0)),$B$2:$G$1990,5,0)-VLOOKUP(B640,$B$2:$G$1990,5,0))/365+(VLOOKUP(IF(C640="Нет",VLOOKUP(A640,Оп28_BYN→RUB!$A$2:$C$24,3,0),VLOOKUP((A640-1),Оп28_BYN→RUB!$A$2:$C$24,3,0)),$B$2:$G$1990,6,0)-VLOOKUP(B640,$B$2:$G$1990,6,0))/366)</f>
        <v>488.91317477208014</v>
      </c>
      <c r="F640" s="54">
        <f>COUNTIF(D641:$D$1990,365)</f>
        <v>984</v>
      </c>
      <c r="G640" s="54">
        <f>COUNTIF(D641:$D$1990,366)</f>
        <v>366</v>
      </c>
      <c r="H640" s="50"/>
    </row>
    <row r="641" spans="1:8" x14ac:dyDescent="0.25">
      <c r="A641" s="54">
        <f>COUNTIF($C$3:C641,"Да")</f>
        <v>6</v>
      </c>
      <c r="B641" s="53">
        <f t="shared" si="18"/>
        <v>46039</v>
      </c>
      <c r="C641" s="53" t="str">
        <f>IF(ISERROR(VLOOKUP(B641,Оп28_BYN→RUB!$C$3:$C$24,1,0)),"Нет","Да")</f>
        <v>Нет</v>
      </c>
      <c r="D641" s="54">
        <f t="shared" si="19"/>
        <v>365</v>
      </c>
      <c r="E641" s="55">
        <f>('Все выпуски'!$J$4*'Все выпуски'!$J$8)*((VLOOKUP(IF(C641="Нет",VLOOKUP(A641,Оп28_BYN→RUB!$A$2:$C$24,3,0),VLOOKUP((A641-1),Оп28_BYN→RUB!$A$2:$C$24,3,0)),$B$2:$G$1990,5,0)-VLOOKUP(B641,$B$2:$G$1990,5,0))/365+(VLOOKUP(IF(C641="Нет",VLOOKUP(A641,Оп28_BYN→RUB!$A$2:$C$24,3,0),VLOOKUP((A641-1),Оп28_BYN→RUB!$A$2:$C$24,3,0)),$B$2:$G$1990,6,0)-VLOOKUP(B641,$B$2:$G$1990,6,0))/366)</f>
        <v>495.6106155223826</v>
      </c>
      <c r="F641" s="54">
        <f>COUNTIF(D642:$D$1990,365)</f>
        <v>983</v>
      </c>
      <c r="G641" s="54">
        <f>COUNTIF(D642:$D$1990,366)</f>
        <v>366</v>
      </c>
      <c r="H641" s="50"/>
    </row>
    <row r="642" spans="1:8" x14ac:dyDescent="0.25">
      <c r="A642" s="54">
        <f>COUNTIF($C$3:C642,"Да")</f>
        <v>6</v>
      </c>
      <c r="B642" s="53">
        <f t="shared" si="18"/>
        <v>46040</v>
      </c>
      <c r="C642" s="53" t="str">
        <f>IF(ISERROR(VLOOKUP(B642,Оп28_BYN→RUB!$C$3:$C$24,1,0)),"Нет","Да")</f>
        <v>Нет</v>
      </c>
      <c r="D642" s="54">
        <f t="shared" si="19"/>
        <v>365</v>
      </c>
      <c r="E642" s="55">
        <f>('Все выпуски'!$J$4*'Все выпуски'!$J$8)*((VLOOKUP(IF(C642="Нет",VLOOKUP(A642,Оп28_BYN→RUB!$A$2:$C$24,3,0),VLOOKUP((A642-1),Оп28_BYN→RUB!$A$2:$C$24,3,0)),$B$2:$G$1990,5,0)-VLOOKUP(B642,$B$2:$G$1990,5,0))/365+(VLOOKUP(IF(C642="Нет",VLOOKUP(A642,Оп28_BYN→RUB!$A$2:$C$24,3,0),VLOOKUP((A642-1),Оп28_BYN→RUB!$A$2:$C$24,3,0)),$B$2:$G$1990,6,0)-VLOOKUP(B642,$B$2:$G$1990,6,0))/366)</f>
        <v>502.30805627268501</v>
      </c>
      <c r="F642" s="54">
        <f>COUNTIF(D643:$D$1990,365)</f>
        <v>982</v>
      </c>
      <c r="G642" s="54">
        <f>COUNTIF(D643:$D$1990,366)</f>
        <v>366</v>
      </c>
      <c r="H642" s="50"/>
    </row>
    <row r="643" spans="1:8" x14ac:dyDescent="0.25">
      <c r="A643" s="54">
        <f>COUNTIF($C$3:C643,"Да")</f>
        <v>6</v>
      </c>
      <c r="B643" s="53">
        <f t="shared" si="18"/>
        <v>46041</v>
      </c>
      <c r="C643" s="53" t="str">
        <f>IF(ISERROR(VLOOKUP(B643,Оп28_BYN→RUB!$C$3:$C$24,1,0)),"Нет","Да")</f>
        <v>Нет</v>
      </c>
      <c r="D643" s="54">
        <f t="shared" si="19"/>
        <v>365</v>
      </c>
      <c r="E643" s="55">
        <f>('Все выпуски'!$J$4*'Все выпуски'!$J$8)*((VLOOKUP(IF(C643="Нет",VLOOKUP(A643,Оп28_BYN→RUB!$A$2:$C$24,3,0),VLOOKUP((A643-1),Оп28_BYN→RUB!$A$2:$C$24,3,0)),$B$2:$G$1990,5,0)-VLOOKUP(B643,$B$2:$G$1990,5,0))/365+(VLOOKUP(IF(C643="Нет",VLOOKUP(A643,Оп28_BYN→RUB!$A$2:$C$24,3,0),VLOOKUP((A643-1),Оп28_BYN→RUB!$A$2:$C$24,3,0)),$B$2:$G$1990,6,0)-VLOOKUP(B643,$B$2:$G$1990,6,0))/366)</f>
        <v>509.00549702298753</v>
      </c>
      <c r="F643" s="54">
        <f>COUNTIF(D644:$D$1990,365)</f>
        <v>981</v>
      </c>
      <c r="G643" s="54">
        <f>COUNTIF(D644:$D$1990,366)</f>
        <v>366</v>
      </c>
      <c r="H643" s="50"/>
    </row>
    <row r="644" spans="1:8" x14ac:dyDescent="0.25">
      <c r="A644" s="54">
        <f>COUNTIF($C$3:C644,"Да")</f>
        <v>6</v>
      </c>
      <c r="B644" s="53">
        <f t="shared" ref="B644:B707" si="20">B643+1</f>
        <v>46042</v>
      </c>
      <c r="C644" s="53" t="str">
        <f>IF(ISERROR(VLOOKUP(B644,Оп28_BYN→RUB!$C$3:$C$24,1,0)),"Нет","Да")</f>
        <v>Нет</v>
      </c>
      <c r="D644" s="54">
        <f t="shared" ref="D644:D707" si="21">IF(MOD(YEAR(B644),4)=0,366,365)</f>
        <v>365</v>
      </c>
      <c r="E644" s="55">
        <f>('Все выпуски'!$J$4*'Все выпуски'!$J$8)*((VLOOKUP(IF(C644="Нет",VLOOKUP(A644,Оп28_BYN→RUB!$A$2:$C$24,3,0),VLOOKUP((A644-1),Оп28_BYN→RUB!$A$2:$C$24,3,0)),$B$2:$G$1990,5,0)-VLOOKUP(B644,$B$2:$G$1990,5,0))/365+(VLOOKUP(IF(C644="Нет",VLOOKUP(A644,Оп28_BYN→RUB!$A$2:$C$24,3,0),VLOOKUP((A644-1),Оп28_BYN→RUB!$A$2:$C$24,3,0)),$B$2:$G$1990,6,0)-VLOOKUP(B644,$B$2:$G$1990,6,0))/366)</f>
        <v>515.70293777328993</v>
      </c>
      <c r="F644" s="54">
        <f>COUNTIF(D645:$D$1990,365)</f>
        <v>980</v>
      </c>
      <c r="G644" s="54">
        <f>COUNTIF(D645:$D$1990,366)</f>
        <v>366</v>
      </c>
      <c r="H644" s="50"/>
    </row>
    <row r="645" spans="1:8" x14ac:dyDescent="0.25">
      <c r="A645" s="54">
        <f>COUNTIF($C$3:C645,"Да")</f>
        <v>6</v>
      </c>
      <c r="B645" s="53">
        <f t="shared" si="20"/>
        <v>46043</v>
      </c>
      <c r="C645" s="53" t="str">
        <f>IF(ISERROR(VLOOKUP(B645,Оп28_BYN→RUB!$C$3:$C$24,1,0)),"Нет","Да")</f>
        <v>Нет</v>
      </c>
      <c r="D645" s="54">
        <f t="shared" si="21"/>
        <v>365</v>
      </c>
      <c r="E645" s="55">
        <f>('Все выпуски'!$J$4*'Все выпуски'!$J$8)*((VLOOKUP(IF(C645="Нет",VLOOKUP(A645,Оп28_BYN→RUB!$A$2:$C$24,3,0),VLOOKUP((A645-1),Оп28_BYN→RUB!$A$2:$C$24,3,0)),$B$2:$G$1990,5,0)-VLOOKUP(B645,$B$2:$G$1990,5,0))/365+(VLOOKUP(IF(C645="Нет",VLOOKUP(A645,Оп28_BYN→RUB!$A$2:$C$24,3,0),VLOOKUP((A645-1),Оп28_BYN→RUB!$A$2:$C$24,3,0)),$B$2:$G$1990,6,0)-VLOOKUP(B645,$B$2:$G$1990,6,0))/366)</f>
        <v>522.40037852359251</v>
      </c>
      <c r="F645" s="54">
        <f>COUNTIF(D646:$D$1990,365)</f>
        <v>979</v>
      </c>
      <c r="G645" s="54">
        <f>COUNTIF(D646:$D$1990,366)</f>
        <v>366</v>
      </c>
      <c r="H645" s="50"/>
    </row>
    <row r="646" spans="1:8" x14ac:dyDescent="0.25">
      <c r="A646" s="54">
        <f>COUNTIF($C$3:C646,"Да")</f>
        <v>6</v>
      </c>
      <c r="B646" s="53">
        <f t="shared" si="20"/>
        <v>46044</v>
      </c>
      <c r="C646" s="53" t="str">
        <f>IF(ISERROR(VLOOKUP(B646,Оп28_BYN→RUB!$C$3:$C$24,1,0)),"Нет","Да")</f>
        <v>Нет</v>
      </c>
      <c r="D646" s="54">
        <f t="shared" si="21"/>
        <v>365</v>
      </c>
      <c r="E646" s="55">
        <f>('Все выпуски'!$J$4*'Все выпуски'!$J$8)*((VLOOKUP(IF(C646="Нет",VLOOKUP(A646,Оп28_BYN→RUB!$A$2:$C$24,3,0),VLOOKUP((A646-1),Оп28_BYN→RUB!$A$2:$C$24,3,0)),$B$2:$G$1990,5,0)-VLOOKUP(B646,$B$2:$G$1990,5,0))/365+(VLOOKUP(IF(C646="Нет",VLOOKUP(A646,Оп28_BYN→RUB!$A$2:$C$24,3,0),VLOOKUP((A646-1),Оп28_BYN→RUB!$A$2:$C$24,3,0)),$B$2:$G$1990,6,0)-VLOOKUP(B646,$B$2:$G$1990,6,0))/366)</f>
        <v>529.09781927389497</v>
      </c>
      <c r="F646" s="54">
        <f>COUNTIF(D647:$D$1990,365)</f>
        <v>978</v>
      </c>
      <c r="G646" s="54">
        <f>COUNTIF(D647:$D$1990,366)</f>
        <v>366</v>
      </c>
      <c r="H646" s="50"/>
    </row>
    <row r="647" spans="1:8" x14ac:dyDescent="0.25">
      <c r="A647" s="54">
        <f>COUNTIF($C$3:C647,"Да")</f>
        <v>6</v>
      </c>
      <c r="B647" s="53">
        <f t="shared" si="20"/>
        <v>46045</v>
      </c>
      <c r="C647" s="53" t="str">
        <f>IF(ISERROR(VLOOKUP(B647,Оп28_BYN→RUB!$C$3:$C$24,1,0)),"Нет","Да")</f>
        <v>Нет</v>
      </c>
      <c r="D647" s="54">
        <f t="shared" si="21"/>
        <v>365</v>
      </c>
      <c r="E647" s="55">
        <f>('Все выпуски'!$J$4*'Все выпуски'!$J$8)*((VLOOKUP(IF(C647="Нет",VLOOKUP(A647,Оп28_BYN→RUB!$A$2:$C$24,3,0),VLOOKUP((A647-1),Оп28_BYN→RUB!$A$2:$C$24,3,0)),$B$2:$G$1990,5,0)-VLOOKUP(B647,$B$2:$G$1990,5,0))/365+(VLOOKUP(IF(C647="Нет",VLOOKUP(A647,Оп28_BYN→RUB!$A$2:$C$24,3,0),VLOOKUP((A647-1),Оп28_BYN→RUB!$A$2:$C$24,3,0)),$B$2:$G$1990,6,0)-VLOOKUP(B647,$B$2:$G$1990,6,0))/366)</f>
        <v>535.79526002419732</v>
      </c>
      <c r="F647" s="54">
        <f>COUNTIF(D648:$D$1990,365)</f>
        <v>977</v>
      </c>
      <c r="G647" s="54">
        <f>COUNTIF(D648:$D$1990,366)</f>
        <v>366</v>
      </c>
      <c r="H647" s="50"/>
    </row>
    <row r="648" spans="1:8" x14ac:dyDescent="0.25">
      <c r="A648" s="54">
        <f>COUNTIF($C$3:C648,"Да")</f>
        <v>6</v>
      </c>
      <c r="B648" s="53">
        <f t="shared" si="20"/>
        <v>46046</v>
      </c>
      <c r="C648" s="53" t="str">
        <f>IF(ISERROR(VLOOKUP(B648,Оп28_BYN→RUB!$C$3:$C$24,1,0)),"Нет","Да")</f>
        <v>Нет</v>
      </c>
      <c r="D648" s="54">
        <f t="shared" si="21"/>
        <v>365</v>
      </c>
      <c r="E648" s="55">
        <f>('Все выпуски'!$J$4*'Все выпуски'!$J$8)*((VLOOKUP(IF(C648="Нет",VLOOKUP(A648,Оп28_BYN→RUB!$A$2:$C$24,3,0),VLOOKUP((A648-1),Оп28_BYN→RUB!$A$2:$C$24,3,0)),$B$2:$G$1990,5,0)-VLOOKUP(B648,$B$2:$G$1990,5,0))/365+(VLOOKUP(IF(C648="Нет",VLOOKUP(A648,Оп28_BYN→RUB!$A$2:$C$24,3,0),VLOOKUP((A648-1),Оп28_BYN→RUB!$A$2:$C$24,3,0)),$B$2:$G$1990,6,0)-VLOOKUP(B648,$B$2:$G$1990,6,0))/366)</f>
        <v>542.49270077449989</v>
      </c>
      <c r="F648" s="54">
        <f>COUNTIF(D649:$D$1990,365)</f>
        <v>976</v>
      </c>
      <c r="G648" s="54">
        <f>COUNTIF(D649:$D$1990,366)</f>
        <v>366</v>
      </c>
      <c r="H648" s="50"/>
    </row>
    <row r="649" spans="1:8" x14ac:dyDescent="0.25">
      <c r="A649" s="54">
        <f>COUNTIF($C$3:C649,"Да")</f>
        <v>6</v>
      </c>
      <c r="B649" s="53">
        <f t="shared" si="20"/>
        <v>46047</v>
      </c>
      <c r="C649" s="53" t="str">
        <f>IF(ISERROR(VLOOKUP(B649,Оп28_BYN→RUB!$C$3:$C$24,1,0)),"Нет","Да")</f>
        <v>Нет</v>
      </c>
      <c r="D649" s="54">
        <f t="shared" si="21"/>
        <v>365</v>
      </c>
      <c r="E649" s="55">
        <f>('Все выпуски'!$J$4*'Все выпуски'!$J$8)*((VLOOKUP(IF(C649="Нет",VLOOKUP(A649,Оп28_BYN→RUB!$A$2:$C$24,3,0),VLOOKUP((A649-1),Оп28_BYN→RUB!$A$2:$C$24,3,0)),$B$2:$G$1990,5,0)-VLOOKUP(B649,$B$2:$G$1990,5,0))/365+(VLOOKUP(IF(C649="Нет",VLOOKUP(A649,Оп28_BYN→RUB!$A$2:$C$24,3,0),VLOOKUP((A649-1),Оп28_BYN→RUB!$A$2:$C$24,3,0)),$B$2:$G$1990,6,0)-VLOOKUP(B649,$B$2:$G$1990,6,0))/366)</f>
        <v>549.19014152480236</v>
      </c>
      <c r="F649" s="54">
        <f>COUNTIF(D650:$D$1990,365)</f>
        <v>975</v>
      </c>
      <c r="G649" s="54">
        <f>COUNTIF(D650:$D$1990,366)</f>
        <v>366</v>
      </c>
      <c r="H649" s="50"/>
    </row>
    <row r="650" spans="1:8" x14ac:dyDescent="0.25">
      <c r="A650" s="54">
        <f>COUNTIF($C$3:C650,"Да")</f>
        <v>6</v>
      </c>
      <c r="B650" s="53">
        <f t="shared" si="20"/>
        <v>46048</v>
      </c>
      <c r="C650" s="53" t="str">
        <f>IF(ISERROR(VLOOKUP(B650,Оп28_BYN→RUB!$C$3:$C$24,1,0)),"Нет","Да")</f>
        <v>Нет</v>
      </c>
      <c r="D650" s="54">
        <f t="shared" si="21"/>
        <v>365</v>
      </c>
      <c r="E650" s="55">
        <f>('Все выпуски'!$J$4*'Все выпуски'!$J$8)*((VLOOKUP(IF(C650="Нет",VLOOKUP(A650,Оп28_BYN→RUB!$A$2:$C$24,3,0),VLOOKUP((A650-1),Оп28_BYN→RUB!$A$2:$C$24,3,0)),$B$2:$G$1990,5,0)-VLOOKUP(B650,$B$2:$G$1990,5,0))/365+(VLOOKUP(IF(C650="Нет",VLOOKUP(A650,Оп28_BYN→RUB!$A$2:$C$24,3,0),VLOOKUP((A650-1),Оп28_BYN→RUB!$A$2:$C$24,3,0)),$B$2:$G$1990,6,0)-VLOOKUP(B650,$B$2:$G$1990,6,0))/366)</f>
        <v>555.88758227510482</v>
      </c>
      <c r="F650" s="54">
        <f>COUNTIF(D651:$D$1990,365)</f>
        <v>974</v>
      </c>
      <c r="G650" s="54">
        <f>COUNTIF(D651:$D$1990,366)</f>
        <v>366</v>
      </c>
      <c r="H650" s="50"/>
    </row>
    <row r="651" spans="1:8" x14ac:dyDescent="0.25">
      <c r="A651" s="54">
        <f>COUNTIF($C$3:C651,"Да")</f>
        <v>6</v>
      </c>
      <c r="B651" s="53">
        <f t="shared" si="20"/>
        <v>46049</v>
      </c>
      <c r="C651" s="53" t="str">
        <f>IF(ISERROR(VLOOKUP(B651,Оп28_BYN→RUB!$C$3:$C$24,1,0)),"Нет","Да")</f>
        <v>Нет</v>
      </c>
      <c r="D651" s="54">
        <f t="shared" si="21"/>
        <v>365</v>
      </c>
      <c r="E651" s="55">
        <f>('Все выпуски'!$J$4*'Все выпуски'!$J$8)*((VLOOKUP(IF(C651="Нет",VLOOKUP(A651,Оп28_BYN→RUB!$A$2:$C$24,3,0),VLOOKUP((A651-1),Оп28_BYN→RUB!$A$2:$C$24,3,0)),$B$2:$G$1990,5,0)-VLOOKUP(B651,$B$2:$G$1990,5,0))/365+(VLOOKUP(IF(C651="Нет",VLOOKUP(A651,Оп28_BYN→RUB!$A$2:$C$24,3,0),VLOOKUP((A651-1),Оп28_BYN→RUB!$A$2:$C$24,3,0)),$B$2:$G$1990,6,0)-VLOOKUP(B651,$B$2:$G$1990,6,0))/366)</f>
        <v>562.58502302540728</v>
      </c>
      <c r="F651" s="54">
        <f>COUNTIF(D652:$D$1990,365)</f>
        <v>973</v>
      </c>
      <c r="G651" s="54">
        <f>COUNTIF(D652:$D$1990,366)</f>
        <v>366</v>
      </c>
      <c r="H651" s="50"/>
    </row>
    <row r="652" spans="1:8" x14ac:dyDescent="0.25">
      <c r="A652" s="54">
        <f>COUNTIF($C$3:C652,"Да")</f>
        <v>6</v>
      </c>
      <c r="B652" s="53">
        <f t="shared" si="20"/>
        <v>46050</v>
      </c>
      <c r="C652" s="53" t="str">
        <f>IF(ISERROR(VLOOKUP(B652,Оп28_BYN→RUB!$C$3:$C$24,1,0)),"Нет","Да")</f>
        <v>Нет</v>
      </c>
      <c r="D652" s="54">
        <f t="shared" si="21"/>
        <v>365</v>
      </c>
      <c r="E652" s="55">
        <f>('Все выпуски'!$J$4*'Все выпуски'!$J$8)*((VLOOKUP(IF(C652="Нет",VLOOKUP(A652,Оп28_BYN→RUB!$A$2:$C$24,3,0),VLOOKUP((A652-1),Оп28_BYN→RUB!$A$2:$C$24,3,0)),$B$2:$G$1990,5,0)-VLOOKUP(B652,$B$2:$G$1990,5,0))/365+(VLOOKUP(IF(C652="Нет",VLOOKUP(A652,Оп28_BYN→RUB!$A$2:$C$24,3,0),VLOOKUP((A652-1),Оп28_BYN→RUB!$A$2:$C$24,3,0)),$B$2:$G$1990,6,0)-VLOOKUP(B652,$B$2:$G$1990,6,0))/366)</f>
        <v>569.28246377570974</v>
      </c>
      <c r="F652" s="54">
        <f>COUNTIF(D653:$D$1990,365)</f>
        <v>972</v>
      </c>
      <c r="G652" s="54">
        <f>COUNTIF(D653:$D$1990,366)</f>
        <v>366</v>
      </c>
      <c r="H652" s="50"/>
    </row>
    <row r="653" spans="1:8" x14ac:dyDescent="0.25">
      <c r="A653" s="54">
        <f>COUNTIF($C$3:C653,"Да")</f>
        <v>6</v>
      </c>
      <c r="B653" s="53">
        <f t="shared" si="20"/>
        <v>46051</v>
      </c>
      <c r="C653" s="53" t="str">
        <f>IF(ISERROR(VLOOKUP(B653,Оп28_BYN→RUB!$C$3:$C$24,1,0)),"Нет","Да")</f>
        <v>Нет</v>
      </c>
      <c r="D653" s="54">
        <f t="shared" si="21"/>
        <v>365</v>
      </c>
      <c r="E653" s="55">
        <f>('Все выпуски'!$J$4*'Все выпуски'!$J$8)*((VLOOKUP(IF(C653="Нет",VLOOKUP(A653,Оп28_BYN→RUB!$A$2:$C$24,3,0),VLOOKUP((A653-1),Оп28_BYN→RUB!$A$2:$C$24,3,0)),$B$2:$G$1990,5,0)-VLOOKUP(B653,$B$2:$G$1990,5,0))/365+(VLOOKUP(IF(C653="Нет",VLOOKUP(A653,Оп28_BYN→RUB!$A$2:$C$24,3,0),VLOOKUP((A653-1),Оп28_BYN→RUB!$A$2:$C$24,3,0)),$B$2:$G$1990,6,0)-VLOOKUP(B653,$B$2:$G$1990,6,0))/366)</f>
        <v>575.97990452601221</v>
      </c>
      <c r="F653" s="54">
        <f>COUNTIF(D654:$D$1990,365)</f>
        <v>971</v>
      </c>
      <c r="G653" s="54">
        <f>COUNTIF(D654:$D$1990,366)</f>
        <v>366</v>
      </c>
      <c r="H653" s="50"/>
    </row>
    <row r="654" spans="1:8" x14ac:dyDescent="0.25">
      <c r="A654" s="54">
        <f>COUNTIF($C$3:C654,"Да")</f>
        <v>6</v>
      </c>
      <c r="B654" s="53">
        <f t="shared" si="20"/>
        <v>46052</v>
      </c>
      <c r="C654" s="53" t="str">
        <f>IF(ISERROR(VLOOKUP(B654,Оп28_BYN→RUB!$C$3:$C$24,1,0)),"Нет","Да")</f>
        <v>Нет</v>
      </c>
      <c r="D654" s="54">
        <f t="shared" si="21"/>
        <v>365</v>
      </c>
      <c r="E654" s="55">
        <f>('Все выпуски'!$J$4*'Все выпуски'!$J$8)*((VLOOKUP(IF(C654="Нет",VLOOKUP(A654,Оп28_BYN→RUB!$A$2:$C$24,3,0),VLOOKUP((A654-1),Оп28_BYN→RUB!$A$2:$C$24,3,0)),$B$2:$G$1990,5,0)-VLOOKUP(B654,$B$2:$G$1990,5,0))/365+(VLOOKUP(IF(C654="Нет",VLOOKUP(A654,Оп28_BYN→RUB!$A$2:$C$24,3,0),VLOOKUP((A654-1),Оп28_BYN→RUB!$A$2:$C$24,3,0)),$B$2:$G$1990,6,0)-VLOOKUP(B654,$B$2:$G$1990,6,0))/366)</f>
        <v>582.67734527631467</v>
      </c>
      <c r="F654" s="54">
        <f>COUNTIF(D655:$D$1990,365)</f>
        <v>970</v>
      </c>
      <c r="G654" s="54">
        <f>COUNTIF(D655:$D$1990,366)</f>
        <v>366</v>
      </c>
      <c r="H654" s="50"/>
    </row>
    <row r="655" spans="1:8" x14ac:dyDescent="0.25">
      <c r="A655" s="54">
        <f>COUNTIF($C$3:C655,"Да")</f>
        <v>6</v>
      </c>
      <c r="B655" s="53">
        <f t="shared" si="20"/>
        <v>46053</v>
      </c>
      <c r="C655" s="53" t="str">
        <f>IF(ISERROR(VLOOKUP(B655,Оп28_BYN→RUB!$C$3:$C$24,1,0)),"Нет","Да")</f>
        <v>Нет</v>
      </c>
      <c r="D655" s="54">
        <f t="shared" si="21"/>
        <v>365</v>
      </c>
      <c r="E655" s="55">
        <f>('Все выпуски'!$J$4*'Все выпуски'!$J$8)*((VLOOKUP(IF(C655="Нет",VLOOKUP(A655,Оп28_BYN→RUB!$A$2:$C$24,3,0),VLOOKUP((A655-1),Оп28_BYN→RUB!$A$2:$C$24,3,0)),$B$2:$G$1990,5,0)-VLOOKUP(B655,$B$2:$G$1990,5,0))/365+(VLOOKUP(IF(C655="Нет",VLOOKUP(A655,Оп28_BYN→RUB!$A$2:$C$24,3,0),VLOOKUP((A655-1),Оп28_BYN→RUB!$A$2:$C$24,3,0)),$B$2:$G$1990,6,0)-VLOOKUP(B655,$B$2:$G$1990,6,0))/366)</f>
        <v>589.37478602661713</v>
      </c>
      <c r="F655" s="54">
        <f>COUNTIF(D656:$D$1990,365)</f>
        <v>969</v>
      </c>
      <c r="G655" s="54">
        <f>COUNTIF(D656:$D$1990,366)</f>
        <v>366</v>
      </c>
      <c r="H655" s="50"/>
    </row>
    <row r="656" spans="1:8" x14ac:dyDescent="0.25">
      <c r="A656" s="54">
        <f>COUNTIF($C$3:C656,"Да")</f>
        <v>6</v>
      </c>
      <c r="B656" s="53">
        <f t="shared" si="20"/>
        <v>46054</v>
      </c>
      <c r="C656" s="53" t="str">
        <f>IF(ISERROR(VLOOKUP(B656,Оп28_BYN→RUB!$C$3:$C$24,1,0)),"Нет","Да")</f>
        <v>Нет</v>
      </c>
      <c r="D656" s="54">
        <f t="shared" si="21"/>
        <v>365</v>
      </c>
      <c r="E656" s="55">
        <f>('Все выпуски'!$J$4*'Все выпуски'!$J$8)*((VLOOKUP(IF(C656="Нет",VLOOKUP(A656,Оп28_BYN→RUB!$A$2:$C$24,3,0),VLOOKUP((A656-1),Оп28_BYN→RUB!$A$2:$C$24,3,0)),$B$2:$G$1990,5,0)-VLOOKUP(B656,$B$2:$G$1990,5,0))/365+(VLOOKUP(IF(C656="Нет",VLOOKUP(A656,Оп28_BYN→RUB!$A$2:$C$24,3,0),VLOOKUP((A656-1),Оп28_BYN→RUB!$A$2:$C$24,3,0)),$B$2:$G$1990,6,0)-VLOOKUP(B656,$B$2:$G$1990,6,0))/366)</f>
        <v>596.07222677691959</v>
      </c>
      <c r="F656" s="54">
        <f>COUNTIF(D657:$D$1990,365)</f>
        <v>968</v>
      </c>
      <c r="G656" s="54">
        <f>COUNTIF(D657:$D$1990,366)</f>
        <v>366</v>
      </c>
      <c r="H656" s="50"/>
    </row>
    <row r="657" spans="1:8" x14ac:dyDescent="0.25">
      <c r="A657" s="54">
        <f>COUNTIF($C$3:C657,"Да")</f>
        <v>6</v>
      </c>
      <c r="B657" s="53">
        <f t="shared" si="20"/>
        <v>46055</v>
      </c>
      <c r="C657" s="53" t="str">
        <f>IF(ISERROR(VLOOKUP(B657,Оп28_BYN→RUB!$C$3:$C$24,1,0)),"Нет","Да")</f>
        <v>Нет</v>
      </c>
      <c r="D657" s="54">
        <f t="shared" si="21"/>
        <v>365</v>
      </c>
      <c r="E657" s="55">
        <f>('Все выпуски'!$J$4*'Все выпуски'!$J$8)*((VLOOKUP(IF(C657="Нет",VLOOKUP(A657,Оп28_BYN→RUB!$A$2:$C$24,3,0),VLOOKUP((A657-1),Оп28_BYN→RUB!$A$2:$C$24,3,0)),$B$2:$G$1990,5,0)-VLOOKUP(B657,$B$2:$G$1990,5,0))/365+(VLOOKUP(IF(C657="Нет",VLOOKUP(A657,Оп28_BYN→RUB!$A$2:$C$24,3,0),VLOOKUP((A657-1),Оп28_BYN→RUB!$A$2:$C$24,3,0)),$B$2:$G$1990,6,0)-VLOOKUP(B657,$B$2:$G$1990,6,0))/366)</f>
        <v>602.76966752722205</v>
      </c>
      <c r="F657" s="54">
        <f>COUNTIF(D658:$D$1990,365)</f>
        <v>967</v>
      </c>
      <c r="G657" s="54">
        <f>COUNTIF(D658:$D$1990,366)</f>
        <v>366</v>
      </c>
      <c r="H657" s="50"/>
    </row>
    <row r="658" spans="1:8" x14ac:dyDescent="0.25">
      <c r="A658" s="54">
        <f>COUNTIF($C$3:C658,"Да")</f>
        <v>6</v>
      </c>
      <c r="B658" s="53">
        <f t="shared" si="20"/>
        <v>46056</v>
      </c>
      <c r="C658" s="53" t="str">
        <f>IF(ISERROR(VLOOKUP(B658,Оп28_BYN→RUB!$C$3:$C$24,1,0)),"Нет","Да")</f>
        <v>Нет</v>
      </c>
      <c r="D658" s="54">
        <f t="shared" si="21"/>
        <v>365</v>
      </c>
      <c r="E658" s="55">
        <f>('Все выпуски'!$J$4*'Все выпуски'!$J$8)*((VLOOKUP(IF(C658="Нет",VLOOKUP(A658,Оп28_BYN→RUB!$A$2:$C$24,3,0),VLOOKUP((A658-1),Оп28_BYN→RUB!$A$2:$C$24,3,0)),$B$2:$G$1990,5,0)-VLOOKUP(B658,$B$2:$G$1990,5,0))/365+(VLOOKUP(IF(C658="Нет",VLOOKUP(A658,Оп28_BYN→RUB!$A$2:$C$24,3,0),VLOOKUP((A658-1),Оп28_BYN→RUB!$A$2:$C$24,3,0)),$B$2:$G$1990,6,0)-VLOOKUP(B658,$B$2:$G$1990,6,0))/366)</f>
        <v>609.46710827752452</v>
      </c>
      <c r="F658" s="54">
        <f>COUNTIF(D659:$D$1990,365)</f>
        <v>966</v>
      </c>
      <c r="G658" s="54">
        <f>COUNTIF(D659:$D$1990,366)</f>
        <v>366</v>
      </c>
      <c r="H658" s="50"/>
    </row>
    <row r="659" spans="1:8" x14ac:dyDescent="0.25">
      <c r="A659" s="54">
        <f>COUNTIF($C$3:C659,"Да")</f>
        <v>7</v>
      </c>
      <c r="B659" s="53">
        <f t="shared" si="20"/>
        <v>46057</v>
      </c>
      <c r="C659" s="53" t="str">
        <f>IF(ISERROR(VLOOKUP(B659,Оп28_BYN→RUB!$C$3:$C$24,1,0)),"Нет","Да")</f>
        <v>Да</v>
      </c>
      <c r="D659" s="54">
        <f t="shared" si="21"/>
        <v>365</v>
      </c>
      <c r="E659" s="55">
        <f>('Все выпуски'!$J$4*'Все выпуски'!$J$8)*((VLOOKUP(IF(C659="Нет",VLOOKUP(A659,Оп28_BYN→RUB!$A$2:$C$24,3,0),VLOOKUP((A659-1),Оп28_BYN→RUB!$A$2:$C$24,3,0)),$B$2:$G$1990,5,0)-VLOOKUP(B659,$B$2:$G$1990,5,0))/365+(VLOOKUP(IF(C659="Нет",VLOOKUP(A659,Оп28_BYN→RUB!$A$2:$C$24,3,0),VLOOKUP((A659-1),Оп28_BYN→RUB!$A$2:$C$24,3,0)),$B$2:$G$1990,6,0)-VLOOKUP(B659,$B$2:$G$1990,6,0))/366)</f>
        <v>616.16454902782709</v>
      </c>
      <c r="F659" s="54">
        <f>COUNTIF(D660:$D$1990,365)</f>
        <v>965</v>
      </c>
      <c r="G659" s="54">
        <f>COUNTIF(D660:$D$1990,366)</f>
        <v>366</v>
      </c>
      <c r="H659" s="50"/>
    </row>
    <row r="660" spans="1:8" x14ac:dyDescent="0.25">
      <c r="A660" s="54">
        <f>COUNTIF($C$3:C660,"Да")</f>
        <v>7</v>
      </c>
      <c r="B660" s="53">
        <f t="shared" si="20"/>
        <v>46058</v>
      </c>
      <c r="C660" s="53" t="str">
        <f>IF(ISERROR(VLOOKUP(B660,Оп28_BYN→RUB!$C$3:$C$24,1,0)),"Нет","Да")</f>
        <v>Нет</v>
      </c>
      <c r="D660" s="54">
        <f t="shared" si="21"/>
        <v>365</v>
      </c>
      <c r="E660" s="55">
        <f>('Все выпуски'!$J$4*'Все выпуски'!$J$8)*((VLOOKUP(IF(C660="Нет",VLOOKUP(A660,Оп28_BYN→RUB!$A$2:$C$24,3,0),VLOOKUP((A660-1),Оп28_BYN→RUB!$A$2:$C$24,3,0)),$B$2:$G$1990,5,0)-VLOOKUP(B660,$B$2:$G$1990,5,0))/365+(VLOOKUP(IF(C660="Нет",VLOOKUP(A660,Оп28_BYN→RUB!$A$2:$C$24,3,0),VLOOKUP((A660-1),Оп28_BYN→RUB!$A$2:$C$24,3,0)),$B$2:$G$1990,6,0)-VLOOKUP(B660,$B$2:$G$1990,6,0))/366)</f>
        <v>6.6974407503024675</v>
      </c>
      <c r="F660" s="54">
        <f>COUNTIF(D661:$D$1990,365)</f>
        <v>964</v>
      </c>
      <c r="G660" s="54">
        <f>COUNTIF(D661:$D$1990,366)</f>
        <v>366</v>
      </c>
      <c r="H660" s="50"/>
    </row>
    <row r="661" spans="1:8" x14ac:dyDescent="0.25">
      <c r="A661" s="54">
        <f>COUNTIF($C$3:C661,"Да")</f>
        <v>7</v>
      </c>
      <c r="B661" s="53">
        <f t="shared" si="20"/>
        <v>46059</v>
      </c>
      <c r="C661" s="53" t="str">
        <f>IF(ISERROR(VLOOKUP(B661,Оп28_BYN→RUB!$C$3:$C$24,1,0)),"Нет","Да")</f>
        <v>Нет</v>
      </c>
      <c r="D661" s="54">
        <f t="shared" si="21"/>
        <v>365</v>
      </c>
      <c r="E661" s="55">
        <f>('Все выпуски'!$J$4*'Все выпуски'!$J$8)*((VLOOKUP(IF(C661="Нет",VLOOKUP(A661,Оп28_BYN→RUB!$A$2:$C$24,3,0),VLOOKUP((A661-1),Оп28_BYN→RUB!$A$2:$C$24,3,0)),$B$2:$G$1990,5,0)-VLOOKUP(B661,$B$2:$G$1990,5,0))/365+(VLOOKUP(IF(C661="Нет",VLOOKUP(A661,Оп28_BYN→RUB!$A$2:$C$24,3,0),VLOOKUP((A661-1),Оп28_BYN→RUB!$A$2:$C$24,3,0)),$B$2:$G$1990,6,0)-VLOOKUP(B661,$B$2:$G$1990,6,0))/366)</f>
        <v>13.394881500604935</v>
      </c>
      <c r="F661" s="54">
        <f>COUNTIF(D662:$D$1990,365)</f>
        <v>963</v>
      </c>
      <c r="G661" s="54">
        <f>COUNTIF(D662:$D$1990,366)</f>
        <v>366</v>
      </c>
      <c r="H661" s="50"/>
    </row>
    <row r="662" spans="1:8" x14ac:dyDescent="0.25">
      <c r="A662" s="54">
        <f>COUNTIF($C$3:C662,"Да")</f>
        <v>7</v>
      </c>
      <c r="B662" s="53">
        <f t="shared" si="20"/>
        <v>46060</v>
      </c>
      <c r="C662" s="53" t="str">
        <f>IF(ISERROR(VLOOKUP(B662,Оп28_BYN→RUB!$C$3:$C$24,1,0)),"Нет","Да")</f>
        <v>Нет</v>
      </c>
      <c r="D662" s="54">
        <f t="shared" si="21"/>
        <v>365</v>
      </c>
      <c r="E662" s="55">
        <f>('Все выпуски'!$J$4*'Все выпуски'!$J$8)*((VLOOKUP(IF(C662="Нет",VLOOKUP(A662,Оп28_BYN→RUB!$A$2:$C$24,3,0),VLOOKUP((A662-1),Оп28_BYN→RUB!$A$2:$C$24,3,0)),$B$2:$G$1990,5,0)-VLOOKUP(B662,$B$2:$G$1990,5,0))/365+(VLOOKUP(IF(C662="Нет",VLOOKUP(A662,Оп28_BYN→RUB!$A$2:$C$24,3,0),VLOOKUP((A662-1),Оп28_BYN→RUB!$A$2:$C$24,3,0)),$B$2:$G$1990,6,0)-VLOOKUP(B662,$B$2:$G$1990,6,0))/366)</f>
        <v>20.092322250907401</v>
      </c>
      <c r="F662" s="54">
        <f>COUNTIF(D663:$D$1990,365)</f>
        <v>962</v>
      </c>
      <c r="G662" s="54">
        <f>COUNTIF(D663:$D$1990,366)</f>
        <v>366</v>
      </c>
      <c r="H662" s="50"/>
    </row>
    <row r="663" spans="1:8" x14ac:dyDescent="0.25">
      <c r="A663" s="54">
        <f>COUNTIF($C$3:C663,"Да")</f>
        <v>7</v>
      </c>
      <c r="B663" s="53">
        <f t="shared" si="20"/>
        <v>46061</v>
      </c>
      <c r="C663" s="53" t="str">
        <f>IF(ISERROR(VLOOKUP(B663,Оп28_BYN→RUB!$C$3:$C$24,1,0)),"Нет","Да")</f>
        <v>Нет</v>
      </c>
      <c r="D663" s="54">
        <f t="shared" si="21"/>
        <v>365</v>
      </c>
      <c r="E663" s="55">
        <f>('Все выпуски'!$J$4*'Все выпуски'!$J$8)*((VLOOKUP(IF(C663="Нет",VLOOKUP(A663,Оп28_BYN→RUB!$A$2:$C$24,3,0),VLOOKUP((A663-1),Оп28_BYN→RUB!$A$2:$C$24,3,0)),$B$2:$G$1990,5,0)-VLOOKUP(B663,$B$2:$G$1990,5,0))/365+(VLOOKUP(IF(C663="Нет",VLOOKUP(A663,Оп28_BYN→RUB!$A$2:$C$24,3,0),VLOOKUP((A663-1),Оп28_BYN→RUB!$A$2:$C$24,3,0)),$B$2:$G$1990,6,0)-VLOOKUP(B663,$B$2:$G$1990,6,0))/366)</f>
        <v>26.78976300120987</v>
      </c>
      <c r="F663" s="54">
        <f>COUNTIF(D664:$D$1990,365)</f>
        <v>961</v>
      </c>
      <c r="G663" s="54">
        <f>COUNTIF(D664:$D$1990,366)</f>
        <v>366</v>
      </c>
      <c r="H663" s="50"/>
    </row>
    <row r="664" spans="1:8" x14ac:dyDescent="0.25">
      <c r="A664" s="54">
        <f>COUNTIF($C$3:C664,"Да")</f>
        <v>7</v>
      </c>
      <c r="B664" s="53">
        <f t="shared" si="20"/>
        <v>46062</v>
      </c>
      <c r="C664" s="53" t="str">
        <f>IF(ISERROR(VLOOKUP(B664,Оп28_BYN→RUB!$C$3:$C$24,1,0)),"Нет","Да")</f>
        <v>Нет</v>
      </c>
      <c r="D664" s="54">
        <f t="shared" si="21"/>
        <v>365</v>
      </c>
      <c r="E664" s="55">
        <f>('Все выпуски'!$J$4*'Все выпуски'!$J$8)*((VLOOKUP(IF(C664="Нет",VLOOKUP(A664,Оп28_BYN→RUB!$A$2:$C$24,3,0),VLOOKUP((A664-1),Оп28_BYN→RUB!$A$2:$C$24,3,0)),$B$2:$G$1990,5,0)-VLOOKUP(B664,$B$2:$G$1990,5,0))/365+(VLOOKUP(IF(C664="Нет",VLOOKUP(A664,Оп28_BYN→RUB!$A$2:$C$24,3,0),VLOOKUP((A664-1),Оп28_BYN→RUB!$A$2:$C$24,3,0)),$B$2:$G$1990,6,0)-VLOOKUP(B664,$B$2:$G$1990,6,0))/366)</f>
        <v>33.487203751512332</v>
      </c>
      <c r="F664" s="54">
        <f>COUNTIF(D665:$D$1990,365)</f>
        <v>960</v>
      </c>
      <c r="G664" s="54">
        <f>COUNTIF(D665:$D$1990,366)</f>
        <v>366</v>
      </c>
      <c r="H664" s="50"/>
    </row>
    <row r="665" spans="1:8" x14ac:dyDescent="0.25">
      <c r="A665" s="54">
        <f>COUNTIF($C$3:C665,"Да")</f>
        <v>7</v>
      </c>
      <c r="B665" s="53">
        <f t="shared" si="20"/>
        <v>46063</v>
      </c>
      <c r="C665" s="53" t="str">
        <f>IF(ISERROR(VLOOKUP(B665,Оп28_BYN→RUB!$C$3:$C$24,1,0)),"Нет","Да")</f>
        <v>Нет</v>
      </c>
      <c r="D665" s="54">
        <f t="shared" si="21"/>
        <v>365</v>
      </c>
      <c r="E665" s="55">
        <f>('Все выпуски'!$J$4*'Все выпуски'!$J$8)*((VLOOKUP(IF(C665="Нет",VLOOKUP(A665,Оп28_BYN→RUB!$A$2:$C$24,3,0),VLOOKUP((A665-1),Оп28_BYN→RUB!$A$2:$C$24,3,0)),$B$2:$G$1990,5,0)-VLOOKUP(B665,$B$2:$G$1990,5,0))/365+(VLOOKUP(IF(C665="Нет",VLOOKUP(A665,Оп28_BYN→RUB!$A$2:$C$24,3,0),VLOOKUP((A665-1),Оп28_BYN→RUB!$A$2:$C$24,3,0)),$B$2:$G$1990,6,0)-VLOOKUP(B665,$B$2:$G$1990,6,0))/366)</f>
        <v>40.184644501814802</v>
      </c>
      <c r="F665" s="54">
        <f>COUNTIF(D666:$D$1990,365)</f>
        <v>959</v>
      </c>
      <c r="G665" s="54">
        <f>COUNTIF(D666:$D$1990,366)</f>
        <v>366</v>
      </c>
      <c r="H665" s="50"/>
    </row>
    <row r="666" spans="1:8" x14ac:dyDescent="0.25">
      <c r="A666" s="54">
        <f>COUNTIF($C$3:C666,"Да")</f>
        <v>7</v>
      </c>
      <c r="B666" s="53">
        <f t="shared" si="20"/>
        <v>46064</v>
      </c>
      <c r="C666" s="53" t="str">
        <f>IF(ISERROR(VLOOKUP(B666,Оп28_BYN→RUB!$C$3:$C$24,1,0)),"Нет","Да")</f>
        <v>Нет</v>
      </c>
      <c r="D666" s="54">
        <f t="shared" si="21"/>
        <v>365</v>
      </c>
      <c r="E666" s="55">
        <f>('Все выпуски'!$J$4*'Все выпуски'!$J$8)*((VLOOKUP(IF(C666="Нет",VLOOKUP(A666,Оп28_BYN→RUB!$A$2:$C$24,3,0),VLOOKUP((A666-1),Оп28_BYN→RUB!$A$2:$C$24,3,0)),$B$2:$G$1990,5,0)-VLOOKUP(B666,$B$2:$G$1990,5,0))/365+(VLOOKUP(IF(C666="Нет",VLOOKUP(A666,Оп28_BYN→RUB!$A$2:$C$24,3,0),VLOOKUP((A666-1),Оп28_BYN→RUB!$A$2:$C$24,3,0)),$B$2:$G$1990,6,0)-VLOOKUP(B666,$B$2:$G$1990,6,0))/366)</f>
        <v>46.882085252117278</v>
      </c>
      <c r="F666" s="54">
        <f>COUNTIF(D667:$D$1990,365)</f>
        <v>958</v>
      </c>
      <c r="G666" s="54">
        <f>COUNTIF(D667:$D$1990,366)</f>
        <v>366</v>
      </c>
      <c r="H666" s="50"/>
    </row>
    <row r="667" spans="1:8" x14ac:dyDescent="0.25">
      <c r="A667" s="54">
        <f>COUNTIF($C$3:C667,"Да")</f>
        <v>7</v>
      </c>
      <c r="B667" s="53">
        <f t="shared" si="20"/>
        <v>46065</v>
      </c>
      <c r="C667" s="53" t="str">
        <f>IF(ISERROR(VLOOKUP(B667,Оп28_BYN→RUB!$C$3:$C$24,1,0)),"Нет","Да")</f>
        <v>Нет</v>
      </c>
      <c r="D667" s="54">
        <f t="shared" si="21"/>
        <v>365</v>
      </c>
      <c r="E667" s="55">
        <f>('Все выпуски'!$J$4*'Все выпуски'!$J$8)*((VLOOKUP(IF(C667="Нет",VLOOKUP(A667,Оп28_BYN→RUB!$A$2:$C$24,3,0),VLOOKUP((A667-1),Оп28_BYN→RUB!$A$2:$C$24,3,0)),$B$2:$G$1990,5,0)-VLOOKUP(B667,$B$2:$G$1990,5,0))/365+(VLOOKUP(IF(C667="Нет",VLOOKUP(A667,Оп28_BYN→RUB!$A$2:$C$24,3,0),VLOOKUP((A667-1),Оп28_BYN→RUB!$A$2:$C$24,3,0)),$B$2:$G$1990,6,0)-VLOOKUP(B667,$B$2:$G$1990,6,0))/366)</f>
        <v>53.57952600241974</v>
      </c>
      <c r="F667" s="54">
        <f>COUNTIF(D668:$D$1990,365)</f>
        <v>957</v>
      </c>
      <c r="G667" s="54">
        <f>COUNTIF(D668:$D$1990,366)</f>
        <v>366</v>
      </c>
      <c r="H667" s="50"/>
    </row>
    <row r="668" spans="1:8" x14ac:dyDescent="0.25">
      <c r="A668" s="54">
        <f>COUNTIF($C$3:C668,"Да")</f>
        <v>7</v>
      </c>
      <c r="B668" s="53">
        <f t="shared" si="20"/>
        <v>46066</v>
      </c>
      <c r="C668" s="53" t="str">
        <f>IF(ISERROR(VLOOKUP(B668,Оп28_BYN→RUB!$C$3:$C$24,1,0)),"Нет","Да")</f>
        <v>Нет</v>
      </c>
      <c r="D668" s="54">
        <f t="shared" si="21"/>
        <v>365</v>
      </c>
      <c r="E668" s="55">
        <f>('Все выпуски'!$J$4*'Все выпуски'!$J$8)*((VLOOKUP(IF(C668="Нет",VLOOKUP(A668,Оп28_BYN→RUB!$A$2:$C$24,3,0),VLOOKUP((A668-1),Оп28_BYN→RUB!$A$2:$C$24,3,0)),$B$2:$G$1990,5,0)-VLOOKUP(B668,$B$2:$G$1990,5,0))/365+(VLOOKUP(IF(C668="Нет",VLOOKUP(A668,Оп28_BYN→RUB!$A$2:$C$24,3,0),VLOOKUP((A668-1),Оп28_BYN→RUB!$A$2:$C$24,3,0)),$B$2:$G$1990,6,0)-VLOOKUP(B668,$B$2:$G$1990,6,0))/366)</f>
        <v>60.276966752722203</v>
      </c>
      <c r="F668" s="54">
        <f>COUNTIF(D669:$D$1990,365)</f>
        <v>956</v>
      </c>
      <c r="G668" s="54">
        <f>COUNTIF(D669:$D$1990,366)</f>
        <v>366</v>
      </c>
      <c r="H668" s="50"/>
    </row>
    <row r="669" spans="1:8" x14ac:dyDescent="0.25">
      <c r="A669" s="54">
        <f>COUNTIF($C$3:C669,"Да")</f>
        <v>7</v>
      </c>
      <c r="B669" s="53">
        <f t="shared" si="20"/>
        <v>46067</v>
      </c>
      <c r="C669" s="53" t="str">
        <f>IF(ISERROR(VLOOKUP(B669,Оп28_BYN→RUB!$C$3:$C$24,1,0)),"Нет","Да")</f>
        <v>Нет</v>
      </c>
      <c r="D669" s="54">
        <f t="shared" si="21"/>
        <v>365</v>
      </c>
      <c r="E669" s="55">
        <f>('Все выпуски'!$J$4*'Все выпуски'!$J$8)*((VLOOKUP(IF(C669="Нет",VLOOKUP(A669,Оп28_BYN→RUB!$A$2:$C$24,3,0),VLOOKUP((A669-1),Оп28_BYN→RUB!$A$2:$C$24,3,0)),$B$2:$G$1990,5,0)-VLOOKUP(B669,$B$2:$G$1990,5,0))/365+(VLOOKUP(IF(C669="Нет",VLOOKUP(A669,Оп28_BYN→RUB!$A$2:$C$24,3,0),VLOOKUP((A669-1),Оп28_BYN→RUB!$A$2:$C$24,3,0)),$B$2:$G$1990,6,0)-VLOOKUP(B669,$B$2:$G$1990,6,0))/366)</f>
        <v>66.974407503024665</v>
      </c>
      <c r="F669" s="54">
        <f>COUNTIF(D670:$D$1990,365)</f>
        <v>955</v>
      </c>
      <c r="G669" s="54">
        <f>COUNTIF(D670:$D$1990,366)</f>
        <v>366</v>
      </c>
      <c r="H669" s="50"/>
    </row>
    <row r="670" spans="1:8" x14ac:dyDescent="0.25">
      <c r="A670" s="54">
        <f>COUNTIF($C$3:C670,"Да")</f>
        <v>7</v>
      </c>
      <c r="B670" s="53">
        <f t="shared" si="20"/>
        <v>46068</v>
      </c>
      <c r="C670" s="53" t="str">
        <f>IF(ISERROR(VLOOKUP(B670,Оп28_BYN→RUB!$C$3:$C$24,1,0)),"Нет","Да")</f>
        <v>Нет</v>
      </c>
      <c r="D670" s="54">
        <f t="shared" si="21"/>
        <v>365</v>
      </c>
      <c r="E670" s="55">
        <f>('Все выпуски'!$J$4*'Все выпуски'!$J$8)*((VLOOKUP(IF(C670="Нет",VLOOKUP(A670,Оп28_BYN→RUB!$A$2:$C$24,3,0),VLOOKUP((A670-1),Оп28_BYN→RUB!$A$2:$C$24,3,0)),$B$2:$G$1990,5,0)-VLOOKUP(B670,$B$2:$G$1990,5,0))/365+(VLOOKUP(IF(C670="Нет",VLOOKUP(A670,Оп28_BYN→RUB!$A$2:$C$24,3,0),VLOOKUP((A670-1),Оп28_BYN→RUB!$A$2:$C$24,3,0)),$B$2:$G$1990,6,0)-VLOOKUP(B670,$B$2:$G$1990,6,0))/366)</f>
        <v>73.671848253327141</v>
      </c>
      <c r="F670" s="54">
        <f>COUNTIF(D671:$D$1990,365)</f>
        <v>954</v>
      </c>
      <c r="G670" s="54">
        <f>COUNTIF(D671:$D$1990,366)</f>
        <v>366</v>
      </c>
      <c r="H670" s="50"/>
    </row>
    <row r="671" spans="1:8" x14ac:dyDescent="0.25">
      <c r="A671" s="54">
        <f>COUNTIF($C$3:C671,"Да")</f>
        <v>7</v>
      </c>
      <c r="B671" s="53">
        <f t="shared" si="20"/>
        <v>46069</v>
      </c>
      <c r="C671" s="53" t="str">
        <f>IF(ISERROR(VLOOKUP(B671,Оп28_BYN→RUB!$C$3:$C$24,1,0)),"Нет","Да")</f>
        <v>Нет</v>
      </c>
      <c r="D671" s="54">
        <f t="shared" si="21"/>
        <v>365</v>
      </c>
      <c r="E671" s="55">
        <f>('Все выпуски'!$J$4*'Все выпуски'!$J$8)*((VLOOKUP(IF(C671="Нет",VLOOKUP(A671,Оп28_BYN→RUB!$A$2:$C$24,3,0),VLOOKUP((A671-1),Оп28_BYN→RUB!$A$2:$C$24,3,0)),$B$2:$G$1990,5,0)-VLOOKUP(B671,$B$2:$G$1990,5,0))/365+(VLOOKUP(IF(C671="Нет",VLOOKUP(A671,Оп28_BYN→RUB!$A$2:$C$24,3,0),VLOOKUP((A671-1),Оп28_BYN→RUB!$A$2:$C$24,3,0)),$B$2:$G$1990,6,0)-VLOOKUP(B671,$B$2:$G$1990,6,0))/366)</f>
        <v>80.369289003629603</v>
      </c>
      <c r="F671" s="54">
        <f>COUNTIF(D672:$D$1990,365)</f>
        <v>953</v>
      </c>
      <c r="G671" s="54">
        <f>COUNTIF(D672:$D$1990,366)</f>
        <v>366</v>
      </c>
      <c r="H671" s="50"/>
    </row>
    <row r="672" spans="1:8" x14ac:dyDescent="0.25">
      <c r="A672" s="54">
        <f>COUNTIF($C$3:C672,"Да")</f>
        <v>7</v>
      </c>
      <c r="B672" s="53">
        <f t="shared" si="20"/>
        <v>46070</v>
      </c>
      <c r="C672" s="53" t="str">
        <f>IF(ISERROR(VLOOKUP(B672,Оп28_BYN→RUB!$C$3:$C$24,1,0)),"Нет","Да")</f>
        <v>Нет</v>
      </c>
      <c r="D672" s="54">
        <f t="shared" si="21"/>
        <v>365</v>
      </c>
      <c r="E672" s="55">
        <f>('Все выпуски'!$J$4*'Все выпуски'!$J$8)*((VLOOKUP(IF(C672="Нет",VLOOKUP(A672,Оп28_BYN→RUB!$A$2:$C$24,3,0),VLOOKUP((A672-1),Оп28_BYN→RUB!$A$2:$C$24,3,0)),$B$2:$G$1990,5,0)-VLOOKUP(B672,$B$2:$G$1990,5,0))/365+(VLOOKUP(IF(C672="Нет",VLOOKUP(A672,Оп28_BYN→RUB!$A$2:$C$24,3,0),VLOOKUP((A672-1),Оп28_BYN→RUB!$A$2:$C$24,3,0)),$B$2:$G$1990,6,0)-VLOOKUP(B672,$B$2:$G$1990,6,0))/366)</f>
        <v>87.06672975393208</v>
      </c>
      <c r="F672" s="54">
        <f>COUNTIF(D673:$D$1990,365)</f>
        <v>952</v>
      </c>
      <c r="G672" s="54">
        <f>COUNTIF(D673:$D$1990,366)</f>
        <v>366</v>
      </c>
      <c r="H672" s="50"/>
    </row>
    <row r="673" spans="1:8" x14ac:dyDescent="0.25">
      <c r="A673" s="54">
        <f>COUNTIF($C$3:C673,"Да")</f>
        <v>7</v>
      </c>
      <c r="B673" s="53">
        <f t="shared" si="20"/>
        <v>46071</v>
      </c>
      <c r="C673" s="53" t="str">
        <f>IF(ISERROR(VLOOKUP(B673,Оп28_BYN→RUB!$C$3:$C$24,1,0)),"Нет","Да")</f>
        <v>Нет</v>
      </c>
      <c r="D673" s="54">
        <f t="shared" si="21"/>
        <v>365</v>
      </c>
      <c r="E673" s="55">
        <f>('Все выпуски'!$J$4*'Все выпуски'!$J$8)*((VLOOKUP(IF(C673="Нет",VLOOKUP(A673,Оп28_BYN→RUB!$A$2:$C$24,3,0),VLOOKUP((A673-1),Оп28_BYN→RUB!$A$2:$C$24,3,0)),$B$2:$G$1990,5,0)-VLOOKUP(B673,$B$2:$G$1990,5,0))/365+(VLOOKUP(IF(C673="Нет",VLOOKUP(A673,Оп28_BYN→RUB!$A$2:$C$24,3,0),VLOOKUP((A673-1),Оп28_BYN→RUB!$A$2:$C$24,3,0)),$B$2:$G$1990,6,0)-VLOOKUP(B673,$B$2:$G$1990,6,0))/366)</f>
        <v>93.764170504234556</v>
      </c>
      <c r="F673" s="54">
        <f>COUNTIF(D674:$D$1990,365)</f>
        <v>951</v>
      </c>
      <c r="G673" s="54">
        <f>COUNTIF(D674:$D$1990,366)</f>
        <v>366</v>
      </c>
      <c r="H673" s="50"/>
    </row>
    <row r="674" spans="1:8" x14ac:dyDescent="0.25">
      <c r="A674" s="54">
        <f>COUNTIF($C$3:C674,"Да")</f>
        <v>7</v>
      </c>
      <c r="B674" s="53">
        <f t="shared" si="20"/>
        <v>46072</v>
      </c>
      <c r="C674" s="53" t="str">
        <f>IF(ISERROR(VLOOKUP(B674,Оп28_BYN→RUB!$C$3:$C$24,1,0)),"Нет","Да")</f>
        <v>Нет</v>
      </c>
      <c r="D674" s="54">
        <f t="shared" si="21"/>
        <v>365</v>
      </c>
      <c r="E674" s="55">
        <f>('Все выпуски'!$J$4*'Все выпуски'!$J$8)*((VLOOKUP(IF(C674="Нет",VLOOKUP(A674,Оп28_BYN→RUB!$A$2:$C$24,3,0),VLOOKUP((A674-1),Оп28_BYN→RUB!$A$2:$C$24,3,0)),$B$2:$G$1990,5,0)-VLOOKUP(B674,$B$2:$G$1990,5,0))/365+(VLOOKUP(IF(C674="Нет",VLOOKUP(A674,Оп28_BYN→RUB!$A$2:$C$24,3,0),VLOOKUP((A674-1),Оп28_BYN→RUB!$A$2:$C$24,3,0)),$B$2:$G$1990,6,0)-VLOOKUP(B674,$B$2:$G$1990,6,0))/366)</f>
        <v>100.461611254537</v>
      </c>
      <c r="F674" s="54">
        <f>COUNTIF(D675:$D$1990,365)</f>
        <v>950</v>
      </c>
      <c r="G674" s="54">
        <f>COUNTIF(D675:$D$1990,366)</f>
        <v>366</v>
      </c>
      <c r="H674" s="50"/>
    </row>
    <row r="675" spans="1:8" x14ac:dyDescent="0.25">
      <c r="A675" s="54">
        <f>COUNTIF($C$3:C675,"Да")</f>
        <v>7</v>
      </c>
      <c r="B675" s="53">
        <f t="shared" si="20"/>
        <v>46073</v>
      </c>
      <c r="C675" s="53" t="str">
        <f>IF(ISERROR(VLOOKUP(B675,Оп28_BYN→RUB!$C$3:$C$24,1,0)),"Нет","Да")</f>
        <v>Нет</v>
      </c>
      <c r="D675" s="54">
        <f t="shared" si="21"/>
        <v>365</v>
      </c>
      <c r="E675" s="55">
        <f>('Все выпуски'!$J$4*'Все выпуски'!$J$8)*((VLOOKUP(IF(C675="Нет",VLOOKUP(A675,Оп28_BYN→RUB!$A$2:$C$24,3,0),VLOOKUP((A675-1),Оп28_BYN→RUB!$A$2:$C$24,3,0)),$B$2:$G$1990,5,0)-VLOOKUP(B675,$B$2:$G$1990,5,0))/365+(VLOOKUP(IF(C675="Нет",VLOOKUP(A675,Оп28_BYN→RUB!$A$2:$C$24,3,0),VLOOKUP((A675-1),Оп28_BYN→RUB!$A$2:$C$24,3,0)),$B$2:$G$1990,6,0)-VLOOKUP(B675,$B$2:$G$1990,6,0))/366)</f>
        <v>107.15905200483948</v>
      </c>
      <c r="F675" s="54">
        <f>COUNTIF(D676:$D$1990,365)</f>
        <v>949</v>
      </c>
      <c r="G675" s="54">
        <f>COUNTIF(D676:$D$1990,366)</f>
        <v>366</v>
      </c>
      <c r="H675" s="50"/>
    </row>
    <row r="676" spans="1:8" x14ac:dyDescent="0.25">
      <c r="A676" s="54">
        <f>COUNTIF($C$3:C676,"Да")</f>
        <v>7</v>
      </c>
      <c r="B676" s="53">
        <f t="shared" si="20"/>
        <v>46074</v>
      </c>
      <c r="C676" s="53" t="str">
        <f>IF(ISERROR(VLOOKUP(B676,Оп28_BYN→RUB!$C$3:$C$24,1,0)),"Нет","Да")</f>
        <v>Нет</v>
      </c>
      <c r="D676" s="54">
        <f t="shared" si="21"/>
        <v>365</v>
      </c>
      <c r="E676" s="55">
        <f>('Все выпуски'!$J$4*'Все выпуски'!$J$8)*((VLOOKUP(IF(C676="Нет",VLOOKUP(A676,Оп28_BYN→RUB!$A$2:$C$24,3,0),VLOOKUP((A676-1),Оп28_BYN→RUB!$A$2:$C$24,3,0)),$B$2:$G$1990,5,0)-VLOOKUP(B676,$B$2:$G$1990,5,0))/365+(VLOOKUP(IF(C676="Нет",VLOOKUP(A676,Оп28_BYN→RUB!$A$2:$C$24,3,0),VLOOKUP((A676-1),Оп28_BYN→RUB!$A$2:$C$24,3,0)),$B$2:$G$1990,6,0)-VLOOKUP(B676,$B$2:$G$1990,6,0))/366)</f>
        <v>113.85649275514196</v>
      </c>
      <c r="F676" s="54">
        <f>COUNTIF(D677:$D$1990,365)</f>
        <v>948</v>
      </c>
      <c r="G676" s="54">
        <f>COUNTIF(D677:$D$1990,366)</f>
        <v>366</v>
      </c>
      <c r="H676" s="50"/>
    </row>
    <row r="677" spans="1:8" x14ac:dyDescent="0.25">
      <c r="A677" s="54">
        <f>COUNTIF($C$3:C677,"Да")</f>
        <v>7</v>
      </c>
      <c r="B677" s="53">
        <f t="shared" si="20"/>
        <v>46075</v>
      </c>
      <c r="C677" s="53" t="str">
        <f>IF(ISERROR(VLOOKUP(B677,Оп28_BYN→RUB!$C$3:$C$24,1,0)),"Нет","Да")</f>
        <v>Нет</v>
      </c>
      <c r="D677" s="54">
        <f t="shared" si="21"/>
        <v>365</v>
      </c>
      <c r="E677" s="55">
        <f>('Все выпуски'!$J$4*'Все выпуски'!$J$8)*((VLOOKUP(IF(C677="Нет",VLOOKUP(A677,Оп28_BYN→RUB!$A$2:$C$24,3,0),VLOOKUP((A677-1),Оп28_BYN→RUB!$A$2:$C$24,3,0)),$B$2:$G$1990,5,0)-VLOOKUP(B677,$B$2:$G$1990,5,0))/365+(VLOOKUP(IF(C677="Нет",VLOOKUP(A677,Оп28_BYN→RUB!$A$2:$C$24,3,0),VLOOKUP((A677-1),Оп28_BYN→RUB!$A$2:$C$24,3,0)),$B$2:$G$1990,6,0)-VLOOKUP(B677,$B$2:$G$1990,6,0))/366)</f>
        <v>120.55393350544441</v>
      </c>
      <c r="F677" s="54">
        <f>COUNTIF(D678:$D$1990,365)</f>
        <v>947</v>
      </c>
      <c r="G677" s="54">
        <f>COUNTIF(D678:$D$1990,366)</f>
        <v>366</v>
      </c>
      <c r="H677" s="50"/>
    </row>
    <row r="678" spans="1:8" x14ac:dyDescent="0.25">
      <c r="A678" s="54">
        <f>COUNTIF($C$3:C678,"Да")</f>
        <v>7</v>
      </c>
      <c r="B678" s="53">
        <f t="shared" si="20"/>
        <v>46076</v>
      </c>
      <c r="C678" s="53" t="str">
        <f>IF(ISERROR(VLOOKUP(B678,Оп28_BYN→RUB!$C$3:$C$24,1,0)),"Нет","Да")</f>
        <v>Нет</v>
      </c>
      <c r="D678" s="54">
        <f t="shared" si="21"/>
        <v>365</v>
      </c>
      <c r="E678" s="55">
        <f>('Все выпуски'!$J$4*'Все выпуски'!$J$8)*((VLOOKUP(IF(C678="Нет",VLOOKUP(A678,Оп28_BYN→RUB!$A$2:$C$24,3,0),VLOOKUP((A678-1),Оп28_BYN→RUB!$A$2:$C$24,3,0)),$B$2:$G$1990,5,0)-VLOOKUP(B678,$B$2:$G$1990,5,0))/365+(VLOOKUP(IF(C678="Нет",VLOOKUP(A678,Оп28_BYN→RUB!$A$2:$C$24,3,0),VLOOKUP((A678-1),Оп28_BYN→RUB!$A$2:$C$24,3,0)),$B$2:$G$1990,6,0)-VLOOKUP(B678,$B$2:$G$1990,6,0))/366)</f>
        <v>127.25137425574688</v>
      </c>
      <c r="F678" s="54">
        <f>COUNTIF(D679:$D$1990,365)</f>
        <v>946</v>
      </c>
      <c r="G678" s="54">
        <f>COUNTIF(D679:$D$1990,366)</f>
        <v>366</v>
      </c>
      <c r="H678" s="50"/>
    </row>
    <row r="679" spans="1:8" x14ac:dyDescent="0.25">
      <c r="A679" s="54">
        <f>COUNTIF($C$3:C679,"Да")</f>
        <v>7</v>
      </c>
      <c r="B679" s="53">
        <f t="shared" si="20"/>
        <v>46077</v>
      </c>
      <c r="C679" s="53" t="str">
        <f>IF(ISERROR(VLOOKUP(B679,Оп28_BYN→RUB!$C$3:$C$24,1,0)),"Нет","Да")</f>
        <v>Нет</v>
      </c>
      <c r="D679" s="54">
        <f t="shared" si="21"/>
        <v>365</v>
      </c>
      <c r="E679" s="55">
        <f>('Все выпуски'!$J$4*'Все выпуски'!$J$8)*((VLOOKUP(IF(C679="Нет",VLOOKUP(A679,Оп28_BYN→RUB!$A$2:$C$24,3,0),VLOOKUP((A679-1),Оп28_BYN→RUB!$A$2:$C$24,3,0)),$B$2:$G$1990,5,0)-VLOOKUP(B679,$B$2:$G$1990,5,0))/365+(VLOOKUP(IF(C679="Нет",VLOOKUP(A679,Оп28_BYN→RUB!$A$2:$C$24,3,0),VLOOKUP((A679-1),Оп28_BYN→RUB!$A$2:$C$24,3,0)),$B$2:$G$1990,6,0)-VLOOKUP(B679,$B$2:$G$1990,6,0))/366)</f>
        <v>133.94881500604933</v>
      </c>
      <c r="F679" s="54">
        <f>COUNTIF(D680:$D$1990,365)</f>
        <v>945</v>
      </c>
      <c r="G679" s="54">
        <f>COUNTIF(D680:$D$1990,366)</f>
        <v>366</v>
      </c>
      <c r="H679" s="50"/>
    </row>
    <row r="680" spans="1:8" x14ac:dyDescent="0.25">
      <c r="A680" s="54">
        <f>COUNTIF($C$3:C680,"Да")</f>
        <v>7</v>
      </c>
      <c r="B680" s="53">
        <f t="shared" si="20"/>
        <v>46078</v>
      </c>
      <c r="C680" s="53" t="str">
        <f>IF(ISERROR(VLOOKUP(B680,Оп28_BYN→RUB!$C$3:$C$24,1,0)),"Нет","Да")</f>
        <v>Нет</v>
      </c>
      <c r="D680" s="54">
        <f t="shared" si="21"/>
        <v>365</v>
      </c>
      <c r="E680" s="55">
        <f>('Все выпуски'!$J$4*'Все выпуски'!$J$8)*((VLOOKUP(IF(C680="Нет",VLOOKUP(A680,Оп28_BYN→RUB!$A$2:$C$24,3,0),VLOOKUP((A680-1),Оп28_BYN→RUB!$A$2:$C$24,3,0)),$B$2:$G$1990,5,0)-VLOOKUP(B680,$B$2:$G$1990,5,0))/365+(VLOOKUP(IF(C680="Нет",VLOOKUP(A680,Оп28_BYN→RUB!$A$2:$C$24,3,0),VLOOKUP((A680-1),Оп28_BYN→RUB!$A$2:$C$24,3,0)),$B$2:$G$1990,6,0)-VLOOKUP(B680,$B$2:$G$1990,6,0))/366)</f>
        <v>140.64625575635182</v>
      </c>
      <c r="F680" s="54">
        <f>COUNTIF(D681:$D$1990,365)</f>
        <v>944</v>
      </c>
      <c r="G680" s="54">
        <f>COUNTIF(D681:$D$1990,366)</f>
        <v>366</v>
      </c>
      <c r="H680" s="50"/>
    </row>
    <row r="681" spans="1:8" x14ac:dyDescent="0.25">
      <c r="A681" s="54">
        <f>COUNTIF($C$3:C681,"Да")</f>
        <v>7</v>
      </c>
      <c r="B681" s="53">
        <f t="shared" si="20"/>
        <v>46079</v>
      </c>
      <c r="C681" s="53" t="str">
        <f>IF(ISERROR(VLOOKUP(B681,Оп28_BYN→RUB!$C$3:$C$24,1,0)),"Нет","Да")</f>
        <v>Нет</v>
      </c>
      <c r="D681" s="54">
        <f t="shared" si="21"/>
        <v>365</v>
      </c>
      <c r="E681" s="55">
        <f>('Все выпуски'!$J$4*'Все выпуски'!$J$8)*((VLOOKUP(IF(C681="Нет",VLOOKUP(A681,Оп28_BYN→RUB!$A$2:$C$24,3,0),VLOOKUP((A681-1),Оп28_BYN→RUB!$A$2:$C$24,3,0)),$B$2:$G$1990,5,0)-VLOOKUP(B681,$B$2:$G$1990,5,0))/365+(VLOOKUP(IF(C681="Нет",VLOOKUP(A681,Оп28_BYN→RUB!$A$2:$C$24,3,0),VLOOKUP((A681-1),Оп28_BYN→RUB!$A$2:$C$24,3,0)),$B$2:$G$1990,6,0)-VLOOKUP(B681,$B$2:$G$1990,6,0))/366)</f>
        <v>147.34369650665428</v>
      </c>
      <c r="F681" s="54">
        <f>COUNTIF(D682:$D$1990,365)</f>
        <v>943</v>
      </c>
      <c r="G681" s="54">
        <f>COUNTIF(D682:$D$1990,366)</f>
        <v>366</v>
      </c>
      <c r="H681" s="50"/>
    </row>
    <row r="682" spans="1:8" x14ac:dyDescent="0.25">
      <c r="A682" s="54">
        <f>COUNTIF($C$3:C682,"Да")</f>
        <v>7</v>
      </c>
      <c r="B682" s="53">
        <f t="shared" si="20"/>
        <v>46080</v>
      </c>
      <c r="C682" s="53" t="str">
        <f>IF(ISERROR(VLOOKUP(B682,Оп28_BYN→RUB!$C$3:$C$24,1,0)),"Нет","Да")</f>
        <v>Нет</v>
      </c>
      <c r="D682" s="54">
        <f t="shared" si="21"/>
        <v>365</v>
      </c>
      <c r="E682" s="55">
        <f>('Все выпуски'!$J$4*'Все выпуски'!$J$8)*((VLOOKUP(IF(C682="Нет",VLOOKUP(A682,Оп28_BYN→RUB!$A$2:$C$24,3,0),VLOOKUP((A682-1),Оп28_BYN→RUB!$A$2:$C$24,3,0)),$B$2:$G$1990,5,0)-VLOOKUP(B682,$B$2:$G$1990,5,0))/365+(VLOOKUP(IF(C682="Нет",VLOOKUP(A682,Оп28_BYN→RUB!$A$2:$C$24,3,0),VLOOKUP((A682-1),Оп28_BYN→RUB!$A$2:$C$24,3,0)),$B$2:$G$1990,6,0)-VLOOKUP(B682,$B$2:$G$1990,6,0))/366)</f>
        <v>154.04113725695677</v>
      </c>
      <c r="F682" s="54">
        <f>COUNTIF(D683:$D$1990,365)</f>
        <v>942</v>
      </c>
      <c r="G682" s="54">
        <f>COUNTIF(D683:$D$1990,366)</f>
        <v>366</v>
      </c>
      <c r="H682" s="50"/>
    </row>
    <row r="683" spans="1:8" x14ac:dyDescent="0.25">
      <c r="A683" s="54">
        <f>COUNTIF($C$3:C683,"Да")</f>
        <v>7</v>
      </c>
      <c r="B683" s="53">
        <f t="shared" si="20"/>
        <v>46081</v>
      </c>
      <c r="C683" s="53" t="str">
        <f>IF(ISERROR(VLOOKUP(B683,Оп28_BYN→RUB!$C$3:$C$24,1,0)),"Нет","Да")</f>
        <v>Нет</v>
      </c>
      <c r="D683" s="54">
        <f t="shared" si="21"/>
        <v>365</v>
      </c>
      <c r="E683" s="55">
        <f>('Все выпуски'!$J$4*'Все выпуски'!$J$8)*((VLOOKUP(IF(C683="Нет",VLOOKUP(A683,Оп28_BYN→RUB!$A$2:$C$24,3,0),VLOOKUP((A683-1),Оп28_BYN→RUB!$A$2:$C$24,3,0)),$B$2:$G$1990,5,0)-VLOOKUP(B683,$B$2:$G$1990,5,0))/365+(VLOOKUP(IF(C683="Нет",VLOOKUP(A683,Оп28_BYN→RUB!$A$2:$C$24,3,0),VLOOKUP((A683-1),Оп28_BYN→RUB!$A$2:$C$24,3,0)),$B$2:$G$1990,6,0)-VLOOKUP(B683,$B$2:$G$1990,6,0))/366)</f>
        <v>160.73857800725921</v>
      </c>
      <c r="F683" s="54">
        <f>COUNTIF(D684:$D$1990,365)</f>
        <v>941</v>
      </c>
      <c r="G683" s="54">
        <f>COUNTIF(D684:$D$1990,366)</f>
        <v>366</v>
      </c>
      <c r="H683" s="50"/>
    </row>
    <row r="684" spans="1:8" x14ac:dyDescent="0.25">
      <c r="A684" s="54">
        <f>COUNTIF($C$3:C684,"Да")</f>
        <v>7</v>
      </c>
      <c r="B684" s="53">
        <f t="shared" si="20"/>
        <v>46082</v>
      </c>
      <c r="C684" s="53" t="str">
        <f>IF(ISERROR(VLOOKUP(B684,Оп28_BYN→RUB!$C$3:$C$24,1,0)),"Нет","Да")</f>
        <v>Нет</v>
      </c>
      <c r="D684" s="54">
        <f t="shared" si="21"/>
        <v>365</v>
      </c>
      <c r="E684" s="55">
        <f>('Все выпуски'!$J$4*'Все выпуски'!$J$8)*((VLOOKUP(IF(C684="Нет",VLOOKUP(A684,Оп28_BYN→RUB!$A$2:$C$24,3,0),VLOOKUP((A684-1),Оп28_BYN→RUB!$A$2:$C$24,3,0)),$B$2:$G$1990,5,0)-VLOOKUP(B684,$B$2:$G$1990,5,0))/365+(VLOOKUP(IF(C684="Нет",VLOOKUP(A684,Оп28_BYN→RUB!$A$2:$C$24,3,0),VLOOKUP((A684-1),Оп28_BYN→RUB!$A$2:$C$24,3,0)),$B$2:$G$1990,6,0)-VLOOKUP(B684,$B$2:$G$1990,6,0))/366)</f>
        <v>167.43601875756167</v>
      </c>
      <c r="F684" s="54">
        <f>COUNTIF(D685:$D$1990,365)</f>
        <v>940</v>
      </c>
      <c r="G684" s="54">
        <f>COUNTIF(D685:$D$1990,366)</f>
        <v>366</v>
      </c>
      <c r="H684" s="50"/>
    </row>
    <row r="685" spans="1:8" x14ac:dyDescent="0.25">
      <c r="A685" s="54">
        <f>COUNTIF($C$3:C685,"Да")</f>
        <v>7</v>
      </c>
      <c r="B685" s="53">
        <f t="shared" si="20"/>
        <v>46083</v>
      </c>
      <c r="C685" s="53" t="str">
        <f>IF(ISERROR(VLOOKUP(B685,Оп28_BYN→RUB!$C$3:$C$24,1,0)),"Нет","Да")</f>
        <v>Нет</v>
      </c>
      <c r="D685" s="54">
        <f t="shared" si="21"/>
        <v>365</v>
      </c>
      <c r="E685" s="55">
        <f>('Все выпуски'!$J$4*'Все выпуски'!$J$8)*((VLOOKUP(IF(C685="Нет",VLOOKUP(A685,Оп28_BYN→RUB!$A$2:$C$24,3,0),VLOOKUP((A685-1),Оп28_BYN→RUB!$A$2:$C$24,3,0)),$B$2:$G$1990,5,0)-VLOOKUP(B685,$B$2:$G$1990,5,0))/365+(VLOOKUP(IF(C685="Нет",VLOOKUP(A685,Оп28_BYN→RUB!$A$2:$C$24,3,0),VLOOKUP((A685-1),Оп28_BYN→RUB!$A$2:$C$24,3,0)),$B$2:$G$1990,6,0)-VLOOKUP(B685,$B$2:$G$1990,6,0))/366)</f>
        <v>174.13345950786416</v>
      </c>
      <c r="F685" s="54">
        <f>COUNTIF(D686:$D$1990,365)</f>
        <v>939</v>
      </c>
      <c r="G685" s="54">
        <f>COUNTIF(D686:$D$1990,366)</f>
        <v>366</v>
      </c>
      <c r="H685" s="50"/>
    </row>
    <row r="686" spans="1:8" x14ac:dyDescent="0.25">
      <c r="A686" s="54">
        <f>COUNTIF($C$3:C686,"Да")</f>
        <v>7</v>
      </c>
      <c r="B686" s="53">
        <f t="shared" si="20"/>
        <v>46084</v>
      </c>
      <c r="C686" s="53" t="str">
        <f>IF(ISERROR(VLOOKUP(B686,Оп28_BYN→RUB!$C$3:$C$24,1,0)),"Нет","Да")</f>
        <v>Нет</v>
      </c>
      <c r="D686" s="54">
        <f t="shared" si="21"/>
        <v>365</v>
      </c>
      <c r="E686" s="55">
        <f>('Все выпуски'!$J$4*'Все выпуски'!$J$8)*((VLOOKUP(IF(C686="Нет",VLOOKUP(A686,Оп28_BYN→RUB!$A$2:$C$24,3,0),VLOOKUP((A686-1),Оп28_BYN→RUB!$A$2:$C$24,3,0)),$B$2:$G$1990,5,0)-VLOOKUP(B686,$B$2:$G$1990,5,0))/365+(VLOOKUP(IF(C686="Нет",VLOOKUP(A686,Оп28_BYN→RUB!$A$2:$C$24,3,0),VLOOKUP((A686-1),Оп28_BYN→RUB!$A$2:$C$24,3,0)),$B$2:$G$1990,6,0)-VLOOKUP(B686,$B$2:$G$1990,6,0))/366)</f>
        <v>180.83090025816662</v>
      </c>
      <c r="F686" s="54">
        <f>COUNTIF(D687:$D$1990,365)</f>
        <v>938</v>
      </c>
      <c r="G686" s="54">
        <f>COUNTIF(D687:$D$1990,366)</f>
        <v>366</v>
      </c>
      <c r="H686" s="50"/>
    </row>
    <row r="687" spans="1:8" x14ac:dyDescent="0.25">
      <c r="A687" s="54">
        <f>COUNTIF($C$3:C687,"Да")</f>
        <v>7</v>
      </c>
      <c r="B687" s="53">
        <f t="shared" si="20"/>
        <v>46085</v>
      </c>
      <c r="C687" s="53" t="str">
        <f>IF(ISERROR(VLOOKUP(B687,Оп28_BYN→RUB!$C$3:$C$24,1,0)),"Нет","Да")</f>
        <v>Нет</v>
      </c>
      <c r="D687" s="54">
        <f t="shared" si="21"/>
        <v>365</v>
      </c>
      <c r="E687" s="55">
        <f>('Все выпуски'!$J$4*'Все выпуски'!$J$8)*((VLOOKUP(IF(C687="Нет",VLOOKUP(A687,Оп28_BYN→RUB!$A$2:$C$24,3,0),VLOOKUP((A687-1),Оп28_BYN→RUB!$A$2:$C$24,3,0)),$B$2:$G$1990,5,0)-VLOOKUP(B687,$B$2:$G$1990,5,0))/365+(VLOOKUP(IF(C687="Нет",VLOOKUP(A687,Оп28_BYN→RUB!$A$2:$C$24,3,0),VLOOKUP((A687-1),Оп28_BYN→RUB!$A$2:$C$24,3,0)),$B$2:$G$1990,6,0)-VLOOKUP(B687,$B$2:$G$1990,6,0))/366)</f>
        <v>187.52834100846911</v>
      </c>
      <c r="F687" s="54">
        <f>COUNTIF(D688:$D$1990,365)</f>
        <v>937</v>
      </c>
      <c r="G687" s="54">
        <f>COUNTIF(D688:$D$1990,366)</f>
        <v>366</v>
      </c>
      <c r="H687" s="50"/>
    </row>
    <row r="688" spans="1:8" x14ac:dyDescent="0.25">
      <c r="A688" s="54">
        <f>COUNTIF($C$3:C688,"Да")</f>
        <v>7</v>
      </c>
      <c r="B688" s="53">
        <f t="shared" si="20"/>
        <v>46086</v>
      </c>
      <c r="C688" s="53" t="str">
        <f>IF(ISERROR(VLOOKUP(B688,Оп28_BYN→RUB!$C$3:$C$24,1,0)),"Нет","Да")</f>
        <v>Нет</v>
      </c>
      <c r="D688" s="54">
        <f t="shared" si="21"/>
        <v>365</v>
      </c>
      <c r="E688" s="55">
        <f>('Все выпуски'!$J$4*'Все выпуски'!$J$8)*((VLOOKUP(IF(C688="Нет",VLOOKUP(A688,Оп28_BYN→RUB!$A$2:$C$24,3,0),VLOOKUP((A688-1),Оп28_BYN→RUB!$A$2:$C$24,3,0)),$B$2:$G$1990,5,0)-VLOOKUP(B688,$B$2:$G$1990,5,0))/365+(VLOOKUP(IF(C688="Нет",VLOOKUP(A688,Оп28_BYN→RUB!$A$2:$C$24,3,0),VLOOKUP((A688-1),Оп28_BYN→RUB!$A$2:$C$24,3,0)),$B$2:$G$1990,6,0)-VLOOKUP(B688,$B$2:$G$1990,6,0))/366)</f>
        <v>194.22578175877157</v>
      </c>
      <c r="F688" s="54">
        <f>COUNTIF(D689:$D$1990,365)</f>
        <v>936</v>
      </c>
      <c r="G688" s="54">
        <f>COUNTIF(D689:$D$1990,366)</f>
        <v>366</v>
      </c>
      <c r="H688" s="50"/>
    </row>
    <row r="689" spans="1:8" x14ac:dyDescent="0.25">
      <c r="A689" s="54">
        <f>COUNTIF($C$3:C689,"Да")</f>
        <v>7</v>
      </c>
      <c r="B689" s="53">
        <f t="shared" si="20"/>
        <v>46087</v>
      </c>
      <c r="C689" s="53" t="str">
        <f>IF(ISERROR(VLOOKUP(B689,Оп28_BYN→RUB!$C$3:$C$24,1,0)),"Нет","Да")</f>
        <v>Нет</v>
      </c>
      <c r="D689" s="54">
        <f t="shared" si="21"/>
        <v>365</v>
      </c>
      <c r="E689" s="55">
        <f>('Все выпуски'!$J$4*'Все выпуски'!$J$8)*((VLOOKUP(IF(C689="Нет",VLOOKUP(A689,Оп28_BYN→RUB!$A$2:$C$24,3,0),VLOOKUP((A689-1),Оп28_BYN→RUB!$A$2:$C$24,3,0)),$B$2:$G$1990,5,0)-VLOOKUP(B689,$B$2:$G$1990,5,0))/365+(VLOOKUP(IF(C689="Нет",VLOOKUP(A689,Оп28_BYN→RUB!$A$2:$C$24,3,0),VLOOKUP((A689-1),Оп28_BYN→RUB!$A$2:$C$24,3,0)),$B$2:$G$1990,6,0)-VLOOKUP(B689,$B$2:$G$1990,6,0))/366)</f>
        <v>200.92322250907401</v>
      </c>
      <c r="F689" s="54">
        <f>COUNTIF(D690:$D$1990,365)</f>
        <v>935</v>
      </c>
      <c r="G689" s="54">
        <f>COUNTIF(D690:$D$1990,366)</f>
        <v>366</v>
      </c>
      <c r="H689" s="50"/>
    </row>
    <row r="690" spans="1:8" x14ac:dyDescent="0.25">
      <c r="A690" s="54">
        <f>COUNTIF($C$3:C690,"Да")</f>
        <v>7</v>
      </c>
      <c r="B690" s="53">
        <f t="shared" si="20"/>
        <v>46088</v>
      </c>
      <c r="C690" s="53" t="str">
        <f>IF(ISERROR(VLOOKUP(B690,Оп28_BYN→RUB!$C$3:$C$24,1,0)),"Нет","Да")</f>
        <v>Нет</v>
      </c>
      <c r="D690" s="54">
        <f t="shared" si="21"/>
        <v>365</v>
      </c>
      <c r="E690" s="55">
        <f>('Все выпуски'!$J$4*'Все выпуски'!$J$8)*((VLOOKUP(IF(C690="Нет",VLOOKUP(A690,Оп28_BYN→RUB!$A$2:$C$24,3,0),VLOOKUP((A690-1),Оп28_BYN→RUB!$A$2:$C$24,3,0)),$B$2:$G$1990,5,0)-VLOOKUP(B690,$B$2:$G$1990,5,0))/365+(VLOOKUP(IF(C690="Нет",VLOOKUP(A690,Оп28_BYN→RUB!$A$2:$C$24,3,0),VLOOKUP((A690-1),Оп28_BYN→RUB!$A$2:$C$24,3,0)),$B$2:$G$1990,6,0)-VLOOKUP(B690,$B$2:$G$1990,6,0))/366)</f>
        <v>207.6206632593765</v>
      </c>
      <c r="F690" s="54">
        <f>COUNTIF(D691:$D$1990,365)</f>
        <v>934</v>
      </c>
      <c r="G690" s="54">
        <f>COUNTIF(D691:$D$1990,366)</f>
        <v>366</v>
      </c>
      <c r="H690" s="50"/>
    </row>
    <row r="691" spans="1:8" x14ac:dyDescent="0.25">
      <c r="A691" s="54">
        <f>COUNTIF($C$3:C691,"Да")</f>
        <v>7</v>
      </c>
      <c r="B691" s="53">
        <f t="shared" si="20"/>
        <v>46089</v>
      </c>
      <c r="C691" s="53" t="str">
        <f>IF(ISERROR(VLOOKUP(B691,Оп28_BYN→RUB!$C$3:$C$24,1,0)),"Нет","Да")</f>
        <v>Нет</v>
      </c>
      <c r="D691" s="54">
        <f t="shared" si="21"/>
        <v>365</v>
      </c>
      <c r="E691" s="55">
        <f>('Все выпуски'!$J$4*'Все выпуски'!$J$8)*((VLOOKUP(IF(C691="Нет",VLOOKUP(A691,Оп28_BYN→RUB!$A$2:$C$24,3,0),VLOOKUP((A691-1),Оп28_BYN→RUB!$A$2:$C$24,3,0)),$B$2:$G$1990,5,0)-VLOOKUP(B691,$B$2:$G$1990,5,0))/365+(VLOOKUP(IF(C691="Нет",VLOOKUP(A691,Оп28_BYN→RUB!$A$2:$C$24,3,0),VLOOKUP((A691-1),Оп28_BYN→RUB!$A$2:$C$24,3,0)),$B$2:$G$1990,6,0)-VLOOKUP(B691,$B$2:$G$1990,6,0))/366)</f>
        <v>214.31810400967896</v>
      </c>
      <c r="F691" s="54">
        <f>COUNTIF(D692:$D$1990,365)</f>
        <v>933</v>
      </c>
      <c r="G691" s="54">
        <f>COUNTIF(D692:$D$1990,366)</f>
        <v>366</v>
      </c>
      <c r="H691" s="50"/>
    </row>
    <row r="692" spans="1:8" x14ac:dyDescent="0.25">
      <c r="A692" s="54">
        <f>COUNTIF($C$3:C692,"Да")</f>
        <v>7</v>
      </c>
      <c r="B692" s="53">
        <f t="shared" si="20"/>
        <v>46090</v>
      </c>
      <c r="C692" s="53" t="str">
        <f>IF(ISERROR(VLOOKUP(B692,Оп28_BYN→RUB!$C$3:$C$24,1,0)),"Нет","Да")</f>
        <v>Нет</v>
      </c>
      <c r="D692" s="54">
        <f t="shared" si="21"/>
        <v>365</v>
      </c>
      <c r="E692" s="55">
        <f>('Все выпуски'!$J$4*'Все выпуски'!$J$8)*((VLOOKUP(IF(C692="Нет",VLOOKUP(A692,Оп28_BYN→RUB!$A$2:$C$24,3,0),VLOOKUP((A692-1),Оп28_BYN→RUB!$A$2:$C$24,3,0)),$B$2:$G$1990,5,0)-VLOOKUP(B692,$B$2:$G$1990,5,0))/365+(VLOOKUP(IF(C692="Нет",VLOOKUP(A692,Оп28_BYN→RUB!$A$2:$C$24,3,0),VLOOKUP((A692-1),Оп28_BYN→RUB!$A$2:$C$24,3,0)),$B$2:$G$1990,6,0)-VLOOKUP(B692,$B$2:$G$1990,6,0))/366)</f>
        <v>221.01554475998142</v>
      </c>
      <c r="F692" s="54">
        <f>COUNTIF(D693:$D$1990,365)</f>
        <v>932</v>
      </c>
      <c r="G692" s="54">
        <f>COUNTIF(D693:$D$1990,366)</f>
        <v>366</v>
      </c>
      <c r="H692" s="50"/>
    </row>
    <row r="693" spans="1:8" x14ac:dyDescent="0.25">
      <c r="A693" s="54">
        <f>COUNTIF($C$3:C693,"Да")</f>
        <v>7</v>
      </c>
      <c r="B693" s="53">
        <f t="shared" si="20"/>
        <v>46091</v>
      </c>
      <c r="C693" s="53" t="str">
        <f>IF(ISERROR(VLOOKUP(B693,Оп28_BYN→RUB!$C$3:$C$24,1,0)),"Нет","Да")</f>
        <v>Нет</v>
      </c>
      <c r="D693" s="54">
        <f t="shared" si="21"/>
        <v>365</v>
      </c>
      <c r="E693" s="55">
        <f>('Все выпуски'!$J$4*'Все выпуски'!$J$8)*((VLOOKUP(IF(C693="Нет",VLOOKUP(A693,Оп28_BYN→RUB!$A$2:$C$24,3,0),VLOOKUP((A693-1),Оп28_BYN→RUB!$A$2:$C$24,3,0)),$B$2:$G$1990,5,0)-VLOOKUP(B693,$B$2:$G$1990,5,0))/365+(VLOOKUP(IF(C693="Нет",VLOOKUP(A693,Оп28_BYN→RUB!$A$2:$C$24,3,0),VLOOKUP((A693-1),Оп28_BYN→RUB!$A$2:$C$24,3,0)),$B$2:$G$1990,6,0)-VLOOKUP(B693,$B$2:$G$1990,6,0))/366)</f>
        <v>227.71298551028391</v>
      </c>
      <c r="F693" s="54">
        <f>COUNTIF(D694:$D$1990,365)</f>
        <v>931</v>
      </c>
      <c r="G693" s="54">
        <f>COUNTIF(D694:$D$1990,366)</f>
        <v>366</v>
      </c>
      <c r="H693" s="50"/>
    </row>
    <row r="694" spans="1:8" x14ac:dyDescent="0.25">
      <c r="A694" s="54">
        <f>COUNTIF($C$3:C694,"Да")</f>
        <v>7</v>
      </c>
      <c r="B694" s="53">
        <f t="shared" si="20"/>
        <v>46092</v>
      </c>
      <c r="C694" s="53" t="str">
        <f>IF(ISERROR(VLOOKUP(B694,Оп28_BYN→RUB!$C$3:$C$24,1,0)),"Нет","Да")</f>
        <v>Нет</v>
      </c>
      <c r="D694" s="54">
        <f t="shared" si="21"/>
        <v>365</v>
      </c>
      <c r="E694" s="55">
        <f>('Все выпуски'!$J$4*'Все выпуски'!$J$8)*((VLOOKUP(IF(C694="Нет",VLOOKUP(A694,Оп28_BYN→RUB!$A$2:$C$24,3,0),VLOOKUP((A694-1),Оп28_BYN→RUB!$A$2:$C$24,3,0)),$B$2:$G$1990,5,0)-VLOOKUP(B694,$B$2:$G$1990,5,0))/365+(VLOOKUP(IF(C694="Нет",VLOOKUP(A694,Оп28_BYN→RUB!$A$2:$C$24,3,0),VLOOKUP((A694-1),Оп28_BYN→RUB!$A$2:$C$24,3,0)),$B$2:$G$1990,6,0)-VLOOKUP(B694,$B$2:$G$1990,6,0))/366)</f>
        <v>234.41042626058635</v>
      </c>
      <c r="F694" s="54">
        <f>COUNTIF(D695:$D$1990,365)</f>
        <v>930</v>
      </c>
      <c r="G694" s="54">
        <f>COUNTIF(D695:$D$1990,366)</f>
        <v>366</v>
      </c>
      <c r="H694" s="50"/>
    </row>
    <row r="695" spans="1:8" x14ac:dyDescent="0.25">
      <c r="A695" s="54">
        <f>COUNTIF($C$3:C695,"Да")</f>
        <v>7</v>
      </c>
      <c r="B695" s="53">
        <f t="shared" si="20"/>
        <v>46093</v>
      </c>
      <c r="C695" s="53" t="str">
        <f>IF(ISERROR(VLOOKUP(B695,Оп28_BYN→RUB!$C$3:$C$24,1,0)),"Нет","Да")</f>
        <v>Нет</v>
      </c>
      <c r="D695" s="54">
        <f t="shared" si="21"/>
        <v>365</v>
      </c>
      <c r="E695" s="55">
        <f>('Все выпуски'!$J$4*'Все выпуски'!$J$8)*((VLOOKUP(IF(C695="Нет",VLOOKUP(A695,Оп28_BYN→RUB!$A$2:$C$24,3,0),VLOOKUP((A695-1),Оп28_BYN→RUB!$A$2:$C$24,3,0)),$B$2:$G$1990,5,0)-VLOOKUP(B695,$B$2:$G$1990,5,0))/365+(VLOOKUP(IF(C695="Нет",VLOOKUP(A695,Оп28_BYN→RUB!$A$2:$C$24,3,0),VLOOKUP((A695-1),Оп28_BYN→RUB!$A$2:$C$24,3,0)),$B$2:$G$1990,6,0)-VLOOKUP(B695,$B$2:$G$1990,6,0))/366)</f>
        <v>241.10786701088881</v>
      </c>
      <c r="F695" s="54">
        <f>COUNTIF(D696:$D$1990,365)</f>
        <v>929</v>
      </c>
      <c r="G695" s="54">
        <f>COUNTIF(D696:$D$1990,366)</f>
        <v>366</v>
      </c>
      <c r="H695" s="50"/>
    </row>
    <row r="696" spans="1:8" x14ac:dyDescent="0.25">
      <c r="A696" s="54">
        <f>COUNTIF($C$3:C696,"Да")</f>
        <v>7</v>
      </c>
      <c r="B696" s="53">
        <f t="shared" si="20"/>
        <v>46094</v>
      </c>
      <c r="C696" s="53" t="str">
        <f>IF(ISERROR(VLOOKUP(B696,Оп28_BYN→RUB!$C$3:$C$24,1,0)),"Нет","Да")</f>
        <v>Нет</v>
      </c>
      <c r="D696" s="54">
        <f t="shared" si="21"/>
        <v>365</v>
      </c>
      <c r="E696" s="55">
        <f>('Все выпуски'!$J$4*'Все выпуски'!$J$8)*((VLOOKUP(IF(C696="Нет",VLOOKUP(A696,Оп28_BYN→RUB!$A$2:$C$24,3,0),VLOOKUP((A696-1),Оп28_BYN→RUB!$A$2:$C$24,3,0)),$B$2:$G$1990,5,0)-VLOOKUP(B696,$B$2:$G$1990,5,0))/365+(VLOOKUP(IF(C696="Нет",VLOOKUP(A696,Оп28_BYN→RUB!$A$2:$C$24,3,0),VLOOKUP((A696-1),Оп28_BYN→RUB!$A$2:$C$24,3,0)),$B$2:$G$1990,6,0)-VLOOKUP(B696,$B$2:$G$1990,6,0))/366)</f>
        <v>247.8053077611913</v>
      </c>
      <c r="F696" s="54">
        <f>COUNTIF(D697:$D$1990,365)</f>
        <v>928</v>
      </c>
      <c r="G696" s="54">
        <f>COUNTIF(D697:$D$1990,366)</f>
        <v>366</v>
      </c>
      <c r="H696" s="50"/>
    </row>
    <row r="697" spans="1:8" x14ac:dyDescent="0.25">
      <c r="A697" s="54">
        <f>COUNTIF($C$3:C697,"Да")</f>
        <v>7</v>
      </c>
      <c r="B697" s="53">
        <f t="shared" si="20"/>
        <v>46095</v>
      </c>
      <c r="C697" s="53" t="str">
        <f>IF(ISERROR(VLOOKUP(B697,Оп28_BYN→RUB!$C$3:$C$24,1,0)),"Нет","Да")</f>
        <v>Нет</v>
      </c>
      <c r="D697" s="54">
        <f t="shared" si="21"/>
        <v>365</v>
      </c>
      <c r="E697" s="55">
        <f>('Все выпуски'!$J$4*'Все выпуски'!$J$8)*((VLOOKUP(IF(C697="Нет",VLOOKUP(A697,Оп28_BYN→RUB!$A$2:$C$24,3,0),VLOOKUP((A697-1),Оп28_BYN→RUB!$A$2:$C$24,3,0)),$B$2:$G$1990,5,0)-VLOOKUP(B697,$B$2:$G$1990,5,0))/365+(VLOOKUP(IF(C697="Нет",VLOOKUP(A697,Оп28_BYN→RUB!$A$2:$C$24,3,0),VLOOKUP((A697-1),Оп28_BYN→RUB!$A$2:$C$24,3,0)),$B$2:$G$1990,6,0)-VLOOKUP(B697,$B$2:$G$1990,6,0))/366)</f>
        <v>254.50274851149376</v>
      </c>
      <c r="F697" s="54">
        <f>COUNTIF(D698:$D$1990,365)</f>
        <v>927</v>
      </c>
      <c r="G697" s="54">
        <f>COUNTIF(D698:$D$1990,366)</f>
        <v>366</v>
      </c>
      <c r="H697" s="50"/>
    </row>
    <row r="698" spans="1:8" x14ac:dyDescent="0.25">
      <c r="A698" s="54">
        <f>COUNTIF($C$3:C698,"Да")</f>
        <v>7</v>
      </c>
      <c r="B698" s="53">
        <f t="shared" si="20"/>
        <v>46096</v>
      </c>
      <c r="C698" s="53" t="str">
        <f>IF(ISERROR(VLOOKUP(B698,Оп28_BYN→RUB!$C$3:$C$24,1,0)),"Нет","Да")</f>
        <v>Нет</v>
      </c>
      <c r="D698" s="54">
        <f t="shared" si="21"/>
        <v>365</v>
      </c>
      <c r="E698" s="55">
        <f>('Все выпуски'!$J$4*'Все выпуски'!$J$8)*((VLOOKUP(IF(C698="Нет",VLOOKUP(A698,Оп28_BYN→RUB!$A$2:$C$24,3,0),VLOOKUP((A698-1),Оп28_BYN→RUB!$A$2:$C$24,3,0)),$B$2:$G$1990,5,0)-VLOOKUP(B698,$B$2:$G$1990,5,0))/365+(VLOOKUP(IF(C698="Нет",VLOOKUP(A698,Оп28_BYN→RUB!$A$2:$C$24,3,0),VLOOKUP((A698-1),Оп28_BYN→RUB!$A$2:$C$24,3,0)),$B$2:$G$1990,6,0)-VLOOKUP(B698,$B$2:$G$1990,6,0))/366)</f>
        <v>261.20018926179625</v>
      </c>
      <c r="F698" s="54">
        <f>COUNTIF(D699:$D$1990,365)</f>
        <v>926</v>
      </c>
      <c r="G698" s="54">
        <f>COUNTIF(D699:$D$1990,366)</f>
        <v>366</v>
      </c>
      <c r="H698" s="50"/>
    </row>
    <row r="699" spans="1:8" x14ac:dyDescent="0.25">
      <c r="A699" s="54">
        <f>COUNTIF($C$3:C699,"Да")</f>
        <v>7</v>
      </c>
      <c r="B699" s="53">
        <f t="shared" si="20"/>
        <v>46097</v>
      </c>
      <c r="C699" s="53" t="str">
        <f>IF(ISERROR(VLOOKUP(B699,Оп28_BYN→RUB!$C$3:$C$24,1,0)),"Нет","Да")</f>
        <v>Нет</v>
      </c>
      <c r="D699" s="54">
        <f t="shared" si="21"/>
        <v>365</v>
      </c>
      <c r="E699" s="55">
        <f>('Все выпуски'!$J$4*'Все выпуски'!$J$8)*((VLOOKUP(IF(C699="Нет",VLOOKUP(A699,Оп28_BYN→RUB!$A$2:$C$24,3,0),VLOOKUP((A699-1),Оп28_BYN→RUB!$A$2:$C$24,3,0)),$B$2:$G$1990,5,0)-VLOOKUP(B699,$B$2:$G$1990,5,0))/365+(VLOOKUP(IF(C699="Нет",VLOOKUP(A699,Оп28_BYN→RUB!$A$2:$C$24,3,0),VLOOKUP((A699-1),Оп28_BYN→RUB!$A$2:$C$24,3,0)),$B$2:$G$1990,6,0)-VLOOKUP(B699,$B$2:$G$1990,6,0))/366)</f>
        <v>267.89763001209866</v>
      </c>
      <c r="F699" s="54">
        <f>COUNTIF(D700:$D$1990,365)</f>
        <v>925</v>
      </c>
      <c r="G699" s="54">
        <f>COUNTIF(D700:$D$1990,366)</f>
        <v>366</v>
      </c>
      <c r="H699" s="50"/>
    </row>
    <row r="700" spans="1:8" x14ac:dyDescent="0.25">
      <c r="A700" s="54">
        <f>COUNTIF($C$3:C700,"Да")</f>
        <v>7</v>
      </c>
      <c r="B700" s="53">
        <f t="shared" si="20"/>
        <v>46098</v>
      </c>
      <c r="C700" s="53" t="str">
        <f>IF(ISERROR(VLOOKUP(B700,Оп28_BYN→RUB!$C$3:$C$24,1,0)),"Нет","Да")</f>
        <v>Нет</v>
      </c>
      <c r="D700" s="54">
        <f t="shared" si="21"/>
        <v>365</v>
      </c>
      <c r="E700" s="55">
        <f>('Все выпуски'!$J$4*'Все выпуски'!$J$8)*((VLOOKUP(IF(C700="Нет",VLOOKUP(A700,Оп28_BYN→RUB!$A$2:$C$24,3,0),VLOOKUP((A700-1),Оп28_BYN→RUB!$A$2:$C$24,3,0)),$B$2:$G$1990,5,0)-VLOOKUP(B700,$B$2:$G$1990,5,0))/365+(VLOOKUP(IF(C700="Нет",VLOOKUP(A700,Оп28_BYN→RUB!$A$2:$C$24,3,0),VLOOKUP((A700-1),Оп28_BYN→RUB!$A$2:$C$24,3,0)),$B$2:$G$1990,6,0)-VLOOKUP(B700,$B$2:$G$1990,6,0))/366)</f>
        <v>274.59507076240118</v>
      </c>
      <c r="F700" s="54">
        <f>COUNTIF(D701:$D$1990,365)</f>
        <v>924</v>
      </c>
      <c r="G700" s="54">
        <f>COUNTIF(D701:$D$1990,366)</f>
        <v>366</v>
      </c>
      <c r="H700" s="50"/>
    </row>
    <row r="701" spans="1:8" x14ac:dyDescent="0.25">
      <c r="A701" s="54">
        <f>COUNTIF($C$3:C701,"Да")</f>
        <v>7</v>
      </c>
      <c r="B701" s="53">
        <f t="shared" si="20"/>
        <v>46099</v>
      </c>
      <c r="C701" s="53" t="str">
        <f>IF(ISERROR(VLOOKUP(B701,Оп28_BYN→RUB!$C$3:$C$24,1,0)),"Нет","Да")</f>
        <v>Нет</v>
      </c>
      <c r="D701" s="54">
        <f t="shared" si="21"/>
        <v>365</v>
      </c>
      <c r="E701" s="55">
        <f>('Все выпуски'!$J$4*'Все выпуски'!$J$8)*((VLOOKUP(IF(C701="Нет",VLOOKUP(A701,Оп28_BYN→RUB!$A$2:$C$24,3,0),VLOOKUP((A701-1),Оп28_BYN→RUB!$A$2:$C$24,3,0)),$B$2:$G$1990,5,0)-VLOOKUP(B701,$B$2:$G$1990,5,0))/365+(VLOOKUP(IF(C701="Нет",VLOOKUP(A701,Оп28_BYN→RUB!$A$2:$C$24,3,0),VLOOKUP((A701-1),Оп28_BYN→RUB!$A$2:$C$24,3,0)),$B$2:$G$1990,6,0)-VLOOKUP(B701,$B$2:$G$1990,6,0))/366)</f>
        <v>281.29251151270364</v>
      </c>
      <c r="F701" s="54">
        <f>COUNTIF(D702:$D$1990,365)</f>
        <v>923</v>
      </c>
      <c r="G701" s="54">
        <f>COUNTIF(D702:$D$1990,366)</f>
        <v>366</v>
      </c>
      <c r="H701" s="50"/>
    </row>
    <row r="702" spans="1:8" x14ac:dyDescent="0.25">
      <c r="A702" s="54">
        <f>COUNTIF($C$3:C702,"Да")</f>
        <v>7</v>
      </c>
      <c r="B702" s="53">
        <f t="shared" si="20"/>
        <v>46100</v>
      </c>
      <c r="C702" s="53" t="str">
        <f>IF(ISERROR(VLOOKUP(B702,Оп28_BYN→RUB!$C$3:$C$24,1,0)),"Нет","Да")</f>
        <v>Нет</v>
      </c>
      <c r="D702" s="54">
        <f t="shared" si="21"/>
        <v>365</v>
      </c>
      <c r="E702" s="55">
        <f>('Все выпуски'!$J$4*'Все выпуски'!$J$8)*((VLOOKUP(IF(C702="Нет",VLOOKUP(A702,Оп28_BYN→RUB!$A$2:$C$24,3,0),VLOOKUP((A702-1),Оп28_BYN→RUB!$A$2:$C$24,3,0)),$B$2:$G$1990,5,0)-VLOOKUP(B702,$B$2:$G$1990,5,0))/365+(VLOOKUP(IF(C702="Нет",VLOOKUP(A702,Оп28_BYN→RUB!$A$2:$C$24,3,0),VLOOKUP((A702-1),Оп28_BYN→RUB!$A$2:$C$24,3,0)),$B$2:$G$1990,6,0)-VLOOKUP(B702,$B$2:$G$1990,6,0))/366)</f>
        <v>287.9899522630061</v>
      </c>
      <c r="F702" s="54">
        <f>COUNTIF(D703:$D$1990,365)</f>
        <v>922</v>
      </c>
      <c r="G702" s="54">
        <f>COUNTIF(D703:$D$1990,366)</f>
        <v>366</v>
      </c>
      <c r="H702" s="50"/>
    </row>
    <row r="703" spans="1:8" x14ac:dyDescent="0.25">
      <c r="A703" s="54">
        <f>COUNTIF($C$3:C703,"Да")</f>
        <v>7</v>
      </c>
      <c r="B703" s="53">
        <f t="shared" si="20"/>
        <v>46101</v>
      </c>
      <c r="C703" s="53" t="str">
        <f>IF(ISERROR(VLOOKUP(B703,Оп28_BYN→RUB!$C$3:$C$24,1,0)),"Нет","Да")</f>
        <v>Нет</v>
      </c>
      <c r="D703" s="54">
        <f t="shared" si="21"/>
        <v>365</v>
      </c>
      <c r="E703" s="55">
        <f>('Все выпуски'!$J$4*'Все выпуски'!$J$8)*((VLOOKUP(IF(C703="Нет",VLOOKUP(A703,Оп28_BYN→RUB!$A$2:$C$24,3,0),VLOOKUP((A703-1),Оп28_BYN→RUB!$A$2:$C$24,3,0)),$B$2:$G$1990,5,0)-VLOOKUP(B703,$B$2:$G$1990,5,0))/365+(VLOOKUP(IF(C703="Нет",VLOOKUP(A703,Оп28_BYN→RUB!$A$2:$C$24,3,0),VLOOKUP((A703-1),Оп28_BYN→RUB!$A$2:$C$24,3,0)),$B$2:$G$1990,6,0)-VLOOKUP(B703,$B$2:$G$1990,6,0))/366)</f>
        <v>294.68739301330857</v>
      </c>
      <c r="F703" s="54">
        <f>COUNTIF(D704:$D$1990,365)</f>
        <v>921</v>
      </c>
      <c r="G703" s="54">
        <f>COUNTIF(D704:$D$1990,366)</f>
        <v>366</v>
      </c>
      <c r="H703" s="50"/>
    </row>
    <row r="704" spans="1:8" x14ac:dyDescent="0.25">
      <c r="A704" s="54">
        <f>COUNTIF($C$3:C704,"Да")</f>
        <v>7</v>
      </c>
      <c r="B704" s="53">
        <f t="shared" si="20"/>
        <v>46102</v>
      </c>
      <c r="C704" s="53" t="str">
        <f>IF(ISERROR(VLOOKUP(B704,Оп28_BYN→RUB!$C$3:$C$24,1,0)),"Нет","Да")</f>
        <v>Нет</v>
      </c>
      <c r="D704" s="54">
        <f t="shared" si="21"/>
        <v>365</v>
      </c>
      <c r="E704" s="55">
        <f>('Все выпуски'!$J$4*'Все выпуски'!$J$8)*((VLOOKUP(IF(C704="Нет",VLOOKUP(A704,Оп28_BYN→RUB!$A$2:$C$24,3,0),VLOOKUP((A704-1),Оп28_BYN→RUB!$A$2:$C$24,3,0)),$B$2:$G$1990,5,0)-VLOOKUP(B704,$B$2:$G$1990,5,0))/365+(VLOOKUP(IF(C704="Нет",VLOOKUP(A704,Оп28_BYN→RUB!$A$2:$C$24,3,0),VLOOKUP((A704-1),Оп28_BYN→RUB!$A$2:$C$24,3,0)),$B$2:$G$1990,6,0)-VLOOKUP(B704,$B$2:$G$1990,6,0))/366)</f>
        <v>301.38483376361103</v>
      </c>
      <c r="F704" s="54">
        <f>COUNTIF(D705:$D$1990,365)</f>
        <v>920</v>
      </c>
      <c r="G704" s="54">
        <f>COUNTIF(D705:$D$1990,366)</f>
        <v>366</v>
      </c>
      <c r="H704" s="50"/>
    </row>
    <row r="705" spans="1:8" x14ac:dyDescent="0.25">
      <c r="A705" s="54">
        <f>COUNTIF($C$3:C705,"Да")</f>
        <v>7</v>
      </c>
      <c r="B705" s="53">
        <f t="shared" si="20"/>
        <v>46103</v>
      </c>
      <c r="C705" s="53" t="str">
        <f>IF(ISERROR(VLOOKUP(B705,Оп28_BYN→RUB!$C$3:$C$24,1,0)),"Нет","Да")</f>
        <v>Нет</v>
      </c>
      <c r="D705" s="54">
        <f t="shared" si="21"/>
        <v>365</v>
      </c>
      <c r="E705" s="55">
        <f>('Все выпуски'!$J$4*'Все выпуски'!$J$8)*((VLOOKUP(IF(C705="Нет",VLOOKUP(A705,Оп28_BYN→RUB!$A$2:$C$24,3,0),VLOOKUP((A705-1),Оп28_BYN→RUB!$A$2:$C$24,3,0)),$B$2:$G$1990,5,0)-VLOOKUP(B705,$B$2:$G$1990,5,0))/365+(VLOOKUP(IF(C705="Нет",VLOOKUP(A705,Оп28_BYN→RUB!$A$2:$C$24,3,0),VLOOKUP((A705-1),Оп28_BYN→RUB!$A$2:$C$24,3,0)),$B$2:$G$1990,6,0)-VLOOKUP(B705,$B$2:$G$1990,6,0))/366)</f>
        <v>308.08227451391355</v>
      </c>
      <c r="F705" s="54">
        <f>COUNTIF(D706:$D$1990,365)</f>
        <v>919</v>
      </c>
      <c r="G705" s="54">
        <f>COUNTIF(D706:$D$1990,366)</f>
        <v>366</v>
      </c>
      <c r="H705" s="50"/>
    </row>
    <row r="706" spans="1:8" x14ac:dyDescent="0.25">
      <c r="A706" s="54">
        <f>COUNTIF($C$3:C706,"Да")</f>
        <v>7</v>
      </c>
      <c r="B706" s="53">
        <f t="shared" si="20"/>
        <v>46104</v>
      </c>
      <c r="C706" s="53" t="str">
        <f>IF(ISERROR(VLOOKUP(B706,Оп28_BYN→RUB!$C$3:$C$24,1,0)),"Нет","Да")</f>
        <v>Нет</v>
      </c>
      <c r="D706" s="54">
        <f t="shared" si="21"/>
        <v>365</v>
      </c>
      <c r="E706" s="55">
        <f>('Все выпуски'!$J$4*'Все выпуски'!$J$8)*((VLOOKUP(IF(C706="Нет",VLOOKUP(A706,Оп28_BYN→RUB!$A$2:$C$24,3,0),VLOOKUP((A706-1),Оп28_BYN→RUB!$A$2:$C$24,3,0)),$B$2:$G$1990,5,0)-VLOOKUP(B706,$B$2:$G$1990,5,0))/365+(VLOOKUP(IF(C706="Нет",VLOOKUP(A706,Оп28_BYN→RUB!$A$2:$C$24,3,0),VLOOKUP((A706-1),Оп28_BYN→RUB!$A$2:$C$24,3,0)),$B$2:$G$1990,6,0)-VLOOKUP(B706,$B$2:$G$1990,6,0))/366)</f>
        <v>314.77971526421595</v>
      </c>
      <c r="F706" s="54">
        <f>COUNTIF(D707:$D$1990,365)</f>
        <v>918</v>
      </c>
      <c r="G706" s="54">
        <f>COUNTIF(D707:$D$1990,366)</f>
        <v>366</v>
      </c>
      <c r="H706" s="50"/>
    </row>
    <row r="707" spans="1:8" x14ac:dyDescent="0.25">
      <c r="A707" s="54">
        <f>COUNTIF($C$3:C707,"Да")</f>
        <v>7</v>
      </c>
      <c r="B707" s="53">
        <f t="shared" si="20"/>
        <v>46105</v>
      </c>
      <c r="C707" s="53" t="str">
        <f>IF(ISERROR(VLOOKUP(B707,Оп28_BYN→RUB!$C$3:$C$24,1,0)),"Нет","Да")</f>
        <v>Нет</v>
      </c>
      <c r="D707" s="54">
        <f t="shared" si="21"/>
        <v>365</v>
      </c>
      <c r="E707" s="55">
        <f>('Все выпуски'!$J$4*'Все выпуски'!$J$8)*((VLOOKUP(IF(C707="Нет",VLOOKUP(A707,Оп28_BYN→RUB!$A$2:$C$24,3,0),VLOOKUP((A707-1),Оп28_BYN→RUB!$A$2:$C$24,3,0)),$B$2:$G$1990,5,0)-VLOOKUP(B707,$B$2:$G$1990,5,0))/365+(VLOOKUP(IF(C707="Нет",VLOOKUP(A707,Оп28_BYN→RUB!$A$2:$C$24,3,0),VLOOKUP((A707-1),Оп28_BYN→RUB!$A$2:$C$24,3,0)),$B$2:$G$1990,6,0)-VLOOKUP(B707,$B$2:$G$1990,6,0))/366)</f>
        <v>321.47715601451841</v>
      </c>
      <c r="F707" s="54">
        <f>COUNTIF(D708:$D$1990,365)</f>
        <v>917</v>
      </c>
      <c r="G707" s="54">
        <f>COUNTIF(D708:$D$1990,366)</f>
        <v>366</v>
      </c>
      <c r="H707" s="50"/>
    </row>
    <row r="708" spans="1:8" x14ac:dyDescent="0.25">
      <c r="A708" s="54">
        <f>COUNTIF($C$3:C708,"Да")</f>
        <v>7</v>
      </c>
      <c r="B708" s="53">
        <f t="shared" ref="B708:B771" si="22">B707+1</f>
        <v>46106</v>
      </c>
      <c r="C708" s="53" t="str">
        <f>IF(ISERROR(VLOOKUP(B708,Оп28_BYN→RUB!$C$3:$C$24,1,0)),"Нет","Да")</f>
        <v>Нет</v>
      </c>
      <c r="D708" s="54">
        <f t="shared" ref="D708:D771" si="23">IF(MOD(YEAR(B708),4)=0,366,365)</f>
        <v>365</v>
      </c>
      <c r="E708" s="55">
        <f>('Все выпуски'!$J$4*'Все выпуски'!$J$8)*((VLOOKUP(IF(C708="Нет",VLOOKUP(A708,Оп28_BYN→RUB!$A$2:$C$24,3,0),VLOOKUP((A708-1),Оп28_BYN→RUB!$A$2:$C$24,3,0)),$B$2:$G$1990,5,0)-VLOOKUP(B708,$B$2:$G$1990,5,0))/365+(VLOOKUP(IF(C708="Нет",VLOOKUP(A708,Оп28_BYN→RUB!$A$2:$C$24,3,0),VLOOKUP((A708-1),Оп28_BYN→RUB!$A$2:$C$24,3,0)),$B$2:$G$1990,6,0)-VLOOKUP(B708,$B$2:$G$1990,6,0))/366)</f>
        <v>328.17459676482093</v>
      </c>
      <c r="F708" s="54">
        <f>COUNTIF(D709:$D$1990,365)</f>
        <v>916</v>
      </c>
      <c r="G708" s="54">
        <f>COUNTIF(D709:$D$1990,366)</f>
        <v>366</v>
      </c>
      <c r="H708" s="50"/>
    </row>
    <row r="709" spans="1:8" x14ac:dyDescent="0.25">
      <c r="A709" s="54">
        <f>COUNTIF($C$3:C709,"Да")</f>
        <v>7</v>
      </c>
      <c r="B709" s="53">
        <f t="shared" si="22"/>
        <v>46107</v>
      </c>
      <c r="C709" s="53" t="str">
        <f>IF(ISERROR(VLOOKUP(B709,Оп28_BYN→RUB!$C$3:$C$24,1,0)),"Нет","Да")</f>
        <v>Нет</v>
      </c>
      <c r="D709" s="54">
        <f t="shared" si="23"/>
        <v>365</v>
      </c>
      <c r="E709" s="55">
        <f>('Все выпуски'!$J$4*'Все выпуски'!$J$8)*((VLOOKUP(IF(C709="Нет",VLOOKUP(A709,Оп28_BYN→RUB!$A$2:$C$24,3,0),VLOOKUP((A709-1),Оп28_BYN→RUB!$A$2:$C$24,3,0)),$B$2:$G$1990,5,0)-VLOOKUP(B709,$B$2:$G$1990,5,0))/365+(VLOOKUP(IF(C709="Нет",VLOOKUP(A709,Оп28_BYN→RUB!$A$2:$C$24,3,0),VLOOKUP((A709-1),Оп28_BYN→RUB!$A$2:$C$24,3,0)),$B$2:$G$1990,6,0)-VLOOKUP(B709,$B$2:$G$1990,6,0))/366)</f>
        <v>334.87203751512334</v>
      </c>
      <c r="F709" s="54">
        <f>COUNTIF(D710:$D$1990,365)</f>
        <v>915</v>
      </c>
      <c r="G709" s="54">
        <f>COUNTIF(D710:$D$1990,366)</f>
        <v>366</v>
      </c>
      <c r="H709" s="50"/>
    </row>
    <row r="710" spans="1:8" x14ac:dyDescent="0.25">
      <c r="A710" s="54">
        <f>COUNTIF($C$3:C710,"Да")</f>
        <v>7</v>
      </c>
      <c r="B710" s="53">
        <f t="shared" si="22"/>
        <v>46108</v>
      </c>
      <c r="C710" s="53" t="str">
        <f>IF(ISERROR(VLOOKUP(B710,Оп28_BYN→RUB!$C$3:$C$24,1,0)),"Нет","Да")</f>
        <v>Нет</v>
      </c>
      <c r="D710" s="54">
        <f t="shared" si="23"/>
        <v>365</v>
      </c>
      <c r="E710" s="55">
        <f>('Все выпуски'!$J$4*'Все выпуски'!$J$8)*((VLOOKUP(IF(C710="Нет",VLOOKUP(A710,Оп28_BYN→RUB!$A$2:$C$24,3,0),VLOOKUP((A710-1),Оп28_BYN→RUB!$A$2:$C$24,3,0)),$B$2:$G$1990,5,0)-VLOOKUP(B710,$B$2:$G$1990,5,0))/365+(VLOOKUP(IF(C710="Нет",VLOOKUP(A710,Оп28_BYN→RUB!$A$2:$C$24,3,0),VLOOKUP((A710-1),Оп28_BYN→RUB!$A$2:$C$24,3,0)),$B$2:$G$1990,6,0)-VLOOKUP(B710,$B$2:$G$1990,6,0))/366)</f>
        <v>341.56947826542586</v>
      </c>
      <c r="F710" s="54">
        <f>COUNTIF(D711:$D$1990,365)</f>
        <v>914</v>
      </c>
      <c r="G710" s="54">
        <f>COUNTIF(D711:$D$1990,366)</f>
        <v>366</v>
      </c>
      <c r="H710" s="50"/>
    </row>
    <row r="711" spans="1:8" x14ac:dyDescent="0.25">
      <c r="A711" s="54">
        <f>COUNTIF($C$3:C711,"Да")</f>
        <v>7</v>
      </c>
      <c r="B711" s="53">
        <f t="shared" si="22"/>
        <v>46109</v>
      </c>
      <c r="C711" s="53" t="str">
        <f>IF(ISERROR(VLOOKUP(B711,Оп28_BYN→RUB!$C$3:$C$24,1,0)),"Нет","Да")</f>
        <v>Нет</v>
      </c>
      <c r="D711" s="54">
        <f t="shared" si="23"/>
        <v>365</v>
      </c>
      <c r="E711" s="55">
        <f>('Все выпуски'!$J$4*'Все выпуски'!$J$8)*((VLOOKUP(IF(C711="Нет",VLOOKUP(A711,Оп28_BYN→RUB!$A$2:$C$24,3,0),VLOOKUP((A711-1),Оп28_BYN→RUB!$A$2:$C$24,3,0)),$B$2:$G$1990,5,0)-VLOOKUP(B711,$B$2:$G$1990,5,0))/365+(VLOOKUP(IF(C711="Нет",VLOOKUP(A711,Оп28_BYN→RUB!$A$2:$C$24,3,0),VLOOKUP((A711-1),Оп28_BYN→RUB!$A$2:$C$24,3,0)),$B$2:$G$1990,6,0)-VLOOKUP(B711,$B$2:$G$1990,6,0))/366)</f>
        <v>348.26691901572832</v>
      </c>
      <c r="F711" s="54">
        <f>COUNTIF(D712:$D$1990,365)</f>
        <v>913</v>
      </c>
      <c r="G711" s="54">
        <f>COUNTIF(D712:$D$1990,366)</f>
        <v>366</v>
      </c>
      <c r="H711" s="50"/>
    </row>
    <row r="712" spans="1:8" x14ac:dyDescent="0.25">
      <c r="A712" s="54">
        <f>COUNTIF($C$3:C712,"Да")</f>
        <v>7</v>
      </c>
      <c r="B712" s="53">
        <f t="shared" si="22"/>
        <v>46110</v>
      </c>
      <c r="C712" s="53" t="str">
        <f>IF(ISERROR(VLOOKUP(B712,Оп28_BYN→RUB!$C$3:$C$24,1,0)),"Нет","Да")</f>
        <v>Нет</v>
      </c>
      <c r="D712" s="54">
        <f t="shared" si="23"/>
        <v>365</v>
      </c>
      <c r="E712" s="55">
        <f>('Все выпуски'!$J$4*'Все выпуски'!$J$8)*((VLOOKUP(IF(C712="Нет",VLOOKUP(A712,Оп28_BYN→RUB!$A$2:$C$24,3,0),VLOOKUP((A712-1),Оп28_BYN→RUB!$A$2:$C$24,3,0)),$B$2:$G$1990,5,0)-VLOOKUP(B712,$B$2:$G$1990,5,0))/365+(VLOOKUP(IF(C712="Нет",VLOOKUP(A712,Оп28_BYN→RUB!$A$2:$C$24,3,0),VLOOKUP((A712-1),Оп28_BYN→RUB!$A$2:$C$24,3,0)),$B$2:$G$1990,6,0)-VLOOKUP(B712,$B$2:$G$1990,6,0))/366)</f>
        <v>354.96435976603073</v>
      </c>
      <c r="F712" s="54">
        <f>COUNTIF(D713:$D$1990,365)</f>
        <v>912</v>
      </c>
      <c r="G712" s="54">
        <f>COUNTIF(D713:$D$1990,366)</f>
        <v>366</v>
      </c>
      <c r="H712" s="50"/>
    </row>
    <row r="713" spans="1:8" x14ac:dyDescent="0.25">
      <c r="A713" s="54">
        <f>COUNTIF($C$3:C713,"Да")</f>
        <v>7</v>
      </c>
      <c r="B713" s="53">
        <f t="shared" si="22"/>
        <v>46111</v>
      </c>
      <c r="C713" s="53" t="str">
        <f>IF(ISERROR(VLOOKUP(B713,Оп28_BYN→RUB!$C$3:$C$24,1,0)),"Нет","Да")</f>
        <v>Нет</v>
      </c>
      <c r="D713" s="54">
        <f t="shared" si="23"/>
        <v>365</v>
      </c>
      <c r="E713" s="55">
        <f>('Все выпуски'!$J$4*'Все выпуски'!$J$8)*((VLOOKUP(IF(C713="Нет",VLOOKUP(A713,Оп28_BYN→RUB!$A$2:$C$24,3,0),VLOOKUP((A713-1),Оп28_BYN→RUB!$A$2:$C$24,3,0)),$B$2:$G$1990,5,0)-VLOOKUP(B713,$B$2:$G$1990,5,0))/365+(VLOOKUP(IF(C713="Нет",VLOOKUP(A713,Оп28_BYN→RUB!$A$2:$C$24,3,0),VLOOKUP((A713-1),Оп28_BYN→RUB!$A$2:$C$24,3,0)),$B$2:$G$1990,6,0)-VLOOKUP(B713,$B$2:$G$1990,6,0))/366)</f>
        <v>361.66180051633324</v>
      </c>
      <c r="F713" s="54">
        <f>COUNTIF(D714:$D$1990,365)</f>
        <v>911</v>
      </c>
      <c r="G713" s="54">
        <f>COUNTIF(D714:$D$1990,366)</f>
        <v>366</v>
      </c>
      <c r="H713" s="50"/>
    </row>
    <row r="714" spans="1:8" x14ac:dyDescent="0.25">
      <c r="A714" s="54">
        <f>COUNTIF($C$3:C714,"Да")</f>
        <v>7</v>
      </c>
      <c r="B714" s="53">
        <f t="shared" si="22"/>
        <v>46112</v>
      </c>
      <c r="C714" s="53" t="str">
        <f>IF(ISERROR(VLOOKUP(B714,Оп28_BYN→RUB!$C$3:$C$24,1,0)),"Нет","Да")</f>
        <v>Нет</v>
      </c>
      <c r="D714" s="54">
        <f t="shared" si="23"/>
        <v>365</v>
      </c>
      <c r="E714" s="55">
        <f>('Все выпуски'!$J$4*'Все выпуски'!$J$8)*((VLOOKUP(IF(C714="Нет",VLOOKUP(A714,Оп28_BYN→RUB!$A$2:$C$24,3,0),VLOOKUP((A714-1),Оп28_BYN→RUB!$A$2:$C$24,3,0)),$B$2:$G$1990,5,0)-VLOOKUP(B714,$B$2:$G$1990,5,0))/365+(VLOOKUP(IF(C714="Нет",VLOOKUP(A714,Оп28_BYN→RUB!$A$2:$C$24,3,0),VLOOKUP((A714-1),Оп28_BYN→RUB!$A$2:$C$24,3,0)),$B$2:$G$1990,6,0)-VLOOKUP(B714,$B$2:$G$1990,6,0))/366)</f>
        <v>368.35924126663571</v>
      </c>
      <c r="F714" s="54">
        <f>COUNTIF(D715:$D$1990,365)</f>
        <v>910</v>
      </c>
      <c r="G714" s="54">
        <f>COUNTIF(D715:$D$1990,366)</f>
        <v>366</v>
      </c>
      <c r="H714" s="50"/>
    </row>
    <row r="715" spans="1:8" x14ac:dyDescent="0.25">
      <c r="A715" s="54">
        <f>COUNTIF($C$3:C715,"Да")</f>
        <v>7</v>
      </c>
      <c r="B715" s="53">
        <f t="shared" si="22"/>
        <v>46113</v>
      </c>
      <c r="C715" s="53" t="str">
        <f>IF(ISERROR(VLOOKUP(B715,Оп28_BYN→RUB!$C$3:$C$24,1,0)),"Нет","Да")</f>
        <v>Нет</v>
      </c>
      <c r="D715" s="54">
        <f t="shared" si="23"/>
        <v>365</v>
      </c>
      <c r="E715" s="55">
        <f>('Все выпуски'!$J$4*'Все выпуски'!$J$8)*((VLOOKUP(IF(C715="Нет",VLOOKUP(A715,Оп28_BYN→RUB!$A$2:$C$24,3,0),VLOOKUP((A715-1),Оп28_BYN→RUB!$A$2:$C$24,3,0)),$B$2:$G$1990,5,0)-VLOOKUP(B715,$B$2:$G$1990,5,0))/365+(VLOOKUP(IF(C715="Нет",VLOOKUP(A715,Оп28_BYN→RUB!$A$2:$C$24,3,0),VLOOKUP((A715-1),Оп28_BYN→RUB!$A$2:$C$24,3,0)),$B$2:$G$1990,6,0)-VLOOKUP(B715,$B$2:$G$1990,6,0))/366)</f>
        <v>375.05668201693823</v>
      </c>
      <c r="F715" s="54">
        <f>COUNTIF(D716:$D$1990,365)</f>
        <v>909</v>
      </c>
      <c r="G715" s="54">
        <f>COUNTIF(D716:$D$1990,366)</f>
        <v>366</v>
      </c>
      <c r="H715" s="50"/>
    </row>
    <row r="716" spans="1:8" x14ac:dyDescent="0.25">
      <c r="A716" s="54">
        <f>COUNTIF($C$3:C716,"Да")</f>
        <v>7</v>
      </c>
      <c r="B716" s="53">
        <f t="shared" si="22"/>
        <v>46114</v>
      </c>
      <c r="C716" s="53" t="str">
        <f>IF(ISERROR(VLOOKUP(B716,Оп28_BYN→RUB!$C$3:$C$24,1,0)),"Нет","Да")</f>
        <v>Нет</v>
      </c>
      <c r="D716" s="54">
        <f t="shared" si="23"/>
        <v>365</v>
      </c>
      <c r="E716" s="55">
        <f>('Все выпуски'!$J$4*'Все выпуски'!$J$8)*((VLOOKUP(IF(C716="Нет",VLOOKUP(A716,Оп28_BYN→RUB!$A$2:$C$24,3,0),VLOOKUP((A716-1),Оп28_BYN→RUB!$A$2:$C$24,3,0)),$B$2:$G$1990,5,0)-VLOOKUP(B716,$B$2:$G$1990,5,0))/365+(VLOOKUP(IF(C716="Нет",VLOOKUP(A716,Оп28_BYN→RUB!$A$2:$C$24,3,0),VLOOKUP((A716-1),Оп28_BYN→RUB!$A$2:$C$24,3,0)),$B$2:$G$1990,6,0)-VLOOKUP(B716,$B$2:$G$1990,6,0))/366)</f>
        <v>381.75412276724063</v>
      </c>
      <c r="F716" s="54">
        <f>COUNTIF(D717:$D$1990,365)</f>
        <v>908</v>
      </c>
      <c r="G716" s="54">
        <f>COUNTIF(D717:$D$1990,366)</f>
        <v>366</v>
      </c>
      <c r="H716" s="50"/>
    </row>
    <row r="717" spans="1:8" x14ac:dyDescent="0.25">
      <c r="A717" s="54">
        <f>COUNTIF($C$3:C717,"Да")</f>
        <v>7</v>
      </c>
      <c r="B717" s="53">
        <f t="shared" si="22"/>
        <v>46115</v>
      </c>
      <c r="C717" s="53" t="str">
        <f>IF(ISERROR(VLOOKUP(B717,Оп28_BYN→RUB!$C$3:$C$24,1,0)),"Нет","Да")</f>
        <v>Нет</v>
      </c>
      <c r="D717" s="54">
        <f t="shared" si="23"/>
        <v>365</v>
      </c>
      <c r="E717" s="55">
        <f>('Все выпуски'!$J$4*'Все выпуски'!$J$8)*((VLOOKUP(IF(C717="Нет",VLOOKUP(A717,Оп28_BYN→RUB!$A$2:$C$24,3,0),VLOOKUP((A717-1),Оп28_BYN→RUB!$A$2:$C$24,3,0)),$B$2:$G$1990,5,0)-VLOOKUP(B717,$B$2:$G$1990,5,0))/365+(VLOOKUP(IF(C717="Нет",VLOOKUP(A717,Оп28_BYN→RUB!$A$2:$C$24,3,0),VLOOKUP((A717-1),Оп28_BYN→RUB!$A$2:$C$24,3,0)),$B$2:$G$1990,6,0)-VLOOKUP(B717,$B$2:$G$1990,6,0))/366)</f>
        <v>388.45156351754315</v>
      </c>
      <c r="F717" s="54">
        <f>COUNTIF(D718:$D$1990,365)</f>
        <v>907</v>
      </c>
      <c r="G717" s="54">
        <f>COUNTIF(D718:$D$1990,366)</f>
        <v>366</v>
      </c>
      <c r="H717" s="50"/>
    </row>
    <row r="718" spans="1:8" x14ac:dyDescent="0.25">
      <c r="A718" s="54">
        <f>COUNTIF($C$3:C718,"Да")</f>
        <v>7</v>
      </c>
      <c r="B718" s="53">
        <f t="shared" si="22"/>
        <v>46116</v>
      </c>
      <c r="C718" s="53" t="str">
        <f>IF(ISERROR(VLOOKUP(B718,Оп28_BYN→RUB!$C$3:$C$24,1,0)),"Нет","Да")</f>
        <v>Нет</v>
      </c>
      <c r="D718" s="54">
        <f t="shared" si="23"/>
        <v>365</v>
      </c>
      <c r="E718" s="55">
        <f>('Все выпуски'!$J$4*'Все выпуски'!$J$8)*((VLOOKUP(IF(C718="Нет",VLOOKUP(A718,Оп28_BYN→RUB!$A$2:$C$24,3,0),VLOOKUP((A718-1),Оп28_BYN→RUB!$A$2:$C$24,3,0)),$B$2:$G$1990,5,0)-VLOOKUP(B718,$B$2:$G$1990,5,0))/365+(VLOOKUP(IF(C718="Нет",VLOOKUP(A718,Оп28_BYN→RUB!$A$2:$C$24,3,0),VLOOKUP((A718-1),Оп28_BYN→RUB!$A$2:$C$24,3,0)),$B$2:$G$1990,6,0)-VLOOKUP(B718,$B$2:$G$1990,6,0))/366)</f>
        <v>395.14900426784561</v>
      </c>
      <c r="F718" s="54">
        <f>COUNTIF(D719:$D$1990,365)</f>
        <v>906</v>
      </c>
      <c r="G718" s="54">
        <f>COUNTIF(D719:$D$1990,366)</f>
        <v>366</v>
      </c>
      <c r="H718" s="50"/>
    </row>
    <row r="719" spans="1:8" x14ac:dyDescent="0.25">
      <c r="A719" s="54">
        <f>COUNTIF($C$3:C719,"Да")</f>
        <v>7</v>
      </c>
      <c r="B719" s="53">
        <f t="shared" si="22"/>
        <v>46117</v>
      </c>
      <c r="C719" s="53" t="str">
        <f>IF(ISERROR(VLOOKUP(B719,Оп28_BYN→RUB!$C$3:$C$24,1,0)),"Нет","Да")</f>
        <v>Нет</v>
      </c>
      <c r="D719" s="54">
        <f t="shared" si="23"/>
        <v>365</v>
      </c>
      <c r="E719" s="55">
        <f>('Все выпуски'!$J$4*'Все выпуски'!$J$8)*((VLOOKUP(IF(C719="Нет",VLOOKUP(A719,Оп28_BYN→RUB!$A$2:$C$24,3,0),VLOOKUP((A719-1),Оп28_BYN→RUB!$A$2:$C$24,3,0)),$B$2:$G$1990,5,0)-VLOOKUP(B719,$B$2:$G$1990,5,0))/365+(VLOOKUP(IF(C719="Нет",VLOOKUP(A719,Оп28_BYN→RUB!$A$2:$C$24,3,0),VLOOKUP((A719-1),Оп28_BYN→RUB!$A$2:$C$24,3,0)),$B$2:$G$1990,6,0)-VLOOKUP(B719,$B$2:$G$1990,6,0))/366)</f>
        <v>401.84644501814802</v>
      </c>
      <c r="F719" s="54">
        <f>COUNTIF(D720:$D$1990,365)</f>
        <v>905</v>
      </c>
      <c r="G719" s="54">
        <f>COUNTIF(D720:$D$1990,366)</f>
        <v>366</v>
      </c>
      <c r="H719" s="50"/>
    </row>
    <row r="720" spans="1:8" x14ac:dyDescent="0.25">
      <c r="A720" s="54">
        <f>COUNTIF($C$3:C720,"Да")</f>
        <v>7</v>
      </c>
      <c r="B720" s="53">
        <f t="shared" si="22"/>
        <v>46118</v>
      </c>
      <c r="C720" s="53" t="str">
        <f>IF(ISERROR(VLOOKUP(B720,Оп28_BYN→RUB!$C$3:$C$24,1,0)),"Нет","Да")</f>
        <v>Нет</v>
      </c>
      <c r="D720" s="54">
        <f t="shared" si="23"/>
        <v>365</v>
      </c>
      <c r="E720" s="55">
        <f>('Все выпуски'!$J$4*'Все выпуски'!$J$8)*((VLOOKUP(IF(C720="Нет",VLOOKUP(A720,Оп28_BYN→RUB!$A$2:$C$24,3,0),VLOOKUP((A720-1),Оп28_BYN→RUB!$A$2:$C$24,3,0)),$B$2:$G$1990,5,0)-VLOOKUP(B720,$B$2:$G$1990,5,0))/365+(VLOOKUP(IF(C720="Нет",VLOOKUP(A720,Оп28_BYN→RUB!$A$2:$C$24,3,0),VLOOKUP((A720-1),Оп28_BYN→RUB!$A$2:$C$24,3,0)),$B$2:$G$1990,6,0)-VLOOKUP(B720,$B$2:$G$1990,6,0))/366)</f>
        <v>408.54388576845054</v>
      </c>
      <c r="F720" s="54">
        <f>COUNTIF(D721:$D$1990,365)</f>
        <v>904</v>
      </c>
      <c r="G720" s="54">
        <f>COUNTIF(D721:$D$1990,366)</f>
        <v>366</v>
      </c>
      <c r="H720" s="50"/>
    </row>
    <row r="721" spans="1:8" x14ac:dyDescent="0.25">
      <c r="A721" s="54">
        <f>COUNTIF($C$3:C721,"Да")</f>
        <v>7</v>
      </c>
      <c r="B721" s="53">
        <f t="shared" si="22"/>
        <v>46119</v>
      </c>
      <c r="C721" s="53" t="str">
        <f>IF(ISERROR(VLOOKUP(B721,Оп28_BYN→RUB!$C$3:$C$24,1,0)),"Нет","Да")</f>
        <v>Нет</v>
      </c>
      <c r="D721" s="54">
        <f t="shared" si="23"/>
        <v>365</v>
      </c>
      <c r="E721" s="55">
        <f>('Все выпуски'!$J$4*'Все выпуски'!$J$8)*((VLOOKUP(IF(C721="Нет",VLOOKUP(A721,Оп28_BYN→RUB!$A$2:$C$24,3,0),VLOOKUP((A721-1),Оп28_BYN→RUB!$A$2:$C$24,3,0)),$B$2:$G$1990,5,0)-VLOOKUP(B721,$B$2:$G$1990,5,0))/365+(VLOOKUP(IF(C721="Нет",VLOOKUP(A721,Оп28_BYN→RUB!$A$2:$C$24,3,0),VLOOKUP((A721-1),Оп28_BYN→RUB!$A$2:$C$24,3,0)),$B$2:$G$1990,6,0)-VLOOKUP(B721,$B$2:$G$1990,6,0))/366)</f>
        <v>415.241326518753</v>
      </c>
      <c r="F721" s="54">
        <f>COUNTIF(D722:$D$1990,365)</f>
        <v>903</v>
      </c>
      <c r="G721" s="54">
        <f>COUNTIF(D722:$D$1990,366)</f>
        <v>366</v>
      </c>
      <c r="H721" s="50"/>
    </row>
    <row r="722" spans="1:8" x14ac:dyDescent="0.25">
      <c r="A722" s="54">
        <f>COUNTIF($C$3:C722,"Да")</f>
        <v>7</v>
      </c>
      <c r="B722" s="53">
        <f t="shared" si="22"/>
        <v>46120</v>
      </c>
      <c r="C722" s="53" t="str">
        <f>IF(ISERROR(VLOOKUP(B722,Оп28_BYN→RUB!$C$3:$C$24,1,0)),"Нет","Да")</f>
        <v>Нет</v>
      </c>
      <c r="D722" s="54">
        <f t="shared" si="23"/>
        <v>365</v>
      </c>
      <c r="E722" s="55">
        <f>('Все выпуски'!$J$4*'Все выпуски'!$J$8)*((VLOOKUP(IF(C722="Нет",VLOOKUP(A722,Оп28_BYN→RUB!$A$2:$C$24,3,0),VLOOKUP((A722-1),Оп28_BYN→RUB!$A$2:$C$24,3,0)),$B$2:$G$1990,5,0)-VLOOKUP(B722,$B$2:$G$1990,5,0))/365+(VLOOKUP(IF(C722="Нет",VLOOKUP(A722,Оп28_BYN→RUB!$A$2:$C$24,3,0),VLOOKUP((A722-1),Оп28_BYN→RUB!$A$2:$C$24,3,0)),$B$2:$G$1990,6,0)-VLOOKUP(B722,$B$2:$G$1990,6,0))/366)</f>
        <v>421.93876726905546</v>
      </c>
      <c r="F722" s="54">
        <f>COUNTIF(D723:$D$1990,365)</f>
        <v>902</v>
      </c>
      <c r="G722" s="54">
        <f>COUNTIF(D723:$D$1990,366)</f>
        <v>366</v>
      </c>
      <c r="H722" s="50"/>
    </row>
    <row r="723" spans="1:8" x14ac:dyDescent="0.25">
      <c r="A723" s="54">
        <f>COUNTIF($C$3:C723,"Да")</f>
        <v>7</v>
      </c>
      <c r="B723" s="53">
        <f t="shared" si="22"/>
        <v>46121</v>
      </c>
      <c r="C723" s="53" t="str">
        <f>IF(ISERROR(VLOOKUP(B723,Оп28_BYN→RUB!$C$3:$C$24,1,0)),"Нет","Да")</f>
        <v>Нет</v>
      </c>
      <c r="D723" s="54">
        <f t="shared" si="23"/>
        <v>365</v>
      </c>
      <c r="E723" s="55">
        <f>('Все выпуски'!$J$4*'Все выпуски'!$J$8)*((VLOOKUP(IF(C723="Нет",VLOOKUP(A723,Оп28_BYN→RUB!$A$2:$C$24,3,0),VLOOKUP((A723-1),Оп28_BYN→RUB!$A$2:$C$24,3,0)),$B$2:$G$1990,5,0)-VLOOKUP(B723,$B$2:$G$1990,5,0))/365+(VLOOKUP(IF(C723="Нет",VLOOKUP(A723,Оп28_BYN→RUB!$A$2:$C$24,3,0),VLOOKUP((A723-1),Оп28_BYN→RUB!$A$2:$C$24,3,0)),$B$2:$G$1990,6,0)-VLOOKUP(B723,$B$2:$G$1990,6,0))/366)</f>
        <v>428.63620801935792</v>
      </c>
      <c r="F723" s="54">
        <f>COUNTIF(D724:$D$1990,365)</f>
        <v>901</v>
      </c>
      <c r="G723" s="54">
        <f>COUNTIF(D724:$D$1990,366)</f>
        <v>366</v>
      </c>
      <c r="H723" s="50"/>
    </row>
    <row r="724" spans="1:8" x14ac:dyDescent="0.25">
      <c r="A724" s="54">
        <f>COUNTIF($C$3:C724,"Да")</f>
        <v>7</v>
      </c>
      <c r="B724" s="53">
        <f t="shared" si="22"/>
        <v>46122</v>
      </c>
      <c r="C724" s="53" t="str">
        <f>IF(ISERROR(VLOOKUP(B724,Оп28_BYN→RUB!$C$3:$C$24,1,0)),"Нет","Да")</f>
        <v>Нет</v>
      </c>
      <c r="D724" s="54">
        <f t="shared" si="23"/>
        <v>365</v>
      </c>
      <c r="E724" s="55">
        <f>('Все выпуски'!$J$4*'Все выпуски'!$J$8)*((VLOOKUP(IF(C724="Нет",VLOOKUP(A724,Оп28_BYN→RUB!$A$2:$C$24,3,0),VLOOKUP((A724-1),Оп28_BYN→RUB!$A$2:$C$24,3,0)),$B$2:$G$1990,5,0)-VLOOKUP(B724,$B$2:$G$1990,5,0))/365+(VLOOKUP(IF(C724="Нет",VLOOKUP(A724,Оп28_BYN→RUB!$A$2:$C$24,3,0),VLOOKUP((A724-1),Оп28_BYN→RUB!$A$2:$C$24,3,0)),$B$2:$G$1990,6,0)-VLOOKUP(B724,$B$2:$G$1990,6,0))/366)</f>
        <v>435.33364876966039</v>
      </c>
      <c r="F724" s="54">
        <f>COUNTIF(D725:$D$1990,365)</f>
        <v>900</v>
      </c>
      <c r="G724" s="54">
        <f>COUNTIF(D725:$D$1990,366)</f>
        <v>366</v>
      </c>
      <c r="H724" s="50"/>
    </row>
    <row r="725" spans="1:8" x14ac:dyDescent="0.25">
      <c r="A725" s="54">
        <f>COUNTIF($C$3:C725,"Да")</f>
        <v>7</v>
      </c>
      <c r="B725" s="53">
        <f t="shared" si="22"/>
        <v>46123</v>
      </c>
      <c r="C725" s="53" t="str">
        <f>IF(ISERROR(VLOOKUP(B725,Оп28_BYN→RUB!$C$3:$C$24,1,0)),"Нет","Да")</f>
        <v>Нет</v>
      </c>
      <c r="D725" s="54">
        <f t="shared" si="23"/>
        <v>365</v>
      </c>
      <c r="E725" s="55">
        <f>('Все выпуски'!$J$4*'Все выпуски'!$J$8)*((VLOOKUP(IF(C725="Нет",VLOOKUP(A725,Оп28_BYN→RUB!$A$2:$C$24,3,0),VLOOKUP((A725-1),Оп28_BYN→RUB!$A$2:$C$24,3,0)),$B$2:$G$1990,5,0)-VLOOKUP(B725,$B$2:$G$1990,5,0))/365+(VLOOKUP(IF(C725="Нет",VLOOKUP(A725,Оп28_BYN→RUB!$A$2:$C$24,3,0),VLOOKUP((A725-1),Оп28_BYN→RUB!$A$2:$C$24,3,0)),$B$2:$G$1990,6,0)-VLOOKUP(B725,$B$2:$G$1990,6,0))/366)</f>
        <v>442.03108951996285</v>
      </c>
      <c r="F725" s="54">
        <f>COUNTIF(D726:$D$1990,365)</f>
        <v>899</v>
      </c>
      <c r="G725" s="54">
        <f>COUNTIF(D726:$D$1990,366)</f>
        <v>366</v>
      </c>
      <c r="H725" s="50"/>
    </row>
    <row r="726" spans="1:8" x14ac:dyDescent="0.25">
      <c r="A726" s="54">
        <f>COUNTIF($C$3:C726,"Да")</f>
        <v>7</v>
      </c>
      <c r="B726" s="53">
        <f t="shared" si="22"/>
        <v>46124</v>
      </c>
      <c r="C726" s="53" t="str">
        <f>IF(ISERROR(VLOOKUP(B726,Оп28_BYN→RUB!$C$3:$C$24,1,0)),"Нет","Да")</f>
        <v>Нет</v>
      </c>
      <c r="D726" s="54">
        <f t="shared" si="23"/>
        <v>365</v>
      </c>
      <c r="E726" s="55">
        <f>('Все выпуски'!$J$4*'Все выпуски'!$J$8)*((VLOOKUP(IF(C726="Нет",VLOOKUP(A726,Оп28_BYN→RUB!$A$2:$C$24,3,0),VLOOKUP((A726-1),Оп28_BYN→RUB!$A$2:$C$24,3,0)),$B$2:$G$1990,5,0)-VLOOKUP(B726,$B$2:$G$1990,5,0))/365+(VLOOKUP(IF(C726="Нет",VLOOKUP(A726,Оп28_BYN→RUB!$A$2:$C$24,3,0),VLOOKUP((A726-1),Оп28_BYN→RUB!$A$2:$C$24,3,0)),$B$2:$G$1990,6,0)-VLOOKUP(B726,$B$2:$G$1990,6,0))/366)</f>
        <v>448.72853027026531</v>
      </c>
      <c r="F726" s="54">
        <f>COUNTIF(D727:$D$1990,365)</f>
        <v>898</v>
      </c>
      <c r="G726" s="54">
        <f>COUNTIF(D727:$D$1990,366)</f>
        <v>366</v>
      </c>
      <c r="H726" s="50"/>
    </row>
    <row r="727" spans="1:8" x14ac:dyDescent="0.25">
      <c r="A727" s="54">
        <f>COUNTIF($C$3:C727,"Да")</f>
        <v>7</v>
      </c>
      <c r="B727" s="53">
        <f t="shared" si="22"/>
        <v>46125</v>
      </c>
      <c r="C727" s="53" t="str">
        <f>IF(ISERROR(VLOOKUP(B727,Оп28_BYN→RUB!$C$3:$C$24,1,0)),"Нет","Да")</f>
        <v>Нет</v>
      </c>
      <c r="D727" s="54">
        <f t="shared" si="23"/>
        <v>365</v>
      </c>
      <c r="E727" s="55">
        <f>('Все выпуски'!$J$4*'Все выпуски'!$J$8)*((VLOOKUP(IF(C727="Нет",VLOOKUP(A727,Оп28_BYN→RUB!$A$2:$C$24,3,0),VLOOKUP((A727-1),Оп28_BYN→RUB!$A$2:$C$24,3,0)),$B$2:$G$1990,5,0)-VLOOKUP(B727,$B$2:$G$1990,5,0))/365+(VLOOKUP(IF(C727="Нет",VLOOKUP(A727,Оп28_BYN→RUB!$A$2:$C$24,3,0),VLOOKUP((A727-1),Оп28_BYN→RUB!$A$2:$C$24,3,0)),$B$2:$G$1990,6,0)-VLOOKUP(B727,$B$2:$G$1990,6,0))/366)</f>
        <v>455.42597102056783</v>
      </c>
      <c r="F727" s="54">
        <f>COUNTIF(D728:$D$1990,365)</f>
        <v>897</v>
      </c>
      <c r="G727" s="54">
        <f>COUNTIF(D728:$D$1990,366)</f>
        <v>366</v>
      </c>
      <c r="H727" s="50"/>
    </row>
    <row r="728" spans="1:8" x14ac:dyDescent="0.25">
      <c r="A728" s="54">
        <f>COUNTIF($C$3:C728,"Да")</f>
        <v>7</v>
      </c>
      <c r="B728" s="53">
        <f t="shared" si="22"/>
        <v>46126</v>
      </c>
      <c r="C728" s="53" t="str">
        <f>IF(ISERROR(VLOOKUP(B728,Оп28_BYN→RUB!$C$3:$C$24,1,0)),"Нет","Да")</f>
        <v>Нет</v>
      </c>
      <c r="D728" s="54">
        <f t="shared" si="23"/>
        <v>365</v>
      </c>
      <c r="E728" s="55">
        <f>('Все выпуски'!$J$4*'Все выпуски'!$J$8)*((VLOOKUP(IF(C728="Нет",VLOOKUP(A728,Оп28_BYN→RUB!$A$2:$C$24,3,0),VLOOKUP((A728-1),Оп28_BYN→RUB!$A$2:$C$24,3,0)),$B$2:$G$1990,5,0)-VLOOKUP(B728,$B$2:$G$1990,5,0))/365+(VLOOKUP(IF(C728="Нет",VLOOKUP(A728,Оп28_BYN→RUB!$A$2:$C$24,3,0),VLOOKUP((A728-1),Оп28_BYN→RUB!$A$2:$C$24,3,0)),$B$2:$G$1990,6,0)-VLOOKUP(B728,$B$2:$G$1990,6,0))/366)</f>
        <v>462.12341177087023</v>
      </c>
      <c r="F728" s="54">
        <f>COUNTIF(D729:$D$1990,365)</f>
        <v>896</v>
      </c>
      <c r="G728" s="54">
        <f>COUNTIF(D729:$D$1990,366)</f>
        <v>366</v>
      </c>
      <c r="H728" s="50"/>
    </row>
    <row r="729" spans="1:8" x14ac:dyDescent="0.25">
      <c r="A729" s="54">
        <f>COUNTIF($C$3:C729,"Да")</f>
        <v>7</v>
      </c>
      <c r="B729" s="53">
        <f t="shared" si="22"/>
        <v>46127</v>
      </c>
      <c r="C729" s="53" t="str">
        <f>IF(ISERROR(VLOOKUP(B729,Оп28_BYN→RUB!$C$3:$C$24,1,0)),"Нет","Да")</f>
        <v>Нет</v>
      </c>
      <c r="D729" s="54">
        <f t="shared" si="23"/>
        <v>365</v>
      </c>
      <c r="E729" s="55">
        <f>('Все выпуски'!$J$4*'Все выпуски'!$J$8)*((VLOOKUP(IF(C729="Нет",VLOOKUP(A729,Оп28_BYN→RUB!$A$2:$C$24,3,0),VLOOKUP((A729-1),Оп28_BYN→RUB!$A$2:$C$24,3,0)),$B$2:$G$1990,5,0)-VLOOKUP(B729,$B$2:$G$1990,5,0))/365+(VLOOKUP(IF(C729="Нет",VLOOKUP(A729,Оп28_BYN→RUB!$A$2:$C$24,3,0),VLOOKUP((A729-1),Оп28_BYN→RUB!$A$2:$C$24,3,0)),$B$2:$G$1990,6,0)-VLOOKUP(B729,$B$2:$G$1990,6,0))/366)</f>
        <v>468.8208525211727</v>
      </c>
      <c r="F729" s="54">
        <f>COUNTIF(D730:$D$1990,365)</f>
        <v>895</v>
      </c>
      <c r="G729" s="54">
        <f>COUNTIF(D730:$D$1990,366)</f>
        <v>366</v>
      </c>
      <c r="H729" s="50"/>
    </row>
    <row r="730" spans="1:8" x14ac:dyDescent="0.25">
      <c r="A730" s="54">
        <f>COUNTIF($C$3:C730,"Да")</f>
        <v>7</v>
      </c>
      <c r="B730" s="53">
        <f t="shared" si="22"/>
        <v>46128</v>
      </c>
      <c r="C730" s="53" t="str">
        <f>IF(ISERROR(VLOOKUP(B730,Оп28_BYN→RUB!$C$3:$C$24,1,0)),"Нет","Да")</f>
        <v>Нет</v>
      </c>
      <c r="D730" s="54">
        <f t="shared" si="23"/>
        <v>365</v>
      </c>
      <c r="E730" s="55">
        <f>('Все выпуски'!$J$4*'Все выпуски'!$J$8)*((VLOOKUP(IF(C730="Нет",VLOOKUP(A730,Оп28_BYN→RUB!$A$2:$C$24,3,0),VLOOKUP((A730-1),Оп28_BYN→RUB!$A$2:$C$24,3,0)),$B$2:$G$1990,5,0)-VLOOKUP(B730,$B$2:$G$1990,5,0))/365+(VLOOKUP(IF(C730="Нет",VLOOKUP(A730,Оп28_BYN→RUB!$A$2:$C$24,3,0),VLOOKUP((A730-1),Оп28_BYN→RUB!$A$2:$C$24,3,0)),$B$2:$G$1990,6,0)-VLOOKUP(B730,$B$2:$G$1990,6,0))/366)</f>
        <v>475.51829327147522</v>
      </c>
      <c r="F730" s="54">
        <f>COUNTIF(D731:$D$1990,365)</f>
        <v>894</v>
      </c>
      <c r="G730" s="54">
        <f>COUNTIF(D731:$D$1990,366)</f>
        <v>366</v>
      </c>
      <c r="H730" s="50"/>
    </row>
    <row r="731" spans="1:8" x14ac:dyDescent="0.25">
      <c r="A731" s="54">
        <f>COUNTIF($C$3:C731,"Да")</f>
        <v>7</v>
      </c>
      <c r="B731" s="53">
        <f t="shared" si="22"/>
        <v>46129</v>
      </c>
      <c r="C731" s="53" t="str">
        <f>IF(ISERROR(VLOOKUP(B731,Оп28_BYN→RUB!$C$3:$C$24,1,0)),"Нет","Да")</f>
        <v>Нет</v>
      </c>
      <c r="D731" s="54">
        <f t="shared" si="23"/>
        <v>365</v>
      </c>
      <c r="E731" s="55">
        <f>('Все выпуски'!$J$4*'Все выпуски'!$J$8)*((VLOOKUP(IF(C731="Нет",VLOOKUP(A731,Оп28_BYN→RUB!$A$2:$C$24,3,0),VLOOKUP((A731-1),Оп28_BYN→RUB!$A$2:$C$24,3,0)),$B$2:$G$1990,5,0)-VLOOKUP(B731,$B$2:$G$1990,5,0))/365+(VLOOKUP(IF(C731="Нет",VLOOKUP(A731,Оп28_BYN→RUB!$A$2:$C$24,3,0),VLOOKUP((A731-1),Оп28_BYN→RUB!$A$2:$C$24,3,0)),$B$2:$G$1990,6,0)-VLOOKUP(B731,$B$2:$G$1990,6,0))/366)</f>
        <v>482.21573402177762</v>
      </c>
      <c r="F731" s="54">
        <f>COUNTIF(D732:$D$1990,365)</f>
        <v>893</v>
      </c>
      <c r="G731" s="54">
        <f>COUNTIF(D732:$D$1990,366)</f>
        <v>366</v>
      </c>
      <c r="H731" s="50"/>
    </row>
    <row r="732" spans="1:8" x14ac:dyDescent="0.25">
      <c r="A732" s="54">
        <f>COUNTIF($C$3:C732,"Да")</f>
        <v>7</v>
      </c>
      <c r="B732" s="53">
        <f t="shared" si="22"/>
        <v>46130</v>
      </c>
      <c r="C732" s="53" t="str">
        <f>IF(ISERROR(VLOOKUP(B732,Оп28_BYN→RUB!$C$3:$C$24,1,0)),"Нет","Да")</f>
        <v>Нет</v>
      </c>
      <c r="D732" s="54">
        <f t="shared" si="23"/>
        <v>365</v>
      </c>
      <c r="E732" s="55">
        <f>('Все выпуски'!$J$4*'Все выпуски'!$J$8)*((VLOOKUP(IF(C732="Нет",VLOOKUP(A732,Оп28_BYN→RUB!$A$2:$C$24,3,0),VLOOKUP((A732-1),Оп28_BYN→RUB!$A$2:$C$24,3,0)),$B$2:$G$1990,5,0)-VLOOKUP(B732,$B$2:$G$1990,5,0))/365+(VLOOKUP(IF(C732="Нет",VLOOKUP(A732,Оп28_BYN→RUB!$A$2:$C$24,3,0),VLOOKUP((A732-1),Оп28_BYN→RUB!$A$2:$C$24,3,0)),$B$2:$G$1990,6,0)-VLOOKUP(B732,$B$2:$G$1990,6,0))/366)</f>
        <v>488.91317477208014</v>
      </c>
      <c r="F732" s="54">
        <f>COUNTIF(D733:$D$1990,365)</f>
        <v>892</v>
      </c>
      <c r="G732" s="54">
        <f>COUNTIF(D733:$D$1990,366)</f>
        <v>366</v>
      </c>
      <c r="H732" s="50"/>
    </row>
    <row r="733" spans="1:8" x14ac:dyDescent="0.25">
      <c r="A733" s="54">
        <f>COUNTIF($C$3:C733,"Да")</f>
        <v>7</v>
      </c>
      <c r="B733" s="53">
        <f t="shared" si="22"/>
        <v>46131</v>
      </c>
      <c r="C733" s="53" t="str">
        <f>IF(ISERROR(VLOOKUP(B733,Оп28_BYN→RUB!$C$3:$C$24,1,0)),"Нет","Да")</f>
        <v>Нет</v>
      </c>
      <c r="D733" s="54">
        <f t="shared" si="23"/>
        <v>365</v>
      </c>
      <c r="E733" s="55">
        <f>('Все выпуски'!$J$4*'Все выпуски'!$J$8)*((VLOOKUP(IF(C733="Нет",VLOOKUP(A733,Оп28_BYN→RUB!$A$2:$C$24,3,0),VLOOKUP((A733-1),Оп28_BYN→RUB!$A$2:$C$24,3,0)),$B$2:$G$1990,5,0)-VLOOKUP(B733,$B$2:$G$1990,5,0))/365+(VLOOKUP(IF(C733="Нет",VLOOKUP(A733,Оп28_BYN→RUB!$A$2:$C$24,3,0),VLOOKUP((A733-1),Оп28_BYN→RUB!$A$2:$C$24,3,0)),$B$2:$G$1990,6,0)-VLOOKUP(B733,$B$2:$G$1990,6,0))/366)</f>
        <v>495.6106155223826</v>
      </c>
      <c r="F733" s="54">
        <f>COUNTIF(D734:$D$1990,365)</f>
        <v>891</v>
      </c>
      <c r="G733" s="54">
        <f>COUNTIF(D734:$D$1990,366)</f>
        <v>366</v>
      </c>
      <c r="H733" s="50"/>
    </row>
    <row r="734" spans="1:8" x14ac:dyDescent="0.25">
      <c r="A734" s="54">
        <f>COUNTIF($C$3:C734,"Да")</f>
        <v>7</v>
      </c>
      <c r="B734" s="53">
        <f t="shared" si="22"/>
        <v>46132</v>
      </c>
      <c r="C734" s="53" t="str">
        <f>IF(ISERROR(VLOOKUP(B734,Оп28_BYN→RUB!$C$3:$C$24,1,0)),"Нет","Да")</f>
        <v>Нет</v>
      </c>
      <c r="D734" s="54">
        <f t="shared" si="23"/>
        <v>365</v>
      </c>
      <c r="E734" s="55">
        <f>('Все выпуски'!$J$4*'Все выпуски'!$J$8)*((VLOOKUP(IF(C734="Нет",VLOOKUP(A734,Оп28_BYN→RUB!$A$2:$C$24,3,0),VLOOKUP((A734-1),Оп28_BYN→RUB!$A$2:$C$24,3,0)),$B$2:$G$1990,5,0)-VLOOKUP(B734,$B$2:$G$1990,5,0))/365+(VLOOKUP(IF(C734="Нет",VLOOKUP(A734,Оп28_BYN→RUB!$A$2:$C$24,3,0),VLOOKUP((A734-1),Оп28_BYN→RUB!$A$2:$C$24,3,0)),$B$2:$G$1990,6,0)-VLOOKUP(B734,$B$2:$G$1990,6,0))/366)</f>
        <v>502.30805627268501</v>
      </c>
      <c r="F734" s="54">
        <f>COUNTIF(D735:$D$1990,365)</f>
        <v>890</v>
      </c>
      <c r="G734" s="54">
        <f>COUNTIF(D735:$D$1990,366)</f>
        <v>366</v>
      </c>
      <c r="H734" s="50"/>
    </row>
    <row r="735" spans="1:8" x14ac:dyDescent="0.25">
      <c r="A735" s="54">
        <f>COUNTIF($C$3:C735,"Да")</f>
        <v>7</v>
      </c>
      <c r="B735" s="53">
        <f t="shared" si="22"/>
        <v>46133</v>
      </c>
      <c r="C735" s="53" t="str">
        <f>IF(ISERROR(VLOOKUP(B735,Оп28_BYN→RUB!$C$3:$C$24,1,0)),"Нет","Да")</f>
        <v>Нет</v>
      </c>
      <c r="D735" s="54">
        <f t="shared" si="23"/>
        <v>365</v>
      </c>
      <c r="E735" s="55">
        <f>('Все выпуски'!$J$4*'Все выпуски'!$J$8)*((VLOOKUP(IF(C735="Нет",VLOOKUP(A735,Оп28_BYN→RUB!$A$2:$C$24,3,0),VLOOKUP((A735-1),Оп28_BYN→RUB!$A$2:$C$24,3,0)),$B$2:$G$1990,5,0)-VLOOKUP(B735,$B$2:$G$1990,5,0))/365+(VLOOKUP(IF(C735="Нет",VLOOKUP(A735,Оп28_BYN→RUB!$A$2:$C$24,3,0),VLOOKUP((A735-1),Оп28_BYN→RUB!$A$2:$C$24,3,0)),$B$2:$G$1990,6,0)-VLOOKUP(B735,$B$2:$G$1990,6,0))/366)</f>
        <v>509.00549702298753</v>
      </c>
      <c r="F735" s="54">
        <f>COUNTIF(D736:$D$1990,365)</f>
        <v>889</v>
      </c>
      <c r="G735" s="54">
        <f>COUNTIF(D736:$D$1990,366)</f>
        <v>366</v>
      </c>
      <c r="H735" s="50"/>
    </row>
    <row r="736" spans="1:8" x14ac:dyDescent="0.25">
      <c r="A736" s="54">
        <f>COUNTIF($C$3:C736,"Да")</f>
        <v>7</v>
      </c>
      <c r="B736" s="53">
        <f t="shared" si="22"/>
        <v>46134</v>
      </c>
      <c r="C736" s="53" t="str">
        <f>IF(ISERROR(VLOOKUP(B736,Оп28_BYN→RUB!$C$3:$C$24,1,0)),"Нет","Да")</f>
        <v>Нет</v>
      </c>
      <c r="D736" s="54">
        <f t="shared" si="23"/>
        <v>365</v>
      </c>
      <c r="E736" s="55">
        <f>('Все выпуски'!$J$4*'Все выпуски'!$J$8)*((VLOOKUP(IF(C736="Нет",VLOOKUP(A736,Оп28_BYN→RUB!$A$2:$C$24,3,0),VLOOKUP((A736-1),Оп28_BYN→RUB!$A$2:$C$24,3,0)),$B$2:$G$1990,5,0)-VLOOKUP(B736,$B$2:$G$1990,5,0))/365+(VLOOKUP(IF(C736="Нет",VLOOKUP(A736,Оп28_BYN→RUB!$A$2:$C$24,3,0),VLOOKUP((A736-1),Оп28_BYN→RUB!$A$2:$C$24,3,0)),$B$2:$G$1990,6,0)-VLOOKUP(B736,$B$2:$G$1990,6,0))/366)</f>
        <v>515.70293777328993</v>
      </c>
      <c r="F736" s="54">
        <f>COUNTIF(D737:$D$1990,365)</f>
        <v>888</v>
      </c>
      <c r="G736" s="54">
        <f>COUNTIF(D737:$D$1990,366)</f>
        <v>366</v>
      </c>
      <c r="H736" s="50"/>
    </row>
    <row r="737" spans="1:8" x14ac:dyDescent="0.25">
      <c r="A737" s="54">
        <f>COUNTIF($C$3:C737,"Да")</f>
        <v>7</v>
      </c>
      <c r="B737" s="53">
        <f t="shared" si="22"/>
        <v>46135</v>
      </c>
      <c r="C737" s="53" t="str">
        <f>IF(ISERROR(VLOOKUP(B737,Оп28_BYN→RUB!$C$3:$C$24,1,0)),"Нет","Да")</f>
        <v>Нет</v>
      </c>
      <c r="D737" s="54">
        <f t="shared" si="23"/>
        <v>365</v>
      </c>
      <c r="E737" s="55">
        <f>('Все выпуски'!$J$4*'Все выпуски'!$J$8)*((VLOOKUP(IF(C737="Нет",VLOOKUP(A737,Оп28_BYN→RUB!$A$2:$C$24,3,0),VLOOKUP((A737-1),Оп28_BYN→RUB!$A$2:$C$24,3,0)),$B$2:$G$1990,5,0)-VLOOKUP(B737,$B$2:$G$1990,5,0))/365+(VLOOKUP(IF(C737="Нет",VLOOKUP(A737,Оп28_BYN→RUB!$A$2:$C$24,3,0),VLOOKUP((A737-1),Оп28_BYN→RUB!$A$2:$C$24,3,0)),$B$2:$G$1990,6,0)-VLOOKUP(B737,$B$2:$G$1990,6,0))/366)</f>
        <v>522.40037852359251</v>
      </c>
      <c r="F737" s="54">
        <f>COUNTIF(D738:$D$1990,365)</f>
        <v>887</v>
      </c>
      <c r="G737" s="54">
        <f>COUNTIF(D738:$D$1990,366)</f>
        <v>366</v>
      </c>
      <c r="H737" s="50"/>
    </row>
    <row r="738" spans="1:8" x14ac:dyDescent="0.25">
      <c r="A738" s="54">
        <f>COUNTIF($C$3:C738,"Да")</f>
        <v>7</v>
      </c>
      <c r="B738" s="53">
        <f t="shared" si="22"/>
        <v>46136</v>
      </c>
      <c r="C738" s="53" t="str">
        <f>IF(ISERROR(VLOOKUP(B738,Оп28_BYN→RUB!$C$3:$C$24,1,0)),"Нет","Да")</f>
        <v>Нет</v>
      </c>
      <c r="D738" s="54">
        <f t="shared" si="23"/>
        <v>365</v>
      </c>
      <c r="E738" s="55">
        <f>('Все выпуски'!$J$4*'Все выпуски'!$J$8)*((VLOOKUP(IF(C738="Нет",VLOOKUP(A738,Оп28_BYN→RUB!$A$2:$C$24,3,0),VLOOKUP((A738-1),Оп28_BYN→RUB!$A$2:$C$24,3,0)),$B$2:$G$1990,5,0)-VLOOKUP(B738,$B$2:$G$1990,5,0))/365+(VLOOKUP(IF(C738="Нет",VLOOKUP(A738,Оп28_BYN→RUB!$A$2:$C$24,3,0),VLOOKUP((A738-1),Оп28_BYN→RUB!$A$2:$C$24,3,0)),$B$2:$G$1990,6,0)-VLOOKUP(B738,$B$2:$G$1990,6,0))/366)</f>
        <v>529.09781927389497</v>
      </c>
      <c r="F738" s="54">
        <f>COUNTIF(D739:$D$1990,365)</f>
        <v>886</v>
      </c>
      <c r="G738" s="54">
        <f>COUNTIF(D739:$D$1990,366)</f>
        <v>366</v>
      </c>
      <c r="H738" s="50"/>
    </row>
    <row r="739" spans="1:8" x14ac:dyDescent="0.25">
      <c r="A739" s="54">
        <f>COUNTIF($C$3:C739,"Да")</f>
        <v>7</v>
      </c>
      <c r="B739" s="53">
        <f t="shared" si="22"/>
        <v>46137</v>
      </c>
      <c r="C739" s="53" t="str">
        <f>IF(ISERROR(VLOOKUP(B739,Оп28_BYN→RUB!$C$3:$C$24,1,0)),"Нет","Да")</f>
        <v>Нет</v>
      </c>
      <c r="D739" s="54">
        <f t="shared" si="23"/>
        <v>365</v>
      </c>
      <c r="E739" s="55">
        <f>('Все выпуски'!$J$4*'Все выпуски'!$J$8)*((VLOOKUP(IF(C739="Нет",VLOOKUP(A739,Оп28_BYN→RUB!$A$2:$C$24,3,0),VLOOKUP((A739-1),Оп28_BYN→RUB!$A$2:$C$24,3,0)),$B$2:$G$1990,5,0)-VLOOKUP(B739,$B$2:$G$1990,5,0))/365+(VLOOKUP(IF(C739="Нет",VLOOKUP(A739,Оп28_BYN→RUB!$A$2:$C$24,3,0),VLOOKUP((A739-1),Оп28_BYN→RUB!$A$2:$C$24,3,0)),$B$2:$G$1990,6,0)-VLOOKUP(B739,$B$2:$G$1990,6,0))/366)</f>
        <v>535.79526002419732</v>
      </c>
      <c r="F739" s="54">
        <f>COUNTIF(D740:$D$1990,365)</f>
        <v>885</v>
      </c>
      <c r="G739" s="54">
        <f>COUNTIF(D740:$D$1990,366)</f>
        <v>366</v>
      </c>
      <c r="H739" s="50"/>
    </row>
    <row r="740" spans="1:8" x14ac:dyDescent="0.25">
      <c r="A740" s="54">
        <f>COUNTIF($C$3:C740,"Да")</f>
        <v>7</v>
      </c>
      <c r="B740" s="53">
        <f t="shared" si="22"/>
        <v>46138</v>
      </c>
      <c r="C740" s="53" t="str">
        <f>IF(ISERROR(VLOOKUP(B740,Оп28_BYN→RUB!$C$3:$C$24,1,0)),"Нет","Да")</f>
        <v>Нет</v>
      </c>
      <c r="D740" s="54">
        <f t="shared" si="23"/>
        <v>365</v>
      </c>
      <c r="E740" s="55">
        <f>('Все выпуски'!$J$4*'Все выпуски'!$J$8)*((VLOOKUP(IF(C740="Нет",VLOOKUP(A740,Оп28_BYN→RUB!$A$2:$C$24,3,0),VLOOKUP((A740-1),Оп28_BYN→RUB!$A$2:$C$24,3,0)),$B$2:$G$1990,5,0)-VLOOKUP(B740,$B$2:$G$1990,5,0))/365+(VLOOKUP(IF(C740="Нет",VLOOKUP(A740,Оп28_BYN→RUB!$A$2:$C$24,3,0),VLOOKUP((A740-1),Оп28_BYN→RUB!$A$2:$C$24,3,0)),$B$2:$G$1990,6,0)-VLOOKUP(B740,$B$2:$G$1990,6,0))/366)</f>
        <v>542.49270077449989</v>
      </c>
      <c r="F740" s="54">
        <f>COUNTIF(D741:$D$1990,365)</f>
        <v>884</v>
      </c>
      <c r="G740" s="54">
        <f>COUNTIF(D741:$D$1990,366)</f>
        <v>366</v>
      </c>
      <c r="H740" s="50"/>
    </row>
    <row r="741" spans="1:8" x14ac:dyDescent="0.25">
      <c r="A741" s="54">
        <f>COUNTIF($C$3:C741,"Да")</f>
        <v>7</v>
      </c>
      <c r="B741" s="53">
        <f t="shared" si="22"/>
        <v>46139</v>
      </c>
      <c r="C741" s="53" t="str">
        <f>IF(ISERROR(VLOOKUP(B741,Оп28_BYN→RUB!$C$3:$C$24,1,0)),"Нет","Да")</f>
        <v>Нет</v>
      </c>
      <c r="D741" s="54">
        <f t="shared" si="23"/>
        <v>365</v>
      </c>
      <c r="E741" s="55">
        <f>('Все выпуски'!$J$4*'Все выпуски'!$J$8)*((VLOOKUP(IF(C741="Нет",VLOOKUP(A741,Оп28_BYN→RUB!$A$2:$C$24,3,0),VLOOKUP((A741-1),Оп28_BYN→RUB!$A$2:$C$24,3,0)),$B$2:$G$1990,5,0)-VLOOKUP(B741,$B$2:$G$1990,5,0))/365+(VLOOKUP(IF(C741="Нет",VLOOKUP(A741,Оп28_BYN→RUB!$A$2:$C$24,3,0),VLOOKUP((A741-1),Оп28_BYN→RUB!$A$2:$C$24,3,0)),$B$2:$G$1990,6,0)-VLOOKUP(B741,$B$2:$G$1990,6,0))/366)</f>
        <v>549.19014152480236</v>
      </c>
      <c r="F741" s="54">
        <f>COUNTIF(D742:$D$1990,365)</f>
        <v>883</v>
      </c>
      <c r="G741" s="54">
        <f>COUNTIF(D742:$D$1990,366)</f>
        <v>366</v>
      </c>
      <c r="H741" s="50"/>
    </row>
    <row r="742" spans="1:8" x14ac:dyDescent="0.25">
      <c r="A742" s="54">
        <f>COUNTIF($C$3:C742,"Да")</f>
        <v>7</v>
      </c>
      <c r="B742" s="53">
        <f t="shared" si="22"/>
        <v>46140</v>
      </c>
      <c r="C742" s="53" t="str">
        <f>IF(ISERROR(VLOOKUP(B742,Оп28_BYN→RUB!$C$3:$C$24,1,0)),"Нет","Да")</f>
        <v>Нет</v>
      </c>
      <c r="D742" s="54">
        <f t="shared" si="23"/>
        <v>365</v>
      </c>
      <c r="E742" s="55">
        <f>('Все выпуски'!$J$4*'Все выпуски'!$J$8)*((VLOOKUP(IF(C742="Нет",VLOOKUP(A742,Оп28_BYN→RUB!$A$2:$C$24,3,0),VLOOKUP((A742-1),Оп28_BYN→RUB!$A$2:$C$24,3,0)),$B$2:$G$1990,5,0)-VLOOKUP(B742,$B$2:$G$1990,5,0))/365+(VLOOKUP(IF(C742="Нет",VLOOKUP(A742,Оп28_BYN→RUB!$A$2:$C$24,3,0),VLOOKUP((A742-1),Оп28_BYN→RUB!$A$2:$C$24,3,0)),$B$2:$G$1990,6,0)-VLOOKUP(B742,$B$2:$G$1990,6,0))/366)</f>
        <v>555.88758227510482</v>
      </c>
      <c r="F742" s="54">
        <f>COUNTIF(D743:$D$1990,365)</f>
        <v>882</v>
      </c>
      <c r="G742" s="54">
        <f>COUNTIF(D743:$D$1990,366)</f>
        <v>366</v>
      </c>
      <c r="H742" s="50"/>
    </row>
    <row r="743" spans="1:8" x14ac:dyDescent="0.25">
      <c r="A743" s="54">
        <f>COUNTIF($C$3:C743,"Да")</f>
        <v>7</v>
      </c>
      <c r="B743" s="53">
        <f t="shared" si="22"/>
        <v>46141</v>
      </c>
      <c r="C743" s="53" t="str">
        <f>IF(ISERROR(VLOOKUP(B743,Оп28_BYN→RUB!$C$3:$C$24,1,0)),"Нет","Да")</f>
        <v>Нет</v>
      </c>
      <c r="D743" s="54">
        <f t="shared" si="23"/>
        <v>365</v>
      </c>
      <c r="E743" s="55">
        <f>('Все выпуски'!$J$4*'Все выпуски'!$J$8)*((VLOOKUP(IF(C743="Нет",VLOOKUP(A743,Оп28_BYN→RUB!$A$2:$C$24,3,0),VLOOKUP((A743-1),Оп28_BYN→RUB!$A$2:$C$24,3,0)),$B$2:$G$1990,5,0)-VLOOKUP(B743,$B$2:$G$1990,5,0))/365+(VLOOKUP(IF(C743="Нет",VLOOKUP(A743,Оп28_BYN→RUB!$A$2:$C$24,3,0),VLOOKUP((A743-1),Оп28_BYN→RUB!$A$2:$C$24,3,0)),$B$2:$G$1990,6,0)-VLOOKUP(B743,$B$2:$G$1990,6,0))/366)</f>
        <v>562.58502302540728</v>
      </c>
      <c r="F743" s="54">
        <f>COUNTIF(D744:$D$1990,365)</f>
        <v>881</v>
      </c>
      <c r="G743" s="54">
        <f>COUNTIF(D744:$D$1990,366)</f>
        <v>366</v>
      </c>
      <c r="H743" s="50"/>
    </row>
    <row r="744" spans="1:8" x14ac:dyDescent="0.25">
      <c r="A744" s="54">
        <f>COUNTIF($C$3:C744,"Да")</f>
        <v>7</v>
      </c>
      <c r="B744" s="53">
        <f t="shared" si="22"/>
        <v>46142</v>
      </c>
      <c r="C744" s="53" t="str">
        <f>IF(ISERROR(VLOOKUP(B744,Оп28_BYN→RUB!$C$3:$C$24,1,0)),"Нет","Да")</f>
        <v>Нет</v>
      </c>
      <c r="D744" s="54">
        <f t="shared" si="23"/>
        <v>365</v>
      </c>
      <c r="E744" s="55">
        <f>('Все выпуски'!$J$4*'Все выпуски'!$J$8)*((VLOOKUP(IF(C744="Нет",VLOOKUP(A744,Оп28_BYN→RUB!$A$2:$C$24,3,0),VLOOKUP((A744-1),Оп28_BYN→RUB!$A$2:$C$24,3,0)),$B$2:$G$1990,5,0)-VLOOKUP(B744,$B$2:$G$1990,5,0))/365+(VLOOKUP(IF(C744="Нет",VLOOKUP(A744,Оп28_BYN→RUB!$A$2:$C$24,3,0),VLOOKUP((A744-1),Оп28_BYN→RUB!$A$2:$C$24,3,0)),$B$2:$G$1990,6,0)-VLOOKUP(B744,$B$2:$G$1990,6,0))/366)</f>
        <v>569.28246377570974</v>
      </c>
      <c r="F744" s="54">
        <f>COUNTIF(D745:$D$1990,365)</f>
        <v>880</v>
      </c>
      <c r="G744" s="54">
        <f>COUNTIF(D745:$D$1990,366)</f>
        <v>366</v>
      </c>
      <c r="H744" s="50"/>
    </row>
    <row r="745" spans="1:8" x14ac:dyDescent="0.25">
      <c r="A745" s="54">
        <f>COUNTIF($C$3:C745,"Да")</f>
        <v>7</v>
      </c>
      <c r="B745" s="53">
        <f t="shared" si="22"/>
        <v>46143</v>
      </c>
      <c r="C745" s="53" t="str">
        <f>IF(ISERROR(VLOOKUP(B745,Оп28_BYN→RUB!$C$3:$C$24,1,0)),"Нет","Да")</f>
        <v>Нет</v>
      </c>
      <c r="D745" s="54">
        <f t="shared" si="23"/>
        <v>365</v>
      </c>
      <c r="E745" s="55">
        <f>('Все выпуски'!$J$4*'Все выпуски'!$J$8)*((VLOOKUP(IF(C745="Нет",VLOOKUP(A745,Оп28_BYN→RUB!$A$2:$C$24,3,0),VLOOKUP((A745-1),Оп28_BYN→RUB!$A$2:$C$24,3,0)),$B$2:$G$1990,5,0)-VLOOKUP(B745,$B$2:$G$1990,5,0))/365+(VLOOKUP(IF(C745="Нет",VLOOKUP(A745,Оп28_BYN→RUB!$A$2:$C$24,3,0),VLOOKUP((A745-1),Оп28_BYN→RUB!$A$2:$C$24,3,0)),$B$2:$G$1990,6,0)-VLOOKUP(B745,$B$2:$G$1990,6,0))/366)</f>
        <v>575.97990452601221</v>
      </c>
      <c r="F745" s="54">
        <f>COUNTIF(D746:$D$1990,365)</f>
        <v>879</v>
      </c>
      <c r="G745" s="54">
        <f>COUNTIF(D746:$D$1990,366)</f>
        <v>366</v>
      </c>
      <c r="H745" s="50"/>
    </row>
    <row r="746" spans="1:8" x14ac:dyDescent="0.25">
      <c r="A746" s="54">
        <f>COUNTIF($C$3:C746,"Да")</f>
        <v>7</v>
      </c>
      <c r="B746" s="53">
        <f t="shared" si="22"/>
        <v>46144</v>
      </c>
      <c r="C746" s="53" t="str">
        <f>IF(ISERROR(VLOOKUP(B746,Оп28_BYN→RUB!$C$3:$C$24,1,0)),"Нет","Да")</f>
        <v>Нет</v>
      </c>
      <c r="D746" s="54">
        <f t="shared" si="23"/>
        <v>365</v>
      </c>
      <c r="E746" s="55">
        <f>('Все выпуски'!$J$4*'Все выпуски'!$J$8)*((VLOOKUP(IF(C746="Нет",VLOOKUP(A746,Оп28_BYN→RUB!$A$2:$C$24,3,0),VLOOKUP((A746-1),Оп28_BYN→RUB!$A$2:$C$24,3,0)),$B$2:$G$1990,5,0)-VLOOKUP(B746,$B$2:$G$1990,5,0))/365+(VLOOKUP(IF(C746="Нет",VLOOKUP(A746,Оп28_BYN→RUB!$A$2:$C$24,3,0),VLOOKUP((A746-1),Оп28_BYN→RUB!$A$2:$C$24,3,0)),$B$2:$G$1990,6,0)-VLOOKUP(B746,$B$2:$G$1990,6,0))/366)</f>
        <v>582.67734527631467</v>
      </c>
      <c r="F746" s="54">
        <f>COUNTIF(D747:$D$1990,365)</f>
        <v>878</v>
      </c>
      <c r="G746" s="54">
        <f>COUNTIF(D747:$D$1990,366)</f>
        <v>366</v>
      </c>
      <c r="H746" s="50"/>
    </row>
    <row r="747" spans="1:8" x14ac:dyDescent="0.25">
      <c r="A747" s="54">
        <f>COUNTIF($C$3:C747,"Да")</f>
        <v>7</v>
      </c>
      <c r="B747" s="53">
        <f t="shared" si="22"/>
        <v>46145</v>
      </c>
      <c r="C747" s="53" t="str">
        <f>IF(ISERROR(VLOOKUP(B747,Оп28_BYN→RUB!$C$3:$C$24,1,0)),"Нет","Да")</f>
        <v>Нет</v>
      </c>
      <c r="D747" s="54">
        <f t="shared" si="23"/>
        <v>365</v>
      </c>
      <c r="E747" s="55">
        <f>('Все выпуски'!$J$4*'Все выпуски'!$J$8)*((VLOOKUP(IF(C747="Нет",VLOOKUP(A747,Оп28_BYN→RUB!$A$2:$C$24,3,0),VLOOKUP((A747-1),Оп28_BYN→RUB!$A$2:$C$24,3,0)),$B$2:$G$1990,5,0)-VLOOKUP(B747,$B$2:$G$1990,5,0))/365+(VLOOKUP(IF(C747="Нет",VLOOKUP(A747,Оп28_BYN→RUB!$A$2:$C$24,3,0),VLOOKUP((A747-1),Оп28_BYN→RUB!$A$2:$C$24,3,0)),$B$2:$G$1990,6,0)-VLOOKUP(B747,$B$2:$G$1990,6,0))/366)</f>
        <v>589.37478602661713</v>
      </c>
      <c r="F747" s="54">
        <f>COUNTIF(D748:$D$1990,365)</f>
        <v>877</v>
      </c>
      <c r="G747" s="54">
        <f>COUNTIF(D748:$D$1990,366)</f>
        <v>366</v>
      </c>
      <c r="H747" s="50"/>
    </row>
    <row r="748" spans="1:8" x14ac:dyDescent="0.25">
      <c r="A748" s="54">
        <f>COUNTIF($C$3:C748,"Да")</f>
        <v>8</v>
      </c>
      <c r="B748" s="53">
        <f t="shared" si="22"/>
        <v>46146</v>
      </c>
      <c r="C748" s="53" t="str">
        <f>IF(ISERROR(VLOOKUP(B748,Оп28_BYN→RUB!$C$3:$C$24,1,0)),"Нет","Да")</f>
        <v>Да</v>
      </c>
      <c r="D748" s="54">
        <f t="shared" si="23"/>
        <v>365</v>
      </c>
      <c r="E748" s="55">
        <f>('Все выпуски'!$J$4*'Все выпуски'!$J$8)*((VLOOKUP(IF(C748="Нет",VLOOKUP(A748,Оп28_BYN→RUB!$A$2:$C$24,3,0),VLOOKUP((A748-1),Оп28_BYN→RUB!$A$2:$C$24,3,0)),$B$2:$G$1990,5,0)-VLOOKUP(B748,$B$2:$G$1990,5,0))/365+(VLOOKUP(IF(C748="Нет",VLOOKUP(A748,Оп28_BYN→RUB!$A$2:$C$24,3,0),VLOOKUP((A748-1),Оп28_BYN→RUB!$A$2:$C$24,3,0)),$B$2:$G$1990,6,0)-VLOOKUP(B748,$B$2:$G$1990,6,0))/366)</f>
        <v>596.07222677691959</v>
      </c>
      <c r="F748" s="54">
        <f>COUNTIF(D749:$D$1990,365)</f>
        <v>876</v>
      </c>
      <c r="G748" s="54">
        <f>COUNTIF(D749:$D$1990,366)</f>
        <v>366</v>
      </c>
      <c r="H748" s="50"/>
    </row>
    <row r="749" spans="1:8" x14ac:dyDescent="0.25">
      <c r="A749" s="54">
        <f>COUNTIF($C$3:C749,"Да")</f>
        <v>8</v>
      </c>
      <c r="B749" s="53">
        <f t="shared" si="22"/>
        <v>46147</v>
      </c>
      <c r="C749" s="53" t="str">
        <f>IF(ISERROR(VLOOKUP(B749,Оп28_BYN→RUB!$C$3:$C$24,1,0)),"Нет","Да")</f>
        <v>Нет</v>
      </c>
      <c r="D749" s="54">
        <f t="shared" si="23"/>
        <v>365</v>
      </c>
      <c r="E749" s="55">
        <f>('Все выпуски'!$J$4*'Все выпуски'!$J$8)*((VLOOKUP(IF(C749="Нет",VLOOKUP(A749,Оп28_BYN→RUB!$A$2:$C$24,3,0),VLOOKUP((A749-1),Оп28_BYN→RUB!$A$2:$C$24,3,0)),$B$2:$G$1990,5,0)-VLOOKUP(B749,$B$2:$G$1990,5,0))/365+(VLOOKUP(IF(C749="Нет",VLOOKUP(A749,Оп28_BYN→RUB!$A$2:$C$24,3,0),VLOOKUP((A749-1),Оп28_BYN→RUB!$A$2:$C$24,3,0)),$B$2:$G$1990,6,0)-VLOOKUP(B749,$B$2:$G$1990,6,0))/366)</f>
        <v>6.6974407503024675</v>
      </c>
      <c r="F749" s="54">
        <f>COUNTIF(D750:$D$1990,365)</f>
        <v>875</v>
      </c>
      <c r="G749" s="54">
        <f>COUNTIF(D750:$D$1990,366)</f>
        <v>366</v>
      </c>
      <c r="H749" s="50"/>
    </row>
    <row r="750" spans="1:8" x14ac:dyDescent="0.25">
      <c r="A750" s="54">
        <f>COUNTIF($C$3:C750,"Да")</f>
        <v>8</v>
      </c>
      <c r="B750" s="53">
        <f t="shared" si="22"/>
        <v>46148</v>
      </c>
      <c r="C750" s="53" t="str">
        <f>IF(ISERROR(VLOOKUP(B750,Оп28_BYN→RUB!$C$3:$C$24,1,0)),"Нет","Да")</f>
        <v>Нет</v>
      </c>
      <c r="D750" s="54">
        <f t="shared" si="23"/>
        <v>365</v>
      </c>
      <c r="E750" s="55">
        <f>('Все выпуски'!$J$4*'Все выпуски'!$J$8)*((VLOOKUP(IF(C750="Нет",VLOOKUP(A750,Оп28_BYN→RUB!$A$2:$C$24,3,0),VLOOKUP((A750-1),Оп28_BYN→RUB!$A$2:$C$24,3,0)),$B$2:$G$1990,5,0)-VLOOKUP(B750,$B$2:$G$1990,5,0))/365+(VLOOKUP(IF(C750="Нет",VLOOKUP(A750,Оп28_BYN→RUB!$A$2:$C$24,3,0),VLOOKUP((A750-1),Оп28_BYN→RUB!$A$2:$C$24,3,0)),$B$2:$G$1990,6,0)-VLOOKUP(B750,$B$2:$G$1990,6,0))/366)</f>
        <v>13.394881500604935</v>
      </c>
      <c r="F750" s="54">
        <f>COUNTIF(D751:$D$1990,365)</f>
        <v>874</v>
      </c>
      <c r="G750" s="54">
        <f>COUNTIF(D751:$D$1990,366)</f>
        <v>366</v>
      </c>
      <c r="H750" s="50"/>
    </row>
    <row r="751" spans="1:8" x14ac:dyDescent="0.25">
      <c r="A751" s="54">
        <f>COUNTIF($C$3:C751,"Да")</f>
        <v>8</v>
      </c>
      <c r="B751" s="53">
        <f t="shared" si="22"/>
        <v>46149</v>
      </c>
      <c r="C751" s="53" t="str">
        <f>IF(ISERROR(VLOOKUP(B751,Оп28_BYN→RUB!$C$3:$C$24,1,0)),"Нет","Да")</f>
        <v>Нет</v>
      </c>
      <c r="D751" s="54">
        <f t="shared" si="23"/>
        <v>365</v>
      </c>
      <c r="E751" s="55">
        <f>('Все выпуски'!$J$4*'Все выпуски'!$J$8)*((VLOOKUP(IF(C751="Нет",VLOOKUP(A751,Оп28_BYN→RUB!$A$2:$C$24,3,0),VLOOKUP((A751-1),Оп28_BYN→RUB!$A$2:$C$24,3,0)),$B$2:$G$1990,5,0)-VLOOKUP(B751,$B$2:$G$1990,5,0))/365+(VLOOKUP(IF(C751="Нет",VLOOKUP(A751,Оп28_BYN→RUB!$A$2:$C$24,3,0),VLOOKUP((A751-1),Оп28_BYN→RUB!$A$2:$C$24,3,0)),$B$2:$G$1990,6,0)-VLOOKUP(B751,$B$2:$G$1990,6,0))/366)</f>
        <v>20.092322250907401</v>
      </c>
      <c r="F751" s="54">
        <f>COUNTIF(D752:$D$1990,365)</f>
        <v>873</v>
      </c>
      <c r="G751" s="54">
        <f>COUNTIF(D752:$D$1990,366)</f>
        <v>366</v>
      </c>
      <c r="H751" s="50"/>
    </row>
    <row r="752" spans="1:8" x14ac:dyDescent="0.25">
      <c r="A752" s="54">
        <f>COUNTIF($C$3:C752,"Да")</f>
        <v>8</v>
      </c>
      <c r="B752" s="53">
        <f t="shared" si="22"/>
        <v>46150</v>
      </c>
      <c r="C752" s="53" t="str">
        <f>IF(ISERROR(VLOOKUP(B752,Оп28_BYN→RUB!$C$3:$C$24,1,0)),"Нет","Да")</f>
        <v>Нет</v>
      </c>
      <c r="D752" s="54">
        <f t="shared" si="23"/>
        <v>365</v>
      </c>
      <c r="E752" s="55">
        <f>('Все выпуски'!$J$4*'Все выпуски'!$J$8)*((VLOOKUP(IF(C752="Нет",VLOOKUP(A752,Оп28_BYN→RUB!$A$2:$C$24,3,0),VLOOKUP((A752-1),Оп28_BYN→RUB!$A$2:$C$24,3,0)),$B$2:$G$1990,5,0)-VLOOKUP(B752,$B$2:$G$1990,5,0))/365+(VLOOKUP(IF(C752="Нет",VLOOKUP(A752,Оп28_BYN→RUB!$A$2:$C$24,3,0),VLOOKUP((A752-1),Оп28_BYN→RUB!$A$2:$C$24,3,0)),$B$2:$G$1990,6,0)-VLOOKUP(B752,$B$2:$G$1990,6,0))/366)</f>
        <v>26.78976300120987</v>
      </c>
      <c r="F752" s="54">
        <f>COUNTIF(D753:$D$1990,365)</f>
        <v>872</v>
      </c>
      <c r="G752" s="54">
        <f>COUNTIF(D753:$D$1990,366)</f>
        <v>366</v>
      </c>
      <c r="H752" s="50"/>
    </row>
    <row r="753" spans="1:8" x14ac:dyDescent="0.25">
      <c r="A753" s="54">
        <f>COUNTIF($C$3:C753,"Да")</f>
        <v>8</v>
      </c>
      <c r="B753" s="53">
        <f t="shared" si="22"/>
        <v>46151</v>
      </c>
      <c r="C753" s="53" t="str">
        <f>IF(ISERROR(VLOOKUP(B753,Оп28_BYN→RUB!$C$3:$C$24,1,0)),"Нет","Да")</f>
        <v>Нет</v>
      </c>
      <c r="D753" s="54">
        <f t="shared" si="23"/>
        <v>365</v>
      </c>
      <c r="E753" s="55">
        <f>('Все выпуски'!$J$4*'Все выпуски'!$J$8)*((VLOOKUP(IF(C753="Нет",VLOOKUP(A753,Оп28_BYN→RUB!$A$2:$C$24,3,0),VLOOKUP((A753-1),Оп28_BYN→RUB!$A$2:$C$24,3,0)),$B$2:$G$1990,5,0)-VLOOKUP(B753,$B$2:$G$1990,5,0))/365+(VLOOKUP(IF(C753="Нет",VLOOKUP(A753,Оп28_BYN→RUB!$A$2:$C$24,3,0),VLOOKUP((A753-1),Оп28_BYN→RUB!$A$2:$C$24,3,0)),$B$2:$G$1990,6,0)-VLOOKUP(B753,$B$2:$G$1990,6,0))/366)</f>
        <v>33.487203751512332</v>
      </c>
      <c r="F753" s="54">
        <f>COUNTIF(D754:$D$1990,365)</f>
        <v>871</v>
      </c>
      <c r="G753" s="54">
        <f>COUNTIF(D754:$D$1990,366)</f>
        <v>366</v>
      </c>
      <c r="H753" s="50"/>
    </row>
    <row r="754" spans="1:8" x14ac:dyDescent="0.25">
      <c r="A754" s="54">
        <f>COUNTIF($C$3:C754,"Да")</f>
        <v>8</v>
      </c>
      <c r="B754" s="53">
        <f t="shared" si="22"/>
        <v>46152</v>
      </c>
      <c r="C754" s="53" t="str">
        <f>IF(ISERROR(VLOOKUP(B754,Оп28_BYN→RUB!$C$3:$C$24,1,0)),"Нет","Да")</f>
        <v>Нет</v>
      </c>
      <c r="D754" s="54">
        <f t="shared" si="23"/>
        <v>365</v>
      </c>
      <c r="E754" s="55">
        <f>('Все выпуски'!$J$4*'Все выпуски'!$J$8)*((VLOOKUP(IF(C754="Нет",VLOOKUP(A754,Оп28_BYN→RUB!$A$2:$C$24,3,0),VLOOKUP((A754-1),Оп28_BYN→RUB!$A$2:$C$24,3,0)),$B$2:$G$1990,5,0)-VLOOKUP(B754,$B$2:$G$1990,5,0))/365+(VLOOKUP(IF(C754="Нет",VLOOKUP(A754,Оп28_BYN→RUB!$A$2:$C$24,3,0),VLOOKUP((A754-1),Оп28_BYN→RUB!$A$2:$C$24,3,0)),$B$2:$G$1990,6,0)-VLOOKUP(B754,$B$2:$G$1990,6,0))/366)</f>
        <v>40.184644501814802</v>
      </c>
      <c r="F754" s="54">
        <f>COUNTIF(D755:$D$1990,365)</f>
        <v>870</v>
      </c>
      <c r="G754" s="54">
        <f>COUNTIF(D755:$D$1990,366)</f>
        <v>366</v>
      </c>
      <c r="H754" s="50"/>
    </row>
    <row r="755" spans="1:8" x14ac:dyDescent="0.25">
      <c r="A755" s="54">
        <f>COUNTIF($C$3:C755,"Да")</f>
        <v>8</v>
      </c>
      <c r="B755" s="53">
        <f t="shared" si="22"/>
        <v>46153</v>
      </c>
      <c r="C755" s="53" t="str">
        <f>IF(ISERROR(VLOOKUP(B755,Оп28_BYN→RUB!$C$3:$C$24,1,0)),"Нет","Да")</f>
        <v>Нет</v>
      </c>
      <c r="D755" s="54">
        <f t="shared" si="23"/>
        <v>365</v>
      </c>
      <c r="E755" s="55">
        <f>('Все выпуски'!$J$4*'Все выпуски'!$J$8)*((VLOOKUP(IF(C755="Нет",VLOOKUP(A755,Оп28_BYN→RUB!$A$2:$C$24,3,0),VLOOKUP((A755-1),Оп28_BYN→RUB!$A$2:$C$24,3,0)),$B$2:$G$1990,5,0)-VLOOKUP(B755,$B$2:$G$1990,5,0))/365+(VLOOKUP(IF(C755="Нет",VLOOKUP(A755,Оп28_BYN→RUB!$A$2:$C$24,3,0),VLOOKUP((A755-1),Оп28_BYN→RUB!$A$2:$C$24,3,0)),$B$2:$G$1990,6,0)-VLOOKUP(B755,$B$2:$G$1990,6,0))/366)</f>
        <v>46.882085252117278</v>
      </c>
      <c r="F755" s="54">
        <f>COUNTIF(D756:$D$1990,365)</f>
        <v>869</v>
      </c>
      <c r="G755" s="54">
        <f>COUNTIF(D756:$D$1990,366)</f>
        <v>366</v>
      </c>
      <c r="H755" s="50"/>
    </row>
    <row r="756" spans="1:8" x14ac:dyDescent="0.25">
      <c r="A756" s="54">
        <f>COUNTIF($C$3:C756,"Да")</f>
        <v>8</v>
      </c>
      <c r="B756" s="53">
        <f t="shared" si="22"/>
        <v>46154</v>
      </c>
      <c r="C756" s="53" t="str">
        <f>IF(ISERROR(VLOOKUP(B756,Оп28_BYN→RUB!$C$3:$C$24,1,0)),"Нет","Да")</f>
        <v>Нет</v>
      </c>
      <c r="D756" s="54">
        <f t="shared" si="23"/>
        <v>365</v>
      </c>
      <c r="E756" s="55">
        <f>('Все выпуски'!$J$4*'Все выпуски'!$J$8)*((VLOOKUP(IF(C756="Нет",VLOOKUP(A756,Оп28_BYN→RUB!$A$2:$C$24,3,0),VLOOKUP((A756-1),Оп28_BYN→RUB!$A$2:$C$24,3,0)),$B$2:$G$1990,5,0)-VLOOKUP(B756,$B$2:$G$1990,5,0))/365+(VLOOKUP(IF(C756="Нет",VLOOKUP(A756,Оп28_BYN→RUB!$A$2:$C$24,3,0),VLOOKUP((A756-1),Оп28_BYN→RUB!$A$2:$C$24,3,0)),$B$2:$G$1990,6,0)-VLOOKUP(B756,$B$2:$G$1990,6,0))/366)</f>
        <v>53.57952600241974</v>
      </c>
      <c r="F756" s="54">
        <f>COUNTIF(D757:$D$1990,365)</f>
        <v>868</v>
      </c>
      <c r="G756" s="54">
        <f>COUNTIF(D757:$D$1990,366)</f>
        <v>366</v>
      </c>
      <c r="H756" s="50"/>
    </row>
    <row r="757" spans="1:8" x14ac:dyDescent="0.25">
      <c r="A757" s="54">
        <f>COUNTIF($C$3:C757,"Да")</f>
        <v>8</v>
      </c>
      <c r="B757" s="53">
        <f t="shared" si="22"/>
        <v>46155</v>
      </c>
      <c r="C757" s="53" t="str">
        <f>IF(ISERROR(VLOOKUP(B757,Оп28_BYN→RUB!$C$3:$C$24,1,0)),"Нет","Да")</f>
        <v>Нет</v>
      </c>
      <c r="D757" s="54">
        <f t="shared" si="23"/>
        <v>365</v>
      </c>
      <c r="E757" s="55">
        <f>('Все выпуски'!$J$4*'Все выпуски'!$J$8)*((VLOOKUP(IF(C757="Нет",VLOOKUP(A757,Оп28_BYN→RUB!$A$2:$C$24,3,0),VLOOKUP((A757-1),Оп28_BYN→RUB!$A$2:$C$24,3,0)),$B$2:$G$1990,5,0)-VLOOKUP(B757,$B$2:$G$1990,5,0))/365+(VLOOKUP(IF(C757="Нет",VLOOKUP(A757,Оп28_BYN→RUB!$A$2:$C$24,3,0),VLOOKUP((A757-1),Оп28_BYN→RUB!$A$2:$C$24,3,0)),$B$2:$G$1990,6,0)-VLOOKUP(B757,$B$2:$G$1990,6,0))/366)</f>
        <v>60.276966752722203</v>
      </c>
      <c r="F757" s="54">
        <f>COUNTIF(D758:$D$1990,365)</f>
        <v>867</v>
      </c>
      <c r="G757" s="54">
        <f>COUNTIF(D758:$D$1990,366)</f>
        <v>366</v>
      </c>
      <c r="H757" s="50"/>
    </row>
    <row r="758" spans="1:8" x14ac:dyDescent="0.25">
      <c r="A758" s="54">
        <f>COUNTIF($C$3:C758,"Да")</f>
        <v>8</v>
      </c>
      <c r="B758" s="53">
        <f t="shared" si="22"/>
        <v>46156</v>
      </c>
      <c r="C758" s="53" t="str">
        <f>IF(ISERROR(VLOOKUP(B758,Оп28_BYN→RUB!$C$3:$C$24,1,0)),"Нет","Да")</f>
        <v>Нет</v>
      </c>
      <c r="D758" s="54">
        <f t="shared" si="23"/>
        <v>365</v>
      </c>
      <c r="E758" s="55">
        <f>('Все выпуски'!$J$4*'Все выпуски'!$J$8)*((VLOOKUP(IF(C758="Нет",VLOOKUP(A758,Оп28_BYN→RUB!$A$2:$C$24,3,0),VLOOKUP((A758-1),Оп28_BYN→RUB!$A$2:$C$24,3,0)),$B$2:$G$1990,5,0)-VLOOKUP(B758,$B$2:$G$1990,5,0))/365+(VLOOKUP(IF(C758="Нет",VLOOKUP(A758,Оп28_BYN→RUB!$A$2:$C$24,3,0),VLOOKUP((A758-1),Оп28_BYN→RUB!$A$2:$C$24,3,0)),$B$2:$G$1990,6,0)-VLOOKUP(B758,$B$2:$G$1990,6,0))/366)</f>
        <v>66.974407503024665</v>
      </c>
      <c r="F758" s="54">
        <f>COUNTIF(D759:$D$1990,365)</f>
        <v>866</v>
      </c>
      <c r="G758" s="54">
        <f>COUNTIF(D759:$D$1990,366)</f>
        <v>366</v>
      </c>
      <c r="H758" s="50"/>
    </row>
    <row r="759" spans="1:8" x14ac:dyDescent="0.25">
      <c r="A759" s="54">
        <f>COUNTIF($C$3:C759,"Да")</f>
        <v>8</v>
      </c>
      <c r="B759" s="53">
        <f t="shared" si="22"/>
        <v>46157</v>
      </c>
      <c r="C759" s="53" t="str">
        <f>IF(ISERROR(VLOOKUP(B759,Оп28_BYN→RUB!$C$3:$C$24,1,0)),"Нет","Да")</f>
        <v>Нет</v>
      </c>
      <c r="D759" s="54">
        <f t="shared" si="23"/>
        <v>365</v>
      </c>
      <c r="E759" s="55">
        <f>('Все выпуски'!$J$4*'Все выпуски'!$J$8)*((VLOOKUP(IF(C759="Нет",VLOOKUP(A759,Оп28_BYN→RUB!$A$2:$C$24,3,0),VLOOKUP((A759-1),Оп28_BYN→RUB!$A$2:$C$24,3,0)),$B$2:$G$1990,5,0)-VLOOKUP(B759,$B$2:$G$1990,5,0))/365+(VLOOKUP(IF(C759="Нет",VLOOKUP(A759,Оп28_BYN→RUB!$A$2:$C$24,3,0),VLOOKUP((A759-1),Оп28_BYN→RUB!$A$2:$C$24,3,0)),$B$2:$G$1990,6,0)-VLOOKUP(B759,$B$2:$G$1990,6,0))/366)</f>
        <v>73.671848253327141</v>
      </c>
      <c r="F759" s="54">
        <f>COUNTIF(D760:$D$1990,365)</f>
        <v>865</v>
      </c>
      <c r="G759" s="54">
        <f>COUNTIF(D760:$D$1990,366)</f>
        <v>366</v>
      </c>
      <c r="H759" s="50"/>
    </row>
    <row r="760" spans="1:8" x14ac:dyDescent="0.25">
      <c r="A760" s="54">
        <f>COUNTIF($C$3:C760,"Да")</f>
        <v>8</v>
      </c>
      <c r="B760" s="53">
        <f t="shared" si="22"/>
        <v>46158</v>
      </c>
      <c r="C760" s="53" t="str">
        <f>IF(ISERROR(VLOOKUP(B760,Оп28_BYN→RUB!$C$3:$C$24,1,0)),"Нет","Да")</f>
        <v>Нет</v>
      </c>
      <c r="D760" s="54">
        <f t="shared" si="23"/>
        <v>365</v>
      </c>
      <c r="E760" s="55">
        <f>('Все выпуски'!$J$4*'Все выпуски'!$J$8)*((VLOOKUP(IF(C760="Нет",VLOOKUP(A760,Оп28_BYN→RUB!$A$2:$C$24,3,0),VLOOKUP((A760-1),Оп28_BYN→RUB!$A$2:$C$24,3,0)),$B$2:$G$1990,5,0)-VLOOKUP(B760,$B$2:$G$1990,5,0))/365+(VLOOKUP(IF(C760="Нет",VLOOKUP(A760,Оп28_BYN→RUB!$A$2:$C$24,3,0),VLOOKUP((A760-1),Оп28_BYN→RUB!$A$2:$C$24,3,0)),$B$2:$G$1990,6,0)-VLOOKUP(B760,$B$2:$G$1990,6,0))/366)</f>
        <v>80.369289003629603</v>
      </c>
      <c r="F760" s="54">
        <f>COUNTIF(D761:$D$1990,365)</f>
        <v>864</v>
      </c>
      <c r="G760" s="54">
        <f>COUNTIF(D761:$D$1990,366)</f>
        <v>366</v>
      </c>
      <c r="H760" s="50"/>
    </row>
    <row r="761" spans="1:8" x14ac:dyDescent="0.25">
      <c r="A761" s="54">
        <f>COUNTIF($C$3:C761,"Да")</f>
        <v>8</v>
      </c>
      <c r="B761" s="53">
        <f t="shared" si="22"/>
        <v>46159</v>
      </c>
      <c r="C761" s="53" t="str">
        <f>IF(ISERROR(VLOOKUP(B761,Оп28_BYN→RUB!$C$3:$C$24,1,0)),"Нет","Да")</f>
        <v>Нет</v>
      </c>
      <c r="D761" s="54">
        <f t="shared" si="23"/>
        <v>365</v>
      </c>
      <c r="E761" s="55">
        <f>('Все выпуски'!$J$4*'Все выпуски'!$J$8)*((VLOOKUP(IF(C761="Нет",VLOOKUP(A761,Оп28_BYN→RUB!$A$2:$C$24,3,0),VLOOKUP((A761-1),Оп28_BYN→RUB!$A$2:$C$24,3,0)),$B$2:$G$1990,5,0)-VLOOKUP(B761,$B$2:$G$1990,5,0))/365+(VLOOKUP(IF(C761="Нет",VLOOKUP(A761,Оп28_BYN→RUB!$A$2:$C$24,3,0),VLOOKUP((A761-1),Оп28_BYN→RUB!$A$2:$C$24,3,0)),$B$2:$G$1990,6,0)-VLOOKUP(B761,$B$2:$G$1990,6,0))/366)</f>
        <v>87.06672975393208</v>
      </c>
      <c r="F761" s="54">
        <f>COUNTIF(D762:$D$1990,365)</f>
        <v>863</v>
      </c>
      <c r="G761" s="54">
        <f>COUNTIF(D762:$D$1990,366)</f>
        <v>366</v>
      </c>
      <c r="H761" s="50"/>
    </row>
    <row r="762" spans="1:8" x14ac:dyDescent="0.25">
      <c r="A762" s="54">
        <f>COUNTIF($C$3:C762,"Да")</f>
        <v>8</v>
      </c>
      <c r="B762" s="53">
        <f t="shared" si="22"/>
        <v>46160</v>
      </c>
      <c r="C762" s="53" t="str">
        <f>IF(ISERROR(VLOOKUP(B762,Оп28_BYN→RUB!$C$3:$C$24,1,0)),"Нет","Да")</f>
        <v>Нет</v>
      </c>
      <c r="D762" s="54">
        <f t="shared" si="23"/>
        <v>365</v>
      </c>
      <c r="E762" s="55">
        <f>('Все выпуски'!$J$4*'Все выпуски'!$J$8)*((VLOOKUP(IF(C762="Нет",VLOOKUP(A762,Оп28_BYN→RUB!$A$2:$C$24,3,0),VLOOKUP((A762-1),Оп28_BYN→RUB!$A$2:$C$24,3,0)),$B$2:$G$1990,5,0)-VLOOKUP(B762,$B$2:$G$1990,5,0))/365+(VLOOKUP(IF(C762="Нет",VLOOKUP(A762,Оп28_BYN→RUB!$A$2:$C$24,3,0),VLOOKUP((A762-1),Оп28_BYN→RUB!$A$2:$C$24,3,0)),$B$2:$G$1990,6,0)-VLOOKUP(B762,$B$2:$G$1990,6,0))/366)</f>
        <v>93.764170504234556</v>
      </c>
      <c r="F762" s="54">
        <f>COUNTIF(D763:$D$1990,365)</f>
        <v>862</v>
      </c>
      <c r="G762" s="54">
        <f>COUNTIF(D763:$D$1990,366)</f>
        <v>366</v>
      </c>
      <c r="H762" s="50"/>
    </row>
    <row r="763" spans="1:8" x14ac:dyDescent="0.25">
      <c r="A763" s="54">
        <f>COUNTIF($C$3:C763,"Да")</f>
        <v>8</v>
      </c>
      <c r="B763" s="53">
        <f t="shared" si="22"/>
        <v>46161</v>
      </c>
      <c r="C763" s="53" t="str">
        <f>IF(ISERROR(VLOOKUP(B763,Оп28_BYN→RUB!$C$3:$C$24,1,0)),"Нет","Да")</f>
        <v>Нет</v>
      </c>
      <c r="D763" s="54">
        <f t="shared" si="23"/>
        <v>365</v>
      </c>
      <c r="E763" s="55">
        <f>('Все выпуски'!$J$4*'Все выпуски'!$J$8)*((VLOOKUP(IF(C763="Нет",VLOOKUP(A763,Оп28_BYN→RUB!$A$2:$C$24,3,0),VLOOKUP((A763-1),Оп28_BYN→RUB!$A$2:$C$24,3,0)),$B$2:$G$1990,5,0)-VLOOKUP(B763,$B$2:$G$1990,5,0))/365+(VLOOKUP(IF(C763="Нет",VLOOKUP(A763,Оп28_BYN→RUB!$A$2:$C$24,3,0),VLOOKUP((A763-1),Оп28_BYN→RUB!$A$2:$C$24,3,0)),$B$2:$G$1990,6,0)-VLOOKUP(B763,$B$2:$G$1990,6,0))/366)</f>
        <v>100.461611254537</v>
      </c>
      <c r="F763" s="54">
        <f>COUNTIF(D764:$D$1990,365)</f>
        <v>861</v>
      </c>
      <c r="G763" s="54">
        <f>COUNTIF(D764:$D$1990,366)</f>
        <v>366</v>
      </c>
      <c r="H763" s="50"/>
    </row>
    <row r="764" spans="1:8" x14ac:dyDescent="0.25">
      <c r="A764" s="54">
        <f>COUNTIF($C$3:C764,"Да")</f>
        <v>8</v>
      </c>
      <c r="B764" s="53">
        <f t="shared" si="22"/>
        <v>46162</v>
      </c>
      <c r="C764" s="53" t="str">
        <f>IF(ISERROR(VLOOKUP(B764,Оп28_BYN→RUB!$C$3:$C$24,1,0)),"Нет","Да")</f>
        <v>Нет</v>
      </c>
      <c r="D764" s="54">
        <f t="shared" si="23"/>
        <v>365</v>
      </c>
      <c r="E764" s="55">
        <f>('Все выпуски'!$J$4*'Все выпуски'!$J$8)*((VLOOKUP(IF(C764="Нет",VLOOKUP(A764,Оп28_BYN→RUB!$A$2:$C$24,3,0),VLOOKUP((A764-1),Оп28_BYN→RUB!$A$2:$C$24,3,0)),$B$2:$G$1990,5,0)-VLOOKUP(B764,$B$2:$G$1990,5,0))/365+(VLOOKUP(IF(C764="Нет",VLOOKUP(A764,Оп28_BYN→RUB!$A$2:$C$24,3,0),VLOOKUP((A764-1),Оп28_BYN→RUB!$A$2:$C$24,3,0)),$B$2:$G$1990,6,0)-VLOOKUP(B764,$B$2:$G$1990,6,0))/366)</f>
        <v>107.15905200483948</v>
      </c>
      <c r="F764" s="54">
        <f>COUNTIF(D765:$D$1990,365)</f>
        <v>860</v>
      </c>
      <c r="G764" s="54">
        <f>COUNTIF(D765:$D$1990,366)</f>
        <v>366</v>
      </c>
      <c r="H764" s="50"/>
    </row>
    <row r="765" spans="1:8" x14ac:dyDescent="0.25">
      <c r="A765" s="54">
        <f>COUNTIF($C$3:C765,"Да")</f>
        <v>8</v>
      </c>
      <c r="B765" s="53">
        <f t="shared" si="22"/>
        <v>46163</v>
      </c>
      <c r="C765" s="53" t="str">
        <f>IF(ISERROR(VLOOKUP(B765,Оп28_BYN→RUB!$C$3:$C$24,1,0)),"Нет","Да")</f>
        <v>Нет</v>
      </c>
      <c r="D765" s="54">
        <f t="shared" si="23"/>
        <v>365</v>
      </c>
      <c r="E765" s="55">
        <f>('Все выпуски'!$J$4*'Все выпуски'!$J$8)*((VLOOKUP(IF(C765="Нет",VLOOKUP(A765,Оп28_BYN→RUB!$A$2:$C$24,3,0),VLOOKUP((A765-1),Оп28_BYN→RUB!$A$2:$C$24,3,0)),$B$2:$G$1990,5,0)-VLOOKUP(B765,$B$2:$G$1990,5,0))/365+(VLOOKUP(IF(C765="Нет",VLOOKUP(A765,Оп28_BYN→RUB!$A$2:$C$24,3,0),VLOOKUP((A765-1),Оп28_BYN→RUB!$A$2:$C$24,3,0)),$B$2:$G$1990,6,0)-VLOOKUP(B765,$B$2:$G$1990,6,0))/366)</f>
        <v>113.85649275514196</v>
      </c>
      <c r="F765" s="54">
        <f>COUNTIF(D766:$D$1990,365)</f>
        <v>859</v>
      </c>
      <c r="G765" s="54">
        <f>COUNTIF(D766:$D$1990,366)</f>
        <v>366</v>
      </c>
      <c r="H765" s="50"/>
    </row>
    <row r="766" spans="1:8" x14ac:dyDescent="0.25">
      <c r="A766" s="54">
        <f>COUNTIF($C$3:C766,"Да")</f>
        <v>8</v>
      </c>
      <c r="B766" s="53">
        <f t="shared" si="22"/>
        <v>46164</v>
      </c>
      <c r="C766" s="53" t="str">
        <f>IF(ISERROR(VLOOKUP(B766,Оп28_BYN→RUB!$C$3:$C$24,1,0)),"Нет","Да")</f>
        <v>Нет</v>
      </c>
      <c r="D766" s="54">
        <f t="shared" si="23"/>
        <v>365</v>
      </c>
      <c r="E766" s="55">
        <f>('Все выпуски'!$J$4*'Все выпуски'!$J$8)*((VLOOKUP(IF(C766="Нет",VLOOKUP(A766,Оп28_BYN→RUB!$A$2:$C$24,3,0),VLOOKUP((A766-1),Оп28_BYN→RUB!$A$2:$C$24,3,0)),$B$2:$G$1990,5,0)-VLOOKUP(B766,$B$2:$G$1990,5,0))/365+(VLOOKUP(IF(C766="Нет",VLOOKUP(A766,Оп28_BYN→RUB!$A$2:$C$24,3,0),VLOOKUP((A766-1),Оп28_BYN→RUB!$A$2:$C$24,3,0)),$B$2:$G$1990,6,0)-VLOOKUP(B766,$B$2:$G$1990,6,0))/366)</f>
        <v>120.55393350544441</v>
      </c>
      <c r="F766" s="54">
        <f>COUNTIF(D767:$D$1990,365)</f>
        <v>858</v>
      </c>
      <c r="G766" s="54">
        <f>COUNTIF(D767:$D$1990,366)</f>
        <v>366</v>
      </c>
      <c r="H766" s="50"/>
    </row>
    <row r="767" spans="1:8" x14ac:dyDescent="0.25">
      <c r="A767" s="54">
        <f>COUNTIF($C$3:C767,"Да")</f>
        <v>8</v>
      </c>
      <c r="B767" s="53">
        <f t="shared" si="22"/>
        <v>46165</v>
      </c>
      <c r="C767" s="53" t="str">
        <f>IF(ISERROR(VLOOKUP(B767,Оп28_BYN→RUB!$C$3:$C$24,1,0)),"Нет","Да")</f>
        <v>Нет</v>
      </c>
      <c r="D767" s="54">
        <f t="shared" si="23"/>
        <v>365</v>
      </c>
      <c r="E767" s="55">
        <f>('Все выпуски'!$J$4*'Все выпуски'!$J$8)*((VLOOKUP(IF(C767="Нет",VLOOKUP(A767,Оп28_BYN→RUB!$A$2:$C$24,3,0),VLOOKUP((A767-1),Оп28_BYN→RUB!$A$2:$C$24,3,0)),$B$2:$G$1990,5,0)-VLOOKUP(B767,$B$2:$G$1990,5,0))/365+(VLOOKUP(IF(C767="Нет",VLOOKUP(A767,Оп28_BYN→RUB!$A$2:$C$24,3,0),VLOOKUP((A767-1),Оп28_BYN→RUB!$A$2:$C$24,3,0)),$B$2:$G$1990,6,0)-VLOOKUP(B767,$B$2:$G$1990,6,0))/366)</f>
        <v>127.25137425574688</v>
      </c>
      <c r="F767" s="54">
        <f>COUNTIF(D768:$D$1990,365)</f>
        <v>857</v>
      </c>
      <c r="G767" s="54">
        <f>COUNTIF(D768:$D$1990,366)</f>
        <v>366</v>
      </c>
      <c r="H767" s="50"/>
    </row>
    <row r="768" spans="1:8" x14ac:dyDescent="0.25">
      <c r="A768" s="54">
        <f>COUNTIF($C$3:C768,"Да")</f>
        <v>8</v>
      </c>
      <c r="B768" s="53">
        <f t="shared" si="22"/>
        <v>46166</v>
      </c>
      <c r="C768" s="53" t="str">
        <f>IF(ISERROR(VLOOKUP(B768,Оп28_BYN→RUB!$C$3:$C$24,1,0)),"Нет","Да")</f>
        <v>Нет</v>
      </c>
      <c r="D768" s="54">
        <f t="shared" si="23"/>
        <v>365</v>
      </c>
      <c r="E768" s="55">
        <f>('Все выпуски'!$J$4*'Все выпуски'!$J$8)*((VLOOKUP(IF(C768="Нет",VLOOKUP(A768,Оп28_BYN→RUB!$A$2:$C$24,3,0),VLOOKUP((A768-1),Оп28_BYN→RUB!$A$2:$C$24,3,0)),$B$2:$G$1990,5,0)-VLOOKUP(B768,$B$2:$G$1990,5,0))/365+(VLOOKUP(IF(C768="Нет",VLOOKUP(A768,Оп28_BYN→RUB!$A$2:$C$24,3,0),VLOOKUP((A768-1),Оп28_BYN→RUB!$A$2:$C$24,3,0)),$B$2:$G$1990,6,0)-VLOOKUP(B768,$B$2:$G$1990,6,0))/366)</f>
        <v>133.94881500604933</v>
      </c>
      <c r="F768" s="54">
        <f>COUNTIF(D769:$D$1990,365)</f>
        <v>856</v>
      </c>
      <c r="G768" s="54">
        <f>COUNTIF(D769:$D$1990,366)</f>
        <v>366</v>
      </c>
      <c r="H768" s="50"/>
    </row>
    <row r="769" spans="1:8" x14ac:dyDescent="0.25">
      <c r="A769" s="54">
        <f>COUNTIF($C$3:C769,"Да")</f>
        <v>8</v>
      </c>
      <c r="B769" s="53">
        <f t="shared" si="22"/>
        <v>46167</v>
      </c>
      <c r="C769" s="53" t="str">
        <f>IF(ISERROR(VLOOKUP(B769,Оп28_BYN→RUB!$C$3:$C$24,1,0)),"Нет","Да")</f>
        <v>Нет</v>
      </c>
      <c r="D769" s="54">
        <f t="shared" si="23"/>
        <v>365</v>
      </c>
      <c r="E769" s="55">
        <f>('Все выпуски'!$J$4*'Все выпуски'!$J$8)*((VLOOKUP(IF(C769="Нет",VLOOKUP(A769,Оп28_BYN→RUB!$A$2:$C$24,3,0),VLOOKUP((A769-1),Оп28_BYN→RUB!$A$2:$C$24,3,0)),$B$2:$G$1990,5,0)-VLOOKUP(B769,$B$2:$G$1990,5,0))/365+(VLOOKUP(IF(C769="Нет",VLOOKUP(A769,Оп28_BYN→RUB!$A$2:$C$24,3,0),VLOOKUP((A769-1),Оп28_BYN→RUB!$A$2:$C$24,3,0)),$B$2:$G$1990,6,0)-VLOOKUP(B769,$B$2:$G$1990,6,0))/366)</f>
        <v>140.64625575635182</v>
      </c>
      <c r="F769" s="54">
        <f>COUNTIF(D770:$D$1990,365)</f>
        <v>855</v>
      </c>
      <c r="G769" s="54">
        <f>COUNTIF(D770:$D$1990,366)</f>
        <v>366</v>
      </c>
      <c r="H769" s="50"/>
    </row>
    <row r="770" spans="1:8" x14ac:dyDescent="0.25">
      <c r="A770" s="54">
        <f>COUNTIF($C$3:C770,"Да")</f>
        <v>8</v>
      </c>
      <c r="B770" s="53">
        <f t="shared" si="22"/>
        <v>46168</v>
      </c>
      <c r="C770" s="53" t="str">
        <f>IF(ISERROR(VLOOKUP(B770,Оп28_BYN→RUB!$C$3:$C$24,1,0)),"Нет","Да")</f>
        <v>Нет</v>
      </c>
      <c r="D770" s="54">
        <f t="shared" si="23"/>
        <v>365</v>
      </c>
      <c r="E770" s="55">
        <f>('Все выпуски'!$J$4*'Все выпуски'!$J$8)*((VLOOKUP(IF(C770="Нет",VLOOKUP(A770,Оп28_BYN→RUB!$A$2:$C$24,3,0),VLOOKUP((A770-1),Оп28_BYN→RUB!$A$2:$C$24,3,0)),$B$2:$G$1990,5,0)-VLOOKUP(B770,$B$2:$G$1990,5,0))/365+(VLOOKUP(IF(C770="Нет",VLOOKUP(A770,Оп28_BYN→RUB!$A$2:$C$24,3,0),VLOOKUP((A770-1),Оп28_BYN→RUB!$A$2:$C$24,3,0)),$B$2:$G$1990,6,0)-VLOOKUP(B770,$B$2:$G$1990,6,0))/366)</f>
        <v>147.34369650665428</v>
      </c>
      <c r="F770" s="54">
        <f>COUNTIF(D771:$D$1990,365)</f>
        <v>854</v>
      </c>
      <c r="G770" s="54">
        <f>COUNTIF(D771:$D$1990,366)</f>
        <v>366</v>
      </c>
      <c r="H770" s="50"/>
    </row>
    <row r="771" spans="1:8" x14ac:dyDescent="0.25">
      <c r="A771" s="54">
        <f>COUNTIF($C$3:C771,"Да")</f>
        <v>8</v>
      </c>
      <c r="B771" s="53">
        <f t="shared" si="22"/>
        <v>46169</v>
      </c>
      <c r="C771" s="53" t="str">
        <f>IF(ISERROR(VLOOKUP(B771,Оп28_BYN→RUB!$C$3:$C$24,1,0)),"Нет","Да")</f>
        <v>Нет</v>
      </c>
      <c r="D771" s="54">
        <f t="shared" si="23"/>
        <v>365</v>
      </c>
      <c r="E771" s="55">
        <f>('Все выпуски'!$J$4*'Все выпуски'!$J$8)*((VLOOKUP(IF(C771="Нет",VLOOKUP(A771,Оп28_BYN→RUB!$A$2:$C$24,3,0),VLOOKUP((A771-1),Оп28_BYN→RUB!$A$2:$C$24,3,0)),$B$2:$G$1990,5,0)-VLOOKUP(B771,$B$2:$G$1990,5,0))/365+(VLOOKUP(IF(C771="Нет",VLOOKUP(A771,Оп28_BYN→RUB!$A$2:$C$24,3,0),VLOOKUP((A771-1),Оп28_BYN→RUB!$A$2:$C$24,3,0)),$B$2:$G$1990,6,0)-VLOOKUP(B771,$B$2:$G$1990,6,0))/366)</f>
        <v>154.04113725695677</v>
      </c>
      <c r="F771" s="54">
        <f>COUNTIF(D772:$D$1990,365)</f>
        <v>853</v>
      </c>
      <c r="G771" s="54">
        <f>COUNTIF(D772:$D$1990,366)</f>
        <v>366</v>
      </c>
      <c r="H771" s="50"/>
    </row>
    <row r="772" spans="1:8" x14ac:dyDescent="0.25">
      <c r="A772" s="54">
        <f>COUNTIF($C$3:C772,"Да")</f>
        <v>8</v>
      </c>
      <c r="B772" s="53">
        <f t="shared" ref="B772:B835" si="24">B771+1</f>
        <v>46170</v>
      </c>
      <c r="C772" s="53" t="str">
        <f>IF(ISERROR(VLOOKUP(B772,Оп28_BYN→RUB!$C$3:$C$24,1,0)),"Нет","Да")</f>
        <v>Нет</v>
      </c>
      <c r="D772" s="54">
        <f t="shared" ref="D772:D835" si="25">IF(MOD(YEAR(B772),4)=0,366,365)</f>
        <v>365</v>
      </c>
      <c r="E772" s="55">
        <f>('Все выпуски'!$J$4*'Все выпуски'!$J$8)*((VLOOKUP(IF(C772="Нет",VLOOKUP(A772,Оп28_BYN→RUB!$A$2:$C$24,3,0),VLOOKUP((A772-1),Оп28_BYN→RUB!$A$2:$C$24,3,0)),$B$2:$G$1990,5,0)-VLOOKUP(B772,$B$2:$G$1990,5,0))/365+(VLOOKUP(IF(C772="Нет",VLOOKUP(A772,Оп28_BYN→RUB!$A$2:$C$24,3,0),VLOOKUP((A772-1),Оп28_BYN→RUB!$A$2:$C$24,3,0)),$B$2:$G$1990,6,0)-VLOOKUP(B772,$B$2:$G$1990,6,0))/366)</f>
        <v>160.73857800725921</v>
      </c>
      <c r="F772" s="54">
        <f>COUNTIF(D773:$D$1990,365)</f>
        <v>852</v>
      </c>
      <c r="G772" s="54">
        <f>COUNTIF(D773:$D$1990,366)</f>
        <v>366</v>
      </c>
      <c r="H772" s="50"/>
    </row>
    <row r="773" spans="1:8" x14ac:dyDescent="0.25">
      <c r="A773" s="54">
        <f>COUNTIF($C$3:C773,"Да")</f>
        <v>8</v>
      </c>
      <c r="B773" s="53">
        <f t="shared" si="24"/>
        <v>46171</v>
      </c>
      <c r="C773" s="53" t="str">
        <f>IF(ISERROR(VLOOKUP(B773,Оп28_BYN→RUB!$C$3:$C$24,1,0)),"Нет","Да")</f>
        <v>Нет</v>
      </c>
      <c r="D773" s="54">
        <f t="shared" si="25"/>
        <v>365</v>
      </c>
      <c r="E773" s="55">
        <f>('Все выпуски'!$J$4*'Все выпуски'!$J$8)*((VLOOKUP(IF(C773="Нет",VLOOKUP(A773,Оп28_BYN→RUB!$A$2:$C$24,3,0),VLOOKUP((A773-1),Оп28_BYN→RUB!$A$2:$C$24,3,0)),$B$2:$G$1990,5,0)-VLOOKUP(B773,$B$2:$G$1990,5,0))/365+(VLOOKUP(IF(C773="Нет",VLOOKUP(A773,Оп28_BYN→RUB!$A$2:$C$24,3,0),VLOOKUP((A773-1),Оп28_BYN→RUB!$A$2:$C$24,3,0)),$B$2:$G$1990,6,0)-VLOOKUP(B773,$B$2:$G$1990,6,0))/366)</f>
        <v>167.43601875756167</v>
      </c>
      <c r="F773" s="54">
        <f>COUNTIF(D774:$D$1990,365)</f>
        <v>851</v>
      </c>
      <c r="G773" s="54">
        <f>COUNTIF(D774:$D$1990,366)</f>
        <v>366</v>
      </c>
      <c r="H773" s="50"/>
    </row>
    <row r="774" spans="1:8" x14ac:dyDescent="0.25">
      <c r="A774" s="54">
        <f>COUNTIF($C$3:C774,"Да")</f>
        <v>8</v>
      </c>
      <c r="B774" s="53">
        <f t="shared" si="24"/>
        <v>46172</v>
      </c>
      <c r="C774" s="53" t="str">
        <f>IF(ISERROR(VLOOKUP(B774,Оп28_BYN→RUB!$C$3:$C$24,1,0)),"Нет","Да")</f>
        <v>Нет</v>
      </c>
      <c r="D774" s="54">
        <f t="shared" si="25"/>
        <v>365</v>
      </c>
      <c r="E774" s="55">
        <f>('Все выпуски'!$J$4*'Все выпуски'!$J$8)*((VLOOKUP(IF(C774="Нет",VLOOKUP(A774,Оп28_BYN→RUB!$A$2:$C$24,3,0),VLOOKUP((A774-1),Оп28_BYN→RUB!$A$2:$C$24,3,0)),$B$2:$G$1990,5,0)-VLOOKUP(B774,$B$2:$G$1990,5,0))/365+(VLOOKUP(IF(C774="Нет",VLOOKUP(A774,Оп28_BYN→RUB!$A$2:$C$24,3,0),VLOOKUP((A774-1),Оп28_BYN→RUB!$A$2:$C$24,3,0)),$B$2:$G$1990,6,0)-VLOOKUP(B774,$B$2:$G$1990,6,0))/366)</f>
        <v>174.13345950786416</v>
      </c>
      <c r="F774" s="54">
        <f>COUNTIF(D775:$D$1990,365)</f>
        <v>850</v>
      </c>
      <c r="G774" s="54">
        <f>COUNTIF(D775:$D$1990,366)</f>
        <v>366</v>
      </c>
      <c r="H774" s="50"/>
    </row>
    <row r="775" spans="1:8" x14ac:dyDescent="0.25">
      <c r="A775" s="54">
        <f>COUNTIF($C$3:C775,"Да")</f>
        <v>8</v>
      </c>
      <c r="B775" s="53">
        <f t="shared" si="24"/>
        <v>46173</v>
      </c>
      <c r="C775" s="53" t="str">
        <f>IF(ISERROR(VLOOKUP(B775,Оп28_BYN→RUB!$C$3:$C$24,1,0)),"Нет","Да")</f>
        <v>Нет</v>
      </c>
      <c r="D775" s="54">
        <f t="shared" si="25"/>
        <v>365</v>
      </c>
      <c r="E775" s="55">
        <f>('Все выпуски'!$J$4*'Все выпуски'!$J$8)*((VLOOKUP(IF(C775="Нет",VLOOKUP(A775,Оп28_BYN→RUB!$A$2:$C$24,3,0),VLOOKUP((A775-1),Оп28_BYN→RUB!$A$2:$C$24,3,0)),$B$2:$G$1990,5,0)-VLOOKUP(B775,$B$2:$G$1990,5,0))/365+(VLOOKUP(IF(C775="Нет",VLOOKUP(A775,Оп28_BYN→RUB!$A$2:$C$24,3,0),VLOOKUP((A775-1),Оп28_BYN→RUB!$A$2:$C$24,3,0)),$B$2:$G$1990,6,0)-VLOOKUP(B775,$B$2:$G$1990,6,0))/366)</f>
        <v>180.83090025816662</v>
      </c>
      <c r="F775" s="54">
        <f>COUNTIF(D776:$D$1990,365)</f>
        <v>849</v>
      </c>
      <c r="G775" s="54">
        <f>COUNTIF(D776:$D$1990,366)</f>
        <v>366</v>
      </c>
      <c r="H775" s="50"/>
    </row>
    <row r="776" spans="1:8" x14ac:dyDescent="0.25">
      <c r="A776" s="54">
        <f>COUNTIF($C$3:C776,"Да")</f>
        <v>8</v>
      </c>
      <c r="B776" s="53">
        <f t="shared" si="24"/>
        <v>46174</v>
      </c>
      <c r="C776" s="53" t="str">
        <f>IF(ISERROR(VLOOKUP(B776,Оп28_BYN→RUB!$C$3:$C$24,1,0)),"Нет","Да")</f>
        <v>Нет</v>
      </c>
      <c r="D776" s="54">
        <f t="shared" si="25"/>
        <v>365</v>
      </c>
      <c r="E776" s="55">
        <f>('Все выпуски'!$J$4*'Все выпуски'!$J$8)*((VLOOKUP(IF(C776="Нет",VLOOKUP(A776,Оп28_BYN→RUB!$A$2:$C$24,3,0),VLOOKUP((A776-1),Оп28_BYN→RUB!$A$2:$C$24,3,0)),$B$2:$G$1990,5,0)-VLOOKUP(B776,$B$2:$G$1990,5,0))/365+(VLOOKUP(IF(C776="Нет",VLOOKUP(A776,Оп28_BYN→RUB!$A$2:$C$24,3,0),VLOOKUP((A776-1),Оп28_BYN→RUB!$A$2:$C$24,3,0)),$B$2:$G$1990,6,0)-VLOOKUP(B776,$B$2:$G$1990,6,0))/366)</f>
        <v>187.52834100846911</v>
      </c>
      <c r="F776" s="54">
        <f>COUNTIF(D777:$D$1990,365)</f>
        <v>848</v>
      </c>
      <c r="G776" s="54">
        <f>COUNTIF(D777:$D$1990,366)</f>
        <v>366</v>
      </c>
      <c r="H776" s="50"/>
    </row>
    <row r="777" spans="1:8" x14ac:dyDescent="0.25">
      <c r="A777" s="54">
        <f>COUNTIF($C$3:C777,"Да")</f>
        <v>8</v>
      </c>
      <c r="B777" s="53">
        <f t="shared" si="24"/>
        <v>46175</v>
      </c>
      <c r="C777" s="53" t="str">
        <f>IF(ISERROR(VLOOKUP(B777,Оп28_BYN→RUB!$C$3:$C$24,1,0)),"Нет","Да")</f>
        <v>Нет</v>
      </c>
      <c r="D777" s="54">
        <f t="shared" si="25"/>
        <v>365</v>
      </c>
      <c r="E777" s="55">
        <f>('Все выпуски'!$J$4*'Все выпуски'!$J$8)*((VLOOKUP(IF(C777="Нет",VLOOKUP(A777,Оп28_BYN→RUB!$A$2:$C$24,3,0),VLOOKUP((A777-1),Оп28_BYN→RUB!$A$2:$C$24,3,0)),$B$2:$G$1990,5,0)-VLOOKUP(B777,$B$2:$G$1990,5,0))/365+(VLOOKUP(IF(C777="Нет",VLOOKUP(A777,Оп28_BYN→RUB!$A$2:$C$24,3,0),VLOOKUP((A777-1),Оп28_BYN→RUB!$A$2:$C$24,3,0)),$B$2:$G$1990,6,0)-VLOOKUP(B777,$B$2:$G$1990,6,0))/366)</f>
        <v>194.22578175877157</v>
      </c>
      <c r="F777" s="54">
        <f>COUNTIF(D778:$D$1990,365)</f>
        <v>847</v>
      </c>
      <c r="G777" s="54">
        <f>COUNTIF(D778:$D$1990,366)</f>
        <v>366</v>
      </c>
      <c r="H777" s="50"/>
    </row>
    <row r="778" spans="1:8" x14ac:dyDescent="0.25">
      <c r="A778" s="54">
        <f>COUNTIF($C$3:C778,"Да")</f>
        <v>8</v>
      </c>
      <c r="B778" s="53">
        <f t="shared" si="24"/>
        <v>46176</v>
      </c>
      <c r="C778" s="53" t="str">
        <f>IF(ISERROR(VLOOKUP(B778,Оп28_BYN→RUB!$C$3:$C$24,1,0)),"Нет","Да")</f>
        <v>Нет</v>
      </c>
      <c r="D778" s="54">
        <f t="shared" si="25"/>
        <v>365</v>
      </c>
      <c r="E778" s="55">
        <f>('Все выпуски'!$J$4*'Все выпуски'!$J$8)*((VLOOKUP(IF(C778="Нет",VLOOKUP(A778,Оп28_BYN→RUB!$A$2:$C$24,3,0),VLOOKUP((A778-1),Оп28_BYN→RUB!$A$2:$C$24,3,0)),$B$2:$G$1990,5,0)-VLOOKUP(B778,$B$2:$G$1990,5,0))/365+(VLOOKUP(IF(C778="Нет",VLOOKUP(A778,Оп28_BYN→RUB!$A$2:$C$24,3,0),VLOOKUP((A778-1),Оп28_BYN→RUB!$A$2:$C$24,3,0)),$B$2:$G$1990,6,0)-VLOOKUP(B778,$B$2:$G$1990,6,0))/366)</f>
        <v>200.92322250907401</v>
      </c>
      <c r="F778" s="54">
        <f>COUNTIF(D779:$D$1990,365)</f>
        <v>846</v>
      </c>
      <c r="G778" s="54">
        <f>COUNTIF(D779:$D$1990,366)</f>
        <v>366</v>
      </c>
      <c r="H778" s="50"/>
    </row>
    <row r="779" spans="1:8" x14ac:dyDescent="0.25">
      <c r="A779" s="54">
        <f>COUNTIF($C$3:C779,"Да")</f>
        <v>8</v>
      </c>
      <c r="B779" s="53">
        <f t="shared" si="24"/>
        <v>46177</v>
      </c>
      <c r="C779" s="53" t="str">
        <f>IF(ISERROR(VLOOKUP(B779,Оп28_BYN→RUB!$C$3:$C$24,1,0)),"Нет","Да")</f>
        <v>Нет</v>
      </c>
      <c r="D779" s="54">
        <f t="shared" si="25"/>
        <v>365</v>
      </c>
      <c r="E779" s="55">
        <f>('Все выпуски'!$J$4*'Все выпуски'!$J$8)*((VLOOKUP(IF(C779="Нет",VLOOKUP(A779,Оп28_BYN→RUB!$A$2:$C$24,3,0),VLOOKUP((A779-1),Оп28_BYN→RUB!$A$2:$C$24,3,0)),$B$2:$G$1990,5,0)-VLOOKUP(B779,$B$2:$G$1990,5,0))/365+(VLOOKUP(IF(C779="Нет",VLOOKUP(A779,Оп28_BYN→RUB!$A$2:$C$24,3,0),VLOOKUP((A779-1),Оп28_BYN→RUB!$A$2:$C$24,3,0)),$B$2:$G$1990,6,0)-VLOOKUP(B779,$B$2:$G$1990,6,0))/366)</f>
        <v>207.6206632593765</v>
      </c>
      <c r="F779" s="54">
        <f>COUNTIF(D780:$D$1990,365)</f>
        <v>845</v>
      </c>
      <c r="G779" s="54">
        <f>COUNTIF(D780:$D$1990,366)</f>
        <v>366</v>
      </c>
      <c r="H779" s="50"/>
    </row>
    <row r="780" spans="1:8" x14ac:dyDescent="0.25">
      <c r="A780" s="54">
        <f>COUNTIF($C$3:C780,"Да")</f>
        <v>8</v>
      </c>
      <c r="B780" s="53">
        <f t="shared" si="24"/>
        <v>46178</v>
      </c>
      <c r="C780" s="53" t="str">
        <f>IF(ISERROR(VLOOKUP(B780,Оп28_BYN→RUB!$C$3:$C$24,1,0)),"Нет","Да")</f>
        <v>Нет</v>
      </c>
      <c r="D780" s="54">
        <f t="shared" si="25"/>
        <v>365</v>
      </c>
      <c r="E780" s="55">
        <f>('Все выпуски'!$J$4*'Все выпуски'!$J$8)*((VLOOKUP(IF(C780="Нет",VLOOKUP(A780,Оп28_BYN→RUB!$A$2:$C$24,3,0),VLOOKUP((A780-1),Оп28_BYN→RUB!$A$2:$C$24,3,0)),$B$2:$G$1990,5,0)-VLOOKUP(B780,$B$2:$G$1990,5,0))/365+(VLOOKUP(IF(C780="Нет",VLOOKUP(A780,Оп28_BYN→RUB!$A$2:$C$24,3,0),VLOOKUP((A780-1),Оп28_BYN→RUB!$A$2:$C$24,3,0)),$B$2:$G$1990,6,0)-VLOOKUP(B780,$B$2:$G$1990,6,0))/366)</f>
        <v>214.31810400967896</v>
      </c>
      <c r="F780" s="54">
        <f>COUNTIF(D781:$D$1990,365)</f>
        <v>844</v>
      </c>
      <c r="G780" s="54">
        <f>COUNTIF(D781:$D$1990,366)</f>
        <v>366</v>
      </c>
      <c r="H780" s="50"/>
    </row>
    <row r="781" spans="1:8" x14ac:dyDescent="0.25">
      <c r="A781" s="54">
        <f>COUNTIF($C$3:C781,"Да")</f>
        <v>8</v>
      </c>
      <c r="B781" s="53">
        <f t="shared" si="24"/>
        <v>46179</v>
      </c>
      <c r="C781" s="53" t="str">
        <f>IF(ISERROR(VLOOKUP(B781,Оп28_BYN→RUB!$C$3:$C$24,1,0)),"Нет","Да")</f>
        <v>Нет</v>
      </c>
      <c r="D781" s="54">
        <f t="shared" si="25"/>
        <v>365</v>
      </c>
      <c r="E781" s="55">
        <f>('Все выпуски'!$J$4*'Все выпуски'!$J$8)*((VLOOKUP(IF(C781="Нет",VLOOKUP(A781,Оп28_BYN→RUB!$A$2:$C$24,3,0),VLOOKUP((A781-1),Оп28_BYN→RUB!$A$2:$C$24,3,0)),$B$2:$G$1990,5,0)-VLOOKUP(B781,$B$2:$G$1990,5,0))/365+(VLOOKUP(IF(C781="Нет",VLOOKUP(A781,Оп28_BYN→RUB!$A$2:$C$24,3,0),VLOOKUP((A781-1),Оп28_BYN→RUB!$A$2:$C$24,3,0)),$B$2:$G$1990,6,0)-VLOOKUP(B781,$B$2:$G$1990,6,0))/366)</f>
        <v>221.01554475998142</v>
      </c>
      <c r="F781" s="54">
        <f>COUNTIF(D782:$D$1990,365)</f>
        <v>843</v>
      </c>
      <c r="G781" s="54">
        <f>COUNTIF(D782:$D$1990,366)</f>
        <v>366</v>
      </c>
      <c r="H781" s="50"/>
    </row>
    <row r="782" spans="1:8" x14ac:dyDescent="0.25">
      <c r="A782" s="54">
        <f>COUNTIF($C$3:C782,"Да")</f>
        <v>8</v>
      </c>
      <c r="B782" s="53">
        <f t="shared" si="24"/>
        <v>46180</v>
      </c>
      <c r="C782" s="53" t="str">
        <f>IF(ISERROR(VLOOKUP(B782,Оп28_BYN→RUB!$C$3:$C$24,1,0)),"Нет","Да")</f>
        <v>Нет</v>
      </c>
      <c r="D782" s="54">
        <f t="shared" si="25"/>
        <v>365</v>
      </c>
      <c r="E782" s="55">
        <f>('Все выпуски'!$J$4*'Все выпуски'!$J$8)*((VLOOKUP(IF(C782="Нет",VLOOKUP(A782,Оп28_BYN→RUB!$A$2:$C$24,3,0),VLOOKUP((A782-1),Оп28_BYN→RUB!$A$2:$C$24,3,0)),$B$2:$G$1990,5,0)-VLOOKUP(B782,$B$2:$G$1990,5,0))/365+(VLOOKUP(IF(C782="Нет",VLOOKUP(A782,Оп28_BYN→RUB!$A$2:$C$24,3,0),VLOOKUP((A782-1),Оп28_BYN→RUB!$A$2:$C$24,3,0)),$B$2:$G$1990,6,0)-VLOOKUP(B782,$B$2:$G$1990,6,0))/366)</f>
        <v>227.71298551028391</v>
      </c>
      <c r="F782" s="54">
        <f>COUNTIF(D783:$D$1990,365)</f>
        <v>842</v>
      </c>
      <c r="G782" s="54">
        <f>COUNTIF(D783:$D$1990,366)</f>
        <v>366</v>
      </c>
      <c r="H782" s="50"/>
    </row>
    <row r="783" spans="1:8" x14ac:dyDescent="0.25">
      <c r="A783" s="54">
        <f>COUNTIF($C$3:C783,"Да")</f>
        <v>8</v>
      </c>
      <c r="B783" s="53">
        <f t="shared" si="24"/>
        <v>46181</v>
      </c>
      <c r="C783" s="53" t="str">
        <f>IF(ISERROR(VLOOKUP(B783,Оп28_BYN→RUB!$C$3:$C$24,1,0)),"Нет","Да")</f>
        <v>Нет</v>
      </c>
      <c r="D783" s="54">
        <f t="shared" si="25"/>
        <v>365</v>
      </c>
      <c r="E783" s="55">
        <f>('Все выпуски'!$J$4*'Все выпуски'!$J$8)*((VLOOKUP(IF(C783="Нет",VLOOKUP(A783,Оп28_BYN→RUB!$A$2:$C$24,3,0),VLOOKUP((A783-1),Оп28_BYN→RUB!$A$2:$C$24,3,0)),$B$2:$G$1990,5,0)-VLOOKUP(B783,$B$2:$G$1990,5,0))/365+(VLOOKUP(IF(C783="Нет",VLOOKUP(A783,Оп28_BYN→RUB!$A$2:$C$24,3,0),VLOOKUP((A783-1),Оп28_BYN→RUB!$A$2:$C$24,3,0)),$B$2:$G$1990,6,0)-VLOOKUP(B783,$B$2:$G$1990,6,0))/366)</f>
        <v>234.41042626058635</v>
      </c>
      <c r="F783" s="54">
        <f>COUNTIF(D784:$D$1990,365)</f>
        <v>841</v>
      </c>
      <c r="G783" s="54">
        <f>COUNTIF(D784:$D$1990,366)</f>
        <v>366</v>
      </c>
      <c r="H783" s="50"/>
    </row>
    <row r="784" spans="1:8" x14ac:dyDescent="0.25">
      <c r="A784" s="54">
        <f>COUNTIF($C$3:C784,"Да")</f>
        <v>8</v>
      </c>
      <c r="B784" s="53">
        <f t="shared" si="24"/>
        <v>46182</v>
      </c>
      <c r="C784" s="53" t="str">
        <f>IF(ISERROR(VLOOKUP(B784,Оп28_BYN→RUB!$C$3:$C$24,1,0)),"Нет","Да")</f>
        <v>Нет</v>
      </c>
      <c r="D784" s="54">
        <f t="shared" si="25"/>
        <v>365</v>
      </c>
      <c r="E784" s="55">
        <f>('Все выпуски'!$J$4*'Все выпуски'!$J$8)*((VLOOKUP(IF(C784="Нет",VLOOKUP(A784,Оп28_BYN→RUB!$A$2:$C$24,3,0),VLOOKUP((A784-1),Оп28_BYN→RUB!$A$2:$C$24,3,0)),$B$2:$G$1990,5,0)-VLOOKUP(B784,$B$2:$G$1990,5,0))/365+(VLOOKUP(IF(C784="Нет",VLOOKUP(A784,Оп28_BYN→RUB!$A$2:$C$24,3,0),VLOOKUP((A784-1),Оп28_BYN→RUB!$A$2:$C$24,3,0)),$B$2:$G$1990,6,0)-VLOOKUP(B784,$B$2:$G$1990,6,0))/366)</f>
        <v>241.10786701088881</v>
      </c>
      <c r="F784" s="54">
        <f>COUNTIF(D785:$D$1990,365)</f>
        <v>840</v>
      </c>
      <c r="G784" s="54">
        <f>COUNTIF(D785:$D$1990,366)</f>
        <v>366</v>
      </c>
      <c r="H784" s="50"/>
    </row>
    <row r="785" spans="1:8" x14ac:dyDescent="0.25">
      <c r="A785" s="54">
        <f>COUNTIF($C$3:C785,"Да")</f>
        <v>8</v>
      </c>
      <c r="B785" s="53">
        <f t="shared" si="24"/>
        <v>46183</v>
      </c>
      <c r="C785" s="53" t="str">
        <f>IF(ISERROR(VLOOKUP(B785,Оп28_BYN→RUB!$C$3:$C$24,1,0)),"Нет","Да")</f>
        <v>Нет</v>
      </c>
      <c r="D785" s="54">
        <f t="shared" si="25"/>
        <v>365</v>
      </c>
      <c r="E785" s="55">
        <f>('Все выпуски'!$J$4*'Все выпуски'!$J$8)*((VLOOKUP(IF(C785="Нет",VLOOKUP(A785,Оп28_BYN→RUB!$A$2:$C$24,3,0),VLOOKUP((A785-1),Оп28_BYN→RUB!$A$2:$C$24,3,0)),$B$2:$G$1990,5,0)-VLOOKUP(B785,$B$2:$G$1990,5,0))/365+(VLOOKUP(IF(C785="Нет",VLOOKUP(A785,Оп28_BYN→RUB!$A$2:$C$24,3,0),VLOOKUP((A785-1),Оп28_BYN→RUB!$A$2:$C$24,3,0)),$B$2:$G$1990,6,0)-VLOOKUP(B785,$B$2:$G$1990,6,0))/366)</f>
        <v>247.8053077611913</v>
      </c>
      <c r="F785" s="54">
        <f>COUNTIF(D786:$D$1990,365)</f>
        <v>839</v>
      </c>
      <c r="G785" s="54">
        <f>COUNTIF(D786:$D$1990,366)</f>
        <v>366</v>
      </c>
      <c r="H785" s="50"/>
    </row>
    <row r="786" spans="1:8" x14ac:dyDescent="0.25">
      <c r="A786" s="54">
        <f>COUNTIF($C$3:C786,"Да")</f>
        <v>8</v>
      </c>
      <c r="B786" s="53">
        <f t="shared" si="24"/>
        <v>46184</v>
      </c>
      <c r="C786" s="53" t="str">
        <f>IF(ISERROR(VLOOKUP(B786,Оп28_BYN→RUB!$C$3:$C$24,1,0)),"Нет","Да")</f>
        <v>Нет</v>
      </c>
      <c r="D786" s="54">
        <f t="shared" si="25"/>
        <v>365</v>
      </c>
      <c r="E786" s="55">
        <f>('Все выпуски'!$J$4*'Все выпуски'!$J$8)*((VLOOKUP(IF(C786="Нет",VLOOKUP(A786,Оп28_BYN→RUB!$A$2:$C$24,3,0),VLOOKUP((A786-1),Оп28_BYN→RUB!$A$2:$C$24,3,0)),$B$2:$G$1990,5,0)-VLOOKUP(B786,$B$2:$G$1990,5,0))/365+(VLOOKUP(IF(C786="Нет",VLOOKUP(A786,Оп28_BYN→RUB!$A$2:$C$24,3,0),VLOOKUP((A786-1),Оп28_BYN→RUB!$A$2:$C$24,3,0)),$B$2:$G$1990,6,0)-VLOOKUP(B786,$B$2:$G$1990,6,0))/366)</f>
        <v>254.50274851149376</v>
      </c>
      <c r="F786" s="54">
        <f>COUNTIF(D787:$D$1990,365)</f>
        <v>838</v>
      </c>
      <c r="G786" s="54">
        <f>COUNTIF(D787:$D$1990,366)</f>
        <v>366</v>
      </c>
      <c r="H786" s="50"/>
    </row>
    <row r="787" spans="1:8" x14ac:dyDescent="0.25">
      <c r="A787" s="54">
        <f>COUNTIF($C$3:C787,"Да")</f>
        <v>8</v>
      </c>
      <c r="B787" s="53">
        <f t="shared" si="24"/>
        <v>46185</v>
      </c>
      <c r="C787" s="53" t="str">
        <f>IF(ISERROR(VLOOKUP(B787,Оп28_BYN→RUB!$C$3:$C$24,1,0)),"Нет","Да")</f>
        <v>Нет</v>
      </c>
      <c r="D787" s="54">
        <f t="shared" si="25"/>
        <v>365</v>
      </c>
      <c r="E787" s="55">
        <f>('Все выпуски'!$J$4*'Все выпуски'!$J$8)*((VLOOKUP(IF(C787="Нет",VLOOKUP(A787,Оп28_BYN→RUB!$A$2:$C$24,3,0),VLOOKUP((A787-1),Оп28_BYN→RUB!$A$2:$C$24,3,0)),$B$2:$G$1990,5,0)-VLOOKUP(B787,$B$2:$G$1990,5,0))/365+(VLOOKUP(IF(C787="Нет",VLOOKUP(A787,Оп28_BYN→RUB!$A$2:$C$24,3,0),VLOOKUP((A787-1),Оп28_BYN→RUB!$A$2:$C$24,3,0)),$B$2:$G$1990,6,0)-VLOOKUP(B787,$B$2:$G$1990,6,0))/366)</f>
        <v>261.20018926179625</v>
      </c>
      <c r="F787" s="54">
        <f>COUNTIF(D788:$D$1990,365)</f>
        <v>837</v>
      </c>
      <c r="G787" s="54">
        <f>COUNTIF(D788:$D$1990,366)</f>
        <v>366</v>
      </c>
      <c r="H787" s="50"/>
    </row>
    <row r="788" spans="1:8" x14ac:dyDescent="0.25">
      <c r="A788" s="54">
        <f>COUNTIF($C$3:C788,"Да")</f>
        <v>8</v>
      </c>
      <c r="B788" s="53">
        <f t="shared" si="24"/>
        <v>46186</v>
      </c>
      <c r="C788" s="53" t="str">
        <f>IF(ISERROR(VLOOKUP(B788,Оп28_BYN→RUB!$C$3:$C$24,1,0)),"Нет","Да")</f>
        <v>Нет</v>
      </c>
      <c r="D788" s="54">
        <f t="shared" si="25"/>
        <v>365</v>
      </c>
      <c r="E788" s="55">
        <f>('Все выпуски'!$J$4*'Все выпуски'!$J$8)*((VLOOKUP(IF(C788="Нет",VLOOKUP(A788,Оп28_BYN→RUB!$A$2:$C$24,3,0),VLOOKUP((A788-1),Оп28_BYN→RUB!$A$2:$C$24,3,0)),$B$2:$G$1990,5,0)-VLOOKUP(B788,$B$2:$G$1990,5,0))/365+(VLOOKUP(IF(C788="Нет",VLOOKUP(A788,Оп28_BYN→RUB!$A$2:$C$24,3,0),VLOOKUP((A788-1),Оп28_BYN→RUB!$A$2:$C$24,3,0)),$B$2:$G$1990,6,0)-VLOOKUP(B788,$B$2:$G$1990,6,0))/366)</f>
        <v>267.89763001209866</v>
      </c>
      <c r="F788" s="54">
        <f>COUNTIF(D789:$D$1990,365)</f>
        <v>836</v>
      </c>
      <c r="G788" s="54">
        <f>COUNTIF(D789:$D$1990,366)</f>
        <v>366</v>
      </c>
      <c r="H788" s="50"/>
    </row>
    <row r="789" spans="1:8" x14ac:dyDescent="0.25">
      <c r="A789" s="54">
        <f>COUNTIF($C$3:C789,"Да")</f>
        <v>8</v>
      </c>
      <c r="B789" s="53">
        <f t="shared" si="24"/>
        <v>46187</v>
      </c>
      <c r="C789" s="53" t="str">
        <f>IF(ISERROR(VLOOKUP(B789,Оп28_BYN→RUB!$C$3:$C$24,1,0)),"Нет","Да")</f>
        <v>Нет</v>
      </c>
      <c r="D789" s="54">
        <f t="shared" si="25"/>
        <v>365</v>
      </c>
      <c r="E789" s="55">
        <f>('Все выпуски'!$J$4*'Все выпуски'!$J$8)*((VLOOKUP(IF(C789="Нет",VLOOKUP(A789,Оп28_BYN→RUB!$A$2:$C$24,3,0),VLOOKUP((A789-1),Оп28_BYN→RUB!$A$2:$C$24,3,0)),$B$2:$G$1990,5,0)-VLOOKUP(B789,$B$2:$G$1990,5,0))/365+(VLOOKUP(IF(C789="Нет",VLOOKUP(A789,Оп28_BYN→RUB!$A$2:$C$24,3,0),VLOOKUP((A789-1),Оп28_BYN→RUB!$A$2:$C$24,3,0)),$B$2:$G$1990,6,0)-VLOOKUP(B789,$B$2:$G$1990,6,0))/366)</f>
        <v>274.59507076240118</v>
      </c>
      <c r="F789" s="54">
        <f>COUNTIF(D790:$D$1990,365)</f>
        <v>835</v>
      </c>
      <c r="G789" s="54">
        <f>COUNTIF(D790:$D$1990,366)</f>
        <v>366</v>
      </c>
      <c r="H789" s="50"/>
    </row>
    <row r="790" spans="1:8" x14ac:dyDescent="0.25">
      <c r="A790" s="54">
        <f>COUNTIF($C$3:C790,"Да")</f>
        <v>8</v>
      </c>
      <c r="B790" s="53">
        <f t="shared" si="24"/>
        <v>46188</v>
      </c>
      <c r="C790" s="53" t="str">
        <f>IF(ISERROR(VLOOKUP(B790,Оп28_BYN→RUB!$C$3:$C$24,1,0)),"Нет","Да")</f>
        <v>Нет</v>
      </c>
      <c r="D790" s="54">
        <f t="shared" si="25"/>
        <v>365</v>
      </c>
      <c r="E790" s="55">
        <f>('Все выпуски'!$J$4*'Все выпуски'!$J$8)*((VLOOKUP(IF(C790="Нет",VLOOKUP(A790,Оп28_BYN→RUB!$A$2:$C$24,3,0),VLOOKUP((A790-1),Оп28_BYN→RUB!$A$2:$C$24,3,0)),$B$2:$G$1990,5,0)-VLOOKUP(B790,$B$2:$G$1990,5,0))/365+(VLOOKUP(IF(C790="Нет",VLOOKUP(A790,Оп28_BYN→RUB!$A$2:$C$24,3,0),VLOOKUP((A790-1),Оп28_BYN→RUB!$A$2:$C$24,3,0)),$B$2:$G$1990,6,0)-VLOOKUP(B790,$B$2:$G$1990,6,0))/366)</f>
        <v>281.29251151270364</v>
      </c>
      <c r="F790" s="54">
        <f>COUNTIF(D791:$D$1990,365)</f>
        <v>834</v>
      </c>
      <c r="G790" s="54">
        <f>COUNTIF(D791:$D$1990,366)</f>
        <v>366</v>
      </c>
      <c r="H790" s="50"/>
    </row>
    <row r="791" spans="1:8" x14ac:dyDescent="0.25">
      <c r="A791" s="54">
        <f>COUNTIF($C$3:C791,"Да")</f>
        <v>8</v>
      </c>
      <c r="B791" s="53">
        <f t="shared" si="24"/>
        <v>46189</v>
      </c>
      <c r="C791" s="53" t="str">
        <f>IF(ISERROR(VLOOKUP(B791,Оп28_BYN→RUB!$C$3:$C$24,1,0)),"Нет","Да")</f>
        <v>Нет</v>
      </c>
      <c r="D791" s="54">
        <f t="shared" si="25"/>
        <v>365</v>
      </c>
      <c r="E791" s="55">
        <f>('Все выпуски'!$J$4*'Все выпуски'!$J$8)*((VLOOKUP(IF(C791="Нет",VLOOKUP(A791,Оп28_BYN→RUB!$A$2:$C$24,3,0),VLOOKUP((A791-1),Оп28_BYN→RUB!$A$2:$C$24,3,0)),$B$2:$G$1990,5,0)-VLOOKUP(B791,$B$2:$G$1990,5,0))/365+(VLOOKUP(IF(C791="Нет",VLOOKUP(A791,Оп28_BYN→RUB!$A$2:$C$24,3,0),VLOOKUP((A791-1),Оп28_BYN→RUB!$A$2:$C$24,3,0)),$B$2:$G$1990,6,0)-VLOOKUP(B791,$B$2:$G$1990,6,0))/366)</f>
        <v>287.9899522630061</v>
      </c>
      <c r="F791" s="54">
        <f>COUNTIF(D792:$D$1990,365)</f>
        <v>833</v>
      </c>
      <c r="G791" s="54">
        <f>COUNTIF(D792:$D$1990,366)</f>
        <v>366</v>
      </c>
      <c r="H791" s="50"/>
    </row>
    <row r="792" spans="1:8" x14ac:dyDescent="0.25">
      <c r="A792" s="54">
        <f>COUNTIF($C$3:C792,"Да")</f>
        <v>8</v>
      </c>
      <c r="B792" s="53">
        <f t="shared" si="24"/>
        <v>46190</v>
      </c>
      <c r="C792" s="53" t="str">
        <f>IF(ISERROR(VLOOKUP(B792,Оп28_BYN→RUB!$C$3:$C$24,1,0)),"Нет","Да")</f>
        <v>Нет</v>
      </c>
      <c r="D792" s="54">
        <f t="shared" si="25"/>
        <v>365</v>
      </c>
      <c r="E792" s="55">
        <f>('Все выпуски'!$J$4*'Все выпуски'!$J$8)*((VLOOKUP(IF(C792="Нет",VLOOKUP(A792,Оп28_BYN→RUB!$A$2:$C$24,3,0),VLOOKUP((A792-1),Оп28_BYN→RUB!$A$2:$C$24,3,0)),$B$2:$G$1990,5,0)-VLOOKUP(B792,$B$2:$G$1990,5,0))/365+(VLOOKUP(IF(C792="Нет",VLOOKUP(A792,Оп28_BYN→RUB!$A$2:$C$24,3,0),VLOOKUP((A792-1),Оп28_BYN→RUB!$A$2:$C$24,3,0)),$B$2:$G$1990,6,0)-VLOOKUP(B792,$B$2:$G$1990,6,0))/366)</f>
        <v>294.68739301330857</v>
      </c>
      <c r="F792" s="54">
        <f>COUNTIF(D793:$D$1990,365)</f>
        <v>832</v>
      </c>
      <c r="G792" s="54">
        <f>COUNTIF(D793:$D$1990,366)</f>
        <v>366</v>
      </c>
      <c r="H792" s="50"/>
    </row>
    <row r="793" spans="1:8" x14ac:dyDescent="0.25">
      <c r="A793" s="54">
        <f>COUNTIF($C$3:C793,"Да")</f>
        <v>8</v>
      </c>
      <c r="B793" s="53">
        <f t="shared" si="24"/>
        <v>46191</v>
      </c>
      <c r="C793" s="53" t="str">
        <f>IF(ISERROR(VLOOKUP(B793,Оп28_BYN→RUB!$C$3:$C$24,1,0)),"Нет","Да")</f>
        <v>Нет</v>
      </c>
      <c r="D793" s="54">
        <f t="shared" si="25"/>
        <v>365</v>
      </c>
      <c r="E793" s="55">
        <f>('Все выпуски'!$J$4*'Все выпуски'!$J$8)*((VLOOKUP(IF(C793="Нет",VLOOKUP(A793,Оп28_BYN→RUB!$A$2:$C$24,3,0),VLOOKUP((A793-1),Оп28_BYN→RUB!$A$2:$C$24,3,0)),$B$2:$G$1990,5,0)-VLOOKUP(B793,$B$2:$G$1990,5,0))/365+(VLOOKUP(IF(C793="Нет",VLOOKUP(A793,Оп28_BYN→RUB!$A$2:$C$24,3,0),VLOOKUP((A793-1),Оп28_BYN→RUB!$A$2:$C$24,3,0)),$B$2:$G$1990,6,0)-VLOOKUP(B793,$B$2:$G$1990,6,0))/366)</f>
        <v>301.38483376361103</v>
      </c>
      <c r="F793" s="54">
        <f>COUNTIF(D794:$D$1990,365)</f>
        <v>831</v>
      </c>
      <c r="G793" s="54">
        <f>COUNTIF(D794:$D$1990,366)</f>
        <v>366</v>
      </c>
      <c r="H793" s="50"/>
    </row>
    <row r="794" spans="1:8" x14ac:dyDescent="0.25">
      <c r="A794" s="54">
        <f>COUNTIF($C$3:C794,"Да")</f>
        <v>8</v>
      </c>
      <c r="B794" s="53">
        <f t="shared" si="24"/>
        <v>46192</v>
      </c>
      <c r="C794" s="53" t="str">
        <f>IF(ISERROR(VLOOKUP(B794,Оп28_BYN→RUB!$C$3:$C$24,1,0)),"Нет","Да")</f>
        <v>Нет</v>
      </c>
      <c r="D794" s="54">
        <f t="shared" si="25"/>
        <v>365</v>
      </c>
      <c r="E794" s="55">
        <f>('Все выпуски'!$J$4*'Все выпуски'!$J$8)*((VLOOKUP(IF(C794="Нет",VLOOKUP(A794,Оп28_BYN→RUB!$A$2:$C$24,3,0),VLOOKUP((A794-1),Оп28_BYN→RUB!$A$2:$C$24,3,0)),$B$2:$G$1990,5,0)-VLOOKUP(B794,$B$2:$G$1990,5,0))/365+(VLOOKUP(IF(C794="Нет",VLOOKUP(A794,Оп28_BYN→RUB!$A$2:$C$24,3,0),VLOOKUP((A794-1),Оп28_BYN→RUB!$A$2:$C$24,3,0)),$B$2:$G$1990,6,0)-VLOOKUP(B794,$B$2:$G$1990,6,0))/366)</f>
        <v>308.08227451391355</v>
      </c>
      <c r="F794" s="54">
        <f>COUNTIF(D795:$D$1990,365)</f>
        <v>830</v>
      </c>
      <c r="G794" s="54">
        <f>COUNTIF(D795:$D$1990,366)</f>
        <v>366</v>
      </c>
      <c r="H794" s="50"/>
    </row>
    <row r="795" spans="1:8" x14ac:dyDescent="0.25">
      <c r="A795" s="54">
        <f>COUNTIF($C$3:C795,"Да")</f>
        <v>8</v>
      </c>
      <c r="B795" s="53">
        <f t="shared" si="24"/>
        <v>46193</v>
      </c>
      <c r="C795" s="53" t="str">
        <f>IF(ISERROR(VLOOKUP(B795,Оп28_BYN→RUB!$C$3:$C$24,1,0)),"Нет","Да")</f>
        <v>Нет</v>
      </c>
      <c r="D795" s="54">
        <f t="shared" si="25"/>
        <v>365</v>
      </c>
      <c r="E795" s="55">
        <f>('Все выпуски'!$J$4*'Все выпуски'!$J$8)*((VLOOKUP(IF(C795="Нет",VLOOKUP(A795,Оп28_BYN→RUB!$A$2:$C$24,3,0),VLOOKUP((A795-1),Оп28_BYN→RUB!$A$2:$C$24,3,0)),$B$2:$G$1990,5,0)-VLOOKUP(B795,$B$2:$G$1990,5,0))/365+(VLOOKUP(IF(C795="Нет",VLOOKUP(A795,Оп28_BYN→RUB!$A$2:$C$24,3,0),VLOOKUP((A795-1),Оп28_BYN→RUB!$A$2:$C$24,3,0)),$B$2:$G$1990,6,0)-VLOOKUP(B795,$B$2:$G$1990,6,0))/366)</f>
        <v>314.77971526421595</v>
      </c>
      <c r="F795" s="54">
        <f>COUNTIF(D796:$D$1990,365)</f>
        <v>829</v>
      </c>
      <c r="G795" s="54">
        <f>COUNTIF(D796:$D$1990,366)</f>
        <v>366</v>
      </c>
      <c r="H795" s="50"/>
    </row>
    <row r="796" spans="1:8" x14ac:dyDescent="0.25">
      <c r="A796" s="54">
        <f>COUNTIF($C$3:C796,"Да")</f>
        <v>8</v>
      </c>
      <c r="B796" s="53">
        <f t="shared" si="24"/>
        <v>46194</v>
      </c>
      <c r="C796" s="53" t="str">
        <f>IF(ISERROR(VLOOKUP(B796,Оп28_BYN→RUB!$C$3:$C$24,1,0)),"Нет","Да")</f>
        <v>Нет</v>
      </c>
      <c r="D796" s="54">
        <f t="shared" si="25"/>
        <v>365</v>
      </c>
      <c r="E796" s="55">
        <f>('Все выпуски'!$J$4*'Все выпуски'!$J$8)*((VLOOKUP(IF(C796="Нет",VLOOKUP(A796,Оп28_BYN→RUB!$A$2:$C$24,3,0),VLOOKUP((A796-1),Оп28_BYN→RUB!$A$2:$C$24,3,0)),$B$2:$G$1990,5,0)-VLOOKUP(B796,$B$2:$G$1990,5,0))/365+(VLOOKUP(IF(C796="Нет",VLOOKUP(A796,Оп28_BYN→RUB!$A$2:$C$24,3,0),VLOOKUP((A796-1),Оп28_BYN→RUB!$A$2:$C$24,3,0)),$B$2:$G$1990,6,0)-VLOOKUP(B796,$B$2:$G$1990,6,0))/366)</f>
        <v>321.47715601451841</v>
      </c>
      <c r="F796" s="54">
        <f>COUNTIF(D797:$D$1990,365)</f>
        <v>828</v>
      </c>
      <c r="G796" s="54">
        <f>COUNTIF(D797:$D$1990,366)</f>
        <v>366</v>
      </c>
      <c r="H796" s="50"/>
    </row>
    <row r="797" spans="1:8" x14ac:dyDescent="0.25">
      <c r="A797" s="54">
        <f>COUNTIF($C$3:C797,"Да")</f>
        <v>8</v>
      </c>
      <c r="B797" s="53">
        <f t="shared" si="24"/>
        <v>46195</v>
      </c>
      <c r="C797" s="53" t="str">
        <f>IF(ISERROR(VLOOKUP(B797,Оп28_BYN→RUB!$C$3:$C$24,1,0)),"Нет","Да")</f>
        <v>Нет</v>
      </c>
      <c r="D797" s="54">
        <f t="shared" si="25"/>
        <v>365</v>
      </c>
      <c r="E797" s="55">
        <f>('Все выпуски'!$J$4*'Все выпуски'!$J$8)*((VLOOKUP(IF(C797="Нет",VLOOKUP(A797,Оп28_BYN→RUB!$A$2:$C$24,3,0),VLOOKUP((A797-1),Оп28_BYN→RUB!$A$2:$C$24,3,0)),$B$2:$G$1990,5,0)-VLOOKUP(B797,$B$2:$G$1990,5,0))/365+(VLOOKUP(IF(C797="Нет",VLOOKUP(A797,Оп28_BYN→RUB!$A$2:$C$24,3,0),VLOOKUP((A797-1),Оп28_BYN→RUB!$A$2:$C$24,3,0)),$B$2:$G$1990,6,0)-VLOOKUP(B797,$B$2:$G$1990,6,0))/366)</f>
        <v>328.17459676482093</v>
      </c>
      <c r="F797" s="54">
        <f>COUNTIF(D798:$D$1990,365)</f>
        <v>827</v>
      </c>
      <c r="G797" s="54">
        <f>COUNTIF(D798:$D$1990,366)</f>
        <v>366</v>
      </c>
      <c r="H797" s="50"/>
    </row>
    <row r="798" spans="1:8" x14ac:dyDescent="0.25">
      <c r="A798" s="54">
        <f>COUNTIF($C$3:C798,"Да")</f>
        <v>8</v>
      </c>
      <c r="B798" s="53">
        <f t="shared" si="24"/>
        <v>46196</v>
      </c>
      <c r="C798" s="53" t="str">
        <f>IF(ISERROR(VLOOKUP(B798,Оп28_BYN→RUB!$C$3:$C$24,1,0)),"Нет","Да")</f>
        <v>Нет</v>
      </c>
      <c r="D798" s="54">
        <f t="shared" si="25"/>
        <v>365</v>
      </c>
      <c r="E798" s="55">
        <f>('Все выпуски'!$J$4*'Все выпуски'!$J$8)*((VLOOKUP(IF(C798="Нет",VLOOKUP(A798,Оп28_BYN→RUB!$A$2:$C$24,3,0),VLOOKUP((A798-1),Оп28_BYN→RUB!$A$2:$C$24,3,0)),$B$2:$G$1990,5,0)-VLOOKUP(B798,$B$2:$G$1990,5,0))/365+(VLOOKUP(IF(C798="Нет",VLOOKUP(A798,Оп28_BYN→RUB!$A$2:$C$24,3,0),VLOOKUP((A798-1),Оп28_BYN→RUB!$A$2:$C$24,3,0)),$B$2:$G$1990,6,0)-VLOOKUP(B798,$B$2:$G$1990,6,0))/366)</f>
        <v>334.87203751512334</v>
      </c>
      <c r="F798" s="54">
        <f>COUNTIF(D799:$D$1990,365)</f>
        <v>826</v>
      </c>
      <c r="G798" s="54">
        <f>COUNTIF(D799:$D$1990,366)</f>
        <v>366</v>
      </c>
      <c r="H798" s="50"/>
    </row>
    <row r="799" spans="1:8" x14ac:dyDescent="0.25">
      <c r="A799" s="54">
        <f>COUNTIF($C$3:C799,"Да")</f>
        <v>8</v>
      </c>
      <c r="B799" s="53">
        <f t="shared" si="24"/>
        <v>46197</v>
      </c>
      <c r="C799" s="53" t="str">
        <f>IF(ISERROR(VLOOKUP(B799,Оп28_BYN→RUB!$C$3:$C$24,1,0)),"Нет","Да")</f>
        <v>Нет</v>
      </c>
      <c r="D799" s="54">
        <f t="shared" si="25"/>
        <v>365</v>
      </c>
      <c r="E799" s="55">
        <f>('Все выпуски'!$J$4*'Все выпуски'!$J$8)*((VLOOKUP(IF(C799="Нет",VLOOKUP(A799,Оп28_BYN→RUB!$A$2:$C$24,3,0),VLOOKUP((A799-1),Оп28_BYN→RUB!$A$2:$C$24,3,0)),$B$2:$G$1990,5,0)-VLOOKUP(B799,$B$2:$G$1990,5,0))/365+(VLOOKUP(IF(C799="Нет",VLOOKUP(A799,Оп28_BYN→RUB!$A$2:$C$24,3,0),VLOOKUP((A799-1),Оп28_BYN→RUB!$A$2:$C$24,3,0)),$B$2:$G$1990,6,0)-VLOOKUP(B799,$B$2:$G$1990,6,0))/366)</f>
        <v>341.56947826542586</v>
      </c>
      <c r="F799" s="54">
        <f>COUNTIF(D800:$D$1990,365)</f>
        <v>825</v>
      </c>
      <c r="G799" s="54">
        <f>COUNTIF(D800:$D$1990,366)</f>
        <v>366</v>
      </c>
      <c r="H799" s="50"/>
    </row>
    <row r="800" spans="1:8" x14ac:dyDescent="0.25">
      <c r="A800" s="54">
        <f>COUNTIF($C$3:C800,"Да")</f>
        <v>8</v>
      </c>
      <c r="B800" s="53">
        <f t="shared" si="24"/>
        <v>46198</v>
      </c>
      <c r="C800" s="53" t="str">
        <f>IF(ISERROR(VLOOKUP(B800,Оп28_BYN→RUB!$C$3:$C$24,1,0)),"Нет","Да")</f>
        <v>Нет</v>
      </c>
      <c r="D800" s="54">
        <f t="shared" si="25"/>
        <v>365</v>
      </c>
      <c r="E800" s="55">
        <f>('Все выпуски'!$J$4*'Все выпуски'!$J$8)*((VLOOKUP(IF(C800="Нет",VLOOKUP(A800,Оп28_BYN→RUB!$A$2:$C$24,3,0),VLOOKUP((A800-1),Оп28_BYN→RUB!$A$2:$C$24,3,0)),$B$2:$G$1990,5,0)-VLOOKUP(B800,$B$2:$G$1990,5,0))/365+(VLOOKUP(IF(C800="Нет",VLOOKUP(A800,Оп28_BYN→RUB!$A$2:$C$24,3,0),VLOOKUP((A800-1),Оп28_BYN→RUB!$A$2:$C$24,3,0)),$B$2:$G$1990,6,0)-VLOOKUP(B800,$B$2:$G$1990,6,0))/366)</f>
        <v>348.26691901572832</v>
      </c>
      <c r="F800" s="54">
        <f>COUNTIF(D801:$D$1990,365)</f>
        <v>824</v>
      </c>
      <c r="G800" s="54">
        <f>COUNTIF(D801:$D$1990,366)</f>
        <v>366</v>
      </c>
      <c r="H800" s="50"/>
    </row>
    <row r="801" spans="1:8" x14ac:dyDescent="0.25">
      <c r="A801" s="54">
        <f>COUNTIF($C$3:C801,"Да")</f>
        <v>8</v>
      </c>
      <c r="B801" s="53">
        <f t="shared" si="24"/>
        <v>46199</v>
      </c>
      <c r="C801" s="53" t="str">
        <f>IF(ISERROR(VLOOKUP(B801,Оп28_BYN→RUB!$C$3:$C$24,1,0)),"Нет","Да")</f>
        <v>Нет</v>
      </c>
      <c r="D801" s="54">
        <f t="shared" si="25"/>
        <v>365</v>
      </c>
      <c r="E801" s="55">
        <f>('Все выпуски'!$J$4*'Все выпуски'!$J$8)*((VLOOKUP(IF(C801="Нет",VLOOKUP(A801,Оп28_BYN→RUB!$A$2:$C$24,3,0),VLOOKUP((A801-1),Оп28_BYN→RUB!$A$2:$C$24,3,0)),$B$2:$G$1990,5,0)-VLOOKUP(B801,$B$2:$G$1990,5,0))/365+(VLOOKUP(IF(C801="Нет",VLOOKUP(A801,Оп28_BYN→RUB!$A$2:$C$24,3,0),VLOOKUP((A801-1),Оп28_BYN→RUB!$A$2:$C$24,3,0)),$B$2:$G$1990,6,0)-VLOOKUP(B801,$B$2:$G$1990,6,0))/366)</f>
        <v>354.96435976603073</v>
      </c>
      <c r="F801" s="54">
        <f>COUNTIF(D802:$D$1990,365)</f>
        <v>823</v>
      </c>
      <c r="G801" s="54">
        <f>COUNTIF(D802:$D$1990,366)</f>
        <v>366</v>
      </c>
      <c r="H801" s="50"/>
    </row>
    <row r="802" spans="1:8" x14ac:dyDescent="0.25">
      <c r="A802" s="54">
        <f>COUNTIF($C$3:C802,"Да")</f>
        <v>8</v>
      </c>
      <c r="B802" s="53">
        <f t="shared" si="24"/>
        <v>46200</v>
      </c>
      <c r="C802" s="53" t="str">
        <f>IF(ISERROR(VLOOKUP(B802,Оп28_BYN→RUB!$C$3:$C$24,1,0)),"Нет","Да")</f>
        <v>Нет</v>
      </c>
      <c r="D802" s="54">
        <f t="shared" si="25"/>
        <v>365</v>
      </c>
      <c r="E802" s="55">
        <f>('Все выпуски'!$J$4*'Все выпуски'!$J$8)*((VLOOKUP(IF(C802="Нет",VLOOKUP(A802,Оп28_BYN→RUB!$A$2:$C$24,3,0),VLOOKUP((A802-1),Оп28_BYN→RUB!$A$2:$C$24,3,0)),$B$2:$G$1990,5,0)-VLOOKUP(B802,$B$2:$G$1990,5,0))/365+(VLOOKUP(IF(C802="Нет",VLOOKUP(A802,Оп28_BYN→RUB!$A$2:$C$24,3,0),VLOOKUP((A802-1),Оп28_BYN→RUB!$A$2:$C$24,3,0)),$B$2:$G$1990,6,0)-VLOOKUP(B802,$B$2:$G$1990,6,0))/366)</f>
        <v>361.66180051633324</v>
      </c>
      <c r="F802" s="54">
        <f>COUNTIF(D803:$D$1990,365)</f>
        <v>822</v>
      </c>
      <c r="G802" s="54">
        <f>COUNTIF(D803:$D$1990,366)</f>
        <v>366</v>
      </c>
      <c r="H802" s="50"/>
    </row>
    <row r="803" spans="1:8" x14ac:dyDescent="0.25">
      <c r="A803" s="54">
        <f>COUNTIF($C$3:C803,"Да")</f>
        <v>8</v>
      </c>
      <c r="B803" s="53">
        <f t="shared" si="24"/>
        <v>46201</v>
      </c>
      <c r="C803" s="53" t="str">
        <f>IF(ISERROR(VLOOKUP(B803,Оп28_BYN→RUB!$C$3:$C$24,1,0)),"Нет","Да")</f>
        <v>Нет</v>
      </c>
      <c r="D803" s="54">
        <f t="shared" si="25"/>
        <v>365</v>
      </c>
      <c r="E803" s="55">
        <f>('Все выпуски'!$J$4*'Все выпуски'!$J$8)*((VLOOKUP(IF(C803="Нет",VLOOKUP(A803,Оп28_BYN→RUB!$A$2:$C$24,3,0),VLOOKUP((A803-1),Оп28_BYN→RUB!$A$2:$C$24,3,0)),$B$2:$G$1990,5,0)-VLOOKUP(B803,$B$2:$G$1990,5,0))/365+(VLOOKUP(IF(C803="Нет",VLOOKUP(A803,Оп28_BYN→RUB!$A$2:$C$24,3,0),VLOOKUP((A803-1),Оп28_BYN→RUB!$A$2:$C$24,3,0)),$B$2:$G$1990,6,0)-VLOOKUP(B803,$B$2:$G$1990,6,0))/366)</f>
        <v>368.35924126663571</v>
      </c>
      <c r="F803" s="54">
        <f>COUNTIF(D804:$D$1990,365)</f>
        <v>821</v>
      </c>
      <c r="G803" s="54">
        <f>COUNTIF(D804:$D$1990,366)</f>
        <v>366</v>
      </c>
      <c r="H803" s="50"/>
    </row>
    <row r="804" spans="1:8" x14ac:dyDescent="0.25">
      <c r="A804" s="54">
        <f>COUNTIF($C$3:C804,"Да")</f>
        <v>8</v>
      </c>
      <c r="B804" s="53">
        <f t="shared" si="24"/>
        <v>46202</v>
      </c>
      <c r="C804" s="53" t="str">
        <f>IF(ISERROR(VLOOKUP(B804,Оп28_BYN→RUB!$C$3:$C$24,1,0)),"Нет","Да")</f>
        <v>Нет</v>
      </c>
      <c r="D804" s="54">
        <f t="shared" si="25"/>
        <v>365</v>
      </c>
      <c r="E804" s="55">
        <f>('Все выпуски'!$J$4*'Все выпуски'!$J$8)*((VLOOKUP(IF(C804="Нет",VLOOKUP(A804,Оп28_BYN→RUB!$A$2:$C$24,3,0),VLOOKUP((A804-1),Оп28_BYN→RUB!$A$2:$C$24,3,0)),$B$2:$G$1990,5,0)-VLOOKUP(B804,$B$2:$G$1990,5,0))/365+(VLOOKUP(IF(C804="Нет",VLOOKUP(A804,Оп28_BYN→RUB!$A$2:$C$24,3,0),VLOOKUP((A804-1),Оп28_BYN→RUB!$A$2:$C$24,3,0)),$B$2:$G$1990,6,0)-VLOOKUP(B804,$B$2:$G$1990,6,0))/366)</f>
        <v>375.05668201693823</v>
      </c>
      <c r="F804" s="54">
        <f>COUNTIF(D805:$D$1990,365)</f>
        <v>820</v>
      </c>
      <c r="G804" s="54">
        <f>COUNTIF(D805:$D$1990,366)</f>
        <v>366</v>
      </c>
      <c r="H804" s="50"/>
    </row>
    <row r="805" spans="1:8" x14ac:dyDescent="0.25">
      <c r="A805" s="54">
        <f>COUNTIF($C$3:C805,"Да")</f>
        <v>8</v>
      </c>
      <c r="B805" s="53">
        <f t="shared" si="24"/>
        <v>46203</v>
      </c>
      <c r="C805" s="53" t="str">
        <f>IF(ISERROR(VLOOKUP(B805,Оп28_BYN→RUB!$C$3:$C$24,1,0)),"Нет","Да")</f>
        <v>Нет</v>
      </c>
      <c r="D805" s="54">
        <f t="shared" si="25"/>
        <v>365</v>
      </c>
      <c r="E805" s="55">
        <f>('Все выпуски'!$J$4*'Все выпуски'!$J$8)*((VLOOKUP(IF(C805="Нет",VLOOKUP(A805,Оп28_BYN→RUB!$A$2:$C$24,3,0),VLOOKUP((A805-1),Оп28_BYN→RUB!$A$2:$C$24,3,0)),$B$2:$G$1990,5,0)-VLOOKUP(B805,$B$2:$G$1990,5,0))/365+(VLOOKUP(IF(C805="Нет",VLOOKUP(A805,Оп28_BYN→RUB!$A$2:$C$24,3,0),VLOOKUP((A805-1),Оп28_BYN→RUB!$A$2:$C$24,3,0)),$B$2:$G$1990,6,0)-VLOOKUP(B805,$B$2:$G$1990,6,0))/366)</f>
        <v>381.75412276724063</v>
      </c>
      <c r="F805" s="54">
        <f>COUNTIF(D806:$D$1990,365)</f>
        <v>819</v>
      </c>
      <c r="G805" s="54">
        <f>COUNTIF(D806:$D$1990,366)</f>
        <v>366</v>
      </c>
      <c r="H805" s="50"/>
    </row>
    <row r="806" spans="1:8" x14ac:dyDescent="0.25">
      <c r="A806" s="54">
        <f>COUNTIF($C$3:C806,"Да")</f>
        <v>8</v>
      </c>
      <c r="B806" s="53">
        <f t="shared" si="24"/>
        <v>46204</v>
      </c>
      <c r="C806" s="53" t="str">
        <f>IF(ISERROR(VLOOKUP(B806,Оп28_BYN→RUB!$C$3:$C$24,1,0)),"Нет","Да")</f>
        <v>Нет</v>
      </c>
      <c r="D806" s="54">
        <f t="shared" si="25"/>
        <v>365</v>
      </c>
      <c r="E806" s="55">
        <f>('Все выпуски'!$J$4*'Все выпуски'!$J$8)*((VLOOKUP(IF(C806="Нет",VLOOKUP(A806,Оп28_BYN→RUB!$A$2:$C$24,3,0),VLOOKUP((A806-1),Оп28_BYN→RUB!$A$2:$C$24,3,0)),$B$2:$G$1990,5,0)-VLOOKUP(B806,$B$2:$G$1990,5,0))/365+(VLOOKUP(IF(C806="Нет",VLOOKUP(A806,Оп28_BYN→RUB!$A$2:$C$24,3,0),VLOOKUP((A806-1),Оп28_BYN→RUB!$A$2:$C$24,3,0)),$B$2:$G$1990,6,0)-VLOOKUP(B806,$B$2:$G$1990,6,0))/366)</f>
        <v>388.45156351754315</v>
      </c>
      <c r="F806" s="54">
        <f>COUNTIF(D807:$D$1990,365)</f>
        <v>818</v>
      </c>
      <c r="G806" s="54">
        <f>COUNTIF(D807:$D$1990,366)</f>
        <v>366</v>
      </c>
      <c r="H806" s="50"/>
    </row>
    <row r="807" spans="1:8" x14ac:dyDescent="0.25">
      <c r="A807" s="54">
        <f>COUNTIF($C$3:C807,"Да")</f>
        <v>8</v>
      </c>
      <c r="B807" s="53">
        <f t="shared" si="24"/>
        <v>46205</v>
      </c>
      <c r="C807" s="53" t="str">
        <f>IF(ISERROR(VLOOKUP(B807,Оп28_BYN→RUB!$C$3:$C$24,1,0)),"Нет","Да")</f>
        <v>Нет</v>
      </c>
      <c r="D807" s="54">
        <f t="shared" si="25"/>
        <v>365</v>
      </c>
      <c r="E807" s="55">
        <f>('Все выпуски'!$J$4*'Все выпуски'!$J$8)*((VLOOKUP(IF(C807="Нет",VLOOKUP(A807,Оп28_BYN→RUB!$A$2:$C$24,3,0),VLOOKUP((A807-1),Оп28_BYN→RUB!$A$2:$C$24,3,0)),$B$2:$G$1990,5,0)-VLOOKUP(B807,$B$2:$G$1990,5,0))/365+(VLOOKUP(IF(C807="Нет",VLOOKUP(A807,Оп28_BYN→RUB!$A$2:$C$24,3,0),VLOOKUP((A807-1),Оп28_BYN→RUB!$A$2:$C$24,3,0)),$B$2:$G$1990,6,0)-VLOOKUP(B807,$B$2:$G$1990,6,0))/366)</f>
        <v>395.14900426784561</v>
      </c>
      <c r="F807" s="54">
        <f>COUNTIF(D808:$D$1990,365)</f>
        <v>817</v>
      </c>
      <c r="G807" s="54">
        <f>COUNTIF(D808:$D$1990,366)</f>
        <v>366</v>
      </c>
      <c r="H807" s="50"/>
    </row>
    <row r="808" spans="1:8" x14ac:dyDescent="0.25">
      <c r="A808" s="54">
        <f>COUNTIF($C$3:C808,"Да")</f>
        <v>8</v>
      </c>
      <c r="B808" s="53">
        <f t="shared" si="24"/>
        <v>46206</v>
      </c>
      <c r="C808" s="53" t="str">
        <f>IF(ISERROR(VLOOKUP(B808,Оп28_BYN→RUB!$C$3:$C$24,1,0)),"Нет","Да")</f>
        <v>Нет</v>
      </c>
      <c r="D808" s="54">
        <f t="shared" si="25"/>
        <v>365</v>
      </c>
      <c r="E808" s="55">
        <f>('Все выпуски'!$J$4*'Все выпуски'!$J$8)*((VLOOKUP(IF(C808="Нет",VLOOKUP(A808,Оп28_BYN→RUB!$A$2:$C$24,3,0),VLOOKUP((A808-1),Оп28_BYN→RUB!$A$2:$C$24,3,0)),$B$2:$G$1990,5,0)-VLOOKUP(B808,$B$2:$G$1990,5,0))/365+(VLOOKUP(IF(C808="Нет",VLOOKUP(A808,Оп28_BYN→RUB!$A$2:$C$24,3,0),VLOOKUP((A808-1),Оп28_BYN→RUB!$A$2:$C$24,3,0)),$B$2:$G$1990,6,0)-VLOOKUP(B808,$B$2:$G$1990,6,0))/366)</f>
        <v>401.84644501814802</v>
      </c>
      <c r="F808" s="54">
        <f>COUNTIF(D809:$D$1990,365)</f>
        <v>816</v>
      </c>
      <c r="G808" s="54">
        <f>COUNTIF(D809:$D$1990,366)</f>
        <v>366</v>
      </c>
      <c r="H808" s="50"/>
    </row>
    <row r="809" spans="1:8" x14ac:dyDescent="0.25">
      <c r="A809" s="54">
        <f>COUNTIF($C$3:C809,"Да")</f>
        <v>8</v>
      </c>
      <c r="B809" s="53">
        <f t="shared" si="24"/>
        <v>46207</v>
      </c>
      <c r="C809" s="53" t="str">
        <f>IF(ISERROR(VLOOKUP(B809,Оп28_BYN→RUB!$C$3:$C$24,1,0)),"Нет","Да")</f>
        <v>Нет</v>
      </c>
      <c r="D809" s="54">
        <f t="shared" si="25"/>
        <v>365</v>
      </c>
      <c r="E809" s="55">
        <f>('Все выпуски'!$J$4*'Все выпуски'!$J$8)*((VLOOKUP(IF(C809="Нет",VLOOKUP(A809,Оп28_BYN→RUB!$A$2:$C$24,3,0),VLOOKUP((A809-1),Оп28_BYN→RUB!$A$2:$C$24,3,0)),$B$2:$G$1990,5,0)-VLOOKUP(B809,$B$2:$G$1990,5,0))/365+(VLOOKUP(IF(C809="Нет",VLOOKUP(A809,Оп28_BYN→RUB!$A$2:$C$24,3,0),VLOOKUP((A809-1),Оп28_BYN→RUB!$A$2:$C$24,3,0)),$B$2:$G$1990,6,0)-VLOOKUP(B809,$B$2:$G$1990,6,0))/366)</f>
        <v>408.54388576845054</v>
      </c>
      <c r="F809" s="54">
        <f>COUNTIF(D810:$D$1990,365)</f>
        <v>815</v>
      </c>
      <c r="G809" s="54">
        <f>COUNTIF(D810:$D$1990,366)</f>
        <v>366</v>
      </c>
      <c r="H809" s="50"/>
    </row>
    <row r="810" spans="1:8" x14ac:dyDescent="0.25">
      <c r="A810" s="54">
        <f>COUNTIF($C$3:C810,"Да")</f>
        <v>8</v>
      </c>
      <c r="B810" s="53">
        <f t="shared" si="24"/>
        <v>46208</v>
      </c>
      <c r="C810" s="53" t="str">
        <f>IF(ISERROR(VLOOKUP(B810,Оп28_BYN→RUB!$C$3:$C$24,1,0)),"Нет","Да")</f>
        <v>Нет</v>
      </c>
      <c r="D810" s="54">
        <f t="shared" si="25"/>
        <v>365</v>
      </c>
      <c r="E810" s="55">
        <f>('Все выпуски'!$J$4*'Все выпуски'!$J$8)*((VLOOKUP(IF(C810="Нет",VLOOKUP(A810,Оп28_BYN→RUB!$A$2:$C$24,3,0),VLOOKUP((A810-1),Оп28_BYN→RUB!$A$2:$C$24,3,0)),$B$2:$G$1990,5,0)-VLOOKUP(B810,$B$2:$G$1990,5,0))/365+(VLOOKUP(IF(C810="Нет",VLOOKUP(A810,Оп28_BYN→RUB!$A$2:$C$24,3,0),VLOOKUP((A810-1),Оп28_BYN→RUB!$A$2:$C$24,3,0)),$B$2:$G$1990,6,0)-VLOOKUP(B810,$B$2:$G$1990,6,0))/366)</f>
        <v>415.241326518753</v>
      </c>
      <c r="F810" s="54">
        <f>COUNTIF(D811:$D$1990,365)</f>
        <v>814</v>
      </c>
      <c r="G810" s="54">
        <f>COUNTIF(D811:$D$1990,366)</f>
        <v>366</v>
      </c>
      <c r="H810" s="50"/>
    </row>
    <row r="811" spans="1:8" x14ac:dyDescent="0.25">
      <c r="A811" s="54">
        <f>COUNTIF($C$3:C811,"Да")</f>
        <v>8</v>
      </c>
      <c r="B811" s="53">
        <f t="shared" si="24"/>
        <v>46209</v>
      </c>
      <c r="C811" s="53" t="str">
        <f>IF(ISERROR(VLOOKUP(B811,Оп28_BYN→RUB!$C$3:$C$24,1,0)),"Нет","Да")</f>
        <v>Нет</v>
      </c>
      <c r="D811" s="54">
        <f t="shared" si="25"/>
        <v>365</v>
      </c>
      <c r="E811" s="55">
        <f>('Все выпуски'!$J$4*'Все выпуски'!$J$8)*((VLOOKUP(IF(C811="Нет",VLOOKUP(A811,Оп28_BYN→RUB!$A$2:$C$24,3,0),VLOOKUP((A811-1),Оп28_BYN→RUB!$A$2:$C$24,3,0)),$B$2:$G$1990,5,0)-VLOOKUP(B811,$B$2:$G$1990,5,0))/365+(VLOOKUP(IF(C811="Нет",VLOOKUP(A811,Оп28_BYN→RUB!$A$2:$C$24,3,0),VLOOKUP((A811-1),Оп28_BYN→RUB!$A$2:$C$24,3,0)),$B$2:$G$1990,6,0)-VLOOKUP(B811,$B$2:$G$1990,6,0))/366)</f>
        <v>421.93876726905546</v>
      </c>
      <c r="F811" s="54">
        <f>COUNTIF(D812:$D$1990,365)</f>
        <v>813</v>
      </c>
      <c r="G811" s="54">
        <f>COUNTIF(D812:$D$1990,366)</f>
        <v>366</v>
      </c>
      <c r="H811" s="50"/>
    </row>
    <row r="812" spans="1:8" x14ac:dyDescent="0.25">
      <c r="A812" s="54">
        <f>COUNTIF($C$3:C812,"Да")</f>
        <v>8</v>
      </c>
      <c r="B812" s="53">
        <f t="shared" si="24"/>
        <v>46210</v>
      </c>
      <c r="C812" s="53" t="str">
        <f>IF(ISERROR(VLOOKUP(B812,Оп28_BYN→RUB!$C$3:$C$24,1,0)),"Нет","Да")</f>
        <v>Нет</v>
      </c>
      <c r="D812" s="54">
        <f t="shared" si="25"/>
        <v>365</v>
      </c>
      <c r="E812" s="55">
        <f>('Все выпуски'!$J$4*'Все выпуски'!$J$8)*((VLOOKUP(IF(C812="Нет",VLOOKUP(A812,Оп28_BYN→RUB!$A$2:$C$24,3,0),VLOOKUP((A812-1),Оп28_BYN→RUB!$A$2:$C$24,3,0)),$B$2:$G$1990,5,0)-VLOOKUP(B812,$B$2:$G$1990,5,0))/365+(VLOOKUP(IF(C812="Нет",VLOOKUP(A812,Оп28_BYN→RUB!$A$2:$C$24,3,0),VLOOKUP((A812-1),Оп28_BYN→RUB!$A$2:$C$24,3,0)),$B$2:$G$1990,6,0)-VLOOKUP(B812,$B$2:$G$1990,6,0))/366)</f>
        <v>428.63620801935792</v>
      </c>
      <c r="F812" s="54">
        <f>COUNTIF(D813:$D$1990,365)</f>
        <v>812</v>
      </c>
      <c r="G812" s="54">
        <f>COUNTIF(D813:$D$1990,366)</f>
        <v>366</v>
      </c>
      <c r="H812" s="50"/>
    </row>
    <row r="813" spans="1:8" x14ac:dyDescent="0.25">
      <c r="A813" s="54">
        <f>COUNTIF($C$3:C813,"Да")</f>
        <v>8</v>
      </c>
      <c r="B813" s="53">
        <f t="shared" si="24"/>
        <v>46211</v>
      </c>
      <c r="C813" s="53" t="str">
        <f>IF(ISERROR(VLOOKUP(B813,Оп28_BYN→RUB!$C$3:$C$24,1,0)),"Нет","Да")</f>
        <v>Нет</v>
      </c>
      <c r="D813" s="54">
        <f t="shared" si="25"/>
        <v>365</v>
      </c>
      <c r="E813" s="55">
        <f>('Все выпуски'!$J$4*'Все выпуски'!$J$8)*((VLOOKUP(IF(C813="Нет",VLOOKUP(A813,Оп28_BYN→RUB!$A$2:$C$24,3,0),VLOOKUP((A813-1),Оп28_BYN→RUB!$A$2:$C$24,3,0)),$B$2:$G$1990,5,0)-VLOOKUP(B813,$B$2:$G$1990,5,0))/365+(VLOOKUP(IF(C813="Нет",VLOOKUP(A813,Оп28_BYN→RUB!$A$2:$C$24,3,0),VLOOKUP((A813-1),Оп28_BYN→RUB!$A$2:$C$24,3,0)),$B$2:$G$1990,6,0)-VLOOKUP(B813,$B$2:$G$1990,6,0))/366)</f>
        <v>435.33364876966039</v>
      </c>
      <c r="F813" s="54">
        <f>COUNTIF(D814:$D$1990,365)</f>
        <v>811</v>
      </c>
      <c r="G813" s="54">
        <f>COUNTIF(D814:$D$1990,366)</f>
        <v>366</v>
      </c>
      <c r="H813" s="50"/>
    </row>
    <row r="814" spans="1:8" x14ac:dyDescent="0.25">
      <c r="A814" s="54">
        <f>COUNTIF($C$3:C814,"Да")</f>
        <v>8</v>
      </c>
      <c r="B814" s="53">
        <f t="shared" si="24"/>
        <v>46212</v>
      </c>
      <c r="C814" s="53" t="str">
        <f>IF(ISERROR(VLOOKUP(B814,Оп28_BYN→RUB!$C$3:$C$24,1,0)),"Нет","Да")</f>
        <v>Нет</v>
      </c>
      <c r="D814" s="54">
        <f t="shared" si="25"/>
        <v>365</v>
      </c>
      <c r="E814" s="55">
        <f>('Все выпуски'!$J$4*'Все выпуски'!$J$8)*((VLOOKUP(IF(C814="Нет",VLOOKUP(A814,Оп28_BYN→RUB!$A$2:$C$24,3,0),VLOOKUP((A814-1),Оп28_BYN→RUB!$A$2:$C$24,3,0)),$B$2:$G$1990,5,0)-VLOOKUP(B814,$B$2:$G$1990,5,0))/365+(VLOOKUP(IF(C814="Нет",VLOOKUP(A814,Оп28_BYN→RUB!$A$2:$C$24,3,0),VLOOKUP((A814-1),Оп28_BYN→RUB!$A$2:$C$24,3,0)),$B$2:$G$1990,6,0)-VLOOKUP(B814,$B$2:$G$1990,6,0))/366)</f>
        <v>442.03108951996285</v>
      </c>
      <c r="F814" s="54">
        <f>COUNTIF(D815:$D$1990,365)</f>
        <v>810</v>
      </c>
      <c r="G814" s="54">
        <f>COUNTIF(D815:$D$1990,366)</f>
        <v>366</v>
      </c>
      <c r="H814" s="50"/>
    </row>
    <row r="815" spans="1:8" x14ac:dyDescent="0.25">
      <c r="A815" s="54">
        <f>COUNTIF($C$3:C815,"Да")</f>
        <v>8</v>
      </c>
      <c r="B815" s="53">
        <f t="shared" si="24"/>
        <v>46213</v>
      </c>
      <c r="C815" s="53" t="str">
        <f>IF(ISERROR(VLOOKUP(B815,Оп28_BYN→RUB!$C$3:$C$24,1,0)),"Нет","Да")</f>
        <v>Нет</v>
      </c>
      <c r="D815" s="54">
        <f t="shared" si="25"/>
        <v>365</v>
      </c>
      <c r="E815" s="55">
        <f>('Все выпуски'!$J$4*'Все выпуски'!$J$8)*((VLOOKUP(IF(C815="Нет",VLOOKUP(A815,Оп28_BYN→RUB!$A$2:$C$24,3,0),VLOOKUP((A815-1),Оп28_BYN→RUB!$A$2:$C$24,3,0)),$B$2:$G$1990,5,0)-VLOOKUP(B815,$B$2:$G$1990,5,0))/365+(VLOOKUP(IF(C815="Нет",VLOOKUP(A815,Оп28_BYN→RUB!$A$2:$C$24,3,0),VLOOKUP((A815-1),Оп28_BYN→RUB!$A$2:$C$24,3,0)),$B$2:$G$1990,6,0)-VLOOKUP(B815,$B$2:$G$1990,6,0))/366)</f>
        <v>448.72853027026531</v>
      </c>
      <c r="F815" s="54">
        <f>COUNTIF(D816:$D$1990,365)</f>
        <v>809</v>
      </c>
      <c r="G815" s="54">
        <f>COUNTIF(D816:$D$1990,366)</f>
        <v>366</v>
      </c>
      <c r="H815" s="50"/>
    </row>
    <row r="816" spans="1:8" x14ac:dyDescent="0.25">
      <c r="A816" s="54">
        <f>COUNTIF($C$3:C816,"Да")</f>
        <v>8</v>
      </c>
      <c r="B816" s="53">
        <f t="shared" si="24"/>
        <v>46214</v>
      </c>
      <c r="C816" s="53" t="str">
        <f>IF(ISERROR(VLOOKUP(B816,Оп28_BYN→RUB!$C$3:$C$24,1,0)),"Нет","Да")</f>
        <v>Нет</v>
      </c>
      <c r="D816" s="54">
        <f t="shared" si="25"/>
        <v>365</v>
      </c>
      <c r="E816" s="55">
        <f>('Все выпуски'!$J$4*'Все выпуски'!$J$8)*((VLOOKUP(IF(C816="Нет",VLOOKUP(A816,Оп28_BYN→RUB!$A$2:$C$24,3,0),VLOOKUP((A816-1),Оп28_BYN→RUB!$A$2:$C$24,3,0)),$B$2:$G$1990,5,0)-VLOOKUP(B816,$B$2:$G$1990,5,0))/365+(VLOOKUP(IF(C816="Нет",VLOOKUP(A816,Оп28_BYN→RUB!$A$2:$C$24,3,0),VLOOKUP((A816-1),Оп28_BYN→RUB!$A$2:$C$24,3,0)),$B$2:$G$1990,6,0)-VLOOKUP(B816,$B$2:$G$1990,6,0))/366)</f>
        <v>455.42597102056783</v>
      </c>
      <c r="F816" s="54">
        <f>COUNTIF(D817:$D$1990,365)</f>
        <v>808</v>
      </c>
      <c r="G816" s="54">
        <f>COUNTIF(D817:$D$1990,366)</f>
        <v>366</v>
      </c>
      <c r="H816" s="50"/>
    </row>
    <row r="817" spans="1:8" x14ac:dyDescent="0.25">
      <c r="A817" s="54">
        <f>COUNTIF($C$3:C817,"Да")</f>
        <v>8</v>
      </c>
      <c r="B817" s="53">
        <f t="shared" si="24"/>
        <v>46215</v>
      </c>
      <c r="C817" s="53" t="str">
        <f>IF(ISERROR(VLOOKUP(B817,Оп28_BYN→RUB!$C$3:$C$24,1,0)),"Нет","Да")</f>
        <v>Нет</v>
      </c>
      <c r="D817" s="54">
        <f t="shared" si="25"/>
        <v>365</v>
      </c>
      <c r="E817" s="55">
        <f>('Все выпуски'!$J$4*'Все выпуски'!$J$8)*((VLOOKUP(IF(C817="Нет",VLOOKUP(A817,Оп28_BYN→RUB!$A$2:$C$24,3,0),VLOOKUP((A817-1),Оп28_BYN→RUB!$A$2:$C$24,3,0)),$B$2:$G$1990,5,0)-VLOOKUP(B817,$B$2:$G$1990,5,0))/365+(VLOOKUP(IF(C817="Нет",VLOOKUP(A817,Оп28_BYN→RUB!$A$2:$C$24,3,0),VLOOKUP((A817-1),Оп28_BYN→RUB!$A$2:$C$24,3,0)),$B$2:$G$1990,6,0)-VLOOKUP(B817,$B$2:$G$1990,6,0))/366)</f>
        <v>462.12341177087023</v>
      </c>
      <c r="F817" s="54">
        <f>COUNTIF(D818:$D$1990,365)</f>
        <v>807</v>
      </c>
      <c r="G817" s="54">
        <f>COUNTIF(D818:$D$1990,366)</f>
        <v>366</v>
      </c>
      <c r="H817" s="50"/>
    </row>
    <row r="818" spans="1:8" x14ac:dyDescent="0.25">
      <c r="A818" s="54">
        <f>COUNTIF($C$3:C818,"Да")</f>
        <v>8</v>
      </c>
      <c r="B818" s="53">
        <f t="shared" si="24"/>
        <v>46216</v>
      </c>
      <c r="C818" s="53" t="str">
        <f>IF(ISERROR(VLOOKUP(B818,Оп28_BYN→RUB!$C$3:$C$24,1,0)),"Нет","Да")</f>
        <v>Нет</v>
      </c>
      <c r="D818" s="54">
        <f t="shared" si="25"/>
        <v>365</v>
      </c>
      <c r="E818" s="55">
        <f>('Все выпуски'!$J$4*'Все выпуски'!$J$8)*((VLOOKUP(IF(C818="Нет",VLOOKUP(A818,Оп28_BYN→RUB!$A$2:$C$24,3,0),VLOOKUP((A818-1),Оп28_BYN→RUB!$A$2:$C$24,3,0)),$B$2:$G$1990,5,0)-VLOOKUP(B818,$B$2:$G$1990,5,0))/365+(VLOOKUP(IF(C818="Нет",VLOOKUP(A818,Оп28_BYN→RUB!$A$2:$C$24,3,0),VLOOKUP((A818-1),Оп28_BYN→RUB!$A$2:$C$24,3,0)),$B$2:$G$1990,6,0)-VLOOKUP(B818,$B$2:$G$1990,6,0))/366)</f>
        <v>468.8208525211727</v>
      </c>
      <c r="F818" s="54">
        <f>COUNTIF(D819:$D$1990,365)</f>
        <v>806</v>
      </c>
      <c r="G818" s="54">
        <f>COUNTIF(D819:$D$1990,366)</f>
        <v>366</v>
      </c>
      <c r="H818" s="50"/>
    </row>
    <row r="819" spans="1:8" x14ac:dyDescent="0.25">
      <c r="A819" s="54">
        <f>COUNTIF($C$3:C819,"Да")</f>
        <v>8</v>
      </c>
      <c r="B819" s="53">
        <f t="shared" si="24"/>
        <v>46217</v>
      </c>
      <c r="C819" s="53" t="str">
        <f>IF(ISERROR(VLOOKUP(B819,Оп28_BYN→RUB!$C$3:$C$24,1,0)),"Нет","Да")</f>
        <v>Нет</v>
      </c>
      <c r="D819" s="54">
        <f t="shared" si="25"/>
        <v>365</v>
      </c>
      <c r="E819" s="55">
        <f>('Все выпуски'!$J$4*'Все выпуски'!$J$8)*((VLOOKUP(IF(C819="Нет",VLOOKUP(A819,Оп28_BYN→RUB!$A$2:$C$24,3,0),VLOOKUP((A819-1),Оп28_BYN→RUB!$A$2:$C$24,3,0)),$B$2:$G$1990,5,0)-VLOOKUP(B819,$B$2:$G$1990,5,0))/365+(VLOOKUP(IF(C819="Нет",VLOOKUP(A819,Оп28_BYN→RUB!$A$2:$C$24,3,0),VLOOKUP((A819-1),Оп28_BYN→RUB!$A$2:$C$24,3,0)),$B$2:$G$1990,6,0)-VLOOKUP(B819,$B$2:$G$1990,6,0))/366)</f>
        <v>475.51829327147522</v>
      </c>
      <c r="F819" s="54">
        <f>COUNTIF(D820:$D$1990,365)</f>
        <v>805</v>
      </c>
      <c r="G819" s="54">
        <f>COUNTIF(D820:$D$1990,366)</f>
        <v>366</v>
      </c>
      <c r="H819" s="50"/>
    </row>
    <row r="820" spans="1:8" x14ac:dyDescent="0.25">
      <c r="A820" s="54">
        <f>COUNTIF($C$3:C820,"Да")</f>
        <v>8</v>
      </c>
      <c r="B820" s="53">
        <f t="shared" si="24"/>
        <v>46218</v>
      </c>
      <c r="C820" s="53" t="str">
        <f>IF(ISERROR(VLOOKUP(B820,Оп28_BYN→RUB!$C$3:$C$24,1,0)),"Нет","Да")</f>
        <v>Нет</v>
      </c>
      <c r="D820" s="54">
        <f t="shared" si="25"/>
        <v>365</v>
      </c>
      <c r="E820" s="55">
        <f>('Все выпуски'!$J$4*'Все выпуски'!$J$8)*((VLOOKUP(IF(C820="Нет",VLOOKUP(A820,Оп28_BYN→RUB!$A$2:$C$24,3,0),VLOOKUP((A820-1),Оп28_BYN→RUB!$A$2:$C$24,3,0)),$B$2:$G$1990,5,0)-VLOOKUP(B820,$B$2:$G$1990,5,0))/365+(VLOOKUP(IF(C820="Нет",VLOOKUP(A820,Оп28_BYN→RUB!$A$2:$C$24,3,0),VLOOKUP((A820-1),Оп28_BYN→RUB!$A$2:$C$24,3,0)),$B$2:$G$1990,6,0)-VLOOKUP(B820,$B$2:$G$1990,6,0))/366)</f>
        <v>482.21573402177762</v>
      </c>
      <c r="F820" s="54">
        <f>COUNTIF(D821:$D$1990,365)</f>
        <v>804</v>
      </c>
      <c r="G820" s="54">
        <f>COUNTIF(D821:$D$1990,366)</f>
        <v>366</v>
      </c>
      <c r="H820" s="50"/>
    </row>
    <row r="821" spans="1:8" x14ac:dyDescent="0.25">
      <c r="A821" s="54">
        <f>COUNTIF($C$3:C821,"Да")</f>
        <v>8</v>
      </c>
      <c r="B821" s="53">
        <f t="shared" si="24"/>
        <v>46219</v>
      </c>
      <c r="C821" s="53" t="str">
        <f>IF(ISERROR(VLOOKUP(B821,Оп28_BYN→RUB!$C$3:$C$24,1,0)),"Нет","Да")</f>
        <v>Нет</v>
      </c>
      <c r="D821" s="54">
        <f t="shared" si="25"/>
        <v>365</v>
      </c>
      <c r="E821" s="55">
        <f>('Все выпуски'!$J$4*'Все выпуски'!$J$8)*((VLOOKUP(IF(C821="Нет",VLOOKUP(A821,Оп28_BYN→RUB!$A$2:$C$24,3,0),VLOOKUP((A821-1),Оп28_BYN→RUB!$A$2:$C$24,3,0)),$B$2:$G$1990,5,0)-VLOOKUP(B821,$B$2:$G$1990,5,0))/365+(VLOOKUP(IF(C821="Нет",VLOOKUP(A821,Оп28_BYN→RUB!$A$2:$C$24,3,0),VLOOKUP((A821-1),Оп28_BYN→RUB!$A$2:$C$24,3,0)),$B$2:$G$1990,6,0)-VLOOKUP(B821,$B$2:$G$1990,6,0))/366)</f>
        <v>488.91317477208014</v>
      </c>
      <c r="F821" s="54">
        <f>COUNTIF(D822:$D$1990,365)</f>
        <v>803</v>
      </c>
      <c r="G821" s="54">
        <f>COUNTIF(D822:$D$1990,366)</f>
        <v>366</v>
      </c>
      <c r="H821" s="50"/>
    </row>
    <row r="822" spans="1:8" x14ac:dyDescent="0.25">
      <c r="A822" s="54">
        <f>COUNTIF($C$3:C822,"Да")</f>
        <v>8</v>
      </c>
      <c r="B822" s="53">
        <f t="shared" si="24"/>
        <v>46220</v>
      </c>
      <c r="C822" s="53" t="str">
        <f>IF(ISERROR(VLOOKUP(B822,Оп28_BYN→RUB!$C$3:$C$24,1,0)),"Нет","Да")</f>
        <v>Нет</v>
      </c>
      <c r="D822" s="54">
        <f t="shared" si="25"/>
        <v>365</v>
      </c>
      <c r="E822" s="55">
        <f>('Все выпуски'!$J$4*'Все выпуски'!$J$8)*((VLOOKUP(IF(C822="Нет",VLOOKUP(A822,Оп28_BYN→RUB!$A$2:$C$24,3,0),VLOOKUP((A822-1),Оп28_BYN→RUB!$A$2:$C$24,3,0)),$B$2:$G$1990,5,0)-VLOOKUP(B822,$B$2:$G$1990,5,0))/365+(VLOOKUP(IF(C822="Нет",VLOOKUP(A822,Оп28_BYN→RUB!$A$2:$C$24,3,0),VLOOKUP((A822-1),Оп28_BYN→RUB!$A$2:$C$24,3,0)),$B$2:$G$1990,6,0)-VLOOKUP(B822,$B$2:$G$1990,6,0))/366)</f>
        <v>495.6106155223826</v>
      </c>
      <c r="F822" s="54">
        <f>COUNTIF(D823:$D$1990,365)</f>
        <v>802</v>
      </c>
      <c r="G822" s="54">
        <f>COUNTIF(D823:$D$1990,366)</f>
        <v>366</v>
      </c>
      <c r="H822" s="50"/>
    </row>
    <row r="823" spans="1:8" x14ac:dyDescent="0.25">
      <c r="A823" s="54">
        <f>COUNTIF($C$3:C823,"Да")</f>
        <v>8</v>
      </c>
      <c r="B823" s="53">
        <f t="shared" si="24"/>
        <v>46221</v>
      </c>
      <c r="C823" s="53" t="str">
        <f>IF(ISERROR(VLOOKUP(B823,Оп28_BYN→RUB!$C$3:$C$24,1,0)),"Нет","Да")</f>
        <v>Нет</v>
      </c>
      <c r="D823" s="54">
        <f t="shared" si="25"/>
        <v>365</v>
      </c>
      <c r="E823" s="55">
        <f>('Все выпуски'!$J$4*'Все выпуски'!$J$8)*((VLOOKUP(IF(C823="Нет",VLOOKUP(A823,Оп28_BYN→RUB!$A$2:$C$24,3,0),VLOOKUP((A823-1),Оп28_BYN→RUB!$A$2:$C$24,3,0)),$B$2:$G$1990,5,0)-VLOOKUP(B823,$B$2:$G$1990,5,0))/365+(VLOOKUP(IF(C823="Нет",VLOOKUP(A823,Оп28_BYN→RUB!$A$2:$C$24,3,0),VLOOKUP((A823-1),Оп28_BYN→RUB!$A$2:$C$24,3,0)),$B$2:$G$1990,6,0)-VLOOKUP(B823,$B$2:$G$1990,6,0))/366)</f>
        <v>502.30805627268501</v>
      </c>
      <c r="F823" s="54">
        <f>COUNTIF(D824:$D$1990,365)</f>
        <v>801</v>
      </c>
      <c r="G823" s="54">
        <f>COUNTIF(D824:$D$1990,366)</f>
        <v>366</v>
      </c>
      <c r="H823" s="50"/>
    </row>
    <row r="824" spans="1:8" x14ac:dyDescent="0.25">
      <c r="A824" s="54">
        <f>COUNTIF($C$3:C824,"Да")</f>
        <v>8</v>
      </c>
      <c r="B824" s="53">
        <f t="shared" si="24"/>
        <v>46222</v>
      </c>
      <c r="C824" s="53" t="str">
        <f>IF(ISERROR(VLOOKUP(B824,Оп28_BYN→RUB!$C$3:$C$24,1,0)),"Нет","Да")</f>
        <v>Нет</v>
      </c>
      <c r="D824" s="54">
        <f t="shared" si="25"/>
        <v>365</v>
      </c>
      <c r="E824" s="55">
        <f>('Все выпуски'!$J$4*'Все выпуски'!$J$8)*((VLOOKUP(IF(C824="Нет",VLOOKUP(A824,Оп28_BYN→RUB!$A$2:$C$24,3,0),VLOOKUP((A824-1),Оп28_BYN→RUB!$A$2:$C$24,3,0)),$B$2:$G$1990,5,0)-VLOOKUP(B824,$B$2:$G$1990,5,0))/365+(VLOOKUP(IF(C824="Нет",VLOOKUP(A824,Оп28_BYN→RUB!$A$2:$C$24,3,0),VLOOKUP((A824-1),Оп28_BYN→RUB!$A$2:$C$24,3,0)),$B$2:$G$1990,6,0)-VLOOKUP(B824,$B$2:$G$1990,6,0))/366)</f>
        <v>509.00549702298753</v>
      </c>
      <c r="F824" s="54">
        <f>COUNTIF(D825:$D$1990,365)</f>
        <v>800</v>
      </c>
      <c r="G824" s="54">
        <f>COUNTIF(D825:$D$1990,366)</f>
        <v>366</v>
      </c>
      <c r="H824" s="50"/>
    </row>
    <row r="825" spans="1:8" x14ac:dyDescent="0.25">
      <c r="A825" s="54">
        <f>COUNTIF($C$3:C825,"Да")</f>
        <v>8</v>
      </c>
      <c r="B825" s="53">
        <f t="shared" si="24"/>
        <v>46223</v>
      </c>
      <c r="C825" s="53" t="str">
        <f>IF(ISERROR(VLOOKUP(B825,Оп28_BYN→RUB!$C$3:$C$24,1,0)),"Нет","Да")</f>
        <v>Нет</v>
      </c>
      <c r="D825" s="54">
        <f t="shared" si="25"/>
        <v>365</v>
      </c>
      <c r="E825" s="55">
        <f>('Все выпуски'!$J$4*'Все выпуски'!$J$8)*((VLOOKUP(IF(C825="Нет",VLOOKUP(A825,Оп28_BYN→RUB!$A$2:$C$24,3,0),VLOOKUP((A825-1),Оп28_BYN→RUB!$A$2:$C$24,3,0)),$B$2:$G$1990,5,0)-VLOOKUP(B825,$B$2:$G$1990,5,0))/365+(VLOOKUP(IF(C825="Нет",VLOOKUP(A825,Оп28_BYN→RUB!$A$2:$C$24,3,0),VLOOKUP((A825-1),Оп28_BYN→RUB!$A$2:$C$24,3,0)),$B$2:$G$1990,6,0)-VLOOKUP(B825,$B$2:$G$1990,6,0))/366)</f>
        <v>515.70293777328993</v>
      </c>
      <c r="F825" s="54">
        <f>COUNTIF(D826:$D$1990,365)</f>
        <v>799</v>
      </c>
      <c r="G825" s="54">
        <f>COUNTIF(D826:$D$1990,366)</f>
        <v>366</v>
      </c>
      <c r="H825" s="50"/>
    </row>
    <row r="826" spans="1:8" x14ac:dyDescent="0.25">
      <c r="A826" s="54">
        <f>COUNTIF($C$3:C826,"Да")</f>
        <v>8</v>
      </c>
      <c r="B826" s="53">
        <f t="shared" si="24"/>
        <v>46224</v>
      </c>
      <c r="C826" s="53" t="str">
        <f>IF(ISERROR(VLOOKUP(B826,Оп28_BYN→RUB!$C$3:$C$24,1,0)),"Нет","Да")</f>
        <v>Нет</v>
      </c>
      <c r="D826" s="54">
        <f t="shared" si="25"/>
        <v>365</v>
      </c>
      <c r="E826" s="55">
        <f>('Все выпуски'!$J$4*'Все выпуски'!$J$8)*((VLOOKUP(IF(C826="Нет",VLOOKUP(A826,Оп28_BYN→RUB!$A$2:$C$24,3,0),VLOOKUP((A826-1),Оп28_BYN→RUB!$A$2:$C$24,3,0)),$B$2:$G$1990,5,0)-VLOOKUP(B826,$B$2:$G$1990,5,0))/365+(VLOOKUP(IF(C826="Нет",VLOOKUP(A826,Оп28_BYN→RUB!$A$2:$C$24,3,0),VLOOKUP((A826-1),Оп28_BYN→RUB!$A$2:$C$24,3,0)),$B$2:$G$1990,6,0)-VLOOKUP(B826,$B$2:$G$1990,6,0))/366)</f>
        <v>522.40037852359251</v>
      </c>
      <c r="F826" s="54">
        <f>COUNTIF(D827:$D$1990,365)</f>
        <v>798</v>
      </c>
      <c r="G826" s="54">
        <f>COUNTIF(D827:$D$1990,366)</f>
        <v>366</v>
      </c>
      <c r="H826" s="50"/>
    </row>
    <row r="827" spans="1:8" x14ac:dyDescent="0.25">
      <c r="A827" s="54">
        <f>COUNTIF($C$3:C827,"Да")</f>
        <v>8</v>
      </c>
      <c r="B827" s="53">
        <f t="shared" si="24"/>
        <v>46225</v>
      </c>
      <c r="C827" s="53" t="str">
        <f>IF(ISERROR(VLOOKUP(B827,Оп28_BYN→RUB!$C$3:$C$24,1,0)),"Нет","Да")</f>
        <v>Нет</v>
      </c>
      <c r="D827" s="54">
        <f t="shared" si="25"/>
        <v>365</v>
      </c>
      <c r="E827" s="55">
        <f>('Все выпуски'!$J$4*'Все выпуски'!$J$8)*((VLOOKUP(IF(C827="Нет",VLOOKUP(A827,Оп28_BYN→RUB!$A$2:$C$24,3,0),VLOOKUP((A827-1),Оп28_BYN→RUB!$A$2:$C$24,3,0)),$B$2:$G$1990,5,0)-VLOOKUP(B827,$B$2:$G$1990,5,0))/365+(VLOOKUP(IF(C827="Нет",VLOOKUP(A827,Оп28_BYN→RUB!$A$2:$C$24,3,0),VLOOKUP((A827-1),Оп28_BYN→RUB!$A$2:$C$24,3,0)),$B$2:$G$1990,6,0)-VLOOKUP(B827,$B$2:$G$1990,6,0))/366)</f>
        <v>529.09781927389497</v>
      </c>
      <c r="F827" s="54">
        <f>COUNTIF(D828:$D$1990,365)</f>
        <v>797</v>
      </c>
      <c r="G827" s="54">
        <f>COUNTIF(D828:$D$1990,366)</f>
        <v>366</v>
      </c>
      <c r="H827" s="50"/>
    </row>
    <row r="828" spans="1:8" x14ac:dyDescent="0.25">
      <c r="A828" s="54">
        <f>COUNTIF($C$3:C828,"Да")</f>
        <v>8</v>
      </c>
      <c r="B828" s="53">
        <f t="shared" si="24"/>
        <v>46226</v>
      </c>
      <c r="C828" s="53" t="str">
        <f>IF(ISERROR(VLOOKUP(B828,Оп28_BYN→RUB!$C$3:$C$24,1,0)),"Нет","Да")</f>
        <v>Нет</v>
      </c>
      <c r="D828" s="54">
        <f t="shared" si="25"/>
        <v>365</v>
      </c>
      <c r="E828" s="55">
        <f>('Все выпуски'!$J$4*'Все выпуски'!$J$8)*((VLOOKUP(IF(C828="Нет",VLOOKUP(A828,Оп28_BYN→RUB!$A$2:$C$24,3,0),VLOOKUP((A828-1),Оп28_BYN→RUB!$A$2:$C$24,3,0)),$B$2:$G$1990,5,0)-VLOOKUP(B828,$B$2:$G$1990,5,0))/365+(VLOOKUP(IF(C828="Нет",VLOOKUP(A828,Оп28_BYN→RUB!$A$2:$C$24,3,0),VLOOKUP((A828-1),Оп28_BYN→RUB!$A$2:$C$24,3,0)),$B$2:$G$1990,6,0)-VLOOKUP(B828,$B$2:$G$1990,6,0))/366)</f>
        <v>535.79526002419732</v>
      </c>
      <c r="F828" s="54">
        <f>COUNTIF(D829:$D$1990,365)</f>
        <v>796</v>
      </c>
      <c r="G828" s="54">
        <f>COUNTIF(D829:$D$1990,366)</f>
        <v>366</v>
      </c>
      <c r="H828" s="50"/>
    </row>
    <row r="829" spans="1:8" x14ac:dyDescent="0.25">
      <c r="A829" s="54">
        <f>COUNTIF($C$3:C829,"Да")</f>
        <v>8</v>
      </c>
      <c r="B829" s="53">
        <f t="shared" si="24"/>
        <v>46227</v>
      </c>
      <c r="C829" s="53" t="str">
        <f>IF(ISERROR(VLOOKUP(B829,Оп28_BYN→RUB!$C$3:$C$24,1,0)),"Нет","Да")</f>
        <v>Нет</v>
      </c>
      <c r="D829" s="54">
        <f t="shared" si="25"/>
        <v>365</v>
      </c>
      <c r="E829" s="55">
        <f>('Все выпуски'!$J$4*'Все выпуски'!$J$8)*((VLOOKUP(IF(C829="Нет",VLOOKUP(A829,Оп28_BYN→RUB!$A$2:$C$24,3,0),VLOOKUP((A829-1),Оп28_BYN→RUB!$A$2:$C$24,3,0)),$B$2:$G$1990,5,0)-VLOOKUP(B829,$B$2:$G$1990,5,0))/365+(VLOOKUP(IF(C829="Нет",VLOOKUP(A829,Оп28_BYN→RUB!$A$2:$C$24,3,0),VLOOKUP((A829-1),Оп28_BYN→RUB!$A$2:$C$24,3,0)),$B$2:$G$1990,6,0)-VLOOKUP(B829,$B$2:$G$1990,6,0))/366)</f>
        <v>542.49270077449989</v>
      </c>
      <c r="F829" s="54">
        <f>COUNTIF(D830:$D$1990,365)</f>
        <v>795</v>
      </c>
      <c r="G829" s="54">
        <f>COUNTIF(D830:$D$1990,366)</f>
        <v>366</v>
      </c>
      <c r="H829" s="50"/>
    </row>
    <row r="830" spans="1:8" x14ac:dyDescent="0.25">
      <c r="A830" s="54">
        <f>COUNTIF($C$3:C830,"Да")</f>
        <v>8</v>
      </c>
      <c r="B830" s="53">
        <f t="shared" si="24"/>
        <v>46228</v>
      </c>
      <c r="C830" s="53" t="str">
        <f>IF(ISERROR(VLOOKUP(B830,Оп28_BYN→RUB!$C$3:$C$24,1,0)),"Нет","Да")</f>
        <v>Нет</v>
      </c>
      <c r="D830" s="54">
        <f t="shared" si="25"/>
        <v>365</v>
      </c>
      <c r="E830" s="55">
        <f>('Все выпуски'!$J$4*'Все выпуски'!$J$8)*((VLOOKUP(IF(C830="Нет",VLOOKUP(A830,Оп28_BYN→RUB!$A$2:$C$24,3,0),VLOOKUP((A830-1),Оп28_BYN→RUB!$A$2:$C$24,3,0)),$B$2:$G$1990,5,0)-VLOOKUP(B830,$B$2:$G$1990,5,0))/365+(VLOOKUP(IF(C830="Нет",VLOOKUP(A830,Оп28_BYN→RUB!$A$2:$C$24,3,0),VLOOKUP((A830-1),Оп28_BYN→RUB!$A$2:$C$24,3,0)),$B$2:$G$1990,6,0)-VLOOKUP(B830,$B$2:$G$1990,6,0))/366)</f>
        <v>549.19014152480236</v>
      </c>
      <c r="F830" s="54">
        <f>COUNTIF(D831:$D$1990,365)</f>
        <v>794</v>
      </c>
      <c r="G830" s="54">
        <f>COUNTIF(D831:$D$1990,366)</f>
        <v>366</v>
      </c>
      <c r="H830" s="50"/>
    </row>
    <row r="831" spans="1:8" x14ac:dyDescent="0.25">
      <c r="A831" s="54">
        <f>COUNTIF($C$3:C831,"Да")</f>
        <v>8</v>
      </c>
      <c r="B831" s="53">
        <f t="shared" si="24"/>
        <v>46229</v>
      </c>
      <c r="C831" s="53" t="str">
        <f>IF(ISERROR(VLOOKUP(B831,Оп28_BYN→RUB!$C$3:$C$24,1,0)),"Нет","Да")</f>
        <v>Нет</v>
      </c>
      <c r="D831" s="54">
        <f t="shared" si="25"/>
        <v>365</v>
      </c>
      <c r="E831" s="55">
        <f>('Все выпуски'!$J$4*'Все выпуски'!$J$8)*((VLOOKUP(IF(C831="Нет",VLOOKUP(A831,Оп28_BYN→RUB!$A$2:$C$24,3,0),VLOOKUP((A831-1),Оп28_BYN→RUB!$A$2:$C$24,3,0)),$B$2:$G$1990,5,0)-VLOOKUP(B831,$B$2:$G$1990,5,0))/365+(VLOOKUP(IF(C831="Нет",VLOOKUP(A831,Оп28_BYN→RUB!$A$2:$C$24,3,0),VLOOKUP((A831-1),Оп28_BYN→RUB!$A$2:$C$24,3,0)),$B$2:$G$1990,6,0)-VLOOKUP(B831,$B$2:$G$1990,6,0))/366)</f>
        <v>555.88758227510482</v>
      </c>
      <c r="F831" s="54">
        <f>COUNTIF(D832:$D$1990,365)</f>
        <v>793</v>
      </c>
      <c r="G831" s="54">
        <f>COUNTIF(D832:$D$1990,366)</f>
        <v>366</v>
      </c>
      <c r="H831" s="50"/>
    </row>
    <row r="832" spans="1:8" x14ac:dyDescent="0.25">
      <c r="A832" s="54">
        <f>COUNTIF($C$3:C832,"Да")</f>
        <v>8</v>
      </c>
      <c r="B832" s="53">
        <f t="shared" si="24"/>
        <v>46230</v>
      </c>
      <c r="C832" s="53" t="str">
        <f>IF(ISERROR(VLOOKUP(B832,Оп28_BYN→RUB!$C$3:$C$24,1,0)),"Нет","Да")</f>
        <v>Нет</v>
      </c>
      <c r="D832" s="54">
        <f t="shared" si="25"/>
        <v>365</v>
      </c>
      <c r="E832" s="55">
        <f>('Все выпуски'!$J$4*'Все выпуски'!$J$8)*((VLOOKUP(IF(C832="Нет",VLOOKUP(A832,Оп28_BYN→RUB!$A$2:$C$24,3,0),VLOOKUP((A832-1),Оп28_BYN→RUB!$A$2:$C$24,3,0)),$B$2:$G$1990,5,0)-VLOOKUP(B832,$B$2:$G$1990,5,0))/365+(VLOOKUP(IF(C832="Нет",VLOOKUP(A832,Оп28_BYN→RUB!$A$2:$C$24,3,0),VLOOKUP((A832-1),Оп28_BYN→RUB!$A$2:$C$24,3,0)),$B$2:$G$1990,6,0)-VLOOKUP(B832,$B$2:$G$1990,6,0))/366)</f>
        <v>562.58502302540728</v>
      </c>
      <c r="F832" s="54">
        <f>COUNTIF(D833:$D$1990,365)</f>
        <v>792</v>
      </c>
      <c r="G832" s="54">
        <f>COUNTIF(D833:$D$1990,366)</f>
        <v>366</v>
      </c>
      <c r="H832" s="50"/>
    </row>
    <row r="833" spans="1:8" x14ac:dyDescent="0.25">
      <c r="A833" s="54">
        <f>COUNTIF($C$3:C833,"Да")</f>
        <v>8</v>
      </c>
      <c r="B833" s="53">
        <f t="shared" si="24"/>
        <v>46231</v>
      </c>
      <c r="C833" s="53" t="str">
        <f>IF(ISERROR(VLOOKUP(B833,Оп28_BYN→RUB!$C$3:$C$24,1,0)),"Нет","Да")</f>
        <v>Нет</v>
      </c>
      <c r="D833" s="54">
        <f t="shared" si="25"/>
        <v>365</v>
      </c>
      <c r="E833" s="55">
        <f>('Все выпуски'!$J$4*'Все выпуски'!$J$8)*((VLOOKUP(IF(C833="Нет",VLOOKUP(A833,Оп28_BYN→RUB!$A$2:$C$24,3,0),VLOOKUP((A833-1),Оп28_BYN→RUB!$A$2:$C$24,3,0)),$B$2:$G$1990,5,0)-VLOOKUP(B833,$B$2:$G$1990,5,0))/365+(VLOOKUP(IF(C833="Нет",VLOOKUP(A833,Оп28_BYN→RUB!$A$2:$C$24,3,0),VLOOKUP((A833-1),Оп28_BYN→RUB!$A$2:$C$24,3,0)),$B$2:$G$1990,6,0)-VLOOKUP(B833,$B$2:$G$1990,6,0))/366)</f>
        <v>569.28246377570974</v>
      </c>
      <c r="F833" s="54">
        <f>COUNTIF(D834:$D$1990,365)</f>
        <v>791</v>
      </c>
      <c r="G833" s="54">
        <f>COUNTIF(D834:$D$1990,366)</f>
        <v>366</v>
      </c>
      <c r="H833" s="50"/>
    </row>
    <row r="834" spans="1:8" x14ac:dyDescent="0.25">
      <c r="A834" s="54">
        <f>COUNTIF($C$3:C834,"Да")</f>
        <v>8</v>
      </c>
      <c r="B834" s="53">
        <f t="shared" si="24"/>
        <v>46232</v>
      </c>
      <c r="C834" s="53" t="str">
        <f>IF(ISERROR(VLOOKUP(B834,Оп28_BYN→RUB!$C$3:$C$24,1,0)),"Нет","Да")</f>
        <v>Нет</v>
      </c>
      <c r="D834" s="54">
        <f t="shared" si="25"/>
        <v>365</v>
      </c>
      <c r="E834" s="55">
        <f>('Все выпуски'!$J$4*'Все выпуски'!$J$8)*((VLOOKUP(IF(C834="Нет",VLOOKUP(A834,Оп28_BYN→RUB!$A$2:$C$24,3,0),VLOOKUP((A834-1),Оп28_BYN→RUB!$A$2:$C$24,3,0)),$B$2:$G$1990,5,0)-VLOOKUP(B834,$B$2:$G$1990,5,0))/365+(VLOOKUP(IF(C834="Нет",VLOOKUP(A834,Оп28_BYN→RUB!$A$2:$C$24,3,0),VLOOKUP((A834-1),Оп28_BYN→RUB!$A$2:$C$24,3,0)),$B$2:$G$1990,6,0)-VLOOKUP(B834,$B$2:$G$1990,6,0))/366)</f>
        <v>575.97990452601221</v>
      </c>
      <c r="F834" s="54">
        <f>COUNTIF(D835:$D$1990,365)</f>
        <v>790</v>
      </c>
      <c r="G834" s="54">
        <f>COUNTIF(D835:$D$1990,366)</f>
        <v>366</v>
      </c>
      <c r="H834" s="50"/>
    </row>
    <row r="835" spans="1:8" x14ac:dyDescent="0.25">
      <c r="A835" s="54">
        <f>COUNTIF($C$3:C835,"Да")</f>
        <v>8</v>
      </c>
      <c r="B835" s="53">
        <f t="shared" si="24"/>
        <v>46233</v>
      </c>
      <c r="C835" s="53" t="str">
        <f>IF(ISERROR(VLOOKUP(B835,Оп28_BYN→RUB!$C$3:$C$24,1,0)),"Нет","Да")</f>
        <v>Нет</v>
      </c>
      <c r="D835" s="54">
        <f t="shared" si="25"/>
        <v>365</v>
      </c>
      <c r="E835" s="55">
        <f>('Все выпуски'!$J$4*'Все выпуски'!$J$8)*((VLOOKUP(IF(C835="Нет",VLOOKUP(A835,Оп28_BYN→RUB!$A$2:$C$24,3,0),VLOOKUP((A835-1),Оп28_BYN→RUB!$A$2:$C$24,3,0)),$B$2:$G$1990,5,0)-VLOOKUP(B835,$B$2:$G$1990,5,0))/365+(VLOOKUP(IF(C835="Нет",VLOOKUP(A835,Оп28_BYN→RUB!$A$2:$C$24,3,0),VLOOKUP((A835-1),Оп28_BYN→RUB!$A$2:$C$24,3,0)),$B$2:$G$1990,6,0)-VLOOKUP(B835,$B$2:$G$1990,6,0))/366)</f>
        <v>582.67734527631467</v>
      </c>
      <c r="F835" s="54">
        <f>COUNTIF(D836:$D$1990,365)</f>
        <v>789</v>
      </c>
      <c r="G835" s="54">
        <f>COUNTIF(D836:$D$1990,366)</f>
        <v>366</v>
      </c>
      <c r="H835" s="50"/>
    </row>
    <row r="836" spans="1:8" x14ac:dyDescent="0.25">
      <c r="A836" s="54">
        <f>COUNTIF($C$3:C836,"Да")</f>
        <v>8</v>
      </c>
      <c r="B836" s="53">
        <f t="shared" ref="B836:B899" si="26">B835+1</f>
        <v>46234</v>
      </c>
      <c r="C836" s="53" t="str">
        <f>IF(ISERROR(VLOOKUP(B836,Оп28_BYN→RUB!$C$3:$C$24,1,0)),"Нет","Да")</f>
        <v>Нет</v>
      </c>
      <c r="D836" s="54">
        <f t="shared" ref="D836:D899" si="27">IF(MOD(YEAR(B836),4)=0,366,365)</f>
        <v>365</v>
      </c>
      <c r="E836" s="55">
        <f>('Все выпуски'!$J$4*'Все выпуски'!$J$8)*((VLOOKUP(IF(C836="Нет",VLOOKUP(A836,Оп28_BYN→RUB!$A$2:$C$24,3,0),VLOOKUP((A836-1),Оп28_BYN→RUB!$A$2:$C$24,3,0)),$B$2:$G$1990,5,0)-VLOOKUP(B836,$B$2:$G$1990,5,0))/365+(VLOOKUP(IF(C836="Нет",VLOOKUP(A836,Оп28_BYN→RUB!$A$2:$C$24,3,0),VLOOKUP((A836-1),Оп28_BYN→RUB!$A$2:$C$24,3,0)),$B$2:$G$1990,6,0)-VLOOKUP(B836,$B$2:$G$1990,6,0))/366)</f>
        <v>589.37478602661713</v>
      </c>
      <c r="F836" s="54">
        <f>COUNTIF(D837:$D$1990,365)</f>
        <v>788</v>
      </c>
      <c r="G836" s="54">
        <f>COUNTIF(D837:$D$1990,366)</f>
        <v>366</v>
      </c>
      <c r="H836" s="50"/>
    </row>
    <row r="837" spans="1:8" x14ac:dyDescent="0.25">
      <c r="A837" s="54">
        <f>COUNTIF($C$3:C837,"Да")</f>
        <v>8</v>
      </c>
      <c r="B837" s="53">
        <f t="shared" si="26"/>
        <v>46235</v>
      </c>
      <c r="C837" s="53" t="str">
        <f>IF(ISERROR(VLOOKUP(B837,Оп28_BYN→RUB!$C$3:$C$24,1,0)),"Нет","Да")</f>
        <v>Нет</v>
      </c>
      <c r="D837" s="54">
        <f t="shared" si="27"/>
        <v>365</v>
      </c>
      <c r="E837" s="55">
        <f>('Все выпуски'!$J$4*'Все выпуски'!$J$8)*((VLOOKUP(IF(C837="Нет",VLOOKUP(A837,Оп28_BYN→RUB!$A$2:$C$24,3,0),VLOOKUP((A837-1),Оп28_BYN→RUB!$A$2:$C$24,3,0)),$B$2:$G$1990,5,0)-VLOOKUP(B837,$B$2:$G$1990,5,0))/365+(VLOOKUP(IF(C837="Нет",VLOOKUP(A837,Оп28_BYN→RUB!$A$2:$C$24,3,0),VLOOKUP((A837-1),Оп28_BYN→RUB!$A$2:$C$24,3,0)),$B$2:$G$1990,6,0)-VLOOKUP(B837,$B$2:$G$1990,6,0))/366)</f>
        <v>596.07222677691959</v>
      </c>
      <c r="F837" s="54">
        <f>COUNTIF(D838:$D$1990,365)</f>
        <v>787</v>
      </c>
      <c r="G837" s="54">
        <f>COUNTIF(D838:$D$1990,366)</f>
        <v>366</v>
      </c>
      <c r="H837" s="50"/>
    </row>
    <row r="838" spans="1:8" x14ac:dyDescent="0.25">
      <c r="A838" s="54">
        <f>COUNTIF($C$3:C838,"Да")</f>
        <v>8</v>
      </c>
      <c r="B838" s="53">
        <f t="shared" si="26"/>
        <v>46236</v>
      </c>
      <c r="C838" s="53" t="str">
        <f>IF(ISERROR(VLOOKUP(B838,Оп28_BYN→RUB!$C$3:$C$24,1,0)),"Нет","Да")</f>
        <v>Нет</v>
      </c>
      <c r="D838" s="54">
        <f t="shared" si="27"/>
        <v>365</v>
      </c>
      <c r="E838" s="55">
        <f>('Все выпуски'!$J$4*'Все выпуски'!$J$8)*((VLOOKUP(IF(C838="Нет",VLOOKUP(A838,Оп28_BYN→RUB!$A$2:$C$24,3,0),VLOOKUP((A838-1),Оп28_BYN→RUB!$A$2:$C$24,3,0)),$B$2:$G$1990,5,0)-VLOOKUP(B838,$B$2:$G$1990,5,0))/365+(VLOOKUP(IF(C838="Нет",VLOOKUP(A838,Оп28_BYN→RUB!$A$2:$C$24,3,0),VLOOKUP((A838-1),Оп28_BYN→RUB!$A$2:$C$24,3,0)),$B$2:$G$1990,6,0)-VLOOKUP(B838,$B$2:$G$1990,6,0))/366)</f>
        <v>602.76966752722205</v>
      </c>
      <c r="F838" s="54">
        <f>COUNTIF(D839:$D$1990,365)</f>
        <v>786</v>
      </c>
      <c r="G838" s="54">
        <f>COUNTIF(D839:$D$1990,366)</f>
        <v>366</v>
      </c>
      <c r="H838" s="50"/>
    </row>
    <row r="839" spans="1:8" x14ac:dyDescent="0.25">
      <c r="A839" s="54">
        <f>COUNTIF($C$3:C839,"Да")</f>
        <v>8</v>
      </c>
      <c r="B839" s="53">
        <f t="shared" si="26"/>
        <v>46237</v>
      </c>
      <c r="C839" s="53" t="str">
        <f>IF(ISERROR(VLOOKUP(B839,Оп28_BYN→RUB!$C$3:$C$24,1,0)),"Нет","Да")</f>
        <v>Нет</v>
      </c>
      <c r="D839" s="54">
        <f t="shared" si="27"/>
        <v>365</v>
      </c>
      <c r="E839" s="55">
        <f>('Все выпуски'!$J$4*'Все выпуски'!$J$8)*((VLOOKUP(IF(C839="Нет",VLOOKUP(A839,Оп28_BYN→RUB!$A$2:$C$24,3,0),VLOOKUP((A839-1),Оп28_BYN→RUB!$A$2:$C$24,3,0)),$B$2:$G$1990,5,0)-VLOOKUP(B839,$B$2:$G$1990,5,0))/365+(VLOOKUP(IF(C839="Нет",VLOOKUP(A839,Оп28_BYN→RUB!$A$2:$C$24,3,0),VLOOKUP((A839-1),Оп28_BYN→RUB!$A$2:$C$24,3,0)),$B$2:$G$1990,6,0)-VLOOKUP(B839,$B$2:$G$1990,6,0))/366)</f>
        <v>609.46710827752452</v>
      </c>
      <c r="F839" s="54">
        <f>COUNTIF(D840:$D$1990,365)</f>
        <v>785</v>
      </c>
      <c r="G839" s="54">
        <f>COUNTIF(D840:$D$1990,366)</f>
        <v>366</v>
      </c>
      <c r="H839" s="50"/>
    </row>
    <row r="840" spans="1:8" x14ac:dyDescent="0.25">
      <c r="A840" s="54">
        <f>COUNTIF($C$3:C840,"Да")</f>
        <v>9</v>
      </c>
      <c r="B840" s="53">
        <f t="shared" si="26"/>
        <v>46238</v>
      </c>
      <c r="C840" s="53" t="str">
        <f>IF(ISERROR(VLOOKUP(B840,Оп28_BYN→RUB!$C$3:$C$24,1,0)),"Нет","Да")</f>
        <v>Да</v>
      </c>
      <c r="D840" s="54">
        <f t="shared" si="27"/>
        <v>365</v>
      </c>
      <c r="E840" s="55">
        <f>('Все выпуски'!$J$4*'Все выпуски'!$J$8)*((VLOOKUP(IF(C840="Нет",VLOOKUP(A840,Оп28_BYN→RUB!$A$2:$C$24,3,0),VLOOKUP((A840-1),Оп28_BYN→RUB!$A$2:$C$24,3,0)),$B$2:$G$1990,5,0)-VLOOKUP(B840,$B$2:$G$1990,5,0))/365+(VLOOKUP(IF(C840="Нет",VLOOKUP(A840,Оп28_BYN→RUB!$A$2:$C$24,3,0),VLOOKUP((A840-1),Оп28_BYN→RUB!$A$2:$C$24,3,0)),$B$2:$G$1990,6,0)-VLOOKUP(B840,$B$2:$G$1990,6,0))/366)</f>
        <v>616.16454902782709</v>
      </c>
      <c r="F840" s="54">
        <f>COUNTIF(D841:$D$1990,365)</f>
        <v>784</v>
      </c>
      <c r="G840" s="54">
        <f>COUNTIF(D841:$D$1990,366)</f>
        <v>366</v>
      </c>
      <c r="H840" s="50"/>
    </row>
    <row r="841" spans="1:8" x14ac:dyDescent="0.25">
      <c r="A841" s="54">
        <f>COUNTIF($C$3:C841,"Да")</f>
        <v>9</v>
      </c>
      <c r="B841" s="53">
        <f t="shared" si="26"/>
        <v>46239</v>
      </c>
      <c r="C841" s="53" t="str">
        <f>IF(ISERROR(VLOOKUP(B841,Оп28_BYN→RUB!$C$3:$C$24,1,0)),"Нет","Да")</f>
        <v>Нет</v>
      </c>
      <c r="D841" s="54">
        <f t="shared" si="27"/>
        <v>365</v>
      </c>
      <c r="E841" s="55">
        <f>('Все выпуски'!$J$4*'Все выпуски'!$J$8)*((VLOOKUP(IF(C841="Нет",VLOOKUP(A841,Оп28_BYN→RUB!$A$2:$C$24,3,0),VLOOKUP((A841-1),Оп28_BYN→RUB!$A$2:$C$24,3,0)),$B$2:$G$1990,5,0)-VLOOKUP(B841,$B$2:$G$1990,5,0))/365+(VLOOKUP(IF(C841="Нет",VLOOKUP(A841,Оп28_BYN→RUB!$A$2:$C$24,3,0),VLOOKUP((A841-1),Оп28_BYN→RUB!$A$2:$C$24,3,0)),$B$2:$G$1990,6,0)-VLOOKUP(B841,$B$2:$G$1990,6,0))/366)</f>
        <v>6.6974407503024675</v>
      </c>
      <c r="F841" s="54">
        <f>COUNTIF(D842:$D$1990,365)</f>
        <v>783</v>
      </c>
      <c r="G841" s="54">
        <f>COUNTIF(D842:$D$1990,366)</f>
        <v>366</v>
      </c>
      <c r="H841" s="50"/>
    </row>
    <row r="842" spans="1:8" x14ac:dyDescent="0.25">
      <c r="A842" s="54">
        <f>COUNTIF($C$3:C842,"Да")</f>
        <v>9</v>
      </c>
      <c r="B842" s="53">
        <f t="shared" si="26"/>
        <v>46240</v>
      </c>
      <c r="C842" s="53" t="str">
        <f>IF(ISERROR(VLOOKUP(B842,Оп28_BYN→RUB!$C$3:$C$24,1,0)),"Нет","Да")</f>
        <v>Нет</v>
      </c>
      <c r="D842" s="54">
        <f t="shared" si="27"/>
        <v>365</v>
      </c>
      <c r="E842" s="55">
        <f>('Все выпуски'!$J$4*'Все выпуски'!$J$8)*((VLOOKUP(IF(C842="Нет",VLOOKUP(A842,Оп28_BYN→RUB!$A$2:$C$24,3,0),VLOOKUP((A842-1),Оп28_BYN→RUB!$A$2:$C$24,3,0)),$B$2:$G$1990,5,0)-VLOOKUP(B842,$B$2:$G$1990,5,0))/365+(VLOOKUP(IF(C842="Нет",VLOOKUP(A842,Оп28_BYN→RUB!$A$2:$C$24,3,0),VLOOKUP((A842-1),Оп28_BYN→RUB!$A$2:$C$24,3,0)),$B$2:$G$1990,6,0)-VLOOKUP(B842,$B$2:$G$1990,6,0))/366)</f>
        <v>13.394881500604935</v>
      </c>
      <c r="F842" s="54">
        <f>COUNTIF(D843:$D$1990,365)</f>
        <v>782</v>
      </c>
      <c r="G842" s="54">
        <f>COUNTIF(D843:$D$1990,366)</f>
        <v>366</v>
      </c>
      <c r="H842" s="50"/>
    </row>
    <row r="843" spans="1:8" x14ac:dyDescent="0.25">
      <c r="A843" s="54">
        <f>COUNTIF($C$3:C843,"Да")</f>
        <v>9</v>
      </c>
      <c r="B843" s="53">
        <f t="shared" si="26"/>
        <v>46241</v>
      </c>
      <c r="C843" s="53" t="str">
        <f>IF(ISERROR(VLOOKUP(B843,Оп28_BYN→RUB!$C$3:$C$24,1,0)),"Нет","Да")</f>
        <v>Нет</v>
      </c>
      <c r="D843" s="54">
        <f t="shared" si="27"/>
        <v>365</v>
      </c>
      <c r="E843" s="55">
        <f>('Все выпуски'!$J$4*'Все выпуски'!$J$8)*((VLOOKUP(IF(C843="Нет",VLOOKUP(A843,Оп28_BYN→RUB!$A$2:$C$24,3,0),VLOOKUP((A843-1),Оп28_BYN→RUB!$A$2:$C$24,3,0)),$B$2:$G$1990,5,0)-VLOOKUP(B843,$B$2:$G$1990,5,0))/365+(VLOOKUP(IF(C843="Нет",VLOOKUP(A843,Оп28_BYN→RUB!$A$2:$C$24,3,0),VLOOKUP((A843-1),Оп28_BYN→RUB!$A$2:$C$24,3,0)),$B$2:$G$1990,6,0)-VLOOKUP(B843,$B$2:$G$1990,6,0))/366)</f>
        <v>20.092322250907401</v>
      </c>
      <c r="F843" s="54">
        <f>COUNTIF(D844:$D$1990,365)</f>
        <v>781</v>
      </c>
      <c r="G843" s="54">
        <f>COUNTIF(D844:$D$1990,366)</f>
        <v>366</v>
      </c>
      <c r="H843" s="50"/>
    </row>
    <row r="844" spans="1:8" x14ac:dyDescent="0.25">
      <c r="A844" s="54">
        <f>COUNTIF($C$3:C844,"Да")</f>
        <v>9</v>
      </c>
      <c r="B844" s="53">
        <f t="shared" si="26"/>
        <v>46242</v>
      </c>
      <c r="C844" s="53" t="str">
        <f>IF(ISERROR(VLOOKUP(B844,Оп28_BYN→RUB!$C$3:$C$24,1,0)),"Нет","Да")</f>
        <v>Нет</v>
      </c>
      <c r="D844" s="54">
        <f t="shared" si="27"/>
        <v>365</v>
      </c>
      <c r="E844" s="55">
        <f>('Все выпуски'!$J$4*'Все выпуски'!$J$8)*((VLOOKUP(IF(C844="Нет",VLOOKUP(A844,Оп28_BYN→RUB!$A$2:$C$24,3,0),VLOOKUP((A844-1),Оп28_BYN→RUB!$A$2:$C$24,3,0)),$B$2:$G$1990,5,0)-VLOOKUP(B844,$B$2:$G$1990,5,0))/365+(VLOOKUP(IF(C844="Нет",VLOOKUP(A844,Оп28_BYN→RUB!$A$2:$C$24,3,0),VLOOKUP((A844-1),Оп28_BYN→RUB!$A$2:$C$24,3,0)),$B$2:$G$1990,6,0)-VLOOKUP(B844,$B$2:$G$1990,6,0))/366)</f>
        <v>26.78976300120987</v>
      </c>
      <c r="F844" s="54">
        <f>COUNTIF(D845:$D$1990,365)</f>
        <v>780</v>
      </c>
      <c r="G844" s="54">
        <f>COUNTIF(D845:$D$1990,366)</f>
        <v>366</v>
      </c>
      <c r="H844" s="50"/>
    </row>
    <row r="845" spans="1:8" x14ac:dyDescent="0.25">
      <c r="A845" s="54">
        <f>COUNTIF($C$3:C845,"Да")</f>
        <v>9</v>
      </c>
      <c r="B845" s="53">
        <f t="shared" si="26"/>
        <v>46243</v>
      </c>
      <c r="C845" s="53" t="str">
        <f>IF(ISERROR(VLOOKUP(B845,Оп28_BYN→RUB!$C$3:$C$24,1,0)),"Нет","Да")</f>
        <v>Нет</v>
      </c>
      <c r="D845" s="54">
        <f t="shared" si="27"/>
        <v>365</v>
      </c>
      <c r="E845" s="55">
        <f>('Все выпуски'!$J$4*'Все выпуски'!$J$8)*((VLOOKUP(IF(C845="Нет",VLOOKUP(A845,Оп28_BYN→RUB!$A$2:$C$24,3,0),VLOOKUP((A845-1),Оп28_BYN→RUB!$A$2:$C$24,3,0)),$B$2:$G$1990,5,0)-VLOOKUP(B845,$B$2:$G$1990,5,0))/365+(VLOOKUP(IF(C845="Нет",VLOOKUP(A845,Оп28_BYN→RUB!$A$2:$C$24,3,0),VLOOKUP((A845-1),Оп28_BYN→RUB!$A$2:$C$24,3,0)),$B$2:$G$1990,6,0)-VLOOKUP(B845,$B$2:$G$1990,6,0))/366)</f>
        <v>33.487203751512332</v>
      </c>
      <c r="F845" s="54">
        <f>COUNTIF(D846:$D$1990,365)</f>
        <v>779</v>
      </c>
      <c r="G845" s="54">
        <f>COUNTIF(D846:$D$1990,366)</f>
        <v>366</v>
      </c>
      <c r="H845" s="50"/>
    </row>
    <row r="846" spans="1:8" x14ac:dyDescent="0.25">
      <c r="A846" s="54">
        <f>COUNTIF($C$3:C846,"Да")</f>
        <v>9</v>
      </c>
      <c r="B846" s="53">
        <f t="shared" si="26"/>
        <v>46244</v>
      </c>
      <c r="C846" s="53" t="str">
        <f>IF(ISERROR(VLOOKUP(B846,Оп28_BYN→RUB!$C$3:$C$24,1,0)),"Нет","Да")</f>
        <v>Нет</v>
      </c>
      <c r="D846" s="54">
        <f t="shared" si="27"/>
        <v>365</v>
      </c>
      <c r="E846" s="55">
        <f>('Все выпуски'!$J$4*'Все выпуски'!$J$8)*((VLOOKUP(IF(C846="Нет",VLOOKUP(A846,Оп28_BYN→RUB!$A$2:$C$24,3,0),VLOOKUP((A846-1),Оп28_BYN→RUB!$A$2:$C$24,3,0)),$B$2:$G$1990,5,0)-VLOOKUP(B846,$B$2:$G$1990,5,0))/365+(VLOOKUP(IF(C846="Нет",VLOOKUP(A846,Оп28_BYN→RUB!$A$2:$C$24,3,0),VLOOKUP((A846-1),Оп28_BYN→RUB!$A$2:$C$24,3,0)),$B$2:$G$1990,6,0)-VLOOKUP(B846,$B$2:$G$1990,6,0))/366)</f>
        <v>40.184644501814802</v>
      </c>
      <c r="F846" s="54">
        <f>COUNTIF(D847:$D$1990,365)</f>
        <v>778</v>
      </c>
      <c r="G846" s="54">
        <f>COUNTIF(D847:$D$1990,366)</f>
        <v>366</v>
      </c>
      <c r="H846" s="50"/>
    </row>
    <row r="847" spans="1:8" x14ac:dyDescent="0.25">
      <c r="A847" s="54">
        <f>COUNTIF($C$3:C847,"Да")</f>
        <v>9</v>
      </c>
      <c r="B847" s="53">
        <f t="shared" si="26"/>
        <v>46245</v>
      </c>
      <c r="C847" s="53" t="str">
        <f>IF(ISERROR(VLOOKUP(B847,Оп28_BYN→RUB!$C$3:$C$24,1,0)),"Нет","Да")</f>
        <v>Нет</v>
      </c>
      <c r="D847" s="54">
        <f t="shared" si="27"/>
        <v>365</v>
      </c>
      <c r="E847" s="55">
        <f>('Все выпуски'!$J$4*'Все выпуски'!$J$8)*((VLOOKUP(IF(C847="Нет",VLOOKUP(A847,Оп28_BYN→RUB!$A$2:$C$24,3,0),VLOOKUP((A847-1),Оп28_BYN→RUB!$A$2:$C$24,3,0)),$B$2:$G$1990,5,0)-VLOOKUP(B847,$B$2:$G$1990,5,0))/365+(VLOOKUP(IF(C847="Нет",VLOOKUP(A847,Оп28_BYN→RUB!$A$2:$C$24,3,0),VLOOKUP((A847-1),Оп28_BYN→RUB!$A$2:$C$24,3,0)),$B$2:$G$1990,6,0)-VLOOKUP(B847,$B$2:$G$1990,6,0))/366)</f>
        <v>46.882085252117278</v>
      </c>
      <c r="F847" s="54">
        <f>COUNTIF(D848:$D$1990,365)</f>
        <v>777</v>
      </c>
      <c r="G847" s="54">
        <f>COUNTIF(D848:$D$1990,366)</f>
        <v>366</v>
      </c>
      <c r="H847" s="50"/>
    </row>
    <row r="848" spans="1:8" x14ac:dyDescent="0.25">
      <c r="A848" s="54">
        <f>COUNTIF($C$3:C848,"Да")</f>
        <v>9</v>
      </c>
      <c r="B848" s="53">
        <f t="shared" si="26"/>
        <v>46246</v>
      </c>
      <c r="C848" s="53" t="str">
        <f>IF(ISERROR(VLOOKUP(B848,Оп28_BYN→RUB!$C$3:$C$24,1,0)),"Нет","Да")</f>
        <v>Нет</v>
      </c>
      <c r="D848" s="54">
        <f t="shared" si="27"/>
        <v>365</v>
      </c>
      <c r="E848" s="55">
        <f>('Все выпуски'!$J$4*'Все выпуски'!$J$8)*((VLOOKUP(IF(C848="Нет",VLOOKUP(A848,Оп28_BYN→RUB!$A$2:$C$24,3,0),VLOOKUP((A848-1),Оп28_BYN→RUB!$A$2:$C$24,3,0)),$B$2:$G$1990,5,0)-VLOOKUP(B848,$B$2:$G$1990,5,0))/365+(VLOOKUP(IF(C848="Нет",VLOOKUP(A848,Оп28_BYN→RUB!$A$2:$C$24,3,0),VLOOKUP((A848-1),Оп28_BYN→RUB!$A$2:$C$24,3,0)),$B$2:$G$1990,6,0)-VLOOKUP(B848,$B$2:$G$1990,6,0))/366)</f>
        <v>53.57952600241974</v>
      </c>
      <c r="F848" s="54">
        <f>COUNTIF(D849:$D$1990,365)</f>
        <v>776</v>
      </c>
      <c r="G848" s="54">
        <f>COUNTIF(D849:$D$1990,366)</f>
        <v>366</v>
      </c>
      <c r="H848" s="50"/>
    </row>
    <row r="849" spans="1:8" x14ac:dyDescent="0.25">
      <c r="A849" s="54">
        <f>COUNTIF($C$3:C849,"Да")</f>
        <v>9</v>
      </c>
      <c r="B849" s="53">
        <f t="shared" si="26"/>
        <v>46247</v>
      </c>
      <c r="C849" s="53" t="str">
        <f>IF(ISERROR(VLOOKUP(B849,Оп28_BYN→RUB!$C$3:$C$24,1,0)),"Нет","Да")</f>
        <v>Нет</v>
      </c>
      <c r="D849" s="54">
        <f t="shared" si="27"/>
        <v>365</v>
      </c>
      <c r="E849" s="55">
        <f>('Все выпуски'!$J$4*'Все выпуски'!$J$8)*((VLOOKUP(IF(C849="Нет",VLOOKUP(A849,Оп28_BYN→RUB!$A$2:$C$24,3,0),VLOOKUP((A849-1),Оп28_BYN→RUB!$A$2:$C$24,3,0)),$B$2:$G$1990,5,0)-VLOOKUP(B849,$B$2:$G$1990,5,0))/365+(VLOOKUP(IF(C849="Нет",VLOOKUP(A849,Оп28_BYN→RUB!$A$2:$C$24,3,0),VLOOKUP((A849-1),Оп28_BYN→RUB!$A$2:$C$24,3,0)),$B$2:$G$1990,6,0)-VLOOKUP(B849,$B$2:$G$1990,6,0))/366)</f>
        <v>60.276966752722203</v>
      </c>
      <c r="F849" s="54">
        <f>COUNTIF(D850:$D$1990,365)</f>
        <v>775</v>
      </c>
      <c r="G849" s="54">
        <f>COUNTIF(D850:$D$1990,366)</f>
        <v>366</v>
      </c>
      <c r="H849" s="50"/>
    </row>
    <row r="850" spans="1:8" x14ac:dyDescent="0.25">
      <c r="A850" s="54">
        <f>COUNTIF($C$3:C850,"Да")</f>
        <v>9</v>
      </c>
      <c r="B850" s="53">
        <f t="shared" si="26"/>
        <v>46248</v>
      </c>
      <c r="C850" s="53" t="str">
        <f>IF(ISERROR(VLOOKUP(B850,Оп28_BYN→RUB!$C$3:$C$24,1,0)),"Нет","Да")</f>
        <v>Нет</v>
      </c>
      <c r="D850" s="54">
        <f t="shared" si="27"/>
        <v>365</v>
      </c>
      <c r="E850" s="55">
        <f>('Все выпуски'!$J$4*'Все выпуски'!$J$8)*((VLOOKUP(IF(C850="Нет",VLOOKUP(A850,Оп28_BYN→RUB!$A$2:$C$24,3,0),VLOOKUP((A850-1),Оп28_BYN→RUB!$A$2:$C$24,3,0)),$B$2:$G$1990,5,0)-VLOOKUP(B850,$B$2:$G$1990,5,0))/365+(VLOOKUP(IF(C850="Нет",VLOOKUP(A850,Оп28_BYN→RUB!$A$2:$C$24,3,0),VLOOKUP((A850-1),Оп28_BYN→RUB!$A$2:$C$24,3,0)),$B$2:$G$1990,6,0)-VLOOKUP(B850,$B$2:$G$1990,6,0))/366)</f>
        <v>66.974407503024665</v>
      </c>
      <c r="F850" s="54">
        <f>COUNTIF(D851:$D$1990,365)</f>
        <v>774</v>
      </c>
      <c r="G850" s="54">
        <f>COUNTIF(D851:$D$1990,366)</f>
        <v>366</v>
      </c>
      <c r="H850" s="50"/>
    </row>
    <row r="851" spans="1:8" x14ac:dyDescent="0.25">
      <c r="A851" s="54">
        <f>COUNTIF($C$3:C851,"Да")</f>
        <v>9</v>
      </c>
      <c r="B851" s="53">
        <f t="shared" si="26"/>
        <v>46249</v>
      </c>
      <c r="C851" s="53" t="str">
        <f>IF(ISERROR(VLOOKUP(B851,Оп28_BYN→RUB!$C$3:$C$24,1,0)),"Нет","Да")</f>
        <v>Нет</v>
      </c>
      <c r="D851" s="54">
        <f t="shared" si="27"/>
        <v>365</v>
      </c>
      <c r="E851" s="55">
        <f>('Все выпуски'!$J$4*'Все выпуски'!$J$8)*((VLOOKUP(IF(C851="Нет",VLOOKUP(A851,Оп28_BYN→RUB!$A$2:$C$24,3,0),VLOOKUP((A851-1),Оп28_BYN→RUB!$A$2:$C$24,3,0)),$B$2:$G$1990,5,0)-VLOOKUP(B851,$B$2:$G$1990,5,0))/365+(VLOOKUP(IF(C851="Нет",VLOOKUP(A851,Оп28_BYN→RUB!$A$2:$C$24,3,0),VLOOKUP((A851-1),Оп28_BYN→RUB!$A$2:$C$24,3,0)),$B$2:$G$1990,6,0)-VLOOKUP(B851,$B$2:$G$1990,6,0))/366)</f>
        <v>73.671848253327141</v>
      </c>
      <c r="F851" s="54">
        <f>COUNTIF(D852:$D$1990,365)</f>
        <v>773</v>
      </c>
      <c r="G851" s="54">
        <f>COUNTIF(D852:$D$1990,366)</f>
        <v>366</v>
      </c>
      <c r="H851" s="50"/>
    </row>
    <row r="852" spans="1:8" x14ac:dyDescent="0.25">
      <c r="A852" s="54">
        <f>COUNTIF($C$3:C852,"Да")</f>
        <v>9</v>
      </c>
      <c r="B852" s="53">
        <f t="shared" si="26"/>
        <v>46250</v>
      </c>
      <c r="C852" s="53" t="str">
        <f>IF(ISERROR(VLOOKUP(B852,Оп28_BYN→RUB!$C$3:$C$24,1,0)),"Нет","Да")</f>
        <v>Нет</v>
      </c>
      <c r="D852" s="54">
        <f t="shared" si="27"/>
        <v>365</v>
      </c>
      <c r="E852" s="55">
        <f>('Все выпуски'!$J$4*'Все выпуски'!$J$8)*((VLOOKUP(IF(C852="Нет",VLOOKUP(A852,Оп28_BYN→RUB!$A$2:$C$24,3,0),VLOOKUP((A852-1),Оп28_BYN→RUB!$A$2:$C$24,3,0)),$B$2:$G$1990,5,0)-VLOOKUP(B852,$B$2:$G$1990,5,0))/365+(VLOOKUP(IF(C852="Нет",VLOOKUP(A852,Оп28_BYN→RUB!$A$2:$C$24,3,0),VLOOKUP((A852-1),Оп28_BYN→RUB!$A$2:$C$24,3,0)),$B$2:$G$1990,6,0)-VLOOKUP(B852,$B$2:$G$1990,6,0))/366)</f>
        <v>80.369289003629603</v>
      </c>
      <c r="F852" s="54">
        <f>COUNTIF(D853:$D$1990,365)</f>
        <v>772</v>
      </c>
      <c r="G852" s="54">
        <f>COUNTIF(D853:$D$1990,366)</f>
        <v>366</v>
      </c>
      <c r="H852" s="50"/>
    </row>
    <row r="853" spans="1:8" x14ac:dyDescent="0.25">
      <c r="A853" s="54">
        <f>COUNTIF($C$3:C853,"Да")</f>
        <v>9</v>
      </c>
      <c r="B853" s="53">
        <f t="shared" si="26"/>
        <v>46251</v>
      </c>
      <c r="C853" s="53" t="str">
        <f>IF(ISERROR(VLOOKUP(B853,Оп28_BYN→RUB!$C$3:$C$24,1,0)),"Нет","Да")</f>
        <v>Нет</v>
      </c>
      <c r="D853" s="54">
        <f t="shared" si="27"/>
        <v>365</v>
      </c>
      <c r="E853" s="55">
        <f>('Все выпуски'!$J$4*'Все выпуски'!$J$8)*((VLOOKUP(IF(C853="Нет",VLOOKUP(A853,Оп28_BYN→RUB!$A$2:$C$24,3,0),VLOOKUP((A853-1),Оп28_BYN→RUB!$A$2:$C$24,3,0)),$B$2:$G$1990,5,0)-VLOOKUP(B853,$B$2:$G$1990,5,0))/365+(VLOOKUP(IF(C853="Нет",VLOOKUP(A853,Оп28_BYN→RUB!$A$2:$C$24,3,0),VLOOKUP((A853-1),Оп28_BYN→RUB!$A$2:$C$24,3,0)),$B$2:$G$1990,6,0)-VLOOKUP(B853,$B$2:$G$1990,6,0))/366)</f>
        <v>87.06672975393208</v>
      </c>
      <c r="F853" s="54">
        <f>COUNTIF(D854:$D$1990,365)</f>
        <v>771</v>
      </c>
      <c r="G853" s="54">
        <f>COUNTIF(D854:$D$1990,366)</f>
        <v>366</v>
      </c>
      <c r="H853" s="50"/>
    </row>
    <row r="854" spans="1:8" x14ac:dyDescent="0.25">
      <c r="A854" s="54">
        <f>COUNTIF($C$3:C854,"Да")</f>
        <v>9</v>
      </c>
      <c r="B854" s="53">
        <f t="shared" si="26"/>
        <v>46252</v>
      </c>
      <c r="C854" s="53" t="str">
        <f>IF(ISERROR(VLOOKUP(B854,Оп28_BYN→RUB!$C$3:$C$24,1,0)),"Нет","Да")</f>
        <v>Нет</v>
      </c>
      <c r="D854" s="54">
        <f t="shared" si="27"/>
        <v>365</v>
      </c>
      <c r="E854" s="55">
        <f>('Все выпуски'!$J$4*'Все выпуски'!$J$8)*((VLOOKUP(IF(C854="Нет",VLOOKUP(A854,Оп28_BYN→RUB!$A$2:$C$24,3,0),VLOOKUP((A854-1),Оп28_BYN→RUB!$A$2:$C$24,3,0)),$B$2:$G$1990,5,0)-VLOOKUP(B854,$B$2:$G$1990,5,0))/365+(VLOOKUP(IF(C854="Нет",VLOOKUP(A854,Оп28_BYN→RUB!$A$2:$C$24,3,0),VLOOKUP((A854-1),Оп28_BYN→RUB!$A$2:$C$24,3,0)),$B$2:$G$1990,6,0)-VLOOKUP(B854,$B$2:$G$1990,6,0))/366)</f>
        <v>93.764170504234556</v>
      </c>
      <c r="F854" s="54">
        <f>COUNTIF(D855:$D$1990,365)</f>
        <v>770</v>
      </c>
      <c r="G854" s="54">
        <f>COUNTIF(D855:$D$1990,366)</f>
        <v>366</v>
      </c>
      <c r="H854" s="50"/>
    </row>
    <row r="855" spans="1:8" x14ac:dyDescent="0.25">
      <c r="A855" s="54">
        <f>COUNTIF($C$3:C855,"Да")</f>
        <v>9</v>
      </c>
      <c r="B855" s="53">
        <f t="shared" si="26"/>
        <v>46253</v>
      </c>
      <c r="C855" s="53" t="str">
        <f>IF(ISERROR(VLOOKUP(B855,Оп28_BYN→RUB!$C$3:$C$24,1,0)),"Нет","Да")</f>
        <v>Нет</v>
      </c>
      <c r="D855" s="54">
        <f t="shared" si="27"/>
        <v>365</v>
      </c>
      <c r="E855" s="55">
        <f>('Все выпуски'!$J$4*'Все выпуски'!$J$8)*((VLOOKUP(IF(C855="Нет",VLOOKUP(A855,Оп28_BYN→RUB!$A$2:$C$24,3,0),VLOOKUP((A855-1),Оп28_BYN→RUB!$A$2:$C$24,3,0)),$B$2:$G$1990,5,0)-VLOOKUP(B855,$B$2:$G$1990,5,0))/365+(VLOOKUP(IF(C855="Нет",VLOOKUP(A855,Оп28_BYN→RUB!$A$2:$C$24,3,0),VLOOKUP((A855-1),Оп28_BYN→RUB!$A$2:$C$24,3,0)),$B$2:$G$1990,6,0)-VLOOKUP(B855,$B$2:$G$1990,6,0))/366)</f>
        <v>100.461611254537</v>
      </c>
      <c r="F855" s="54">
        <f>COUNTIF(D856:$D$1990,365)</f>
        <v>769</v>
      </c>
      <c r="G855" s="54">
        <f>COUNTIF(D856:$D$1990,366)</f>
        <v>366</v>
      </c>
      <c r="H855" s="50"/>
    </row>
    <row r="856" spans="1:8" x14ac:dyDescent="0.25">
      <c r="A856" s="54">
        <f>COUNTIF($C$3:C856,"Да")</f>
        <v>9</v>
      </c>
      <c r="B856" s="53">
        <f t="shared" si="26"/>
        <v>46254</v>
      </c>
      <c r="C856" s="53" t="str">
        <f>IF(ISERROR(VLOOKUP(B856,Оп28_BYN→RUB!$C$3:$C$24,1,0)),"Нет","Да")</f>
        <v>Нет</v>
      </c>
      <c r="D856" s="54">
        <f t="shared" si="27"/>
        <v>365</v>
      </c>
      <c r="E856" s="55">
        <f>('Все выпуски'!$J$4*'Все выпуски'!$J$8)*((VLOOKUP(IF(C856="Нет",VLOOKUP(A856,Оп28_BYN→RUB!$A$2:$C$24,3,0),VLOOKUP((A856-1),Оп28_BYN→RUB!$A$2:$C$24,3,0)),$B$2:$G$1990,5,0)-VLOOKUP(B856,$B$2:$G$1990,5,0))/365+(VLOOKUP(IF(C856="Нет",VLOOKUP(A856,Оп28_BYN→RUB!$A$2:$C$24,3,0),VLOOKUP((A856-1),Оп28_BYN→RUB!$A$2:$C$24,3,0)),$B$2:$G$1990,6,0)-VLOOKUP(B856,$B$2:$G$1990,6,0))/366)</f>
        <v>107.15905200483948</v>
      </c>
      <c r="F856" s="54">
        <f>COUNTIF(D857:$D$1990,365)</f>
        <v>768</v>
      </c>
      <c r="G856" s="54">
        <f>COUNTIF(D857:$D$1990,366)</f>
        <v>366</v>
      </c>
      <c r="H856" s="50"/>
    </row>
    <row r="857" spans="1:8" x14ac:dyDescent="0.25">
      <c r="A857" s="54">
        <f>COUNTIF($C$3:C857,"Да")</f>
        <v>9</v>
      </c>
      <c r="B857" s="53">
        <f t="shared" si="26"/>
        <v>46255</v>
      </c>
      <c r="C857" s="53" t="str">
        <f>IF(ISERROR(VLOOKUP(B857,Оп28_BYN→RUB!$C$3:$C$24,1,0)),"Нет","Да")</f>
        <v>Нет</v>
      </c>
      <c r="D857" s="54">
        <f t="shared" si="27"/>
        <v>365</v>
      </c>
      <c r="E857" s="55">
        <f>('Все выпуски'!$J$4*'Все выпуски'!$J$8)*((VLOOKUP(IF(C857="Нет",VLOOKUP(A857,Оп28_BYN→RUB!$A$2:$C$24,3,0),VLOOKUP((A857-1),Оп28_BYN→RUB!$A$2:$C$24,3,0)),$B$2:$G$1990,5,0)-VLOOKUP(B857,$B$2:$G$1990,5,0))/365+(VLOOKUP(IF(C857="Нет",VLOOKUP(A857,Оп28_BYN→RUB!$A$2:$C$24,3,0),VLOOKUP((A857-1),Оп28_BYN→RUB!$A$2:$C$24,3,0)),$B$2:$G$1990,6,0)-VLOOKUP(B857,$B$2:$G$1990,6,0))/366)</f>
        <v>113.85649275514196</v>
      </c>
      <c r="F857" s="54">
        <f>COUNTIF(D858:$D$1990,365)</f>
        <v>767</v>
      </c>
      <c r="G857" s="54">
        <f>COUNTIF(D858:$D$1990,366)</f>
        <v>366</v>
      </c>
      <c r="H857" s="50"/>
    </row>
    <row r="858" spans="1:8" x14ac:dyDescent="0.25">
      <c r="A858" s="54">
        <f>COUNTIF($C$3:C858,"Да")</f>
        <v>9</v>
      </c>
      <c r="B858" s="53">
        <f t="shared" si="26"/>
        <v>46256</v>
      </c>
      <c r="C858" s="53" t="str">
        <f>IF(ISERROR(VLOOKUP(B858,Оп28_BYN→RUB!$C$3:$C$24,1,0)),"Нет","Да")</f>
        <v>Нет</v>
      </c>
      <c r="D858" s="54">
        <f t="shared" si="27"/>
        <v>365</v>
      </c>
      <c r="E858" s="55">
        <f>('Все выпуски'!$J$4*'Все выпуски'!$J$8)*((VLOOKUP(IF(C858="Нет",VLOOKUP(A858,Оп28_BYN→RUB!$A$2:$C$24,3,0),VLOOKUP((A858-1),Оп28_BYN→RUB!$A$2:$C$24,3,0)),$B$2:$G$1990,5,0)-VLOOKUP(B858,$B$2:$G$1990,5,0))/365+(VLOOKUP(IF(C858="Нет",VLOOKUP(A858,Оп28_BYN→RUB!$A$2:$C$24,3,0),VLOOKUP((A858-1),Оп28_BYN→RUB!$A$2:$C$24,3,0)),$B$2:$G$1990,6,0)-VLOOKUP(B858,$B$2:$G$1990,6,0))/366)</f>
        <v>120.55393350544441</v>
      </c>
      <c r="F858" s="54">
        <f>COUNTIF(D859:$D$1990,365)</f>
        <v>766</v>
      </c>
      <c r="G858" s="54">
        <f>COUNTIF(D859:$D$1990,366)</f>
        <v>366</v>
      </c>
      <c r="H858" s="50"/>
    </row>
    <row r="859" spans="1:8" x14ac:dyDescent="0.25">
      <c r="A859" s="54">
        <f>COUNTIF($C$3:C859,"Да")</f>
        <v>9</v>
      </c>
      <c r="B859" s="53">
        <f t="shared" si="26"/>
        <v>46257</v>
      </c>
      <c r="C859" s="53" t="str">
        <f>IF(ISERROR(VLOOKUP(B859,Оп28_BYN→RUB!$C$3:$C$24,1,0)),"Нет","Да")</f>
        <v>Нет</v>
      </c>
      <c r="D859" s="54">
        <f t="shared" si="27"/>
        <v>365</v>
      </c>
      <c r="E859" s="55">
        <f>('Все выпуски'!$J$4*'Все выпуски'!$J$8)*((VLOOKUP(IF(C859="Нет",VLOOKUP(A859,Оп28_BYN→RUB!$A$2:$C$24,3,0),VLOOKUP((A859-1),Оп28_BYN→RUB!$A$2:$C$24,3,0)),$B$2:$G$1990,5,0)-VLOOKUP(B859,$B$2:$G$1990,5,0))/365+(VLOOKUP(IF(C859="Нет",VLOOKUP(A859,Оп28_BYN→RUB!$A$2:$C$24,3,0),VLOOKUP((A859-1),Оп28_BYN→RUB!$A$2:$C$24,3,0)),$B$2:$G$1990,6,0)-VLOOKUP(B859,$B$2:$G$1990,6,0))/366)</f>
        <v>127.25137425574688</v>
      </c>
      <c r="F859" s="54">
        <f>COUNTIF(D860:$D$1990,365)</f>
        <v>765</v>
      </c>
      <c r="G859" s="54">
        <f>COUNTIF(D860:$D$1990,366)</f>
        <v>366</v>
      </c>
      <c r="H859" s="50"/>
    </row>
    <row r="860" spans="1:8" x14ac:dyDescent="0.25">
      <c r="A860" s="54">
        <f>COUNTIF($C$3:C860,"Да")</f>
        <v>9</v>
      </c>
      <c r="B860" s="53">
        <f t="shared" si="26"/>
        <v>46258</v>
      </c>
      <c r="C860" s="53" t="str">
        <f>IF(ISERROR(VLOOKUP(B860,Оп28_BYN→RUB!$C$3:$C$24,1,0)),"Нет","Да")</f>
        <v>Нет</v>
      </c>
      <c r="D860" s="54">
        <f t="shared" si="27"/>
        <v>365</v>
      </c>
      <c r="E860" s="55">
        <f>('Все выпуски'!$J$4*'Все выпуски'!$J$8)*((VLOOKUP(IF(C860="Нет",VLOOKUP(A860,Оп28_BYN→RUB!$A$2:$C$24,3,0),VLOOKUP((A860-1),Оп28_BYN→RUB!$A$2:$C$24,3,0)),$B$2:$G$1990,5,0)-VLOOKUP(B860,$B$2:$G$1990,5,0))/365+(VLOOKUP(IF(C860="Нет",VLOOKUP(A860,Оп28_BYN→RUB!$A$2:$C$24,3,0),VLOOKUP((A860-1),Оп28_BYN→RUB!$A$2:$C$24,3,0)),$B$2:$G$1990,6,0)-VLOOKUP(B860,$B$2:$G$1990,6,0))/366)</f>
        <v>133.94881500604933</v>
      </c>
      <c r="F860" s="54">
        <f>COUNTIF(D861:$D$1990,365)</f>
        <v>764</v>
      </c>
      <c r="G860" s="54">
        <f>COUNTIF(D861:$D$1990,366)</f>
        <v>366</v>
      </c>
      <c r="H860" s="50"/>
    </row>
    <row r="861" spans="1:8" x14ac:dyDescent="0.25">
      <c r="A861" s="54">
        <f>COUNTIF($C$3:C861,"Да")</f>
        <v>9</v>
      </c>
      <c r="B861" s="53">
        <f t="shared" si="26"/>
        <v>46259</v>
      </c>
      <c r="C861" s="53" t="str">
        <f>IF(ISERROR(VLOOKUP(B861,Оп28_BYN→RUB!$C$3:$C$24,1,0)),"Нет","Да")</f>
        <v>Нет</v>
      </c>
      <c r="D861" s="54">
        <f t="shared" si="27"/>
        <v>365</v>
      </c>
      <c r="E861" s="55">
        <f>('Все выпуски'!$J$4*'Все выпуски'!$J$8)*((VLOOKUP(IF(C861="Нет",VLOOKUP(A861,Оп28_BYN→RUB!$A$2:$C$24,3,0),VLOOKUP((A861-1),Оп28_BYN→RUB!$A$2:$C$24,3,0)),$B$2:$G$1990,5,0)-VLOOKUP(B861,$B$2:$G$1990,5,0))/365+(VLOOKUP(IF(C861="Нет",VLOOKUP(A861,Оп28_BYN→RUB!$A$2:$C$24,3,0),VLOOKUP((A861-1),Оп28_BYN→RUB!$A$2:$C$24,3,0)),$B$2:$G$1990,6,0)-VLOOKUP(B861,$B$2:$G$1990,6,0))/366)</f>
        <v>140.64625575635182</v>
      </c>
      <c r="F861" s="54">
        <f>COUNTIF(D862:$D$1990,365)</f>
        <v>763</v>
      </c>
      <c r="G861" s="54">
        <f>COUNTIF(D862:$D$1990,366)</f>
        <v>366</v>
      </c>
      <c r="H861" s="50"/>
    </row>
    <row r="862" spans="1:8" x14ac:dyDescent="0.25">
      <c r="A862" s="54">
        <f>COUNTIF($C$3:C862,"Да")</f>
        <v>9</v>
      </c>
      <c r="B862" s="53">
        <f t="shared" si="26"/>
        <v>46260</v>
      </c>
      <c r="C862" s="53" t="str">
        <f>IF(ISERROR(VLOOKUP(B862,Оп28_BYN→RUB!$C$3:$C$24,1,0)),"Нет","Да")</f>
        <v>Нет</v>
      </c>
      <c r="D862" s="54">
        <f t="shared" si="27"/>
        <v>365</v>
      </c>
      <c r="E862" s="55">
        <f>('Все выпуски'!$J$4*'Все выпуски'!$J$8)*((VLOOKUP(IF(C862="Нет",VLOOKUP(A862,Оп28_BYN→RUB!$A$2:$C$24,3,0),VLOOKUP((A862-1),Оп28_BYN→RUB!$A$2:$C$24,3,0)),$B$2:$G$1990,5,0)-VLOOKUP(B862,$B$2:$G$1990,5,0))/365+(VLOOKUP(IF(C862="Нет",VLOOKUP(A862,Оп28_BYN→RUB!$A$2:$C$24,3,0),VLOOKUP((A862-1),Оп28_BYN→RUB!$A$2:$C$24,3,0)),$B$2:$G$1990,6,0)-VLOOKUP(B862,$B$2:$G$1990,6,0))/366)</f>
        <v>147.34369650665428</v>
      </c>
      <c r="F862" s="54">
        <f>COUNTIF(D863:$D$1990,365)</f>
        <v>762</v>
      </c>
      <c r="G862" s="54">
        <f>COUNTIF(D863:$D$1990,366)</f>
        <v>366</v>
      </c>
      <c r="H862" s="50"/>
    </row>
    <row r="863" spans="1:8" x14ac:dyDescent="0.25">
      <c r="A863" s="54">
        <f>COUNTIF($C$3:C863,"Да")</f>
        <v>9</v>
      </c>
      <c r="B863" s="53">
        <f t="shared" si="26"/>
        <v>46261</v>
      </c>
      <c r="C863" s="53" t="str">
        <f>IF(ISERROR(VLOOKUP(B863,Оп28_BYN→RUB!$C$3:$C$24,1,0)),"Нет","Да")</f>
        <v>Нет</v>
      </c>
      <c r="D863" s="54">
        <f t="shared" si="27"/>
        <v>365</v>
      </c>
      <c r="E863" s="55">
        <f>('Все выпуски'!$J$4*'Все выпуски'!$J$8)*((VLOOKUP(IF(C863="Нет",VLOOKUP(A863,Оп28_BYN→RUB!$A$2:$C$24,3,0),VLOOKUP((A863-1),Оп28_BYN→RUB!$A$2:$C$24,3,0)),$B$2:$G$1990,5,0)-VLOOKUP(B863,$B$2:$G$1990,5,0))/365+(VLOOKUP(IF(C863="Нет",VLOOKUP(A863,Оп28_BYN→RUB!$A$2:$C$24,3,0),VLOOKUP((A863-1),Оп28_BYN→RUB!$A$2:$C$24,3,0)),$B$2:$G$1990,6,0)-VLOOKUP(B863,$B$2:$G$1990,6,0))/366)</f>
        <v>154.04113725695677</v>
      </c>
      <c r="F863" s="54">
        <f>COUNTIF(D864:$D$1990,365)</f>
        <v>761</v>
      </c>
      <c r="G863" s="54">
        <f>COUNTIF(D864:$D$1990,366)</f>
        <v>366</v>
      </c>
      <c r="H863" s="50"/>
    </row>
    <row r="864" spans="1:8" x14ac:dyDescent="0.25">
      <c r="A864" s="54">
        <f>COUNTIF($C$3:C864,"Да")</f>
        <v>9</v>
      </c>
      <c r="B864" s="53">
        <f t="shared" si="26"/>
        <v>46262</v>
      </c>
      <c r="C864" s="53" t="str">
        <f>IF(ISERROR(VLOOKUP(B864,Оп28_BYN→RUB!$C$3:$C$24,1,0)),"Нет","Да")</f>
        <v>Нет</v>
      </c>
      <c r="D864" s="54">
        <f t="shared" si="27"/>
        <v>365</v>
      </c>
      <c r="E864" s="55">
        <f>('Все выпуски'!$J$4*'Все выпуски'!$J$8)*((VLOOKUP(IF(C864="Нет",VLOOKUP(A864,Оп28_BYN→RUB!$A$2:$C$24,3,0),VLOOKUP((A864-1),Оп28_BYN→RUB!$A$2:$C$24,3,0)),$B$2:$G$1990,5,0)-VLOOKUP(B864,$B$2:$G$1990,5,0))/365+(VLOOKUP(IF(C864="Нет",VLOOKUP(A864,Оп28_BYN→RUB!$A$2:$C$24,3,0),VLOOKUP((A864-1),Оп28_BYN→RUB!$A$2:$C$24,3,0)),$B$2:$G$1990,6,0)-VLOOKUP(B864,$B$2:$G$1990,6,0))/366)</f>
        <v>160.73857800725921</v>
      </c>
      <c r="F864" s="54">
        <f>COUNTIF(D865:$D$1990,365)</f>
        <v>760</v>
      </c>
      <c r="G864" s="54">
        <f>COUNTIF(D865:$D$1990,366)</f>
        <v>366</v>
      </c>
      <c r="H864" s="50"/>
    </row>
    <row r="865" spans="1:8" x14ac:dyDescent="0.25">
      <c r="A865" s="54">
        <f>COUNTIF($C$3:C865,"Да")</f>
        <v>9</v>
      </c>
      <c r="B865" s="53">
        <f t="shared" si="26"/>
        <v>46263</v>
      </c>
      <c r="C865" s="53" t="str">
        <f>IF(ISERROR(VLOOKUP(B865,Оп28_BYN→RUB!$C$3:$C$24,1,0)),"Нет","Да")</f>
        <v>Нет</v>
      </c>
      <c r="D865" s="54">
        <f t="shared" si="27"/>
        <v>365</v>
      </c>
      <c r="E865" s="55">
        <f>('Все выпуски'!$J$4*'Все выпуски'!$J$8)*((VLOOKUP(IF(C865="Нет",VLOOKUP(A865,Оп28_BYN→RUB!$A$2:$C$24,3,0),VLOOKUP((A865-1),Оп28_BYN→RUB!$A$2:$C$24,3,0)),$B$2:$G$1990,5,0)-VLOOKUP(B865,$B$2:$G$1990,5,0))/365+(VLOOKUP(IF(C865="Нет",VLOOKUP(A865,Оп28_BYN→RUB!$A$2:$C$24,3,0),VLOOKUP((A865-1),Оп28_BYN→RUB!$A$2:$C$24,3,0)),$B$2:$G$1990,6,0)-VLOOKUP(B865,$B$2:$G$1990,6,0))/366)</f>
        <v>167.43601875756167</v>
      </c>
      <c r="F865" s="54">
        <f>COUNTIF(D866:$D$1990,365)</f>
        <v>759</v>
      </c>
      <c r="G865" s="54">
        <f>COUNTIF(D866:$D$1990,366)</f>
        <v>366</v>
      </c>
      <c r="H865" s="50"/>
    </row>
    <row r="866" spans="1:8" x14ac:dyDescent="0.25">
      <c r="A866" s="54">
        <f>COUNTIF($C$3:C866,"Да")</f>
        <v>9</v>
      </c>
      <c r="B866" s="53">
        <f t="shared" si="26"/>
        <v>46264</v>
      </c>
      <c r="C866" s="53" t="str">
        <f>IF(ISERROR(VLOOKUP(B866,Оп28_BYN→RUB!$C$3:$C$24,1,0)),"Нет","Да")</f>
        <v>Нет</v>
      </c>
      <c r="D866" s="54">
        <f t="shared" si="27"/>
        <v>365</v>
      </c>
      <c r="E866" s="55">
        <f>('Все выпуски'!$J$4*'Все выпуски'!$J$8)*((VLOOKUP(IF(C866="Нет",VLOOKUP(A866,Оп28_BYN→RUB!$A$2:$C$24,3,0),VLOOKUP((A866-1),Оп28_BYN→RUB!$A$2:$C$24,3,0)),$B$2:$G$1990,5,0)-VLOOKUP(B866,$B$2:$G$1990,5,0))/365+(VLOOKUP(IF(C866="Нет",VLOOKUP(A866,Оп28_BYN→RUB!$A$2:$C$24,3,0),VLOOKUP((A866-1),Оп28_BYN→RUB!$A$2:$C$24,3,0)),$B$2:$G$1990,6,0)-VLOOKUP(B866,$B$2:$G$1990,6,0))/366)</f>
        <v>174.13345950786416</v>
      </c>
      <c r="F866" s="54">
        <f>COUNTIF(D867:$D$1990,365)</f>
        <v>758</v>
      </c>
      <c r="G866" s="54">
        <f>COUNTIF(D867:$D$1990,366)</f>
        <v>366</v>
      </c>
      <c r="H866" s="50"/>
    </row>
    <row r="867" spans="1:8" x14ac:dyDescent="0.25">
      <c r="A867" s="54">
        <f>COUNTIF($C$3:C867,"Да")</f>
        <v>9</v>
      </c>
      <c r="B867" s="53">
        <f t="shared" si="26"/>
        <v>46265</v>
      </c>
      <c r="C867" s="53" t="str">
        <f>IF(ISERROR(VLOOKUP(B867,Оп28_BYN→RUB!$C$3:$C$24,1,0)),"Нет","Да")</f>
        <v>Нет</v>
      </c>
      <c r="D867" s="54">
        <f t="shared" si="27"/>
        <v>365</v>
      </c>
      <c r="E867" s="55">
        <f>('Все выпуски'!$J$4*'Все выпуски'!$J$8)*((VLOOKUP(IF(C867="Нет",VLOOKUP(A867,Оп28_BYN→RUB!$A$2:$C$24,3,0),VLOOKUP((A867-1),Оп28_BYN→RUB!$A$2:$C$24,3,0)),$B$2:$G$1990,5,0)-VLOOKUP(B867,$B$2:$G$1990,5,0))/365+(VLOOKUP(IF(C867="Нет",VLOOKUP(A867,Оп28_BYN→RUB!$A$2:$C$24,3,0),VLOOKUP((A867-1),Оп28_BYN→RUB!$A$2:$C$24,3,0)),$B$2:$G$1990,6,0)-VLOOKUP(B867,$B$2:$G$1990,6,0))/366)</f>
        <v>180.83090025816662</v>
      </c>
      <c r="F867" s="54">
        <f>COUNTIF(D868:$D$1990,365)</f>
        <v>757</v>
      </c>
      <c r="G867" s="54">
        <f>COUNTIF(D868:$D$1990,366)</f>
        <v>366</v>
      </c>
      <c r="H867" s="50"/>
    </row>
    <row r="868" spans="1:8" x14ac:dyDescent="0.25">
      <c r="A868" s="54">
        <f>COUNTIF($C$3:C868,"Да")</f>
        <v>9</v>
      </c>
      <c r="B868" s="53">
        <f t="shared" si="26"/>
        <v>46266</v>
      </c>
      <c r="C868" s="53" t="str">
        <f>IF(ISERROR(VLOOKUP(B868,Оп28_BYN→RUB!$C$3:$C$24,1,0)),"Нет","Да")</f>
        <v>Нет</v>
      </c>
      <c r="D868" s="54">
        <f t="shared" si="27"/>
        <v>365</v>
      </c>
      <c r="E868" s="55">
        <f>('Все выпуски'!$J$4*'Все выпуски'!$J$8)*((VLOOKUP(IF(C868="Нет",VLOOKUP(A868,Оп28_BYN→RUB!$A$2:$C$24,3,0),VLOOKUP((A868-1),Оп28_BYN→RUB!$A$2:$C$24,3,0)),$B$2:$G$1990,5,0)-VLOOKUP(B868,$B$2:$G$1990,5,0))/365+(VLOOKUP(IF(C868="Нет",VLOOKUP(A868,Оп28_BYN→RUB!$A$2:$C$24,3,0),VLOOKUP((A868-1),Оп28_BYN→RUB!$A$2:$C$24,3,0)),$B$2:$G$1990,6,0)-VLOOKUP(B868,$B$2:$G$1990,6,0))/366)</f>
        <v>187.52834100846911</v>
      </c>
      <c r="F868" s="54">
        <f>COUNTIF(D869:$D$1990,365)</f>
        <v>756</v>
      </c>
      <c r="G868" s="54">
        <f>COUNTIF(D869:$D$1990,366)</f>
        <v>366</v>
      </c>
      <c r="H868" s="50"/>
    </row>
    <row r="869" spans="1:8" x14ac:dyDescent="0.25">
      <c r="A869" s="54">
        <f>COUNTIF($C$3:C869,"Да")</f>
        <v>9</v>
      </c>
      <c r="B869" s="53">
        <f t="shared" si="26"/>
        <v>46267</v>
      </c>
      <c r="C869" s="53" t="str">
        <f>IF(ISERROR(VLOOKUP(B869,Оп28_BYN→RUB!$C$3:$C$24,1,0)),"Нет","Да")</f>
        <v>Нет</v>
      </c>
      <c r="D869" s="54">
        <f t="shared" si="27"/>
        <v>365</v>
      </c>
      <c r="E869" s="55">
        <f>('Все выпуски'!$J$4*'Все выпуски'!$J$8)*((VLOOKUP(IF(C869="Нет",VLOOKUP(A869,Оп28_BYN→RUB!$A$2:$C$24,3,0),VLOOKUP((A869-1),Оп28_BYN→RUB!$A$2:$C$24,3,0)),$B$2:$G$1990,5,0)-VLOOKUP(B869,$B$2:$G$1990,5,0))/365+(VLOOKUP(IF(C869="Нет",VLOOKUP(A869,Оп28_BYN→RUB!$A$2:$C$24,3,0),VLOOKUP((A869-1),Оп28_BYN→RUB!$A$2:$C$24,3,0)),$B$2:$G$1990,6,0)-VLOOKUP(B869,$B$2:$G$1990,6,0))/366)</f>
        <v>194.22578175877157</v>
      </c>
      <c r="F869" s="54">
        <f>COUNTIF(D870:$D$1990,365)</f>
        <v>755</v>
      </c>
      <c r="G869" s="54">
        <f>COUNTIF(D870:$D$1990,366)</f>
        <v>366</v>
      </c>
      <c r="H869" s="50"/>
    </row>
    <row r="870" spans="1:8" x14ac:dyDescent="0.25">
      <c r="A870" s="54">
        <f>COUNTIF($C$3:C870,"Да")</f>
        <v>9</v>
      </c>
      <c r="B870" s="53">
        <f t="shared" si="26"/>
        <v>46268</v>
      </c>
      <c r="C870" s="53" t="str">
        <f>IF(ISERROR(VLOOKUP(B870,Оп28_BYN→RUB!$C$3:$C$24,1,0)),"Нет","Да")</f>
        <v>Нет</v>
      </c>
      <c r="D870" s="54">
        <f t="shared" si="27"/>
        <v>365</v>
      </c>
      <c r="E870" s="55">
        <f>('Все выпуски'!$J$4*'Все выпуски'!$J$8)*((VLOOKUP(IF(C870="Нет",VLOOKUP(A870,Оп28_BYN→RUB!$A$2:$C$24,3,0),VLOOKUP((A870-1),Оп28_BYN→RUB!$A$2:$C$24,3,0)),$B$2:$G$1990,5,0)-VLOOKUP(B870,$B$2:$G$1990,5,0))/365+(VLOOKUP(IF(C870="Нет",VLOOKUP(A870,Оп28_BYN→RUB!$A$2:$C$24,3,0),VLOOKUP((A870-1),Оп28_BYN→RUB!$A$2:$C$24,3,0)),$B$2:$G$1990,6,0)-VLOOKUP(B870,$B$2:$G$1990,6,0))/366)</f>
        <v>200.92322250907401</v>
      </c>
      <c r="F870" s="54">
        <f>COUNTIF(D871:$D$1990,365)</f>
        <v>754</v>
      </c>
      <c r="G870" s="54">
        <f>COUNTIF(D871:$D$1990,366)</f>
        <v>366</v>
      </c>
      <c r="H870" s="50"/>
    </row>
    <row r="871" spans="1:8" x14ac:dyDescent="0.25">
      <c r="A871" s="54">
        <f>COUNTIF($C$3:C871,"Да")</f>
        <v>9</v>
      </c>
      <c r="B871" s="53">
        <f t="shared" si="26"/>
        <v>46269</v>
      </c>
      <c r="C871" s="53" t="str">
        <f>IF(ISERROR(VLOOKUP(B871,Оп28_BYN→RUB!$C$3:$C$24,1,0)),"Нет","Да")</f>
        <v>Нет</v>
      </c>
      <c r="D871" s="54">
        <f t="shared" si="27"/>
        <v>365</v>
      </c>
      <c r="E871" s="55">
        <f>('Все выпуски'!$J$4*'Все выпуски'!$J$8)*((VLOOKUP(IF(C871="Нет",VLOOKUP(A871,Оп28_BYN→RUB!$A$2:$C$24,3,0),VLOOKUP((A871-1),Оп28_BYN→RUB!$A$2:$C$24,3,0)),$B$2:$G$1990,5,0)-VLOOKUP(B871,$B$2:$G$1990,5,0))/365+(VLOOKUP(IF(C871="Нет",VLOOKUP(A871,Оп28_BYN→RUB!$A$2:$C$24,3,0),VLOOKUP((A871-1),Оп28_BYN→RUB!$A$2:$C$24,3,0)),$B$2:$G$1990,6,0)-VLOOKUP(B871,$B$2:$G$1990,6,0))/366)</f>
        <v>207.6206632593765</v>
      </c>
      <c r="F871" s="54">
        <f>COUNTIF(D872:$D$1990,365)</f>
        <v>753</v>
      </c>
      <c r="G871" s="54">
        <f>COUNTIF(D872:$D$1990,366)</f>
        <v>366</v>
      </c>
      <c r="H871" s="50"/>
    </row>
    <row r="872" spans="1:8" x14ac:dyDescent="0.25">
      <c r="A872" s="54">
        <f>COUNTIF($C$3:C872,"Да")</f>
        <v>9</v>
      </c>
      <c r="B872" s="53">
        <f t="shared" si="26"/>
        <v>46270</v>
      </c>
      <c r="C872" s="53" t="str">
        <f>IF(ISERROR(VLOOKUP(B872,Оп28_BYN→RUB!$C$3:$C$24,1,0)),"Нет","Да")</f>
        <v>Нет</v>
      </c>
      <c r="D872" s="54">
        <f t="shared" si="27"/>
        <v>365</v>
      </c>
      <c r="E872" s="55">
        <f>('Все выпуски'!$J$4*'Все выпуски'!$J$8)*((VLOOKUP(IF(C872="Нет",VLOOKUP(A872,Оп28_BYN→RUB!$A$2:$C$24,3,0),VLOOKUP((A872-1),Оп28_BYN→RUB!$A$2:$C$24,3,0)),$B$2:$G$1990,5,0)-VLOOKUP(B872,$B$2:$G$1990,5,0))/365+(VLOOKUP(IF(C872="Нет",VLOOKUP(A872,Оп28_BYN→RUB!$A$2:$C$24,3,0),VLOOKUP((A872-1),Оп28_BYN→RUB!$A$2:$C$24,3,0)),$B$2:$G$1990,6,0)-VLOOKUP(B872,$B$2:$G$1990,6,0))/366)</f>
        <v>214.31810400967896</v>
      </c>
      <c r="F872" s="54">
        <f>COUNTIF(D873:$D$1990,365)</f>
        <v>752</v>
      </c>
      <c r="G872" s="54">
        <f>COUNTIF(D873:$D$1990,366)</f>
        <v>366</v>
      </c>
      <c r="H872" s="50"/>
    </row>
    <row r="873" spans="1:8" x14ac:dyDescent="0.25">
      <c r="A873" s="54">
        <f>COUNTIF($C$3:C873,"Да")</f>
        <v>9</v>
      </c>
      <c r="B873" s="53">
        <f t="shared" si="26"/>
        <v>46271</v>
      </c>
      <c r="C873" s="53" t="str">
        <f>IF(ISERROR(VLOOKUP(B873,Оп28_BYN→RUB!$C$3:$C$24,1,0)),"Нет","Да")</f>
        <v>Нет</v>
      </c>
      <c r="D873" s="54">
        <f t="shared" si="27"/>
        <v>365</v>
      </c>
      <c r="E873" s="55">
        <f>('Все выпуски'!$J$4*'Все выпуски'!$J$8)*((VLOOKUP(IF(C873="Нет",VLOOKUP(A873,Оп28_BYN→RUB!$A$2:$C$24,3,0),VLOOKUP((A873-1),Оп28_BYN→RUB!$A$2:$C$24,3,0)),$B$2:$G$1990,5,0)-VLOOKUP(B873,$B$2:$G$1990,5,0))/365+(VLOOKUP(IF(C873="Нет",VLOOKUP(A873,Оп28_BYN→RUB!$A$2:$C$24,3,0),VLOOKUP((A873-1),Оп28_BYN→RUB!$A$2:$C$24,3,0)),$B$2:$G$1990,6,0)-VLOOKUP(B873,$B$2:$G$1990,6,0))/366)</f>
        <v>221.01554475998142</v>
      </c>
      <c r="F873" s="54">
        <f>COUNTIF(D874:$D$1990,365)</f>
        <v>751</v>
      </c>
      <c r="G873" s="54">
        <f>COUNTIF(D874:$D$1990,366)</f>
        <v>366</v>
      </c>
      <c r="H873" s="50"/>
    </row>
    <row r="874" spans="1:8" x14ac:dyDescent="0.25">
      <c r="A874" s="54">
        <f>COUNTIF($C$3:C874,"Да")</f>
        <v>9</v>
      </c>
      <c r="B874" s="53">
        <f t="shared" si="26"/>
        <v>46272</v>
      </c>
      <c r="C874" s="53" t="str">
        <f>IF(ISERROR(VLOOKUP(B874,Оп28_BYN→RUB!$C$3:$C$24,1,0)),"Нет","Да")</f>
        <v>Нет</v>
      </c>
      <c r="D874" s="54">
        <f t="shared" si="27"/>
        <v>365</v>
      </c>
      <c r="E874" s="55">
        <f>('Все выпуски'!$J$4*'Все выпуски'!$J$8)*((VLOOKUP(IF(C874="Нет",VLOOKUP(A874,Оп28_BYN→RUB!$A$2:$C$24,3,0),VLOOKUP((A874-1),Оп28_BYN→RUB!$A$2:$C$24,3,0)),$B$2:$G$1990,5,0)-VLOOKUP(B874,$B$2:$G$1990,5,0))/365+(VLOOKUP(IF(C874="Нет",VLOOKUP(A874,Оп28_BYN→RUB!$A$2:$C$24,3,0),VLOOKUP((A874-1),Оп28_BYN→RUB!$A$2:$C$24,3,0)),$B$2:$G$1990,6,0)-VLOOKUP(B874,$B$2:$G$1990,6,0))/366)</f>
        <v>227.71298551028391</v>
      </c>
      <c r="F874" s="54">
        <f>COUNTIF(D875:$D$1990,365)</f>
        <v>750</v>
      </c>
      <c r="G874" s="54">
        <f>COUNTIF(D875:$D$1990,366)</f>
        <v>366</v>
      </c>
      <c r="H874" s="50"/>
    </row>
    <row r="875" spans="1:8" x14ac:dyDescent="0.25">
      <c r="A875" s="54">
        <f>COUNTIF($C$3:C875,"Да")</f>
        <v>9</v>
      </c>
      <c r="B875" s="53">
        <f t="shared" si="26"/>
        <v>46273</v>
      </c>
      <c r="C875" s="53" t="str">
        <f>IF(ISERROR(VLOOKUP(B875,Оп28_BYN→RUB!$C$3:$C$24,1,0)),"Нет","Да")</f>
        <v>Нет</v>
      </c>
      <c r="D875" s="54">
        <f t="shared" si="27"/>
        <v>365</v>
      </c>
      <c r="E875" s="55">
        <f>('Все выпуски'!$J$4*'Все выпуски'!$J$8)*((VLOOKUP(IF(C875="Нет",VLOOKUP(A875,Оп28_BYN→RUB!$A$2:$C$24,3,0),VLOOKUP((A875-1),Оп28_BYN→RUB!$A$2:$C$24,3,0)),$B$2:$G$1990,5,0)-VLOOKUP(B875,$B$2:$G$1990,5,0))/365+(VLOOKUP(IF(C875="Нет",VLOOKUP(A875,Оп28_BYN→RUB!$A$2:$C$24,3,0),VLOOKUP((A875-1),Оп28_BYN→RUB!$A$2:$C$24,3,0)),$B$2:$G$1990,6,0)-VLOOKUP(B875,$B$2:$G$1990,6,0))/366)</f>
        <v>234.41042626058635</v>
      </c>
      <c r="F875" s="54">
        <f>COUNTIF(D876:$D$1990,365)</f>
        <v>749</v>
      </c>
      <c r="G875" s="54">
        <f>COUNTIF(D876:$D$1990,366)</f>
        <v>366</v>
      </c>
      <c r="H875" s="50"/>
    </row>
    <row r="876" spans="1:8" x14ac:dyDescent="0.25">
      <c r="A876" s="54">
        <f>COUNTIF($C$3:C876,"Да")</f>
        <v>9</v>
      </c>
      <c r="B876" s="53">
        <f t="shared" si="26"/>
        <v>46274</v>
      </c>
      <c r="C876" s="53" t="str">
        <f>IF(ISERROR(VLOOKUP(B876,Оп28_BYN→RUB!$C$3:$C$24,1,0)),"Нет","Да")</f>
        <v>Нет</v>
      </c>
      <c r="D876" s="54">
        <f t="shared" si="27"/>
        <v>365</v>
      </c>
      <c r="E876" s="55">
        <f>('Все выпуски'!$J$4*'Все выпуски'!$J$8)*((VLOOKUP(IF(C876="Нет",VLOOKUP(A876,Оп28_BYN→RUB!$A$2:$C$24,3,0),VLOOKUP((A876-1),Оп28_BYN→RUB!$A$2:$C$24,3,0)),$B$2:$G$1990,5,0)-VLOOKUP(B876,$B$2:$G$1990,5,0))/365+(VLOOKUP(IF(C876="Нет",VLOOKUP(A876,Оп28_BYN→RUB!$A$2:$C$24,3,0),VLOOKUP((A876-1),Оп28_BYN→RUB!$A$2:$C$24,3,0)),$B$2:$G$1990,6,0)-VLOOKUP(B876,$B$2:$G$1990,6,0))/366)</f>
        <v>241.10786701088881</v>
      </c>
      <c r="F876" s="54">
        <f>COUNTIF(D877:$D$1990,365)</f>
        <v>748</v>
      </c>
      <c r="G876" s="54">
        <f>COUNTIF(D877:$D$1990,366)</f>
        <v>366</v>
      </c>
      <c r="H876" s="50"/>
    </row>
    <row r="877" spans="1:8" x14ac:dyDescent="0.25">
      <c r="A877" s="54">
        <f>COUNTIF($C$3:C877,"Да")</f>
        <v>9</v>
      </c>
      <c r="B877" s="53">
        <f t="shared" si="26"/>
        <v>46275</v>
      </c>
      <c r="C877" s="53" t="str">
        <f>IF(ISERROR(VLOOKUP(B877,Оп28_BYN→RUB!$C$3:$C$24,1,0)),"Нет","Да")</f>
        <v>Нет</v>
      </c>
      <c r="D877" s="54">
        <f t="shared" si="27"/>
        <v>365</v>
      </c>
      <c r="E877" s="55">
        <f>('Все выпуски'!$J$4*'Все выпуски'!$J$8)*((VLOOKUP(IF(C877="Нет",VLOOKUP(A877,Оп28_BYN→RUB!$A$2:$C$24,3,0),VLOOKUP((A877-1),Оп28_BYN→RUB!$A$2:$C$24,3,0)),$B$2:$G$1990,5,0)-VLOOKUP(B877,$B$2:$G$1990,5,0))/365+(VLOOKUP(IF(C877="Нет",VLOOKUP(A877,Оп28_BYN→RUB!$A$2:$C$24,3,0),VLOOKUP((A877-1),Оп28_BYN→RUB!$A$2:$C$24,3,0)),$B$2:$G$1990,6,0)-VLOOKUP(B877,$B$2:$G$1990,6,0))/366)</f>
        <v>247.8053077611913</v>
      </c>
      <c r="F877" s="54">
        <f>COUNTIF(D878:$D$1990,365)</f>
        <v>747</v>
      </c>
      <c r="G877" s="54">
        <f>COUNTIF(D878:$D$1990,366)</f>
        <v>366</v>
      </c>
      <c r="H877" s="50"/>
    </row>
    <row r="878" spans="1:8" x14ac:dyDescent="0.25">
      <c r="A878" s="54">
        <f>COUNTIF($C$3:C878,"Да")</f>
        <v>9</v>
      </c>
      <c r="B878" s="53">
        <f t="shared" si="26"/>
        <v>46276</v>
      </c>
      <c r="C878" s="53" t="str">
        <f>IF(ISERROR(VLOOKUP(B878,Оп28_BYN→RUB!$C$3:$C$24,1,0)),"Нет","Да")</f>
        <v>Нет</v>
      </c>
      <c r="D878" s="54">
        <f t="shared" si="27"/>
        <v>365</v>
      </c>
      <c r="E878" s="55">
        <f>('Все выпуски'!$J$4*'Все выпуски'!$J$8)*((VLOOKUP(IF(C878="Нет",VLOOKUP(A878,Оп28_BYN→RUB!$A$2:$C$24,3,0),VLOOKUP((A878-1),Оп28_BYN→RUB!$A$2:$C$24,3,0)),$B$2:$G$1990,5,0)-VLOOKUP(B878,$B$2:$G$1990,5,0))/365+(VLOOKUP(IF(C878="Нет",VLOOKUP(A878,Оп28_BYN→RUB!$A$2:$C$24,3,0),VLOOKUP((A878-1),Оп28_BYN→RUB!$A$2:$C$24,3,0)),$B$2:$G$1990,6,0)-VLOOKUP(B878,$B$2:$G$1990,6,0))/366)</f>
        <v>254.50274851149376</v>
      </c>
      <c r="F878" s="54">
        <f>COUNTIF(D879:$D$1990,365)</f>
        <v>746</v>
      </c>
      <c r="G878" s="54">
        <f>COUNTIF(D879:$D$1990,366)</f>
        <v>366</v>
      </c>
      <c r="H878" s="50"/>
    </row>
    <row r="879" spans="1:8" x14ac:dyDescent="0.25">
      <c r="A879" s="54">
        <f>COUNTIF($C$3:C879,"Да")</f>
        <v>9</v>
      </c>
      <c r="B879" s="53">
        <f t="shared" si="26"/>
        <v>46277</v>
      </c>
      <c r="C879" s="53" t="str">
        <f>IF(ISERROR(VLOOKUP(B879,Оп28_BYN→RUB!$C$3:$C$24,1,0)),"Нет","Да")</f>
        <v>Нет</v>
      </c>
      <c r="D879" s="54">
        <f t="shared" si="27"/>
        <v>365</v>
      </c>
      <c r="E879" s="55">
        <f>('Все выпуски'!$J$4*'Все выпуски'!$J$8)*((VLOOKUP(IF(C879="Нет",VLOOKUP(A879,Оп28_BYN→RUB!$A$2:$C$24,3,0),VLOOKUP((A879-1),Оп28_BYN→RUB!$A$2:$C$24,3,0)),$B$2:$G$1990,5,0)-VLOOKUP(B879,$B$2:$G$1990,5,0))/365+(VLOOKUP(IF(C879="Нет",VLOOKUP(A879,Оп28_BYN→RUB!$A$2:$C$24,3,0),VLOOKUP((A879-1),Оп28_BYN→RUB!$A$2:$C$24,3,0)),$B$2:$G$1990,6,0)-VLOOKUP(B879,$B$2:$G$1990,6,0))/366)</f>
        <v>261.20018926179625</v>
      </c>
      <c r="F879" s="54">
        <f>COUNTIF(D880:$D$1990,365)</f>
        <v>745</v>
      </c>
      <c r="G879" s="54">
        <f>COUNTIF(D880:$D$1990,366)</f>
        <v>366</v>
      </c>
      <c r="H879" s="50"/>
    </row>
    <row r="880" spans="1:8" x14ac:dyDescent="0.25">
      <c r="A880" s="54">
        <f>COUNTIF($C$3:C880,"Да")</f>
        <v>9</v>
      </c>
      <c r="B880" s="53">
        <f t="shared" si="26"/>
        <v>46278</v>
      </c>
      <c r="C880" s="53" t="str">
        <f>IF(ISERROR(VLOOKUP(B880,Оп28_BYN→RUB!$C$3:$C$24,1,0)),"Нет","Да")</f>
        <v>Нет</v>
      </c>
      <c r="D880" s="54">
        <f t="shared" si="27"/>
        <v>365</v>
      </c>
      <c r="E880" s="55">
        <f>('Все выпуски'!$J$4*'Все выпуски'!$J$8)*((VLOOKUP(IF(C880="Нет",VLOOKUP(A880,Оп28_BYN→RUB!$A$2:$C$24,3,0),VLOOKUP((A880-1),Оп28_BYN→RUB!$A$2:$C$24,3,0)),$B$2:$G$1990,5,0)-VLOOKUP(B880,$B$2:$G$1990,5,0))/365+(VLOOKUP(IF(C880="Нет",VLOOKUP(A880,Оп28_BYN→RUB!$A$2:$C$24,3,0),VLOOKUP((A880-1),Оп28_BYN→RUB!$A$2:$C$24,3,0)),$B$2:$G$1990,6,0)-VLOOKUP(B880,$B$2:$G$1990,6,0))/366)</f>
        <v>267.89763001209866</v>
      </c>
      <c r="F880" s="54">
        <f>COUNTIF(D881:$D$1990,365)</f>
        <v>744</v>
      </c>
      <c r="G880" s="54">
        <f>COUNTIF(D881:$D$1990,366)</f>
        <v>366</v>
      </c>
      <c r="H880" s="50"/>
    </row>
    <row r="881" spans="1:8" x14ac:dyDescent="0.25">
      <c r="A881" s="54">
        <f>COUNTIF($C$3:C881,"Да")</f>
        <v>9</v>
      </c>
      <c r="B881" s="53">
        <f t="shared" si="26"/>
        <v>46279</v>
      </c>
      <c r="C881" s="53" t="str">
        <f>IF(ISERROR(VLOOKUP(B881,Оп28_BYN→RUB!$C$3:$C$24,1,0)),"Нет","Да")</f>
        <v>Нет</v>
      </c>
      <c r="D881" s="54">
        <f t="shared" si="27"/>
        <v>365</v>
      </c>
      <c r="E881" s="55">
        <f>('Все выпуски'!$J$4*'Все выпуски'!$J$8)*((VLOOKUP(IF(C881="Нет",VLOOKUP(A881,Оп28_BYN→RUB!$A$2:$C$24,3,0),VLOOKUP((A881-1),Оп28_BYN→RUB!$A$2:$C$24,3,0)),$B$2:$G$1990,5,0)-VLOOKUP(B881,$B$2:$G$1990,5,0))/365+(VLOOKUP(IF(C881="Нет",VLOOKUP(A881,Оп28_BYN→RUB!$A$2:$C$24,3,0),VLOOKUP((A881-1),Оп28_BYN→RUB!$A$2:$C$24,3,0)),$B$2:$G$1990,6,0)-VLOOKUP(B881,$B$2:$G$1990,6,0))/366)</f>
        <v>274.59507076240118</v>
      </c>
      <c r="F881" s="54">
        <f>COUNTIF(D882:$D$1990,365)</f>
        <v>743</v>
      </c>
      <c r="G881" s="54">
        <f>COUNTIF(D882:$D$1990,366)</f>
        <v>366</v>
      </c>
      <c r="H881" s="50"/>
    </row>
    <row r="882" spans="1:8" x14ac:dyDescent="0.25">
      <c r="A882" s="54">
        <f>COUNTIF($C$3:C882,"Да")</f>
        <v>9</v>
      </c>
      <c r="B882" s="53">
        <f t="shared" si="26"/>
        <v>46280</v>
      </c>
      <c r="C882" s="53" t="str">
        <f>IF(ISERROR(VLOOKUP(B882,Оп28_BYN→RUB!$C$3:$C$24,1,0)),"Нет","Да")</f>
        <v>Нет</v>
      </c>
      <c r="D882" s="54">
        <f t="shared" si="27"/>
        <v>365</v>
      </c>
      <c r="E882" s="55">
        <f>('Все выпуски'!$J$4*'Все выпуски'!$J$8)*((VLOOKUP(IF(C882="Нет",VLOOKUP(A882,Оп28_BYN→RUB!$A$2:$C$24,3,0),VLOOKUP((A882-1),Оп28_BYN→RUB!$A$2:$C$24,3,0)),$B$2:$G$1990,5,0)-VLOOKUP(B882,$B$2:$G$1990,5,0))/365+(VLOOKUP(IF(C882="Нет",VLOOKUP(A882,Оп28_BYN→RUB!$A$2:$C$24,3,0),VLOOKUP((A882-1),Оп28_BYN→RUB!$A$2:$C$24,3,0)),$B$2:$G$1990,6,0)-VLOOKUP(B882,$B$2:$G$1990,6,0))/366)</f>
        <v>281.29251151270364</v>
      </c>
      <c r="F882" s="54">
        <f>COUNTIF(D883:$D$1990,365)</f>
        <v>742</v>
      </c>
      <c r="G882" s="54">
        <f>COUNTIF(D883:$D$1990,366)</f>
        <v>366</v>
      </c>
      <c r="H882" s="50"/>
    </row>
    <row r="883" spans="1:8" x14ac:dyDescent="0.25">
      <c r="A883" s="54">
        <f>COUNTIF($C$3:C883,"Да")</f>
        <v>9</v>
      </c>
      <c r="B883" s="53">
        <f t="shared" si="26"/>
        <v>46281</v>
      </c>
      <c r="C883" s="53" t="str">
        <f>IF(ISERROR(VLOOKUP(B883,Оп28_BYN→RUB!$C$3:$C$24,1,0)),"Нет","Да")</f>
        <v>Нет</v>
      </c>
      <c r="D883" s="54">
        <f t="shared" si="27"/>
        <v>365</v>
      </c>
      <c r="E883" s="55">
        <f>('Все выпуски'!$J$4*'Все выпуски'!$J$8)*((VLOOKUP(IF(C883="Нет",VLOOKUP(A883,Оп28_BYN→RUB!$A$2:$C$24,3,0),VLOOKUP((A883-1),Оп28_BYN→RUB!$A$2:$C$24,3,0)),$B$2:$G$1990,5,0)-VLOOKUP(B883,$B$2:$G$1990,5,0))/365+(VLOOKUP(IF(C883="Нет",VLOOKUP(A883,Оп28_BYN→RUB!$A$2:$C$24,3,0),VLOOKUP((A883-1),Оп28_BYN→RUB!$A$2:$C$24,3,0)),$B$2:$G$1990,6,0)-VLOOKUP(B883,$B$2:$G$1990,6,0))/366)</f>
        <v>287.9899522630061</v>
      </c>
      <c r="F883" s="54">
        <f>COUNTIF(D884:$D$1990,365)</f>
        <v>741</v>
      </c>
      <c r="G883" s="54">
        <f>COUNTIF(D884:$D$1990,366)</f>
        <v>366</v>
      </c>
      <c r="H883" s="50"/>
    </row>
    <row r="884" spans="1:8" x14ac:dyDescent="0.25">
      <c r="A884" s="54">
        <f>COUNTIF($C$3:C884,"Да")</f>
        <v>9</v>
      </c>
      <c r="B884" s="53">
        <f t="shared" si="26"/>
        <v>46282</v>
      </c>
      <c r="C884" s="53" t="str">
        <f>IF(ISERROR(VLOOKUP(B884,Оп28_BYN→RUB!$C$3:$C$24,1,0)),"Нет","Да")</f>
        <v>Нет</v>
      </c>
      <c r="D884" s="54">
        <f t="shared" si="27"/>
        <v>365</v>
      </c>
      <c r="E884" s="55">
        <f>('Все выпуски'!$J$4*'Все выпуски'!$J$8)*((VLOOKUP(IF(C884="Нет",VLOOKUP(A884,Оп28_BYN→RUB!$A$2:$C$24,3,0),VLOOKUP((A884-1),Оп28_BYN→RUB!$A$2:$C$24,3,0)),$B$2:$G$1990,5,0)-VLOOKUP(B884,$B$2:$G$1990,5,0))/365+(VLOOKUP(IF(C884="Нет",VLOOKUP(A884,Оп28_BYN→RUB!$A$2:$C$24,3,0),VLOOKUP((A884-1),Оп28_BYN→RUB!$A$2:$C$24,3,0)),$B$2:$G$1990,6,0)-VLOOKUP(B884,$B$2:$G$1990,6,0))/366)</f>
        <v>294.68739301330857</v>
      </c>
      <c r="F884" s="54">
        <f>COUNTIF(D885:$D$1990,365)</f>
        <v>740</v>
      </c>
      <c r="G884" s="54">
        <f>COUNTIF(D885:$D$1990,366)</f>
        <v>366</v>
      </c>
      <c r="H884" s="50"/>
    </row>
    <row r="885" spans="1:8" x14ac:dyDescent="0.25">
      <c r="A885" s="54">
        <f>COUNTIF($C$3:C885,"Да")</f>
        <v>9</v>
      </c>
      <c r="B885" s="53">
        <f t="shared" si="26"/>
        <v>46283</v>
      </c>
      <c r="C885" s="53" t="str">
        <f>IF(ISERROR(VLOOKUP(B885,Оп28_BYN→RUB!$C$3:$C$24,1,0)),"Нет","Да")</f>
        <v>Нет</v>
      </c>
      <c r="D885" s="54">
        <f t="shared" si="27"/>
        <v>365</v>
      </c>
      <c r="E885" s="55">
        <f>('Все выпуски'!$J$4*'Все выпуски'!$J$8)*((VLOOKUP(IF(C885="Нет",VLOOKUP(A885,Оп28_BYN→RUB!$A$2:$C$24,3,0),VLOOKUP((A885-1),Оп28_BYN→RUB!$A$2:$C$24,3,0)),$B$2:$G$1990,5,0)-VLOOKUP(B885,$B$2:$G$1990,5,0))/365+(VLOOKUP(IF(C885="Нет",VLOOKUP(A885,Оп28_BYN→RUB!$A$2:$C$24,3,0),VLOOKUP((A885-1),Оп28_BYN→RUB!$A$2:$C$24,3,0)),$B$2:$G$1990,6,0)-VLOOKUP(B885,$B$2:$G$1990,6,0))/366)</f>
        <v>301.38483376361103</v>
      </c>
      <c r="F885" s="54">
        <f>COUNTIF(D886:$D$1990,365)</f>
        <v>739</v>
      </c>
      <c r="G885" s="54">
        <f>COUNTIF(D886:$D$1990,366)</f>
        <v>366</v>
      </c>
      <c r="H885" s="50"/>
    </row>
    <row r="886" spans="1:8" x14ac:dyDescent="0.25">
      <c r="A886" s="54">
        <f>COUNTIF($C$3:C886,"Да")</f>
        <v>9</v>
      </c>
      <c r="B886" s="53">
        <f t="shared" si="26"/>
        <v>46284</v>
      </c>
      <c r="C886" s="53" t="str">
        <f>IF(ISERROR(VLOOKUP(B886,Оп28_BYN→RUB!$C$3:$C$24,1,0)),"Нет","Да")</f>
        <v>Нет</v>
      </c>
      <c r="D886" s="54">
        <f t="shared" si="27"/>
        <v>365</v>
      </c>
      <c r="E886" s="55">
        <f>('Все выпуски'!$J$4*'Все выпуски'!$J$8)*((VLOOKUP(IF(C886="Нет",VLOOKUP(A886,Оп28_BYN→RUB!$A$2:$C$24,3,0),VLOOKUP((A886-1),Оп28_BYN→RUB!$A$2:$C$24,3,0)),$B$2:$G$1990,5,0)-VLOOKUP(B886,$B$2:$G$1990,5,0))/365+(VLOOKUP(IF(C886="Нет",VLOOKUP(A886,Оп28_BYN→RUB!$A$2:$C$24,3,0),VLOOKUP((A886-1),Оп28_BYN→RUB!$A$2:$C$24,3,0)),$B$2:$G$1990,6,0)-VLOOKUP(B886,$B$2:$G$1990,6,0))/366)</f>
        <v>308.08227451391355</v>
      </c>
      <c r="F886" s="54">
        <f>COUNTIF(D887:$D$1990,365)</f>
        <v>738</v>
      </c>
      <c r="G886" s="54">
        <f>COUNTIF(D887:$D$1990,366)</f>
        <v>366</v>
      </c>
      <c r="H886" s="50"/>
    </row>
    <row r="887" spans="1:8" x14ac:dyDescent="0.25">
      <c r="A887" s="54">
        <f>COUNTIF($C$3:C887,"Да")</f>
        <v>9</v>
      </c>
      <c r="B887" s="53">
        <f t="shared" si="26"/>
        <v>46285</v>
      </c>
      <c r="C887" s="53" t="str">
        <f>IF(ISERROR(VLOOKUP(B887,Оп28_BYN→RUB!$C$3:$C$24,1,0)),"Нет","Да")</f>
        <v>Нет</v>
      </c>
      <c r="D887" s="54">
        <f t="shared" si="27"/>
        <v>365</v>
      </c>
      <c r="E887" s="55">
        <f>('Все выпуски'!$J$4*'Все выпуски'!$J$8)*((VLOOKUP(IF(C887="Нет",VLOOKUP(A887,Оп28_BYN→RUB!$A$2:$C$24,3,0),VLOOKUP((A887-1),Оп28_BYN→RUB!$A$2:$C$24,3,0)),$B$2:$G$1990,5,0)-VLOOKUP(B887,$B$2:$G$1990,5,0))/365+(VLOOKUP(IF(C887="Нет",VLOOKUP(A887,Оп28_BYN→RUB!$A$2:$C$24,3,0),VLOOKUP((A887-1),Оп28_BYN→RUB!$A$2:$C$24,3,0)),$B$2:$G$1990,6,0)-VLOOKUP(B887,$B$2:$G$1990,6,0))/366)</f>
        <v>314.77971526421595</v>
      </c>
      <c r="F887" s="54">
        <f>COUNTIF(D888:$D$1990,365)</f>
        <v>737</v>
      </c>
      <c r="G887" s="54">
        <f>COUNTIF(D888:$D$1990,366)</f>
        <v>366</v>
      </c>
      <c r="H887" s="50"/>
    </row>
    <row r="888" spans="1:8" x14ac:dyDescent="0.25">
      <c r="A888" s="54">
        <f>COUNTIF($C$3:C888,"Да")</f>
        <v>9</v>
      </c>
      <c r="B888" s="53">
        <f t="shared" si="26"/>
        <v>46286</v>
      </c>
      <c r="C888" s="53" t="str">
        <f>IF(ISERROR(VLOOKUP(B888,Оп28_BYN→RUB!$C$3:$C$24,1,0)),"Нет","Да")</f>
        <v>Нет</v>
      </c>
      <c r="D888" s="54">
        <f t="shared" si="27"/>
        <v>365</v>
      </c>
      <c r="E888" s="55">
        <f>('Все выпуски'!$J$4*'Все выпуски'!$J$8)*((VLOOKUP(IF(C888="Нет",VLOOKUP(A888,Оп28_BYN→RUB!$A$2:$C$24,3,0),VLOOKUP((A888-1),Оп28_BYN→RUB!$A$2:$C$24,3,0)),$B$2:$G$1990,5,0)-VLOOKUP(B888,$B$2:$G$1990,5,0))/365+(VLOOKUP(IF(C888="Нет",VLOOKUP(A888,Оп28_BYN→RUB!$A$2:$C$24,3,0),VLOOKUP((A888-1),Оп28_BYN→RUB!$A$2:$C$24,3,0)),$B$2:$G$1990,6,0)-VLOOKUP(B888,$B$2:$G$1990,6,0))/366)</f>
        <v>321.47715601451841</v>
      </c>
      <c r="F888" s="54">
        <f>COUNTIF(D889:$D$1990,365)</f>
        <v>736</v>
      </c>
      <c r="G888" s="54">
        <f>COUNTIF(D889:$D$1990,366)</f>
        <v>366</v>
      </c>
      <c r="H888" s="50"/>
    </row>
    <row r="889" spans="1:8" x14ac:dyDescent="0.25">
      <c r="A889" s="54">
        <f>COUNTIF($C$3:C889,"Да")</f>
        <v>9</v>
      </c>
      <c r="B889" s="53">
        <f t="shared" si="26"/>
        <v>46287</v>
      </c>
      <c r="C889" s="53" t="str">
        <f>IF(ISERROR(VLOOKUP(B889,Оп28_BYN→RUB!$C$3:$C$24,1,0)),"Нет","Да")</f>
        <v>Нет</v>
      </c>
      <c r="D889" s="54">
        <f t="shared" si="27"/>
        <v>365</v>
      </c>
      <c r="E889" s="55">
        <f>('Все выпуски'!$J$4*'Все выпуски'!$J$8)*((VLOOKUP(IF(C889="Нет",VLOOKUP(A889,Оп28_BYN→RUB!$A$2:$C$24,3,0),VLOOKUP((A889-1),Оп28_BYN→RUB!$A$2:$C$24,3,0)),$B$2:$G$1990,5,0)-VLOOKUP(B889,$B$2:$G$1990,5,0))/365+(VLOOKUP(IF(C889="Нет",VLOOKUP(A889,Оп28_BYN→RUB!$A$2:$C$24,3,0),VLOOKUP((A889-1),Оп28_BYN→RUB!$A$2:$C$24,3,0)),$B$2:$G$1990,6,0)-VLOOKUP(B889,$B$2:$G$1990,6,0))/366)</f>
        <v>328.17459676482093</v>
      </c>
      <c r="F889" s="54">
        <f>COUNTIF(D890:$D$1990,365)</f>
        <v>735</v>
      </c>
      <c r="G889" s="54">
        <f>COUNTIF(D890:$D$1990,366)</f>
        <v>366</v>
      </c>
      <c r="H889" s="50"/>
    </row>
    <row r="890" spans="1:8" x14ac:dyDescent="0.25">
      <c r="A890" s="54">
        <f>COUNTIF($C$3:C890,"Да")</f>
        <v>9</v>
      </c>
      <c r="B890" s="53">
        <f t="shared" si="26"/>
        <v>46288</v>
      </c>
      <c r="C890" s="53" t="str">
        <f>IF(ISERROR(VLOOKUP(B890,Оп28_BYN→RUB!$C$3:$C$24,1,0)),"Нет","Да")</f>
        <v>Нет</v>
      </c>
      <c r="D890" s="54">
        <f t="shared" si="27"/>
        <v>365</v>
      </c>
      <c r="E890" s="55">
        <f>('Все выпуски'!$J$4*'Все выпуски'!$J$8)*((VLOOKUP(IF(C890="Нет",VLOOKUP(A890,Оп28_BYN→RUB!$A$2:$C$24,3,0),VLOOKUP((A890-1),Оп28_BYN→RUB!$A$2:$C$24,3,0)),$B$2:$G$1990,5,0)-VLOOKUP(B890,$B$2:$G$1990,5,0))/365+(VLOOKUP(IF(C890="Нет",VLOOKUP(A890,Оп28_BYN→RUB!$A$2:$C$24,3,0),VLOOKUP((A890-1),Оп28_BYN→RUB!$A$2:$C$24,3,0)),$B$2:$G$1990,6,0)-VLOOKUP(B890,$B$2:$G$1990,6,0))/366)</f>
        <v>334.87203751512334</v>
      </c>
      <c r="F890" s="54">
        <f>COUNTIF(D891:$D$1990,365)</f>
        <v>734</v>
      </c>
      <c r="G890" s="54">
        <f>COUNTIF(D891:$D$1990,366)</f>
        <v>366</v>
      </c>
      <c r="H890" s="50"/>
    </row>
    <row r="891" spans="1:8" x14ac:dyDescent="0.25">
      <c r="A891" s="54">
        <f>COUNTIF($C$3:C891,"Да")</f>
        <v>9</v>
      </c>
      <c r="B891" s="53">
        <f t="shared" si="26"/>
        <v>46289</v>
      </c>
      <c r="C891" s="53" t="str">
        <f>IF(ISERROR(VLOOKUP(B891,Оп28_BYN→RUB!$C$3:$C$24,1,0)),"Нет","Да")</f>
        <v>Нет</v>
      </c>
      <c r="D891" s="54">
        <f t="shared" si="27"/>
        <v>365</v>
      </c>
      <c r="E891" s="55">
        <f>('Все выпуски'!$J$4*'Все выпуски'!$J$8)*((VLOOKUP(IF(C891="Нет",VLOOKUP(A891,Оп28_BYN→RUB!$A$2:$C$24,3,0),VLOOKUP((A891-1),Оп28_BYN→RUB!$A$2:$C$24,3,0)),$B$2:$G$1990,5,0)-VLOOKUP(B891,$B$2:$G$1990,5,0))/365+(VLOOKUP(IF(C891="Нет",VLOOKUP(A891,Оп28_BYN→RUB!$A$2:$C$24,3,0),VLOOKUP((A891-1),Оп28_BYN→RUB!$A$2:$C$24,3,0)),$B$2:$G$1990,6,0)-VLOOKUP(B891,$B$2:$G$1990,6,0))/366)</f>
        <v>341.56947826542586</v>
      </c>
      <c r="F891" s="54">
        <f>COUNTIF(D892:$D$1990,365)</f>
        <v>733</v>
      </c>
      <c r="G891" s="54">
        <f>COUNTIF(D892:$D$1990,366)</f>
        <v>366</v>
      </c>
      <c r="H891" s="50"/>
    </row>
    <row r="892" spans="1:8" x14ac:dyDescent="0.25">
      <c r="A892" s="54">
        <f>COUNTIF($C$3:C892,"Да")</f>
        <v>9</v>
      </c>
      <c r="B892" s="53">
        <f t="shared" si="26"/>
        <v>46290</v>
      </c>
      <c r="C892" s="53" t="str">
        <f>IF(ISERROR(VLOOKUP(B892,Оп28_BYN→RUB!$C$3:$C$24,1,0)),"Нет","Да")</f>
        <v>Нет</v>
      </c>
      <c r="D892" s="54">
        <f t="shared" si="27"/>
        <v>365</v>
      </c>
      <c r="E892" s="55">
        <f>('Все выпуски'!$J$4*'Все выпуски'!$J$8)*((VLOOKUP(IF(C892="Нет",VLOOKUP(A892,Оп28_BYN→RUB!$A$2:$C$24,3,0),VLOOKUP((A892-1),Оп28_BYN→RUB!$A$2:$C$24,3,0)),$B$2:$G$1990,5,0)-VLOOKUP(B892,$B$2:$G$1990,5,0))/365+(VLOOKUP(IF(C892="Нет",VLOOKUP(A892,Оп28_BYN→RUB!$A$2:$C$24,3,0),VLOOKUP((A892-1),Оп28_BYN→RUB!$A$2:$C$24,3,0)),$B$2:$G$1990,6,0)-VLOOKUP(B892,$B$2:$G$1990,6,0))/366)</f>
        <v>348.26691901572832</v>
      </c>
      <c r="F892" s="54">
        <f>COUNTIF(D893:$D$1990,365)</f>
        <v>732</v>
      </c>
      <c r="G892" s="54">
        <f>COUNTIF(D893:$D$1990,366)</f>
        <v>366</v>
      </c>
      <c r="H892" s="50"/>
    </row>
    <row r="893" spans="1:8" x14ac:dyDescent="0.25">
      <c r="A893" s="54">
        <f>COUNTIF($C$3:C893,"Да")</f>
        <v>9</v>
      </c>
      <c r="B893" s="53">
        <f t="shared" si="26"/>
        <v>46291</v>
      </c>
      <c r="C893" s="53" t="str">
        <f>IF(ISERROR(VLOOKUP(B893,Оп28_BYN→RUB!$C$3:$C$24,1,0)),"Нет","Да")</f>
        <v>Нет</v>
      </c>
      <c r="D893" s="54">
        <f t="shared" si="27"/>
        <v>365</v>
      </c>
      <c r="E893" s="55">
        <f>('Все выпуски'!$J$4*'Все выпуски'!$J$8)*((VLOOKUP(IF(C893="Нет",VLOOKUP(A893,Оп28_BYN→RUB!$A$2:$C$24,3,0),VLOOKUP((A893-1),Оп28_BYN→RUB!$A$2:$C$24,3,0)),$B$2:$G$1990,5,0)-VLOOKUP(B893,$B$2:$G$1990,5,0))/365+(VLOOKUP(IF(C893="Нет",VLOOKUP(A893,Оп28_BYN→RUB!$A$2:$C$24,3,0),VLOOKUP((A893-1),Оп28_BYN→RUB!$A$2:$C$24,3,0)),$B$2:$G$1990,6,0)-VLOOKUP(B893,$B$2:$G$1990,6,0))/366)</f>
        <v>354.96435976603073</v>
      </c>
      <c r="F893" s="54">
        <f>COUNTIF(D894:$D$1990,365)</f>
        <v>731</v>
      </c>
      <c r="G893" s="54">
        <f>COUNTIF(D894:$D$1990,366)</f>
        <v>366</v>
      </c>
      <c r="H893" s="50"/>
    </row>
    <row r="894" spans="1:8" x14ac:dyDescent="0.25">
      <c r="A894" s="54">
        <f>COUNTIF($C$3:C894,"Да")</f>
        <v>9</v>
      </c>
      <c r="B894" s="53">
        <f t="shared" si="26"/>
        <v>46292</v>
      </c>
      <c r="C894" s="53" t="str">
        <f>IF(ISERROR(VLOOKUP(B894,Оп28_BYN→RUB!$C$3:$C$24,1,0)),"Нет","Да")</f>
        <v>Нет</v>
      </c>
      <c r="D894" s="54">
        <f t="shared" si="27"/>
        <v>365</v>
      </c>
      <c r="E894" s="55">
        <f>('Все выпуски'!$J$4*'Все выпуски'!$J$8)*((VLOOKUP(IF(C894="Нет",VLOOKUP(A894,Оп28_BYN→RUB!$A$2:$C$24,3,0),VLOOKUP((A894-1),Оп28_BYN→RUB!$A$2:$C$24,3,0)),$B$2:$G$1990,5,0)-VLOOKUP(B894,$B$2:$G$1990,5,0))/365+(VLOOKUP(IF(C894="Нет",VLOOKUP(A894,Оп28_BYN→RUB!$A$2:$C$24,3,0),VLOOKUP((A894-1),Оп28_BYN→RUB!$A$2:$C$24,3,0)),$B$2:$G$1990,6,0)-VLOOKUP(B894,$B$2:$G$1990,6,0))/366)</f>
        <v>361.66180051633324</v>
      </c>
      <c r="F894" s="54">
        <f>COUNTIF(D895:$D$1990,365)</f>
        <v>730</v>
      </c>
      <c r="G894" s="54">
        <f>COUNTIF(D895:$D$1990,366)</f>
        <v>366</v>
      </c>
      <c r="H894" s="50"/>
    </row>
    <row r="895" spans="1:8" x14ac:dyDescent="0.25">
      <c r="A895" s="54">
        <f>COUNTIF($C$3:C895,"Да")</f>
        <v>9</v>
      </c>
      <c r="B895" s="53">
        <f t="shared" si="26"/>
        <v>46293</v>
      </c>
      <c r="C895" s="53" t="str">
        <f>IF(ISERROR(VLOOKUP(B895,Оп28_BYN→RUB!$C$3:$C$24,1,0)),"Нет","Да")</f>
        <v>Нет</v>
      </c>
      <c r="D895" s="54">
        <f t="shared" si="27"/>
        <v>365</v>
      </c>
      <c r="E895" s="55">
        <f>('Все выпуски'!$J$4*'Все выпуски'!$J$8)*((VLOOKUP(IF(C895="Нет",VLOOKUP(A895,Оп28_BYN→RUB!$A$2:$C$24,3,0),VLOOKUP((A895-1),Оп28_BYN→RUB!$A$2:$C$24,3,0)),$B$2:$G$1990,5,0)-VLOOKUP(B895,$B$2:$G$1990,5,0))/365+(VLOOKUP(IF(C895="Нет",VLOOKUP(A895,Оп28_BYN→RUB!$A$2:$C$24,3,0),VLOOKUP((A895-1),Оп28_BYN→RUB!$A$2:$C$24,3,0)),$B$2:$G$1990,6,0)-VLOOKUP(B895,$B$2:$G$1990,6,0))/366)</f>
        <v>368.35924126663571</v>
      </c>
      <c r="F895" s="54">
        <f>COUNTIF(D896:$D$1990,365)</f>
        <v>729</v>
      </c>
      <c r="G895" s="54">
        <f>COUNTIF(D896:$D$1990,366)</f>
        <v>366</v>
      </c>
      <c r="H895" s="50"/>
    </row>
    <row r="896" spans="1:8" x14ac:dyDescent="0.25">
      <c r="A896" s="54">
        <f>COUNTIF($C$3:C896,"Да")</f>
        <v>9</v>
      </c>
      <c r="B896" s="53">
        <f t="shared" si="26"/>
        <v>46294</v>
      </c>
      <c r="C896" s="53" t="str">
        <f>IF(ISERROR(VLOOKUP(B896,Оп28_BYN→RUB!$C$3:$C$24,1,0)),"Нет","Да")</f>
        <v>Нет</v>
      </c>
      <c r="D896" s="54">
        <f t="shared" si="27"/>
        <v>365</v>
      </c>
      <c r="E896" s="55">
        <f>('Все выпуски'!$J$4*'Все выпуски'!$J$8)*((VLOOKUP(IF(C896="Нет",VLOOKUP(A896,Оп28_BYN→RUB!$A$2:$C$24,3,0),VLOOKUP((A896-1),Оп28_BYN→RUB!$A$2:$C$24,3,0)),$B$2:$G$1990,5,0)-VLOOKUP(B896,$B$2:$G$1990,5,0))/365+(VLOOKUP(IF(C896="Нет",VLOOKUP(A896,Оп28_BYN→RUB!$A$2:$C$24,3,0),VLOOKUP((A896-1),Оп28_BYN→RUB!$A$2:$C$24,3,0)),$B$2:$G$1990,6,0)-VLOOKUP(B896,$B$2:$G$1990,6,0))/366)</f>
        <v>375.05668201693823</v>
      </c>
      <c r="F896" s="54">
        <f>COUNTIF(D897:$D$1990,365)</f>
        <v>728</v>
      </c>
      <c r="G896" s="54">
        <f>COUNTIF(D897:$D$1990,366)</f>
        <v>366</v>
      </c>
      <c r="H896" s="50"/>
    </row>
    <row r="897" spans="1:8" x14ac:dyDescent="0.25">
      <c r="A897" s="54">
        <f>COUNTIF($C$3:C897,"Да")</f>
        <v>9</v>
      </c>
      <c r="B897" s="53">
        <f t="shared" si="26"/>
        <v>46295</v>
      </c>
      <c r="C897" s="53" t="str">
        <f>IF(ISERROR(VLOOKUP(B897,Оп28_BYN→RUB!$C$3:$C$24,1,0)),"Нет","Да")</f>
        <v>Нет</v>
      </c>
      <c r="D897" s="54">
        <f t="shared" si="27"/>
        <v>365</v>
      </c>
      <c r="E897" s="55">
        <f>('Все выпуски'!$J$4*'Все выпуски'!$J$8)*((VLOOKUP(IF(C897="Нет",VLOOKUP(A897,Оп28_BYN→RUB!$A$2:$C$24,3,0),VLOOKUP((A897-1),Оп28_BYN→RUB!$A$2:$C$24,3,0)),$B$2:$G$1990,5,0)-VLOOKUP(B897,$B$2:$G$1990,5,0))/365+(VLOOKUP(IF(C897="Нет",VLOOKUP(A897,Оп28_BYN→RUB!$A$2:$C$24,3,0),VLOOKUP((A897-1),Оп28_BYN→RUB!$A$2:$C$24,3,0)),$B$2:$G$1990,6,0)-VLOOKUP(B897,$B$2:$G$1990,6,0))/366)</f>
        <v>381.75412276724063</v>
      </c>
      <c r="F897" s="54">
        <f>COUNTIF(D898:$D$1990,365)</f>
        <v>727</v>
      </c>
      <c r="G897" s="54">
        <f>COUNTIF(D898:$D$1990,366)</f>
        <v>366</v>
      </c>
      <c r="H897" s="50"/>
    </row>
    <row r="898" spans="1:8" x14ac:dyDescent="0.25">
      <c r="A898" s="54">
        <f>COUNTIF($C$3:C898,"Да")</f>
        <v>9</v>
      </c>
      <c r="B898" s="53">
        <f t="shared" si="26"/>
        <v>46296</v>
      </c>
      <c r="C898" s="53" t="str">
        <f>IF(ISERROR(VLOOKUP(B898,Оп28_BYN→RUB!$C$3:$C$24,1,0)),"Нет","Да")</f>
        <v>Нет</v>
      </c>
      <c r="D898" s="54">
        <f t="shared" si="27"/>
        <v>365</v>
      </c>
      <c r="E898" s="55">
        <f>('Все выпуски'!$J$4*'Все выпуски'!$J$8)*((VLOOKUP(IF(C898="Нет",VLOOKUP(A898,Оп28_BYN→RUB!$A$2:$C$24,3,0),VLOOKUP((A898-1),Оп28_BYN→RUB!$A$2:$C$24,3,0)),$B$2:$G$1990,5,0)-VLOOKUP(B898,$B$2:$G$1990,5,0))/365+(VLOOKUP(IF(C898="Нет",VLOOKUP(A898,Оп28_BYN→RUB!$A$2:$C$24,3,0),VLOOKUP((A898-1),Оп28_BYN→RUB!$A$2:$C$24,3,0)),$B$2:$G$1990,6,0)-VLOOKUP(B898,$B$2:$G$1990,6,0))/366)</f>
        <v>388.45156351754315</v>
      </c>
      <c r="F898" s="54">
        <f>COUNTIF(D899:$D$1990,365)</f>
        <v>726</v>
      </c>
      <c r="G898" s="54">
        <f>COUNTIF(D899:$D$1990,366)</f>
        <v>366</v>
      </c>
      <c r="H898" s="50"/>
    </row>
    <row r="899" spans="1:8" x14ac:dyDescent="0.25">
      <c r="A899" s="54">
        <f>COUNTIF($C$3:C899,"Да")</f>
        <v>9</v>
      </c>
      <c r="B899" s="53">
        <f t="shared" si="26"/>
        <v>46297</v>
      </c>
      <c r="C899" s="53" t="str">
        <f>IF(ISERROR(VLOOKUP(B899,Оп28_BYN→RUB!$C$3:$C$24,1,0)),"Нет","Да")</f>
        <v>Нет</v>
      </c>
      <c r="D899" s="54">
        <f t="shared" si="27"/>
        <v>365</v>
      </c>
      <c r="E899" s="55">
        <f>('Все выпуски'!$J$4*'Все выпуски'!$J$8)*((VLOOKUP(IF(C899="Нет",VLOOKUP(A899,Оп28_BYN→RUB!$A$2:$C$24,3,0),VLOOKUP((A899-1),Оп28_BYN→RUB!$A$2:$C$24,3,0)),$B$2:$G$1990,5,0)-VLOOKUP(B899,$B$2:$G$1990,5,0))/365+(VLOOKUP(IF(C899="Нет",VLOOKUP(A899,Оп28_BYN→RUB!$A$2:$C$24,3,0),VLOOKUP((A899-1),Оп28_BYN→RUB!$A$2:$C$24,3,0)),$B$2:$G$1990,6,0)-VLOOKUP(B899,$B$2:$G$1990,6,0))/366)</f>
        <v>395.14900426784561</v>
      </c>
      <c r="F899" s="54">
        <f>COUNTIF(D900:$D$1990,365)</f>
        <v>725</v>
      </c>
      <c r="G899" s="54">
        <f>COUNTIF(D900:$D$1990,366)</f>
        <v>366</v>
      </c>
      <c r="H899" s="50"/>
    </row>
    <row r="900" spans="1:8" x14ac:dyDescent="0.25">
      <c r="A900" s="54">
        <f>COUNTIF($C$3:C900,"Да")</f>
        <v>9</v>
      </c>
      <c r="B900" s="53">
        <f t="shared" ref="B900:B963" si="28">B899+1</f>
        <v>46298</v>
      </c>
      <c r="C900" s="53" t="str">
        <f>IF(ISERROR(VLOOKUP(B900,Оп28_BYN→RUB!$C$3:$C$24,1,0)),"Нет","Да")</f>
        <v>Нет</v>
      </c>
      <c r="D900" s="54">
        <f t="shared" ref="D900:D963" si="29">IF(MOD(YEAR(B900),4)=0,366,365)</f>
        <v>365</v>
      </c>
      <c r="E900" s="55">
        <f>('Все выпуски'!$J$4*'Все выпуски'!$J$8)*((VLOOKUP(IF(C900="Нет",VLOOKUP(A900,Оп28_BYN→RUB!$A$2:$C$24,3,0),VLOOKUP((A900-1),Оп28_BYN→RUB!$A$2:$C$24,3,0)),$B$2:$G$1990,5,0)-VLOOKUP(B900,$B$2:$G$1990,5,0))/365+(VLOOKUP(IF(C900="Нет",VLOOKUP(A900,Оп28_BYN→RUB!$A$2:$C$24,3,0),VLOOKUP((A900-1),Оп28_BYN→RUB!$A$2:$C$24,3,0)),$B$2:$G$1990,6,0)-VLOOKUP(B900,$B$2:$G$1990,6,0))/366)</f>
        <v>401.84644501814802</v>
      </c>
      <c r="F900" s="54">
        <f>COUNTIF(D901:$D$1990,365)</f>
        <v>724</v>
      </c>
      <c r="G900" s="54">
        <f>COUNTIF(D901:$D$1990,366)</f>
        <v>366</v>
      </c>
      <c r="H900" s="50"/>
    </row>
    <row r="901" spans="1:8" x14ac:dyDescent="0.25">
      <c r="A901" s="54">
        <f>COUNTIF($C$3:C901,"Да")</f>
        <v>9</v>
      </c>
      <c r="B901" s="53">
        <f t="shared" si="28"/>
        <v>46299</v>
      </c>
      <c r="C901" s="53" t="str">
        <f>IF(ISERROR(VLOOKUP(B901,Оп28_BYN→RUB!$C$3:$C$24,1,0)),"Нет","Да")</f>
        <v>Нет</v>
      </c>
      <c r="D901" s="54">
        <f t="shared" si="29"/>
        <v>365</v>
      </c>
      <c r="E901" s="55">
        <f>('Все выпуски'!$J$4*'Все выпуски'!$J$8)*((VLOOKUP(IF(C901="Нет",VLOOKUP(A901,Оп28_BYN→RUB!$A$2:$C$24,3,0),VLOOKUP((A901-1),Оп28_BYN→RUB!$A$2:$C$24,3,0)),$B$2:$G$1990,5,0)-VLOOKUP(B901,$B$2:$G$1990,5,0))/365+(VLOOKUP(IF(C901="Нет",VLOOKUP(A901,Оп28_BYN→RUB!$A$2:$C$24,3,0),VLOOKUP((A901-1),Оп28_BYN→RUB!$A$2:$C$24,3,0)),$B$2:$G$1990,6,0)-VLOOKUP(B901,$B$2:$G$1990,6,0))/366)</f>
        <v>408.54388576845054</v>
      </c>
      <c r="F901" s="54">
        <f>COUNTIF(D902:$D$1990,365)</f>
        <v>723</v>
      </c>
      <c r="G901" s="54">
        <f>COUNTIF(D902:$D$1990,366)</f>
        <v>366</v>
      </c>
      <c r="H901" s="50"/>
    </row>
    <row r="902" spans="1:8" x14ac:dyDescent="0.25">
      <c r="A902" s="54">
        <f>COUNTIF($C$3:C902,"Да")</f>
        <v>9</v>
      </c>
      <c r="B902" s="53">
        <f t="shared" si="28"/>
        <v>46300</v>
      </c>
      <c r="C902" s="53" t="str">
        <f>IF(ISERROR(VLOOKUP(B902,Оп28_BYN→RUB!$C$3:$C$24,1,0)),"Нет","Да")</f>
        <v>Нет</v>
      </c>
      <c r="D902" s="54">
        <f t="shared" si="29"/>
        <v>365</v>
      </c>
      <c r="E902" s="55">
        <f>('Все выпуски'!$J$4*'Все выпуски'!$J$8)*((VLOOKUP(IF(C902="Нет",VLOOKUP(A902,Оп28_BYN→RUB!$A$2:$C$24,3,0),VLOOKUP((A902-1),Оп28_BYN→RUB!$A$2:$C$24,3,0)),$B$2:$G$1990,5,0)-VLOOKUP(B902,$B$2:$G$1990,5,0))/365+(VLOOKUP(IF(C902="Нет",VLOOKUP(A902,Оп28_BYN→RUB!$A$2:$C$24,3,0),VLOOKUP((A902-1),Оп28_BYN→RUB!$A$2:$C$24,3,0)),$B$2:$G$1990,6,0)-VLOOKUP(B902,$B$2:$G$1990,6,0))/366)</f>
        <v>415.241326518753</v>
      </c>
      <c r="F902" s="54">
        <f>COUNTIF(D903:$D$1990,365)</f>
        <v>722</v>
      </c>
      <c r="G902" s="54">
        <f>COUNTIF(D903:$D$1990,366)</f>
        <v>366</v>
      </c>
      <c r="H902" s="50"/>
    </row>
    <row r="903" spans="1:8" x14ac:dyDescent="0.25">
      <c r="A903" s="54">
        <f>COUNTIF($C$3:C903,"Да")</f>
        <v>9</v>
      </c>
      <c r="B903" s="53">
        <f t="shared" si="28"/>
        <v>46301</v>
      </c>
      <c r="C903" s="53" t="str">
        <f>IF(ISERROR(VLOOKUP(B903,Оп28_BYN→RUB!$C$3:$C$24,1,0)),"Нет","Да")</f>
        <v>Нет</v>
      </c>
      <c r="D903" s="54">
        <f t="shared" si="29"/>
        <v>365</v>
      </c>
      <c r="E903" s="55">
        <f>('Все выпуски'!$J$4*'Все выпуски'!$J$8)*((VLOOKUP(IF(C903="Нет",VLOOKUP(A903,Оп28_BYN→RUB!$A$2:$C$24,3,0),VLOOKUP((A903-1),Оп28_BYN→RUB!$A$2:$C$24,3,0)),$B$2:$G$1990,5,0)-VLOOKUP(B903,$B$2:$G$1990,5,0))/365+(VLOOKUP(IF(C903="Нет",VLOOKUP(A903,Оп28_BYN→RUB!$A$2:$C$24,3,0),VLOOKUP((A903-1),Оп28_BYN→RUB!$A$2:$C$24,3,0)),$B$2:$G$1990,6,0)-VLOOKUP(B903,$B$2:$G$1990,6,0))/366)</f>
        <v>421.93876726905546</v>
      </c>
      <c r="F903" s="54">
        <f>COUNTIF(D904:$D$1990,365)</f>
        <v>721</v>
      </c>
      <c r="G903" s="54">
        <f>COUNTIF(D904:$D$1990,366)</f>
        <v>366</v>
      </c>
      <c r="H903" s="50"/>
    </row>
    <row r="904" spans="1:8" x14ac:dyDescent="0.25">
      <c r="A904" s="54">
        <f>COUNTIF($C$3:C904,"Да")</f>
        <v>9</v>
      </c>
      <c r="B904" s="53">
        <f t="shared" si="28"/>
        <v>46302</v>
      </c>
      <c r="C904" s="53" t="str">
        <f>IF(ISERROR(VLOOKUP(B904,Оп28_BYN→RUB!$C$3:$C$24,1,0)),"Нет","Да")</f>
        <v>Нет</v>
      </c>
      <c r="D904" s="54">
        <f t="shared" si="29"/>
        <v>365</v>
      </c>
      <c r="E904" s="55">
        <f>('Все выпуски'!$J$4*'Все выпуски'!$J$8)*((VLOOKUP(IF(C904="Нет",VLOOKUP(A904,Оп28_BYN→RUB!$A$2:$C$24,3,0),VLOOKUP((A904-1),Оп28_BYN→RUB!$A$2:$C$24,3,0)),$B$2:$G$1990,5,0)-VLOOKUP(B904,$B$2:$G$1990,5,0))/365+(VLOOKUP(IF(C904="Нет",VLOOKUP(A904,Оп28_BYN→RUB!$A$2:$C$24,3,0),VLOOKUP((A904-1),Оп28_BYN→RUB!$A$2:$C$24,3,0)),$B$2:$G$1990,6,0)-VLOOKUP(B904,$B$2:$G$1990,6,0))/366)</f>
        <v>428.63620801935792</v>
      </c>
      <c r="F904" s="54">
        <f>COUNTIF(D905:$D$1990,365)</f>
        <v>720</v>
      </c>
      <c r="G904" s="54">
        <f>COUNTIF(D905:$D$1990,366)</f>
        <v>366</v>
      </c>
      <c r="H904" s="50"/>
    </row>
    <row r="905" spans="1:8" x14ac:dyDescent="0.25">
      <c r="A905" s="54">
        <f>COUNTIF($C$3:C905,"Да")</f>
        <v>9</v>
      </c>
      <c r="B905" s="53">
        <f t="shared" si="28"/>
        <v>46303</v>
      </c>
      <c r="C905" s="53" t="str">
        <f>IF(ISERROR(VLOOKUP(B905,Оп28_BYN→RUB!$C$3:$C$24,1,0)),"Нет","Да")</f>
        <v>Нет</v>
      </c>
      <c r="D905" s="54">
        <f t="shared" si="29"/>
        <v>365</v>
      </c>
      <c r="E905" s="55">
        <f>('Все выпуски'!$J$4*'Все выпуски'!$J$8)*((VLOOKUP(IF(C905="Нет",VLOOKUP(A905,Оп28_BYN→RUB!$A$2:$C$24,3,0),VLOOKUP((A905-1),Оп28_BYN→RUB!$A$2:$C$24,3,0)),$B$2:$G$1990,5,0)-VLOOKUP(B905,$B$2:$G$1990,5,0))/365+(VLOOKUP(IF(C905="Нет",VLOOKUP(A905,Оп28_BYN→RUB!$A$2:$C$24,3,0),VLOOKUP((A905-1),Оп28_BYN→RUB!$A$2:$C$24,3,0)),$B$2:$G$1990,6,0)-VLOOKUP(B905,$B$2:$G$1990,6,0))/366)</f>
        <v>435.33364876966039</v>
      </c>
      <c r="F905" s="54">
        <f>COUNTIF(D906:$D$1990,365)</f>
        <v>719</v>
      </c>
      <c r="G905" s="54">
        <f>COUNTIF(D906:$D$1990,366)</f>
        <v>366</v>
      </c>
      <c r="H905" s="50"/>
    </row>
    <row r="906" spans="1:8" x14ac:dyDescent="0.25">
      <c r="A906" s="54">
        <f>COUNTIF($C$3:C906,"Да")</f>
        <v>9</v>
      </c>
      <c r="B906" s="53">
        <f t="shared" si="28"/>
        <v>46304</v>
      </c>
      <c r="C906" s="53" t="str">
        <f>IF(ISERROR(VLOOKUP(B906,Оп28_BYN→RUB!$C$3:$C$24,1,0)),"Нет","Да")</f>
        <v>Нет</v>
      </c>
      <c r="D906" s="54">
        <f t="shared" si="29"/>
        <v>365</v>
      </c>
      <c r="E906" s="55">
        <f>('Все выпуски'!$J$4*'Все выпуски'!$J$8)*((VLOOKUP(IF(C906="Нет",VLOOKUP(A906,Оп28_BYN→RUB!$A$2:$C$24,3,0),VLOOKUP((A906-1),Оп28_BYN→RUB!$A$2:$C$24,3,0)),$B$2:$G$1990,5,0)-VLOOKUP(B906,$B$2:$G$1990,5,0))/365+(VLOOKUP(IF(C906="Нет",VLOOKUP(A906,Оп28_BYN→RUB!$A$2:$C$24,3,0),VLOOKUP((A906-1),Оп28_BYN→RUB!$A$2:$C$24,3,0)),$B$2:$G$1990,6,0)-VLOOKUP(B906,$B$2:$G$1990,6,0))/366)</f>
        <v>442.03108951996285</v>
      </c>
      <c r="F906" s="54">
        <f>COUNTIF(D907:$D$1990,365)</f>
        <v>718</v>
      </c>
      <c r="G906" s="54">
        <f>COUNTIF(D907:$D$1990,366)</f>
        <v>366</v>
      </c>
      <c r="H906" s="50"/>
    </row>
    <row r="907" spans="1:8" x14ac:dyDescent="0.25">
      <c r="A907" s="54">
        <f>COUNTIF($C$3:C907,"Да")</f>
        <v>9</v>
      </c>
      <c r="B907" s="53">
        <f t="shared" si="28"/>
        <v>46305</v>
      </c>
      <c r="C907" s="53" t="str">
        <f>IF(ISERROR(VLOOKUP(B907,Оп28_BYN→RUB!$C$3:$C$24,1,0)),"Нет","Да")</f>
        <v>Нет</v>
      </c>
      <c r="D907" s="54">
        <f t="shared" si="29"/>
        <v>365</v>
      </c>
      <c r="E907" s="55">
        <f>('Все выпуски'!$J$4*'Все выпуски'!$J$8)*((VLOOKUP(IF(C907="Нет",VLOOKUP(A907,Оп28_BYN→RUB!$A$2:$C$24,3,0),VLOOKUP((A907-1),Оп28_BYN→RUB!$A$2:$C$24,3,0)),$B$2:$G$1990,5,0)-VLOOKUP(B907,$B$2:$G$1990,5,0))/365+(VLOOKUP(IF(C907="Нет",VLOOKUP(A907,Оп28_BYN→RUB!$A$2:$C$24,3,0),VLOOKUP((A907-1),Оп28_BYN→RUB!$A$2:$C$24,3,0)),$B$2:$G$1990,6,0)-VLOOKUP(B907,$B$2:$G$1990,6,0))/366)</f>
        <v>448.72853027026531</v>
      </c>
      <c r="F907" s="54">
        <f>COUNTIF(D908:$D$1990,365)</f>
        <v>717</v>
      </c>
      <c r="G907" s="54">
        <f>COUNTIF(D908:$D$1990,366)</f>
        <v>366</v>
      </c>
      <c r="H907" s="50"/>
    </row>
    <row r="908" spans="1:8" x14ac:dyDescent="0.25">
      <c r="A908" s="54">
        <f>COUNTIF($C$3:C908,"Да")</f>
        <v>9</v>
      </c>
      <c r="B908" s="53">
        <f t="shared" si="28"/>
        <v>46306</v>
      </c>
      <c r="C908" s="53" t="str">
        <f>IF(ISERROR(VLOOKUP(B908,Оп28_BYN→RUB!$C$3:$C$24,1,0)),"Нет","Да")</f>
        <v>Нет</v>
      </c>
      <c r="D908" s="54">
        <f t="shared" si="29"/>
        <v>365</v>
      </c>
      <c r="E908" s="55">
        <f>('Все выпуски'!$J$4*'Все выпуски'!$J$8)*((VLOOKUP(IF(C908="Нет",VLOOKUP(A908,Оп28_BYN→RUB!$A$2:$C$24,3,0),VLOOKUP((A908-1),Оп28_BYN→RUB!$A$2:$C$24,3,0)),$B$2:$G$1990,5,0)-VLOOKUP(B908,$B$2:$G$1990,5,0))/365+(VLOOKUP(IF(C908="Нет",VLOOKUP(A908,Оп28_BYN→RUB!$A$2:$C$24,3,0),VLOOKUP((A908-1),Оп28_BYN→RUB!$A$2:$C$24,3,0)),$B$2:$G$1990,6,0)-VLOOKUP(B908,$B$2:$G$1990,6,0))/366)</f>
        <v>455.42597102056783</v>
      </c>
      <c r="F908" s="54">
        <f>COUNTIF(D909:$D$1990,365)</f>
        <v>716</v>
      </c>
      <c r="G908" s="54">
        <f>COUNTIF(D909:$D$1990,366)</f>
        <v>366</v>
      </c>
      <c r="H908" s="50"/>
    </row>
    <row r="909" spans="1:8" x14ac:dyDescent="0.25">
      <c r="A909" s="54">
        <f>COUNTIF($C$3:C909,"Да")</f>
        <v>9</v>
      </c>
      <c r="B909" s="53">
        <f t="shared" si="28"/>
        <v>46307</v>
      </c>
      <c r="C909" s="53" t="str">
        <f>IF(ISERROR(VLOOKUP(B909,Оп28_BYN→RUB!$C$3:$C$24,1,0)),"Нет","Да")</f>
        <v>Нет</v>
      </c>
      <c r="D909" s="54">
        <f t="shared" si="29"/>
        <v>365</v>
      </c>
      <c r="E909" s="55">
        <f>('Все выпуски'!$J$4*'Все выпуски'!$J$8)*((VLOOKUP(IF(C909="Нет",VLOOKUP(A909,Оп28_BYN→RUB!$A$2:$C$24,3,0),VLOOKUP((A909-1),Оп28_BYN→RUB!$A$2:$C$24,3,0)),$B$2:$G$1990,5,0)-VLOOKUP(B909,$B$2:$G$1990,5,0))/365+(VLOOKUP(IF(C909="Нет",VLOOKUP(A909,Оп28_BYN→RUB!$A$2:$C$24,3,0),VLOOKUP((A909-1),Оп28_BYN→RUB!$A$2:$C$24,3,0)),$B$2:$G$1990,6,0)-VLOOKUP(B909,$B$2:$G$1990,6,0))/366)</f>
        <v>462.12341177087023</v>
      </c>
      <c r="F909" s="54">
        <f>COUNTIF(D910:$D$1990,365)</f>
        <v>715</v>
      </c>
      <c r="G909" s="54">
        <f>COUNTIF(D910:$D$1990,366)</f>
        <v>366</v>
      </c>
      <c r="H909" s="50"/>
    </row>
    <row r="910" spans="1:8" x14ac:dyDescent="0.25">
      <c r="A910" s="54">
        <f>COUNTIF($C$3:C910,"Да")</f>
        <v>9</v>
      </c>
      <c r="B910" s="53">
        <f t="shared" si="28"/>
        <v>46308</v>
      </c>
      <c r="C910" s="53" t="str">
        <f>IF(ISERROR(VLOOKUP(B910,Оп28_BYN→RUB!$C$3:$C$24,1,0)),"Нет","Да")</f>
        <v>Нет</v>
      </c>
      <c r="D910" s="54">
        <f t="shared" si="29"/>
        <v>365</v>
      </c>
      <c r="E910" s="55">
        <f>('Все выпуски'!$J$4*'Все выпуски'!$J$8)*((VLOOKUP(IF(C910="Нет",VLOOKUP(A910,Оп28_BYN→RUB!$A$2:$C$24,3,0),VLOOKUP((A910-1),Оп28_BYN→RUB!$A$2:$C$24,3,0)),$B$2:$G$1990,5,0)-VLOOKUP(B910,$B$2:$G$1990,5,0))/365+(VLOOKUP(IF(C910="Нет",VLOOKUP(A910,Оп28_BYN→RUB!$A$2:$C$24,3,0),VLOOKUP((A910-1),Оп28_BYN→RUB!$A$2:$C$24,3,0)),$B$2:$G$1990,6,0)-VLOOKUP(B910,$B$2:$G$1990,6,0))/366)</f>
        <v>468.8208525211727</v>
      </c>
      <c r="F910" s="54">
        <f>COUNTIF(D911:$D$1990,365)</f>
        <v>714</v>
      </c>
      <c r="G910" s="54">
        <f>COUNTIF(D911:$D$1990,366)</f>
        <v>366</v>
      </c>
      <c r="H910" s="50"/>
    </row>
    <row r="911" spans="1:8" x14ac:dyDescent="0.25">
      <c r="A911" s="54">
        <f>COUNTIF($C$3:C911,"Да")</f>
        <v>9</v>
      </c>
      <c r="B911" s="53">
        <f t="shared" si="28"/>
        <v>46309</v>
      </c>
      <c r="C911" s="53" t="str">
        <f>IF(ISERROR(VLOOKUP(B911,Оп28_BYN→RUB!$C$3:$C$24,1,0)),"Нет","Да")</f>
        <v>Нет</v>
      </c>
      <c r="D911" s="54">
        <f t="shared" si="29"/>
        <v>365</v>
      </c>
      <c r="E911" s="55">
        <f>('Все выпуски'!$J$4*'Все выпуски'!$J$8)*((VLOOKUP(IF(C911="Нет",VLOOKUP(A911,Оп28_BYN→RUB!$A$2:$C$24,3,0),VLOOKUP((A911-1),Оп28_BYN→RUB!$A$2:$C$24,3,0)),$B$2:$G$1990,5,0)-VLOOKUP(B911,$B$2:$G$1990,5,0))/365+(VLOOKUP(IF(C911="Нет",VLOOKUP(A911,Оп28_BYN→RUB!$A$2:$C$24,3,0),VLOOKUP((A911-1),Оп28_BYN→RUB!$A$2:$C$24,3,0)),$B$2:$G$1990,6,0)-VLOOKUP(B911,$B$2:$G$1990,6,0))/366)</f>
        <v>475.51829327147522</v>
      </c>
      <c r="F911" s="54">
        <f>COUNTIF(D912:$D$1990,365)</f>
        <v>713</v>
      </c>
      <c r="G911" s="54">
        <f>COUNTIF(D912:$D$1990,366)</f>
        <v>366</v>
      </c>
      <c r="H911" s="50"/>
    </row>
    <row r="912" spans="1:8" x14ac:dyDescent="0.25">
      <c r="A912" s="54">
        <f>COUNTIF($C$3:C912,"Да")</f>
        <v>9</v>
      </c>
      <c r="B912" s="53">
        <f t="shared" si="28"/>
        <v>46310</v>
      </c>
      <c r="C912" s="53" t="str">
        <f>IF(ISERROR(VLOOKUP(B912,Оп28_BYN→RUB!$C$3:$C$24,1,0)),"Нет","Да")</f>
        <v>Нет</v>
      </c>
      <c r="D912" s="54">
        <f t="shared" si="29"/>
        <v>365</v>
      </c>
      <c r="E912" s="55">
        <f>('Все выпуски'!$J$4*'Все выпуски'!$J$8)*((VLOOKUP(IF(C912="Нет",VLOOKUP(A912,Оп28_BYN→RUB!$A$2:$C$24,3,0),VLOOKUP((A912-1),Оп28_BYN→RUB!$A$2:$C$24,3,0)),$B$2:$G$1990,5,0)-VLOOKUP(B912,$B$2:$G$1990,5,0))/365+(VLOOKUP(IF(C912="Нет",VLOOKUP(A912,Оп28_BYN→RUB!$A$2:$C$24,3,0),VLOOKUP((A912-1),Оп28_BYN→RUB!$A$2:$C$24,3,0)),$B$2:$G$1990,6,0)-VLOOKUP(B912,$B$2:$G$1990,6,0))/366)</f>
        <v>482.21573402177762</v>
      </c>
      <c r="F912" s="54">
        <f>COUNTIF(D913:$D$1990,365)</f>
        <v>712</v>
      </c>
      <c r="G912" s="54">
        <f>COUNTIF(D913:$D$1990,366)</f>
        <v>366</v>
      </c>
      <c r="H912" s="50"/>
    </row>
    <row r="913" spans="1:8" x14ac:dyDescent="0.25">
      <c r="A913" s="54">
        <f>COUNTIF($C$3:C913,"Да")</f>
        <v>9</v>
      </c>
      <c r="B913" s="53">
        <f t="shared" si="28"/>
        <v>46311</v>
      </c>
      <c r="C913" s="53" t="str">
        <f>IF(ISERROR(VLOOKUP(B913,Оп28_BYN→RUB!$C$3:$C$24,1,0)),"Нет","Да")</f>
        <v>Нет</v>
      </c>
      <c r="D913" s="54">
        <f t="shared" si="29"/>
        <v>365</v>
      </c>
      <c r="E913" s="55">
        <f>('Все выпуски'!$J$4*'Все выпуски'!$J$8)*((VLOOKUP(IF(C913="Нет",VLOOKUP(A913,Оп28_BYN→RUB!$A$2:$C$24,3,0),VLOOKUP((A913-1),Оп28_BYN→RUB!$A$2:$C$24,3,0)),$B$2:$G$1990,5,0)-VLOOKUP(B913,$B$2:$G$1990,5,0))/365+(VLOOKUP(IF(C913="Нет",VLOOKUP(A913,Оп28_BYN→RUB!$A$2:$C$24,3,0),VLOOKUP((A913-1),Оп28_BYN→RUB!$A$2:$C$24,3,0)),$B$2:$G$1990,6,0)-VLOOKUP(B913,$B$2:$G$1990,6,0))/366)</f>
        <v>488.91317477208014</v>
      </c>
      <c r="F913" s="54">
        <f>COUNTIF(D914:$D$1990,365)</f>
        <v>711</v>
      </c>
      <c r="G913" s="54">
        <f>COUNTIF(D914:$D$1990,366)</f>
        <v>366</v>
      </c>
      <c r="H913" s="50"/>
    </row>
    <row r="914" spans="1:8" x14ac:dyDescent="0.25">
      <c r="A914" s="54">
        <f>COUNTIF($C$3:C914,"Да")</f>
        <v>9</v>
      </c>
      <c r="B914" s="53">
        <f t="shared" si="28"/>
        <v>46312</v>
      </c>
      <c r="C914" s="53" t="str">
        <f>IF(ISERROR(VLOOKUP(B914,Оп28_BYN→RUB!$C$3:$C$24,1,0)),"Нет","Да")</f>
        <v>Нет</v>
      </c>
      <c r="D914" s="54">
        <f t="shared" si="29"/>
        <v>365</v>
      </c>
      <c r="E914" s="55">
        <f>('Все выпуски'!$J$4*'Все выпуски'!$J$8)*((VLOOKUP(IF(C914="Нет",VLOOKUP(A914,Оп28_BYN→RUB!$A$2:$C$24,3,0),VLOOKUP((A914-1),Оп28_BYN→RUB!$A$2:$C$24,3,0)),$B$2:$G$1990,5,0)-VLOOKUP(B914,$B$2:$G$1990,5,0))/365+(VLOOKUP(IF(C914="Нет",VLOOKUP(A914,Оп28_BYN→RUB!$A$2:$C$24,3,0),VLOOKUP((A914-1),Оп28_BYN→RUB!$A$2:$C$24,3,0)),$B$2:$G$1990,6,0)-VLOOKUP(B914,$B$2:$G$1990,6,0))/366)</f>
        <v>495.6106155223826</v>
      </c>
      <c r="F914" s="54">
        <f>COUNTIF(D915:$D$1990,365)</f>
        <v>710</v>
      </c>
      <c r="G914" s="54">
        <f>COUNTIF(D915:$D$1990,366)</f>
        <v>366</v>
      </c>
      <c r="H914" s="50"/>
    </row>
    <row r="915" spans="1:8" x14ac:dyDescent="0.25">
      <c r="A915" s="54">
        <f>COUNTIF($C$3:C915,"Да")</f>
        <v>9</v>
      </c>
      <c r="B915" s="53">
        <f t="shared" si="28"/>
        <v>46313</v>
      </c>
      <c r="C915" s="53" t="str">
        <f>IF(ISERROR(VLOOKUP(B915,Оп28_BYN→RUB!$C$3:$C$24,1,0)),"Нет","Да")</f>
        <v>Нет</v>
      </c>
      <c r="D915" s="54">
        <f t="shared" si="29"/>
        <v>365</v>
      </c>
      <c r="E915" s="55">
        <f>('Все выпуски'!$J$4*'Все выпуски'!$J$8)*((VLOOKUP(IF(C915="Нет",VLOOKUP(A915,Оп28_BYN→RUB!$A$2:$C$24,3,0),VLOOKUP((A915-1),Оп28_BYN→RUB!$A$2:$C$24,3,0)),$B$2:$G$1990,5,0)-VLOOKUP(B915,$B$2:$G$1990,5,0))/365+(VLOOKUP(IF(C915="Нет",VLOOKUP(A915,Оп28_BYN→RUB!$A$2:$C$24,3,0),VLOOKUP((A915-1),Оп28_BYN→RUB!$A$2:$C$24,3,0)),$B$2:$G$1990,6,0)-VLOOKUP(B915,$B$2:$G$1990,6,0))/366)</f>
        <v>502.30805627268501</v>
      </c>
      <c r="F915" s="54">
        <f>COUNTIF(D916:$D$1990,365)</f>
        <v>709</v>
      </c>
      <c r="G915" s="54">
        <f>COUNTIF(D916:$D$1990,366)</f>
        <v>366</v>
      </c>
      <c r="H915" s="50"/>
    </row>
    <row r="916" spans="1:8" x14ac:dyDescent="0.25">
      <c r="A916" s="54">
        <f>COUNTIF($C$3:C916,"Да")</f>
        <v>9</v>
      </c>
      <c r="B916" s="53">
        <f t="shared" si="28"/>
        <v>46314</v>
      </c>
      <c r="C916" s="53" t="str">
        <f>IF(ISERROR(VLOOKUP(B916,Оп28_BYN→RUB!$C$3:$C$24,1,0)),"Нет","Да")</f>
        <v>Нет</v>
      </c>
      <c r="D916" s="54">
        <f t="shared" si="29"/>
        <v>365</v>
      </c>
      <c r="E916" s="55">
        <f>('Все выпуски'!$J$4*'Все выпуски'!$J$8)*((VLOOKUP(IF(C916="Нет",VLOOKUP(A916,Оп28_BYN→RUB!$A$2:$C$24,3,0),VLOOKUP((A916-1),Оп28_BYN→RUB!$A$2:$C$24,3,0)),$B$2:$G$1990,5,0)-VLOOKUP(B916,$B$2:$G$1990,5,0))/365+(VLOOKUP(IF(C916="Нет",VLOOKUP(A916,Оп28_BYN→RUB!$A$2:$C$24,3,0),VLOOKUP((A916-1),Оп28_BYN→RUB!$A$2:$C$24,3,0)),$B$2:$G$1990,6,0)-VLOOKUP(B916,$B$2:$G$1990,6,0))/366)</f>
        <v>509.00549702298753</v>
      </c>
      <c r="F916" s="54">
        <f>COUNTIF(D917:$D$1990,365)</f>
        <v>708</v>
      </c>
      <c r="G916" s="54">
        <f>COUNTIF(D917:$D$1990,366)</f>
        <v>366</v>
      </c>
      <c r="H916" s="50"/>
    </row>
    <row r="917" spans="1:8" x14ac:dyDescent="0.25">
      <c r="A917" s="54">
        <f>COUNTIF($C$3:C917,"Да")</f>
        <v>9</v>
      </c>
      <c r="B917" s="53">
        <f t="shared" si="28"/>
        <v>46315</v>
      </c>
      <c r="C917" s="53" t="str">
        <f>IF(ISERROR(VLOOKUP(B917,Оп28_BYN→RUB!$C$3:$C$24,1,0)),"Нет","Да")</f>
        <v>Нет</v>
      </c>
      <c r="D917" s="54">
        <f t="shared" si="29"/>
        <v>365</v>
      </c>
      <c r="E917" s="55">
        <f>('Все выпуски'!$J$4*'Все выпуски'!$J$8)*((VLOOKUP(IF(C917="Нет",VLOOKUP(A917,Оп28_BYN→RUB!$A$2:$C$24,3,0),VLOOKUP((A917-1),Оп28_BYN→RUB!$A$2:$C$24,3,0)),$B$2:$G$1990,5,0)-VLOOKUP(B917,$B$2:$G$1990,5,0))/365+(VLOOKUP(IF(C917="Нет",VLOOKUP(A917,Оп28_BYN→RUB!$A$2:$C$24,3,0),VLOOKUP((A917-1),Оп28_BYN→RUB!$A$2:$C$24,3,0)),$B$2:$G$1990,6,0)-VLOOKUP(B917,$B$2:$G$1990,6,0))/366)</f>
        <v>515.70293777328993</v>
      </c>
      <c r="F917" s="54">
        <f>COUNTIF(D918:$D$1990,365)</f>
        <v>707</v>
      </c>
      <c r="G917" s="54">
        <f>COUNTIF(D918:$D$1990,366)</f>
        <v>366</v>
      </c>
      <c r="H917" s="50"/>
    </row>
    <row r="918" spans="1:8" x14ac:dyDescent="0.25">
      <c r="A918" s="54">
        <f>COUNTIF($C$3:C918,"Да")</f>
        <v>9</v>
      </c>
      <c r="B918" s="53">
        <f t="shared" si="28"/>
        <v>46316</v>
      </c>
      <c r="C918" s="53" t="str">
        <f>IF(ISERROR(VLOOKUP(B918,Оп28_BYN→RUB!$C$3:$C$24,1,0)),"Нет","Да")</f>
        <v>Нет</v>
      </c>
      <c r="D918" s="54">
        <f t="shared" si="29"/>
        <v>365</v>
      </c>
      <c r="E918" s="55">
        <f>('Все выпуски'!$J$4*'Все выпуски'!$J$8)*((VLOOKUP(IF(C918="Нет",VLOOKUP(A918,Оп28_BYN→RUB!$A$2:$C$24,3,0),VLOOKUP((A918-1),Оп28_BYN→RUB!$A$2:$C$24,3,0)),$B$2:$G$1990,5,0)-VLOOKUP(B918,$B$2:$G$1990,5,0))/365+(VLOOKUP(IF(C918="Нет",VLOOKUP(A918,Оп28_BYN→RUB!$A$2:$C$24,3,0),VLOOKUP((A918-1),Оп28_BYN→RUB!$A$2:$C$24,3,0)),$B$2:$G$1990,6,0)-VLOOKUP(B918,$B$2:$G$1990,6,0))/366)</f>
        <v>522.40037852359251</v>
      </c>
      <c r="F918" s="54">
        <f>COUNTIF(D919:$D$1990,365)</f>
        <v>706</v>
      </c>
      <c r="G918" s="54">
        <f>COUNTIF(D919:$D$1990,366)</f>
        <v>366</v>
      </c>
      <c r="H918" s="50"/>
    </row>
    <row r="919" spans="1:8" x14ac:dyDescent="0.25">
      <c r="A919" s="54">
        <f>COUNTIF($C$3:C919,"Да")</f>
        <v>9</v>
      </c>
      <c r="B919" s="53">
        <f t="shared" si="28"/>
        <v>46317</v>
      </c>
      <c r="C919" s="53" t="str">
        <f>IF(ISERROR(VLOOKUP(B919,Оп28_BYN→RUB!$C$3:$C$24,1,0)),"Нет","Да")</f>
        <v>Нет</v>
      </c>
      <c r="D919" s="54">
        <f t="shared" si="29"/>
        <v>365</v>
      </c>
      <c r="E919" s="55">
        <f>('Все выпуски'!$J$4*'Все выпуски'!$J$8)*((VLOOKUP(IF(C919="Нет",VLOOKUP(A919,Оп28_BYN→RUB!$A$2:$C$24,3,0),VLOOKUP((A919-1),Оп28_BYN→RUB!$A$2:$C$24,3,0)),$B$2:$G$1990,5,0)-VLOOKUP(B919,$B$2:$G$1990,5,0))/365+(VLOOKUP(IF(C919="Нет",VLOOKUP(A919,Оп28_BYN→RUB!$A$2:$C$24,3,0),VLOOKUP((A919-1),Оп28_BYN→RUB!$A$2:$C$24,3,0)),$B$2:$G$1990,6,0)-VLOOKUP(B919,$B$2:$G$1990,6,0))/366)</f>
        <v>529.09781927389497</v>
      </c>
      <c r="F919" s="54">
        <f>COUNTIF(D920:$D$1990,365)</f>
        <v>705</v>
      </c>
      <c r="G919" s="54">
        <f>COUNTIF(D920:$D$1990,366)</f>
        <v>366</v>
      </c>
      <c r="H919" s="50"/>
    </row>
    <row r="920" spans="1:8" x14ac:dyDescent="0.25">
      <c r="A920" s="54">
        <f>COUNTIF($C$3:C920,"Да")</f>
        <v>9</v>
      </c>
      <c r="B920" s="53">
        <f t="shared" si="28"/>
        <v>46318</v>
      </c>
      <c r="C920" s="53" t="str">
        <f>IF(ISERROR(VLOOKUP(B920,Оп28_BYN→RUB!$C$3:$C$24,1,0)),"Нет","Да")</f>
        <v>Нет</v>
      </c>
      <c r="D920" s="54">
        <f t="shared" si="29"/>
        <v>365</v>
      </c>
      <c r="E920" s="55">
        <f>('Все выпуски'!$J$4*'Все выпуски'!$J$8)*((VLOOKUP(IF(C920="Нет",VLOOKUP(A920,Оп28_BYN→RUB!$A$2:$C$24,3,0),VLOOKUP((A920-1),Оп28_BYN→RUB!$A$2:$C$24,3,0)),$B$2:$G$1990,5,0)-VLOOKUP(B920,$B$2:$G$1990,5,0))/365+(VLOOKUP(IF(C920="Нет",VLOOKUP(A920,Оп28_BYN→RUB!$A$2:$C$24,3,0),VLOOKUP((A920-1),Оп28_BYN→RUB!$A$2:$C$24,3,0)),$B$2:$G$1990,6,0)-VLOOKUP(B920,$B$2:$G$1990,6,0))/366)</f>
        <v>535.79526002419732</v>
      </c>
      <c r="F920" s="54">
        <f>COUNTIF(D921:$D$1990,365)</f>
        <v>704</v>
      </c>
      <c r="G920" s="54">
        <f>COUNTIF(D921:$D$1990,366)</f>
        <v>366</v>
      </c>
      <c r="H920" s="50"/>
    </row>
    <row r="921" spans="1:8" x14ac:dyDescent="0.25">
      <c r="A921" s="54">
        <f>COUNTIF($C$3:C921,"Да")</f>
        <v>9</v>
      </c>
      <c r="B921" s="53">
        <f t="shared" si="28"/>
        <v>46319</v>
      </c>
      <c r="C921" s="53" t="str">
        <f>IF(ISERROR(VLOOKUP(B921,Оп28_BYN→RUB!$C$3:$C$24,1,0)),"Нет","Да")</f>
        <v>Нет</v>
      </c>
      <c r="D921" s="54">
        <f t="shared" si="29"/>
        <v>365</v>
      </c>
      <c r="E921" s="55">
        <f>('Все выпуски'!$J$4*'Все выпуски'!$J$8)*((VLOOKUP(IF(C921="Нет",VLOOKUP(A921,Оп28_BYN→RUB!$A$2:$C$24,3,0),VLOOKUP((A921-1),Оп28_BYN→RUB!$A$2:$C$24,3,0)),$B$2:$G$1990,5,0)-VLOOKUP(B921,$B$2:$G$1990,5,0))/365+(VLOOKUP(IF(C921="Нет",VLOOKUP(A921,Оп28_BYN→RUB!$A$2:$C$24,3,0),VLOOKUP((A921-1),Оп28_BYN→RUB!$A$2:$C$24,3,0)),$B$2:$G$1990,6,0)-VLOOKUP(B921,$B$2:$G$1990,6,0))/366)</f>
        <v>542.49270077449989</v>
      </c>
      <c r="F921" s="54">
        <f>COUNTIF(D922:$D$1990,365)</f>
        <v>703</v>
      </c>
      <c r="G921" s="54">
        <f>COUNTIF(D922:$D$1990,366)</f>
        <v>366</v>
      </c>
      <c r="H921" s="50"/>
    </row>
    <row r="922" spans="1:8" x14ac:dyDescent="0.25">
      <c r="A922" s="54">
        <f>COUNTIF($C$3:C922,"Да")</f>
        <v>9</v>
      </c>
      <c r="B922" s="53">
        <f t="shared" si="28"/>
        <v>46320</v>
      </c>
      <c r="C922" s="53" t="str">
        <f>IF(ISERROR(VLOOKUP(B922,Оп28_BYN→RUB!$C$3:$C$24,1,0)),"Нет","Да")</f>
        <v>Нет</v>
      </c>
      <c r="D922" s="54">
        <f t="shared" si="29"/>
        <v>365</v>
      </c>
      <c r="E922" s="55">
        <f>('Все выпуски'!$J$4*'Все выпуски'!$J$8)*((VLOOKUP(IF(C922="Нет",VLOOKUP(A922,Оп28_BYN→RUB!$A$2:$C$24,3,0),VLOOKUP((A922-1),Оп28_BYN→RUB!$A$2:$C$24,3,0)),$B$2:$G$1990,5,0)-VLOOKUP(B922,$B$2:$G$1990,5,0))/365+(VLOOKUP(IF(C922="Нет",VLOOKUP(A922,Оп28_BYN→RUB!$A$2:$C$24,3,0),VLOOKUP((A922-1),Оп28_BYN→RUB!$A$2:$C$24,3,0)),$B$2:$G$1990,6,0)-VLOOKUP(B922,$B$2:$G$1990,6,0))/366)</f>
        <v>549.19014152480236</v>
      </c>
      <c r="F922" s="54">
        <f>COUNTIF(D923:$D$1990,365)</f>
        <v>702</v>
      </c>
      <c r="G922" s="54">
        <f>COUNTIF(D923:$D$1990,366)</f>
        <v>366</v>
      </c>
      <c r="H922" s="50"/>
    </row>
    <row r="923" spans="1:8" x14ac:dyDescent="0.25">
      <c r="A923" s="54">
        <f>COUNTIF($C$3:C923,"Да")</f>
        <v>9</v>
      </c>
      <c r="B923" s="53">
        <f t="shared" si="28"/>
        <v>46321</v>
      </c>
      <c r="C923" s="53" t="str">
        <f>IF(ISERROR(VLOOKUP(B923,Оп28_BYN→RUB!$C$3:$C$24,1,0)),"Нет","Да")</f>
        <v>Нет</v>
      </c>
      <c r="D923" s="54">
        <f t="shared" si="29"/>
        <v>365</v>
      </c>
      <c r="E923" s="55">
        <f>('Все выпуски'!$J$4*'Все выпуски'!$J$8)*((VLOOKUP(IF(C923="Нет",VLOOKUP(A923,Оп28_BYN→RUB!$A$2:$C$24,3,0),VLOOKUP((A923-1),Оп28_BYN→RUB!$A$2:$C$24,3,0)),$B$2:$G$1990,5,0)-VLOOKUP(B923,$B$2:$G$1990,5,0))/365+(VLOOKUP(IF(C923="Нет",VLOOKUP(A923,Оп28_BYN→RUB!$A$2:$C$24,3,0),VLOOKUP((A923-1),Оп28_BYN→RUB!$A$2:$C$24,3,0)),$B$2:$G$1990,6,0)-VLOOKUP(B923,$B$2:$G$1990,6,0))/366)</f>
        <v>555.88758227510482</v>
      </c>
      <c r="F923" s="54">
        <f>COUNTIF(D924:$D$1990,365)</f>
        <v>701</v>
      </c>
      <c r="G923" s="54">
        <f>COUNTIF(D924:$D$1990,366)</f>
        <v>366</v>
      </c>
      <c r="H923" s="50"/>
    </row>
    <row r="924" spans="1:8" x14ac:dyDescent="0.25">
      <c r="A924" s="54">
        <f>COUNTIF($C$3:C924,"Да")</f>
        <v>9</v>
      </c>
      <c r="B924" s="53">
        <f t="shared" si="28"/>
        <v>46322</v>
      </c>
      <c r="C924" s="53" t="str">
        <f>IF(ISERROR(VLOOKUP(B924,Оп28_BYN→RUB!$C$3:$C$24,1,0)),"Нет","Да")</f>
        <v>Нет</v>
      </c>
      <c r="D924" s="54">
        <f t="shared" si="29"/>
        <v>365</v>
      </c>
      <c r="E924" s="55">
        <f>('Все выпуски'!$J$4*'Все выпуски'!$J$8)*((VLOOKUP(IF(C924="Нет",VLOOKUP(A924,Оп28_BYN→RUB!$A$2:$C$24,3,0),VLOOKUP((A924-1),Оп28_BYN→RUB!$A$2:$C$24,3,0)),$B$2:$G$1990,5,0)-VLOOKUP(B924,$B$2:$G$1990,5,0))/365+(VLOOKUP(IF(C924="Нет",VLOOKUP(A924,Оп28_BYN→RUB!$A$2:$C$24,3,0),VLOOKUP((A924-1),Оп28_BYN→RUB!$A$2:$C$24,3,0)),$B$2:$G$1990,6,0)-VLOOKUP(B924,$B$2:$G$1990,6,0))/366)</f>
        <v>562.58502302540728</v>
      </c>
      <c r="F924" s="54">
        <f>COUNTIF(D925:$D$1990,365)</f>
        <v>700</v>
      </c>
      <c r="G924" s="54">
        <f>COUNTIF(D925:$D$1990,366)</f>
        <v>366</v>
      </c>
      <c r="H924" s="50"/>
    </row>
    <row r="925" spans="1:8" x14ac:dyDescent="0.25">
      <c r="A925" s="54">
        <f>COUNTIF($C$3:C925,"Да")</f>
        <v>9</v>
      </c>
      <c r="B925" s="53">
        <f t="shared" si="28"/>
        <v>46323</v>
      </c>
      <c r="C925" s="53" t="str">
        <f>IF(ISERROR(VLOOKUP(B925,Оп28_BYN→RUB!$C$3:$C$24,1,0)),"Нет","Да")</f>
        <v>Нет</v>
      </c>
      <c r="D925" s="54">
        <f t="shared" si="29"/>
        <v>365</v>
      </c>
      <c r="E925" s="55">
        <f>('Все выпуски'!$J$4*'Все выпуски'!$J$8)*((VLOOKUP(IF(C925="Нет",VLOOKUP(A925,Оп28_BYN→RUB!$A$2:$C$24,3,0),VLOOKUP((A925-1),Оп28_BYN→RUB!$A$2:$C$24,3,0)),$B$2:$G$1990,5,0)-VLOOKUP(B925,$B$2:$G$1990,5,0))/365+(VLOOKUP(IF(C925="Нет",VLOOKUP(A925,Оп28_BYN→RUB!$A$2:$C$24,3,0),VLOOKUP((A925-1),Оп28_BYN→RUB!$A$2:$C$24,3,0)),$B$2:$G$1990,6,0)-VLOOKUP(B925,$B$2:$G$1990,6,0))/366)</f>
        <v>569.28246377570974</v>
      </c>
      <c r="F925" s="54">
        <f>COUNTIF(D926:$D$1990,365)</f>
        <v>699</v>
      </c>
      <c r="G925" s="54">
        <f>COUNTIF(D926:$D$1990,366)</f>
        <v>366</v>
      </c>
      <c r="H925" s="50"/>
    </row>
    <row r="926" spans="1:8" x14ac:dyDescent="0.25">
      <c r="A926" s="54">
        <f>COUNTIF($C$3:C926,"Да")</f>
        <v>9</v>
      </c>
      <c r="B926" s="53">
        <f t="shared" si="28"/>
        <v>46324</v>
      </c>
      <c r="C926" s="53" t="str">
        <f>IF(ISERROR(VLOOKUP(B926,Оп28_BYN→RUB!$C$3:$C$24,1,0)),"Нет","Да")</f>
        <v>Нет</v>
      </c>
      <c r="D926" s="54">
        <f t="shared" si="29"/>
        <v>365</v>
      </c>
      <c r="E926" s="55">
        <f>('Все выпуски'!$J$4*'Все выпуски'!$J$8)*((VLOOKUP(IF(C926="Нет",VLOOKUP(A926,Оп28_BYN→RUB!$A$2:$C$24,3,0),VLOOKUP((A926-1),Оп28_BYN→RUB!$A$2:$C$24,3,0)),$B$2:$G$1990,5,0)-VLOOKUP(B926,$B$2:$G$1990,5,0))/365+(VLOOKUP(IF(C926="Нет",VLOOKUP(A926,Оп28_BYN→RUB!$A$2:$C$24,3,0),VLOOKUP((A926-1),Оп28_BYN→RUB!$A$2:$C$24,3,0)),$B$2:$G$1990,6,0)-VLOOKUP(B926,$B$2:$G$1990,6,0))/366)</f>
        <v>575.97990452601221</v>
      </c>
      <c r="F926" s="54">
        <f>COUNTIF(D927:$D$1990,365)</f>
        <v>698</v>
      </c>
      <c r="G926" s="54">
        <f>COUNTIF(D927:$D$1990,366)</f>
        <v>366</v>
      </c>
      <c r="H926" s="50"/>
    </row>
    <row r="927" spans="1:8" x14ac:dyDescent="0.25">
      <c r="A927" s="54">
        <f>COUNTIF($C$3:C927,"Да")</f>
        <v>9</v>
      </c>
      <c r="B927" s="53">
        <f t="shared" si="28"/>
        <v>46325</v>
      </c>
      <c r="C927" s="53" t="str">
        <f>IF(ISERROR(VLOOKUP(B927,Оп28_BYN→RUB!$C$3:$C$24,1,0)),"Нет","Да")</f>
        <v>Нет</v>
      </c>
      <c r="D927" s="54">
        <f t="shared" si="29"/>
        <v>365</v>
      </c>
      <c r="E927" s="55">
        <f>('Все выпуски'!$J$4*'Все выпуски'!$J$8)*((VLOOKUP(IF(C927="Нет",VLOOKUP(A927,Оп28_BYN→RUB!$A$2:$C$24,3,0),VLOOKUP((A927-1),Оп28_BYN→RUB!$A$2:$C$24,3,0)),$B$2:$G$1990,5,0)-VLOOKUP(B927,$B$2:$G$1990,5,0))/365+(VLOOKUP(IF(C927="Нет",VLOOKUP(A927,Оп28_BYN→RUB!$A$2:$C$24,3,0),VLOOKUP((A927-1),Оп28_BYN→RUB!$A$2:$C$24,3,0)),$B$2:$G$1990,6,0)-VLOOKUP(B927,$B$2:$G$1990,6,0))/366)</f>
        <v>582.67734527631467</v>
      </c>
      <c r="F927" s="54">
        <f>COUNTIF(D928:$D$1990,365)</f>
        <v>697</v>
      </c>
      <c r="G927" s="54">
        <f>COUNTIF(D928:$D$1990,366)</f>
        <v>366</v>
      </c>
      <c r="H927" s="50"/>
    </row>
    <row r="928" spans="1:8" x14ac:dyDescent="0.25">
      <c r="A928" s="54">
        <f>COUNTIF($C$3:C928,"Да")</f>
        <v>9</v>
      </c>
      <c r="B928" s="53">
        <f t="shared" si="28"/>
        <v>46326</v>
      </c>
      <c r="C928" s="53" t="str">
        <f>IF(ISERROR(VLOOKUP(B928,Оп28_BYN→RUB!$C$3:$C$24,1,0)),"Нет","Да")</f>
        <v>Нет</v>
      </c>
      <c r="D928" s="54">
        <f t="shared" si="29"/>
        <v>365</v>
      </c>
      <c r="E928" s="55">
        <f>('Все выпуски'!$J$4*'Все выпуски'!$J$8)*((VLOOKUP(IF(C928="Нет",VLOOKUP(A928,Оп28_BYN→RUB!$A$2:$C$24,3,0),VLOOKUP((A928-1),Оп28_BYN→RUB!$A$2:$C$24,3,0)),$B$2:$G$1990,5,0)-VLOOKUP(B928,$B$2:$G$1990,5,0))/365+(VLOOKUP(IF(C928="Нет",VLOOKUP(A928,Оп28_BYN→RUB!$A$2:$C$24,3,0),VLOOKUP((A928-1),Оп28_BYN→RUB!$A$2:$C$24,3,0)),$B$2:$G$1990,6,0)-VLOOKUP(B928,$B$2:$G$1990,6,0))/366)</f>
        <v>589.37478602661713</v>
      </c>
      <c r="F928" s="54">
        <f>COUNTIF(D929:$D$1990,365)</f>
        <v>696</v>
      </c>
      <c r="G928" s="54">
        <f>COUNTIF(D929:$D$1990,366)</f>
        <v>366</v>
      </c>
      <c r="H928" s="50"/>
    </row>
    <row r="929" spans="1:8" x14ac:dyDescent="0.25">
      <c r="A929" s="54">
        <f>COUNTIF($C$3:C929,"Да")</f>
        <v>9</v>
      </c>
      <c r="B929" s="53">
        <f t="shared" si="28"/>
        <v>46327</v>
      </c>
      <c r="C929" s="53" t="str">
        <f>IF(ISERROR(VLOOKUP(B929,Оп28_BYN→RUB!$C$3:$C$24,1,0)),"Нет","Да")</f>
        <v>Нет</v>
      </c>
      <c r="D929" s="54">
        <f t="shared" si="29"/>
        <v>365</v>
      </c>
      <c r="E929" s="55">
        <f>('Все выпуски'!$J$4*'Все выпуски'!$J$8)*((VLOOKUP(IF(C929="Нет",VLOOKUP(A929,Оп28_BYN→RUB!$A$2:$C$24,3,0),VLOOKUP((A929-1),Оп28_BYN→RUB!$A$2:$C$24,3,0)),$B$2:$G$1990,5,0)-VLOOKUP(B929,$B$2:$G$1990,5,0))/365+(VLOOKUP(IF(C929="Нет",VLOOKUP(A929,Оп28_BYN→RUB!$A$2:$C$24,3,0),VLOOKUP((A929-1),Оп28_BYN→RUB!$A$2:$C$24,3,0)),$B$2:$G$1990,6,0)-VLOOKUP(B929,$B$2:$G$1990,6,0))/366)</f>
        <v>596.07222677691959</v>
      </c>
      <c r="F929" s="54">
        <f>COUNTIF(D930:$D$1990,365)</f>
        <v>695</v>
      </c>
      <c r="G929" s="54">
        <f>COUNTIF(D930:$D$1990,366)</f>
        <v>366</v>
      </c>
      <c r="H929" s="50"/>
    </row>
    <row r="930" spans="1:8" x14ac:dyDescent="0.25">
      <c r="A930" s="54">
        <f>COUNTIF($C$3:C930,"Да")</f>
        <v>9</v>
      </c>
      <c r="B930" s="53">
        <f t="shared" si="28"/>
        <v>46328</v>
      </c>
      <c r="C930" s="53" t="str">
        <f>IF(ISERROR(VLOOKUP(B930,Оп28_BYN→RUB!$C$3:$C$24,1,0)),"Нет","Да")</f>
        <v>Нет</v>
      </c>
      <c r="D930" s="54">
        <f t="shared" si="29"/>
        <v>365</v>
      </c>
      <c r="E930" s="55">
        <f>('Все выпуски'!$J$4*'Все выпуски'!$J$8)*((VLOOKUP(IF(C930="Нет",VLOOKUP(A930,Оп28_BYN→RUB!$A$2:$C$24,3,0),VLOOKUP((A930-1),Оп28_BYN→RUB!$A$2:$C$24,3,0)),$B$2:$G$1990,5,0)-VLOOKUP(B930,$B$2:$G$1990,5,0))/365+(VLOOKUP(IF(C930="Нет",VLOOKUP(A930,Оп28_BYN→RUB!$A$2:$C$24,3,0),VLOOKUP((A930-1),Оп28_BYN→RUB!$A$2:$C$24,3,0)),$B$2:$G$1990,6,0)-VLOOKUP(B930,$B$2:$G$1990,6,0))/366)</f>
        <v>602.76966752722205</v>
      </c>
      <c r="F930" s="54">
        <f>COUNTIF(D931:$D$1990,365)</f>
        <v>694</v>
      </c>
      <c r="G930" s="54">
        <f>COUNTIF(D931:$D$1990,366)</f>
        <v>366</v>
      </c>
      <c r="H930" s="50"/>
    </row>
    <row r="931" spans="1:8" x14ac:dyDescent="0.25">
      <c r="A931" s="54">
        <f>COUNTIF($C$3:C931,"Да")</f>
        <v>9</v>
      </c>
      <c r="B931" s="53">
        <f t="shared" si="28"/>
        <v>46329</v>
      </c>
      <c r="C931" s="53" t="str">
        <f>IF(ISERROR(VLOOKUP(B931,Оп28_BYN→RUB!$C$3:$C$24,1,0)),"Нет","Да")</f>
        <v>Нет</v>
      </c>
      <c r="D931" s="54">
        <f t="shared" si="29"/>
        <v>365</v>
      </c>
      <c r="E931" s="55">
        <f>('Все выпуски'!$J$4*'Все выпуски'!$J$8)*((VLOOKUP(IF(C931="Нет",VLOOKUP(A931,Оп28_BYN→RUB!$A$2:$C$24,3,0),VLOOKUP((A931-1),Оп28_BYN→RUB!$A$2:$C$24,3,0)),$B$2:$G$1990,5,0)-VLOOKUP(B931,$B$2:$G$1990,5,0))/365+(VLOOKUP(IF(C931="Нет",VLOOKUP(A931,Оп28_BYN→RUB!$A$2:$C$24,3,0),VLOOKUP((A931-1),Оп28_BYN→RUB!$A$2:$C$24,3,0)),$B$2:$G$1990,6,0)-VLOOKUP(B931,$B$2:$G$1990,6,0))/366)</f>
        <v>609.46710827752452</v>
      </c>
      <c r="F931" s="54">
        <f>COUNTIF(D932:$D$1990,365)</f>
        <v>693</v>
      </c>
      <c r="G931" s="54">
        <f>COUNTIF(D932:$D$1990,366)</f>
        <v>366</v>
      </c>
      <c r="H931" s="50"/>
    </row>
    <row r="932" spans="1:8" x14ac:dyDescent="0.25">
      <c r="A932" s="54">
        <f>COUNTIF($C$3:C932,"Да")</f>
        <v>10</v>
      </c>
      <c r="B932" s="53">
        <f t="shared" si="28"/>
        <v>46330</v>
      </c>
      <c r="C932" s="53" t="str">
        <f>IF(ISERROR(VLOOKUP(B932,Оп28_BYN→RUB!$C$3:$C$24,1,0)),"Нет","Да")</f>
        <v>Да</v>
      </c>
      <c r="D932" s="54">
        <f t="shared" si="29"/>
        <v>365</v>
      </c>
      <c r="E932" s="55">
        <f>('Все выпуски'!$J$4*'Все выпуски'!$J$8)*((VLOOKUP(IF(C932="Нет",VLOOKUP(A932,Оп28_BYN→RUB!$A$2:$C$24,3,0),VLOOKUP((A932-1),Оп28_BYN→RUB!$A$2:$C$24,3,0)),$B$2:$G$1990,5,0)-VLOOKUP(B932,$B$2:$G$1990,5,0))/365+(VLOOKUP(IF(C932="Нет",VLOOKUP(A932,Оп28_BYN→RUB!$A$2:$C$24,3,0),VLOOKUP((A932-1),Оп28_BYN→RUB!$A$2:$C$24,3,0)),$B$2:$G$1990,6,0)-VLOOKUP(B932,$B$2:$G$1990,6,0))/366)</f>
        <v>616.16454902782709</v>
      </c>
      <c r="F932" s="54">
        <f>COUNTIF(D933:$D$1990,365)</f>
        <v>692</v>
      </c>
      <c r="G932" s="54">
        <f>COUNTIF(D933:$D$1990,366)</f>
        <v>366</v>
      </c>
      <c r="H932" s="50"/>
    </row>
    <row r="933" spans="1:8" x14ac:dyDescent="0.25">
      <c r="A933" s="54">
        <f>COUNTIF($C$3:C933,"Да")</f>
        <v>10</v>
      </c>
      <c r="B933" s="53">
        <f t="shared" si="28"/>
        <v>46331</v>
      </c>
      <c r="C933" s="53" t="str">
        <f>IF(ISERROR(VLOOKUP(B933,Оп28_BYN→RUB!$C$3:$C$24,1,0)),"Нет","Да")</f>
        <v>Нет</v>
      </c>
      <c r="D933" s="54">
        <f t="shared" si="29"/>
        <v>365</v>
      </c>
      <c r="E933" s="55">
        <f>('Все выпуски'!$J$4*'Все выпуски'!$J$8)*((VLOOKUP(IF(C933="Нет",VLOOKUP(A933,Оп28_BYN→RUB!$A$2:$C$24,3,0),VLOOKUP((A933-1),Оп28_BYN→RUB!$A$2:$C$24,3,0)),$B$2:$G$1990,5,0)-VLOOKUP(B933,$B$2:$G$1990,5,0))/365+(VLOOKUP(IF(C933="Нет",VLOOKUP(A933,Оп28_BYN→RUB!$A$2:$C$24,3,0),VLOOKUP((A933-1),Оп28_BYN→RUB!$A$2:$C$24,3,0)),$B$2:$G$1990,6,0)-VLOOKUP(B933,$B$2:$G$1990,6,0))/366)</f>
        <v>6.6974407503024675</v>
      </c>
      <c r="F933" s="54">
        <f>COUNTIF(D934:$D$1990,365)</f>
        <v>691</v>
      </c>
      <c r="G933" s="54">
        <f>COUNTIF(D934:$D$1990,366)</f>
        <v>366</v>
      </c>
      <c r="H933" s="50"/>
    </row>
    <row r="934" spans="1:8" x14ac:dyDescent="0.25">
      <c r="A934" s="54">
        <f>COUNTIF($C$3:C934,"Да")</f>
        <v>10</v>
      </c>
      <c r="B934" s="53">
        <f t="shared" si="28"/>
        <v>46332</v>
      </c>
      <c r="C934" s="53" t="str">
        <f>IF(ISERROR(VLOOKUP(B934,Оп28_BYN→RUB!$C$3:$C$24,1,0)),"Нет","Да")</f>
        <v>Нет</v>
      </c>
      <c r="D934" s="54">
        <f t="shared" si="29"/>
        <v>365</v>
      </c>
      <c r="E934" s="55">
        <f>('Все выпуски'!$J$4*'Все выпуски'!$J$8)*((VLOOKUP(IF(C934="Нет",VLOOKUP(A934,Оп28_BYN→RUB!$A$2:$C$24,3,0),VLOOKUP((A934-1),Оп28_BYN→RUB!$A$2:$C$24,3,0)),$B$2:$G$1990,5,0)-VLOOKUP(B934,$B$2:$G$1990,5,0))/365+(VLOOKUP(IF(C934="Нет",VLOOKUP(A934,Оп28_BYN→RUB!$A$2:$C$24,3,0),VLOOKUP((A934-1),Оп28_BYN→RUB!$A$2:$C$24,3,0)),$B$2:$G$1990,6,0)-VLOOKUP(B934,$B$2:$G$1990,6,0))/366)</f>
        <v>13.394881500604935</v>
      </c>
      <c r="F934" s="54">
        <f>COUNTIF(D935:$D$1990,365)</f>
        <v>690</v>
      </c>
      <c r="G934" s="54">
        <f>COUNTIF(D935:$D$1990,366)</f>
        <v>366</v>
      </c>
      <c r="H934" s="50"/>
    </row>
    <row r="935" spans="1:8" x14ac:dyDescent="0.25">
      <c r="A935" s="54">
        <f>COUNTIF($C$3:C935,"Да")</f>
        <v>10</v>
      </c>
      <c r="B935" s="53">
        <f t="shared" si="28"/>
        <v>46333</v>
      </c>
      <c r="C935" s="53" t="str">
        <f>IF(ISERROR(VLOOKUP(B935,Оп28_BYN→RUB!$C$3:$C$24,1,0)),"Нет","Да")</f>
        <v>Нет</v>
      </c>
      <c r="D935" s="54">
        <f t="shared" si="29"/>
        <v>365</v>
      </c>
      <c r="E935" s="55">
        <f>('Все выпуски'!$J$4*'Все выпуски'!$J$8)*((VLOOKUP(IF(C935="Нет",VLOOKUP(A935,Оп28_BYN→RUB!$A$2:$C$24,3,0),VLOOKUP((A935-1),Оп28_BYN→RUB!$A$2:$C$24,3,0)),$B$2:$G$1990,5,0)-VLOOKUP(B935,$B$2:$G$1990,5,0))/365+(VLOOKUP(IF(C935="Нет",VLOOKUP(A935,Оп28_BYN→RUB!$A$2:$C$24,3,0),VLOOKUP((A935-1),Оп28_BYN→RUB!$A$2:$C$24,3,0)),$B$2:$G$1990,6,0)-VLOOKUP(B935,$B$2:$G$1990,6,0))/366)</f>
        <v>20.092322250907401</v>
      </c>
      <c r="F935" s="54">
        <f>COUNTIF(D936:$D$1990,365)</f>
        <v>689</v>
      </c>
      <c r="G935" s="54">
        <f>COUNTIF(D936:$D$1990,366)</f>
        <v>366</v>
      </c>
      <c r="H935" s="50"/>
    </row>
    <row r="936" spans="1:8" x14ac:dyDescent="0.25">
      <c r="A936" s="54">
        <f>COUNTIF($C$3:C936,"Да")</f>
        <v>10</v>
      </c>
      <c r="B936" s="53">
        <f t="shared" si="28"/>
        <v>46334</v>
      </c>
      <c r="C936" s="53" t="str">
        <f>IF(ISERROR(VLOOKUP(B936,Оп28_BYN→RUB!$C$3:$C$24,1,0)),"Нет","Да")</f>
        <v>Нет</v>
      </c>
      <c r="D936" s="54">
        <f t="shared" si="29"/>
        <v>365</v>
      </c>
      <c r="E936" s="55">
        <f>('Все выпуски'!$J$4*'Все выпуски'!$J$8)*((VLOOKUP(IF(C936="Нет",VLOOKUP(A936,Оп28_BYN→RUB!$A$2:$C$24,3,0),VLOOKUP((A936-1),Оп28_BYN→RUB!$A$2:$C$24,3,0)),$B$2:$G$1990,5,0)-VLOOKUP(B936,$B$2:$G$1990,5,0))/365+(VLOOKUP(IF(C936="Нет",VLOOKUP(A936,Оп28_BYN→RUB!$A$2:$C$24,3,0),VLOOKUP((A936-1),Оп28_BYN→RUB!$A$2:$C$24,3,0)),$B$2:$G$1990,6,0)-VLOOKUP(B936,$B$2:$G$1990,6,0))/366)</f>
        <v>26.78976300120987</v>
      </c>
      <c r="F936" s="54">
        <f>COUNTIF(D937:$D$1990,365)</f>
        <v>688</v>
      </c>
      <c r="G936" s="54">
        <f>COUNTIF(D937:$D$1990,366)</f>
        <v>366</v>
      </c>
      <c r="H936" s="50"/>
    </row>
    <row r="937" spans="1:8" x14ac:dyDescent="0.25">
      <c r="A937" s="54">
        <f>COUNTIF($C$3:C937,"Да")</f>
        <v>10</v>
      </c>
      <c r="B937" s="53">
        <f t="shared" si="28"/>
        <v>46335</v>
      </c>
      <c r="C937" s="53" t="str">
        <f>IF(ISERROR(VLOOKUP(B937,Оп28_BYN→RUB!$C$3:$C$24,1,0)),"Нет","Да")</f>
        <v>Нет</v>
      </c>
      <c r="D937" s="54">
        <f t="shared" si="29"/>
        <v>365</v>
      </c>
      <c r="E937" s="55">
        <f>('Все выпуски'!$J$4*'Все выпуски'!$J$8)*((VLOOKUP(IF(C937="Нет",VLOOKUP(A937,Оп28_BYN→RUB!$A$2:$C$24,3,0),VLOOKUP((A937-1),Оп28_BYN→RUB!$A$2:$C$24,3,0)),$B$2:$G$1990,5,0)-VLOOKUP(B937,$B$2:$G$1990,5,0))/365+(VLOOKUP(IF(C937="Нет",VLOOKUP(A937,Оп28_BYN→RUB!$A$2:$C$24,3,0),VLOOKUP((A937-1),Оп28_BYN→RUB!$A$2:$C$24,3,0)),$B$2:$G$1990,6,0)-VLOOKUP(B937,$B$2:$G$1990,6,0))/366)</f>
        <v>33.487203751512332</v>
      </c>
      <c r="F937" s="54">
        <f>COUNTIF(D938:$D$1990,365)</f>
        <v>687</v>
      </c>
      <c r="G937" s="54">
        <f>COUNTIF(D938:$D$1990,366)</f>
        <v>366</v>
      </c>
      <c r="H937" s="50"/>
    </row>
    <row r="938" spans="1:8" x14ac:dyDescent="0.25">
      <c r="A938" s="54">
        <f>COUNTIF($C$3:C938,"Да")</f>
        <v>10</v>
      </c>
      <c r="B938" s="53">
        <f t="shared" si="28"/>
        <v>46336</v>
      </c>
      <c r="C938" s="53" t="str">
        <f>IF(ISERROR(VLOOKUP(B938,Оп28_BYN→RUB!$C$3:$C$24,1,0)),"Нет","Да")</f>
        <v>Нет</v>
      </c>
      <c r="D938" s="54">
        <f t="shared" si="29"/>
        <v>365</v>
      </c>
      <c r="E938" s="55">
        <f>('Все выпуски'!$J$4*'Все выпуски'!$J$8)*((VLOOKUP(IF(C938="Нет",VLOOKUP(A938,Оп28_BYN→RUB!$A$2:$C$24,3,0),VLOOKUP((A938-1),Оп28_BYN→RUB!$A$2:$C$24,3,0)),$B$2:$G$1990,5,0)-VLOOKUP(B938,$B$2:$G$1990,5,0))/365+(VLOOKUP(IF(C938="Нет",VLOOKUP(A938,Оп28_BYN→RUB!$A$2:$C$24,3,0),VLOOKUP((A938-1),Оп28_BYN→RUB!$A$2:$C$24,3,0)),$B$2:$G$1990,6,0)-VLOOKUP(B938,$B$2:$G$1990,6,0))/366)</f>
        <v>40.184644501814802</v>
      </c>
      <c r="F938" s="54">
        <f>COUNTIF(D939:$D$1990,365)</f>
        <v>686</v>
      </c>
      <c r="G938" s="54">
        <f>COUNTIF(D939:$D$1990,366)</f>
        <v>366</v>
      </c>
      <c r="H938" s="50"/>
    </row>
    <row r="939" spans="1:8" x14ac:dyDescent="0.25">
      <c r="A939" s="54">
        <f>COUNTIF($C$3:C939,"Да")</f>
        <v>10</v>
      </c>
      <c r="B939" s="53">
        <f t="shared" si="28"/>
        <v>46337</v>
      </c>
      <c r="C939" s="53" t="str">
        <f>IF(ISERROR(VLOOKUP(B939,Оп28_BYN→RUB!$C$3:$C$24,1,0)),"Нет","Да")</f>
        <v>Нет</v>
      </c>
      <c r="D939" s="54">
        <f t="shared" si="29"/>
        <v>365</v>
      </c>
      <c r="E939" s="55">
        <f>('Все выпуски'!$J$4*'Все выпуски'!$J$8)*((VLOOKUP(IF(C939="Нет",VLOOKUP(A939,Оп28_BYN→RUB!$A$2:$C$24,3,0),VLOOKUP((A939-1),Оп28_BYN→RUB!$A$2:$C$24,3,0)),$B$2:$G$1990,5,0)-VLOOKUP(B939,$B$2:$G$1990,5,0))/365+(VLOOKUP(IF(C939="Нет",VLOOKUP(A939,Оп28_BYN→RUB!$A$2:$C$24,3,0),VLOOKUP((A939-1),Оп28_BYN→RUB!$A$2:$C$24,3,0)),$B$2:$G$1990,6,0)-VLOOKUP(B939,$B$2:$G$1990,6,0))/366)</f>
        <v>46.882085252117278</v>
      </c>
      <c r="F939" s="54">
        <f>COUNTIF(D940:$D$1990,365)</f>
        <v>685</v>
      </c>
      <c r="G939" s="54">
        <f>COUNTIF(D940:$D$1990,366)</f>
        <v>366</v>
      </c>
      <c r="H939" s="50"/>
    </row>
    <row r="940" spans="1:8" x14ac:dyDescent="0.25">
      <c r="A940" s="54">
        <f>COUNTIF($C$3:C940,"Да")</f>
        <v>10</v>
      </c>
      <c r="B940" s="53">
        <f t="shared" si="28"/>
        <v>46338</v>
      </c>
      <c r="C940" s="53" t="str">
        <f>IF(ISERROR(VLOOKUP(B940,Оп28_BYN→RUB!$C$3:$C$24,1,0)),"Нет","Да")</f>
        <v>Нет</v>
      </c>
      <c r="D940" s="54">
        <f t="shared" si="29"/>
        <v>365</v>
      </c>
      <c r="E940" s="55">
        <f>('Все выпуски'!$J$4*'Все выпуски'!$J$8)*((VLOOKUP(IF(C940="Нет",VLOOKUP(A940,Оп28_BYN→RUB!$A$2:$C$24,3,0),VLOOKUP((A940-1),Оп28_BYN→RUB!$A$2:$C$24,3,0)),$B$2:$G$1990,5,0)-VLOOKUP(B940,$B$2:$G$1990,5,0))/365+(VLOOKUP(IF(C940="Нет",VLOOKUP(A940,Оп28_BYN→RUB!$A$2:$C$24,3,0),VLOOKUP((A940-1),Оп28_BYN→RUB!$A$2:$C$24,3,0)),$B$2:$G$1990,6,0)-VLOOKUP(B940,$B$2:$G$1990,6,0))/366)</f>
        <v>53.57952600241974</v>
      </c>
      <c r="F940" s="54">
        <f>COUNTIF(D941:$D$1990,365)</f>
        <v>684</v>
      </c>
      <c r="G940" s="54">
        <f>COUNTIF(D941:$D$1990,366)</f>
        <v>366</v>
      </c>
      <c r="H940" s="50"/>
    </row>
    <row r="941" spans="1:8" x14ac:dyDescent="0.25">
      <c r="A941" s="54">
        <f>COUNTIF($C$3:C941,"Да")</f>
        <v>10</v>
      </c>
      <c r="B941" s="53">
        <f t="shared" si="28"/>
        <v>46339</v>
      </c>
      <c r="C941" s="53" t="str">
        <f>IF(ISERROR(VLOOKUP(B941,Оп28_BYN→RUB!$C$3:$C$24,1,0)),"Нет","Да")</f>
        <v>Нет</v>
      </c>
      <c r="D941" s="54">
        <f t="shared" si="29"/>
        <v>365</v>
      </c>
      <c r="E941" s="55">
        <f>('Все выпуски'!$J$4*'Все выпуски'!$J$8)*((VLOOKUP(IF(C941="Нет",VLOOKUP(A941,Оп28_BYN→RUB!$A$2:$C$24,3,0),VLOOKUP((A941-1),Оп28_BYN→RUB!$A$2:$C$24,3,0)),$B$2:$G$1990,5,0)-VLOOKUP(B941,$B$2:$G$1990,5,0))/365+(VLOOKUP(IF(C941="Нет",VLOOKUP(A941,Оп28_BYN→RUB!$A$2:$C$24,3,0),VLOOKUP((A941-1),Оп28_BYN→RUB!$A$2:$C$24,3,0)),$B$2:$G$1990,6,0)-VLOOKUP(B941,$B$2:$G$1990,6,0))/366)</f>
        <v>60.276966752722203</v>
      </c>
      <c r="F941" s="54">
        <f>COUNTIF(D942:$D$1990,365)</f>
        <v>683</v>
      </c>
      <c r="G941" s="54">
        <f>COUNTIF(D942:$D$1990,366)</f>
        <v>366</v>
      </c>
      <c r="H941" s="50"/>
    </row>
    <row r="942" spans="1:8" x14ac:dyDescent="0.25">
      <c r="A942" s="54">
        <f>COUNTIF($C$3:C942,"Да")</f>
        <v>10</v>
      </c>
      <c r="B942" s="53">
        <f t="shared" si="28"/>
        <v>46340</v>
      </c>
      <c r="C942" s="53" t="str">
        <f>IF(ISERROR(VLOOKUP(B942,Оп28_BYN→RUB!$C$3:$C$24,1,0)),"Нет","Да")</f>
        <v>Нет</v>
      </c>
      <c r="D942" s="54">
        <f t="shared" si="29"/>
        <v>365</v>
      </c>
      <c r="E942" s="55">
        <f>('Все выпуски'!$J$4*'Все выпуски'!$J$8)*((VLOOKUP(IF(C942="Нет",VLOOKUP(A942,Оп28_BYN→RUB!$A$2:$C$24,3,0),VLOOKUP((A942-1),Оп28_BYN→RUB!$A$2:$C$24,3,0)),$B$2:$G$1990,5,0)-VLOOKUP(B942,$B$2:$G$1990,5,0))/365+(VLOOKUP(IF(C942="Нет",VLOOKUP(A942,Оп28_BYN→RUB!$A$2:$C$24,3,0),VLOOKUP((A942-1),Оп28_BYN→RUB!$A$2:$C$24,3,0)),$B$2:$G$1990,6,0)-VLOOKUP(B942,$B$2:$G$1990,6,0))/366)</f>
        <v>66.974407503024665</v>
      </c>
      <c r="F942" s="54">
        <f>COUNTIF(D943:$D$1990,365)</f>
        <v>682</v>
      </c>
      <c r="G942" s="54">
        <f>COUNTIF(D943:$D$1990,366)</f>
        <v>366</v>
      </c>
      <c r="H942" s="50"/>
    </row>
    <row r="943" spans="1:8" x14ac:dyDescent="0.25">
      <c r="A943" s="54">
        <f>COUNTIF($C$3:C943,"Да")</f>
        <v>10</v>
      </c>
      <c r="B943" s="53">
        <f t="shared" si="28"/>
        <v>46341</v>
      </c>
      <c r="C943" s="53" t="str">
        <f>IF(ISERROR(VLOOKUP(B943,Оп28_BYN→RUB!$C$3:$C$24,1,0)),"Нет","Да")</f>
        <v>Нет</v>
      </c>
      <c r="D943" s="54">
        <f t="shared" si="29"/>
        <v>365</v>
      </c>
      <c r="E943" s="55">
        <f>('Все выпуски'!$J$4*'Все выпуски'!$J$8)*((VLOOKUP(IF(C943="Нет",VLOOKUP(A943,Оп28_BYN→RUB!$A$2:$C$24,3,0),VLOOKUP((A943-1),Оп28_BYN→RUB!$A$2:$C$24,3,0)),$B$2:$G$1990,5,0)-VLOOKUP(B943,$B$2:$G$1990,5,0))/365+(VLOOKUP(IF(C943="Нет",VLOOKUP(A943,Оп28_BYN→RUB!$A$2:$C$24,3,0),VLOOKUP((A943-1),Оп28_BYN→RUB!$A$2:$C$24,3,0)),$B$2:$G$1990,6,0)-VLOOKUP(B943,$B$2:$G$1990,6,0))/366)</f>
        <v>73.671848253327141</v>
      </c>
      <c r="F943" s="54">
        <f>COUNTIF(D944:$D$1990,365)</f>
        <v>681</v>
      </c>
      <c r="G943" s="54">
        <f>COUNTIF(D944:$D$1990,366)</f>
        <v>366</v>
      </c>
      <c r="H943" s="50"/>
    </row>
    <row r="944" spans="1:8" x14ac:dyDescent="0.25">
      <c r="A944" s="54">
        <f>COUNTIF($C$3:C944,"Да")</f>
        <v>10</v>
      </c>
      <c r="B944" s="53">
        <f t="shared" si="28"/>
        <v>46342</v>
      </c>
      <c r="C944" s="53" t="str">
        <f>IF(ISERROR(VLOOKUP(B944,Оп28_BYN→RUB!$C$3:$C$24,1,0)),"Нет","Да")</f>
        <v>Нет</v>
      </c>
      <c r="D944" s="54">
        <f t="shared" si="29"/>
        <v>365</v>
      </c>
      <c r="E944" s="55">
        <f>('Все выпуски'!$J$4*'Все выпуски'!$J$8)*((VLOOKUP(IF(C944="Нет",VLOOKUP(A944,Оп28_BYN→RUB!$A$2:$C$24,3,0),VLOOKUP((A944-1),Оп28_BYN→RUB!$A$2:$C$24,3,0)),$B$2:$G$1990,5,0)-VLOOKUP(B944,$B$2:$G$1990,5,0))/365+(VLOOKUP(IF(C944="Нет",VLOOKUP(A944,Оп28_BYN→RUB!$A$2:$C$24,3,0),VLOOKUP((A944-1),Оп28_BYN→RUB!$A$2:$C$24,3,0)),$B$2:$G$1990,6,0)-VLOOKUP(B944,$B$2:$G$1990,6,0))/366)</f>
        <v>80.369289003629603</v>
      </c>
      <c r="F944" s="54">
        <f>COUNTIF(D945:$D$1990,365)</f>
        <v>680</v>
      </c>
      <c r="G944" s="54">
        <f>COUNTIF(D945:$D$1990,366)</f>
        <v>366</v>
      </c>
      <c r="H944" s="50"/>
    </row>
    <row r="945" spans="1:8" x14ac:dyDescent="0.25">
      <c r="A945" s="54">
        <f>COUNTIF($C$3:C945,"Да")</f>
        <v>10</v>
      </c>
      <c r="B945" s="53">
        <f t="shared" si="28"/>
        <v>46343</v>
      </c>
      <c r="C945" s="53" t="str">
        <f>IF(ISERROR(VLOOKUP(B945,Оп28_BYN→RUB!$C$3:$C$24,1,0)),"Нет","Да")</f>
        <v>Нет</v>
      </c>
      <c r="D945" s="54">
        <f t="shared" si="29"/>
        <v>365</v>
      </c>
      <c r="E945" s="55">
        <f>('Все выпуски'!$J$4*'Все выпуски'!$J$8)*((VLOOKUP(IF(C945="Нет",VLOOKUP(A945,Оп28_BYN→RUB!$A$2:$C$24,3,0),VLOOKUP((A945-1),Оп28_BYN→RUB!$A$2:$C$24,3,0)),$B$2:$G$1990,5,0)-VLOOKUP(B945,$B$2:$G$1990,5,0))/365+(VLOOKUP(IF(C945="Нет",VLOOKUP(A945,Оп28_BYN→RUB!$A$2:$C$24,3,0),VLOOKUP((A945-1),Оп28_BYN→RUB!$A$2:$C$24,3,0)),$B$2:$G$1990,6,0)-VLOOKUP(B945,$B$2:$G$1990,6,0))/366)</f>
        <v>87.06672975393208</v>
      </c>
      <c r="F945" s="54">
        <f>COUNTIF(D946:$D$1990,365)</f>
        <v>679</v>
      </c>
      <c r="G945" s="54">
        <f>COUNTIF(D946:$D$1990,366)</f>
        <v>366</v>
      </c>
      <c r="H945" s="50"/>
    </row>
    <row r="946" spans="1:8" x14ac:dyDescent="0.25">
      <c r="A946" s="54">
        <f>COUNTIF($C$3:C946,"Да")</f>
        <v>10</v>
      </c>
      <c r="B946" s="53">
        <f t="shared" si="28"/>
        <v>46344</v>
      </c>
      <c r="C946" s="53" t="str">
        <f>IF(ISERROR(VLOOKUP(B946,Оп28_BYN→RUB!$C$3:$C$24,1,0)),"Нет","Да")</f>
        <v>Нет</v>
      </c>
      <c r="D946" s="54">
        <f t="shared" si="29"/>
        <v>365</v>
      </c>
      <c r="E946" s="55">
        <f>('Все выпуски'!$J$4*'Все выпуски'!$J$8)*((VLOOKUP(IF(C946="Нет",VLOOKUP(A946,Оп28_BYN→RUB!$A$2:$C$24,3,0),VLOOKUP((A946-1),Оп28_BYN→RUB!$A$2:$C$24,3,0)),$B$2:$G$1990,5,0)-VLOOKUP(B946,$B$2:$G$1990,5,0))/365+(VLOOKUP(IF(C946="Нет",VLOOKUP(A946,Оп28_BYN→RUB!$A$2:$C$24,3,0),VLOOKUP((A946-1),Оп28_BYN→RUB!$A$2:$C$24,3,0)),$B$2:$G$1990,6,0)-VLOOKUP(B946,$B$2:$G$1990,6,0))/366)</f>
        <v>93.764170504234556</v>
      </c>
      <c r="F946" s="54">
        <f>COUNTIF(D947:$D$1990,365)</f>
        <v>678</v>
      </c>
      <c r="G946" s="54">
        <f>COUNTIF(D947:$D$1990,366)</f>
        <v>366</v>
      </c>
      <c r="H946" s="50"/>
    </row>
    <row r="947" spans="1:8" x14ac:dyDescent="0.25">
      <c r="A947" s="54">
        <f>COUNTIF($C$3:C947,"Да")</f>
        <v>10</v>
      </c>
      <c r="B947" s="53">
        <f t="shared" si="28"/>
        <v>46345</v>
      </c>
      <c r="C947" s="53" t="str">
        <f>IF(ISERROR(VLOOKUP(B947,Оп28_BYN→RUB!$C$3:$C$24,1,0)),"Нет","Да")</f>
        <v>Нет</v>
      </c>
      <c r="D947" s="54">
        <f t="shared" si="29"/>
        <v>365</v>
      </c>
      <c r="E947" s="55">
        <f>('Все выпуски'!$J$4*'Все выпуски'!$J$8)*((VLOOKUP(IF(C947="Нет",VLOOKUP(A947,Оп28_BYN→RUB!$A$2:$C$24,3,0),VLOOKUP((A947-1),Оп28_BYN→RUB!$A$2:$C$24,3,0)),$B$2:$G$1990,5,0)-VLOOKUP(B947,$B$2:$G$1990,5,0))/365+(VLOOKUP(IF(C947="Нет",VLOOKUP(A947,Оп28_BYN→RUB!$A$2:$C$24,3,0),VLOOKUP((A947-1),Оп28_BYN→RUB!$A$2:$C$24,3,0)),$B$2:$G$1990,6,0)-VLOOKUP(B947,$B$2:$G$1990,6,0))/366)</f>
        <v>100.461611254537</v>
      </c>
      <c r="F947" s="54">
        <f>COUNTIF(D948:$D$1990,365)</f>
        <v>677</v>
      </c>
      <c r="G947" s="54">
        <f>COUNTIF(D948:$D$1990,366)</f>
        <v>366</v>
      </c>
      <c r="H947" s="50"/>
    </row>
    <row r="948" spans="1:8" x14ac:dyDescent="0.25">
      <c r="A948" s="54">
        <f>COUNTIF($C$3:C948,"Да")</f>
        <v>10</v>
      </c>
      <c r="B948" s="53">
        <f t="shared" si="28"/>
        <v>46346</v>
      </c>
      <c r="C948" s="53" t="str">
        <f>IF(ISERROR(VLOOKUP(B948,Оп28_BYN→RUB!$C$3:$C$24,1,0)),"Нет","Да")</f>
        <v>Нет</v>
      </c>
      <c r="D948" s="54">
        <f t="shared" si="29"/>
        <v>365</v>
      </c>
      <c r="E948" s="55">
        <f>('Все выпуски'!$J$4*'Все выпуски'!$J$8)*((VLOOKUP(IF(C948="Нет",VLOOKUP(A948,Оп28_BYN→RUB!$A$2:$C$24,3,0),VLOOKUP((A948-1),Оп28_BYN→RUB!$A$2:$C$24,3,0)),$B$2:$G$1990,5,0)-VLOOKUP(B948,$B$2:$G$1990,5,0))/365+(VLOOKUP(IF(C948="Нет",VLOOKUP(A948,Оп28_BYN→RUB!$A$2:$C$24,3,0),VLOOKUP((A948-1),Оп28_BYN→RUB!$A$2:$C$24,3,0)),$B$2:$G$1990,6,0)-VLOOKUP(B948,$B$2:$G$1990,6,0))/366)</f>
        <v>107.15905200483948</v>
      </c>
      <c r="F948" s="54">
        <f>COUNTIF(D949:$D$1990,365)</f>
        <v>676</v>
      </c>
      <c r="G948" s="54">
        <f>COUNTIF(D949:$D$1990,366)</f>
        <v>366</v>
      </c>
      <c r="H948" s="50"/>
    </row>
    <row r="949" spans="1:8" x14ac:dyDescent="0.25">
      <c r="A949" s="54">
        <f>COUNTIF($C$3:C949,"Да")</f>
        <v>10</v>
      </c>
      <c r="B949" s="53">
        <f t="shared" si="28"/>
        <v>46347</v>
      </c>
      <c r="C949" s="53" t="str">
        <f>IF(ISERROR(VLOOKUP(B949,Оп28_BYN→RUB!$C$3:$C$24,1,0)),"Нет","Да")</f>
        <v>Нет</v>
      </c>
      <c r="D949" s="54">
        <f t="shared" si="29"/>
        <v>365</v>
      </c>
      <c r="E949" s="55">
        <f>('Все выпуски'!$J$4*'Все выпуски'!$J$8)*((VLOOKUP(IF(C949="Нет",VLOOKUP(A949,Оп28_BYN→RUB!$A$2:$C$24,3,0),VLOOKUP((A949-1),Оп28_BYN→RUB!$A$2:$C$24,3,0)),$B$2:$G$1990,5,0)-VLOOKUP(B949,$B$2:$G$1990,5,0))/365+(VLOOKUP(IF(C949="Нет",VLOOKUP(A949,Оп28_BYN→RUB!$A$2:$C$24,3,0),VLOOKUP((A949-1),Оп28_BYN→RUB!$A$2:$C$24,3,0)),$B$2:$G$1990,6,0)-VLOOKUP(B949,$B$2:$G$1990,6,0))/366)</f>
        <v>113.85649275514196</v>
      </c>
      <c r="F949" s="54">
        <f>COUNTIF(D950:$D$1990,365)</f>
        <v>675</v>
      </c>
      <c r="G949" s="54">
        <f>COUNTIF(D950:$D$1990,366)</f>
        <v>366</v>
      </c>
      <c r="H949" s="50"/>
    </row>
    <row r="950" spans="1:8" x14ac:dyDescent="0.25">
      <c r="A950" s="54">
        <f>COUNTIF($C$3:C950,"Да")</f>
        <v>10</v>
      </c>
      <c r="B950" s="53">
        <f t="shared" si="28"/>
        <v>46348</v>
      </c>
      <c r="C950" s="53" t="str">
        <f>IF(ISERROR(VLOOKUP(B950,Оп28_BYN→RUB!$C$3:$C$24,1,0)),"Нет","Да")</f>
        <v>Нет</v>
      </c>
      <c r="D950" s="54">
        <f t="shared" si="29"/>
        <v>365</v>
      </c>
      <c r="E950" s="55">
        <f>('Все выпуски'!$J$4*'Все выпуски'!$J$8)*((VLOOKUP(IF(C950="Нет",VLOOKUP(A950,Оп28_BYN→RUB!$A$2:$C$24,3,0),VLOOKUP((A950-1),Оп28_BYN→RUB!$A$2:$C$24,3,0)),$B$2:$G$1990,5,0)-VLOOKUP(B950,$B$2:$G$1990,5,0))/365+(VLOOKUP(IF(C950="Нет",VLOOKUP(A950,Оп28_BYN→RUB!$A$2:$C$24,3,0),VLOOKUP((A950-1),Оп28_BYN→RUB!$A$2:$C$24,3,0)),$B$2:$G$1990,6,0)-VLOOKUP(B950,$B$2:$G$1990,6,0))/366)</f>
        <v>120.55393350544441</v>
      </c>
      <c r="F950" s="54">
        <f>COUNTIF(D951:$D$1990,365)</f>
        <v>674</v>
      </c>
      <c r="G950" s="54">
        <f>COUNTIF(D951:$D$1990,366)</f>
        <v>366</v>
      </c>
      <c r="H950" s="50"/>
    </row>
    <row r="951" spans="1:8" x14ac:dyDescent="0.25">
      <c r="A951" s="54">
        <f>COUNTIF($C$3:C951,"Да")</f>
        <v>10</v>
      </c>
      <c r="B951" s="53">
        <f t="shared" si="28"/>
        <v>46349</v>
      </c>
      <c r="C951" s="53" t="str">
        <f>IF(ISERROR(VLOOKUP(B951,Оп28_BYN→RUB!$C$3:$C$24,1,0)),"Нет","Да")</f>
        <v>Нет</v>
      </c>
      <c r="D951" s="54">
        <f t="shared" si="29"/>
        <v>365</v>
      </c>
      <c r="E951" s="55">
        <f>('Все выпуски'!$J$4*'Все выпуски'!$J$8)*((VLOOKUP(IF(C951="Нет",VLOOKUP(A951,Оп28_BYN→RUB!$A$2:$C$24,3,0),VLOOKUP((A951-1),Оп28_BYN→RUB!$A$2:$C$24,3,0)),$B$2:$G$1990,5,0)-VLOOKUP(B951,$B$2:$G$1990,5,0))/365+(VLOOKUP(IF(C951="Нет",VLOOKUP(A951,Оп28_BYN→RUB!$A$2:$C$24,3,0),VLOOKUP((A951-1),Оп28_BYN→RUB!$A$2:$C$24,3,0)),$B$2:$G$1990,6,0)-VLOOKUP(B951,$B$2:$G$1990,6,0))/366)</f>
        <v>127.25137425574688</v>
      </c>
      <c r="F951" s="54">
        <f>COUNTIF(D952:$D$1990,365)</f>
        <v>673</v>
      </c>
      <c r="G951" s="54">
        <f>COUNTIF(D952:$D$1990,366)</f>
        <v>366</v>
      </c>
      <c r="H951" s="50"/>
    </row>
    <row r="952" spans="1:8" x14ac:dyDescent="0.25">
      <c r="A952" s="54">
        <f>COUNTIF($C$3:C952,"Да")</f>
        <v>10</v>
      </c>
      <c r="B952" s="53">
        <f t="shared" si="28"/>
        <v>46350</v>
      </c>
      <c r="C952" s="53" t="str">
        <f>IF(ISERROR(VLOOKUP(B952,Оп28_BYN→RUB!$C$3:$C$24,1,0)),"Нет","Да")</f>
        <v>Нет</v>
      </c>
      <c r="D952" s="54">
        <f t="shared" si="29"/>
        <v>365</v>
      </c>
      <c r="E952" s="55">
        <f>('Все выпуски'!$J$4*'Все выпуски'!$J$8)*((VLOOKUP(IF(C952="Нет",VLOOKUP(A952,Оп28_BYN→RUB!$A$2:$C$24,3,0),VLOOKUP((A952-1),Оп28_BYN→RUB!$A$2:$C$24,3,0)),$B$2:$G$1990,5,0)-VLOOKUP(B952,$B$2:$G$1990,5,0))/365+(VLOOKUP(IF(C952="Нет",VLOOKUP(A952,Оп28_BYN→RUB!$A$2:$C$24,3,0),VLOOKUP((A952-1),Оп28_BYN→RUB!$A$2:$C$24,3,0)),$B$2:$G$1990,6,0)-VLOOKUP(B952,$B$2:$G$1990,6,0))/366)</f>
        <v>133.94881500604933</v>
      </c>
      <c r="F952" s="54">
        <f>COUNTIF(D953:$D$1990,365)</f>
        <v>672</v>
      </c>
      <c r="G952" s="54">
        <f>COUNTIF(D953:$D$1990,366)</f>
        <v>366</v>
      </c>
      <c r="H952" s="50"/>
    </row>
    <row r="953" spans="1:8" x14ac:dyDescent="0.25">
      <c r="A953" s="54">
        <f>COUNTIF($C$3:C953,"Да")</f>
        <v>10</v>
      </c>
      <c r="B953" s="53">
        <f t="shared" si="28"/>
        <v>46351</v>
      </c>
      <c r="C953" s="53" t="str">
        <f>IF(ISERROR(VLOOKUP(B953,Оп28_BYN→RUB!$C$3:$C$24,1,0)),"Нет","Да")</f>
        <v>Нет</v>
      </c>
      <c r="D953" s="54">
        <f t="shared" si="29"/>
        <v>365</v>
      </c>
      <c r="E953" s="55">
        <f>('Все выпуски'!$J$4*'Все выпуски'!$J$8)*((VLOOKUP(IF(C953="Нет",VLOOKUP(A953,Оп28_BYN→RUB!$A$2:$C$24,3,0),VLOOKUP((A953-1),Оп28_BYN→RUB!$A$2:$C$24,3,0)),$B$2:$G$1990,5,0)-VLOOKUP(B953,$B$2:$G$1990,5,0))/365+(VLOOKUP(IF(C953="Нет",VLOOKUP(A953,Оп28_BYN→RUB!$A$2:$C$24,3,0),VLOOKUP((A953-1),Оп28_BYN→RUB!$A$2:$C$24,3,0)),$B$2:$G$1990,6,0)-VLOOKUP(B953,$B$2:$G$1990,6,0))/366)</f>
        <v>140.64625575635182</v>
      </c>
      <c r="F953" s="54">
        <f>COUNTIF(D954:$D$1990,365)</f>
        <v>671</v>
      </c>
      <c r="G953" s="54">
        <f>COUNTIF(D954:$D$1990,366)</f>
        <v>366</v>
      </c>
      <c r="H953" s="50"/>
    </row>
    <row r="954" spans="1:8" x14ac:dyDescent="0.25">
      <c r="A954" s="54">
        <f>COUNTIF($C$3:C954,"Да")</f>
        <v>10</v>
      </c>
      <c r="B954" s="53">
        <f t="shared" si="28"/>
        <v>46352</v>
      </c>
      <c r="C954" s="53" t="str">
        <f>IF(ISERROR(VLOOKUP(B954,Оп28_BYN→RUB!$C$3:$C$24,1,0)),"Нет","Да")</f>
        <v>Нет</v>
      </c>
      <c r="D954" s="54">
        <f t="shared" si="29"/>
        <v>365</v>
      </c>
      <c r="E954" s="55">
        <f>('Все выпуски'!$J$4*'Все выпуски'!$J$8)*((VLOOKUP(IF(C954="Нет",VLOOKUP(A954,Оп28_BYN→RUB!$A$2:$C$24,3,0),VLOOKUP((A954-1),Оп28_BYN→RUB!$A$2:$C$24,3,0)),$B$2:$G$1990,5,0)-VLOOKUP(B954,$B$2:$G$1990,5,0))/365+(VLOOKUP(IF(C954="Нет",VLOOKUP(A954,Оп28_BYN→RUB!$A$2:$C$24,3,0),VLOOKUP((A954-1),Оп28_BYN→RUB!$A$2:$C$24,3,0)),$B$2:$G$1990,6,0)-VLOOKUP(B954,$B$2:$G$1990,6,0))/366)</f>
        <v>147.34369650665428</v>
      </c>
      <c r="F954" s="54">
        <f>COUNTIF(D955:$D$1990,365)</f>
        <v>670</v>
      </c>
      <c r="G954" s="54">
        <f>COUNTIF(D955:$D$1990,366)</f>
        <v>366</v>
      </c>
      <c r="H954" s="50"/>
    </row>
    <row r="955" spans="1:8" x14ac:dyDescent="0.25">
      <c r="A955" s="54">
        <f>COUNTIF($C$3:C955,"Да")</f>
        <v>10</v>
      </c>
      <c r="B955" s="53">
        <f t="shared" si="28"/>
        <v>46353</v>
      </c>
      <c r="C955" s="53" t="str">
        <f>IF(ISERROR(VLOOKUP(B955,Оп28_BYN→RUB!$C$3:$C$24,1,0)),"Нет","Да")</f>
        <v>Нет</v>
      </c>
      <c r="D955" s="54">
        <f t="shared" si="29"/>
        <v>365</v>
      </c>
      <c r="E955" s="55">
        <f>('Все выпуски'!$J$4*'Все выпуски'!$J$8)*((VLOOKUP(IF(C955="Нет",VLOOKUP(A955,Оп28_BYN→RUB!$A$2:$C$24,3,0),VLOOKUP((A955-1),Оп28_BYN→RUB!$A$2:$C$24,3,0)),$B$2:$G$1990,5,0)-VLOOKUP(B955,$B$2:$G$1990,5,0))/365+(VLOOKUP(IF(C955="Нет",VLOOKUP(A955,Оп28_BYN→RUB!$A$2:$C$24,3,0),VLOOKUP((A955-1),Оп28_BYN→RUB!$A$2:$C$24,3,0)),$B$2:$G$1990,6,0)-VLOOKUP(B955,$B$2:$G$1990,6,0))/366)</f>
        <v>154.04113725695677</v>
      </c>
      <c r="F955" s="54">
        <f>COUNTIF(D956:$D$1990,365)</f>
        <v>669</v>
      </c>
      <c r="G955" s="54">
        <f>COUNTIF(D956:$D$1990,366)</f>
        <v>366</v>
      </c>
      <c r="H955" s="50"/>
    </row>
    <row r="956" spans="1:8" x14ac:dyDescent="0.25">
      <c r="A956" s="54">
        <f>COUNTIF($C$3:C956,"Да")</f>
        <v>10</v>
      </c>
      <c r="B956" s="53">
        <f t="shared" si="28"/>
        <v>46354</v>
      </c>
      <c r="C956" s="53" t="str">
        <f>IF(ISERROR(VLOOKUP(B956,Оп28_BYN→RUB!$C$3:$C$24,1,0)),"Нет","Да")</f>
        <v>Нет</v>
      </c>
      <c r="D956" s="54">
        <f t="shared" si="29"/>
        <v>365</v>
      </c>
      <c r="E956" s="55">
        <f>('Все выпуски'!$J$4*'Все выпуски'!$J$8)*((VLOOKUP(IF(C956="Нет",VLOOKUP(A956,Оп28_BYN→RUB!$A$2:$C$24,3,0),VLOOKUP((A956-1),Оп28_BYN→RUB!$A$2:$C$24,3,0)),$B$2:$G$1990,5,0)-VLOOKUP(B956,$B$2:$G$1990,5,0))/365+(VLOOKUP(IF(C956="Нет",VLOOKUP(A956,Оп28_BYN→RUB!$A$2:$C$24,3,0),VLOOKUP((A956-1),Оп28_BYN→RUB!$A$2:$C$24,3,0)),$B$2:$G$1990,6,0)-VLOOKUP(B956,$B$2:$G$1990,6,0))/366)</f>
        <v>160.73857800725921</v>
      </c>
      <c r="F956" s="54">
        <f>COUNTIF(D957:$D$1990,365)</f>
        <v>668</v>
      </c>
      <c r="G956" s="54">
        <f>COUNTIF(D957:$D$1990,366)</f>
        <v>366</v>
      </c>
      <c r="H956" s="50"/>
    </row>
    <row r="957" spans="1:8" x14ac:dyDescent="0.25">
      <c r="A957" s="54">
        <f>COUNTIF($C$3:C957,"Да")</f>
        <v>10</v>
      </c>
      <c r="B957" s="53">
        <f t="shared" si="28"/>
        <v>46355</v>
      </c>
      <c r="C957" s="53" t="str">
        <f>IF(ISERROR(VLOOKUP(B957,Оп28_BYN→RUB!$C$3:$C$24,1,0)),"Нет","Да")</f>
        <v>Нет</v>
      </c>
      <c r="D957" s="54">
        <f t="shared" si="29"/>
        <v>365</v>
      </c>
      <c r="E957" s="55">
        <f>('Все выпуски'!$J$4*'Все выпуски'!$J$8)*((VLOOKUP(IF(C957="Нет",VLOOKUP(A957,Оп28_BYN→RUB!$A$2:$C$24,3,0),VLOOKUP((A957-1),Оп28_BYN→RUB!$A$2:$C$24,3,0)),$B$2:$G$1990,5,0)-VLOOKUP(B957,$B$2:$G$1990,5,0))/365+(VLOOKUP(IF(C957="Нет",VLOOKUP(A957,Оп28_BYN→RUB!$A$2:$C$24,3,0),VLOOKUP((A957-1),Оп28_BYN→RUB!$A$2:$C$24,3,0)),$B$2:$G$1990,6,0)-VLOOKUP(B957,$B$2:$G$1990,6,0))/366)</f>
        <v>167.43601875756167</v>
      </c>
      <c r="F957" s="54">
        <f>COUNTIF(D958:$D$1990,365)</f>
        <v>667</v>
      </c>
      <c r="G957" s="54">
        <f>COUNTIF(D958:$D$1990,366)</f>
        <v>366</v>
      </c>
      <c r="H957" s="50"/>
    </row>
    <row r="958" spans="1:8" x14ac:dyDescent="0.25">
      <c r="A958" s="54">
        <f>COUNTIF($C$3:C958,"Да")</f>
        <v>10</v>
      </c>
      <c r="B958" s="53">
        <f t="shared" si="28"/>
        <v>46356</v>
      </c>
      <c r="C958" s="53" t="str">
        <f>IF(ISERROR(VLOOKUP(B958,Оп28_BYN→RUB!$C$3:$C$24,1,0)),"Нет","Да")</f>
        <v>Нет</v>
      </c>
      <c r="D958" s="54">
        <f t="shared" si="29"/>
        <v>365</v>
      </c>
      <c r="E958" s="55">
        <f>('Все выпуски'!$J$4*'Все выпуски'!$J$8)*((VLOOKUP(IF(C958="Нет",VLOOKUP(A958,Оп28_BYN→RUB!$A$2:$C$24,3,0),VLOOKUP((A958-1),Оп28_BYN→RUB!$A$2:$C$24,3,0)),$B$2:$G$1990,5,0)-VLOOKUP(B958,$B$2:$G$1990,5,0))/365+(VLOOKUP(IF(C958="Нет",VLOOKUP(A958,Оп28_BYN→RUB!$A$2:$C$24,3,0),VLOOKUP((A958-1),Оп28_BYN→RUB!$A$2:$C$24,3,0)),$B$2:$G$1990,6,0)-VLOOKUP(B958,$B$2:$G$1990,6,0))/366)</f>
        <v>174.13345950786416</v>
      </c>
      <c r="F958" s="54">
        <f>COUNTIF(D959:$D$1990,365)</f>
        <v>666</v>
      </c>
      <c r="G958" s="54">
        <f>COUNTIF(D959:$D$1990,366)</f>
        <v>366</v>
      </c>
      <c r="H958" s="50"/>
    </row>
    <row r="959" spans="1:8" x14ac:dyDescent="0.25">
      <c r="A959" s="54">
        <f>COUNTIF($C$3:C959,"Да")</f>
        <v>10</v>
      </c>
      <c r="B959" s="53">
        <f t="shared" si="28"/>
        <v>46357</v>
      </c>
      <c r="C959" s="53" t="str">
        <f>IF(ISERROR(VLOOKUP(B959,Оп28_BYN→RUB!$C$3:$C$24,1,0)),"Нет","Да")</f>
        <v>Нет</v>
      </c>
      <c r="D959" s="54">
        <f t="shared" si="29"/>
        <v>365</v>
      </c>
      <c r="E959" s="55">
        <f>('Все выпуски'!$J$4*'Все выпуски'!$J$8)*((VLOOKUP(IF(C959="Нет",VLOOKUP(A959,Оп28_BYN→RUB!$A$2:$C$24,3,0),VLOOKUP((A959-1),Оп28_BYN→RUB!$A$2:$C$24,3,0)),$B$2:$G$1990,5,0)-VLOOKUP(B959,$B$2:$G$1990,5,0))/365+(VLOOKUP(IF(C959="Нет",VLOOKUP(A959,Оп28_BYN→RUB!$A$2:$C$24,3,0),VLOOKUP((A959-1),Оп28_BYN→RUB!$A$2:$C$24,3,0)),$B$2:$G$1990,6,0)-VLOOKUP(B959,$B$2:$G$1990,6,0))/366)</f>
        <v>180.83090025816662</v>
      </c>
      <c r="F959" s="54">
        <f>COUNTIF(D960:$D$1990,365)</f>
        <v>665</v>
      </c>
      <c r="G959" s="54">
        <f>COUNTIF(D960:$D$1990,366)</f>
        <v>366</v>
      </c>
      <c r="H959" s="50"/>
    </row>
    <row r="960" spans="1:8" x14ac:dyDescent="0.25">
      <c r="A960" s="54">
        <f>COUNTIF($C$3:C960,"Да")</f>
        <v>10</v>
      </c>
      <c r="B960" s="53">
        <f t="shared" si="28"/>
        <v>46358</v>
      </c>
      <c r="C960" s="53" t="str">
        <f>IF(ISERROR(VLOOKUP(B960,Оп28_BYN→RUB!$C$3:$C$24,1,0)),"Нет","Да")</f>
        <v>Нет</v>
      </c>
      <c r="D960" s="54">
        <f t="shared" si="29"/>
        <v>365</v>
      </c>
      <c r="E960" s="55">
        <f>('Все выпуски'!$J$4*'Все выпуски'!$J$8)*((VLOOKUP(IF(C960="Нет",VLOOKUP(A960,Оп28_BYN→RUB!$A$2:$C$24,3,0),VLOOKUP((A960-1),Оп28_BYN→RUB!$A$2:$C$24,3,0)),$B$2:$G$1990,5,0)-VLOOKUP(B960,$B$2:$G$1990,5,0))/365+(VLOOKUP(IF(C960="Нет",VLOOKUP(A960,Оп28_BYN→RUB!$A$2:$C$24,3,0),VLOOKUP((A960-1),Оп28_BYN→RUB!$A$2:$C$24,3,0)),$B$2:$G$1990,6,0)-VLOOKUP(B960,$B$2:$G$1990,6,0))/366)</f>
        <v>187.52834100846911</v>
      </c>
      <c r="F960" s="54">
        <f>COUNTIF(D961:$D$1990,365)</f>
        <v>664</v>
      </c>
      <c r="G960" s="54">
        <f>COUNTIF(D961:$D$1990,366)</f>
        <v>366</v>
      </c>
      <c r="H960" s="50"/>
    </row>
    <row r="961" spans="1:8" x14ac:dyDescent="0.25">
      <c r="A961" s="54">
        <f>COUNTIF($C$3:C961,"Да")</f>
        <v>10</v>
      </c>
      <c r="B961" s="53">
        <f t="shared" si="28"/>
        <v>46359</v>
      </c>
      <c r="C961" s="53" t="str">
        <f>IF(ISERROR(VLOOKUP(B961,Оп28_BYN→RUB!$C$3:$C$24,1,0)),"Нет","Да")</f>
        <v>Нет</v>
      </c>
      <c r="D961" s="54">
        <f t="shared" si="29"/>
        <v>365</v>
      </c>
      <c r="E961" s="55">
        <f>('Все выпуски'!$J$4*'Все выпуски'!$J$8)*((VLOOKUP(IF(C961="Нет",VLOOKUP(A961,Оп28_BYN→RUB!$A$2:$C$24,3,0),VLOOKUP((A961-1),Оп28_BYN→RUB!$A$2:$C$24,3,0)),$B$2:$G$1990,5,0)-VLOOKUP(B961,$B$2:$G$1990,5,0))/365+(VLOOKUP(IF(C961="Нет",VLOOKUP(A961,Оп28_BYN→RUB!$A$2:$C$24,3,0),VLOOKUP((A961-1),Оп28_BYN→RUB!$A$2:$C$24,3,0)),$B$2:$G$1990,6,0)-VLOOKUP(B961,$B$2:$G$1990,6,0))/366)</f>
        <v>194.22578175877157</v>
      </c>
      <c r="F961" s="54">
        <f>COUNTIF(D962:$D$1990,365)</f>
        <v>663</v>
      </c>
      <c r="G961" s="54">
        <f>COUNTIF(D962:$D$1990,366)</f>
        <v>366</v>
      </c>
      <c r="H961" s="50"/>
    </row>
    <row r="962" spans="1:8" x14ac:dyDescent="0.25">
      <c r="A962" s="54">
        <f>COUNTIF($C$3:C962,"Да")</f>
        <v>10</v>
      </c>
      <c r="B962" s="53">
        <f t="shared" si="28"/>
        <v>46360</v>
      </c>
      <c r="C962" s="53" t="str">
        <f>IF(ISERROR(VLOOKUP(B962,Оп28_BYN→RUB!$C$3:$C$24,1,0)),"Нет","Да")</f>
        <v>Нет</v>
      </c>
      <c r="D962" s="54">
        <f t="shared" si="29"/>
        <v>365</v>
      </c>
      <c r="E962" s="55">
        <f>('Все выпуски'!$J$4*'Все выпуски'!$J$8)*((VLOOKUP(IF(C962="Нет",VLOOKUP(A962,Оп28_BYN→RUB!$A$2:$C$24,3,0),VLOOKUP((A962-1),Оп28_BYN→RUB!$A$2:$C$24,3,0)),$B$2:$G$1990,5,0)-VLOOKUP(B962,$B$2:$G$1990,5,0))/365+(VLOOKUP(IF(C962="Нет",VLOOKUP(A962,Оп28_BYN→RUB!$A$2:$C$24,3,0),VLOOKUP((A962-1),Оп28_BYN→RUB!$A$2:$C$24,3,0)),$B$2:$G$1990,6,0)-VLOOKUP(B962,$B$2:$G$1990,6,0))/366)</f>
        <v>200.92322250907401</v>
      </c>
      <c r="F962" s="54">
        <f>COUNTIF(D963:$D$1990,365)</f>
        <v>662</v>
      </c>
      <c r="G962" s="54">
        <f>COUNTIF(D963:$D$1990,366)</f>
        <v>366</v>
      </c>
      <c r="H962" s="50"/>
    </row>
    <row r="963" spans="1:8" x14ac:dyDescent="0.25">
      <c r="A963" s="54">
        <f>COUNTIF($C$3:C963,"Да")</f>
        <v>10</v>
      </c>
      <c r="B963" s="53">
        <f t="shared" si="28"/>
        <v>46361</v>
      </c>
      <c r="C963" s="53" t="str">
        <f>IF(ISERROR(VLOOKUP(B963,Оп28_BYN→RUB!$C$3:$C$24,1,0)),"Нет","Да")</f>
        <v>Нет</v>
      </c>
      <c r="D963" s="54">
        <f t="shared" si="29"/>
        <v>365</v>
      </c>
      <c r="E963" s="55">
        <f>('Все выпуски'!$J$4*'Все выпуски'!$J$8)*((VLOOKUP(IF(C963="Нет",VLOOKUP(A963,Оп28_BYN→RUB!$A$2:$C$24,3,0),VLOOKUP((A963-1),Оп28_BYN→RUB!$A$2:$C$24,3,0)),$B$2:$G$1990,5,0)-VLOOKUP(B963,$B$2:$G$1990,5,0))/365+(VLOOKUP(IF(C963="Нет",VLOOKUP(A963,Оп28_BYN→RUB!$A$2:$C$24,3,0),VLOOKUP((A963-1),Оп28_BYN→RUB!$A$2:$C$24,3,0)),$B$2:$G$1990,6,0)-VLOOKUP(B963,$B$2:$G$1990,6,0))/366)</f>
        <v>207.6206632593765</v>
      </c>
      <c r="F963" s="54">
        <f>COUNTIF(D964:$D$1990,365)</f>
        <v>661</v>
      </c>
      <c r="G963" s="54">
        <f>COUNTIF(D964:$D$1990,366)</f>
        <v>366</v>
      </c>
      <c r="H963" s="50"/>
    </row>
    <row r="964" spans="1:8" x14ac:dyDescent="0.25">
      <c r="A964" s="54">
        <f>COUNTIF($C$3:C964,"Да")</f>
        <v>10</v>
      </c>
      <c r="B964" s="53">
        <f t="shared" ref="B964:B1027" si="30">B963+1</f>
        <v>46362</v>
      </c>
      <c r="C964" s="53" t="str">
        <f>IF(ISERROR(VLOOKUP(B964,Оп28_BYN→RUB!$C$3:$C$24,1,0)),"Нет","Да")</f>
        <v>Нет</v>
      </c>
      <c r="D964" s="54">
        <f t="shared" ref="D964:D1027" si="31">IF(MOD(YEAR(B964),4)=0,366,365)</f>
        <v>365</v>
      </c>
      <c r="E964" s="55">
        <f>('Все выпуски'!$J$4*'Все выпуски'!$J$8)*((VLOOKUP(IF(C964="Нет",VLOOKUP(A964,Оп28_BYN→RUB!$A$2:$C$24,3,0),VLOOKUP((A964-1),Оп28_BYN→RUB!$A$2:$C$24,3,0)),$B$2:$G$1990,5,0)-VLOOKUP(B964,$B$2:$G$1990,5,0))/365+(VLOOKUP(IF(C964="Нет",VLOOKUP(A964,Оп28_BYN→RUB!$A$2:$C$24,3,0),VLOOKUP((A964-1),Оп28_BYN→RUB!$A$2:$C$24,3,0)),$B$2:$G$1990,6,0)-VLOOKUP(B964,$B$2:$G$1990,6,0))/366)</f>
        <v>214.31810400967896</v>
      </c>
      <c r="F964" s="54">
        <f>COUNTIF(D965:$D$1990,365)</f>
        <v>660</v>
      </c>
      <c r="G964" s="54">
        <f>COUNTIF(D965:$D$1990,366)</f>
        <v>366</v>
      </c>
      <c r="H964" s="50"/>
    </row>
    <row r="965" spans="1:8" x14ac:dyDescent="0.25">
      <c r="A965" s="54">
        <f>COUNTIF($C$3:C965,"Да")</f>
        <v>10</v>
      </c>
      <c r="B965" s="53">
        <f t="shared" si="30"/>
        <v>46363</v>
      </c>
      <c r="C965" s="53" t="str">
        <f>IF(ISERROR(VLOOKUP(B965,Оп28_BYN→RUB!$C$3:$C$24,1,0)),"Нет","Да")</f>
        <v>Нет</v>
      </c>
      <c r="D965" s="54">
        <f t="shared" si="31"/>
        <v>365</v>
      </c>
      <c r="E965" s="55">
        <f>('Все выпуски'!$J$4*'Все выпуски'!$J$8)*((VLOOKUP(IF(C965="Нет",VLOOKUP(A965,Оп28_BYN→RUB!$A$2:$C$24,3,0),VLOOKUP((A965-1),Оп28_BYN→RUB!$A$2:$C$24,3,0)),$B$2:$G$1990,5,0)-VLOOKUP(B965,$B$2:$G$1990,5,0))/365+(VLOOKUP(IF(C965="Нет",VLOOKUP(A965,Оп28_BYN→RUB!$A$2:$C$24,3,0),VLOOKUP((A965-1),Оп28_BYN→RUB!$A$2:$C$24,3,0)),$B$2:$G$1990,6,0)-VLOOKUP(B965,$B$2:$G$1990,6,0))/366)</f>
        <v>221.01554475998142</v>
      </c>
      <c r="F965" s="54">
        <f>COUNTIF(D966:$D$1990,365)</f>
        <v>659</v>
      </c>
      <c r="G965" s="54">
        <f>COUNTIF(D966:$D$1990,366)</f>
        <v>366</v>
      </c>
      <c r="H965" s="50"/>
    </row>
    <row r="966" spans="1:8" x14ac:dyDescent="0.25">
      <c r="A966" s="54">
        <f>COUNTIF($C$3:C966,"Да")</f>
        <v>10</v>
      </c>
      <c r="B966" s="53">
        <f t="shared" si="30"/>
        <v>46364</v>
      </c>
      <c r="C966" s="53" t="str">
        <f>IF(ISERROR(VLOOKUP(B966,Оп28_BYN→RUB!$C$3:$C$24,1,0)),"Нет","Да")</f>
        <v>Нет</v>
      </c>
      <c r="D966" s="54">
        <f t="shared" si="31"/>
        <v>365</v>
      </c>
      <c r="E966" s="55">
        <f>('Все выпуски'!$J$4*'Все выпуски'!$J$8)*((VLOOKUP(IF(C966="Нет",VLOOKUP(A966,Оп28_BYN→RUB!$A$2:$C$24,3,0),VLOOKUP((A966-1),Оп28_BYN→RUB!$A$2:$C$24,3,0)),$B$2:$G$1990,5,0)-VLOOKUP(B966,$B$2:$G$1990,5,0))/365+(VLOOKUP(IF(C966="Нет",VLOOKUP(A966,Оп28_BYN→RUB!$A$2:$C$24,3,0),VLOOKUP((A966-1),Оп28_BYN→RUB!$A$2:$C$24,3,0)),$B$2:$G$1990,6,0)-VLOOKUP(B966,$B$2:$G$1990,6,0))/366)</f>
        <v>227.71298551028391</v>
      </c>
      <c r="F966" s="54">
        <f>COUNTIF(D967:$D$1990,365)</f>
        <v>658</v>
      </c>
      <c r="G966" s="54">
        <f>COUNTIF(D967:$D$1990,366)</f>
        <v>366</v>
      </c>
      <c r="H966" s="50"/>
    </row>
    <row r="967" spans="1:8" x14ac:dyDescent="0.25">
      <c r="A967" s="54">
        <f>COUNTIF($C$3:C967,"Да")</f>
        <v>10</v>
      </c>
      <c r="B967" s="53">
        <f t="shared" si="30"/>
        <v>46365</v>
      </c>
      <c r="C967" s="53" t="str">
        <f>IF(ISERROR(VLOOKUP(B967,Оп28_BYN→RUB!$C$3:$C$24,1,0)),"Нет","Да")</f>
        <v>Нет</v>
      </c>
      <c r="D967" s="54">
        <f t="shared" si="31"/>
        <v>365</v>
      </c>
      <c r="E967" s="55">
        <f>('Все выпуски'!$J$4*'Все выпуски'!$J$8)*((VLOOKUP(IF(C967="Нет",VLOOKUP(A967,Оп28_BYN→RUB!$A$2:$C$24,3,0),VLOOKUP((A967-1),Оп28_BYN→RUB!$A$2:$C$24,3,0)),$B$2:$G$1990,5,0)-VLOOKUP(B967,$B$2:$G$1990,5,0))/365+(VLOOKUP(IF(C967="Нет",VLOOKUP(A967,Оп28_BYN→RUB!$A$2:$C$24,3,0),VLOOKUP((A967-1),Оп28_BYN→RUB!$A$2:$C$24,3,0)),$B$2:$G$1990,6,0)-VLOOKUP(B967,$B$2:$G$1990,6,0))/366)</f>
        <v>234.41042626058635</v>
      </c>
      <c r="F967" s="54">
        <f>COUNTIF(D968:$D$1990,365)</f>
        <v>657</v>
      </c>
      <c r="G967" s="54">
        <f>COUNTIF(D968:$D$1990,366)</f>
        <v>366</v>
      </c>
      <c r="H967" s="50"/>
    </row>
    <row r="968" spans="1:8" x14ac:dyDescent="0.25">
      <c r="A968" s="54">
        <f>COUNTIF($C$3:C968,"Да")</f>
        <v>10</v>
      </c>
      <c r="B968" s="53">
        <f t="shared" si="30"/>
        <v>46366</v>
      </c>
      <c r="C968" s="53" t="str">
        <f>IF(ISERROR(VLOOKUP(B968,Оп28_BYN→RUB!$C$3:$C$24,1,0)),"Нет","Да")</f>
        <v>Нет</v>
      </c>
      <c r="D968" s="54">
        <f t="shared" si="31"/>
        <v>365</v>
      </c>
      <c r="E968" s="55">
        <f>('Все выпуски'!$J$4*'Все выпуски'!$J$8)*((VLOOKUP(IF(C968="Нет",VLOOKUP(A968,Оп28_BYN→RUB!$A$2:$C$24,3,0),VLOOKUP((A968-1),Оп28_BYN→RUB!$A$2:$C$24,3,0)),$B$2:$G$1990,5,0)-VLOOKUP(B968,$B$2:$G$1990,5,0))/365+(VLOOKUP(IF(C968="Нет",VLOOKUP(A968,Оп28_BYN→RUB!$A$2:$C$24,3,0),VLOOKUP((A968-1),Оп28_BYN→RUB!$A$2:$C$24,3,0)),$B$2:$G$1990,6,0)-VLOOKUP(B968,$B$2:$G$1990,6,0))/366)</f>
        <v>241.10786701088881</v>
      </c>
      <c r="F968" s="54">
        <f>COUNTIF(D969:$D$1990,365)</f>
        <v>656</v>
      </c>
      <c r="G968" s="54">
        <f>COUNTIF(D969:$D$1990,366)</f>
        <v>366</v>
      </c>
      <c r="H968" s="50"/>
    </row>
    <row r="969" spans="1:8" x14ac:dyDescent="0.25">
      <c r="A969" s="54">
        <f>COUNTIF($C$3:C969,"Да")</f>
        <v>10</v>
      </c>
      <c r="B969" s="53">
        <f t="shared" si="30"/>
        <v>46367</v>
      </c>
      <c r="C969" s="53" t="str">
        <f>IF(ISERROR(VLOOKUP(B969,Оп28_BYN→RUB!$C$3:$C$24,1,0)),"Нет","Да")</f>
        <v>Нет</v>
      </c>
      <c r="D969" s="54">
        <f t="shared" si="31"/>
        <v>365</v>
      </c>
      <c r="E969" s="55">
        <f>('Все выпуски'!$J$4*'Все выпуски'!$J$8)*((VLOOKUP(IF(C969="Нет",VLOOKUP(A969,Оп28_BYN→RUB!$A$2:$C$24,3,0),VLOOKUP((A969-1),Оп28_BYN→RUB!$A$2:$C$24,3,0)),$B$2:$G$1990,5,0)-VLOOKUP(B969,$B$2:$G$1990,5,0))/365+(VLOOKUP(IF(C969="Нет",VLOOKUP(A969,Оп28_BYN→RUB!$A$2:$C$24,3,0),VLOOKUP((A969-1),Оп28_BYN→RUB!$A$2:$C$24,3,0)),$B$2:$G$1990,6,0)-VLOOKUP(B969,$B$2:$G$1990,6,0))/366)</f>
        <v>247.8053077611913</v>
      </c>
      <c r="F969" s="54">
        <f>COUNTIF(D970:$D$1990,365)</f>
        <v>655</v>
      </c>
      <c r="G969" s="54">
        <f>COUNTIF(D970:$D$1990,366)</f>
        <v>366</v>
      </c>
      <c r="H969" s="50"/>
    </row>
    <row r="970" spans="1:8" x14ac:dyDescent="0.25">
      <c r="A970" s="54">
        <f>COUNTIF($C$3:C970,"Да")</f>
        <v>10</v>
      </c>
      <c r="B970" s="53">
        <f t="shared" si="30"/>
        <v>46368</v>
      </c>
      <c r="C970" s="53" t="str">
        <f>IF(ISERROR(VLOOKUP(B970,Оп28_BYN→RUB!$C$3:$C$24,1,0)),"Нет","Да")</f>
        <v>Нет</v>
      </c>
      <c r="D970" s="54">
        <f t="shared" si="31"/>
        <v>365</v>
      </c>
      <c r="E970" s="55">
        <f>('Все выпуски'!$J$4*'Все выпуски'!$J$8)*((VLOOKUP(IF(C970="Нет",VLOOKUP(A970,Оп28_BYN→RUB!$A$2:$C$24,3,0),VLOOKUP((A970-1),Оп28_BYN→RUB!$A$2:$C$24,3,0)),$B$2:$G$1990,5,0)-VLOOKUP(B970,$B$2:$G$1990,5,0))/365+(VLOOKUP(IF(C970="Нет",VLOOKUP(A970,Оп28_BYN→RUB!$A$2:$C$24,3,0),VLOOKUP((A970-1),Оп28_BYN→RUB!$A$2:$C$24,3,0)),$B$2:$G$1990,6,0)-VLOOKUP(B970,$B$2:$G$1990,6,0))/366)</f>
        <v>254.50274851149376</v>
      </c>
      <c r="F970" s="54">
        <f>COUNTIF(D971:$D$1990,365)</f>
        <v>654</v>
      </c>
      <c r="G970" s="54">
        <f>COUNTIF(D971:$D$1990,366)</f>
        <v>366</v>
      </c>
      <c r="H970" s="50"/>
    </row>
    <row r="971" spans="1:8" x14ac:dyDescent="0.25">
      <c r="A971" s="54">
        <f>COUNTIF($C$3:C971,"Да")</f>
        <v>10</v>
      </c>
      <c r="B971" s="53">
        <f t="shared" si="30"/>
        <v>46369</v>
      </c>
      <c r="C971" s="53" t="str">
        <f>IF(ISERROR(VLOOKUP(B971,Оп28_BYN→RUB!$C$3:$C$24,1,0)),"Нет","Да")</f>
        <v>Нет</v>
      </c>
      <c r="D971" s="54">
        <f t="shared" si="31"/>
        <v>365</v>
      </c>
      <c r="E971" s="55">
        <f>('Все выпуски'!$J$4*'Все выпуски'!$J$8)*((VLOOKUP(IF(C971="Нет",VLOOKUP(A971,Оп28_BYN→RUB!$A$2:$C$24,3,0),VLOOKUP((A971-1),Оп28_BYN→RUB!$A$2:$C$24,3,0)),$B$2:$G$1990,5,0)-VLOOKUP(B971,$B$2:$G$1990,5,0))/365+(VLOOKUP(IF(C971="Нет",VLOOKUP(A971,Оп28_BYN→RUB!$A$2:$C$24,3,0),VLOOKUP((A971-1),Оп28_BYN→RUB!$A$2:$C$24,3,0)),$B$2:$G$1990,6,0)-VLOOKUP(B971,$B$2:$G$1990,6,0))/366)</f>
        <v>261.20018926179625</v>
      </c>
      <c r="F971" s="54">
        <f>COUNTIF(D972:$D$1990,365)</f>
        <v>653</v>
      </c>
      <c r="G971" s="54">
        <f>COUNTIF(D972:$D$1990,366)</f>
        <v>366</v>
      </c>
      <c r="H971" s="50"/>
    </row>
    <row r="972" spans="1:8" x14ac:dyDescent="0.25">
      <c r="A972" s="54">
        <f>COUNTIF($C$3:C972,"Да")</f>
        <v>10</v>
      </c>
      <c r="B972" s="53">
        <f t="shared" si="30"/>
        <v>46370</v>
      </c>
      <c r="C972" s="53" t="str">
        <f>IF(ISERROR(VLOOKUP(B972,Оп28_BYN→RUB!$C$3:$C$24,1,0)),"Нет","Да")</f>
        <v>Нет</v>
      </c>
      <c r="D972" s="54">
        <f t="shared" si="31"/>
        <v>365</v>
      </c>
      <c r="E972" s="55">
        <f>('Все выпуски'!$J$4*'Все выпуски'!$J$8)*((VLOOKUP(IF(C972="Нет",VLOOKUP(A972,Оп28_BYN→RUB!$A$2:$C$24,3,0),VLOOKUP((A972-1),Оп28_BYN→RUB!$A$2:$C$24,3,0)),$B$2:$G$1990,5,0)-VLOOKUP(B972,$B$2:$G$1990,5,0))/365+(VLOOKUP(IF(C972="Нет",VLOOKUP(A972,Оп28_BYN→RUB!$A$2:$C$24,3,0),VLOOKUP((A972-1),Оп28_BYN→RUB!$A$2:$C$24,3,0)),$B$2:$G$1990,6,0)-VLOOKUP(B972,$B$2:$G$1990,6,0))/366)</f>
        <v>267.89763001209866</v>
      </c>
      <c r="F972" s="54">
        <f>COUNTIF(D973:$D$1990,365)</f>
        <v>652</v>
      </c>
      <c r="G972" s="54">
        <f>COUNTIF(D973:$D$1990,366)</f>
        <v>366</v>
      </c>
      <c r="H972" s="50"/>
    </row>
    <row r="973" spans="1:8" x14ac:dyDescent="0.25">
      <c r="A973" s="54">
        <f>COUNTIF($C$3:C973,"Да")</f>
        <v>10</v>
      </c>
      <c r="B973" s="53">
        <f t="shared" si="30"/>
        <v>46371</v>
      </c>
      <c r="C973" s="53" t="str">
        <f>IF(ISERROR(VLOOKUP(B973,Оп28_BYN→RUB!$C$3:$C$24,1,0)),"Нет","Да")</f>
        <v>Нет</v>
      </c>
      <c r="D973" s="54">
        <f t="shared" si="31"/>
        <v>365</v>
      </c>
      <c r="E973" s="55">
        <f>('Все выпуски'!$J$4*'Все выпуски'!$J$8)*((VLOOKUP(IF(C973="Нет",VLOOKUP(A973,Оп28_BYN→RUB!$A$2:$C$24,3,0),VLOOKUP((A973-1),Оп28_BYN→RUB!$A$2:$C$24,3,0)),$B$2:$G$1990,5,0)-VLOOKUP(B973,$B$2:$G$1990,5,0))/365+(VLOOKUP(IF(C973="Нет",VLOOKUP(A973,Оп28_BYN→RUB!$A$2:$C$24,3,0),VLOOKUP((A973-1),Оп28_BYN→RUB!$A$2:$C$24,3,0)),$B$2:$G$1990,6,0)-VLOOKUP(B973,$B$2:$G$1990,6,0))/366)</f>
        <v>274.59507076240118</v>
      </c>
      <c r="F973" s="54">
        <f>COUNTIF(D974:$D$1990,365)</f>
        <v>651</v>
      </c>
      <c r="G973" s="54">
        <f>COUNTIF(D974:$D$1990,366)</f>
        <v>366</v>
      </c>
      <c r="H973" s="50"/>
    </row>
    <row r="974" spans="1:8" x14ac:dyDescent="0.25">
      <c r="A974" s="54">
        <f>COUNTIF($C$3:C974,"Да")</f>
        <v>10</v>
      </c>
      <c r="B974" s="53">
        <f t="shared" si="30"/>
        <v>46372</v>
      </c>
      <c r="C974" s="53" t="str">
        <f>IF(ISERROR(VLOOKUP(B974,Оп28_BYN→RUB!$C$3:$C$24,1,0)),"Нет","Да")</f>
        <v>Нет</v>
      </c>
      <c r="D974" s="54">
        <f t="shared" si="31"/>
        <v>365</v>
      </c>
      <c r="E974" s="55">
        <f>('Все выпуски'!$J$4*'Все выпуски'!$J$8)*((VLOOKUP(IF(C974="Нет",VLOOKUP(A974,Оп28_BYN→RUB!$A$2:$C$24,3,0),VLOOKUP((A974-1),Оп28_BYN→RUB!$A$2:$C$24,3,0)),$B$2:$G$1990,5,0)-VLOOKUP(B974,$B$2:$G$1990,5,0))/365+(VLOOKUP(IF(C974="Нет",VLOOKUP(A974,Оп28_BYN→RUB!$A$2:$C$24,3,0),VLOOKUP((A974-1),Оп28_BYN→RUB!$A$2:$C$24,3,0)),$B$2:$G$1990,6,0)-VLOOKUP(B974,$B$2:$G$1990,6,0))/366)</f>
        <v>281.29251151270364</v>
      </c>
      <c r="F974" s="54">
        <f>COUNTIF(D975:$D$1990,365)</f>
        <v>650</v>
      </c>
      <c r="G974" s="54">
        <f>COUNTIF(D975:$D$1990,366)</f>
        <v>366</v>
      </c>
      <c r="H974" s="50"/>
    </row>
    <row r="975" spans="1:8" x14ac:dyDescent="0.25">
      <c r="A975" s="54">
        <f>COUNTIF($C$3:C975,"Да")</f>
        <v>10</v>
      </c>
      <c r="B975" s="53">
        <f t="shared" si="30"/>
        <v>46373</v>
      </c>
      <c r="C975" s="53" t="str">
        <f>IF(ISERROR(VLOOKUP(B975,Оп28_BYN→RUB!$C$3:$C$24,1,0)),"Нет","Да")</f>
        <v>Нет</v>
      </c>
      <c r="D975" s="54">
        <f t="shared" si="31"/>
        <v>365</v>
      </c>
      <c r="E975" s="55">
        <f>('Все выпуски'!$J$4*'Все выпуски'!$J$8)*((VLOOKUP(IF(C975="Нет",VLOOKUP(A975,Оп28_BYN→RUB!$A$2:$C$24,3,0),VLOOKUP((A975-1),Оп28_BYN→RUB!$A$2:$C$24,3,0)),$B$2:$G$1990,5,0)-VLOOKUP(B975,$B$2:$G$1990,5,0))/365+(VLOOKUP(IF(C975="Нет",VLOOKUP(A975,Оп28_BYN→RUB!$A$2:$C$24,3,0),VLOOKUP((A975-1),Оп28_BYN→RUB!$A$2:$C$24,3,0)),$B$2:$G$1990,6,0)-VLOOKUP(B975,$B$2:$G$1990,6,0))/366)</f>
        <v>287.9899522630061</v>
      </c>
      <c r="F975" s="54">
        <f>COUNTIF(D976:$D$1990,365)</f>
        <v>649</v>
      </c>
      <c r="G975" s="54">
        <f>COUNTIF(D976:$D$1990,366)</f>
        <v>366</v>
      </c>
      <c r="H975" s="50"/>
    </row>
    <row r="976" spans="1:8" x14ac:dyDescent="0.25">
      <c r="A976" s="54">
        <f>COUNTIF($C$3:C976,"Да")</f>
        <v>10</v>
      </c>
      <c r="B976" s="53">
        <f t="shared" si="30"/>
        <v>46374</v>
      </c>
      <c r="C976" s="53" t="str">
        <f>IF(ISERROR(VLOOKUP(B976,Оп28_BYN→RUB!$C$3:$C$24,1,0)),"Нет","Да")</f>
        <v>Нет</v>
      </c>
      <c r="D976" s="54">
        <f t="shared" si="31"/>
        <v>365</v>
      </c>
      <c r="E976" s="55">
        <f>('Все выпуски'!$J$4*'Все выпуски'!$J$8)*((VLOOKUP(IF(C976="Нет",VLOOKUP(A976,Оп28_BYN→RUB!$A$2:$C$24,3,0),VLOOKUP((A976-1),Оп28_BYN→RUB!$A$2:$C$24,3,0)),$B$2:$G$1990,5,0)-VLOOKUP(B976,$B$2:$G$1990,5,0))/365+(VLOOKUP(IF(C976="Нет",VLOOKUP(A976,Оп28_BYN→RUB!$A$2:$C$24,3,0),VLOOKUP((A976-1),Оп28_BYN→RUB!$A$2:$C$24,3,0)),$B$2:$G$1990,6,0)-VLOOKUP(B976,$B$2:$G$1990,6,0))/366)</f>
        <v>294.68739301330857</v>
      </c>
      <c r="F976" s="54">
        <f>COUNTIF(D977:$D$1990,365)</f>
        <v>648</v>
      </c>
      <c r="G976" s="54">
        <f>COUNTIF(D977:$D$1990,366)</f>
        <v>366</v>
      </c>
      <c r="H976" s="50"/>
    </row>
    <row r="977" spans="1:8" x14ac:dyDescent="0.25">
      <c r="A977" s="54">
        <f>COUNTIF($C$3:C977,"Да")</f>
        <v>10</v>
      </c>
      <c r="B977" s="53">
        <f t="shared" si="30"/>
        <v>46375</v>
      </c>
      <c r="C977" s="53" t="str">
        <f>IF(ISERROR(VLOOKUP(B977,Оп28_BYN→RUB!$C$3:$C$24,1,0)),"Нет","Да")</f>
        <v>Нет</v>
      </c>
      <c r="D977" s="54">
        <f t="shared" si="31"/>
        <v>365</v>
      </c>
      <c r="E977" s="55">
        <f>('Все выпуски'!$J$4*'Все выпуски'!$J$8)*((VLOOKUP(IF(C977="Нет",VLOOKUP(A977,Оп28_BYN→RUB!$A$2:$C$24,3,0),VLOOKUP((A977-1),Оп28_BYN→RUB!$A$2:$C$24,3,0)),$B$2:$G$1990,5,0)-VLOOKUP(B977,$B$2:$G$1990,5,0))/365+(VLOOKUP(IF(C977="Нет",VLOOKUP(A977,Оп28_BYN→RUB!$A$2:$C$24,3,0),VLOOKUP((A977-1),Оп28_BYN→RUB!$A$2:$C$24,3,0)),$B$2:$G$1990,6,0)-VLOOKUP(B977,$B$2:$G$1990,6,0))/366)</f>
        <v>301.38483376361103</v>
      </c>
      <c r="F977" s="54">
        <f>COUNTIF(D978:$D$1990,365)</f>
        <v>647</v>
      </c>
      <c r="G977" s="54">
        <f>COUNTIF(D978:$D$1990,366)</f>
        <v>366</v>
      </c>
      <c r="H977" s="50"/>
    </row>
    <row r="978" spans="1:8" x14ac:dyDescent="0.25">
      <c r="A978" s="54">
        <f>COUNTIF($C$3:C978,"Да")</f>
        <v>10</v>
      </c>
      <c r="B978" s="53">
        <f t="shared" si="30"/>
        <v>46376</v>
      </c>
      <c r="C978" s="53" t="str">
        <f>IF(ISERROR(VLOOKUP(B978,Оп28_BYN→RUB!$C$3:$C$24,1,0)),"Нет","Да")</f>
        <v>Нет</v>
      </c>
      <c r="D978" s="54">
        <f t="shared" si="31"/>
        <v>365</v>
      </c>
      <c r="E978" s="55">
        <f>('Все выпуски'!$J$4*'Все выпуски'!$J$8)*((VLOOKUP(IF(C978="Нет",VLOOKUP(A978,Оп28_BYN→RUB!$A$2:$C$24,3,0),VLOOKUP((A978-1),Оп28_BYN→RUB!$A$2:$C$24,3,0)),$B$2:$G$1990,5,0)-VLOOKUP(B978,$B$2:$G$1990,5,0))/365+(VLOOKUP(IF(C978="Нет",VLOOKUP(A978,Оп28_BYN→RUB!$A$2:$C$24,3,0),VLOOKUP((A978-1),Оп28_BYN→RUB!$A$2:$C$24,3,0)),$B$2:$G$1990,6,0)-VLOOKUP(B978,$B$2:$G$1990,6,0))/366)</f>
        <v>308.08227451391355</v>
      </c>
      <c r="F978" s="54">
        <f>COUNTIF(D979:$D$1990,365)</f>
        <v>646</v>
      </c>
      <c r="G978" s="54">
        <f>COUNTIF(D979:$D$1990,366)</f>
        <v>366</v>
      </c>
      <c r="H978" s="50"/>
    </row>
    <row r="979" spans="1:8" x14ac:dyDescent="0.25">
      <c r="A979" s="54">
        <f>COUNTIF($C$3:C979,"Да")</f>
        <v>10</v>
      </c>
      <c r="B979" s="53">
        <f t="shared" si="30"/>
        <v>46377</v>
      </c>
      <c r="C979" s="53" t="str">
        <f>IF(ISERROR(VLOOKUP(B979,Оп28_BYN→RUB!$C$3:$C$24,1,0)),"Нет","Да")</f>
        <v>Нет</v>
      </c>
      <c r="D979" s="54">
        <f t="shared" si="31"/>
        <v>365</v>
      </c>
      <c r="E979" s="55">
        <f>('Все выпуски'!$J$4*'Все выпуски'!$J$8)*((VLOOKUP(IF(C979="Нет",VLOOKUP(A979,Оп28_BYN→RUB!$A$2:$C$24,3,0),VLOOKUP((A979-1),Оп28_BYN→RUB!$A$2:$C$24,3,0)),$B$2:$G$1990,5,0)-VLOOKUP(B979,$B$2:$G$1990,5,0))/365+(VLOOKUP(IF(C979="Нет",VLOOKUP(A979,Оп28_BYN→RUB!$A$2:$C$24,3,0),VLOOKUP((A979-1),Оп28_BYN→RUB!$A$2:$C$24,3,0)),$B$2:$G$1990,6,0)-VLOOKUP(B979,$B$2:$G$1990,6,0))/366)</f>
        <v>314.77971526421595</v>
      </c>
      <c r="F979" s="54">
        <f>COUNTIF(D980:$D$1990,365)</f>
        <v>645</v>
      </c>
      <c r="G979" s="54">
        <f>COUNTIF(D980:$D$1990,366)</f>
        <v>366</v>
      </c>
      <c r="H979" s="50"/>
    </row>
    <row r="980" spans="1:8" x14ac:dyDescent="0.25">
      <c r="A980" s="54">
        <f>COUNTIF($C$3:C980,"Да")</f>
        <v>10</v>
      </c>
      <c r="B980" s="53">
        <f t="shared" si="30"/>
        <v>46378</v>
      </c>
      <c r="C980" s="53" t="str">
        <f>IF(ISERROR(VLOOKUP(B980,Оп28_BYN→RUB!$C$3:$C$24,1,0)),"Нет","Да")</f>
        <v>Нет</v>
      </c>
      <c r="D980" s="54">
        <f t="shared" si="31"/>
        <v>365</v>
      </c>
      <c r="E980" s="55">
        <f>('Все выпуски'!$J$4*'Все выпуски'!$J$8)*((VLOOKUP(IF(C980="Нет",VLOOKUP(A980,Оп28_BYN→RUB!$A$2:$C$24,3,0),VLOOKUP((A980-1),Оп28_BYN→RUB!$A$2:$C$24,3,0)),$B$2:$G$1990,5,0)-VLOOKUP(B980,$B$2:$G$1990,5,0))/365+(VLOOKUP(IF(C980="Нет",VLOOKUP(A980,Оп28_BYN→RUB!$A$2:$C$24,3,0),VLOOKUP((A980-1),Оп28_BYN→RUB!$A$2:$C$24,3,0)),$B$2:$G$1990,6,0)-VLOOKUP(B980,$B$2:$G$1990,6,0))/366)</f>
        <v>321.47715601451841</v>
      </c>
      <c r="F980" s="54">
        <f>COUNTIF(D981:$D$1990,365)</f>
        <v>644</v>
      </c>
      <c r="G980" s="54">
        <f>COUNTIF(D981:$D$1990,366)</f>
        <v>366</v>
      </c>
      <c r="H980" s="50"/>
    </row>
    <row r="981" spans="1:8" x14ac:dyDescent="0.25">
      <c r="A981" s="54">
        <f>COUNTIF($C$3:C981,"Да")</f>
        <v>10</v>
      </c>
      <c r="B981" s="53">
        <f t="shared" si="30"/>
        <v>46379</v>
      </c>
      <c r="C981" s="53" t="str">
        <f>IF(ISERROR(VLOOKUP(B981,Оп28_BYN→RUB!$C$3:$C$24,1,0)),"Нет","Да")</f>
        <v>Нет</v>
      </c>
      <c r="D981" s="54">
        <f t="shared" si="31"/>
        <v>365</v>
      </c>
      <c r="E981" s="55">
        <f>('Все выпуски'!$J$4*'Все выпуски'!$J$8)*((VLOOKUP(IF(C981="Нет",VLOOKUP(A981,Оп28_BYN→RUB!$A$2:$C$24,3,0),VLOOKUP((A981-1),Оп28_BYN→RUB!$A$2:$C$24,3,0)),$B$2:$G$1990,5,0)-VLOOKUP(B981,$B$2:$G$1990,5,0))/365+(VLOOKUP(IF(C981="Нет",VLOOKUP(A981,Оп28_BYN→RUB!$A$2:$C$24,3,0),VLOOKUP((A981-1),Оп28_BYN→RUB!$A$2:$C$24,3,0)),$B$2:$G$1990,6,0)-VLOOKUP(B981,$B$2:$G$1990,6,0))/366)</f>
        <v>328.17459676482093</v>
      </c>
      <c r="F981" s="54">
        <f>COUNTIF(D982:$D$1990,365)</f>
        <v>643</v>
      </c>
      <c r="G981" s="54">
        <f>COUNTIF(D982:$D$1990,366)</f>
        <v>366</v>
      </c>
      <c r="H981" s="50"/>
    </row>
    <row r="982" spans="1:8" x14ac:dyDescent="0.25">
      <c r="A982" s="54">
        <f>COUNTIF($C$3:C982,"Да")</f>
        <v>10</v>
      </c>
      <c r="B982" s="53">
        <f t="shared" si="30"/>
        <v>46380</v>
      </c>
      <c r="C982" s="53" t="str">
        <f>IF(ISERROR(VLOOKUP(B982,Оп28_BYN→RUB!$C$3:$C$24,1,0)),"Нет","Да")</f>
        <v>Нет</v>
      </c>
      <c r="D982" s="54">
        <f t="shared" si="31"/>
        <v>365</v>
      </c>
      <c r="E982" s="55">
        <f>('Все выпуски'!$J$4*'Все выпуски'!$J$8)*((VLOOKUP(IF(C982="Нет",VLOOKUP(A982,Оп28_BYN→RUB!$A$2:$C$24,3,0),VLOOKUP((A982-1),Оп28_BYN→RUB!$A$2:$C$24,3,0)),$B$2:$G$1990,5,0)-VLOOKUP(B982,$B$2:$G$1990,5,0))/365+(VLOOKUP(IF(C982="Нет",VLOOKUP(A982,Оп28_BYN→RUB!$A$2:$C$24,3,0),VLOOKUP((A982-1),Оп28_BYN→RUB!$A$2:$C$24,3,0)),$B$2:$G$1990,6,0)-VLOOKUP(B982,$B$2:$G$1990,6,0))/366)</f>
        <v>334.87203751512334</v>
      </c>
      <c r="F982" s="54">
        <f>COUNTIF(D983:$D$1990,365)</f>
        <v>642</v>
      </c>
      <c r="G982" s="54">
        <f>COUNTIF(D983:$D$1990,366)</f>
        <v>366</v>
      </c>
      <c r="H982" s="50"/>
    </row>
    <row r="983" spans="1:8" x14ac:dyDescent="0.25">
      <c r="A983" s="54">
        <f>COUNTIF($C$3:C983,"Да")</f>
        <v>10</v>
      </c>
      <c r="B983" s="53">
        <f t="shared" si="30"/>
        <v>46381</v>
      </c>
      <c r="C983" s="53" t="str">
        <f>IF(ISERROR(VLOOKUP(B983,Оп28_BYN→RUB!$C$3:$C$24,1,0)),"Нет","Да")</f>
        <v>Нет</v>
      </c>
      <c r="D983" s="54">
        <f t="shared" si="31"/>
        <v>365</v>
      </c>
      <c r="E983" s="55">
        <f>('Все выпуски'!$J$4*'Все выпуски'!$J$8)*((VLOOKUP(IF(C983="Нет",VLOOKUP(A983,Оп28_BYN→RUB!$A$2:$C$24,3,0),VLOOKUP((A983-1),Оп28_BYN→RUB!$A$2:$C$24,3,0)),$B$2:$G$1990,5,0)-VLOOKUP(B983,$B$2:$G$1990,5,0))/365+(VLOOKUP(IF(C983="Нет",VLOOKUP(A983,Оп28_BYN→RUB!$A$2:$C$24,3,0),VLOOKUP((A983-1),Оп28_BYN→RUB!$A$2:$C$24,3,0)),$B$2:$G$1990,6,0)-VLOOKUP(B983,$B$2:$G$1990,6,0))/366)</f>
        <v>341.56947826542586</v>
      </c>
      <c r="F983" s="54">
        <f>COUNTIF(D984:$D$1990,365)</f>
        <v>641</v>
      </c>
      <c r="G983" s="54">
        <f>COUNTIF(D984:$D$1990,366)</f>
        <v>366</v>
      </c>
      <c r="H983" s="50"/>
    </row>
    <row r="984" spans="1:8" x14ac:dyDescent="0.25">
      <c r="A984" s="54">
        <f>COUNTIF($C$3:C984,"Да")</f>
        <v>10</v>
      </c>
      <c r="B984" s="53">
        <f t="shared" si="30"/>
        <v>46382</v>
      </c>
      <c r="C984" s="53" t="str">
        <f>IF(ISERROR(VLOOKUP(B984,Оп28_BYN→RUB!$C$3:$C$24,1,0)),"Нет","Да")</f>
        <v>Нет</v>
      </c>
      <c r="D984" s="54">
        <f t="shared" si="31"/>
        <v>365</v>
      </c>
      <c r="E984" s="55">
        <f>('Все выпуски'!$J$4*'Все выпуски'!$J$8)*((VLOOKUP(IF(C984="Нет",VLOOKUP(A984,Оп28_BYN→RUB!$A$2:$C$24,3,0),VLOOKUP((A984-1),Оп28_BYN→RUB!$A$2:$C$24,3,0)),$B$2:$G$1990,5,0)-VLOOKUP(B984,$B$2:$G$1990,5,0))/365+(VLOOKUP(IF(C984="Нет",VLOOKUP(A984,Оп28_BYN→RUB!$A$2:$C$24,3,0),VLOOKUP((A984-1),Оп28_BYN→RUB!$A$2:$C$24,3,0)),$B$2:$G$1990,6,0)-VLOOKUP(B984,$B$2:$G$1990,6,0))/366)</f>
        <v>348.26691901572832</v>
      </c>
      <c r="F984" s="54">
        <f>COUNTIF(D985:$D$1990,365)</f>
        <v>640</v>
      </c>
      <c r="G984" s="54">
        <f>COUNTIF(D985:$D$1990,366)</f>
        <v>366</v>
      </c>
      <c r="H984" s="50"/>
    </row>
    <row r="985" spans="1:8" x14ac:dyDescent="0.25">
      <c r="A985" s="54">
        <f>COUNTIF($C$3:C985,"Да")</f>
        <v>10</v>
      </c>
      <c r="B985" s="53">
        <f t="shared" si="30"/>
        <v>46383</v>
      </c>
      <c r="C985" s="53" t="str">
        <f>IF(ISERROR(VLOOKUP(B985,Оп28_BYN→RUB!$C$3:$C$24,1,0)),"Нет","Да")</f>
        <v>Нет</v>
      </c>
      <c r="D985" s="54">
        <f t="shared" si="31"/>
        <v>365</v>
      </c>
      <c r="E985" s="55">
        <f>('Все выпуски'!$J$4*'Все выпуски'!$J$8)*((VLOOKUP(IF(C985="Нет",VLOOKUP(A985,Оп28_BYN→RUB!$A$2:$C$24,3,0),VLOOKUP((A985-1),Оп28_BYN→RUB!$A$2:$C$24,3,0)),$B$2:$G$1990,5,0)-VLOOKUP(B985,$B$2:$G$1990,5,0))/365+(VLOOKUP(IF(C985="Нет",VLOOKUP(A985,Оп28_BYN→RUB!$A$2:$C$24,3,0),VLOOKUP((A985-1),Оп28_BYN→RUB!$A$2:$C$24,3,0)),$B$2:$G$1990,6,0)-VLOOKUP(B985,$B$2:$G$1990,6,0))/366)</f>
        <v>354.96435976603073</v>
      </c>
      <c r="F985" s="54">
        <f>COUNTIF(D986:$D$1990,365)</f>
        <v>639</v>
      </c>
      <c r="G985" s="54">
        <f>COUNTIF(D986:$D$1990,366)</f>
        <v>366</v>
      </c>
      <c r="H985" s="50"/>
    </row>
    <row r="986" spans="1:8" x14ac:dyDescent="0.25">
      <c r="A986" s="54">
        <f>COUNTIF($C$3:C986,"Да")</f>
        <v>10</v>
      </c>
      <c r="B986" s="53">
        <f t="shared" si="30"/>
        <v>46384</v>
      </c>
      <c r="C986" s="53" t="str">
        <f>IF(ISERROR(VLOOKUP(B986,Оп28_BYN→RUB!$C$3:$C$24,1,0)),"Нет","Да")</f>
        <v>Нет</v>
      </c>
      <c r="D986" s="54">
        <f t="shared" si="31"/>
        <v>365</v>
      </c>
      <c r="E986" s="55">
        <f>('Все выпуски'!$J$4*'Все выпуски'!$J$8)*((VLOOKUP(IF(C986="Нет",VLOOKUP(A986,Оп28_BYN→RUB!$A$2:$C$24,3,0),VLOOKUP((A986-1),Оп28_BYN→RUB!$A$2:$C$24,3,0)),$B$2:$G$1990,5,0)-VLOOKUP(B986,$B$2:$G$1990,5,0))/365+(VLOOKUP(IF(C986="Нет",VLOOKUP(A986,Оп28_BYN→RUB!$A$2:$C$24,3,0),VLOOKUP((A986-1),Оп28_BYN→RUB!$A$2:$C$24,3,0)),$B$2:$G$1990,6,0)-VLOOKUP(B986,$B$2:$G$1990,6,0))/366)</f>
        <v>361.66180051633324</v>
      </c>
      <c r="F986" s="54">
        <f>COUNTIF(D987:$D$1990,365)</f>
        <v>638</v>
      </c>
      <c r="G986" s="54">
        <f>COUNTIF(D987:$D$1990,366)</f>
        <v>366</v>
      </c>
      <c r="H986" s="50"/>
    </row>
    <row r="987" spans="1:8" x14ac:dyDescent="0.25">
      <c r="A987" s="54">
        <f>COUNTIF($C$3:C987,"Да")</f>
        <v>10</v>
      </c>
      <c r="B987" s="53">
        <f t="shared" si="30"/>
        <v>46385</v>
      </c>
      <c r="C987" s="53" t="str">
        <f>IF(ISERROR(VLOOKUP(B987,Оп28_BYN→RUB!$C$3:$C$24,1,0)),"Нет","Да")</f>
        <v>Нет</v>
      </c>
      <c r="D987" s="54">
        <f t="shared" si="31"/>
        <v>365</v>
      </c>
      <c r="E987" s="55">
        <f>('Все выпуски'!$J$4*'Все выпуски'!$J$8)*((VLOOKUP(IF(C987="Нет",VLOOKUP(A987,Оп28_BYN→RUB!$A$2:$C$24,3,0),VLOOKUP((A987-1),Оп28_BYN→RUB!$A$2:$C$24,3,0)),$B$2:$G$1990,5,0)-VLOOKUP(B987,$B$2:$G$1990,5,0))/365+(VLOOKUP(IF(C987="Нет",VLOOKUP(A987,Оп28_BYN→RUB!$A$2:$C$24,3,0),VLOOKUP((A987-1),Оп28_BYN→RUB!$A$2:$C$24,3,0)),$B$2:$G$1990,6,0)-VLOOKUP(B987,$B$2:$G$1990,6,0))/366)</f>
        <v>368.35924126663571</v>
      </c>
      <c r="F987" s="54">
        <f>COUNTIF(D988:$D$1990,365)</f>
        <v>637</v>
      </c>
      <c r="G987" s="54">
        <f>COUNTIF(D988:$D$1990,366)</f>
        <v>366</v>
      </c>
      <c r="H987" s="50"/>
    </row>
    <row r="988" spans="1:8" x14ac:dyDescent="0.25">
      <c r="A988" s="54">
        <f>COUNTIF($C$3:C988,"Да")</f>
        <v>10</v>
      </c>
      <c r="B988" s="53">
        <f t="shared" si="30"/>
        <v>46386</v>
      </c>
      <c r="C988" s="53" t="str">
        <f>IF(ISERROR(VLOOKUP(B988,Оп28_BYN→RUB!$C$3:$C$24,1,0)),"Нет","Да")</f>
        <v>Нет</v>
      </c>
      <c r="D988" s="54">
        <f t="shared" si="31"/>
        <v>365</v>
      </c>
      <c r="E988" s="55">
        <f>('Все выпуски'!$J$4*'Все выпуски'!$J$8)*((VLOOKUP(IF(C988="Нет",VLOOKUP(A988,Оп28_BYN→RUB!$A$2:$C$24,3,0),VLOOKUP((A988-1),Оп28_BYN→RUB!$A$2:$C$24,3,0)),$B$2:$G$1990,5,0)-VLOOKUP(B988,$B$2:$G$1990,5,0))/365+(VLOOKUP(IF(C988="Нет",VLOOKUP(A988,Оп28_BYN→RUB!$A$2:$C$24,3,0),VLOOKUP((A988-1),Оп28_BYN→RUB!$A$2:$C$24,3,0)),$B$2:$G$1990,6,0)-VLOOKUP(B988,$B$2:$G$1990,6,0))/366)</f>
        <v>375.05668201693823</v>
      </c>
      <c r="F988" s="54">
        <f>COUNTIF(D989:$D$1990,365)</f>
        <v>636</v>
      </c>
      <c r="G988" s="54">
        <f>COUNTIF(D989:$D$1990,366)</f>
        <v>366</v>
      </c>
      <c r="H988" s="50"/>
    </row>
    <row r="989" spans="1:8" x14ac:dyDescent="0.25">
      <c r="A989" s="54">
        <f>COUNTIF($C$3:C989,"Да")</f>
        <v>10</v>
      </c>
      <c r="B989" s="53">
        <f t="shared" si="30"/>
        <v>46387</v>
      </c>
      <c r="C989" s="53" t="str">
        <f>IF(ISERROR(VLOOKUP(B989,Оп28_BYN→RUB!$C$3:$C$24,1,0)),"Нет","Да")</f>
        <v>Нет</v>
      </c>
      <c r="D989" s="54">
        <f t="shared" si="31"/>
        <v>365</v>
      </c>
      <c r="E989" s="55">
        <f>('Все выпуски'!$J$4*'Все выпуски'!$J$8)*((VLOOKUP(IF(C989="Нет",VLOOKUP(A989,Оп28_BYN→RUB!$A$2:$C$24,3,0),VLOOKUP((A989-1),Оп28_BYN→RUB!$A$2:$C$24,3,0)),$B$2:$G$1990,5,0)-VLOOKUP(B989,$B$2:$G$1990,5,0))/365+(VLOOKUP(IF(C989="Нет",VLOOKUP(A989,Оп28_BYN→RUB!$A$2:$C$24,3,0),VLOOKUP((A989-1),Оп28_BYN→RUB!$A$2:$C$24,3,0)),$B$2:$G$1990,6,0)-VLOOKUP(B989,$B$2:$G$1990,6,0))/366)</f>
        <v>381.75412276724063</v>
      </c>
      <c r="F989" s="54">
        <f>COUNTIF(D990:$D$1990,365)</f>
        <v>635</v>
      </c>
      <c r="G989" s="54">
        <f>COUNTIF(D990:$D$1990,366)</f>
        <v>366</v>
      </c>
      <c r="H989" s="50"/>
    </row>
    <row r="990" spans="1:8" x14ac:dyDescent="0.25">
      <c r="A990" s="54">
        <f>COUNTIF($C$3:C990,"Да")</f>
        <v>10</v>
      </c>
      <c r="B990" s="53">
        <f t="shared" si="30"/>
        <v>46388</v>
      </c>
      <c r="C990" s="53" t="str">
        <f>IF(ISERROR(VLOOKUP(B990,Оп28_BYN→RUB!$C$3:$C$24,1,0)),"Нет","Да")</f>
        <v>Нет</v>
      </c>
      <c r="D990" s="54">
        <f t="shared" si="31"/>
        <v>365</v>
      </c>
      <c r="E990" s="55">
        <f>('Все выпуски'!$J$4*'Все выпуски'!$J$8)*((VLOOKUP(IF(C990="Нет",VLOOKUP(A990,Оп28_BYN→RUB!$A$2:$C$24,3,0),VLOOKUP((A990-1),Оп28_BYN→RUB!$A$2:$C$24,3,0)),$B$2:$G$1990,5,0)-VLOOKUP(B990,$B$2:$G$1990,5,0))/365+(VLOOKUP(IF(C990="Нет",VLOOKUP(A990,Оп28_BYN→RUB!$A$2:$C$24,3,0),VLOOKUP((A990-1),Оп28_BYN→RUB!$A$2:$C$24,3,0)),$B$2:$G$1990,6,0)-VLOOKUP(B990,$B$2:$G$1990,6,0))/366)</f>
        <v>388.45156351754315</v>
      </c>
      <c r="F990" s="54">
        <f>COUNTIF(D991:$D$1990,365)</f>
        <v>634</v>
      </c>
      <c r="G990" s="54">
        <f>COUNTIF(D991:$D$1990,366)</f>
        <v>366</v>
      </c>
      <c r="H990" s="50"/>
    </row>
    <row r="991" spans="1:8" x14ac:dyDescent="0.25">
      <c r="A991" s="54">
        <f>COUNTIF($C$3:C991,"Да")</f>
        <v>10</v>
      </c>
      <c r="B991" s="53">
        <f t="shared" si="30"/>
        <v>46389</v>
      </c>
      <c r="C991" s="53" t="str">
        <f>IF(ISERROR(VLOOKUP(B991,Оп28_BYN→RUB!$C$3:$C$24,1,0)),"Нет","Да")</f>
        <v>Нет</v>
      </c>
      <c r="D991" s="54">
        <f t="shared" si="31"/>
        <v>365</v>
      </c>
      <c r="E991" s="55">
        <f>('Все выпуски'!$J$4*'Все выпуски'!$J$8)*((VLOOKUP(IF(C991="Нет",VLOOKUP(A991,Оп28_BYN→RUB!$A$2:$C$24,3,0),VLOOKUP((A991-1),Оп28_BYN→RUB!$A$2:$C$24,3,0)),$B$2:$G$1990,5,0)-VLOOKUP(B991,$B$2:$G$1990,5,0))/365+(VLOOKUP(IF(C991="Нет",VLOOKUP(A991,Оп28_BYN→RUB!$A$2:$C$24,3,0),VLOOKUP((A991-1),Оп28_BYN→RUB!$A$2:$C$24,3,0)),$B$2:$G$1990,6,0)-VLOOKUP(B991,$B$2:$G$1990,6,0))/366)</f>
        <v>395.14900426784561</v>
      </c>
      <c r="F991" s="54">
        <f>COUNTIF(D992:$D$1990,365)</f>
        <v>633</v>
      </c>
      <c r="G991" s="54">
        <f>COUNTIF(D992:$D$1990,366)</f>
        <v>366</v>
      </c>
      <c r="H991" s="50"/>
    </row>
    <row r="992" spans="1:8" x14ac:dyDescent="0.25">
      <c r="A992" s="54">
        <f>COUNTIF($C$3:C992,"Да")</f>
        <v>10</v>
      </c>
      <c r="B992" s="53">
        <f t="shared" si="30"/>
        <v>46390</v>
      </c>
      <c r="C992" s="53" t="str">
        <f>IF(ISERROR(VLOOKUP(B992,Оп28_BYN→RUB!$C$3:$C$24,1,0)),"Нет","Да")</f>
        <v>Нет</v>
      </c>
      <c r="D992" s="54">
        <f t="shared" si="31"/>
        <v>365</v>
      </c>
      <c r="E992" s="55">
        <f>('Все выпуски'!$J$4*'Все выпуски'!$J$8)*((VLOOKUP(IF(C992="Нет",VLOOKUP(A992,Оп28_BYN→RUB!$A$2:$C$24,3,0),VLOOKUP((A992-1),Оп28_BYN→RUB!$A$2:$C$24,3,0)),$B$2:$G$1990,5,0)-VLOOKUP(B992,$B$2:$G$1990,5,0))/365+(VLOOKUP(IF(C992="Нет",VLOOKUP(A992,Оп28_BYN→RUB!$A$2:$C$24,3,0),VLOOKUP((A992-1),Оп28_BYN→RUB!$A$2:$C$24,3,0)),$B$2:$G$1990,6,0)-VLOOKUP(B992,$B$2:$G$1990,6,0))/366)</f>
        <v>401.84644501814802</v>
      </c>
      <c r="F992" s="54">
        <f>COUNTIF(D993:$D$1990,365)</f>
        <v>632</v>
      </c>
      <c r="G992" s="54">
        <f>COUNTIF(D993:$D$1990,366)</f>
        <v>366</v>
      </c>
      <c r="H992" s="50"/>
    </row>
    <row r="993" spans="1:8" x14ac:dyDescent="0.25">
      <c r="A993" s="54">
        <f>COUNTIF($C$3:C993,"Да")</f>
        <v>10</v>
      </c>
      <c r="B993" s="53">
        <f t="shared" si="30"/>
        <v>46391</v>
      </c>
      <c r="C993" s="53" t="str">
        <f>IF(ISERROR(VLOOKUP(B993,Оп28_BYN→RUB!$C$3:$C$24,1,0)),"Нет","Да")</f>
        <v>Нет</v>
      </c>
      <c r="D993" s="54">
        <f t="shared" si="31"/>
        <v>365</v>
      </c>
      <c r="E993" s="55">
        <f>('Все выпуски'!$J$4*'Все выпуски'!$J$8)*((VLOOKUP(IF(C993="Нет",VLOOKUP(A993,Оп28_BYN→RUB!$A$2:$C$24,3,0),VLOOKUP((A993-1),Оп28_BYN→RUB!$A$2:$C$24,3,0)),$B$2:$G$1990,5,0)-VLOOKUP(B993,$B$2:$G$1990,5,0))/365+(VLOOKUP(IF(C993="Нет",VLOOKUP(A993,Оп28_BYN→RUB!$A$2:$C$24,3,0),VLOOKUP((A993-1),Оп28_BYN→RUB!$A$2:$C$24,3,0)),$B$2:$G$1990,6,0)-VLOOKUP(B993,$B$2:$G$1990,6,0))/366)</f>
        <v>408.54388576845054</v>
      </c>
      <c r="F993" s="54">
        <f>COUNTIF(D994:$D$1990,365)</f>
        <v>631</v>
      </c>
      <c r="G993" s="54">
        <f>COUNTIF(D994:$D$1990,366)</f>
        <v>366</v>
      </c>
      <c r="H993" s="50"/>
    </row>
    <row r="994" spans="1:8" x14ac:dyDescent="0.25">
      <c r="A994" s="54">
        <f>COUNTIF($C$3:C994,"Да")</f>
        <v>10</v>
      </c>
      <c r="B994" s="53">
        <f t="shared" si="30"/>
        <v>46392</v>
      </c>
      <c r="C994" s="53" t="str">
        <f>IF(ISERROR(VLOOKUP(B994,Оп28_BYN→RUB!$C$3:$C$24,1,0)),"Нет","Да")</f>
        <v>Нет</v>
      </c>
      <c r="D994" s="54">
        <f t="shared" si="31"/>
        <v>365</v>
      </c>
      <c r="E994" s="55">
        <f>('Все выпуски'!$J$4*'Все выпуски'!$J$8)*((VLOOKUP(IF(C994="Нет",VLOOKUP(A994,Оп28_BYN→RUB!$A$2:$C$24,3,0),VLOOKUP((A994-1),Оп28_BYN→RUB!$A$2:$C$24,3,0)),$B$2:$G$1990,5,0)-VLOOKUP(B994,$B$2:$G$1990,5,0))/365+(VLOOKUP(IF(C994="Нет",VLOOKUP(A994,Оп28_BYN→RUB!$A$2:$C$24,3,0),VLOOKUP((A994-1),Оп28_BYN→RUB!$A$2:$C$24,3,0)),$B$2:$G$1990,6,0)-VLOOKUP(B994,$B$2:$G$1990,6,0))/366)</f>
        <v>415.241326518753</v>
      </c>
      <c r="F994" s="54">
        <f>COUNTIF(D995:$D$1990,365)</f>
        <v>630</v>
      </c>
      <c r="G994" s="54">
        <f>COUNTIF(D995:$D$1990,366)</f>
        <v>366</v>
      </c>
      <c r="H994" s="50"/>
    </row>
    <row r="995" spans="1:8" x14ac:dyDescent="0.25">
      <c r="A995" s="54">
        <f>COUNTIF($C$3:C995,"Да")</f>
        <v>10</v>
      </c>
      <c r="B995" s="53">
        <f t="shared" si="30"/>
        <v>46393</v>
      </c>
      <c r="C995" s="53" t="str">
        <f>IF(ISERROR(VLOOKUP(B995,Оп28_BYN→RUB!$C$3:$C$24,1,0)),"Нет","Да")</f>
        <v>Нет</v>
      </c>
      <c r="D995" s="54">
        <f t="shared" si="31"/>
        <v>365</v>
      </c>
      <c r="E995" s="55">
        <f>('Все выпуски'!$J$4*'Все выпуски'!$J$8)*((VLOOKUP(IF(C995="Нет",VLOOKUP(A995,Оп28_BYN→RUB!$A$2:$C$24,3,0),VLOOKUP((A995-1),Оп28_BYN→RUB!$A$2:$C$24,3,0)),$B$2:$G$1990,5,0)-VLOOKUP(B995,$B$2:$G$1990,5,0))/365+(VLOOKUP(IF(C995="Нет",VLOOKUP(A995,Оп28_BYN→RUB!$A$2:$C$24,3,0),VLOOKUP((A995-1),Оп28_BYN→RUB!$A$2:$C$24,3,0)),$B$2:$G$1990,6,0)-VLOOKUP(B995,$B$2:$G$1990,6,0))/366)</f>
        <v>421.93876726905546</v>
      </c>
      <c r="F995" s="54">
        <f>COUNTIF(D996:$D$1990,365)</f>
        <v>629</v>
      </c>
      <c r="G995" s="54">
        <f>COUNTIF(D996:$D$1990,366)</f>
        <v>366</v>
      </c>
      <c r="H995" s="50"/>
    </row>
    <row r="996" spans="1:8" x14ac:dyDescent="0.25">
      <c r="A996" s="54">
        <f>COUNTIF($C$3:C996,"Да")</f>
        <v>10</v>
      </c>
      <c r="B996" s="53">
        <f t="shared" si="30"/>
        <v>46394</v>
      </c>
      <c r="C996" s="53" t="str">
        <f>IF(ISERROR(VLOOKUP(B996,Оп28_BYN→RUB!$C$3:$C$24,1,0)),"Нет","Да")</f>
        <v>Нет</v>
      </c>
      <c r="D996" s="54">
        <f t="shared" si="31"/>
        <v>365</v>
      </c>
      <c r="E996" s="55">
        <f>('Все выпуски'!$J$4*'Все выпуски'!$J$8)*((VLOOKUP(IF(C996="Нет",VLOOKUP(A996,Оп28_BYN→RUB!$A$2:$C$24,3,0),VLOOKUP((A996-1),Оп28_BYN→RUB!$A$2:$C$24,3,0)),$B$2:$G$1990,5,0)-VLOOKUP(B996,$B$2:$G$1990,5,0))/365+(VLOOKUP(IF(C996="Нет",VLOOKUP(A996,Оп28_BYN→RUB!$A$2:$C$24,3,0),VLOOKUP((A996-1),Оп28_BYN→RUB!$A$2:$C$24,3,0)),$B$2:$G$1990,6,0)-VLOOKUP(B996,$B$2:$G$1990,6,0))/366)</f>
        <v>428.63620801935792</v>
      </c>
      <c r="F996" s="54">
        <f>COUNTIF(D997:$D$1990,365)</f>
        <v>628</v>
      </c>
      <c r="G996" s="54">
        <f>COUNTIF(D997:$D$1990,366)</f>
        <v>366</v>
      </c>
      <c r="H996" s="50"/>
    </row>
    <row r="997" spans="1:8" x14ac:dyDescent="0.25">
      <c r="A997" s="54">
        <f>COUNTIF($C$3:C997,"Да")</f>
        <v>10</v>
      </c>
      <c r="B997" s="53">
        <f t="shared" si="30"/>
        <v>46395</v>
      </c>
      <c r="C997" s="53" t="str">
        <f>IF(ISERROR(VLOOKUP(B997,Оп28_BYN→RUB!$C$3:$C$24,1,0)),"Нет","Да")</f>
        <v>Нет</v>
      </c>
      <c r="D997" s="54">
        <f t="shared" si="31"/>
        <v>365</v>
      </c>
      <c r="E997" s="55">
        <f>('Все выпуски'!$J$4*'Все выпуски'!$J$8)*((VLOOKUP(IF(C997="Нет",VLOOKUP(A997,Оп28_BYN→RUB!$A$2:$C$24,3,0),VLOOKUP((A997-1),Оп28_BYN→RUB!$A$2:$C$24,3,0)),$B$2:$G$1990,5,0)-VLOOKUP(B997,$B$2:$G$1990,5,0))/365+(VLOOKUP(IF(C997="Нет",VLOOKUP(A997,Оп28_BYN→RUB!$A$2:$C$24,3,0),VLOOKUP((A997-1),Оп28_BYN→RUB!$A$2:$C$24,3,0)),$B$2:$G$1990,6,0)-VLOOKUP(B997,$B$2:$G$1990,6,0))/366)</f>
        <v>435.33364876966039</v>
      </c>
      <c r="F997" s="54">
        <f>COUNTIF(D998:$D$1990,365)</f>
        <v>627</v>
      </c>
      <c r="G997" s="54">
        <f>COUNTIF(D998:$D$1990,366)</f>
        <v>366</v>
      </c>
      <c r="H997" s="50"/>
    </row>
    <row r="998" spans="1:8" x14ac:dyDescent="0.25">
      <c r="A998" s="54">
        <f>COUNTIF($C$3:C998,"Да")</f>
        <v>10</v>
      </c>
      <c r="B998" s="53">
        <f t="shared" si="30"/>
        <v>46396</v>
      </c>
      <c r="C998" s="53" t="str">
        <f>IF(ISERROR(VLOOKUP(B998,Оп28_BYN→RUB!$C$3:$C$24,1,0)),"Нет","Да")</f>
        <v>Нет</v>
      </c>
      <c r="D998" s="54">
        <f t="shared" si="31"/>
        <v>365</v>
      </c>
      <c r="E998" s="55">
        <f>('Все выпуски'!$J$4*'Все выпуски'!$J$8)*((VLOOKUP(IF(C998="Нет",VLOOKUP(A998,Оп28_BYN→RUB!$A$2:$C$24,3,0),VLOOKUP((A998-1),Оп28_BYN→RUB!$A$2:$C$24,3,0)),$B$2:$G$1990,5,0)-VLOOKUP(B998,$B$2:$G$1990,5,0))/365+(VLOOKUP(IF(C998="Нет",VLOOKUP(A998,Оп28_BYN→RUB!$A$2:$C$24,3,0),VLOOKUP((A998-1),Оп28_BYN→RUB!$A$2:$C$24,3,0)),$B$2:$G$1990,6,0)-VLOOKUP(B998,$B$2:$G$1990,6,0))/366)</f>
        <v>442.03108951996285</v>
      </c>
      <c r="F998" s="54">
        <f>COUNTIF(D999:$D$1990,365)</f>
        <v>626</v>
      </c>
      <c r="G998" s="54">
        <f>COUNTIF(D999:$D$1990,366)</f>
        <v>366</v>
      </c>
      <c r="H998" s="50"/>
    </row>
    <row r="999" spans="1:8" x14ac:dyDescent="0.25">
      <c r="A999" s="54">
        <f>COUNTIF($C$3:C999,"Да")</f>
        <v>10</v>
      </c>
      <c r="B999" s="53">
        <f t="shared" si="30"/>
        <v>46397</v>
      </c>
      <c r="C999" s="53" t="str">
        <f>IF(ISERROR(VLOOKUP(B999,Оп28_BYN→RUB!$C$3:$C$24,1,0)),"Нет","Да")</f>
        <v>Нет</v>
      </c>
      <c r="D999" s="54">
        <f t="shared" si="31"/>
        <v>365</v>
      </c>
      <c r="E999" s="55">
        <f>('Все выпуски'!$J$4*'Все выпуски'!$J$8)*((VLOOKUP(IF(C999="Нет",VLOOKUP(A999,Оп28_BYN→RUB!$A$2:$C$24,3,0),VLOOKUP((A999-1),Оп28_BYN→RUB!$A$2:$C$24,3,0)),$B$2:$G$1990,5,0)-VLOOKUP(B999,$B$2:$G$1990,5,0))/365+(VLOOKUP(IF(C999="Нет",VLOOKUP(A999,Оп28_BYN→RUB!$A$2:$C$24,3,0),VLOOKUP((A999-1),Оп28_BYN→RUB!$A$2:$C$24,3,0)),$B$2:$G$1990,6,0)-VLOOKUP(B999,$B$2:$G$1990,6,0))/366)</f>
        <v>448.72853027026531</v>
      </c>
      <c r="F999" s="54">
        <f>COUNTIF(D1000:$D$1990,365)</f>
        <v>625</v>
      </c>
      <c r="G999" s="54">
        <f>COUNTIF(D1000:$D$1990,366)</f>
        <v>366</v>
      </c>
      <c r="H999" s="50"/>
    </row>
    <row r="1000" spans="1:8" x14ac:dyDescent="0.25">
      <c r="A1000" s="54">
        <f>COUNTIF($C$3:C1000,"Да")</f>
        <v>10</v>
      </c>
      <c r="B1000" s="53">
        <f t="shared" si="30"/>
        <v>46398</v>
      </c>
      <c r="C1000" s="53" t="str">
        <f>IF(ISERROR(VLOOKUP(B1000,Оп28_BYN→RUB!$C$3:$C$24,1,0)),"Нет","Да")</f>
        <v>Нет</v>
      </c>
      <c r="D1000" s="54">
        <f t="shared" si="31"/>
        <v>365</v>
      </c>
      <c r="E1000" s="55">
        <f>('Все выпуски'!$J$4*'Все выпуски'!$J$8)*((VLOOKUP(IF(C1000="Нет",VLOOKUP(A1000,Оп28_BYN→RUB!$A$2:$C$24,3,0),VLOOKUP((A1000-1),Оп28_BYN→RUB!$A$2:$C$24,3,0)),$B$2:$G$1990,5,0)-VLOOKUP(B1000,$B$2:$G$1990,5,0))/365+(VLOOKUP(IF(C1000="Нет",VLOOKUP(A1000,Оп28_BYN→RUB!$A$2:$C$24,3,0),VLOOKUP((A1000-1),Оп28_BYN→RUB!$A$2:$C$24,3,0)),$B$2:$G$1990,6,0)-VLOOKUP(B1000,$B$2:$G$1990,6,0))/366)</f>
        <v>455.42597102056783</v>
      </c>
      <c r="F1000" s="54">
        <f>COUNTIF(D1001:$D$1990,365)</f>
        <v>624</v>
      </c>
      <c r="G1000" s="54">
        <f>COUNTIF(D1001:$D$1990,366)</f>
        <v>366</v>
      </c>
      <c r="H1000" s="50"/>
    </row>
    <row r="1001" spans="1:8" x14ac:dyDescent="0.25">
      <c r="A1001" s="54">
        <f>COUNTIF($C$3:C1001,"Да")</f>
        <v>10</v>
      </c>
      <c r="B1001" s="53">
        <f t="shared" si="30"/>
        <v>46399</v>
      </c>
      <c r="C1001" s="53" t="str">
        <f>IF(ISERROR(VLOOKUP(B1001,Оп28_BYN→RUB!$C$3:$C$24,1,0)),"Нет","Да")</f>
        <v>Нет</v>
      </c>
      <c r="D1001" s="54">
        <f t="shared" si="31"/>
        <v>365</v>
      </c>
      <c r="E1001" s="55">
        <f>('Все выпуски'!$J$4*'Все выпуски'!$J$8)*((VLOOKUP(IF(C1001="Нет",VLOOKUP(A1001,Оп28_BYN→RUB!$A$2:$C$24,3,0),VLOOKUP((A1001-1),Оп28_BYN→RUB!$A$2:$C$24,3,0)),$B$2:$G$1990,5,0)-VLOOKUP(B1001,$B$2:$G$1990,5,0))/365+(VLOOKUP(IF(C1001="Нет",VLOOKUP(A1001,Оп28_BYN→RUB!$A$2:$C$24,3,0),VLOOKUP((A1001-1),Оп28_BYN→RUB!$A$2:$C$24,3,0)),$B$2:$G$1990,6,0)-VLOOKUP(B1001,$B$2:$G$1990,6,0))/366)</f>
        <v>462.12341177087023</v>
      </c>
      <c r="F1001" s="54">
        <f>COUNTIF(D1002:$D$1990,365)</f>
        <v>623</v>
      </c>
      <c r="G1001" s="54">
        <f>COUNTIF(D1002:$D$1990,366)</f>
        <v>366</v>
      </c>
      <c r="H1001" s="50"/>
    </row>
    <row r="1002" spans="1:8" x14ac:dyDescent="0.25">
      <c r="A1002" s="54">
        <f>COUNTIF($C$3:C1002,"Да")</f>
        <v>10</v>
      </c>
      <c r="B1002" s="53">
        <f t="shared" si="30"/>
        <v>46400</v>
      </c>
      <c r="C1002" s="53" t="str">
        <f>IF(ISERROR(VLOOKUP(B1002,Оп28_BYN→RUB!$C$3:$C$24,1,0)),"Нет","Да")</f>
        <v>Нет</v>
      </c>
      <c r="D1002" s="54">
        <f t="shared" si="31"/>
        <v>365</v>
      </c>
      <c r="E1002" s="55">
        <f>('Все выпуски'!$J$4*'Все выпуски'!$J$8)*((VLOOKUP(IF(C1002="Нет",VLOOKUP(A1002,Оп28_BYN→RUB!$A$2:$C$24,3,0),VLOOKUP((A1002-1),Оп28_BYN→RUB!$A$2:$C$24,3,0)),$B$2:$G$1990,5,0)-VLOOKUP(B1002,$B$2:$G$1990,5,0))/365+(VLOOKUP(IF(C1002="Нет",VLOOKUP(A1002,Оп28_BYN→RUB!$A$2:$C$24,3,0),VLOOKUP((A1002-1),Оп28_BYN→RUB!$A$2:$C$24,3,0)),$B$2:$G$1990,6,0)-VLOOKUP(B1002,$B$2:$G$1990,6,0))/366)</f>
        <v>468.8208525211727</v>
      </c>
      <c r="F1002" s="54">
        <f>COUNTIF(D1003:$D$1990,365)</f>
        <v>622</v>
      </c>
      <c r="G1002" s="54">
        <f>COUNTIF(D1003:$D$1990,366)</f>
        <v>366</v>
      </c>
      <c r="H1002" s="50"/>
    </row>
    <row r="1003" spans="1:8" x14ac:dyDescent="0.25">
      <c r="A1003" s="54">
        <f>COUNTIF($C$3:C1003,"Да")</f>
        <v>10</v>
      </c>
      <c r="B1003" s="53">
        <f t="shared" si="30"/>
        <v>46401</v>
      </c>
      <c r="C1003" s="53" t="str">
        <f>IF(ISERROR(VLOOKUP(B1003,Оп28_BYN→RUB!$C$3:$C$24,1,0)),"Нет","Да")</f>
        <v>Нет</v>
      </c>
      <c r="D1003" s="54">
        <f t="shared" si="31"/>
        <v>365</v>
      </c>
      <c r="E1003" s="55">
        <f>('Все выпуски'!$J$4*'Все выпуски'!$J$8)*((VLOOKUP(IF(C1003="Нет",VLOOKUP(A1003,Оп28_BYN→RUB!$A$2:$C$24,3,0),VLOOKUP((A1003-1),Оп28_BYN→RUB!$A$2:$C$24,3,0)),$B$2:$G$1990,5,0)-VLOOKUP(B1003,$B$2:$G$1990,5,0))/365+(VLOOKUP(IF(C1003="Нет",VLOOKUP(A1003,Оп28_BYN→RUB!$A$2:$C$24,3,0),VLOOKUP((A1003-1),Оп28_BYN→RUB!$A$2:$C$24,3,0)),$B$2:$G$1990,6,0)-VLOOKUP(B1003,$B$2:$G$1990,6,0))/366)</f>
        <v>475.51829327147522</v>
      </c>
      <c r="F1003" s="54">
        <f>COUNTIF(D1004:$D$1990,365)</f>
        <v>621</v>
      </c>
      <c r="G1003" s="54">
        <f>COUNTIF(D1004:$D$1990,366)</f>
        <v>366</v>
      </c>
      <c r="H1003" s="50"/>
    </row>
    <row r="1004" spans="1:8" x14ac:dyDescent="0.25">
      <c r="A1004" s="54">
        <f>COUNTIF($C$3:C1004,"Да")</f>
        <v>10</v>
      </c>
      <c r="B1004" s="53">
        <f t="shared" si="30"/>
        <v>46402</v>
      </c>
      <c r="C1004" s="53" t="str">
        <f>IF(ISERROR(VLOOKUP(B1004,Оп28_BYN→RUB!$C$3:$C$24,1,0)),"Нет","Да")</f>
        <v>Нет</v>
      </c>
      <c r="D1004" s="54">
        <f t="shared" si="31"/>
        <v>365</v>
      </c>
      <c r="E1004" s="55">
        <f>('Все выпуски'!$J$4*'Все выпуски'!$J$8)*((VLOOKUP(IF(C1004="Нет",VLOOKUP(A1004,Оп28_BYN→RUB!$A$2:$C$24,3,0),VLOOKUP((A1004-1),Оп28_BYN→RUB!$A$2:$C$24,3,0)),$B$2:$G$1990,5,0)-VLOOKUP(B1004,$B$2:$G$1990,5,0))/365+(VLOOKUP(IF(C1004="Нет",VLOOKUP(A1004,Оп28_BYN→RUB!$A$2:$C$24,3,0),VLOOKUP((A1004-1),Оп28_BYN→RUB!$A$2:$C$24,3,0)),$B$2:$G$1990,6,0)-VLOOKUP(B1004,$B$2:$G$1990,6,0))/366)</f>
        <v>482.21573402177762</v>
      </c>
      <c r="F1004" s="54">
        <f>COUNTIF(D1005:$D$1990,365)</f>
        <v>620</v>
      </c>
      <c r="G1004" s="54">
        <f>COUNTIF(D1005:$D$1990,366)</f>
        <v>366</v>
      </c>
      <c r="H1004" s="50"/>
    </row>
    <row r="1005" spans="1:8" x14ac:dyDescent="0.25">
      <c r="A1005" s="54">
        <f>COUNTIF($C$3:C1005,"Да")</f>
        <v>10</v>
      </c>
      <c r="B1005" s="53">
        <f t="shared" si="30"/>
        <v>46403</v>
      </c>
      <c r="C1005" s="53" t="str">
        <f>IF(ISERROR(VLOOKUP(B1005,Оп28_BYN→RUB!$C$3:$C$24,1,0)),"Нет","Да")</f>
        <v>Нет</v>
      </c>
      <c r="D1005" s="54">
        <f t="shared" si="31"/>
        <v>365</v>
      </c>
      <c r="E1005" s="55">
        <f>('Все выпуски'!$J$4*'Все выпуски'!$J$8)*((VLOOKUP(IF(C1005="Нет",VLOOKUP(A1005,Оп28_BYN→RUB!$A$2:$C$24,3,0),VLOOKUP((A1005-1),Оп28_BYN→RUB!$A$2:$C$24,3,0)),$B$2:$G$1990,5,0)-VLOOKUP(B1005,$B$2:$G$1990,5,0))/365+(VLOOKUP(IF(C1005="Нет",VLOOKUP(A1005,Оп28_BYN→RUB!$A$2:$C$24,3,0),VLOOKUP((A1005-1),Оп28_BYN→RUB!$A$2:$C$24,3,0)),$B$2:$G$1990,6,0)-VLOOKUP(B1005,$B$2:$G$1990,6,0))/366)</f>
        <v>488.91317477208014</v>
      </c>
      <c r="F1005" s="54">
        <f>COUNTIF(D1006:$D$1990,365)</f>
        <v>619</v>
      </c>
      <c r="G1005" s="54">
        <f>COUNTIF(D1006:$D$1990,366)</f>
        <v>366</v>
      </c>
      <c r="H1005" s="50"/>
    </row>
    <row r="1006" spans="1:8" x14ac:dyDescent="0.25">
      <c r="A1006" s="54">
        <f>COUNTIF($C$3:C1006,"Да")</f>
        <v>10</v>
      </c>
      <c r="B1006" s="53">
        <f t="shared" si="30"/>
        <v>46404</v>
      </c>
      <c r="C1006" s="53" t="str">
        <f>IF(ISERROR(VLOOKUP(B1006,Оп28_BYN→RUB!$C$3:$C$24,1,0)),"Нет","Да")</f>
        <v>Нет</v>
      </c>
      <c r="D1006" s="54">
        <f t="shared" si="31"/>
        <v>365</v>
      </c>
      <c r="E1006" s="55">
        <f>('Все выпуски'!$J$4*'Все выпуски'!$J$8)*((VLOOKUP(IF(C1006="Нет",VLOOKUP(A1006,Оп28_BYN→RUB!$A$2:$C$24,3,0),VLOOKUP((A1006-1),Оп28_BYN→RUB!$A$2:$C$24,3,0)),$B$2:$G$1990,5,0)-VLOOKUP(B1006,$B$2:$G$1990,5,0))/365+(VLOOKUP(IF(C1006="Нет",VLOOKUP(A1006,Оп28_BYN→RUB!$A$2:$C$24,3,0),VLOOKUP((A1006-1),Оп28_BYN→RUB!$A$2:$C$24,3,0)),$B$2:$G$1990,6,0)-VLOOKUP(B1006,$B$2:$G$1990,6,0))/366)</f>
        <v>495.6106155223826</v>
      </c>
      <c r="F1006" s="54">
        <f>COUNTIF(D1007:$D$1990,365)</f>
        <v>618</v>
      </c>
      <c r="G1006" s="54">
        <f>COUNTIF(D1007:$D$1990,366)</f>
        <v>366</v>
      </c>
      <c r="H1006" s="50"/>
    </row>
    <row r="1007" spans="1:8" x14ac:dyDescent="0.25">
      <c r="A1007" s="54">
        <f>COUNTIF($C$3:C1007,"Да")</f>
        <v>10</v>
      </c>
      <c r="B1007" s="53">
        <f t="shared" si="30"/>
        <v>46405</v>
      </c>
      <c r="C1007" s="53" t="str">
        <f>IF(ISERROR(VLOOKUP(B1007,Оп28_BYN→RUB!$C$3:$C$24,1,0)),"Нет","Да")</f>
        <v>Нет</v>
      </c>
      <c r="D1007" s="54">
        <f t="shared" si="31"/>
        <v>365</v>
      </c>
      <c r="E1007" s="55">
        <f>('Все выпуски'!$J$4*'Все выпуски'!$J$8)*((VLOOKUP(IF(C1007="Нет",VLOOKUP(A1007,Оп28_BYN→RUB!$A$2:$C$24,3,0),VLOOKUP((A1007-1),Оп28_BYN→RUB!$A$2:$C$24,3,0)),$B$2:$G$1990,5,0)-VLOOKUP(B1007,$B$2:$G$1990,5,0))/365+(VLOOKUP(IF(C1007="Нет",VLOOKUP(A1007,Оп28_BYN→RUB!$A$2:$C$24,3,0),VLOOKUP((A1007-1),Оп28_BYN→RUB!$A$2:$C$24,3,0)),$B$2:$G$1990,6,0)-VLOOKUP(B1007,$B$2:$G$1990,6,0))/366)</f>
        <v>502.30805627268501</v>
      </c>
      <c r="F1007" s="54">
        <f>COUNTIF(D1008:$D$1990,365)</f>
        <v>617</v>
      </c>
      <c r="G1007" s="54">
        <f>COUNTIF(D1008:$D$1990,366)</f>
        <v>366</v>
      </c>
      <c r="H1007" s="50"/>
    </row>
    <row r="1008" spans="1:8" x14ac:dyDescent="0.25">
      <c r="A1008" s="54">
        <f>COUNTIF($C$3:C1008,"Да")</f>
        <v>10</v>
      </c>
      <c r="B1008" s="53">
        <f t="shared" si="30"/>
        <v>46406</v>
      </c>
      <c r="C1008" s="53" t="str">
        <f>IF(ISERROR(VLOOKUP(B1008,Оп28_BYN→RUB!$C$3:$C$24,1,0)),"Нет","Да")</f>
        <v>Нет</v>
      </c>
      <c r="D1008" s="54">
        <f t="shared" si="31"/>
        <v>365</v>
      </c>
      <c r="E1008" s="55">
        <f>('Все выпуски'!$J$4*'Все выпуски'!$J$8)*((VLOOKUP(IF(C1008="Нет",VLOOKUP(A1008,Оп28_BYN→RUB!$A$2:$C$24,3,0),VLOOKUP((A1008-1),Оп28_BYN→RUB!$A$2:$C$24,3,0)),$B$2:$G$1990,5,0)-VLOOKUP(B1008,$B$2:$G$1990,5,0))/365+(VLOOKUP(IF(C1008="Нет",VLOOKUP(A1008,Оп28_BYN→RUB!$A$2:$C$24,3,0),VLOOKUP((A1008-1),Оп28_BYN→RUB!$A$2:$C$24,3,0)),$B$2:$G$1990,6,0)-VLOOKUP(B1008,$B$2:$G$1990,6,0))/366)</f>
        <v>509.00549702298753</v>
      </c>
      <c r="F1008" s="54">
        <f>COUNTIF(D1009:$D$1990,365)</f>
        <v>616</v>
      </c>
      <c r="G1008" s="54">
        <f>COUNTIF(D1009:$D$1990,366)</f>
        <v>366</v>
      </c>
      <c r="H1008" s="50"/>
    </row>
    <row r="1009" spans="1:8" x14ac:dyDescent="0.25">
      <c r="A1009" s="54">
        <f>COUNTIF($C$3:C1009,"Да")</f>
        <v>10</v>
      </c>
      <c r="B1009" s="53">
        <f t="shared" si="30"/>
        <v>46407</v>
      </c>
      <c r="C1009" s="53" t="str">
        <f>IF(ISERROR(VLOOKUP(B1009,Оп28_BYN→RUB!$C$3:$C$24,1,0)),"Нет","Да")</f>
        <v>Нет</v>
      </c>
      <c r="D1009" s="54">
        <f t="shared" si="31"/>
        <v>365</v>
      </c>
      <c r="E1009" s="55">
        <f>('Все выпуски'!$J$4*'Все выпуски'!$J$8)*((VLOOKUP(IF(C1009="Нет",VLOOKUP(A1009,Оп28_BYN→RUB!$A$2:$C$24,3,0),VLOOKUP((A1009-1),Оп28_BYN→RUB!$A$2:$C$24,3,0)),$B$2:$G$1990,5,0)-VLOOKUP(B1009,$B$2:$G$1990,5,0))/365+(VLOOKUP(IF(C1009="Нет",VLOOKUP(A1009,Оп28_BYN→RUB!$A$2:$C$24,3,0),VLOOKUP((A1009-1),Оп28_BYN→RUB!$A$2:$C$24,3,0)),$B$2:$G$1990,6,0)-VLOOKUP(B1009,$B$2:$G$1990,6,0))/366)</f>
        <v>515.70293777328993</v>
      </c>
      <c r="F1009" s="54">
        <f>COUNTIF(D1010:$D$1990,365)</f>
        <v>615</v>
      </c>
      <c r="G1009" s="54">
        <f>COUNTIF(D1010:$D$1990,366)</f>
        <v>366</v>
      </c>
      <c r="H1009" s="50"/>
    </row>
    <row r="1010" spans="1:8" x14ac:dyDescent="0.25">
      <c r="A1010" s="54">
        <f>COUNTIF($C$3:C1010,"Да")</f>
        <v>10</v>
      </c>
      <c r="B1010" s="53">
        <f t="shared" si="30"/>
        <v>46408</v>
      </c>
      <c r="C1010" s="53" t="str">
        <f>IF(ISERROR(VLOOKUP(B1010,Оп28_BYN→RUB!$C$3:$C$24,1,0)),"Нет","Да")</f>
        <v>Нет</v>
      </c>
      <c r="D1010" s="54">
        <f t="shared" si="31"/>
        <v>365</v>
      </c>
      <c r="E1010" s="55">
        <f>('Все выпуски'!$J$4*'Все выпуски'!$J$8)*((VLOOKUP(IF(C1010="Нет",VLOOKUP(A1010,Оп28_BYN→RUB!$A$2:$C$24,3,0),VLOOKUP((A1010-1),Оп28_BYN→RUB!$A$2:$C$24,3,0)),$B$2:$G$1990,5,0)-VLOOKUP(B1010,$B$2:$G$1990,5,0))/365+(VLOOKUP(IF(C1010="Нет",VLOOKUP(A1010,Оп28_BYN→RUB!$A$2:$C$24,3,0),VLOOKUP((A1010-1),Оп28_BYN→RUB!$A$2:$C$24,3,0)),$B$2:$G$1990,6,0)-VLOOKUP(B1010,$B$2:$G$1990,6,0))/366)</f>
        <v>522.40037852359251</v>
      </c>
      <c r="F1010" s="54">
        <f>COUNTIF(D1011:$D$1990,365)</f>
        <v>614</v>
      </c>
      <c r="G1010" s="54">
        <f>COUNTIF(D1011:$D$1990,366)</f>
        <v>366</v>
      </c>
      <c r="H1010" s="50"/>
    </row>
    <row r="1011" spans="1:8" x14ac:dyDescent="0.25">
      <c r="A1011" s="54">
        <f>COUNTIF($C$3:C1011,"Да")</f>
        <v>10</v>
      </c>
      <c r="B1011" s="53">
        <f t="shared" si="30"/>
        <v>46409</v>
      </c>
      <c r="C1011" s="53" t="str">
        <f>IF(ISERROR(VLOOKUP(B1011,Оп28_BYN→RUB!$C$3:$C$24,1,0)),"Нет","Да")</f>
        <v>Нет</v>
      </c>
      <c r="D1011" s="54">
        <f t="shared" si="31"/>
        <v>365</v>
      </c>
      <c r="E1011" s="55">
        <f>('Все выпуски'!$J$4*'Все выпуски'!$J$8)*((VLOOKUP(IF(C1011="Нет",VLOOKUP(A1011,Оп28_BYN→RUB!$A$2:$C$24,3,0),VLOOKUP((A1011-1),Оп28_BYN→RUB!$A$2:$C$24,3,0)),$B$2:$G$1990,5,0)-VLOOKUP(B1011,$B$2:$G$1990,5,0))/365+(VLOOKUP(IF(C1011="Нет",VLOOKUP(A1011,Оп28_BYN→RUB!$A$2:$C$24,3,0),VLOOKUP((A1011-1),Оп28_BYN→RUB!$A$2:$C$24,3,0)),$B$2:$G$1990,6,0)-VLOOKUP(B1011,$B$2:$G$1990,6,0))/366)</f>
        <v>529.09781927389497</v>
      </c>
      <c r="F1011" s="54">
        <f>COUNTIF(D1012:$D$1990,365)</f>
        <v>613</v>
      </c>
      <c r="G1011" s="54">
        <f>COUNTIF(D1012:$D$1990,366)</f>
        <v>366</v>
      </c>
      <c r="H1011" s="50"/>
    </row>
    <row r="1012" spans="1:8" x14ac:dyDescent="0.25">
      <c r="A1012" s="54">
        <f>COUNTIF($C$3:C1012,"Да")</f>
        <v>10</v>
      </c>
      <c r="B1012" s="53">
        <f t="shared" si="30"/>
        <v>46410</v>
      </c>
      <c r="C1012" s="53" t="str">
        <f>IF(ISERROR(VLOOKUP(B1012,Оп28_BYN→RUB!$C$3:$C$24,1,0)),"Нет","Да")</f>
        <v>Нет</v>
      </c>
      <c r="D1012" s="54">
        <f t="shared" si="31"/>
        <v>365</v>
      </c>
      <c r="E1012" s="55">
        <f>('Все выпуски'!$J$4*'Все выпуски'!$J$8)*((VLOOKUP(IF(C1012="Нет",VLOOKUP(A1012,Оп28_BYN→RUB!$A$2:$C$24,3,0),VLOOKUP((A1012-1),Оп28_BYN→RUB!$A$2:$C$24,3,0)),$B$2:$G$1990,5,0)-VLOOKUP(B1012,$B$2:$G$1990,5,0))/365+(VLOOKUP(IF(C1012="Нет",VLOOKUP(A1012,Оп28_BYN→RUB!$A$2:$C$24,3,0),VLOOKUP((A1012-1),Оп28_BYN→RUB!$A$2:$C$24,3,0)),$B$2:$G$1990,6,0)-VLOOKUP(B1012,$B$2:$G$1990,6,0))/366)</f>
        <v>535.79526002419732</v>
      </c>
      <c r="F1012" s="54">
        <f>COUNTIF(D1013:$D$1990,365)</f>
        <v>612</v>
      </c>
      <c r="G1012" s="54">
        <f>COUNTIF(D1013:$D$1990,366)</f>
        <v>366</v>
      </c>
      <c r="H1012" s="50"/>
    </row>
    <row r="1013" spans="1:8" x14ac:dyDescent="0.25">
      <c r="A1013" s="54">
        <f>COUNTIF($C$3:C1013,"Да")</f>
        <v>10</v>
      </c>
      <c r="B1013" s="53">
        <f t="shared" si="30"/>
        <v>46411</v>
      </c>
      <c r="C1013" s="53" t="str">
        <f>IF(ISERROR(VLOOKUP(B1013,Оп28_BYN→RUB!$C$3:$C$24,1,0)),"Нет","Да")</f>
        <v>Нет</v>
      </c>
      <c r="D1013" s="54">
        <f t="shared" si="31"/>
        <v>365</v>
      </c>
      <c r="E1013" s="55">
        <f>('Все выпуски'!$J$4*'Все выпуски'!$J$8)*((VLOOKUP(IF(C1013="Нет",VLOOKUP(A1013,Оп28_BYN→RUB!$A$2:$C$24,3,0),VLOOKUP((A1013-1),Оп28_BYN→RUB!$A$2:$C$24,3,0)),$B$2:$G$1990,5,0)-VLOOKUP(B1013,$B$2:$G$1990,5,0))/365+(VLOOKUP(IF(C1013="Нет",VLOOKUP(A1013,Оп28_BYN→RUB!$A$2:$C$24,3,0),VLOOKUP((A1013-1),Оп28_BYN→RUB!$A$2:$C$24,3,0)),$B$2:$G$1990,6,0)-VLOOKUP(B1013,$B$2:$G$1990,6,0))/366)</f>
        <v>542.49270077449989</v>
      </c>
      <c r="F1013" s="54">
        <f>COUNTIF(D1014:$D$1990,365)</f>
        <v>611</v>
      </c>
      <c r="G1013" s="54">
        <f>COUNTIF(D1014:$D$1990,366)</f>
        <v>366</v>
      </c>
      <c r="H1013" s="50"/>
    </row>
    <row r="1014" spans="1:8" x14ac:dyDescent="0.25">
      <c r="A1014" s="54">
        <f>COUNTIF($C$3:C1014,"Да")</f>
        <v>10</v>
      </c>
      <c r="B1014" s="53">
        <f t="shared" si="30"/>
        <v>46412</v>
      </c>
      <c r="C1014" s="53" t="str">
        <f>IF(ISERROR(VLOOKUP(B1014,Оп28_BYN→RUB!$C$3:$C$24,1,0)),"Нет","Да")</f>
        <v>Нет</v>
      </c>
      <c r="D1014" s="54">
        <f t="shared" si="31"/>
        <v>365</v>
      </c>
      <c r="E1014" s="55">
        <f>('Все выпуски'!$J$4*'Все выпуски'!$J$8)*((VLOOKUP(IF(C1014="Нет",VLOOKUP(A1014,Оп28_BYN→RUB!$A$2:$C$24,3,0),VLOOKUP((A1014-1),Оп28_BYN→RUB!$A$2:$C$24,3,0)),$B$2:$G$1990,5,0)-VLOOKUP(B1014,$B$2:$G$1990,5,0))/365+(VLOOKUP(IF(C1014="Нет",VLOOKUP(A1014,Оп28_BYN→RUB!$A$2:$C$24,3,0),VLOOKUP((A1014-1),Оп28_BYN→RUB!$A$2:$C$24,3,0)),$B$2:$G$1990,6,0)-VLOOKUP(B1014,$B$2:$G$1990,6,0))/366)</f>
        <v>549.19014152480236</v>
      </c>
      <c r="F1014" s="54">
        <f>COUNTIF(D1015:$D$1990,365)</f>
        <v>610</v>
      </c>
      <c r="G1014" s="54">
        <f>COUNTIF(D1015:$D$1990,366)</f>
        <v>366</v>
      </c>
      <c r="H1014" s="50"/>
    </row>
    <row r="1015" spans="1:8" x14ac:dyDescent="0.25">
      <c r="A1015" s="54">
        <f>COUNTIF($C$3:C1015,"Да")</f>
        <v>10</v>
      </c>
      <c r="B1015" s="53">
        <f t="shared" si="30"/>
        <v>46413</v>
      </c>
      <c r="C1015" s="53" t="str">
        <f>IF(ISERROR(VLOOKUP(B1015,Оп28_BYN→RUB!$C$3:$C$24,1,0)),"Нет","Да")</f>
        <v>Нет</v>
      </c>
      <c r="D1015" s="54">
        <f t="shared" si="31"/>
        <v>365</v>
      </c>
      <c r="E1015" s="55">
        <f>('Все выпуски'!$J$4*'Все выпуски'!$J$8)*((VLOOKUP(IF(C1015="Нет",VLOOKUP(A1015,Оп28_BYN→RUB!$A$2:$C$24,3,0),VLOOKUP((A1015-1),Оп28_BYN→RUB!$A$2:$C$24,3,0)),$B$2:$G$1990,5,0)-VLOOKUP(B1015,$B$2:$G$1990,5,0))/365+(VLOOKUP(IF(C1015="Нет",VLOOKUP(A1015,Оп28_BYN→RUB!$A$2:$C$24,3,0),VLOOKUP((A1015-1),Оп28_BYN→RUB!$A$2:$C$24,3,0)),$B$2:$G$1990,6,0)-VLOOKUP(B1015,$B$2:$G$1990,6,0))/366)</f>
        <v>555.88758227510482</v>
      </c>
      <c r="F1015" s="54">
        <f>COUNTIF(D1016:$D$1990,365)</f>
        <v>609</v>
      </c>
      <c r="G1015" s="54">
        <f>COUNTIF(D1016:$D$1990,366)</f>
        <v>366</v>
      </c>
      <c r="H1015" s="50"/>
    </row>
    <row r="1016" spans="1:8" x14ac:dyDescent="0.25">
      <c r="A1016" s="54">
        <f>COUNTIF($C$3:C1016,"Да")</f>
        <v>10</v>
      </c>
      <c r="B1016" s="53">
        <f t="shared" si="30"/>
        <v>46414</v>
      </c>
      <c r="C1016" s="53" t="str">
        <f>IF(ISERROR(VLOOKUP(B1016,Оп28_BYN→RUB!$C$3:$C$24,1,0)),"Нет","Да")</f>
        <v>Нет</v>
      </c>
      <c r="D1016" s="54">
        <f t="shared" si="31"/>
        <v>365</v>
      </c>
      <c r="E1016" s="55">
        <f>('Все выпуски'!$J$4*'Все выпуски'!$J$8)*((VLOOKUP(IF(C1016="Нет",VLOOKUP(A1016,Оп28_BYN→RUB!$A$2:$C$24,3,0),VLOOKUP((A1016-1),Оп28_BYN→RUB!$A$2:$C$24,3,0)),$B$2:$G$1990,5,0)-VLOOKUP(B1016,$B$2:$G$1990,5,0))/365+(VLOOKUP(IF(C1016="Нет",VLOOKUP(A1016,Оп28_BYN→RUB!$A$2:$C$24,3,0),VLOOKUP((A1016-1),Оп28_BYN→RUB!$A$2:$C$24,3,0)),$B$2:$G$1990,6,0)-VLOOKUP(B1016,$B$2:$G$1990,6,0))/366)</f>
        <v>562.58502302540728</v>
      </c>
      <c r="F1016" s="54">
        <f>COUNTIF(D1017:$D$1990,365)</f>
        <v>608</v>
      </c>
      <c r="G1016" s="54">
        <f>COUNTIF(D1017:$D$1990,366)</f>
        <v>366</v>
      </c>
      <c r="H1016" s="50"/>
    </row>
    <row r="1017" spans="1:8" x14ac:dyDescent="0.25">
      <c r="A1017" s="54">
        <f>COUNTIF($C$3:C1017,"Да")</f>
        <v>10</v>
      </c>
      <c r="B1017" s="53">
        <f t="shared" si="30"/>
        <v>46415</v>
      </c>
      <c r="C1017" s="53" t="str">
        <f>IF(ISERROR(VLOOKUP(B1017,Оп28_BYN→RUB!$C$3:$C$24,1,0)),"Нет","Да")</f>
        <v>Нет</v>
      </c>
      <c r="D1017" s="54">
        <f t="shared" si="31"/>
        <v>365</v>
      </c>
      <c r="E1017" s="55">
        <f>('Все выпуски'!$J$4*'Все выпуски'!$J$8)*((VLOOKUP(IF(C1017="Нет",VLOOKUP(A1017,Оп28_BYN→RUB!$A$2:$C$24,3,0),VLOOKUP((A1017-1),Оп28_BYN→RUB!$A$2:$C$24,3,0)),$B$2:$G$1990,5,0)-VLOOKUP(B1017,$B$2:$G$1990,5,0))/365+(VLOOKUP(IF(C1017="Нет",VLOOKUP(A1017,Оп28_BYN→RUB!$A$2:$C$24,3,0),VLOOKUP((A1017-1),Оп28_BYN→RUB!$A$2:$C$24,3,0)),$B$2:$G$1990,6,0)-VLOOKUP(B1017,$B$2:$G$1990,6,0))/366)</f>
        <v>569.28246377570974</v>
      </c>
      <c r="F1017" s="54">
        <f>COUNTIF(D1018:$D$1990,365)</f>
        <v>607</v>
      </c>
      <c r="G1017" s="54">
        <f>COUNTIF(D1018:$D$1990,366)</f>
        <v>366</v>
      </c>
      <c r="H1017" s="50"/>
    </row>
    <row r="1018" spans="1:8" x14ac:dyDescent="0.25">
      <c r="A1018" s="54">
        <f>COUNTIF($C$3:C1018,"Да")</f>
        <v>10</v>
      </c>
      <c r="B1018" s="53">
        <f t="shared" si="30"/>
        <v>46416</v>
      </c>
      <c r="C1018" s="53" t="str">
        <f>IF(ISERROR(VLOOKUP(B1018,Оп28_BYN→RUB!$C$3:$C$24,1,0)),"Нет","Да")</f>
        <v>Нет</v>
      </c>
      <c r="D1018" s="54">
        <f t="shared" si="31"/>
        <v>365</v>
      </c>
      <c r="E1018" s="55">
        <f>('Все выпуски'!$J$4*'Все выпуски'!$J$8)*((VLOOKUP(IF(C1018="Нет",VLOOKUP(A1018,Оп28_BYN→RUB!$A$2:$C$24,3,0),VLOOKUP((A1018-1),Оп28_BYN→RUB!$A$2:$C$24,3,0)),$B$2:$G$1990,5,0)-VLOOKUP(B1018,$B$2:$G$1990,5,0))/365+(VLOOKUP(IF(C1018="Нет",VLOOKUP(A1018,Оп28_BYN→RUB!$A$2:$C$24,3,0),VLOOKUP((A1018-1),Оп28_BYN→RUB!$A$2:$C$24,3,0)),$B$2:$G$1990,6,0)-VLOOKUP(B1018,$B$2:$G$1990,6,0))/366)</f>
        <v>575.97990452601221</v>
      </c>
      <c r="F1018" s="54">
        <f>COUNTIF(D1019:$D$1990,365)</f>
        <v>606</v>
      </c>
      <c r="G1018" s="54">
        <f>COUNTIF(D1019:$D$1990,366)</f>
        <v>366</v>
      </c>
      <c r="H1018" s="50"/>
    </row>
    <row r="1019" spans="1:8" x14ac:dyDescent="0.25">
      <c r="A1019" s="54">
        <f>COUNTIF($C$3:C1019,"Да")</f>
        <v>10</v>
      </c>
      <c r="B1019" s="53">
        <f t="shared" si="30"/>
        <v>46417</v>
      </c>
      <c r="C1019" s="53" t="str">
        <f>IF(ISERROR(VLOOKUP(B1019,Оп28_BYN→RUB!$C$3:$C$24,1,0)),"Нет","Да")</f>
        <v>Нет</v>
      </c>
      <c r="D1019" s="54">
        <f t="shared" si="31"/>
        <v>365</v>
      </c>
      <c r="E1019" s="55">
        <f>('Все выпуски'!$J$4*'Все выпуски'!$J$8)*((VLOOKUP(IF(C1019="Нет",VLOOKUP(A1019,Оп28_BYN→RUB!$A$2:$C$24,3,0),VLOOKUP((A1019-1),Оп28_BYN→RUB!$A$2:$C$24,3,0)),$B$2:$G$1990,5,0)-VLOOKUP(B1019,$B$2:$G$1990,5,0))/365+(VLOOKUP(IF(C1019="Нет",VLOOKUP(A1019,Оп28_BYN→RUB!$A$2:$C$24,3,0),VLOOKUP((A1019-1),Оп28_BYN→RUB!$A$2:$C$24,3,0)),$B$2:$G$1990,6,0)-VLOOKUP(B1019,$B$2:$G$1990,6,0))/366)</f>
        <v>582.67734527631467</v>
      </c>
      <c r="F1019" s="54">
        <f>COUNTIF(D1020:$D$1990,365)</f>
        <v>605</v>
      </c>
      <c r="G1019" s="54">
        <f>COUNTIF(D1020:$D$1990,366)</f>
        <v>366</v>
      </c>
      <c r="H1019" s="50"/>
    </row>
    <row r="1020" spans="1:8" x14ac:dyDescent="0.25">
      <c r="A1020" s="54">
        <f>COUNTIF($C$3:C1020,"Да")</f>
        <v>10</v>
      </c>
      <c r="B1020" s="53">
        <f t="shared" si="30"/>
        <v>46418</v>
      </c>
      <c r="C1020" s="53" t="str">
        <f>IF(ISERROR(VLOOKUP(B1020,Оп28_BYN→RUB!$C$3:$C$24,1,0)),"Нет","Да")</f>
        <v>Нет</v>
      </c>
      <c r="D1020" s="54">
        <f t="shared" si="31"/>
        <v>365</v>
      </c>
      <c r="E1020" s="55">
        <f>('Все выпуски'!$J$4*'Все выпуски'!$J$8)*((VLOOKUP(IF(C1020="Нет",VLOOKUP(A1020,Оп28_BYN→RUB!$A$2:$C$24,3,0),VLOOKUP((A1020-1),Оп28_BYN→RUB!$A$2:$C$24,3,0)),$B$2:$G$1990,5,0)-VLOOKUP(B1020,$B$2:$G$1990,5,0))/365+(VLOOKUP(IF(C1020="Нет",VLOOKUP(A1020,Оп28_BYN→RUB!$A$2:$C$24,3,0),VLOOKUP((A1020-1),Оп28_BYN→RUB!$A$2:$C$24,3,0)),$B$2:$G$1990,6,0)-VLOOKUP(B1020,$B$2:$G$1990,6,0))/366)</f>
        <v>589.37478602661713</v>
      </c>
      <c r="F1020" s="54">
        <f>COUNTIF(D1021:$D$1990,365)</f>
        <v>604</v>
      </c>
      <c r="G1020" s="54">
        <f>COUNTIF(D1021:$D$1990,366)</f>
        <v>366</v>
      </c>
      <c r="H1020" s="50"/>
    </row>
    <row r="1021" spans="1:8" x14ac:dyDescent="0.25">
      <c r="A1021" s="54">
        <f>COUNTIF($C$3:C1021,"Да")</f>
        <v>10</v>
      </c>
      <c r="B1021" s="53">
        <f t="shared" si="30"/>
        <v>46419</v>
      </c>
      <c r="C1021" s="53" t="str">
        <f>IF(ISERROR(VLOOKUP(B1021,Оп28_BYN→RUB!$C$3:$C$24,1,0)),"Нет","Да")</f>
        <v>Нет</v>
      </c>
      <c r="D1021" s="54">
        <f t="shared" si="31"/>
        <v>365</v>
      </c>
      <c r="E1021" s="55">
        <f>('Все выпуски'!$J$4*'Все выпуски'!$J$8)*((VLOOKUP(IF(C1021="Нет",VLOOKUP(A1021,Оп28_BYN→RUB!$A$2:$C$24,3,0),VLOOKUP((A1021-1),Оп28_BYN→RUB!$A$2:$C$24,3,0)),$B$2:$G$1990,5,0)-VLOOKUP(B1021,$B$2:$G$1990,5,0))/365+(VLOOKUP(IF(C1021="Нет",VLOOKUP(A1021,Оп28_BYN→RUB!$A$2:$C$24,3,0),VLOOKUP((A1021-1),Оп28_BYN→RUB!$A$2:$C$24,3,0)),$B$2:$G$1990,6,0)-VLOOKUP(B1021,$B$2:$G$1990,6,0))/366)</f>
        <v>596.07222677691959</v>
      </c>
      <c r="F1021" s="54">
        <f>COUNTIF(D1022:$D$1990,365)</f>
        <v>603</v>
      </c>
      <c r="G1021" s="54">
        <f>COUNTIF(D1022:$D$1990,366)</f>
        <v>366</v>
      </c>
      <c r="H1021" s="50"/>
    </row>
    <row r="1022" spans="1:8" x14ac:dyDescent="0.25">
      <c r="A1022" s="54">
        <f>COUNTIF($C$3:C1022,"Да")</f>
        <v>10</v>
      </c>
      <c r="B1022" s="53">
        <f t="shared" si="30"/>
        <v>46420</v>
      </c>
      <c r="C1022" s="53" t="str">
        <f>IF(ISERROR(VLOOKUP(B1022,Оп28_BYN→RUB!$C$3:$C$24,1,0)),"Нет","Да")</f>
        <v>Нет</v>
      </c>
      <c r="D1022" s="54">
        <f t="shared" si="31"/>
        <v>365</v>
      </c>
      <c r="E1022" s="55">
        <f>('Все выпуски'!$J$4*'Все выпуски'!$J$8)*((VLOOKUP(IF(C1022="Нет",VLOOKUP(A1022,Оп28_BYN→RUB!$A$2:$C$24,3,0),VLOOKUP((A1022-1),Оп28_BYN→RUB!$A$2:$C$24,3,0)),$B$2:$G$1990,5,0)-VLOOKUP(B1022,$B$2:$G$1990,5,0))/365+(VLOOKUP(IF(C1022="Нет",VLOOKUP(A1022,Оп28_BYN→RUB!$A$2:$C$24,3,0),VLOOKUP((A1022-1),Оп28_BYN→RUB!$A$2:$C$24,3,0)),$B$2:$G$1990,6,0)-VLOOKUP(B1022,$B$2:$G$1990,6,0))/366)</f>
        <v>602.76966752722205</v>
      </c>
      <c r="F1022" s="54">
        <f>COUNTIF(D1023:$D$1990,365)</f>
        <v>602</v>
      </c>
      <c r="G1022" s="54">
        <f>COUNTIF(D1023:$D$1990,366)</f>
        <v>366</v>
      </c>
      <c r="H1022" s="50"/>
    </row>
    <row r="1023" spans="1:8" x14ac:dyDescent="0.25">
      <c r="A1023" s="54">
        <f>COUNTIF($C$3:C1023,"Да")</f>
        <v>10</v>
      </c>
      <c r="B1023" s="53">
        <f t="shared" si="30"/>
        <v>46421</v>
      </c>
      <c r="C1023" s="53" t="str">
        <f>IF(ISERROR(VLOOKUP(B1023,Оп28_BYN→RUB!$C$3:$C$24,1,0)),"Нет","Да")</f>
        <v>Нет</v>
      </c>
      <c r="D1023" s="54">
        <f t="shared" si="31"/>
        <v>365</v>
      </c>
      <c r="E1023" s="55">
        <f>('Все выпуски'!$J$4*'Все выпуски'!$J$8)*((VLOOKUP(IF(C1023="Нет",VLOOKUP(A1023,Оп28_BYN→RUB!$A$2:$C$24,3,0),VLOOKUP((A1023-1),Оп28_BYN→RUB!$A$2:$C$24,3,0)),$B$2:$G$1990,5,0)-VLOOKUP(B1023,$B$2:$G$1990,5,0))/365+(VLOOKUP(IF(C1023="Нет",VLOOKUP(A1023,Оп28_BYN→RUB!$A$2:$C$24,3,0),VLOOKUP((A1023-1),Оп28_BYN→RUB!$A$2:$C$24,3,0)),$B$2:$G$1990,6,0)-VLOOKUP(B1023,$B$2:$G$1990,6,0))/366)</f>
        <v>609.46710827752452</v>
      </c>
      <c r="F1023" s="54">
        <f>COUNTIF(D1024:$D$1990,365)</f>
        <v>601</v>
      </c>
      <c r="G1023" s="54">
        <f>COUNTIF(D1024:$D$1990,366)</f>
        <v>366</v>
      </c>
      <c r="H1023" s="50"/>
    </row>
    <row r="1024" spans="1:8" x14ac:dyDescent="0.25">
      <c r="A1024" s="54">
        <f>COUNTIF($C$3:C1024,"Да")</f>
        <v>11</v>
      </c>
      <c r="B1024" s="53">
        <f t="shared" si="30"/>
        <v>46422</v>
      </c>
      <c r="C1024" s="53" t="str">
        <f>IF(ISERROR(VLOOKUP(B1024,Оп28_BYN→RUB!$C$3:$C$24,1,0)),"Нет","Да")</f>
        <v>Да</v>
      </c>
      <c r="D1024" s="54">
        <f t="shared" si="31"/>
        <v>365</v>
      </c>
      <c r="E1024" s="55">
        <f>('Все выпуски'!$J$4*'Все выпуски'!$J$8)*((VLOOKUP(IF(C1024="Нет",VLOOKUP(A1024,Оп28_BYN→RUB!$A$2:$C$24,3,0),VLOOKUP((A1024-1),Оп28_BYN→RUB!$A$2:$C$24,3,0)),$B$2:$G$1990,5,0)-VLOOKUP(B1024,$B$2:$G$1990,5,0))/365+(VLOOKUP(IF(C1024="Нет",VLOOKUP(A1024,Оп28_BYN→RUB!$A$2:$C$24,3,0),VLOOKUP((A1024-1),Оп28_BYN→RUB!$A$2:$C$24,3,0)),$B$2:$G$1990,6,0)-VLOOKUP(B1024,$B$2:$G$1990,6,0))/366)</f>
        <v>616.16454902782709</v>
      </c>
      <c r="F1024" s="54">
        <f>COUNTIF(D1025:$D$1990,365)</f>
        <v>600</v>
      </c>
      <c r="G1024" s="54">
        <f>COUNTIF(D1025:$D$1990,366)</f>
        <v>366</v>
      </c>
      <c r="H1024" s="50"/>
    </row>
    <row r="1025" spans="1:8" x14ac:dyDescent="0.25">
      <c r="A1025" s="54">
        <f>COUNTIF($C$3:C1025,"Да")</f>
        <v>11</v>
      </c>
      <c r="B1025" s="53">
        <f t="shared" si="30"/>
        <v>46423</v>
      </c>
      <c r="C1025" s="53" t="str">
        <f>IF(ISERROR(VLOOKUP(B1025,Оп28_BYN→RUB!$C$3:$C$24,1,0)),"Нет","Да")</f>
        <v>Нет</v>
      </c>
      <c r="D1025" s="54">
        <f t="shared" si="31"/>
        <v>365</v>
      </c>
      <c r="E1025" s="55">
        <f>('Все выпуски'!$J$4*'Все выпуски'!$J$8)*((VLOOKUP(IF(C1025="Нет",VLOOKUP(A1025,Оп28_BYN→RUB!$A$2:$C$24,3,0),VLOOKUP((A1025-1),Оп28_BYN→RUB!$A$2:$C$24,3,0)),$B$2:$G$1990,5,0)-VLOOKUP(B1025,$B$2:$G$1990,5,0))/365+(VLOOKUP(IF(C1025="Нет",VLOOKUP(A1025,Оп28_BYN→RUB!$A$2:$C$24,3,0),VLOOKUP((A1025-1),Оп28_BYN→RUB!$A$2:$C$24,3,0)),$B$2:$G$1990,6,0)-VLOOKUP(B1025,$B$2:$G$1990,6,0))/366)</f>
        <v>6.6974407503024675</v>
      </c>
      <c r="F1025" s="54">
        <f>COUNTIF(D1026:$D$1990,365)</f>
        <v>599</v>
      </c>
      <c r="G1025" s="54">
        <f>COUNTIF(D1026:$D$1990,366)</f>
        <v>366</v>
      </c>
      <c r="H1025" s="50"/>
    </row>
    <row r="1026" spans="1:8" x14ac:dyDescent="0.25">
      <c r="A1026" s="54">
        <f>COUNTIF($C$3:C1026,"Да")</f>
        <v>11</v>
      </c>
      <c r="B1026" s="53">
        <f t="shared" si="30"/>
        <v>46424</v>
      </c>
      <c r="C1026" s="53" t="str">
        <f>IF(ISERROR(VLOOKUP(B1026,Оп28_BYN→RUB!$C$3:$C$24,1,0)),"Нет","Да")</f>
        <v>Нет</v>
      </c>
      <c r="D1026" s="54">
        <f t="shared" si="31"/>
        <v>365</v>
      </c>
      <c r="E1026" s="55">
        <f>('Все выпуски'!$J$4*'Все выпуски'!$J$8)*((VLOOKUP(IF(C1026="Нет",VLOOKUP(A1026,Оп28_BYN→RUB!$A$2:$C$24,3,0),VLOOKUP((A1026-1),Оп28_BYN→RUB!$A$2:$C$24,3,0)),$B$2:$G$1990,5,0)-VLOOKUP(B1026,$B$2:$G$1990,5,0))/365+(VLOOKUP(IF(C1026="Нет",VLOOKUP(A1026,Оп28_BYN→RUB!$A$2:$C$24,3,0),VLOOKUP((A1026-1),Оп28_BYN→RUB!$A$2:$C$24,3,0)),$B$2:$G$1990,6,0)-VLOOKUP(B1026,$B$2:$G$1990,6,0))/366)</f>
        <v>13.394881500604935</v>
      </c>
      <c r="F1026" s="54">
        <f>COUNTIF(D1027:$D$1990,365)</f>
        <v>598</v>
      </c>
      <c r="G1026" s="54">
        <f>COUNTIF(D1027:$D$1990,366)</f>
        <v>366</v>
      </c>
      <c r="H1026" s="50"/>
    </row>
    <row r="1027" spans="1:8" x14ac:dyDescent="0.25">
      <c r="A1027" s="54">
        <f>COUNTIF($C$3:C1027,"Да")</f>
        <v>11</v>
      </c>
      <c r="B1027" s="53">
        <f t="shared" si="30"/>
        <v>46425</v>
      </c>
      <c r="C1027" s="53" t="str">
        <f>IF(ISERROR(VLOOKUP(B1027,Оп28_BYN→RUB!$C$3:$C$24,1,0)),"Нет","Да")</f>
        <v>Нет</v>
      </c>
      <c r="D1027" s="54">
        <f t="shared" si="31"/>
        <v>365</v>
      </c>
      <c r="E1027" s="55">
        <f>('Все выпуски'!$J$4*'Все выпуски'!$J$8)*((VLOOKUP(IF(C1027="Нет",VLOOKUP(A1027,Оп28_BYN→RUB!$A$2:$C$24,3,0),VLOOKUP((A1027-1),Оп28_BYN→RUB!$A$2:$C$24,3,0)),$B$2:$G$1990,5,0)-VLOOKUP(B1027,$B$2:$G$1990,5,0))/365+(VLOOKUP(IF(C1027="Нет",VLOOKUP(A1027,Оп28_BYN→RUB!$A$2:$C$24,3,0),VLOOKUP((A1027-1),Оп28_BYN→RUB!$A$2:$C$24,3,0)),$B$2:$G$1990,6,0)-VLOOKUP(B1027,$B$2:$G$1990,6,0))/366)</f>
        <v>20.092322250907401</v>
      </c>
      <c r="F1027" s="54">
        <f>COUNTIF(D1028:$D$1990,365)</f>
        <v>597</v>
      </c>
      <c r="G1027" s="54">
        <f>COUNTIF(D1028:$D$1990,366)</f>
        <v>366</v>
      </c>
      <c r="H1027" s="50"/>
    </row>
    <row r="1028" spans="1:8" x14ac:dyDescent="0.25">
      <c r="A1028" s="54">
        <f>COUNTIF($C$3:C1028,"Да")</f>
        <v>11</v>
      </c>
      <c r="B1028" s="53">
        <f t="shared" ref="B1028:B1091" si="32">B1027+1</f>
        <v>46426</v>
      </c>
      <c r="C1028" s="53" t="str">
        <f>IF(ISERROR(VLOOKUP(B1028,Оп28_BYN→RUB!$C$3:$C$24,1,0)),"Нет","Да")</f>
        <v>Нет</v>
      </c>
      <c r="D1028" s="54">
        <f t="shared" ref="D1028:D1091" si="33">IF(MOD(YEAR(B1028),4)=0,366,365)</f>
        <v>365</v>
      </c>
      <c r="E1028" s="55">
        <f>('Все выпуски'!$J$4*'Все выпуски'!$J$8)*((VLOOKUP(IF(C1028="Нет",VLOOKUP(A1028,Оп28_BYN→RUB!$A$2:$C$24,3,0),VLOOKUP((A1028-1),Оп28_BYN→RUB!$A$2:$C$24,3,0)),$B$2:$G$1990,5,0)-VLOOKUP(B1028,$B$2:$G$1990,5,0))/365+(VLOOKUP(IF(C1028="Нет",VLOOKUP(A1028,Оп28_BYN→RUB!$A$2:$C$24,3,0),VLOOKUP((A1028-1),Оп28_BYN→RUB!$A$2:$C$24,3,0)),$B$2:$G$1990,6,0)-VLOOKUP(B1028,$B$2:$G$1990,6,0))/366)</f>
        <v>26.78976300120987</v>
      </c>
      <c r="F1028" s="54">
        <f>COUNTIF(D1029:$D$1990,365)</f>
        <v>596</v>
      </c>
      <c r="G1028" s="54">
        <f>COUNTIF(D1029:$D$1990,366)</f>
        <v>366</v>
      </c>
      <c r="H1028" s="50"/>
    </row>
    <row r="1029" spans="1:8" x14ac:dyDescent="0.25">
      <c r="A1029" s="54">
        <f>COUNTIF($C$3:C1029,"Да")</f>
        <v>11</v>
      </c>
      <c r="B1029" s="53">
        <f t="shared" si="32"/>
        <v>46427</v>
      </c>
      <c r="C1029" s="53" t="str">
        <f>IF(ISERROR(VLOOKUP(B1029,Оп28_BYN→RUB!$C$3:$C$24,1,0)),"Нет","Да")</f>
        <v>Нет</v>
      </c>
      <c r="D1029" s="54">
        <f t="shared" si="33"/>
        <v>365</v>
      </c>
      <c r="E1029" s="55">
        <f>('Все выпуски'!$J$4*'Все выпуски'!$J$8)*((VLOOKUP(IF(C1029="Нет",VLOOKUP(A1029,Оп28_BYN→RUB!$A$2:$C$24,3,0),VLOOKUP((A1029-1),Оп28_BYN→RUB!$A$2:$C$24,3,0)),$B$2:$G$1990,5,0)-VLOOKUP(B1029,$B$2:$G$1990,5,0))/365+(VLOOKUP(IF(C1029="Нет",VLOOKUP(A1029,Оп28_BYN→RUB!$A$2:$C$24,3,0),VLOOKUP((A1029-1),Оп28_BYN→RUB!$A$2:$C$24,3,0)),$B$2:$G$1990,6,0)-VLOOKUP(B1029,$B$2:$G$1990,6,0))/366)</f>
        <v>33.487203751512332</v>
      </c>
      <c r="F1029" s="54">
        <f>COUNTIF(D1030:$D$1990,365)</f>
        <v>595</v>
      </c>
      <c r="G1029" s="54">
        <f>COUNTIF(D1030:$D$1990,366)</f>
        <v>366</v>
      </c>
      <c r="H1029" s="50"/>
    </row>
    <row r="1030" spans="1:8" x14ac:dyDescent="0.25">
      <c r="A1030" s="54">
        <f>COUNTIF($C$3:C1030,"Да")</f>
        <v>11</v>
      </c>
      <c r="B1030" s="53">
        <f t="shared" si="32"/>
        <v>46428</v>
      </c>
      <c r="C1030" s="53" t="str">
        <f>IF(ISERROR(VLOOKUP(B1030,Оп28_BYN→RUB!$C$3:$C$24,1,0)),"Нет","Да")</f>
        <v>Нет</v>
      </c>
      <c r="D1030" s="54">
        <f t="shared" si="33"/>
        <v>365</v>
      </c>
      <c r="E1030" s="55">
        <f>('Все выпуски'!$J$4*'Все выпуски'!$J$8)*((VLOOKUP(IF(C1030="Нет",VLOOKUP(A1030,Оп28_BYN→RUB!$A$2:$C$24,3,0),VLOOKUP((A1030-1),Оп28_BYN→RUB!$A$2:$C$24,3,0)),$B$2:$G$1990,5,0)-VLOOKUP(B1030,$B$2:$G$1990,5,0))/365+(VLOOKUP(IF(C1030="Нет",VLOOKUP(A1030,Оп28_BYN→RUB!$A$2:$C$24,3,0),VLOOKUP((A1030-1),Оп28_BYN→RUB!$A$2:$C$24,3,0)),$B$2:$G$1990,6,0)-VLOOKUP(B1030,$B$2:$G$1990,6,0))/366)</f>
        <v>40.184644501814802</v>
      </c>
      <c r="F1030" s="54">
        <f>COUNTIF(D1031:$D$1990,365)</f>
        <v>594</v>
      </c>
      <c r="G1030" s="54">
        <f>COUNTIF(D1031:$D$1990,366)</f>
        <v>366</v>
      </c>
      <c r="H1030" s="50"/>
    </row>
    <row r="1031" spans="1:8" x14ac:dyDescent="0.25">
      <c r="A1031" s="54">
        <f>COUNTIF($C$3:C1031,"Да")</f>
        <v>11</v>
      </c>
      <c r="B1031" s="53">
        <f t="shared" si="32"/>
        <v>46429</v>
      </c>
      <c r="C1031" s="53" t="str">
        <f>IF(ISERROR(VLOOKUP(B1031,Оп28_BYN→RUB!$C$3:$C$24,1,0)),"Нет","Да")</f>
        <v>Нет</v>
      </c>
      <c r="D1031" s="54">
        <f t="shared" si="33"/>
        <v>365</v>
      </c>
      <c r="E1031" s="55">
        <f>('Все выпуски'!$J$4*'Все выпуски'!$J$8)*((VLOOKUP(IF(C1031="Нет",VLOOKUP(A1031,Оп28_BYN→RUB!$A$2:$C$24,3,0),VLOOKUP((A1031-1),Оп28_BYN→RUB!$A$2:$C$24,3,0)),$B$2:$G$1990,5,0)-VLOOKUP(B1031,$B$2:$G$1990,5,0))/365+(VLOOKUP(IF(C1031="Нет",VLOOKUP(A1031,Оп28_BYN→RUB!$A$2:$C$24,3,0),VLOOKUP((A1031-1),Оп28_BYN→RUB!$A$2:$C$24,3,0)),$B$2:$G$1990,6,0)-VLOOKUP(B1031,$B$2:$G$1990,6,0))/366)</f>
        <v>46.882085252117278</v>
      </c>
      <c r="F1031" s="54">
        <f>COUNTIF(D1032:$D$1990,365)</f>
        <v>593</v>
      </c>
      <c r="G1031" s="54">
        <f>COUNTIF(D1032:$D$1990,366)</f>
        <v>366</v>
      </c>
      <c r="H1031" s="50"/>
    </row>
    <row r="1032" spans="1:8" x14ac:dyDescent="0.25">
      <c r="A1032" s="54">
        <f>COUNTIF($C$3:C1032,"Да")</f>
        <v>11</v>
      </c>
      <c r="B1032" s="53">
        <f t="shared" si="32"/>
        <v>46430</v>
      </c>
      <c r="C1032" s="53" t="str">
        <f>IF(ISERROR(VLOOKUP(B1032,Оп28_BYN→RUB!$C$3:$C$24,1,0)),"Нет","Да")</f>
        <v>Нет</v>
      </c>
      <c r="D1032" s="54">
        <f t="shared" si="33"/>
        <v>365</v>
      </c>
      <c r="E1032" s="55">
        <f>('Все выпуски'!$J$4*'Все выпуски'!$J$8)*((VLOOKUP(IF(C1032="Нет",VLOOKUP(A1032,Оп28_BYN→RUB!$A$2:$C$24,3,0),VLOOKUP((A1032-1),Оп28_BYN→RUB!$A$2:$C$24,3,0)),$B$2:$G$1990,5,0)-VLOOKUP(B1032,$B$2:$G$1990,5,0))/365+(VLOOKUP(IF(C1032="Нет",VLOOKUP(A1032,Оп28_BYN→RUB!$A$2:$C$24,3,0),VLOOKUP((A1032-1),Оп28_BYN→RUB!$A$2:$C$24,3,0)),$B$2:$G$1990,6,0)-VLOOKUP(B1032,$B$2:$G$1990,6,0))/366)</f>
        <v>53.57952600241974</v>
      </c>
      <c r="F1032" s="54">
        <f>COUNTIF(D1033:$D$1990,365)</f>
        <v>592</v>
      </c>
      <c r="G1032" s="54">
        <f>COUNTIF(D1033:$D$1990,366)</f>
        <v>366</v>
      </c>
      <c r="H1032" s="50"/>
    </row>
    <row r="1033" spans="1:8" x14ac:dyDescent="0.25">
      <c r="A1033" s="54">
        <f>COUNTIF($C$3:C1033,"Да")</f>
        <v>11</v>
      </c>
      <c r="B1033" s="53">
        <f t="shared" si="32"/>
        <v>46431</v>
      </c>
      <c r="C1033" s="53" t="str">
        <f>IF(ISERROR(VLOOKUP(B1033,Оп28_BYN→RUB!$C$3:$C$24,1,0)),"Нет","Да")</f>
        <v>Нет</v>
      </c>
      <c r="D1033" s="54">
        <f t="shared" si="33"/>
        <v>365</v>
      </c>
      <c r="E1033" s="55">
        <f>('Все выпуски'!$J$4*'Все выпуски'!$J$8)*((VLOOKUP(IF(C1033="Нет",VLOOKUP(A1033,Оп28_BYN→RUB!$A$2:$C$24,3,0),VLOOKUP((A1033-1),Оп28_BYN→RUB!$A$2:$C$24,3,0)),$B$2:$G$1990,5,0)-VLOOKUP(B1033,$B$2:$G$1990,5,0))/365+(VLOOKUP(IF(C1033="Нет",VLOOKUP(A1033,Оп28_BYN→RUB!$A$2:$C$24,3,0),VLOOKUP((A1033-1),Оп28_BYN→RUB!$A$2:$C$24,3,0)),$B$2:$G$1990,6,0)-VLOOKUP(B1033,$B$2:$G$1990,6,0))/366)</f>
        <v>60.276966752722203</v>
      </c>
      <c r="F1033" s="54">
        <f>COUNTIF(D1034:$D$1990,365)</f>
        <v>591</v>
      </c>
      <c r="G1033" s="54">
        <f>COUNTIF(D1034:$D$1990,366)</f>
        <v>366</v>
      </c>
      <c r="H1033" s="50"/>
    </row>
    <row r="1034" spans="1:8" x14ac:dyDescent="0.25">
      <c r="A1034" s="54">
        <f>COUNTIF($C$3:C1034,"Да")</f>
        <v>11</v>
      </c>
      <c r="B1034" s="53">
        <f t="shared" si="32"/>
        <v>46432</v>
      </c>
      <c r="C1034" s="53" t="str">
        <f>IF(ISERROR(VLOOKUP(B1034,Оп28_BYN→RUB!$C$3:$C$24,1,0)),"Нет","Да")</f>
        <v>Нет</v>
      </c>
      <c r="D1034" s="54">
        <f t="shared" si="33"/>
        <v>365</v>
      </c>
      <c r="E1034" s="55">
        <f>('Все выпуски'!$J$4*'Все выпуски'!$J$8)*((VLOOKUP(IF(C1034="Нет",VLOOKUP(A1034,Оп28_BYN→RUB!$A$2:$C$24,3,0),VLOOKUP((A1034-1),Оп28_BYN→RUB!$A$2:$C$24,3,0)),$B$2:$G$1990,5,0)-VLOOKUP(B1034,$B$2:$G$1990,5,0))/365+(VLOOKUP(IF(C1034="Нет",VLOOKUP(A1034,Оп28_BYN→RUB!$A$2:$C$24,3,0),VLOOKUP((A1034-1),Оп28_BYN→RUB!$A$2:$C$24,3,0)),$B$2:$G$1990,6,0)-VLOOKUP(B1034,$B$2:$G$1990,6,0))/366)</f>
        <v>66.974407503024665</v>
      </c>
      <c r="F1034" s="54">
        <f>COUNTIF(D1035:$D$1990,365)</f>
        <v>590</v>
      </c>
      <c r="G1034" s="54">
        <f>COUNTIF(D1035:$D$1990,366)</f>
        <v>366</v>
      </c>
      <c r="H1034" s="50"/>
    </row>
    <row r="1035" spans="1:8" x14ac:dyDescent="0.25">
      <c r="A1035" s="54">
        <f>COUNTIF($C$3:C1035,"Да")</f>
        <v>11</v>
      </c>
      <c r="B1035" s="53">
        <f t="shared" si="32"/>
        <v>46433</v>
      </c>
      <c r="C1035" s="53" t="str">
        <f>IF(ISERROR(VLOOKUP(B1035,Оп28_BYN→RUB!$C$3:$C$24,1,0)),"Нет","Да")</f>
        <v>Нет</v>
      </c>
      <c r="D1035" s="54">
        <f t="shared" si="33"/>
        <v>365</v>
      </c>
      <c r="E1035" s="55">
        <f>('Все выпуски'!$J$4*'Все выпуски'!$J$8)*((VLOOKUP(IF(C1035="Нет",VLOOKUP(A1035,Оп28_BYN→RUB!$A$2:$C$24,3,0),VLOOKUP((A1035-1),Оп28_BYN→RUB!$A$2:$C$24,3,0)),$B$2:$G$1990,5,0)-VLOOKUP(B1035,$B$2:$G$1990,5,0))/365+(VLOOKUP(IF(C1035="Нет",VLOOKUP(A1035,Оп28_BYN→RUB!$A$2:$C$24,3,0),VLOOKUP((A1035-1),Оп28_BYN→RUB!$A$2:$C$24,3,0)),$B$2:$G$1990,6,0)-VLOOKUP(B1035,$B$2:$G$1990,6,0))/366)</f>
        <v>73.671848253327141</v>
      </c>
      <c r="F1035" s="54">
        <f>COUNTIF(D1036:$D$1990,365)</f>
        <v>589</v>
      </c>
      <c r="G1035" s="54">
        <f>COUNTIF(D1036:$D$1990,366)</f>
        <v>366</v>
      </c>
      <c r="H1035" s="50"/>
    </row>
    <row r="1036" spans="1:8" x14ac:dyDescent="0.25">
      <c r="A1036" s="54">
        <f>COUNTIF($C$3:C1036,"Да")</f>
        <v>11</v>
      </c>
      <c r="B1036" s="53">
        <f t="shared" si="32"/>
        <v>46434</v>
      </c>
      <c r="C1036" s="53" t="str">
        <f>IF(ISERROR(VLOOKUP(B1036,Оп28_BYN→RUB!$C$3:$C$24,1,0)),"Нет","Да")</f>
        <v>Нет</v>
      </c>
      <c r="D1036" s="54">
        <f t="shared" si="33"/>
        <v>365</v>
      </c>
      <c r="E1036" s="55">
        <f>('Все выпуски'!$J$4*'Все выпуски'!$J$8)*((VLOOKUP(IF(C1036="Нет",VLOOKUP(A1036,Оп28_BYN→RUB!$A$2:$C$24,3,0),VLOOKUP((A1036-1),Оп28_BYN→RUB!$A$2:$C$24,3,0)),$B$2:$G$1990,5,0)-VLOOKUP(B1036,$B$2:$G$1990,5,0))/365+(VLOOKUP(IF(C1036="Нет",VLOOKUP(A1036,Оп28_BYN→RUB!$A$2:$C$24,3,0),VLOOKUP((A1036-1),Оп28_BYN→RUB!$A$2:$C$24,3,0)),$B$2:$G$1990,6,0)-VLOOKUP(B1036,$B$2:$G$1990,6,0))/366)</f>
        <v>80.369289003629603</v>
      </c>
      <c r="F1036" s="54">
        <f>COUNTIF(D1037:$D$1990,365)</f>
        <v>588</v>
      </c>
      <c r="G1036" s="54">
        <f>COUNTIF(D1037:$D$1990,366)</f>
        <v>366</v>
      </c>
      <c r="H1036" s="50"/>
    </row>
    <row r="1037" spans="1:8" x14ac:dyDescent="0.25">
      <c r="A1037" s="54">
        <f>COUNTIF($C$3:C1037,"Да")</f>
        <v>11</v>
      </c>
      <c r="B1037" s="53">
        <f t="shared" si="32"/>
        <v>46435</v>
      </c>
      <c r="C1037" s="53" t="str">
        <f>IF(ISERROR(VLOOKUP(B1037,Оп28_BYN→RUB!$C$3:$C$24,1,0)),"Нет","Да")</f>
        <v>Нет</v>
      </c>
      <c r="D1037" s="54">
        <f t="shared" si="33"/>
        <v>365</v>
      </c>
      <c r="E1037" s="55">
        <f>('Все выпуски'!$J$4*'Все выпуски'!$J$8)*((VLOOKUP(IF(C1037="Нет",VLOOKUP(A1037,Оп28_BYN→RUB!$A$2:$C$24,3,0),VLOOKUP((A1037-1),Оп28_BYN→RUB!$A$2:$C$24,3,0)),$B$2:$G$1990,5,0)-VLOOKUP(B1037,$B$2:$G$1990,5,0))/365+(VLOOKUP(IF(C1037="Нет",VLOOKUP(A1037,Оп28_BYN→RUB!$A$2:$C$24,3,0),VLOOKUP((A1037-1),Оп28_BYN→RUB!$A$2:$C$24,3,0)),$B$2:$G$1990,6,0)-VLOOKUP(B1037,$B$2:$G$1990,6,0))/366)</f>
        <v>87.06672975393208</v>
      </c>
      <c r="F1037" s="54">
        <f>COUNTIF(D1038:$D$1990,365)</f>
        <v>587</v>
      </c>
      <c r="G1037" s="54">
        <f>COUNTIF(D1038:$D$1990,366)</f>
        <v>366</v>
      </c>
      <c r="H1037" s="50"/>
    </row>
    <row r="1038" spans="1:8" x14ac:dyDescent="0.25">
      <c r="A1038" s="54">
        <f>COUNTIF($C$3:C1038,"Да")</f>
        <v>11</v>
      </c>
      <c r="B1038" s="53">
        <f t="shared" si="32"/>
        <v>46436</v>
      </c>
      <c r="C1038" s="53" t="str">
        <f>IF(ISERROR(VLOOKUP(B1038,Оп28_BYN→RUB!$C$3:$C$24,1,0)),"Нет","Да")</f>
        <v>Нет</v>
      </c>
      <c r="D1038" s="54">
        <f t="shared" si="33"/>
        <v>365</v>
      </c>
      <c r="E1038" s="55">
        <f>('Все выпуски'!$J$4*'Все выпуски'!$J$8)*((VLOOKUP(IF(C1038="Нет",VLOOKUP(A1038,Оп28_BYN→RUB!$A$2:$C$24,3,0),VLOOKUP((A1038-1),Оп28_BYN→RUB!$A$2:$C$24,3,0)),$B$2:$G$1990,5,0)-VLOOKUP(B1038,$B$2:$G$1990,5,0))/365+(VLOOKUP(IF(C1038="Нет",VLOOKUP(A1038,Оп28_BYN→RUB!$A$2:$C$24,3,0),VLOOKUP((A1038-1),Оп28_BYN→RUB!$A$2:$C$24,3,0)),$B$2:$G$1990,6,0)-VLOOKUP(B1038,$B$2:$G$1990,6,0))/366)</f>
        <v>93.764170504234556</v>
      </c>
      <c r="F1038" s="54">
        <f>COUNTIF(D1039:$D$1990,365)</f>
        <v>586</v>
      </c>
      <c r="G1038" s="54">
        <f>COUNTIF(D1039:$D$1990,366)</f>
        <v>366</v>
      </c>
      <c r="H1038" s="50"/>
    </row>
    <row r="1039" spans="1:8" x14ac:dyDescent="0.25">
      <c r="A1039" s="54">
        <f>COUNTIF($C$3:C1039,"Да")</f>
        <v>11</v>
      </c>
      <c r="B1039" s="53">
        <f t="shared" si="32"/>
        <v>46437</v>
      </c>
      <c r="C1039" s="53" t="str">
        <f>IF(ISERROR(VLOOKUP(B1039,Оп28_BYN→RUB!$C$3:$C$24,1,0)),"Нет","Да")</f>
        <v>Нет</v>
      </c>
      <c r="D1039" s="54">
        <f t="shared" si="33"/>
        <v>365</v>
      </c>
      <c r="E1039" s="55">
        <f>('Все выпуски'!$J$4*'Все выпуски'!$J$8)*((VLOOKUP(IF(C1039="Нет",VLOOKUP(A1039,Оп28_BYN→RUB!$A$2:$C$24,3,0),VLOOKUP((A1039-1),Оп28_BYN→RUB!$A$2:$C$24,3,0)),$B$2:$G$1990,5,0)-VLOOKUP(B1039,$B$2:$G$1990,5,0))/365+(VLOOKUP(IF(C1039="Нет",VLOOKUP(A1039,Оп28_BYN→RUB!$A$2:$C$24,3,0),VLOOKUP((A1039-1),Оп28_BYN→RUB!$A$2:$C$24,3,0)),$B$2:$G$1990,6,0)-VLOOKUP(B1039,$B$2:$G$1990,6,0))/366)</f>
        <v>100.461611254537</v>
      </c>
      <c r="F1039" s="54">
        <f>COUNTIF(D1040:$D$1990,365)</f>
        <v>585</v>
      </c>
      <c r="G1039" s="54">
        <f>COUNTIF(D1040:$D$1990,366)</f>
        <v>366</v>
      </c>
      <c r="H1039" s="50"/>
    </row>
    <row r="1040" spans="1:8" x14ac:dyDescent="0.25">
      <c r="A1040" s="54">
        <f>COUNTIF($C$3:C1040,"Да")</f>
        <v>11</v>
      </c>
      <c r="B1040" s="53">
        <f t="shared" si="32"/>
        <v>46438</v>
      </c>
      <c r="C1040" s="53" t="str">
        <f>IF(ISERROR(VLOOKUP(B1040,Оп28_BYN→RUB!$C$3:$C$24,1,0)),"Нет","Да")</f>
        <v>Нет</v>
      </c>
      <c r="D1040" s="54">
        <f t="shared" si="33"/>
        <v>365</v>
      </c>
      <c r="E1040" s="55">
        <f>('Все выпуски'!$J$4*'Все выпуски'!$J$8)*((VLOOKUP(IF(C1040="Нет",VLOOKUP(A1040,Оп28_BYN→RUB!$A$2:$C$24,3,0),VLOOKUP((A1040-1),Оп28_BYN→RUB!$A$2:$C$24,3,0)),$B$2:$G$1990,5,0)-VLOOKUP(B1040,$B$2:$G$1990,5,0))/365+(VLOOKUP(IF(C1040="Нет",VLOOKUP(A1040,Оп28_BYN→RUB!$A$2:$C$24,3,0),VLOOKUP((A1040-1),Оп28_BYN→RUB!$A$2:$C$24,3,0)),$B$2:$G$1990,6,0)-VLOOKUP(B1040,$B$2:$G$1990,6,0))/366)</f>
        <v>107.15905200483948</v>
      </c>
      <c r="F1040" s="54">
        <f>COUNTIF(D1041:$D$1990,365)</f>
        <v>584</v>
      </c>
      <c r="G1040" s="54">
        <f>COUNTIF(D1041:$D$1990,366)</f>
        <v>366</v>
      </c>
      <c r="H1040" s="50"/>
    </row>
    <row r="1041" spans="1:8" x14ac:dyDescent="0.25">
      <c r="A1041" s="54">
        <f>COUNTIF($C$3:C1041,"Да")</f>
        <v>11</v>
      </c>
      <c r="B1041" s="53">
        <f t="shared" si="32"/>
        <v>46439</v>
      </c>
      <c r="C1041" s="53" t="str">
        <f>IF(ISERROR(VLOOKUP(B1041,Оп28_BYN→RUB!$C$3:$C$24,1,0)),"Нет","Да")</f>
        <v>Нет</v>
      </c>
      <c r="D1041" s="54">
        <f t="shared" si="33"/>
        <v>365</v>
      </c>
      <c r="E1041" s="55">
        <f>('Все выпуски'!$J$4*'Все выпуски'!$J$8)*((VLOOKUP(IF(C1041="Нет",VLOOKUP(A1041,Оп28_BYN→RUB!$A$2:$C$24,3,0),VLOOKUP((A1041-1),Оп28_BYN→RUB!$A$2:$C$24,3,0)),$B$2:$G$1990,5,0)-VLOOKUP(B1041,$B$2:$G$1990,5,0))/365+(VLOOKUP(IF(C1041="Нет",VLOOKUP(A1041,Оп28_BYN→RUB!$A$2:$C$24,3,0),VLOOKUP((A1041-1),Оп28_BYN→RUB!$A$2:$C$24,3,0)),$B$2:$G$1990,6,0)-VLOOKUP(B1041,$B$2:$G$1990,6,0))/366)</f>
        <v>113.85649275514196</v>
      </c>
      <c r="F1041" s="54">
        <f>COUNTIF(D1042:$D$1990,365)</f>
        <v>583</v>
      </c>
      <c r="G1041" s="54">
        <f>COUNTIF(D1042:$D$1990,366)</f>
        <v>366</v>
      </c>
      <c r="H1041" s="50"/>
    </row>
    <row r="1042" spans="1:8" x14ac:dyDescent="0.25">
      <c r="A1042" s="54">
        <f>COUNTIF($C$3:C1042,"Да")</f>
        <v>11</v>
      </c>
      <c r="B1042" s="53">
        <f t="shared" si="32"/>
        <v>46440</v>
      </c>
      <c r="C1042" s="53" t="str">
        <f>IF(ISERROR(VLOOKUP(B1042,Оп28_BYN→RUB!$C$3:$C$24,1,0)),"Нет","Да")</f>
        <v>Нет</v>
      </c>
      <c r="D1042" s="54">
        <f t="shared" si="33"/>
        <v>365</v>
      </c>
      <c r="E1042" s="55">
        <f>('Все выпуски'!$J$4*'Все выпуски'!$J$8)*((VLOOKUP(IF(C1042="Нет",VLOOKUP(A1042,Оп28_BYN→RUB!$A$2:$C$24,3,0),VLOOKUP((A1042-1),Оп28_BYN→RUB!$A$2:$C$24,3,0)),$B$2:$G$1990,5,0)-VLOOKUP(B1042,$B$2:$G$1990,5,0))/365+(VLOOKUP(IF(C1042="Нет",VLOOKUP(A1042,Оп28_BYN→RUB!$A$2:$C$24,3,0),VLOOKUP((A1042-1),Оп28_BYN→RUB!$A$2:$C$24,3,0)),$B$2:$G$1990,6,0)-VLOOKUP(B1042,$B$2:$G$1990,6,0))/366)</f>
        <v>120.55393350544441</v>
      </c>
      <c r="F1042" s="54">
        <f>COUNTIF(D1043:$D$1990,365)</f>
        <v>582</v>
      </c>
      <c r="G1042" s="54">
        <f>COUNTIF(D1043:$D$1990,366)</f>
        <v>366</v>
      </c>
      <c r="H1042" s="50"/>
    </row>
    <row r="1043" spans="1:8" x14ac:dyDescent="0.25">
      <c r="A1043" s="54">
        <f>COUNTIF($C$3:C1043,"Да")</f>
        <v>11</v>
      </c>
      <c r="B1043" s="53">
        <f t="shared" si="32"/>
        <v>46441</v>
      </c>
      <c r="C1043" s="53" t="str">
        <f>IF(ISERROR(VLOOKUP(B1043,Оп28_BYN→RUB!$C$3:$C$24,1,0)),"Нет","Да")</f>
        <v>Нет</v>
      </c>
      <c r="D1043" s="54">
        <f t="shared" si="33"/>
        <v>365</v>
      </c>
      <c r="E1043" s="55">
        <f>('Все выпуски'!$J$4*'Все выпуски'!$J$8)*((VLOOKUP(IF(C1043="Нет",VLOOKUP(A1043,Оп28_BYN→RUB!$A$2:$C$24,3,0),VLOOKUP((A1043-1),Оп28_BYN→RUB!$A$2:$C$24,3,0)),$B$2:$G$1990,5,0)-VLOOKUP(B1043,$B$2:$G$1990,5,0))/365+(VLOOKUP(IF(C1043="Нет",VLOOKUP(A1043,Оп28_BYN→RUB!$A$2:$C$24,3,0),VLOOKUP((A1043-1),Оп28_BYN→RUB!$A$2:$C$24,3,0)),$B$2:$G$1990,6,0)-VLOOKUP(B1043,$B$2:$G$1990,6,0))/366)</f>
        <v>127.25137425574688</v>
      </c>
      <c r="F1043" s="54">
        <f>COUNTIF(D1044:$D$1990,365)</f>
        <v>581</v>
      </c>
      <c r="G1043" s="54">
        <f>COUNTIF(D1044:$D$1990,366)</f>
        <v>366</v>
      </c>
      <c r="H1043" s="50"/>
    </row>
    <row r="1044" spans="1:8" x14ac:dyDescent="0.25">
      <c r="A1044" s="54">
        <f>COUNTIF($C$3:C1044,"Да")</f>
        <v>11</v>
      </c>
      <c r="B1044" s="53">
        <f t="shared" si="32"/>
        <v>46442</v>
      </c>
      <c r="C1044" s="53" t="str">
        <f>IF(ISERROR(VLOOKUP(B1044,Оп28_BYN→RUB!$C$3:$C$24,1,0)),"Нет","Да")</f>
        <v>Нет</v>
      </c>
      <c r="D1044" s="54">
        <f t="shared" si="33"/>
        <v>365</v>
      </c>
      <c r="E1044" s="55">
        <f>('Все выпуски'!$J$4*'Все выпуски'!$J$8)*((VLOOKUP(IF(C1044="Нет",VLOOKUP(A1044,Оп28_BYN→RUB!$A$2:$C$24,3,0),VLOOKUP((A1044-1),Оп28_BYN→RUB!$A$2:$C$24,3,0)),$B$2:$G$1990,5,0)-VLOOKUP(B1044,$B$2:$G$1990,5,0))/365+(VLOOKUP(IF(C1044="Нет",VLOOKUP(A1044,Оп28_BYN→RUB!$A$2:$C$24,3,0),VLOOKUP((A1044-1),Оп28_BYN→RUB!$A$2:$C$24,3,0)),$B$2:$G$1990,6,0)-VLOOKUP(B1044,$B$2:$G$1990,6,0))/366)</f>
        <v>133.94881500604933</v>
      </c>
      <c r="F1044" s="54">
        <f>COUNTIF(D1045:$D$1990,365)</f>
        <v>580</v>
      </c>
      <c r="G1044" s="54">
        <f>COUNTIF(D1045:$D$1990,366)</f>
        <v>366</v>
      </c>
      <c r="H1044" s="50"/>
    </row>
    <row r="1045" spans="1:8" x14ac:dyDescent="0.25">
      <c r="A1045" s="54">
        <f>COUNTIF($C$3:C1045,"Да")</f>
        <v>11</v>
      </c>
      <c r="B1045" s="53">
        <f t="shared" si="32"/>
        <v>46443</v>
      </c>
      <c r="C1045" s="53" t="str">
        <f>IF(ISERROR(VLOOKUP(B1045,Оп28_BYN→RUB!$C$3:$C$24,1,0)),"Нет","Да")</f>
        <v>Нет</v>
      </c>
      <c r="D1045" s="54">
        <f t="shared" si="33"/>
        <v>365</v>
      </c>
      <c r="E1045" s="55">
        <f>('Все выпуски'!$J$4*'Все выпуски'!$J$8)*((VLOOKUP(IF(C1045="Нет",VLOOKUP(A1045,Оп28_BYN→RUB!$A$2:$C$24,3,0),VLOOKUP((A1045-1),Оп28_BYN→RUB!$A$2:$C$24,3,0)),$B$2:$G$1990,5,0)-VLOOKUP(B1045,$B$2:$G$1990,5,0))/365+(VLOOKUP(IF(C1045="Нет",VLOOKUP(A1045,Оп28_BYN→RUB!$A$2:$C$24,3,0),VLOOKUP((A1045-1),Оп28_BYN→RUB!$A$2:$C$24,3,0)),$B$2:$G$1990,6,0)-VLOOKUP(B1045,$B$2:$G$1990,6,0))/366)</f>
        <v>140.64625575635182</v>
      </c>
      <c r="F1045" s="54">
        <f>COUNTIF(D1046:$D$1990,365)</f>
        <v>579</v>
      </c>
      <c r="G1045" s="54">
        <f>COUNTIF(D1046:$D$1990,366)</f>
        <v>366</v>
      </c>
      <c r="H1045" s="50"/>
    </row>
    <row r="1046" spans="1:8" x14ac:dyDescent="0.25">
      <c r="A1046" s="54">
        <f>COUNTIF($C$3:C1046,"Да")</f>
        <v>11</v>
      </c>
      <c r="B1046" s="53">
        <f t="shared" si="32"/>
        <v>46444</v>
      </c>
      <c r="C1046" s="53" t="str">
        <f>IF(ISERROR(VLOOKUP(B1046,Оп28_BYN→RUB!$C$3:$C$24,1,0)),"Нет","Да")</f>
        <v>Нет</v>
      </c>
      <c r="D1046" s="54">
        <f t="shared" si="33"/>
        <v>365</v>
      </c>
      <c r="E1046" s="55">
        <f>('Все выпуски'!$J$4*'Все выпуски'!$J$8)*((VLOOKUP(IF(C1046="Нет",VLOOKUP(A1046,Оп28_BYN→RUB!$A$2:$C$24,3,0),VLOOKUP((A1046-1),Оп28_BYN→RUB!$A$2:$C$24,3,0)),$B$2:$G$1990,5,0)-VLOOKUP(B1046,$B$2:$G$1990,5,0))/365+(VLOOKUP(IF(C1046="Нет",VLOOKUP(A1046,Оп28_BYN→RUB!$A$2:$C$24,3,0),VLOOKUP((A1046-1),Оп28_BYN→RUB!$A$2:$C$24,3,0)),$B$2:$G$1990,6,0)-VLOOKUP(B1046,$B$2:$G$1990,6,0))/366)</f>
        <v>147.34369650665428</v>
      </c>
      <c r="F1046" s="54">
        <f>COUNTIF(D1047:$D$1990,365)</f>
        <v>578</v>
      </c>
      <c r="G1046" s="54">
        <f>COUNTIF(D1047:$D$1990,366)</f>
        <v>366</v>
      </c>
      <c r="H1046" s="50"/>
    </row>
    <row r="1047" spans="1:8" x14ac:dyDescent="0.25">
      <c r="A1047" s="54">
        <f>COUNTIF($C$3:C1047,"Да")</f>
        <v>11</v>
      </c>
      <c r="B1047" s="53">
        <f t="shared" si="32"/>
        <v>46445</v>
      </c>
      <c r="C1047" s="53" t="str">
        <f>IF(ISERROR(VLOOKUP(B1047,Оп28_BYN→RUB!$C$3:$C$24,1,0)),"Нет","Да")</f>
        <v>Нет</v>
      </c>
      <c r="D1047" s="54">
        <f t="shared" si="33"/>
        <v>365</v>
      </c>
      <c r="E1047" s="55">
        <f>('Все выпуски'!$J$4*'Все выпуски'!$J$8)*((VLOOKUP(IF(C1047="Нет",VLOOKUP(A1047,Оп28_BYN→RUB!$A$2:$C$24,3,0),VLOOKUP((A1047-1),Оп28_BYN→RUB!$A$2:$C$24,3,0)),$B$2:$G$1990,5,0)-VLOOKUP(B1047,$B$2:$G$1990,5,0))/365+(VLOOKUP(IF(C1047="Нет",VLOOKUP(A1047,Оп28_BYN→RUB!$A$2:$C$24,3,0),VLOOKUP((A1047-1),Оп28_BYN→RUB!$A$2:$C$24,3,0)),$B$2:$G$1990,6,0)-VLOOKUP(B1047,$B$2:$G$1990,6,0))/366)</f>
        <v>154.04113725695677</v>
      </c>
      <c r="F1047" s="54">
        <f>COUNTIF(D1048:$D$1990,365)</f>
        <v>577</v>
      </c>
      <c r="G1047" s="54">
        <f>COUNTIF(D1048:$D$1990,366)</f>
        <v>366</v>
      </c>
      <c r="H1047" s="50"/>
    </row>
    <row r="1048" spans="1:8" x14ac:dyDescent="0.25">
      <c r="A1048" s="54">
        <f>COUNTIF($C$3:C1048,"Да")</f>
        <v>11</v>
      </c>
      <c r="B1048" s="53">
        <f t="shared" si="32"/>
        <v>46446</v>
      </c>
      <c r="C1048" s="53" t="str">
        <f>IF(ISERROR(VLOOKUP(B1048,Оп28_BYN→RUB!$C$3:$C$24,1,0)),"Нет","Да")</f>
        <v>Нет</v>
      </c>
      <c r="D1048" s="54">
        <f t="shared" si="33"/>
        <v>365</v>
      </c>
      <c r="E1048" s="55">
        <f>('Все выпуски'!$J$4*'Все выпуски'!$J$8)*((VLOOKUP(IF(C1048="Нет",VLOOKUP(A1048,Оп28_BYN→RUB!$A$2:$C$24,3,0),VLOOKUP((A1048-1),Оп28_BYN→RUB!$A$2:$C$24,3,0)),$B$2:$G$1990,5,0)-VLOOKUP(B1048,$B$2:$G$1990,5,0))/365+(VLOOKUP(IF(C1048="Нет",VLOOKUP(A1048,Оп28_BYN→RUB!$A$2:$C$24,3,0),VLOOKUP((A1048-1),Оп28_BYN→RUB!$A$2:$C$24,3,0)),$B$2:$G$1990,6,0)-VLOOKUP(B1048,$B$2:$G$1990,6,0))/366)</f>
        <v>160.73857800725921</v>
      </c>
      <c r="F1048" s="54">
        <f>COUNTIF(D1049:$D$1990,365)</f>
        <v>576</v>
      </c>
      <c r="G1048" s="54">
        <f>COUNTIF(D1049:$D$1990,366)</f>
        <v>366</v>
      </c>
      <c r="H1048" s="50"/>
    </row>
    <row r="1049" spans="1:8" x14ac:dyDescent="0.25">
      <c r="A1049" s="54">
        <f>COUNTIF($C$3:C1049,"Да")</f>
        <v>11</v>
      </c>
      <c r="B1049" s="53">
        <f t="shared" si="32"/>
        <v>46447</v>
      </c>
      <c r="C1049" s="53" t="str">
        <f>IF(ISERROR(VLOOKUP(B1049,Оп28_BYN→RUB!$C$3:$C$24,1,0)),"Нет","Да")</f>
        <v>Нет</v>
      </c>
      <c r="D1049" s="54">
        <f t="shared" si="33"/>
        <v>365</v>
      </c>
      <c r="E1049" s="55">
        <f>('Все выпуски'!$J$4*'Все выпуски'!$J$8)*((VLOOKUP(IF(C1049="Нет",VLOOKUP(A1049,Оп28_BYN→RUB!$A$2:$C$24,3,0),VLOOKUP((A1049-1),Оп28_BYN→RUB!$A$2:$C$24,3,0)),$B$2:$G$1990,5,0)-VLOOKUP(B1049,$B$2:$G$1990,5,0))/365+(VLOOKUP(IF(C1049="Нет",VLOOKUP(A1049,Оп28_BYN→RUB!$A$2:$C$24,3,0),VLOOKUP((A1049-1),Оп28_BYN→RUB!$A$2:$C$24,3,0)),$B$2:$G$1990,6,0)-VLOOKUP(B1049,$B$2:$G$1990,6,0))/366)</f>
        <v>167.43601875756167</v>
      </c>
      <c r="F1049" s="54">
        <f>COUNTIF(D1050:$D$1990,365)</f>
        <v>575</v>
      </c>
      <c r="G1049" s="54">
        <f>COUNTIF(D1050:$D$1990,366)</f>
        <v>366</v>
      </c>
      <c r="H1049" s="50"/>
    </row>
    <row r="1050" spans="1:8" x14ac:dyDescent="0.25">
      <c r="A1050" s="54">
        <f>COUNTIF($C$3:C1050,"Да")</f>
        <v>11</v>
      </c>
      <c r="B1050" s="53">
        <f t="shared" si="32"/>
        <v>46448</v>
      </c>
      <c r="C1050" s="53" t="str">
        <f>IF(ISERROR(VLOOKUP(B1050,Оп28_BYN→RUB!$C$3:$C$24,1,0)),"Нет","Да")</f>
        <v>Нет</v>
      </c>
      <c r="D1050" s="54">
        <f t="shared" si="33"/>
        <v>365</v>
      </c>
      <c r="E1050" s="55">
        <f>('Все выпуски'!$J$4*'Все выпуски'!$J$8)*((VLOOKUP(IF(C1050="Нет",VLOOKUP(A1050,Оп28_BYN→RUB!$A$2:$C$24,3,0),VLOOKUP((A1050-1),Оп28_BYN→RUB!$A$2:$C$24,3,0)),$B$2:$G$1990,5,0)-VLOOKUP(B1050,$B$2:$G$1990,5,0))/365+(VLOOKUP(IF(C1050="Нет",VLOOKUP(A1050,Оп28_BYN→RUB!$A$2:$C$24,3,0),VLOOKUP((A1050-1),Оп28_BYN→RUB!$A$2:$C$24,3,0)),$B$2:$G$1990,6,0)-VLOOKUP(B1050,$B$2:$G$1990,6,0))/366)</f>
        <v>174.13345950786416</v>
      </c>
      <c r="F1050" s="54">
        <f>COUNTIF(D1051:$D$1990,365)</f>
        <v>574</v>
      </c>
      <c r="G1050" s="54">
        <f>COUNTIF(D1051:$D$1990,366)</f>
        <v>366</v>
      </c>
      <c r="H1050" s="50"/>
    </row>
    <row r="1051" spans="1:8" x14ac:dyDescent="0.25">
      <c r="A1051" s="54">
        <f>COUNTIF($C$3:C1051,"Да")</f>
        <v>11</v>
      </c>
      <c r="B1051" s="53">
        <f t="shared" si="32"/>
        <v>46449</v>
      </c>
      <c r="C1051" s="53" t="str">
        <f>IF(ISERROR(VLOOKUP(B1051,Оп28_BYN→RUB!$C$3:$C$24,1,0)),"Нет","Да")</f>
        <v>Нет</v>
      </c>
      <c r="D1051" s="54">
        <f t="shared" si="33"/>
        <v>365</v>
      </c>
      <c r="E1051" s="55">
        <f>('Все выпуски'!$J$4*'Все выпуски'!$J$8)*((VLOOKUP(IF(C1051="Нет",VLOOKUP(A1051,Оп28_BYN→RUB!$A$2:$C$24,3,0),VLOOKUP((A1051-1),Оп28_BYN→RUB!$A$2:$C$24,3,0)),$B$2:$G$1990,5,0)-VLOOKUP(B1051,$B$2:$G$1990,5,0))/365+(VLOOKUP(IF(C1051="Нет",VLOOKUP(A1051,Оп28_BYN→RUB!$A$2:$C$24,3,0),VLOOKUP((A1051-1),Оп28_BYN→RUB!$A$2:$C$24,3,0)),$B$2:$G$1990,6,0)-VLOOKUP(B1051,$B$2:$G$1990,6,0))/366)</f>
        <v>180.83090025816662</v>
      </c>
      <c r="F1051" s="54">
        <f>COUNTIF(D1052:$D$1990,365)</f>
        <v>573</v>
      </c>
      <c r="G1051" s="54">
        <f>COUNTIF(D1052:$D$1990,366)</f>
        <v>366</v>
      </c>
      <c r="H1051" s="50"/>
    </row>
    <row r="1052" spans="1:8" x14ac:dyDescent="0.25">
      <c r="A1052" s="54">
        <f>COUNTIF($C$3:C1052,"Да")</f>
        <v>11</v>
      </c>
      <c r="B1052" s="53">
        <f t="shared" si="32"/>
        <v>46450</v>
      </c>
      <c r="C1052" s="53" t="str">
        <f>IF(ISERROR(VLOOKUP(B1052,Оп28_BYN→RUB!$C$3:$C$24,1,0)),"Нет","Да")</f>
        <v>Нет</v>
      </c>
      <c r="D1052" s="54">
        <f t="shared" si="33"/>
        <v>365</v>
      </c>
      <c r="E1052" s="55">
        <f>('Все выпуски'!$J$4*'Все выпуски'!$J$8)*((VLOOKUP(IF(C1052="Нет",VLOOKUP(A1052,Оп28_BYN→RUB!$A$2:$C$24,3,0),VLOOKUP((A1052-1),Оп28_BYN→RUB!$A$2:$C$24,3,0)),$B$2:$G$1990,5,0)-VLOOKUP(B1052,$B$2:$G$1990,5,0))/365+(VLOOKUP(IF(C1052="Нет",VLOOKUP(A1052,Оп28_BYN→RUB!$A$2:$C$24,3,0),VLOOKUP((A1052-1),Оп28_BYN→RUB!$A$2:$C$24,3,0)),$B$2:$G$1990,6,0)-VLOOKUP(B1052,$B$2:$G$1990,6,0))/366)</f>
        <v>187.52834100846911</v>
      </c>
      <c r="F1052" s="54">
        <f>COUNTIF(D1053:$D$1990,365)</f>
        <v>572</v>
      </c>
      <c r="G1052" s="54">
        <f>COUNTIF(D1053:$D$1990,366)</f>
        <v>366</v>
      </c>
      <c r="H1052" s="50"/>
    </row>
    <row r="1053" spans="1:8" x14ac:dyDescent="0.25">
      <c r="A1053" s="54">
        <f>COUNTIF($C$3:C1053,"Да")</f>
        <v>11</v>
      </c>
      <c r="B1053" s="53">
        <f t="shared" si="32"/>
        <v>46451</v>
      </c>
      <c r="C1053" s="53" t="str">
        <f>IF(ISERROR(VLOOKUP(B1053,Оп28_BYN→RUB!$C$3:$C$24,1,0)),"Нет","Да")</f>
        <v>Нет</v>
      </c>
      <c r="D1053" s="54">
        <f t="shared" si="33"/>
        <v>365</v>
      </c>
      <c r="E1053" s="55">
        <f>('Все выпуски'!$J$4*'Все выпуски'!$J$8)*((VLOOKUP(IF(C1053="Нет",VLOOKUP(A1053,Оп28_BYN→RUB!$A$2:$C$24,3,0),VLOOKUP((A1053-1),Оп28_BYN→RUB!$A$2:$C$24,3,0)),$B$2:$G$1990,5,0)-VLOOKUP(B1053,$B$2:$G$1990,5,0))/365+(VLOOKUP(IF(C1053="Нет",VLOOKUP(A1053,Оп28_BYN→RUB!$A$2:$C$24,3,0),VLOOKUP((A1053-1),Оп28_BYN→RUB!$A$2:$C$24,3,0)),$B$2:$G$1990,6,0)-VLOOKUP(B1053,$B$2:$G$1990,6,0))/366)</f>
        <v>194.22578175877157</v>
      </c>
      <c r="F1053" s="54">
        <f>COUNTIF(D1054:$D$1990,365)</f>
        <v>571</v>
      </c>
      <c r="G1053" s="54">
        <f>COUNTIF(D1054:$D$1990,366)</f>
        <v>366</v>
      </c>
      <c r="H1053" s="50"/>
    </row>
    <row r="1054" spans="1:8" x14ac:dyDescent="0.25">
      <c r="A1054" s="54">
        <f>COUNTIF($C$3:C1054,"Да")</f>
        <v>11</v>
      </c>
      <c r="B1054" s="53">
        <f t="shared" si="32"/>
        <v>46452</v>
      </c>
      <c r="C1054" s="53" t="str">
        <f>IF(ISERROR(VLOOKUP(B1054,Оп28_BYN→RUB!$C$3:$C$24,1,0)),"Нет","Да")</f>
        <v>Нет</v>
      </c>
      <c r="D1054" s="54">
        <f t="shared" si="33"/>
        <v>365</v>
      </c>
      <c r="E1054" s="55">
        <f>('Все выпуски'!$J$4*'Все выпуски'!$J$8)*((VLOOKUP(IF(C1054="Нет",VLOOKUP(A1054,Оп28_BYN→RUB!$A$2:$C$24,3,0),VLOOKUP((A1054-1),Оп28_BYN→RUB!$A$2:$C$24,3,0)),$B$2:$G$1990,5,0)-VLOOKUP(B1054,$B$2:$G$1990,5,0))/365+(VLOOKUP(IF(C1054="Нет",VLOOKUP(A1054,Оп28_BYN→RUB!$A$2:$C$24,3,0),VLOOKUP((A1054-1),Оп28_BYN→RUB!$A$2:$C$24,3,0)),$B$2:$G$1990,6,0)-VLOOKUP(B1054,$B$2:$G$1990,6,0))/366)</f>
        <v>200.92322250907401</v>
      </c>
      <c r="F1054" s="54">
        <f>COUNTIF(D1055:$D$1990,365)</f>
        <v>570</v>
      </c>
      <c r="G1054" s="54">
        <f>COUNTIF(D1055:$D$1990,366)</f>
        <v>366</v>
      </c>
      <c r="H1054" s="50"/>
    </row>
    <row r="1055" spans="1:8" x14ac:dyDescent="0.25">
      <c r="A1055" s="54">
        <f>COUNTIF($C$3:C1055,"Да")</f>
        <v>11</v>
      </c>
      <c r="B1055" s="53">
        <f t="shared" si="32"/>
        <v>46453</v>
      </c>
      <c r="C1055" s="53" t="str">
        <f>IF(ISERROR(VLOOKUP(B1055,Оп28_BYN→RUB!$C$3:$C$24,1,0)),"Нет","Да")</f>
        <v>Нет</v>
      </c>
      <c r="D1055" s="54">
        <f t="shared" si="33"/>
        <v>365</v>
      </c>
      <c r="E1055" s="55">
        <f>('Все выпуски'!$J$4*'Все выпуски'!$J$8)*((VLOOKUP(IF(C1055="Нет",VLOOKUP(A1055,Оп28_BYN→RUB!$A$2:$C$24,3,0),VLOOKUP((A1055-1),Оп28_BYN→RUB!$A$2:$C$24,3,0)),$B$2:$G$1990,5,0)-VLOOKUP(B1055,$B$2:$G$1990,5,0))/365+(VLOOKUP(IF(C1055="Нет",VLOOKUP(A1055,Оп28_BYN→RUB!$A$2:$C$24,3,0),VLOOKUP((A1055-1),Оп28_BYN→RUB!$A$2:$C$24,3,0)),$B$2:$G$1990,6,0)-VLOOKUP(B1055,$B$2:$G$1990,6,0))/366)</f>
        <v>207.6206632593765</v>
      </c>
      <c r="F1055" s="54">
        <f>COUNTIF(D1056:$D$1990,365)</f>
        <v>569</v>
      </c>
      <c r="G1055" s="54">
        <f>COUNTIF(D1056:$D$1990,366)</f>
        <v>366</v>
      </c>
      <c r="H1055" s="50"/>
    </row>
    <row r="1056" spans="1:8" x14ac:dyDescent="0.25">
      <c r="A1056" s="54">
        <f>COUNTIF($C$3:C1056,"Да")</f>
        <v>11</v>
      </c>
      <c r="B1056" s="53">
        <f t="shared" si="32"/>
        <v>46454</v>
      </c>
      <c r="C1056" s="53" t="str">
        <f>IF(ISERROR(VLOOKUP(B1056,Оп28_BYN→RUB!$C$3:$C$24,1,0)),"Нет","Да")</f>
        <v>Нет</v>
      </c>
      <c r="D1056" s="54">
        <f t="shared" si="33"/>
        <v>365</v>
      </c>
      <c r="E1056" s="55">
        <f>('Все выпуски'!$J$4*'Все выпуски'!$J$8)*((VLOOKUP(IF(C1056="Нет",VLOOKUP(A1056,Оп28_BYN→RUB!$A$2:$C$24,3,0),VLOOKUP((A1056-1),Оп28_BYN→RUB!$A$2:$C$24,3,0)),$B$2:$G$1990,5,0)-VLOOKUP(B1056,$B$2:$G$1990,5,0))/365+(VLOOKUP(IF(C1056="Нет",VLOOKUP(A1056,Оп28_BYN→RUB!$A$2:$C$24,3,0),VLOOKUP((A1056-1),Оп28_BYN→RUB!$A$2:$C$24,3,0)),$B$2:$G$1990,6,0)-VLOOKUP(B1056,$B$2:$G$1990,6,0))/366)</f>
        <v>214.31810400967896</v>
      </c>
      <c r="F1056" s="54">
        <f>COUNTIF(D1057:$D$1990,365)</f>
        <v>568</v>
      </c>
      <c r="G1056" s="54">
        <f>COUNTIF(D1057:$D$1990,366)</f>
        <v>366</v>
      </c>
      <c r="H1056" s="50"/>
    </row>
    <row r="1057" spans="1:8" x14ac:dyDescent="0.25">
      <c r="A1057" s="54">
        <f>COUNTIF($C$3:C1057,"Да")</f>
        <v>11</v>
      </c>
      <c r="B1057" s="53">
        <f t="shared" si="32"/>
        <v>46455</v>
      </c>
      <c r="C1057" s="53" t="str">
        <f>IF(ISERROR(VLOOKUP(B1057,Оп28_BYN→RUB!$C$3:$C$24,1,0)),"Нет","Да")</f>
        <v>Нет</v>
      </c>
      <c r="D1057" s="54">
        <f t="shared" si="33"/>
        <v>365</v>
      </c>
      <c r="E1057" s="55">
        <f>('Все выпуски'!$J$4*'Все выпуски'!$J$8)*((VLOOKUP(IF(C1057="Нет",VLOOKUP(A1057,Оп28_BYN→RUB!$A$2:$C$24,3,0),VLOOKUP((A1057-1),Оп28_BYN→RUB!$A$2:$C$24,3,0)),$B$2:$G$1990,5,0)-VLOOKUP(B1057,$B$2:$G$1990,5,0))/365+(VLOOKUP(IF(C1057="Нет",VLOOKUP(A1057,Оп28_BYN→RUB!$A$2:$C$24,3,0),VLOOKUP((A1057-1),Оп28_BYN→RUB!$A$2:$C$24,3,0)),$B$2:$G$1990,6,0)-VLOOKUP(B1057,$B$2:$G$1990,6,0))/366)</f>
        <v>221.01554475998142</v>
      </c>
      <c r="F1057" s="54">
        <f>COUNTIF(D1058:$D$1990,365)</f>
        <v>567</v>
      </c>
      <c r="G1057" s="54">
        <f>COUNTIF(D1058:$D$1990,366)</f>
        <v>366</v>
      </c>
      <c r="H1057" s="50"/>
    </row>
    <row r="1058" spans="1:8" x14ac:dyDescent="0.25">
      <c r="A1058" s="54">
        <f>COUNTIF($C$3:C1058,"Да")</f>
        <v>11</v>
      </c>
      <c r="B1058" s="53">
        <f t="shared" si="32"/>
        <v>46456</v>
      </c>
      <c r="C1058" s="53" t="str">
        <f>IF(ISERROR(VLOOKUP(B1058,Оп28_BYN→RUB!$C$3:$C$24,1,0)),"Нет","Да")</f>
        <v>Нет</v>
      </c>
      <c r="D1058" s="54">
        <f t="shared" si="33"/>
        <v>365</v>
      </c>
      <c r="E1058" s="55">
        <f>('Все выпуски'!$J$4*'Все выпуски'!$J$8)*((VLOOKUP(IF(C1058="Нет",VLOOKUP(A1058,Оп28_BYN→RUB!$A$2:$C$24,3,0),VLOOKUP((A1058-1),Оп28_BYN→RUB!$A$2:$C$24,3,0)),$B$2:$G$1990,5,0)-VLOOKUP(B1058,$B$2:$G$1990,5,0))/365+(VLOOKUP(IF(C1058="Нет",VLOOKUP(A1058,Оп28_BYN→RUB!$A$2:$C$24,3,0),VLOOKUP((A1058-1),Оп28_BYN→RUB!$A$2:$C$24,3,0)),$B$2:$G$1990,6,0)-VLOOKUP(B1058,$B$2:$G$1990,6,0))/366)</f>
        <v>227.71298551028391</v>
      </c>
      <c r="F1058" s="54">
        <f>COUNTIF(D1059:$D$1990,365)</f>
        <v>566</v>
      </c>
      <c r="G1058" s="54">
        <f>COUNTIF(D1059:$D$1990,366)</f>
        <v>366</v>
      </c>
      <c r="H1058" s="50"/>
    </row>
    <row r="1059" spans="1:8" x14ac:dyDescent="0.25">
      <c r="A1059" s="54">
        <f>COUNTIF($C$3:C1059,"Да")</f>
        <v>11</v>
      </c>
      <c r="B1059" s="53">
        <f t="shared" si="32"/>
        <v>46457</v>
      </c>
      <c r="C1059" s="53" t="str">
        <f>IF(ISERROR(VLOOKUP(B1059,Оп28_BYN→RUB!$C$3:$C$24,1,0)),"Нет","Да")</f>
        <v>Нет</v>
      </c>
      <c r="D1059" s="54">
        <f t="shared" si="33"/>
        <v>365</v>
      </c>
      <c r="E1059" s="55">
        <f>('Все выпуски'!$J$4*'Все выпуски'!$J$8)*((VLOOKUP(IF(C1059="Нет",VLOOKUP(A1059,Оп28_BYN→RUB!$A$2:$C$24,3,0),VLOOKUP((A1059-1),Оп28_BYN→RUB!$A$2:$C$24,3,0)),$B$2:$G$1990,5,0)-VLOOKUP(B1059,$B$2:$G$1990,5,0))/365+(VLOOKUP(IF(C1059="Нет",VLOOKUP(A1059,Оп28_BYN→RUB!$A$2:$C$24,3,0),VLOOKUP((A1059-1),Оп28_BYN→RUB!$A$2:$C$24,3,0)),$B$2:$G$1990,6,0)-VLOOKUP(B1059,$B$2:$G$1990,6,0))/366)</f>
        <v>234.41042626058635</v>
      </c>
      <c r="F1059" s="54">
        <f>COUNTIF(D1060:$D$1990,365)</f>
        <v>565</v>
      </c>
      <c r="G1059" s="54">
        <f>COUNTIF(D1060:$D$1990,366)</f>
        <v>366</v>
      </c>
      <c r="H1059" s="50"/>
    </row>
    <row r="1060" spans="1:8" x14ac:dyDescent="0.25">
      <c r="A1060" s="54">
        <f>COUNTIF($C$3:C1060,"Да")</f>
        <v>11</v>
      </c>
      <c r="B1060" s="53">
        <f t="shared" si="32"/>
        <v>46458</v>
      </c>
      <c r="C1060" s="53" t="str">
        <f>IF(ISERROR(VLOOKUP(B1060,Оп28_BYN→RUB!$C$3:$C$24,1,0)),"Нет","Да")</f>
        <v>Нет</v>
      </c>
      <c r="D1060" s="54">
        <f t="shared" si="33"/>
        <v>365</v>
      </c>
      <c r="E1060" s="55">
        <f>('Все выпуски'!$J$4*'Все выпуски'!$J$8)*((VLOOKUP(IF(C1060="Нет",VLOOKUP(A1060,Оп28_BYN→RUB!$A$2:$C$24,3,0),VLOOKUP((A1060-1),Оп28_BYN→RUB!$A$2:$C$24,3,0)),$B$2:$G$1990,5,0)-VLOOKUP(B1060,$B$2:$G$1990,5,0))/365+(VLOOKUP(IF(C1060="Нет",VLOOKUP(A1060,Оп28_BYN→RUB!$A$2:$C$24,3,0),VLOOKUP((A1060-1),Оп28_BYN→RUB!$A$2:$C$24,3,0)),$B$2:$G$1990,6,0)-VLOOKUP(B1060,$B$2:$G$1990,6,0))/366)</f>
        <v>241.10786701088881</v>
      </c>
      <c r="F1060" s="54">
        <f>COUNTIF(D1061:$D$1990,365)</f>
        <v>564</v>
      </c>
      <c r="G1060" s="54">
        <f>COUNTIF(D1061:$D$1990,366)</f>
        <v>366</v>
      </c>
      <c r="H1060" s="50"/>
    </row>
    <row r="1061" spans="1:8" x14ac:dyDescent="0.25">
      <c r="A1061" s="54">
        <f>COUNTIF($C$3:C1061,"Да")</f>
        <v>11</v>
      </c>
      <c r="B1061" s="53">
        <f t="shared" si="32"/>
        <v>46459</v>
      </c>
      <c r="C1061" s="53" t="str">
        <f>IF(ISERROR(VLOOKUP(B1061,Оп28_BYN→RUB!$C$3:$C$24,1,0)),"Нет","Да")</f>
        <v>Нет</v>
      </c>
      <c r="D1061" s="54">
        <f t="shared" si="33"/>
        <v>365</v>
      </c>
      <c r="E1061" s="55">
        <f>('Все выпуски'!$J$4*'Все выпуски'!$J$8)*((VLOOKUP(IF(C1061="Нет",VLOOKUP(A1061,Оп28_BYN→RUB!$A$2:$C$24,3,0),VLOOKUP((A1061-1),Оп28_BYN→RUB!$A$2:$C$24,3,0)),$B$2:$G$1990,5,0)-VLOOKUP(B1061,$B$2:$G$1990,5,0))/365+(VLOOKUP(IF(C1061="Нет",VLOOKUP(A1061,Оп28_BYN→RUB!$A$2:$C$24,3,0),VLOOKUP((A1061-1),Оп28_BYN→RUB!$A$2:$C$24,3,0)),$B$2:$G$1990,6,0)-VLOOKUP(B1061,$B$2:$G$1990,6,0))/366)</f>
        <v>247.8053077611913</v>
      </c>
      <c r="F1061" s="54">
        <f>COUNTIF(D1062:$D$1990,365)</f>
        <v>563</v>
      </c>
      <c r="G1061" s="54">
        <f>COUNTIF(D1062:$D$1990,366)</f>
        <v>366</v>
      </c>
      <c r="H1061" s="50"/>
    </row>
    <row r="1062" spans="1:8" x14ac:dyDescent="0.25">
      <c r="A1062" s="54">
        <f>COUNTIF($C$3:C1062,"Да")</f>
        <v>11</v>
      </c>
      <c r="B1062" s="53">
        <f t="shared" si="32"/>
        <v>46460</v>
      </c>
      <c r="C1062" s="53" t="str">
        <f>IF(ISERROR(VLOOKUP(B1062,Оп28_BYN→RUB!$C$3:$C$24,1,0)),"Нет","Да")</f>
        <v>Нет</v>
      </c>
      <c r="D1062" s="54">
        <f t="shared" si="33"/>
        <v>365</v>
      </c>
      <c r="E1062" s="55">
        <f>('Все выпуски'!$J$4*'Все выпуски'!$J$8)*((VLOOKUP(IF(C1062="Нет",VLOOKUP(A1062,Оп28_BYN→RUB!$A$2:$C$24,3,0),VLOOKUP((A1062-1),Оп28_BYN→RUB!$A$2:$C$24,3,0)),$B$2:$G$1990,5,0)-VLOOKUP(B1062,$B$2:$G$1990,5,0))/365+(VLOOKUP(IF(C1062="Нет",VLOOKUP(A1062,Оп28_BYN→RUB!$A$2:$C$24,3,0),VLOOKUP((A1062-1),Оп28_BYN→RUB!$A$2:$C$24,3,0)),$B$2:$G$1990,6,0)-VLOOKUP(B1062,$B$2:$G$1990,6,0))/366)</f>
        <v>254.50274851149376</v>
      </c>
      <c r="F1062" s="54">
        <f>COUNTIF(D1063:$D$1990,365)</f>
        <v>562</v>
      </c>
      <c r="G1062" s="54">
        <f>COUNTIF(D1063:$D$1990,366)</f>
        <v>366</v>
      </c>
      <c r="H1062" s="50"/>
    </row>
    <row r="1063" spans="1:8" x14ac:dyDescent="0.25">
      <c r="A1063" s="54">
        <f>COUNTIF($C$3:C1063,"Да")</f>
        <v>11</v>
      </c>
      <c r="B1063" s="53">
        <f t="shared" si="32"/>
        <v>46461</v>
      </c>
      <c r="C1063" s="53" t="str">
        <f>IF(ISERROR(VLOOKUP(B1063,Оп28_BYN→RUB!$C$3:$C$24,1,0)),"Нет","Да")</f>
        <v>Нет</v>
      </c>
      <c r="D1063" s="54">
        <f t="shared" si="33"/>
        <v>365</v>
      </c>
      <c r="E1063" s="55">
        <f>('Все выпуски'!$J$4*'Все выпуски'!$J$8)*((VLOOKUP(IF(C1063="Нет",VLOOKUP(A1063,Оп28_BYN→RUB!$A$2:$C$24,3,0),VLOOKUP((A1063-1),Оп28_BYN→RUB!$A$2:$C$24,3,0)),$B$2:$G$1990,5,0)-VLOOKUP(B1063,$B$2:$G$1990,5,0))/365+(VLOOKUP(IF(C1063="Нет",VLOOKUP(A1063,Оп28_BYN→RUB!$A$2:$C$24,3,0),VLOOKUP((A1063-1),Оп28_BYN→RUB!$A$2:$C$24,3,0)),$B$2:$G$1990,6,0)-VLOOKUP(B1063,$B$2:$G$1990,6,0))/366)</f>
        <v>261.20018926179625</v>
      </c>
      <c r="F1063" s="54">
        <f>COUNTIF(D1064:$D$1990,365)</f>
        <v>561</v>
      </c>
      <c r="G1063" s="54">
        <f>COUNTIF(D1064:$D$1990,366)</f>
        <v>366</v>
      </c>
      <c r="H1063" s="50"/>
    </row>
    <row r="1064" spans="1:8" x14ac:dyDescent="0.25">
      <c r="A1064" s="54">
        <f>COUNTIF($C$3:C1064,"Да")</f>
        <v>11</v>
      </c>
      <c r="B1064" s="53">
        <f t="shared" si="32"/>
        <v>46462</v>
      </c>
      <c r="C1064" s="53" t="str">
        <f>IF(ISERROR(VLOOKUP(B1064,Оп28_BYN→RUB!$C$3:$C$24,1,0)),"Нет","Да")</f>
        <v>Нет</v>
      </c>
      <c r="D1064" s="54">
        <f t="shared" si="33"/>
        <v>365</v>
      </c>
      <c r="E1064" s="55">
        <f>('Все выпуски'!$J$4*'Все выпуски'!$J$8)*((VLOOKUP(IF(C1064="Нет",VLOOKUP(A1064,Оп28_BYN→RUB!$A$2:$C$24,3,0),VLOOKUP((A1064-1),Оп28_BYN→RUB!$A$2:$C$24,3,0)),$B$2:$G$1990,5,0)-VLOOKUP(B1064,$B$2:$G$1990,5,0))/365+(VLOOKUP(IF(C1064="Нет",VLOOKUP(A1064,Оп28_BYN→RUB!$A$2:$C$24,3,0),VLOOKUP((A1064-1),Оп28_BYN→RUB!$A$2:$C$24,3,0)),$B$2:$G$1990,6,0)-VLOOKUP(B1064,$B$2:$G$1990,6,0))/366)</f>
        <v>267.89763001209866</v>
      </c>
      <c r="F1064" s="54">
        <f>COUNTIF(D1065:$D$1990,365)</f>
        <v>560</v>
      </c>
      <c r="G1064" s="54">
        <f>COUNTIF(D1065:$D$1990,366)</f>
        <v>366</v>
      </c>
      <c r="H1064" s="50"/>
    </row>
    <row r="1065" spans="1:8" x14ac:dyDescent="0.25">
      <c r="A1065" s="54">
        <f>COUNTIF($C$3:C1065,"Да")</f>
        <v>11</v>
      </c>
      <c r="B1065" s="53">
        <f t="shared" si="32"/>
        <v>46463</v>
      </c>
      <c r="C1065" s="53" t="str">
        <f>IF(ISERROR(VLOOKUP(B1065,Оп28_BYN→RUB!$C$3:$C$24,1,0)),"Нет","Да")</f>
        <v>Нет</v>
      </c>
      <c r="D1065" s="54">
        <f t="shared" si="33"/>
        <v>365</v>
      </c>
      <c r="E1065" s="55">
        <f>('Все выпуски'!$J$4*'Все выпуски'!$J$8)*((VLOOKUP(IF(C1065="Нет",VLOOKUP(A1065,Оп28_BYN→RUB!$A$2:$C$24,3,0),VLOOKUP((A1065-1),Оп28_BYN→RUB!$A$2:$C$24,3,0)),$B$2:$G$1990,5,0)-VLOOKUP(B1065,$B$2:$G$1990,5,0))/365+(VLOOKUP(IF(C1065="Нет",VLOOKUP(A1065,Оп28_BYN→RUB!$A$2:$C$24,3,0),VLOOKUP((A1065-1),Оп28_BYN→RUB!$A$2:$C$24,3,0)),$B$2:$G$1990,6,0)-VLOOKUP(B1065,$B$2:$G$1990,6,0))/366)</f>
        <v>274.59507076240118</v>
      </c>
      <c r="F1065" s="54">
        <f>COUNTIF(D1066:$D$1990,365)</f>
        <v>559</v>
      </c>
      <c r="G1065" s="54">
        <f>COUNTIF(D1066:$D$1990,366)</f>
        <v>366</v>
      </c>
      <c r="H1065" s="50"/>
    </row>
    <row r="1066" spans="1:8" x14ac:dyDescent="0.25">
      <c r="A1066" s="54">
        <f>COUNTIF($C$3:C1066,"Да")</f>
        <v>11</v>
      </c>
      <c r="B1066" s="53">
        <f t="shared" si="32"/>
        <v>46464</v>
      </c>
      <c r="C1066" s="53" t="str">
        <f>IF(ISERROR(VLOOKUP(B1066,Оп28_BYN→RUB!$C$3:$C$24,1,0)),"Нет","Да")</f>
        <v>Нет</v>
      </c>
      <c r="D1066" s="54">
        <f t="shared" si="33"/>
        <v>365</v>
      </c>
      <c r="E1066" s="55">
        <f>('Все выпуски'!$J$4*'Все выпуски'!$J$8)*((VLOOKUP(IF(C1066="Нет",VLOOKUP(A1066,Оп28_BYN→RUB!$A$2:$C$24,3,0),VLOOKUP((A1066-1),Оп28_BYN→RUB!$A$2:$C$24,3,0)),$B$2:$G$1990,5,0)-VLOOKUP(B1066,$B$2:$G$1990,5,0))/365+(VLOOKUP(IF(C1066="Нет",VLOOKUP(A1066,Оп28_BYN→RUB!$A$2:$C$24,3,0),VLOOKUP((A1066-1),Оп28_BYN→RUB!$A$2:$C$24,3,0)),$B$2:$G$1990,6,0)-VLOOKUP(B1066,$B$2:$G$1990,6,0))/366)</f>
        <v>281.29251151270364</v>
      </c>
      <c r="F1066" s="54">
        <f>COUNTIF(D1067:$D$1990,365)</f>
        <v>558</v>
      </c>
      <c r="G1066" s="54">
        <f>COUNTIF(D1067:$D$1990,366)</f>
        <v>366</v>
      </c>
      <c r="H1066" s="50"/>
    </row>
    <row r="1067" spans="1:8" x14ac:dyDescent="0.25">
      <c r="A1067" s="54">
        <f>COUNTIF($C$3:C1067,"Да")</f>
        <v>11</v>
      </c>
      <c r="B1067" s="53">
        <f t="shared" si="32"/>
        <v>46465</v>
      </c>
      <c r="C1067" s="53" t="str">
        <f>IF(ISERROR(VLOOKUP(B1067,Оп28_BYN→RUB!$C$3:$C$24,1,0)),"Нет","Да")</f>
        <v>Нет</v>
      </c>
      <c r="D1067" s="54">
        <f t="shared" si="33"/>
        <v>365</v>
      </c>
      <c r="E1067" s="55">
        <f>('Все выпуски'!$J$4*'Все выпуски'!$J$8)*((VLOOKUP(IF(C1067="Нет",VLOOKUP(A1067,Оп28_BYN→RUB!$A$2:$C$24,3,0),VLOOKUP((A1067-1),Оп28_BYN→RUB!$A$2:$C$24,3,0)),$B$2:$G$1990,5,0)-VLOOKUP(B1067,$B$2:$G$1990,5,0))/365+(VLOOKUP(IF(C1067="Нет",VLOOKUP(A1067,Оп28_BYN→RUB!$A$2:$C$24,3,0),VLOOKUP((A1067-1),Оп28_BYN→RUB!$A$2:$C$24,3,0)),$B$2:$G$1990,6,0)-VLOOKUP(B1067,$B$2:$G$1990,6,0))/366)</f>
        <v>287.9899522630061</v>
      </c>
      <c r="F1067" s="54">
        <f>COUNTIF(D1068:$D$1990,365)</f>
        <v>557</v>
      </c>
      <c r="G1067" s="54">
        <f>COUNTIF(D1068:$D$1990,366)</f>
        <v>366</v>
      </c>
      <c r="H1067" s="50"/>
    </row>
    <row r="1068" spans="1:8" x14ac:dyDescent="0.25">
      <c r="A1068" s="54">
        <f>COUNTIF($C$3:C1068,"Да")</f>
        <v>11</v>
      </c>
      <c r="B1068" s="53">
        <f t="shared" si="32"/>
        <v>46466</v>
      </c>
      <c r="C1068" s="53" t="str">
        <f>IF(ISERROR(VLOOKUP(B1068,Оп28_BYN→RUB!$C$3:$C$24,1,0)),"Нет","Да")</f>
        <v>Нет</v>
      </c>
      <c r="D1068" s="54">
        <f t="shared" si="33"/>
        <v>365</v>
      </c>
      <c r="E1068" s="55">
        <f>('Все выпуски'!$J$4*'Все выпуски'!$J$8)*((VLOOKUP(IF(C1068="Нет",VLOOKUP(A1068,Оп28_BYN→RUB!$A$2:$C$24,3,0),VLOOKUP((A1068-1),Оп28_BYN→RUB!$A$2:$C$24,3,0)),$B$2:$G$1990,5,0)-VLOOKUP(B1068,$B$2:$G$1990,5,0))/365+(VLOOKUP(IF(C1068="Нет",VLOOKUP(A1068,Оп28_BYN→RUB!$A$2:$C$24,3,0),VLOOKUP((A1068-1),Оп28_BYN→RUB!$A$2:$C$24,3,0)),$B$2:$G$1990,6,0)-VLOOKUP(B1068,$B$2:$G$1990,6,0))/366)</f>
        <v>294.68739301330857</v>
      </c>
      <c r="F1068" s="54">
        <f>COUNTIF(D1069:$D$1990,365)</f>
        <v>556</v>
      </c>
      <c r="G1068" s="54">
        <f>COUNTIF(D1069:$D$1990,366)</f>
        <v>366</v>
      </c>
      <c r="H1068" s="50"/>
    </row>
    <row r="1069" spans="1:8" x14ac:dyDescent="0.25">
      <c r="A1069" s="54">
        <f>COUNTIF($C$3:C1069,"Да")</f>
        <v>11</v>
      </c>
      <c r="B1069" s="53">
        <f t="shared" si="32"/>
        <v>46467</v>
      </c>
      <c r="C1069" s="53" t="str">
        <f>IF(ISERROR(VLOOKUP(B1069,Оп28_BYN→RUB!$C$3:$C$24,1,0)),"Нет","Да")</f>
        <v>Нет</v>
      </c>
      <c r="D1069" s="54">
        <f t="shared" si="33"/>
        <v>365</v>
      </c>
      <c r="E1069" s="55">
        <f>('Все выпуски'!$J$4*'Все выпуски'!$J$8)*((VLOOKUP(IF(C1069="Нет",VLOOKUP(A1069,Оп28_BYN→RUB!$A$2:$C$24,3,0),VLOOKUP((A1069-1),Оп28_BYN→RUB!$A$2:$C$24,3,0)),$B$2:$G$1990,5,0)-VLOOKUP(B1069,$B$2:$G$1990,5,0))/365+(VLOOKUP(IF(C1069="Нет",VLOOKUP(A1069,Оп28_BYN→RUB!$A$2:$C$24,3,0),VLOOKUP((A1069-1),Оп28_BYN→RUB!$A$2:$C$24,3,0)),$B$2:$G$1990,6,0)-VLOOKUP(B1069,$B$2:$G$1990,6,0))/366)</f>
        <v>301.38483376361103</v>
      </c>
      <c r="F1069" s="54">
        <f>COUNTIF(D1070:$D$1990,365)</f>
        <v>555</v>
      </c>
      <c r="G1069" s="54">
        <f>COUNTIF(D1070:$D$1990,366)</f>
        <v>366</v>
      </c>
      <c r="H1069" s="50"/>
    </row>
    <row r="1070" spans="1:8" x14ac:dyDescent="0.25">
      <c r="A1070" s="54">
        <f>COUNTIF($C$3:C1070,"Да")</f>
        <v>11</v>
      </c>
      <c r="B1070" s="53">
        <f t="shared" si="32"/>
        <v>46468</v>
      </c>
      <c r="C1070" s="53" t="str">
        <f>IF(ISERROR(VLOOKUP(B1070,Оп28_BYN→RUB!$C$3:$C$24,1,0)),"Нет","Да")</f>
        <v>Нет</v>
      </c>
      <c r="D1070" s="54">
        <f t="shared" si="33"/>
        <v>365</v>
      </c>
      <c r="E1070" s="55">
        <f>('Все выпуски'!$J$4*'Все выпуски'!$J$8)*((VLOOKUP(IF(C1070="Нет",VLOOKUP(A1070,Оп28_BYN→RUB!$A$2:$C$24,3,0),VLOOKUP((A1070-1),Оп28_BYN→RUB!$A$2:$C$24,3,0)),$B$2:$G$1990,5,0)-VLOOKUP(B1070,$B$2:$G$1990,5,0))/365+(VLOOKUP(IF(C1070="Нет",VLOOKUP(A1070,Оп28_BYN→RUB!$A$2:$C$24,3,0),VLOOKUP((A1070-1),Оп28_BYN→RUB!$A$2:$C$24,3,0)),$B$2:$G$1990,6,0)-VLOOKUP(B1070,$B$2:$G$1990,6,0))/366)</f>
        <v>308.08227451391355</v>
      </c>
      <c r="F1070" s="54">
        <f>COUNTIF(D1071:$D$1990,365)</f>
        <v>554</v>
      </c>
      <c r="G1070" s="54">
        <f>COUNTIF(D1071:$D$1990,366)</f>
        <v>366</v>
      </c>
      <c r="H1070" s="50"/>
    </row>
    <row r="1071" spans="1:8" x14ac:dyDescent="0.25">
      <c r="A1071" s="54">
        <f>COUNTIF($C$3:C1071,"Да")</f>
        <v>11</v>
      </c>
      <c r="B1071" s="53">
        <f t="shared" si="32"/>
        <v>46469</v>
      </c>
      <c r="C1071" s="53" t="str">
        <f>IF(ISERROR(VLOOKUP(B1071,Оп28_BYN→RUB!$C$3:$C$24,1,0)),"Нет","Да")</f>
        <v>Нет</v>
      </c>
      <c r="D1071" s="54">
        <f t="shared" si="33"/>
        <v>365</v>
      </c>
      <c r="E1071" s="55">
        <f>('Все выпуски'!$J$4*'Все выпуски'!$J$8)*((VLOOKUP(IF(C1071="Нет",VLOOKUP(A1071,Оп28_BYN→RUB!$A$2:$C$24,3,0),VLOOKUP((A1071-1),Оп28_BYN→RUB!$A$2:$C$24,3,0)),$B$2:$G$1990,5,0)-VLOOKUP(B1071,$B$2:$G$1990,5,0))/365+(VLOOKUP(IF(C1071="Нет",VLOOKUP(A1071,Оп28_BYN→RUB!$A$2:$C$24,3,0),VLOOKUP((A1071-1),Оп28_BYN→RUB!$A$2:$C$24,3,0)),$B$2:$G$1990,6,0)-VLOOKUP(B1071,$B$2:$G$1990,6,0))/366)</f>
        <v>314.77971526421595</v>
      </c>
      <c r="F1071" s="54">
        <f>COUNTIF(D1072:$D$1990,365)</f>
        <v>553</v>
      </c>
      <c r="G1071" s="54">
        <f>COUNTIF(D1072:$D$1990,366)</f>
        <v>366</v>
      </c>
      <c r="H1071" s="50"/>
    </row>
    <row r="1072" spans="1:8" x14ac:dyDescent="0.25">
      <c r="A1072" s="54">
        <f>COUNTIF($C$3:C1072,"Да")</f>
        <v>11</v>
      </c>
      <c r="B1072" s="53">
        <f t="shared" si="32"/>
        <v>46470</v>
      </c>
      <c r="C1072" s="53" t="str">
        <f>IF(ISERROR(VLOOKUP(B1072,Оп28_BYN→RUB!$C$3:$C$24,1,0)),"Нет","Да")</f>
        <v>Нет</v>
      </c>
      <c r="D1072" s="54">
        <f t="shared" si="33"/>
        <v>365</v>
      </c>
      <c r="E1072" s="55">
        <f>('Все выпуски'!$J$4*'Все выпуски'!$J$8)*((VLOOKUP(IF(C1072="Нет",VLOOKUP(A1072,Оп28_BYN→RUB!$A$2:$C$24,3,0),VLOOKUP((A1072-1),Оп28_BYN→RUB!$A$2:$C$24,3,0)),$B$2:$G$1990,5,0)-VLOOKUP(B1072,$B$2:$G$1990,5,0))/365+(VLOOKUP(IF(C1072="Нет",VLOOKUP(A1072,Оп28_BYN→RUB!$A$2:$C$24,3,0),VLOOKUP((A1072-1),Оп28_BYN→RUB!$A$2:$C$24,3,0)),$B$2:$G$1990,6,0)-VLOOKUP(B1072,$B$2:$G$1990,6,0))/366)</f>
        <v>321.47715601451841</v>
      </c>
      <c r="F1072" s="54">
        <f>COUNTIF(D1073:$D$1990,365)</f>
        <v>552</v>
      </c>
      <c r="G1072" s="54">
        <f>COUNTIF(D1073:$D$1990,366)</f>
        <v>366</v>
      </c>
      <c r="H1072" s="50"/>
    </row>
    <row r="1073" spans="1:8" x14ac:dyDescent="0.25">
      <c r="A1073" s="54">
        <f>COUNTIF($C$3:C1073,"Да")</f>
        <v>11</v>
      </c>
      <c r="B1073" s="53">
        <f t="shared" si="32"/>
        <v>46471</v>
      </c>
      <c r="C1073" s="53" t="str">
        <f>IF(ISERROR(VLOOKUP(B1073,Оп28_BYN→RUB!$C$3:$C$24,1,0)),"Нет","Да")</f>
        <v>Нет</v>
      </c>
      <c r="D1073" s="54">
        <f t="shared" si="33"/>
        <v>365</v>
      </c>
      <c r="E1073" s="55">
        <f>('Все выпуски'!$J$4*'Все выпуски'!$J$8)*((VLOOKUP(IF(C1073="Нет",VLOOKUP(A1073,Оп28_BYN→RUB!$A$2:$C$24,3,0),VLOOKUP((A1073-1),Оп28_BYN→RUB!$A$2:$C$24,3,0)),$B$2:$G$1990,5,0)-VLOOKUP(B1073,$B$2:$G$1990,5,0))/365+(VLOOKUP(IF(C1073="Нет",VLOOKUP(A1073,Оп28_BYN→RUB!$A$2:$C$24,3,0),VLOOKUP((A1073-1),Оп28_BYN→RUB!$A$2:$C$24,3,0)),$B$2:$G$1990,6,0)-VLOOKUP(B1073,$B$2:$G$1990,6,0))/366)</f>
        <v>328.17459676482093</v>
      </c>
      <c r="F1073" s="54">
        <f>COUNTIF(D1074:$D$1990,365)</f>
        <v>551</v>
      </c>
      <c r="G1073" s="54">
        <f>COUNTIF(D1074:$D$1990,366)</f>
        <v>366</v>
      </c>
      <c r="H1073" s="50"/>
    </row>
    <row r="1074" spans="1:8" x14ac:dyDescent="0.25">
      <c r="A1074" s="54">
        <f>COUNTIF($C$3:C1074,"Да")</f>
        <v>11</v>
      </c>
      <c r="B1074" s="53">
        <f t="shared" si="32"/>
        <v>46472</v>
      </c>
      <c r="C1074" s="53" t="str">
        <f>IF(ISERROR(VLOOKUP(B1074,Оп28_BYN→RUB!$C$3:$C$24,1,0)),"Нет","Да")</f>
        <v>Нет</v>
      </c>
      <c r="D1074" s="54">
        <f t="shared" si="33"/>
        <v>365</v>
      </c>
      <c r="E1074" s="55">
        <f>('Все выпуски'!$J$4*'Все выпуски'!$J$8)*((VLOOKUP(IF(C1074="Нет",VLOOKUP(A1074,Оп28_BYN→RUB!$A$2:$C$24,3,0),VLOOKUP((A1074-1),Оп28_BYN→RUB!$A$2:$C$24,3,0)),$B$2:$G$1990,5,0)-VLOOKUP(B1074,$B$2:$G$1990,5,0))/365+(VLOOKUP(IF(C1074="Нет",VLOOKUP(A1074,Оп28_BYN→RUB!$A$2:$C$24,3,0),VLOOKUP((A1074-1),Оп28_BYN→RUB!$A$2:$C$24,3,0)),$B$2:$G$1990,6,0)-VLOOKUP(B1074,$B$2:$G$1990,6,0))/366)</f>
        <v>334.87203751512334</v>
      </c>
      <c r="F1074" s="54">
        <f>COUNTIF(D1075:$D$1990,365)</f>
        <v>550</v>
      </c>
      <c r="G1074" s="54">
        <f>COUNTIF(D1075:$D$1990,366)</f>
        <v>366</v>
      </c>
      <c r="H1074" s="50"/>
    </row>
    <row r="1075" spans="1:8" x14ac:dyDescent="0.25">
      <c r="A1075" s="54">
        <f>COUNTIF($C$3:C1075,"Да")</f>
        <v>11</v>
      </c>
      <c r="B1075" s="53">
        <f t="shared" si="32"/>
        <v>46473</v>
      </c>
      <c r="C1075" s="53" t="str">
        <f>IF(ISERROR(VLOOKUP(B1075,Оп28_BYN→RUB!$C$3:$C$24,1,0)),"Нет","Да")</f>
        <v>Нет</v>
      </c>
      <c r="D1075" s="54">
        <f t="shared" si="33"/>
        <v>365</v>
      </c>
      <c r="E1075" s="55">
        <f>('Все выпуски'!$J$4*'Все выпуски'!$J$8)*((VLOOKUP(IF(C1075="Нет",VLOOKUP(A1075,Оп28_BYN→RUB!$A$2:$C$24,3,0),VLOOKUP((A1075-1),Оп28_BYN→RUB!$A$2:$C$24,3,0)),$B$2:$G$1990,5,0)-VLOOKUP(B1075,$B$2:$G$1990,5,0))/365+(VLOOKUP(IF(C1075="Нет",VLOOKUP(A1075,Оп28_BYN→RUB!$A$2:$C$24,3,0),VLOOKUP((A1075-1),Оп28_BYN→RUB!$A$2:$C$24,3,0)),$B$2:$G$1990,6,0)-VLOOKUP(B1075,$B$2:$G$1990,6,0))/366)</f>
        <v>341.56947826542586</v>
      </c>
      <c r="F1075" s="54">
        <f>COUNTIF(D1076:$D$1990,365)</f>
        <v>549</v>
      </c>
      <c r="G1075" s="54">
        <f>COUNTIF(D1076:$D$1990,366)</f>
        <v>366</v>
      </c>
      <c r="H1075" s="50"/>
    </row>
    <row r="1076" spans="1:8" x14ac:dyDescent="0.25">
      <c r="A1076" s="54">
        <f>COUNTIF($C$3:C1076,"Да")</f>
        <v>11</v>
      </c>
      <c r="B1076" s="53">
        <f t="shared" si="32"/>
        <v>46474</v>
      </c>
      <c r="C1076" s="53" t="str">
        <f>IF(ISERROR(VLOOKUP(B1076,Оп28_BYN→RUB!$C$3:$C$24,1,0)),"Нет","Да")</f>
        <v>Нет</v>
      </c>
      <c r="D1076" s="54">
        <f t="shared" si="33"/>
        <v>365</v>
      </c>
      <c r="E1076" s="55">
        <f>('Все выпуски'!$J$4*'Все выпуски'!$J$8)*((VLOOKUP(IF(C1076="Нет",VLOOKUP(A1076,Оп28_BYN→RUB!$A$2:$C$24,3,0),VLOOKUP((A1076-1),Оп28_BYN→RUB!$A$2:$C$24,3,0)),$B$2:$G$1990,5,0)-VLOOKUP(B1076,$B$2:$G$1990,5,0))/365+(VLOOKUP(IF(C1076="Нет",VLOOKUP(A1076,Оп28_BYN→RUB!$A$2:$C$24,3,0),VLOOKUP((A1076-1),Оп28_BYN→RUB!$A$2:$C$24,3,0)),$B$2:$G$1990,6,0)-VLOOKUP(B1076,$B$2:$G$1990,6,0))/366)</f>
        <v>348.26691901572832</v>
      </c>
      <c r="F1076" s="54">
        <f>COUNTIF(D1077:$D$1990,365)</f>
        <v>548</v>
      </c>
      <c r="G1076" s="54">
        <f>COUNTIF(D1077:$D$1990,366)</f>
        <v>366</v>
      </c>
      <c r="H1076" s="50"/>
    </row>
    <row r="1077" spans="1:8" x14ac:dyDescent="0.25">
      <c r="A1077" s="54">
        <f>COUNTIF($C$3:C1077,"Да")</f>
        <v>11</v>
      </c>
      <c r="B1077" s="53">
        <f t="shared" si="32"/>
        <v>46475</v>
      </c>
      <c r="C1077" s="53" t="str">
        <f>IF(ISERROR(VLOOKUP(B1077,Оп28_BYN→RUB!$C$3:$C$24,1,0)),"Нет","Да")</f>
        <v>Нет</v>
      </c>
      <c r="D1077" s="54">
        <f t="shared" si="33"/>
        <v>365</v>
      </c>
      <c r="E1077" s="55">
        <f>('Все выпуски'!$J$4*'Все выпуски'!$J$8)*((VLOOKUP(IF(C1077="Нет",VLOOKUP(A1077,Оп28_BYN→RUB!$A$2:$C$24,3,0),VLOOKUP((A1077-1),Оп28_BYN→RUB!$A$2:$C$24,3,0)),$B$2:$G$1990,5,0)-VLOOKUP(B1077,$B$2:$G$1990,5,0))/365+(VLOOKUP(IF(C1077="Нет",VLOOKUP(A1077,Оп28_BYN→RUB!$A$2:$C$24,3,0),VLOOKUP((A1077-1),Оп28_BYN→RUB!$A$2:$C$24,3,0)),$B$2:$G$1990,6,0)-VLOOKUP(B1077,$B$2:$G$1990,6,0))/366)</f>
        <v>354.96435976603073</v>
      </c>
      <c r="F1077" s="54">
        <f>COUNTIF(D1078:$D$1990,365)</f>
        <v>547</v>
      </c>
      <c r="G1077" s="54">
        <f>COUNTIF(D1078:$D$1990,366)</f>
        <v>366</v>
      </c>
      <c r="H1077" s="50"/>
    </row>
    <row r="1078" spans="1:8" x14ac:dyDescent="0.25">
      <c r="A1078" s="54">
        <f>COUNTIF($C$3:C1078,"Да")</f>
        <v>11</v>
      </c>
      <c r="B1078" s="53">
        <f t="shared" si="32"/>
        <v>46476</v>
      </c>
      <c r="C1078" s="53" t="str">
        <f>IF(ISERROR(VLOOKUP(B1078,Оп28_BYN→RUB!$C$3:$C$24,1,0)),"Нет","Да")</f>
        <v>Нет</v>
      </c>
      <c r="D1078" s="54">
        <f t="shared" si="33"/>
        <v>365</v>
      </c>
      <c r="E1078" s="55">
        <f>('Все выпуски'!$J$4*'Все выпуски'!$J$8)*((VLOOKUP(IF(C1078="Нет",VLOOKUP(A1078,Оп28_BYN→RUB!$A$2:$C$24,3,0),VLOOKUP((A1078-1),Оп28_BYN→RUB!$A$2:$C$24,3,0)),$B$2:$G$1990,5,0)-VLOOKUP(B1078,$B$2:$G$1990,5,0))/365+(VLOOKUP(IF(C1078="Нет",VLOOKUP(A1078,Оп28_BYN→RUB!$A$2:$C$24,3,0),VLOOKUP((A1078-1),Оп28_BYN→RUB!$A$2:$C$24,3,0)),$B$2:$G$1990,6,0)-VLOOKUP(B1078,$B$2:$G$1990,6,0))/366)</f>
        <v>361.66180051633324</v>
      </c>
      <c r="F1078" s="54">
        <f>COUNTIF(D1079:$D$1990,365)</f>
        <v>546</v>
      </c>
      <c r="G1078" s="54">
        <f>COUNTIF(D1079:$D$1990,366)</f>
        <v>366</v>
      </c>
      <c r="H1078" s="50"/>
    </row>
    <row r="1079" spans="1:8" x14ac:dyDescent="0.25">
      <c r="A1079" s="54">
        <f>COUNTIF($C$3:C1079,"Да")</f>
        <v>11</v>
      </c>
      <c r="B1079" s="53">
        <f t="shared" si="32"/>
        <v>46477</v>
      </c>
      <c r="C1079" s="53" t="str">
        <f>IF(ISERROR(VLOOKUP(B1079,Оп28_BYN→RUB!$C$3:$C$24,1,0)),"Нет","Да")</f>
        <v>Нет</v>
      </c>
      <c r="D1079" s="54">
        <f t="shared" si="33"/>
        <v>365</v>
      </c>
      <c r="E1079" s="55">
        <f>('Все выпуски'!$J$4*'Все выпуски'!$J$8)*((VLOOKUP(IF(C1079="Нет",VLOOKUP(A1079,Оп28_BYN→RUB!$A$2:$C$24,3,0),VLOOKUP((A1079-1),Оп28_BYN→RUB!$A$2:$C$24,3,0)),$B$2:$G$1990,5,0)-VLOOKUP(B1079,$B$2:$G$1990,5,0))/365+(VLOOKUP(IF(C1079="Нет",VLOOKUP(A1079,Оп28_BYN→RUB!$A$2:$C$24,3,0),VLOOKUP((A1079-1),Оп28_BYN→RUB!$A$2:$C$24,3,0)),$B$2:$G$1990,6,0)-VLOOKUP(B1079,$B$2:$G$1990,6,0))/366)</f>
        <v>368.35924126663571</v>
      </c>
      <c r="F1079" s="54">
        <f>COUNTIF(D1080:$D$1990,365)</f>
        <v>545</v>
      </c>
      <c r="G1079" s="54">
        <f>COUNTIF(D1080:$D$1990,366)</f>
        <v>366</v>
      </c>
      <c r="H1079" s="50"/>
    </row>
    <row r="1080" spans="1:8" x14ac:dyDescent="0.25">
      <c r="A1080" s="54">
        <f>COUNTIF($C$3:C1080,"Да")</f>
        <v>11</v>
      </c>
      <c r="B1080" s="53">
        <f t="shared" si="32"/>
        <v>46478</v>
      </c>
      <c r="C1080" s="53" t="str">
        <f>IF(ISERROR(VLOOKUP(B1080,Оп28_BYN→RUB!$C$3:$C$24,1,0)),"Нет","Да")</f>
        <v>Нет</v>
      </c>
      <c r="D1080" s="54">
        <f t="shared" si="33"/>
        <v>365</v>
      </c>
      <c r="E1080" s="55">
        <f>('Все выпуски'!$J$4*'Все выпуски'!$J$8)*((VLOOKUP(IF(C1080="Нет",VLOOKUP(A1080,Оп28_BYN→RUB!$A$2:$C$24,3,0),VLOOKUP((A1080-1),Оп28_BYN→RUB!$A$2:$C$24,3,0)),$B$2:$G$1990,5,0)-VLOOKUP(B1080,$B$2:$G$1990,5,0))/365+(VLOOKUP(IF(C1080="Нет",VLOOKUP(A1080,Оп28_BYN→RUB!$A$2:$C$24,3,0),VLOOKUP((A1080-1),Оп28_BYN→RUB!$A$2:$C$24,3,0)),$B$2:$G$1990,6,0)-VLOOKUP(B1080,$B$2:$G$1990,6,0))/366)</f>
        <v>375.05668201693823</v>
      </c>
      <c r="F1080" s="54">
        <f>COUNTIF(D1081:$D$1990,365)</f>
        <v>544</v>
      </c>
      <c r="G1080" s="54">
        <f>COUNTIF(D1081:$D$1990,366)</f>
        <v>366</v>
      </c>
      <c r="H1080" s="50"/>
    </row>
    <row r="1081" spans="1:8" x14ac:dyDescent="0.25">
      <c r="A1081" s="54">
        <f>COUNTIF($C$3:C1081,"Да")</f>
        <v>11</v>
      </c>
      <c r="B1081" s="53">
        <f t="shared" si="32"/>
        <v>46479</v>
      </c>
      <c r="C1081" s="53" t="str">
        <f>IF(ISERROR(VLOOKUP(B1081,Оп28_BYN→RUB!$C$3:$C$24,1,0)),"Нет","Да")</f>
        <v>Нет</v>
      </c>
      <c r="D1081" s="54">
        <f t="shared" si="33"/>
        <v>365</v>
      </c>
      <c r="E1081" s="55">
        <f>('Все выпуски'!$J$4*'Все выпуски'!$J$8)*((VLOOKUP(IF(C1081="Нет",VLOOKUP(A1081,Оп28_BYN→RUB!$A$2:$C$24,3,0),VLOOKUP((A1081-1),Оп28_BYN→RUB!$A$2:$C$24,3,0)),$B$2:$G$1990,5,0)-VLOOKUP(B1081,$B$2:$G$1990,5,0))/365+(VLOOKUP(IF(C1081="Нет",VLOOKUP(A1081,Оп28_BYN→RUB!$A$2:$C$24,3,0),VLOOKUP((A1081-1),Оп28_BYN→RUB!$A$2:$C$24,3,0)),$B$2:$G$1990,6,0)-VLOOKUP(B1081,$B$2:$G$1990,6,0))/366)</f>
        <v>381.75412276724063</v>
      </c>
      <c r="F1081" s="54">
        <f>COUNTIF(D1082:$D$1990,365)</f>
        <v>543</v>
      </c>
      <c r="G1081" s="54">
        <f>COUNTIF(D1082:$D$1990,366)</f>
        <v>366</v>
      </c>
      <c r="H1081" s="50"/>
    </row>
    <row r="1082" spans="1:8" x14ac:dyDescent="0.25">
      <c r="A1082" s="54">
        <f>COUNTIF($C$3:C1082,"Да")</f>
        <v>11</v>
      </c>
      <c r="B1082" s="53">
        <f t="shared" si="32"/>
        <v>46480</v>
      </c>
      <c r="C1082" s="53" t="str">
        <f>IF(ISERROR(VLOOKUP(B1082,Оп28_BYN→RUB!$C$3:$C$24,1,0)),"Нет","Да")</f>
        <v>Нет</v>
      </c>
      <c r="D1082" s="54">
        <f t="shared" si="33"/>
        <v>365</v>
      </c>
      <c r="E1082" s="55">
        <f>('Все выпуски'!$J$4*'Все выпуски'!$J$8)*((VLOOKUP(IF(C1082="Нет",VLOOKUP(A1082,Оп28_BYN→RUB!$A$2:$C$24,3,0),VLOOKUP((A1082-1),Оп28_BYN→RUB!$A$2:$C$24,3,0)),$B$2:$G$1990,5,0)-VLOOKUP(B1082,$B$2:$G$1990,5,0))/365+(VLOOKUP(IF(C1082="Нет",VLOOKUP(A1082,Оп28_BYN→RUB!$A$2:$C$24,3,0),VLOOKUP((A1082-1),Оп28_BYN→RUB!$A$2:$C$24,3,0)),$B$2:$G$1990,6,0)-VLOOKUP(B1082,$B$2:$G$1990,6,0))/366)</f>
        <v>388.45156351754315</v>
      </c>
      <c r="F1082" s="54">
        <f>COUNTIF(D1083:$D$1990,365)</f>
        <v>542</v>
      </c>
      <c r="G1082" s="54">
        <f>COUNTIF(D1083:$D$1990,366)</f>
        <v>366</v>
      </c>
      <c r="H1082" s="50"/>
    </row>
    <row r="1083" spans="1:8" x14ac:dyDescent="0.25">
      <c r="A1083" s="54">
        <f>COUNTIF($C$3:C1083,"Да")</f>
        <v>11</v>
      </c>
      <c r="B1083" s="53">
        <f t="shared" si="32"/>
        <v>46481</v>
      </c>
      <c r="C1083" s="53" t="str">
        <f>IF(ISERROR(VLOOKUP(B1083,Оп28_BYN→RUB!$C$3:$C$24,1,0)),"Нет","Да")</f>
        <v>Нет</v>
      </c>
      <c r="D1083" s="54">
        <f t="shared" si="33"/>
        <v>365</v>
      </c>
      <c r="E1083" s="55">
        <f>('Все выпуски'!$J$4*'Все выпуски'!$J$8)*((VLOOKUP(IF(C1083="Нет",VLOOKUP(A1083,Оп28_BYN→RUB!$A$2:$C$24,3,0),VLOOKUP((A1083-1),Оп28_BYN→RUB!$A$2:$C$24,3,0)),$B$2:$G$1990,5,0)-VLOOKUP(B1083,$B$2:$G$1990,5,0))/365+(VLOOKUP(IF(C1083="Нет",VLOOKUP(A1083,Оп28_BYN→RUB!$A$2:$C$24,3,0),VLOOKUP((A1083-1),Оп28_BYN→RUB!$A$2:$C$24,3,0)),$B$2:$G$1990,6,0)-VLOOKUP(B1083,$B$2:$G$1990,6,0))/366)</f>
        <v>395.14900426784561</v>
      </c>
      <c r="F1083" s="54">
        <f>COUNTIF(D1084:$D$1990,365)</f>
        <v>541</v>
      </c>
      <c r="G1083" s="54">
        <f>COUNTIF(D1084:$D$1990,366)</f>
        <v>366</v>
      </c>
      <c r="H1083" s="50"/>
    </row>
    <row r="1084" spans="1:8" x14ac:dyDescent="0.25">
      <c r="A1084" s="54">
        <f>COUNTIF($C$3:C1084,"Да")</f>
        <v>11</v>
      </c>
      <c r="B1084" s="53">
        <f t="shared" si="32"/>
        <v>46482</v>
      </c>
      <c r="C1084" s="53" t="str">
        <f>IF(ISERROR(VLOOKUP(B1084,Оп28_BYN→RUB!$C$3:$C$24,1,0)),"Нет","Да")</f>
        <v>Нет</v>
      </c>
      <c r="D1084" s="54">
        <f t="shared" si="33"/>
        <v>365</v>
      </c>
      <c r="E1084" s="55">
        <f>('Все выпуски'!$J$4*'Все выпуски'!$J$8)*((VLOOKUP(IF(C1084="Нет",VLOOKUP(A1084,Оп28_BYN→RUB!$A$2:$C$24,3,0),VLOOKUP((A1084-1),Оп28_BYN→RUB!$A$2:$C$24,3,0)),$B$2:$G$1990,5,0)-VLOOKUP(B1084,$B$2:$G$1990,5,0))/365+(VLOOKUP(IF(C1084="Нет",VLOOKUP(A1084,Оп28_BYN→RUB!$A$2:$C$24,3,0),VLOOKUP((A1084-1),Оп28_BYN→RUB!$A$2:$C$24,3,0)),$B$2:$G$1990,6,0)-VLOOKUP(B1084,$B$2:$G$1990,6,0))/366)</f>
        <v>401.84644501814802</v>
      </c>
      <c r="F1084" s="54">
        <f>COUNTIF(D1085:$D$1990,365)</f>
        <v>540</v>
      </c>
      <c r="G1084" s="54">
        <f>COUNTIF(D1085:$D$1990,366)</f>
        <v>366</v>
      </c>
      <c r="H1084" s="50"/>
    </row>
    <row r="1085" spans="1:8" x14ac:dyDescent="0.25">
      <c r="A1085" s="54">
        <f>COUNTIF($C$3:C1085,"Да")</f>
        <v>11</v>
      </c>
      <c r="B1085" s="53">
        <f t="shared" si="32"/>
        <v>46483</v>
      </c>
      <c r="C1085" s="53" t="str">
        <f>IF(ISERROR(VLOOKUP(B1085,Оп28_BYN→RUB!$C$3:$C$24,1,0)),"Нет","Да")</f>
        <v>Нет</v>
      </c>
      <c r="D1085" s="54">
        <f t="shared" si="33"/>
        <v>365</v>
      </c>
      <c r="E1085" s="55">
        <f>('Все выпуски'!$J$4*'Все выпуски'!$J$8)*((VLOOKUP(IF(C1085="Нет",VLOOKUP(A1085,Оп28_BYN→RUB!$A$2:$C$24,3,0),VLOOKUP((A1085-1),Оп28_BYN→RUB!$A$2:$C$24,3,0)),$B$2:$G$1990,5,0)-VLOOKUP(B1085,$B$2:$G$1990,5,0))/365+(VLOOKUP(IF(C1085="Нет",VLOOKUP(A1085,Оп28_BYN→RUB!$A$2:$C$24,3,0),VLOOKUP((A1085-1),Оп28_BYN→RUB!$A$2:$C$24,3,0)),$B$2:$G$1990,6,0)-VLOOKUP(B1085,$B$2:$G$1990,6,0))/366)</f>
        <v>408.54388576845054</v>
      </c>
      <c r="F1085" s="54">
        <f>COUNTIF(D1086:$D$1990,365)</f>
        <v>539</v>
      </c>
      <c r="G1085" s="54">
        <f>COUNTIF(D1086:$D$1990,366)</f>
        <v>366</v>
      </c>
      <c r="H1085" s="50"/>
    </row>
    <row r="1086" spans="1:8" x14ac:dyDescent="0.25">
      <c r="A1086" s="54">
        <f>COUNTIF($C$3:C1086,"Да")</f>
        <v>11</v>
      </c>
      <c r="B1086" s="53">
        <f t="shared" si="32"/>
        <v>46484</v>
      </c>
      <c r="C1086" s="53" t="str">
        <f>IF(ISERROR(VLOOKUP(B1086,Оп28_BYN→RUB!$C$3:$C$24,1,0)),"Нет","Да")</f>
        <v>Нет</v>
      </c>
      <c r="D1086" s="54">
        <f t="shared" si="33"/>
        <v>365</v>
      </c>
      <c r="E1086" s="55">
        <f>('Все выпуски'!$J$4*'Все выпуски'!$J$8)*((VLOOKUP(IF(C1086="Нет",VLOOKUP(A1086,Оп28_BYN→RUB!$A$2:$C$24,3,0),VLOOKUP((A1086-1),Оп28_BYN→RUB!$A$2:$C$24,3,0)),$B$2:$G$1990,5,0)-VLOOKUP(B1086,$B$2:$G$1990,5,0))/365+(VLOOKUP(IF(C1086="Нет",VLOOKUP(A1086,Оп28_BYN→RUB!$A$2:$C$24,3,0),VLOOKUP((A1086-1),Оп28_BYN→RUB!$A$2:$C$24,3,0)),$B$2:$G$1990,6,0)-VLOOKUP(B1086,$B$2:$G$1990,6,0))/366)</f>
        <v>415.241326518753</v>
      </c>
      <c r="F1086" s="54">
        <f>COUNTIF(D1087:$D$1990,365)</f>
        <v>538</v>
      </c>
      <c r="G1086" s="54">
        <f>COUNTIF(D1087:$D$1990,366)</f>
        <v>366</v>
      </c>
      <c r="H1086" s="50"/>
    </row>
    <row r="1087" spans="1:8" x14ac:dyDescent="0.25">
      <c r="A1087" s="54">
        <f>COUNTIF($C$3:C1087,"Да")</f>
        <v>11</v>
      </c>
      <c r="B1087" s="53">
        <f t="shared" si="32"/>
        <v>46485</v>
      </c>
      <c r="C1087" s="53" t="str">
        <f>IF(ISERROR(VLOOKUP(B1087,Оп28_BYN→RUB!$C$3:$C$24,1,0)),"Нет","Да")</f>
        <v>Нет</v>
      </c>
      <c r="D1087" s="54">
        <f t="shared" si="33"/>
        <v>365</v>
      </c>
      <c r="E1087" s="55">
        <f>('Все выпуски'!$J$4*'Все выпуски'!$J$8)*((VLOOKUP(IF(C1087="Нет",VLOOKUP(A1087,Оп28_BYN→RUB!$A$2:$C$24,3,0),VLOOKUP((A1087-1),Оп28_BYN→RUB!$A$2:$C$24,3,0)),$B$2:$G$1990,5,0)-VLOOKUP(B1087,$B$2:$G$1990,5,0))/365+(VLOOKUP(IF(C1087="Нет",VLOOKUP(A1087,Оп28_BYN→RUB!$A$2:$C$24,3,0),VLOOKUP((A1087-1),Оп28_BYN→RUB!$A$2:$C$24,3,0)),$B$2:$G$1990,6,0)-VLOOKUP(B1087,$B$2:$G$1990,6,0))/366)</f>
        <v>421.93876726905546</v>
      </c>
      <c r="F1087" s="54">
        <f>COUNTIF(D1088:$D$1990,365)</f>
        <v>537</v>
      </c>
      <c r="G1087" s="54">
        <f>COUNTIF(D1088:$D$1990,366)</f>
        <v>366</v>
      </c>
      <c r="H1087" s="50"/>
    </row>
    <row r="1088" spans="1:8" x14ac:dyDescent="0.25">
      <c r="A1088" s="54">
        <f>COUNTIF($C$3:C1088,"Да")</f>
        <v>11</v>
      </c>
      <c r="B1088" s="53">
        <f t="shared" si="32"/>
        <v>46486</v>
      </c>
      <c r="C1088" s="53" t="str">
        <f>IF(ISERROR(VLOOKUP(B1088,Оп28_BYN→RUB!$C$3:$C$24,1,0)),"Нет","Да")</f>
        <v>Нет</v>
      </c>
      <c r="D1088" s="54">
        <f t="shared" si="33"/>
        <v>365</v>
      </c>
      <c r="E1088" s="55">
        <f>('Все выпуски'!$J$4*'Все выпуски'!$J$8)*((VLOOKUP(IF(C1088="Нет",VLOOKUP(A1088,Оп28_BYN→RUB!$A$2:$C$24,3,0),VLOOKUP((A1088-1),Оп28_BYN→RUB!$A$2:$C$24,3,0)),$B$2:$G$1990,5,0)-VLOOKUP(B1088,$B$2:$G$1990,5,0))/365+(VLOOKUP(IF(C1088="Нет",VLOOKUP(A1088,Оп28_BYN→RUB!$A$2:$C$24,3,0),VLOOKUP((A1088-1),Оп28_BYN→RUB!$A$2:$C$24,3,0)),$B$2:$G$1990,6,0)-VLOOKUP(B1088,$B$2:$G$1990,6,0))/366)</f>
        <v>428.63620801935792</v>
      </c>
      <c r="F1088" s="54">
        <f>COUNTIF(D1089:$D$1990,365)</f>
        <v>536</v>
      </c>
      <c r="G1088" s="54">
        <f>COUNTIF(D1089:$D$1990,366)</f>
        <v>366</v>
      </c>
      <c r="H1088" s="50"/>
    </row>
    <row r="1089" spans="1:8" x14ac:dyDescent="0.25">
      <c r="A1089" s="54">
        <f>COUNTIF($C$3:C1089,"Да")</f>
        <v>11</v>
      </c>
      <c r="B1089" s="53">
        <f t="shared" si="32"/>
        <v>46487</v>
      </c>
      <c r="C1089" s="53" t="str">
        <f>IF(ISERROR(VLOOKUP(B1089,Оп28_BYN→RUB!$C$3:$C$24,1,0)),"Нет","Да")</f>
        <v>Нет</v>
      </c>
      <c r="D1089" s="54">
        <f t="shared" si="33"/>
        <v>365</v>
      </c>
      <c r="E1089" s="55">
        <f>('Все выпуски'!$J$4*'Все выпуски'!$J$8)*((VLOOKUP(IF(C1089="Нет",VLOOKUP(A1089,Оп28_BYN→RUB!$A$2:$C$24,3,0),VLOOKUP((A1089-1),Оп28_BYN→RUB!$A$2:$C$24,3,0)),$B$2:$G$1990,5,0)-VLOOKUP(B1089,$B$2:$G$1990,5,0))/365+(VLOOKUP(IF(C1089="Нет",VLOOKUP(A1089,Оп28_BYN→RUB!$A$2:$C$24,3,0),VLOOKUP((A1089-1),Оп28_BYN→RUB!$A$2:$C$24,3,0)),$B$2:$G$1990,6,0)-VLOOKUP(B1089,$B$2:$G$1990,6,0))/366)</f>
        <v>435.33364876966039</v>
      </c>
      <c r="F1089" s="54">
        <f>COUNTIF(D1090:$D$1990,365)</f>
        <v>535</v>
      </c>
      <c r="G1089" s="54">
        <f>COUNTIF(D1090:$D$1990,366)</f>
        <v>366</v>
      </c>
      <c r="H1089" s="50"/>
    </row>
    <row r="1090" spans="1:8" x14ac:dyDescent="0.25">
      <c r="A1090" s="54">
        <f>COUNTIF($C$3:C1090,"Да")</f>
        <v>11</v>
      </c>
      <c r="B1090" s="53">
        <f t="shared" si="32"/>
        <v>46488</v>
      </c>
      <c r="C1090" s="53" t="str">
        <f>IF(ISERROR(VLOOKUP(B1090,Оп28_BYN→RUB!$C$3:$C$24,1,0)),"Нет","Да")</f>
        <v>Нет</v>
      </c>
      <c r="D1090" s="54">
        <f t="shared" si="33"/>
        <v>365</v>
      </c>
      <c r="E1090" s="55">
        <f>('Все выпуски'!$J$4*'Все выпуски'!$J$8)*((VLOOKUP(IF(C1090="Нет",VLOOKUP(A1090,Оп28_BYN→RUB!$A$2:$C$24,3,0),VLOOKUP((A1090-1),Оп28_BYN→RUB!$A$2:$C$24,3,0)),$B$2:$G$1990,5,0)-VLOOKUP(B1090,$B$2:$G$1990,5,0))/365+(VLOOKUP(IF(C1090="Нет",VLOOKUP(A1090,Оп28_BYN→RUB!$A$2:$C$24,3,0),VLOOKUP((A1090-1),Оп28_BYN→RUB!$A$2:$C$24,3,0)),$B$2:$G$1990,6,0)-VLOOKUP(B1090,$B$2:$G$1990,6,0))/366)</f>
        <v>442.03108951996285</v>
      </c>
      <c r="F1090" s="54">
        <f>COUNTIF(D1091:$D$1990,365)</f>
        <v>534</v>
      </c>
      <c r="G1090" s="54">
        <f>COUNTIF(D1091:$D$1990,366)</f>
        <v>366</v>
      </c>
      <c r="H1090" s="50"/>
    </row>
    <row r="1091" spans="1:8" x14ac:dyDescent="0.25">
      <c r="A1091" s="54">
        <f>COUNTIF($C$3:C1091,"Да")</f>
        <v>11</v>
      </c>
      <c r="B1091" s="53">
        <f t="shared" si="32"/>
        <v>46489</v>
      </c>
      <c r="C1091" s="53" t="str">
        <f>IF(ISERROR(VLOOKUP(B1091,Оп28_BYN→RUB!$C$3:$C$24,1,0)),"Нет","Да")</f>
        <v>Нет</v>
      </c>
      <c r="D1091" s="54">
        <f t="shared" si="33"/>
        <v>365</v>
      </c>
      <c r="E1091" s="55">
        <f>('Все выпуски'!$J$4*'Все выпуски'!$J$8)*((VLOOKUP(IF(C1091="Нет",VLOOKUP(A1091,Оп28_BYN→RUB!$A$2:$C$24,3,0),VLOOKUP((A1091-1),Оп28_BYN→RUB!$A$2:$C$24,3,0)),$B$2:$G$1990,5,0)-VLOOKUP(B1091,$B$2:$G$1990,5,0))/365+(VLOOKUP(IF(C1091="Нет",VLOOKUP(A1091,Оп28_BYN→RUB!$A$2:$C$24,3,0),VLOOKUP((A1091-1),Оп28_BYN→RUB!$A$2:$C$24,3,0)),$B$2:$G$1990,6,0)-VLOOKUP(B1091,$B$2:$G$1990,6,0))/366)</f>
        <v>448.72853027026531</v>
      </c>
      <c r="F1091" s="54">
        <f>COUNTIF(D1092:$D$1990,365)</f>
        <v>533</v>
      </c>
      <c r="G1091" s="54">
        <f>COUNTIF(D1092:$D$1990,366)</f>
        <v>366</v>
      </c>
      <c r="H1091" s="50"/>
    </row>
    <row r="1092" spans="1:8" x14ac:dyDescent="0.25">
      <c r="A1092" s="54">
        <f>COUNTIF($C$3:C1092,"Да")</f>
        <v>11</v>
      </c>
      <c r="B1092" s="53">
        <f t="shared" ref="B1092:B1155" si="34">B1091+1</f>
        <v>46490</v>
      </c>
      <c r="C1092" s="53" t="str">
        <f>IF(ISERROR(VLOOKUP(B1092,Оп28_BYN→RUB!$C$3:$C$24,1,0)),"Нет","Да")</f>
        <v>Нет</v>
      </c>
      <c r="D1092" s="54">
        <f t="shared" ref="D1092:D1155" si="35">IF(MOD(YEAR(B1092),4)=0,366,365)</f>
        <v>365</v>
      </c>
      <c r="E1092" s="55">
        <f>('Все выпуски'!$J$4*'Все выпуски'!$J$8)*((VLOOKUP(IF(C1092="Нет",VLOOKUP(A1092,Оп28_BYN→RUB!$A$2:$C$24,3,0),VLOOKUP((A1092-1),Оп28_BYN→RUB!$A$2:$C$24,3,0)),$B$2:$G$1990,5,0)-VLOOKUP(B1092,$B$2:$G$1990,5,0))/365+(VLOOKUP(IF(C1092="Нет",VLOOKUP(A1092,Оп28_BYN→RUB!$A$2:$C$24,3,0),VLOOKUP((A1092-1),Оп28_BYN→RUB!$A$2:$C$24,3,0)),$B$2:$G$1990,6,0)-VLOOKUP(B1092,$B$2:$G$1990,6,0))/366)</f>
        <v>455.42597102056783</v>
      </c>
      <c r="F1092" s="54">
        <f>COUNTIF(D1093:$D$1990,365)</f>
        <v>532</v>
      </c>
      <c r="G1092" s="54">
        <f>COUNTIF(D1093:$D$1990,366)</f>
        <v>366</v>
      </c>
      <c r="H1092" s="50"/>
    </row>
    <row r="1093" spans="1:8" x14ac:dyDescent="0.25">
      <c r="A1093" s="54">
        <f>COUNTIF($C$3:C1093,"Да")</f>
        <v>11</v>
      </c>
      <c r="B1093" s="53">
        <f t="shared" si="34"/>
        <v>46491</v>
      </c>
      <c r="C1093" s="53" t="str">
        <f>IF(ISERROR(VLOOKUP(B1093,Оп28_BYN→RUB!$C$3:$C$24,1,0)),"Нет","Да")</f>
        <v>Нет</v>
      </c>
      <c r="D1093" s="54">
        <f t="shared" si="35"/>
        <v>365</v>
      </c>
      <c r="E1093" s="55">
        <f>('Все выпуски'!$J$4*'Все выпуски'!$J$8)*((VLOOKUP(IF(C1093="Нет",VLOOKUP(A1093,Оп28_BYN→RUB!$A$2:$C$24,3,0),VLOOKUP((A1093-1),Оп28_BYN→RUB!$A$2:$C$24,3,0)),$B$2:$G$1990,5,0)-VLOOKUP(B1093,$B$2:$G$1990,5,0))/365+(VLOOKUP(IF(C1093="Нет",VLOOKUP(A1093,Оп28_BYN→RUB!$A$2:$C$24,3,0),VLOOKUP((A1093-1),Оп28_BYN→RUB!$A$2:$C$24,3,0)),$B$2:$G$1990,6,0)-VLOOKUP(B1093,$B$2:$G$1990,6,0))/366)</f>
        <v>462.12341177087023</v>
      </c>
      <c r="F1093" s="54">
        <f>COUNTIF(D1094:$D$1990,365)</f>
        <v>531</v>
      </c>
      <c r="G1093" s="54">
        <f>COUNTIF(D1094:$D$1990,366)</f>
        <v>366</v>
      </c>
      <c r="H1093" s="50"/>
    </row>
    <row r="1094" spans="1:8" x14ac:dyDescent="0.25">
      <c r="A1094" s="54">
        <f>COUNTIF($C$3:C1094,"Да")</f>
        <v>11</v>
      </c>
      <c r="B1094" s="53">
        <f t="shared" si="34"/>
        <v>46492</v>
      </c>
      <c r="C1094" s="53" t="str">
        <f>IF(ISERROR(VLOOKUP(B1094,Оп28_BYN→RUB!$C$3:$C$24,1,0)),"Нет","Да")</f>
        <v>Нет</v>
      </c>
      <c r="D1094" s="54">
        <f t="shared" si="35"/>
        <v>365</v>
      </c>
      <c r="E1094" s="55">
        <f>('Все выпуски'!$J$4*'Все выпуски'!$J$8)*((VLOOKUP(IF(C1094="Нет",VLOOKUP(A1094,Оп28_BYN→RUB!$A$2:$C$24,3,0),VLOOKUP((A1094-1),Оп28_BYN→RUB!$A$2:$C$24,3,0)),$B$2:$G$1990,5,0)-VLOOKUP(B1094,$B$2:$G$1990,5,0))/365+(VLOOKUP(IF(C1094="Нет",VLOOKUP(A1094,Оп28_BYN→RUB!$A$2:$C$24,3,0),VLOOKUP((A1094-1),Оп28_BYN→RUB!$A$2:$C$24,3,0)),$B$2:$G$1990,6,0)-VLOOKUP(B1094,$B$2:$G$1990,6,0))/366)</f>
        <v>468.8208525211727</v>
      </c>
      <c r="F1094" s="54">
        <f>COUNTIF(D1095:$D$1990,365)</f>
        <v>530</v>
      </c>
      <c r="G1094" s="54">
        <f>COUNTIF(D1095:$D$1990,366)</f>
        <v>366</v>
      </c>
      <c r="H1094" s="50"/>
    </row>
    <row r="1095" spans="1:8" x14ac:dyDescent="0.25">
      <c r="A1095" s="54">
        <f>COUNTIF($C$3:C1095,"Да")</f>
        <v>11</v>
      </c>
      <c r="B1095" s="53">
        <f t="shared" si="34"/>
        <v>46493</v>
      </c>
      <c r="C1095" s="53" t="str">
        <f>IF(ISERROR(VLOOKUP(B1095,Оп28_BYN→RUB!$C$3:$C$24,1,0)),"Нет","Да")</f>
        <v>Нет</v>
      </c>
      <c r="D1095" s="54">
        <f t="shared" si="35"/>
        <v>365</v>
      </c>
      <c r="E1095" s="55">
        <f>('Все выпуски'!$J$4*'Все выпуски'!$J$8)*((VLOOKUP(IF(C1095="Нет",VLOOKUP(A1095,Оп28_BYN→RUB!$A$2:$C$24,3,0),VLOOKUP((A1095-1),Оп28_BYN→RUB!$A$2:$C$24,3,0)),$B$2:$G$1990,5,0)-VLOOKUP(B1095,$B$2:$G$1990,5,0))/365+(VLOOKUP(IF(C1095="Нет",VLOOKUP(A1095,Оп28_BYN→RUB!$A$2:$C$24,3,0),VLOOKUP((A1095-1),Оп28_BYN→RUB!$A$2:$C$24,3,0)),$B$2:$G$1990,6,0)-VLOOKUP(B1095,$B$2:$G$1990,6,0))/366)</f>
        <v>475.51829327147522</v>
      </c>
      <c r="F1095" s="54">
        <f>COUNTIF(D1096:$D$1990,365)</f>
        <v>529</v>
      </c>
      <c r="G1095" s="54">
        <f>COUNTIF(D1096:$D$1990,366)</f>
        <v>366</v>
      </c>
      <c r="H1095" s="50"/>
    </row>
    <row r="1096" spans="1:8" x14ac:dyDescent="0.25">
      <c r="A1096" s="54">
        <f>COUNTIF($C$3:C1096,"Да")</f>
        <v>11</v>
      </c>
      <c r="B1096" s="53">
        <f t="shared" si="34"/>
        <v>46494</v>
      </c>
      <c r="C1096" s="53" t="str">
        <f>IF(ISERROR(VLOOKUP(B1096,Оп28_BYN→RUB!$C$3:$C$24,1,0)),"Нет","Да")</f>
        <v>Нет</v>
      </c>
      <c r="D1096" s="54">
        <f t="shared" si="35"/>
        <v>365</v>
      </c>
      <c r="E1096" s="55">
        <f>('Все выпуски'!$J$4*'Все выпуски'!$J$8)*((VLOOKUP(IF(C1096="Нет",VLOOKUP(A1096,Оп28_BYN→RUB!$A$2:$C$24,3,0),VLOOKUP((A1096-1),Оп28_BYN→RUB!$A$2:$C$24,3,0)),$B$2:$G$1990,5,0)-VLOOKUP(B1096,$B$2:$G$1990,5,0))/365+(VLOOKUP(IF(C1096="Нет",VLOOKUP(A1096,Оп28_BYN→RUB!$A$2:$C$24,3,0),VLOOKUP((A1096-1),Оп28_BYN→RUB!$A$2:$C$24,3,0)),$B$2:$G$1990,6,0)-VLOOKUP(B1096,$B$2:$G$1990,6,0))/366)</f>
        <v>482.21573402177762</v>
      </c>
      <c r="F1096" s="54">
        <f>COUNTIF(D1097:$D$1990,365)</f>
        <v>528</v>
      </c>
      <c r="G1096" s="54">
        <f>COUNTIF(D1097:$D$1990,366)</f>
        <v>366</v>
      </c>
      <c r="H1096" s="50"/>
    </row>
    <row r="1097" spans="1:8" x14ac:dyDescent="0.25">
      <c r="A1097" s="54">
        <f>COUNTIF($C$3:C1097,"Да")</f>
        <v>11</v>
      </c>
      <c r="B1097" s="53">
        <f t="shared" si="34"/>
        <v>46495</v>
      </c>
      <c r="C1097" s="53" t="str">
        <f>IF(ISERROR(VLOOKUP(B1097,Оп28_BYN→RUB!$C$3:$C$24,1,0)),"Нет","Да")</f>
        <v>Нет</v>
      </c>
      <c r="D1097" s="54">
        <f t="shared" si="35"/>
        <v>365</v>
      </c>
      <c r="E1097" s="55">
        <f>('Все выпуски'!$J$4*'Все выпуски'!$J$8)*((VLOOKUP(IF(C1097="Нет",VLOOKUP(A1097,Оп28_BYN→RUB!$A$2:$C$24,3,0),VLOOKUP((A1097-1),Оп28_BYN→RUB!$A$2:$C$24,3,0)),$B$2:$G$1990,5,0)-VLOOKUP(B1097,$B$2:$G$1990,5,0))/365+(VLOOKUP(IF(C1097="Нет",VLOOKUP(A1097,Оп28_BYN→RUB!$A$2:$C$24,3,0),VLOOKUP((A1097-1),Оп28_BYN→RUB!$A$2:$C$24,3,0)),$B$2:$G$1990,6,0)-VLOOKUP(B1097,$B$2:$G$1990,6,0))/366)</f>
        <v>488.91317477208014</v>
      </c>
      <c r="F1097" s="54">
        <f>COUNTIF(D1098:$D$1990,365)</f>
        <v>527</v>
      </c>
      <c r="G1097" s="54">
        <f>COUNTIF(D1098:$D$1990,366)</f>
        <v>366</v>
      </c>
      <c r="H1097" s="50"/>
    </row>
    <row r="1098" spans="1:8" x14ac:dyDescent="0.25">
      <c r="A1098" s="54">
        <f>COUNTIF($C$3:C1098,"Да")</f>
        <v>11</v>
      </c>
      <c r="B1098" s="53">
        <f t="shared" si="34"/>
        <v>46496</v>
      </c>
      <c r="C1098" s="53" t="str">
        <f>IF(ISERROR(VLOOKUP(B1098,Оп28_BYN→RUB!$C$3:$C$24,1,0)),"Нет","Да")</f>
        <v>Нет</v>
      </c>
      <c r="D1098" s="54">
        <f t="shared" si="35"/>
        <v>365</v>
      </c>
      <c r="E1098" s="55">
        <f>('Все выпуски'!$J$4*'Все выпуски'!$J$8)*((VLOOKUP(IF(C1098="Нет",VLOOKUP(A1098,Оп28_BYN→RUB!$A$2:$C$24,3,0),VLOOKUP((A1098-1),Оп28_BYN→RUB!$A$2:$C$24,3,0)),$B$2:$G$1990,5,0)-VLOOKUP(B1098,$B$2:$G$1990,5,0))/365+(VLOOKUP(IF(C1098="Нет",VLOOKUP(A1098,Оп28_BYN→RUB!$A$2:$C$24,3,0),VLOOKUP((A1098-1),Оп28_BYN→RUB!$A$2:$C$24,3,0)),$B$2:$G$1990,6,0)-VLOOKUP(B1098,$B$2:$G$1990,6,0))/366)</f>
        <v>495.6106155223826</v>
      </c>
      <c r="F1098" s="54">
        <f>COUNTIF(D1099:$D$1990,365)</f>
        <v>526</v>
      </c>
      <c r="G1098" s="54">
        <f>COUNTIF(D1099:$D$1990,366)</f>
        <v>366</v>
      </c>
      <c r="H1098" s="50"/>
    </row>
    <row r="1099" spans="1:8" x14ac:dyDescent="0.25">
      <c r="A1099" s="54">
        <f>COUNTIF($C$3:C1099,"Да")</f>
        <v>11</v>
      </c>
      <c r="B1099" s="53">
        <f t="shared" si="34"/>
        <v>46497</v>
      </c>
      <c r="C1099" s="53" t="str">
        <f>IF(ISERROR(VLOOKUP(B1099,Оп28_BYN→RUB!$C$3:$C$24,1,0)),"Нет","Да")</f>
        <v>Нет</v>
      </c>
      <c r="D1099" s="54">
        <f t="shared" si="35"/>
        <v>365</v>
      </c>
      <c r="E1099" s="55">
        <f>('Все выпуски'!$J$4*'Все выпуски'!$J$8)*((VLOOKUP(IF(C1099="Нет",VLOOKUP(A1099,Оп28_BYN→RUB!$A$2:$C$24,3,0),VLOOKUP((A1099-1),Оп28_BYN→RUB!$A$2:$C$24,3,0)),$B$2:$G$1990,5,0)-VLOOKUP(B1099,$B$2:$G$1990,5,0))/365+(VLOOKUP(IF(C1099="Нет",VLOOKUP(A1099,Оп28_BYN→RUB!$A$2:$C$24,3,0),VLOOKUP((A1099-1),Оп28_BYN→RUB!$A$2:$C$24,3,0)),$B$2:$G$1990,6,0)-VLOOKUP(B1099,$B$2:$G$1990,6,0))/366)</f>
        <v>502.30805627268501</v>
      </c>
      <c r="F1099" s="54">
        <f>COUNTIF(D1100:$D$1990,365)</f>
        <v>525</v>
      </c>
      <c r="G1099" s="54">
        <f>COUNTIF(D1100:$D$1990,366)</f>
        <v>366</v>
      </c>
      <c r="H1099" s="50"/>
    </row>
    <row r="1100" spans="1:8" x14ac:dyDescent="0.25">
      <c r="A1100" s="54">
        <f>COUNTIF($C$3:C1100,"Да")</f>
        <v>11</v>
      </c>
      <c r="B1100" s="53">
        <f t="shared" si="34"/>
        <v>46498</v>
      </c>
      <c r="C1100" s="53" t="str">
        <f>IF(ISERROR(VLOOKUP(B1100,Оп28_BYN→RUB!$C$3:$C$24,1,0)),"Нет","Да")</f>
        <v>Нет</v>
      </c>
      <c r="D1100" s="54">
        <f t="shared" si="35"/>
        <v>365</v>
      </c>
      <c r="E1100" s="55">
        <f>('Все выпуски'!$J$4*'Все выпуски'!$J$8)*((VLOOKUP(IF(C1100="Нет",VLOOKUP(A1100,Оп28_BYN→RUB!$A$2:$C$24,3,0),VLOOKUP((A1100-1),Оп28_BYN→RUB!$A$2:$C$24,3,0)),$B$2:$G$1990,5,0)-VLOOKUP(B1100,$B$2:$G$1990,5,0))/365+(VLOOKUP(IF(C1100="Нет",VLOOKUP(A1100,Оп28_BYN→RUB!$A$2:$C$24,3,0),VLOOKUP((A1100-1),Оп28_BYN→RUB!$A$2:$C$24,3,0)),$B$2:$G$1990,6,0)-VLOOKUP(B1100,$B$2:$G$1990,6,0))/366)</f>
        <v>509.00549702298753</v>
      </c>
      <c r="F1100" s="54">
        <f>COUNTIF(D1101:$D$1990,365)</f>
        <v>524</v>
      </c>
      <c r="G1100" s="54">
        <f>COUNTIF(D1101:$D$1990,366)</f>
        <v>366</v>
      </c>
      <c r="H1100" s="50"/>
    </row>
    <row r="1101" spans="1:8" x14ac:dyDescent="0.25">
      <c r="A1101" s="54">
        <f>COUNTIF($C$3:C1101,"Да")</f>
        <v>11</v>
      </c>
      <c r="B1101" s="53">
        <f t="shared" si="34"/>
        <v>46499</v>
      </c>
      <c r="C1101" s="53" t="str">
        <f>IF(ISERROR(VLOOKUP(B1101,Оп28_BYN→RUB!$C$3:$C$24,1,0)),"Нет","Да")</f>
        <v>Нет</v>
      </c>
      <c r="D1101" s="54">
        <f t="shared" si="35"/>
        <v>365</v>
      </c>
      <c r="E1101" s="55">
        <f>('Все выпуски'!$J$4*'Все выпуски'!$J$8)*((VLOOKUP(IF(C1101="Нет",VLOOKUP(A1101,Оп28_BYN→RUB!$A$2:$C$24,3,0),VLOOKUP((A1101-1),Оп28_BYN→RUB!$A$2:$C$24,3,0)),$B$2:$G$1990,5,0)-VLOOKUP(B1101,$B$2:$G$1990,5,0))/365+(VLOOKUP(IF(C1101="Нет",VLOOKUP(A1101,Оп28_BYN→RUB!$A$2:$C$24,3,0),VLOOKUP((A1101-1),Оп28_BYN→RUB!$A$2:$C$24,3,0)),$B$2:$G$1990,6,0)-VLOOKUP(B1101,$B$2:$G$1990,6,0))/366)</f>
        <v>515.70293777328993</v>
      </c>
      <c r="F1101" s="54">
        <f>COUNTIF(D1102:$D$1990,365)</f>
        <v>523</v>
      </c>
      <c r="G1101" s="54">
        <f>COUNTIF(D1102:$D$1990,366)</f>
        <v>366</v>
      </c>
      <c r="H1101" s="50"/>
    </row>
    <row r="1102" spans="1:8" x14ac:dyDescent="0.25">
      <c r="A1102" s="54">
        <f>COUNTIF($C$3:C1102,"Да")</f>
        <v>11</v>
      </c>
      <c r="B1102" s="53">
        <f t="shared" si="34"/>
        <v>46500</v>
      </c>
      <c r="C1102" s="53" t="str">
        <f>IF(ISERROR(VLOOKUP(B1102,Оп28_BYN→RUB!$C$3:$C$24,1,0)),"Нет","Да")</f>
        <v>Нет</v>
      </c>
      <c r="D1102" s="54">
        <f t="shared" si="35"/>
        <v>365</v>
      </c>
      <c r="E1102" s="55">
        <f>('Все выпуски'!$J$4*'Все выпуски'!$J$8)*((VLOOKUP(IF(C1102="Нет",VLOOKUP(A1102,Оп28_BYN→RUB!$A$2:$C$24,3,0),VLOOKUP((A1102-1),Оп28_BYN→RUB!$A$2:$C$24,3,0)),$B$2:$G$1990,5,0)-VLOOKUP(B1102,$B$2:$G$1990,5,0))/365+(VLOOKUP(IF(C1102="Нет",VLOOKUP(A1102,Оп28_BYN→RUB!$A$2:$C$24,3,0),VLOOKUP((A1102-1),Оп28_BYN→RUB!$A$2:$C$24,3,0)),$B$2:$G$1990,6,0)-VLOOKUP(B1102,$B$2:$G$1990,6,0))/366)</f>
        <v>522.40037852359251</v>
      </c>
      <c r="F1102" s="54">
        <f>COUNTIF(D1103:$D$1990,365)</f>
        <v>522</v>
      </c>
      <c r="G1102" s="54">
        <f>COUNTIF(D1103:$D$1990,366)</f>
        <v>366</v>
      </c>
      <c r="H1102" s="50"/>
    </row>
    <row r="1103" spans="1:8" x14ac:dyDescent="0.25">
      <c r="A1103" s="54">
        <f>COUNTIF($C$3:C1103,"Да")</f>
        <v>11</v>
      </c>
      <c r="B1103" s="53">
        <f t="shared" si="34"/>
        <v>46501</v>
      </c>
      <c r="C1103" s="53" t="str">
        <f>IF(ISERROR(VLOOKUP(B1103,Оп28_BYN→RUB!$C$3:$C$24,1,0)),"Нет","Да")</f>
        <v>Нет</v>
      </c>
      <c r="D1103" s="54">
        <f t="shared" si="35"/>
        <v>365</v>
      </c>
      <c r="E1103" s="55">
        <f>('Все выпуски'!$J$4*'Все выпуски'!$J$8)*((VLOOKUP(IF(C1103="Нет",VLOOKUP(A1103,Оп28_BYN→RUB!$A$2:$C$24,3,0),VLOOKUP((A1103-1),Оп28_BYN→RUB!$A$2:$C$24,3,0)),$B$2:$G$1990,5,0)-VLOOKUP(B1103,$B$2:$G$1990,5,0))/365+(VLOOKUP(IF(C1103="Нет",VLOOKUP(A1103,Оп28_BYN→RUB!$A$2:$C$24,3,0),VLOOKUP((A1103-1),Оп28_BYN→RUB!$A$2:$C$24,3,0)),$B$2:$G$1990,6,0)-VLOOKUP(B1103,$B$2:$G$1990,6,0))/366)</f>
        <v>529.09781927389497</v>
      </c>
      <c r="F1103" s="54">
        <f>COUNTIF(D1104:$D$1990,365)</f>
        <v>521</v>
      </c>
      <c r="G1103" s="54">
        <f>COUNTIF(D1104:$D$1990,366)</f>
        <v>366</v>
      </c>
      <c r="H1103" s="50"/>
    </row>
    <row r="1104" spans="1:8" x14ac:dyDescent="0.25">
      <c r="A1104" s="54">
        <f>COUNTIF($C$3:C1104,"Да")</f>
        <v>11</v>
      </c>
      <c r="B1104" s="53">
        <f t="shared" si="34"/>
        <v>46502</v>
      </c>
      <c r="C1104" s="53" t="str">
        <f>IF(ISERROR(VLOOKUP(B1104,Оп28_BYN→RUB!$C$3:$C$24,1,0)),"Нет","Да")</f>
        <v>Нет</v>
      </c>
      <c r="D1104" s="54">
        <f t="shared" si="35"/>
        <v>365</v>
      </c>
      <c r="E1104" s="55">
        <f>('Все выпуски'!$J$4*'Все выпуски'!$J$8)*((VLOOKUP(IF(C1104="Нет",VLOOKUP(A1104,Оп28_BYN→RUB!$A$2:$C$24,3,0),VLOOKUP((A1104-1),Оп28_BYN→RUB!$A$2:$C$24,3,0)),$B$2:$G$1990,5,0)-VLOOKUP(B1104,$B$2:$G$1990,5,0))/365+(VLOOKUP(IF(C1104="Нет",VLOOKUP(A1104,Оп28_BYN→RUB!$A$2:$C$24,3,0),VLOOKUP((A1104-1),Оп28_BYN→RUB!$A$2:$C$24,3,0)),$B$2:$G$1990,6,0)-VLOOKUP(B1104,$B$2:$G$1990,6,0))/366)</f>
        <v>535.79526002419732</v>
      </c>
      <c r="F1104" s="54">
        <f>COUNTIF(D1105:$D$1990,365)</f>
        <v>520</v>
      </c>
      <c r="G1104" s="54">
        <f>COUNTIF(D1105:$D$1990,366)</f>
        <v>366</v>
      </c>
      <c r="H1104" s="50"/>
    </row>
    <row r="1105" spans="1:8" x14ac:dyDescent="0.25">
      <c r="A1105" s="54">
        <f>COUNTIF($C$3:C1105,"Да")</f>
        <v>11</v>
      </c>
      <c r="B1105" s="53">
        <f t="shared" si="34"/>
        <v>46503</v>
      </c>
      <c r="C1105" s="53" t="str">
        <f>IF(ISERROR(VLOOKUP(B1105,Оп28_BYN→RUB!$C$3:$C$24,1,0)),"Нет","Да")</f>
        <v>Нет</v>
      </c>
      <c r="D1105" s="54">
        <f t="shared" si="35"/>
        <v>365</v>
      </c>
      <c r="E1105" s="55">
        <f>('Все выпуски'!$J$4*'Все выпуски'!$J$8)*((VLOOKUP(IF(C1105="Нет",VLOOKUP(A1105,Оп28_BYN→RUB!$A$2:$C$24,3,0),VLOOKUP((A1105-1),Оп28_BYN→RUB!$A$2:$C$24,3,0)),$B$2:$G$1990,5,0)-VLOOKUP(B1105,$B$2:$G$1990,5,0))/365+(VLOOKUP(IF(C1105="Нет",VLOOKUP(A1105,Оп28_BYN→RUB!$A$2:$C$24,3,0),VLOOKUP((A1105-1),Оп28_BYN→RUB!$A$2:$C$24,3,0)),$B$2:$G$1990,6,0)-VLOOKUP(B1105,$B$2:$G$1990,6,0))/366)</f>
        <v>542.49270077449989</v>
      </c>
      <c r="F1105" s="54">
        <f>COUNTIF(D1106:$D$1990,365)</f>
        <v>519</v>
      </c>
      <c r="G1105" s="54">
        <f>COUNTIF(D1106:$D$1990,366)</f>
        <v>366</v>
      </c>
      <c r="H1105" s="50"/>
    </row>
    <row r="1106" spans="1:8" x14ac:dyDescent="0.25">
      <c r="A1106" s="54">
        <f>COUNTIF($C$3:C1106,"Да")</f>
        <v>11</v>
      </c>
      <c r="B1106" s="53">
        <f t="shared" si="34"/>
        <v>46504</v>
      </c>
      <c r="C1106" s="53" t="str">
        <f>IF(ISERROR(VLOOKUP(B1106,Оп28_BYN→RUB!$C$3:$C$24,1,0)),"Нет","Да")</f>
        <v>Нет</v>
      </c>
      <c r="D1106" s="54">
        <f t="shared" si="35"/>
        <v>365</v>
      </c>
      <c r="E1106" s="55">
        <f>('Все выпуски'!$J$4*'Все выпуски'!$J$8)*((VLOOKUP(IF(C1106="Нет",VLOOKUP(A1106,Оп28_BYN→RUB!$A$2:$C$24,3,0),VLOOKUP((A1106-1),Оп28_BYN→RUB!$A$2:$C$24,3,0)),$B$2:$G$1990,5,0)-VLOOKUP(B1106,$B$2:$G$1990,5,0))/365+(VLOOKUP(IF(C1106="Нет",VLOOKUP(A1106,Оп28_BYN→RUB!$A$2:$C$24,3,0),VLOOKUP((A1106-1),Оп28_BYN→RUB!$A$2:$C$24,3,0)),$B$2:$G$1990,6,0)-VLOOKUP(B1106,$B$2:$G$1990,6,0))/366)</f>
        <v>549.19014152480236</v>
      </c>
      <c r="F1106" s="54">
        <f>COUNTIF(D1107:$D$1990,365)</f>
        <v>518</v>
      </c>
      <c r="G1106" s="54">
        <f>COUNTIF(D1107:$D$1990,366)</f>
        <v>366</v>
      </c>
      <c r="H1106" s="50"/>
    </row>
    <row r="1107" spans="1:8" x14ac:dyDescent="0.25">
      <c r="A1107" s="54">
        <f>COUNTIF($C$3:C1107,"Да")</f>
        <v>11</v>
      </c>
      <c r="B1107" s="53">
        <f t="shared" si="34"/>
        <v>46505</v>
      </c>
      <c r="C1107" s="53" t="str">
        <f>IF(ISERROR(VLOOKUP(B1107,Оп28_BYN→RUB!$C$3:$C$24,1,0)),"Нет","Да")</f>
        <v>Нет</v>
      </c>
      <c r="D1107" s="54">
        <f t="shared" si="35"/>
        <v>365</v>
      </c>
      <c r="E1107" s="55">
        <f>('Все выпуски'!$J$4*'Все выпуски'!$J$8)*((VLOOKUP(IF(C1107="Нет",VLOOKUP(A1107,Оп28_BYN→RUB!$A$2:$C$24,3,0),VLOOKUP((A1107-1),Оп28_BYN→RUB!$A$2:$C$24,3,0)),$B$2:$G$1990,5,0)-VLOOKUP(B1107,$B$2:$G$1990,5,0))/365+(VLOOKUP(IF(C1107="Нет",VLOOKUP(A1107,Оп28_BYN→RUB!$A$2:$C$24,3,0),VLOOKUP((A1107-1),Оп28_BYN→RUB!$A$2:$C$24,3,0)),$B$2:$G$1990,6,0)-VLOOKUP(B1107,$B$2:$G$1990,6,0))/366)</f>
        <v>555.88758227510482</v>
      </c>
      <c r="F1107" s="54">
        <f>COUNTIF(D1108:$D$1990,365)</f>
        <v>517</v>
      </c>
      <c r="G1107" s="54">
        <f>COUNTIF(D1108:$D$1990,366)</f>
        <v>366</v>
      </c>
      <c r="H1107" s="50"/>
    </row>
    <row r="1108" spans="1:8" x14ac:dyDescent="0.25">
      <c r="A1108" s="54">
        <f>COUNTIF($C$3:C1108,"Да")</f>
        <v>11</v>
      </c>
      <c r="B1108" s="53">
        <f t="shared" si="34"/>
        <v>46506</v>
      </c>
      <c r="C1108" s="53" t="str">
        <f>IF(ISERROR(VLOOKUP(B1108,Оп28_BYN→RUB!$C$3:$C$24,1,0)),"Нет","Да")</f>
        <v>Нет</v>
      </c>
      <c r="D1108" s="54">
        <f t="shared" si="35"/>
        <v>365</v>
      </c>
      <c r="E1108" s="55">
        <f>('Все выпуски'!$J$4*'Все выпуски'!$J$8)*((VLOOKUP(IF(C1108="Нет",VLOOKUP(A1108,Оп28_BYN→RUB!$A$2:$C$24,3,0),VLOOKUP((A1108-1),Оп28_BYN→RUB!$A$2:$C$24,3,0)),$B$2:$G$1990,5,0)-VLOOKUP(B1108,$B$2:$G$1990,5,0))/365+(VLOOKUP(IF(C1108="Нет",VLOOKUP(A1108,Оп28_BYN→RUB!$A$2:$C$24,3,0),VLOOKUP((A1108-1),Оп28_BYN→RUB!$A$2:$C$24,3,0)),$B$2:$G$1990,6,0)-VLOOKUP(B1108,$B$2:$G$1990,6,0))/366)</f>
        <v>562.58502302540728</v>
      </c>
      <c r="F1108" s="54">
        <f>COUNTIF(D1109:$D$1990,365)</f>
        <v>516</v>
      </c>
      <c r="G1108" s="54">
        <f>COUNTIF(D1109:$D$1990,366)</f>
        <v>366</v>
      </c>
      <c r="H1108" s="50"/>
    </row>
    <row r="1109" spans="1:8" x14ac:dyDescent="0.25">
      <c r="A1109" s="54">
        <f>COUNTIF($C$3:C1109,"Да")</f>
        <v>11</v>
      </c>
      <c r="B1109" s="53">
        <f t="shared" si="34"/>
        <v>46507</v>
      </c>
      <c r="C1109" s="53" t="str">
        <f>IF(ISERROR(VLOOKUP(B1109,Оп28_BYN→RUB!$C$3:$C$24,1,0)),"Нет","Да")</f>
        <v>Нет</v>
      </c>
      <c r="D1109" s="54">
        <f t="shared" si="35"/>
        <v>365</v>
      </c>
      <c r="E1109" s="55">
        <f>('Все выпуски'!$J$4*'Все выпуски'!$J$8)*((VLOOKUP(IF(C1109="Нет",VLOOKUP(A1109,Оп28_BYN→RUB!$A$2:$C$24,3,0),VLOOKUP((A1109-1),Оп28_BYN→RUB!$A$2:$C$24,3,0)),$B$2:$G$1990,5,0)-VLOOKUP(B1109,$B$2:$G$1990,5,0))/365+(VLOOKUP(IF(C1109="Нет",VLOOKUP(A1109,Оп28_BYN→RUB!$A$2:$C$24,3,0),VLOOKUP((A1109-1),Оп28_BYN→RUB!$A$2:$C$24,3,0)),$B$2:$G$1990,6,0)-VLOOKUP(B1109,$B$2:$G$1990,6,0))/366)</f>
        <v>569.28246377570974</v>
      </c>
      <c r="F1109" s="54">
        <f>COUNTIF(D1110:$D$1990,365)</f>
        <v>515</v>
      </c>
      <c r="G1109" s="54">
        <f>COUNTIF(D1110:$D$1990,366)</f>
        <v>366</v>
      </c>
      <c r="H1109" s="50"/>
    </row>
    <row r="1110" spans="1:8" x14ac:dyDescent="0.25">
      <c r="A1110" s="54">
        <f>COUNTIF($C$3:C1110,"Да")</f>
        <v>11</v>
      </c>
      <c r="B1110" s="53">
        <f t="shared" si="34"/>
        <v>46508</v>
      </c>
      <c r="C1110" s="53" t="str">
        <f>IF(ISERROR(VLOOKUP(B1110,Оп28_BYN→RUB!$C$3:$C$24,1,0)),"Нет","Да")</f>
        <v>Нет</v>
      </c>
      <c r="D1110" s="54">
        <f t="shared" si="35"/>
        <v>365</v>
      </c>
      <c r="E1110" s="55">
        <f>('Все выпуски'!$J$4*'Все выпуски'!$J$8)*((VLOOKUP(IF(C1110="Нет",VLOOKUP(A1110,Оп28_BYN→RUB!$A$2:$C$24,3,0),VLOOKUP((A1110-1),Оп28_BYN→RUB!$A$2:$C$24,3,0)),$B$2:$G$1990,5,0)-VLOOKUP(B1110,$B$2:$G$1990,5,0))/365+(VLOOKUP(IF(C1110="Нет",VLOOKUP(A1110,Оп28_BYN→RUB!$A$2:$C$24,3,0),VLOOKUP((A1110-1),Оп28_BYN→RUB!$A$2:$C$24,3,0)),$B$2:$G$1990,6,0)-VLOOKUP(B1110,$B$2:$G$1990,6,0))/366)</f>
        <v>575.97990452601221</v>
      </c>
      <c r="F1110" s="54">
        <f>COUNTIF(D1111:$D$1990,365)</f>
        <v>514</v>
      </c>
      <c r="G1110" s="54">
        <f>COUNTIF(D1111:$D$1990,366)</f>
        <v>366</v>
      </c>
      <c r="H1110" s="50"/>
    </row>
    <row r="1111" spans="1:8" x14ac:dyDescent="0.25">
      <c r="A1111" s="54">
        <f>COUNTIF($C$3:C1111,"Да")</f>
        <v>11</v>
      </c>
      <c r="B1111" s="53">
        <f t="shared" si="34"/>
        <v>46509</v>
      </c>
      <c r="C1111" s="53" t="str">
        <f>IF(ISERROR(VLOOKUP(B1111,Оп28_BYN→RUB!$C$3:$C$24,1,0)),"Нет","Да")</f>
        <v>Нет</v>
      </c>
      <c r="D1111" s="54">
        <f t="shared" si="35"/>
        <v>365</v>
      </c>
      <c r="E1111" s="55">
        <f>('Все выпуски'!$J$4*'Все выпуски'!$J$8)*((VLOOKUP(IF(C1111="Нет",VLOOKUP(A1111,Оп28_BYN→RUB!$A$2:$C$24,3,0),VLOOKUP((A1111-1),Оп28_BYN→RUB!$A$2:$C$24,3,0)),$B$2:$G$1990,5,0)-VLOOKUP(B1111,$B$2:$G$1990,5,0))/365+(VLOOKUP(IF(C1111="Нет",VLOOKUP(A1111,Оп28_BYN→RUB!$A$2:$C$24,3,0),VLOOKUP((A1111-1),Оп28_BYN→RUB!$A$2:$C$24,3,0)),$B$2:$G$1990,6,0)-VLOOKUP(B1111,$B$2:$G$1990,6,0))/366)</f>
        <v>582.67734527631467</v>
      </c>
      <c r="F1111" s="54">
        <f>COUNTIF(D1112:$D$1990,365)</f>
        <v>513</v>
      </c>
      <c r="G1111" s="54">
        <f>COUNTIF(D1112:$D$1990,366)</f>
        <v>366</v>
      </c>
      <c r="H1111" s="50"/>
    </row>
    <row r="1112" spans="1:8" x14ac:dyDescent="0.25">
      <c r="A1112" s="54">
        <f>COUNTIF($C$3:C1112,"Да")</f>
        <v>11</v>
      </c>
      <c r="B1112" s="53">
        <f t="shared" si="34"/>
        <v>46510</v>
      </c>
      <c r="C1112" s="53" t="str">
        <f>IF(ISERROR(VLOOKUP(B1112,Оп28_BYN→RUB!$C$3:$C$24,1,0)),"Нет","Да")</f>
        <v>Нет</v>
      </c>
      <c r="D1112" s="54">
        <f t="shared" si="35"/>
        <v>365</v>
      </c>
      <c r="E1112" s="55">
        <f>('Все выпуски'!$J$4*'Все выпуски'!$J$8)*((VLOOKUP(IF(C1112="Нет",VLOOKUP(A1112,Оп28_BYN→RUB!$A$2:$C$24,3,0),VLOOKUP((A1112-1),Оп28_BYN→RUB!$A$2:$C$24,3,0)),$B$2:$G$1990,5,0)-VLOOKUP(B1112,$B$2:$G$1990,5,0))/365+(VLOOKUP(IF(C1112="Нет",VLOOKUP(A1112,Оп28_BYN→RUB!$A$2:$C$24,3,0),VLOOKUP((A1112-1),Оп28_BYN→RUB!$A$2:$C$24,3,0)),$B$2:$G$1990,6,0)-VLOOKUP(B1112,$B$2:$G$1990,6,0))/366)</f>
        <v>589.37478602661713</v>
      </c>
      <c r="F1112" s="54">
        <f>COUNTIF(D1113:$D$1990,365)</f>
        <v>512</v>
      </c>
      <c r="G1112" s="54">
        <f>COUNTIF(D1113:$D$1990,366)</f>
        <v>366</v>
      </c>
      <c r="H1112" s="50"/>
    </row>
    <row r="1113" spans="1:8" x14ac:dyDescent="0.25">
      <c r="A1113" s="54">
        <f>COUNTIF($C$3:C1113,"Да")</f>
        <v>12</v>
      </c>
      <c r="B1113" s="53">
        <f t="shared" si="34"/>
        <v>46511</v>
      </c>
      <c r="C1113" s="53" t="str">
        <f>IF(ISERROR(VLOOKUP(B1113,Оп28_BYN→RUB!$C$3:$C$24,1,0)),"Нет","Да")</f>
        <v>Да</v>
      </c>
      <c r="D1113" s="54">
        <f t="shared" si="35"/>
        <v>365</v>
      </c>
      <c r="E1113" s="55">
        <f>('Все выпуски'!$J$4*'Все выпуски'!$J$8)*((VLOOKUP(IF(C1113="Нет",VLOOKUP(A1113,Оп28_BYN→RUB!$A$2:$C$24,3,0),VLOOKUP((A1113-1),Оп28_BYN→RUB!$A$2:$C$24,3,0)),$B$2:$G$1990,5,0)-VLOOKUP(B1113,$B$2:$G$1990,5,0))/365+(VLOOKUP(IF(C1113="Нет",VLOOKUP(A1113,Оп28_BYN→RUB!$A$2:$C$24,3,0),VLOOKUP((A1113-1),Оп28_BYN→RUB!$A$2:$C$24,3,0)),$B$2:$G$1990,6,0)-VLOOKUP(B1113,$B$2:$G$1990,6,0))/366)</f>
        <v>596.07222677691959</v>
      </c>
      <c r="F1113" s="54">
        <f>COUNTIF(D1114:$D$1990,365)</f>
        <v>511</v>
      </c>
      <c r="G1113" s="54">
        <f>COUNTIF(D1114:$D$1990,366)</f>
        <v>366</v>
      </c>
      <c r="H1113" s="50"/>
    </row>
    <row r="1114" spans="1:8" x14ac:dyDescent="0.25">
      <c r="A1114" s="54">
        <f>COUNTIF($C$3:C1114,"Да")</f>
        <v>12</v>
      </c>
      <c r="B1114" s="53">
        <f t="shared" si="34"/>
        <v>46512</v>
      </c>
      <c r="C1114" s="53" t="str">
        <f>IF(ISERROR(VLOOKUP(B1114,Оп28_BYN→RUB!$C$3:$C$24,1,0)),"Нет","Да")</f>
        <v>Нет</v>
      </c>
      <c r="D1114" s="54">
        <f t="shared" si="35"/>
        <v>365</v>
      </c>
      <c r="E1114" s="55">
        <f>('Все выпуски'!$J$4*'Все выпуски'!$J$8)*((VLOOKUP(IF(C1114="Нет",VLOOKUP(A1114,Оп28_BYN→RUB!$A$2:$C$24,3,0),VLOOKUP((A1114-1),Оп28_BYN→RUB!$A$2:$C$24,3,0)),$B$2:$G$1990,5,0)-VLOOKUP(B1114,$B$2:$G$1990,5,0))/365+(VLOOKUP(IF(C1114="Нет",VLOOKUP(A1114,Оп28_BYN→RUB!$A$2:$C$24,3,0),VLOOKUP((A1114-1),Оп28_BYN→RUB!$A$2:$C$24,3,0)),$B$2:$G$1990,6,0)-VLOOKUP(B1114,$B$2:$G$1990,6,0))/366)</f>
        <v>6.6974407503024675</v>
      </c>
      <c r="F1114" s="54">
        <f>COUNTIF(D1115:$D$1990,365)</f>
        <v>510</v>
      </c>
      <c r="G1114" s="54">
        <f>COUNTIF(D1115:$D$1990,366)</f>
        <v>366</v>
      </c>
      <c r="H1114" s="50"/>
    </row>
    <row r="1115" spans="1:8" x14ac:dyDescent="0.25">
      <c r="A1115" s="54">
        <f>COUNTIF($C$3:C1115,"Да")</f>
        <v>12</v>
      </c>
      <c r="B1115" s="53">
        <f t="shared" si="34"/>
        <v>46513</v>
      </c>
      <c r="C1115" s="53" t="str">
        <f>IF(ISERROR(VLOOKUP(B1115,Оп28_BYN→RUB!$C$3:$C$24,1,0)),"Нет","Да")</f>
        <v>Нет</v>
      </c>
      <c r="D1115" s="54">
        <f t="shared" si="35"/>
        <v>365</v>
      </c>
      <c r="E1115" s="55">
        <f>('Все выпуски'!$J$4*'Все выпуски'!$J$8)*((VLOOKUP(IF(C1115="Нет",VLOOKUP(A1115,Оп28_BYN→RUB!$A$2:$C$24,3,0),VLOOKUP((A1115-1),Оп28_BYN→RUB!$A$2:$C$24,3,0)),$B$2:$G$1990,5,0)-VLOOKUP(B1115,$B$2:$G$1990,5,0))/365+(VLOOKUP(IF(C1115="Нет",VLOOKUP(A1115,Оп28_BYN→RUB!$A$2:$C$24,3,0),VLOOKUP((A1115-1),Оп28_BYN→RUB!$A$2:$C$24,3,0)),$B$2:$G$1990,6,0)-VLOOKUP(B1115,$B$2:$G$1990,6,0))/366)</f>
        <v>13.394881500604935</v>
      </c>
      <c r="F1115" s="54">
        <f>COUNTIF(D1116:$D$1990,365)</f>
        <v>509</v>
      </c>
      <c r="G1115" s="54">
        <f>COUNTIF(D1116:$D$1990,366)</f>
        <v>366</v>
      </c>
      <c r="H1115" s="50"/>
    </row>
    <row r="1116" spans="1:8" x14ac:dyDescent="0.25">
      <c r="A1116" s="54">
        <f>COUNTIF($C$3:C1116,"Да")</f>
        <v>12</v>
      </c>
      <c r="B1116" s="53">
        <f t="shared" si="34"/>
        <v>46514</v>
      </c>
      <c r="C1116" s="53" t="str">
        <f>IF(ISERROR(VLOOKUP(B1116,Оп28_BYN→RUB!$C$3:$C$24,1,0)),"Нет","Да")</f>
        <v>Нет</v>
      </c>
      <c r="D1116" s="54">
        <f t="shared" si="35"/>
        <v>365</v>
      </c>
      <c r="E1116" s="55">
        <f>('Все выпуски'!$J$4*'Все выпуски'!$J$8)*((VLOOKUP(IF(C1116="Нет",VLOOKUP(A1116,Оп28_BYN→RUB!$A$2:$C$24,3,0),VLOOKUP((A1116-1),Оп28_BYN→RUB!$A$2:$C$24,3,0)),$B$2:$G$1990,5,0)-VLOOKUP(B1116,$B$2:$G$1990,5,0))/365+(VLOOKUP(IF(C1116="Нет",VLOOKUP(A1116,Оп28_BYN→RUB!$A$2:$C$24,3,0),VLOOKUP((A1116-1),Оп28_BYN→RUB!$A$2:$C$24,3,0)),$B$2:$G$1990,6,0)-VLOOKUP(B1116,$B$2:$G$1990,6,0))/366)</f>
        <v>20.092322250907401</v>
      </c>
      <c r="F1116" s="54">
        <f>COUNTIF(D1117:$D$1990,365)</f>
        <v>508</v>
      </c>
      <c r="G1116" s="54">
        <f>COUNTIF(D1117:$D$1990,366)</f>
        <v>366</v>
      </c>
      <c r="H1116" s="50"/>
    </row>
    <row r="1117" spans="1:8" x14ac:dyDescent="0.25">
      <c r="A1117" s="54">
        <f>COUNTIF($C$3:C1117,"Да")</f>
        <v>12</v>
      </c>
      <c r="B1117" s="53">
        <f t="shared" si="34"/>
        <v>46515</v>
      </c>
      <c r="C1117" s="53" t="str">
        <f>IF(ISERROR(VLOOKUP(B1117,Оп28_BYN→RUB!$C$3:$C$24,1,0)),"Нет","Да")</f>
        <v>Нет</v>
      </c>
      <c r="D1117" s="54">
        <f t="shared" si="35"/>
        <v>365</v>
      </c>
      <c r="E1117" s="55">
        <f>('Все выпуски'!$J$4*'Все выпуски'!$J$8)*((VLOOKUP(IF(C1117="Нет",VLOOKUP(A1117,Оп28_BYN→RUB!$A$2:$C$24,3,0),VLOOKUP((A1117-1),Оп28_BYN→RUB!$A$2:$C$24,3,0)),$B$2:$G$1990,5,0)-VLOOKUP(B1117,$B$2:$G$1990,5,0))/365+(VLOOKUP(IF(C1117="Нет",VLOOKUP(A1117,Оп28_BYN→RUB!$A$2:$C$24,3,0),VLOOKUP((A1117-1),Оп28_BYN→RUB!$A$2:$C$24,3,0)),$B$2:$G$1990,6,0)-VLOOKUP(B1117,$B$2:$G$1990,6,0))/366)</f>
        <v>26.78976300120987</v>
      </c>
      <c r="F1117" s="54">
        <f>COUNTIF(D1118:$D$1990,365)</f>
        <v>507</v>
      </c>
      <c r="G1117" s="54">
        <f>COUNTIF(D1118:$D$1990,366)</f>
        <v>366</v>
      </c>
      <c r="H1117" s="50"/>
    </row>
    <row r="1118" spans="1:8" x14ac:dyDescent="0.25">
      <c r="A1118" s="54">
        <f>COUNTIF($C$3:C1118,"Да")</f>
        <v>12</v>
      </c>
      <c r="B1118" s="53">
        <f t="shared" si="34"/>
        <v>46516</v>
      </c>
      <c r="C1118" s="53" t="str">
        <f>IF(ISERROR(VLOOKUP(B1118,Оп28_BYN→RUB!$C$3:$C$24,1,0)),"Нет","Да")</f>
        <v>Нет</v>
      </c>
      <c r="D1118" s="54">
        <f t="shared" si="35"/>
        <v>365</v>
      </c>
      <c r="E1118" s="55">
        <f>('Все выпуски'!$J$4*'Все выпуски'!$J$8)*((VLOOKUP(IF(C1118="Нет",VLOOKUP(A1118,Оп28_BYN→RUB!$A$2:$C$24,3,0),VLOOKUP((A1118-1),Оп28_BYN→RUB!$A$2:$C$24,3,0)),$B$2:$G$1990,5,0)-VLOOKUP(B1118,$B$2:$G$1990,5,0))/365+(VLOOKUP(IF(C1118="Нет",VLOOKUP(A1118,Оп28_BYN→RUB!$A$2:$C$24,3,0),VLOOKUP((A1118-1),Оп28_BYN→RUB!$A$2:$C$24,3,0)),$B$2:$G$1990,6,0)-VLOOKUP(B1118,$B$2:$G$1990,6,0))/366)</f>
        <v>33.487203751512332</v>
      </c>
      <c r="F1118" s="54">
        <f>COUNTIF(D1119:$D$1990,365)</f>
        <v>506</v>
      </c>
      <c r="G1118" s="54">
        <f>COUNTIF(D1119:$D$1990,366)</f>
        <v>366</v>
      </c>
      <c r="H1118" s="50"/>
    </row>
    <row r="1119" spans="1:8" x14ac:dyDescent="0.25">
      <c r="A1119" s="54">
        <f>COUNTIF($C$3:C1119,"Да")</f>
        <v>12</v>
      </c>
      <c r="B1119" s="53">
        <f t="shared" si="34"/>
        <v>46517</v>
      </c>
      <c r="C1119" s="53" t="str">
        <f>IF(ISERROR(VLOOKUP(B1119,Оп28_BYN→RUB!$C$3:$C$24,1,0)),"Нет","Да")</f>
        <v>Нет</v>
      </c>
      <c r="D1119" s="54">
        <f t="shared" si="35"/>
        <v>365</v>
      </c>
      <c r="E1119" s="55">
        <f>('Все выпуски'!$J$4*'Все выпуски'!$J$8)*((VLOOKUP(IF(C1119="Нет",VLOOKUP(A1119,Оп28_BYN→RUB!$A$2:$C$24,3,0),VLOOKUP((A1119-1),Оп28_BYN→RUB!$A$2:$C$24,3,0)),$B$2:$G$1990,5,0)-VLOOKUP(B1119,$B$2:$G$1990,5,0))/365+(VLOOKUP(IF(C1119="Нет",VLOOKUP(A1119,Оп28_BYN→RUB!$A$2:$C$24,3,0),VLOOKUP((A1119-1),Оп28_BYN→RUB!$A$2:$C$24,3,0)),$B$2:$G$1990,6,0)-VLOOKUP(B1119,$B$2:$G$1990,6,0))/366)</f>
        <v>40.184644501814802</v>
      </c>
      <c r="F1119" s="54">
        <f>COUNTIF(D1120:$D$1990,365)</f>
        <v>505</v>
      </c>
      <c r="G1119" s="54">
        <f>COUNTIF(D1120:$D$1990,366)</f>
        <v>366</v>
      </c>
      <c r="H1119" s="50"/>
    </row>
    <row r="1120" spans="1:8" x14ac:dyDescent="0.25">
      <c r="A1120" s="54">
        <f>COUNTIF($C$3:C1120,"Да")</f>
        <v>12</v>
      </c>
      <c r="B1120" s="53">
        <f t="shared" si="34"/>
        <v>46518</v>
      </c>
      <c r="C1120" s="53" t="str">
        <f>IF(ISERROR(VLOOKUP(B1120,Оп28_BYN→RUB!$C$3:$C$24,1,0)),"Нет","Да")</f>
        <v>Нет</v>
      </c>
      <c r="D1120" s="54">
        <f t="shared" si="35"/>
        <v>365</v>
      </c>
      <c r="E1120" s="55">
        <f>('Все выпуски'!$J$4*'Все выпуски'!$J$8)*((VLOOKUP(IF(C1120="Нет",VLOOKUP(A1120,Оп28_BYN→RUB!$A$2:$C$24,3,0),VLOOKUP((A1120-1),Оп28_BYN→RUB!$A$2:$C$24,3,0)),$B$2:$G$1990,5,0)-VLOOKUP(B1120,$B$2:$G$1990,5,0))/365+(VLOOKUP(IF(C1120="Нет",VLOOKUP(A1120,Оп28_BYN→RUB!$A$2:$C$24,3,0),VLOOKUP((A1120-1),Оп28_BYN→RUB!$A$2:$C$24,3,0)),$B$2:$G$1990,6,0)-VLOOKUP(B1120,$B$2:$G$1990,6,0))/366)</f>
        <v>46.882085252117278</v>
      </c>
      <c r="F1120" s="54">
        <f>COUNTIF(D1121:$D$1990,365)</f>
        <v>504</v>
      </c>
      <c r="G1120" s="54">
        <f>COUNTIF(D1121:$D$1990,366)</f>
        <v>366</v>
      </c>
      <c r="H1120" s="50"/>
    </row>
    <row r="1121" spans="1:8" x14ac:dyDescent="0.25">
      <c r="A1121" s="54">
        <f>COUNTIF($C$3:C1121,"Да")</f>
        <v>12</v>
      </c>
      <c r="B1121" s="53">
        <f t="shared" si="34"/>
        <v>46519</v>
      </c>
      <c r="C1121" s="53" t="str">
        <f>IF(ISERROR(VLOOKUP(B1121,Оп28_BYN→RUB!$C$3:$C$24,1,0)),"Нет","Да")</f>
        <v>Нет</v>
      </c>
      <c r="D1121" s="54">
        <f t="shared" si="35"/>
        <v>365</v>
      </c>
      <c r="E1121" s="55">
        <f>('Все выпуски'!$J$4*'Все выпуски'!$J$8)*((VLOOKUP(IF(C1121="Нет",VLOOKUP(A1121,Оп28_BYN→RUB!$A$2:$C$24,3,0),VLOOKUP((A1121-1),Оп28_BYN→RUB!$A$2:$C$24,3,0)),$B$2:$G$1990,5,0)-VLOOKUP(B1121,$B$2:$G$1990,5,0))/365+(VLOOKUP(IF(C1121="Нет",VLOOKUP(A1121,Оп28_BYN→RUB!$A$2:$C$24,3,0),VLOOKUP((A1121-1),Оп28_BYN→RUB!$A$2:$C$24,3,0)),$B$2:$G$1990,6,0)-VLOOKUP(B1121,$B$2:$G$1990,6,0))/366)</f>
        <v>53.57952600241974</v>
      </c>
      <c r="F1121" s="54">
        <f>COUNTIF(D1122:$D$1990,365)</f>
        <v>503</v>
      </c>
      <c r="G1121" s="54">
        <f>COUNTIF(D1122:$D$1990,366)</f>
        <v>366</v>
      </c>
      <c r="H1121" s="50"/>
    </row>
    <row r="1122" spans="1:8" x14ac:dyDescent="0.25">
      <c r="A1122" s="54">
        <f>COUNTIF($C$3:C1122,"Да")</f>
        <v>12</v>
      </c>
      <c r="B1122" s="53">
        <f t="shared" si="34"/>
        <v>46520</v>
      </c>
      <c r="C1122" s="53" t="str">
        <f>IF(ISERROR(VLOOKUP(B1122,Оп28_BYN→RUB!$C$3:$C$24,1,0)),"Нет","Да")</f>
        <v>Нет</v>
      </c>
      <c r="D1122" s="54">
        <f t="shared" si="35"/>
        <v>365</v>
      </c>
      <c r="E1122" s="55">
        <f>('Все выпуски'!$J$4*'Все выпуски'!$J$8)*((VLOOKUP(IF(C1122="Нет",VLOOKUP(A1122,Оп28_BYN→RUB!$A$2:$C$24,3,0),VLOOKUP((A1122-1),Оп28_BYN→RUB!$A$2:$C$24,3,0)),$B$2:$G$1990,5,0)-VLOOKUP(B1122,$B$2:$G$1990,5,0))/365+(VLOOKUP(IF(C1122="Нет",VLOOKUP(A1122,Оп28_BYN→RUB!$A$2:$C$24,3,0),VLOOKUP((A1122-1),Оп28_BYN→RUB!$A$2:$C$24,3,0)),$B$2:$G$1990,6,0)-VLOOKUP(B1122,$B$2:$G$1990,6,0))/366)</f>
        <v>60.276966752722203</v>
      </c>
      <c r="F1122" s="54">
        <f>COUNTIF(D1123:$D$1990,365)</f>
        <v>502</v>
      </c>
      <c r="G1122" s="54">
        <f>COUNTIF(D1123:$D$1990,366)</f>
        <v>366</v>
      </c>
      <c r="H1122" s="50"/>
    </row>
    <row r="1123" spans="1:8" x14ac:dyDescent="0.25">
      <c r="A1123" s="54">
        <f>COUNTIF($C$3:C1123,"Да")</f>
        <v>12</v>
      </c>
      <c r="B1123" s="53">
        <f t="shared" si="34"/>
        <v>46521</v>
      </c>
      <c r="C1123" s="53" t="str">
        <f>IF(ISERROR(VLOOKUP(B1123,Оп28_BYN→RUB!$C$3:$C$24,1,0)),"Нет","Да")</f>
        <v>Нет</v>
      </c>
      <c r="D1123" s="54">
        <f t="shared" si="35"/>
        <v>365</v>
      </c>
      <c r="E1123" s="55">
        <f>('Все выпуски'!$J$4*'Все выпуски'!$J$8)*((VLOOKUP(IF(C1123="Нет",VLOOKUP(A1123,Оп28_BYN→RUB!$A$2:$C$24,3,0),VLOOKUP((A1123-1),Оп28_BYN→RUB!$A$2:$C$24,3,0)),$B$2:$G$1990,5,0)-VLOOKUP(B1123,$B$2:$G$1990,5,0))/365+(VLOOKUP(IF(C1123="Нет",VLOOKUP(A1123,Оп28_BYN→RUB!$A$2:$C$24,3,0),VLOOKUP((A1123-1),Оп28_BYN→RUB!$A$2:$C$24,3,0)),$B$2:$G$1990,6,0)-VLOOKUP(B1123,$B$2:$G$1990,6,0))/366)</f>
        <v>66.974407503024665</v>
      </c>
      <c r="F1123" s="54">
        <f>COUNTIF(D1124:$D$1990,365)</f>
        <v>501</v>
      </c>
      <c r="G1123" s="54">
        <f>COUNTIF(D1124:$D$1990,366)</f>
        <v>366</v>
      </c>
      <c r="H1123" s="50"/>
    </row>
    <row r="1124" spans="1:8" x14ac:dyDescent="0.25">
      <c r="A1124" s="54">
        <f>COUNTIF($C$3:C1124,"Да")</f>
        <v>12</v>
      </c>
      <c r="B1124" s="53">
        <f t="shared" si="34"/>
        <v>46522</v>
      </c>
      <c r="C1124" s="53" t="str">
        <f>IF(ISERROR(VLOOKUP(B1124,Оп28_BYN→RUB!$C$3:$C$24,1,0)),"Нет","Да")</f>
        <v>Нет</v>
      </c>
      <c r="D1124" s="54">
        <f t="shared" si="35"/>
        <v>365</v>
      </c>
      <c r="E1124" s="55">
        <f>('Все выпуски'!$J$4*'Все выпуски'!$J$8)*((VLOOKUP(IF(C1124="Нет",VLOOKUP(A1124,Оп28_BYN→RUB!$A$2:$C$24,3,0),VLOOKUP((A1124-1),Оп28_BYN→RUB!$A$2:$C$24,3,0)),$B$2:$G$1990,5,0)-VLOOKUP(B1124,$B$2:$G$1990,5,0))/365+(VLOOKUP(IF(C1124="Нет",VLOOKUP(A1124,Оп28_BYN→RUB!$A$2:$C$24,3,0),VLOOKUP((A1124-1),Оп28_BYN→RUB!$A$2:$C$24,3,0)),$B$2:$G$1990,6,0)-VLOOKUP(B1124,$B$2:$G$1990,6,0))/366)</f>
        <v>73.671848253327141</v>
      </c>
      <c r="F1124" s="54">
        <f>COUNTIF(D1125:$D$1990,365)</f>
        <v>500</v>
      </c>
      <c r="G1124" s="54">
        <f>COUNTIF(D1125:$D$1990,366)</f>
        <v>366</v>
      </c>
      <c r="H1124" s="50"/>
    </row>
    <row r="1125" spans="1:8" x14ac:dyDescent="0.25">
      <c r="A1125" s="54">
        <f>COUNTIF($C$3:C1125,"Да")</f>
        <v>12</v>
      </c>
      <c r="B1125" s="53">
        <f t="shared" si="34"/>
        <v>46523</v>
      </c>
      <c r="C1125" s="53" t="str">
        <f>IF(ISERROR(VLOOKUP(B1125,Оп28_BYN→RUB!$C$3:$C$24,1,0)),"Нет","Да")</f>
        <v>Нет</v>
      </c>
      <c r="D1125" s="54">
        <f t="shared" si="35"/>
        <v>365</v>
      </c>
      <c r="E1125" s="55">
        <f>('Все выпуски'!$J$4*'Все выпуски'!$J$8)*((VLOOKUP(IF(C1125="Нет",VLOOKUP(A1125,Оп28_BYN→RUB!$A$2:$C$24,3,0),VLOOKUP((A1125-1),Оп28_BYN→RUB!$A$2:$C$24,3,0)),$B$2:$G$1990,5,0)-VLOOKUP(B1125,$B$2:$G$1990,5,0))/365+(VLOOKUP(IF(C1125="Нет",VLOOKUP(A1125,Оп28_BYN→RUB!$A$2:$C$24,3,0),VLOOKUP((A1125-1),Оп28_BYN→RUB!$A$2:$C$24,3,0)),$B$2:$G$1990,6,0)-VLOOKUP(B1125,$B$2:$G$1990,6,0))/366)</f>
        <v>80.369289003629603</v>
      </c>
      <c r="F1125" s="54">
        <f>COUNTIF(D1126:$D$1990,365)</f>
        <v>499</v>
      </c>
      <c r="G1125" s="54">
        <f>COUNTIF(D1126:$D$1990,366)</f>
        <v>366</v>
      </c>
      <c r="H1125" s="50"/>
    </row>
    <row r="1126" spans="1:8" x14ac:dyDescent="0.25">
      <c r="A1126" s="54">
        <f>COUNTIF($C$3:C1126,"Да")</f>
        <v>12</v>
      </c>
      <c r="B1126" s="53">
        <f t="shared" si="34"/>
        <v>46524</v>
      </c>
      <c r="C1126" s="53" t="str">
        <f>IF(ISERROR(VLOOKUP(B1126,Оп28_BYN→RUB!$C$3:$C$24,1,0)),"Нет","Да")</f>
        <v>Нет</v>
      </c>
      <c r="D1126" s="54">
        <f t="shared" si="35"/>
        <v>365</v>
      </c>
      <c r="E1126" s="55">
        <f>('Все выпуски'!$J$4*'Все выпуски'!$J$8)*((VLOOKUP(IF(C1126="Нет",VLOOKUP(A1126,Оп28_BYN→RUB!$A$2:$C$24,3,0),VLOOKUP((A1126-1),Оп28_BYN→RUB!$A$2:$C$24,3,0)),$B$2:$G$1990,5,0)-VLOOKUP(B1126,$B$2:$G$1990,5,0))/365+(VLOOKUP(IF(C1126="Нет",VLOOKUP(A1126,Оп28_BYN→RUB!$A$2:$C$24,3,0),VLOOKUP((A1126-1),Оп28_BYN→RUB!$A$2:$C$24,3,0)),$B$2:$G$1990,6,0)-VLOOKUP(B1126,$B$2:$G$1990,6,0))/366)</f>
        <v>87.06672975393208</v>
      </c>
      <c r="F1126" s="54">
        <f>COUNTIF(D1127:$D$1990,365)</f>
        <v>498</v>
      </c>
      <c r="G1126" s="54">
        <f>COUNTIF(D1127:$D$1990,366)</f>
        <v>366</v>
      </c>
      <c r="H1126" s="50"/>
    </row>
    <row r="1127" spans="1:8" x14ac:dyDescent="0.25">
      <c r="A1127" s="54">
        <f>COUNTIF($C$3:C1127,"Да")</f>
        <v>12</v>
      </c>
      <c r="B1127" s="53">
        <f t="shared" si="34"/>
        <v>46525</v>
      </c>
      <c r="C1127" s="53" t="str">
        <f>IF(ISERROR(VLOOKUP(B1127,Оп28_BYN→RUB!$C$3:$C$24,1,0)),"Нет","Да")</f>
        <v>Нет</v>
      </c>
      <c r="D1127" s="54">
        <f t="shared" si="35"/>
        <v>365</v>
      </c>
      <c r="E1127" s="55">
        <f>('Все выпуски'!$J$4*'Все выпуски'!$J$8)*((VLOOKUP(IF(C1127="Нет",VLOOKUP(A1127,Оп28_BYN→RUB!$A$2:$C$24,3,0),VLOOKUP((A1127-1),Оп28_BYN→RUB!$A$2:$C$24,3,0)),$B$2:$G$1990,5,0)-VLOOKUP(B1127,$B$2:$G$1990,5,0))/365+(VLOOKUP(IF(C1127="Нет",VLOOKUP(A1127,Оп28_BYN→RUB!$A$2:$C$24,3,0),VLOOKUP((A1127-1),Оп28_BYN→RUB!$A$2:$C$24,3,0)),$B$2:$G$1990,6,0)-VLOOKUP(B1127,$B$2:$G$1990,6,0))/366)</f>
        <v>93.764170504234556</v>
      </c>
      <c r="F1127" s="54">
        <f>COUNTIF(D1128:$D$1990,365)</f>
        <v>497</v>
      </c>
      <c r="G1127" s="54">
        <f>COUNTIF(D1128:$D$1990,366)</f>
        <v>366</v>
      </c>
      <c r="H1127" s="50"/>
    </row>
    <row r="1128" spans="1:8" x14ac:dyDescent="0.25">
      <c r="A1128" s="54">
        <f>COUNTIF($C$3:C1128,"Да")</f>
        <v>12</v>
      </c>
      <c r="B1128" s="53">
        <f t="shared" si="34"/>
        <v>46526</v>
      </c>
      <c r="C1128" s="53" t="str">
        <f>IF(ISERROR(VLOOKUP(B1128,Оп28_BYN→RUB!$C$3:$C$24,1,0)),"Нет","Да")</f>
        <v>Нет</v>
      </c>
      <c r="D1128" s="54">
        <f t="shared" si="35"/>
        <v>365</v>
      </c>
      <c r="E1128" s="55">
        <f>('Все выпуски'!$J$4*'Все выпуски'!$J$8)*((VLOOKUP(IF(C1128="Нет",VLOOKUP(A1128,Оп28_BYN→RUB!$A$2:$C$24,3,0),VLOOKUP((A1128-1),Оп28_BYN→RUB!$A$2:$C$24,3,0)),$B$2:$G$1990,5,0)-VLOOKUP(B1128,$B$2:$G$1990,5,0))/365+(VLOOKUP(IF(C1128="Нет",VLOOKUP(A1128,Оп28_BYN→RUB!$A$2:$C$24,3,0),VLOOKUP((A1128-1),Оп28_BYN→RUB!$A$2:$C$24,3,0)),$B$2:$G$1990,6,0)-VLOOKUP(B1128,$B$2:$G$1990,6,0))/366)</f>
        <v>100.461611254537</v>
      </c>
      <c r="F1128" s="54">
        <f>COUNTIF(D1129:$D$1990,365)</f>
        <v>496</v>
      </c>
      <c r="G1128" s="54">
        <f>COUNTIF(D1129:$D$1990,366)</f>
        <v>366</v>
      </c>
      <c r="H1128" s="50"/>
    </row>
    <row r="1129" spans="1:8" x14ac:dyDescent="0.25">
      <c r="A1129" s="54">
        <f>COUNTIF($C$3:C1129,"Да")</f>
        <v>12</v>
      </c>
      <c r="B1129" s="53">
        <f t="shared" si="34"/>
        <v>46527</v>
      </c>
      <c r="C1129" s="53" t="str">
        <f>IF(ISERROR(VLOOKUP(B1129,Оп28_BYN→RUB!$C$3:$C$24,1,0)),"Нет","Да")</f>
        <v>Нет</v>
      </c>
      <c r="D1129" s="54">
        <f t="shared" si="35"/>
        <v>365</v>
      </c>
      <c r="E1129" s="55">
        <f>('Все выпуски'!$J$4*'Все выпуски'!$J$8)*((VLOOKUP(IF(C1129="Нет",VLOOKUP(A1129,Оп28_BYN→RUB!$A$2:$C$24,3,0),VLOOKUP((A1129-1),Оп28_BYN→RUB!$A$2:$C$24,3,0)),$B$2:$G$1990,5,0)-VLOOKUP(B1129,$B$2:$G$1990,5,0))/365+(VLOOKUP(IF(C1129="Нет",VLOOKUP(A1129,Оп28_BYN→RUB!$A$2:$C$24,3,0),VLOOKUP((A1129-1),Оп28_BYN→RUB!$A$2:$C$24,3,0)),$B$2:$G$1990,6,0)-VLOOKUP(B1129,$B$2:$G$1990,6,0))/366)</f>
        <v>107.15905200483948</v>
      </c>
      <c r="F1129" s="54">
        <f>COUNTIF(D1130:$D$1990,365)</f>
        <v>495</v>
      </c>
      <c r="G1129" s="54">
        <f>COUNTIF(D1130:$D$1990,366)</f>
        <v>366</v>
      </c>
      <c r="H1129" s="50"/>
    </row>
    <row r="1130" spans="1:8" x14ac:dyDescent="0.25">
      <c r="A1130" s="54">
        <f>COUNTIF($C$3:C1130,"Да")</f>
        <v>12</v>
      </c>
      <c r="B1130" s="53">
        <f t="shared" si="34"/>
        <v>46528</v>
      </c>
      <c r="C1130" s="53" t="str">
        <f>IF(ISERROR(VLOOKUP(B1130,Оп28_BYN→RUB!$C$3:$C$24,1,0)),"Нет","Да")</f>
        <v>Нет</v>
      </c>
      <c r="D1130" s="54">
        <f t="shared" si="35"/>
        <v>365</v>
      </c>
      <c r="E1130" s="55">
        <f>('Все выпуски'!$J$4*'Все выпуски'!$J$8)*((VLOOKUP(IF(C1130="Нет",VLOOKUP(A1130,Оп28_BYN→RUB!$A$2:$C$24,3,0),VLOOKUP((A1130-1),Оп28_BYN→RUB!$A$2:$C$24,3,0)),$B$2:$G$1990,5,0)-VLOOKUP(B1130,$B$2:$G$1990,5,0))/365+(VLOOKUP(IF(C1130="Нет",VLOOKUP(A1130,Оп28_BYN→RUB!$A$2:$C$24,3,0),VLOOKUP((A1130-1),Оп28_BYN→RUB!$A$2:$C$24,3,0)),$B$2:$G$1990,6,0)-VLOOKUP(B1130,$B$2:$G$1990,6,0))/366)</f>
        <v>113.85649275514196</v>
      </c>
      <c r="F1130" s="54">
        <f>COUNTIF(D1131:$D$1990,365)</f>
        <v>494</v>
      </c>
      <c r="G1130" s="54">
        <f>COUNTIF(D1131:$D$1990,366)</f>
        <v>366</v>
      </c>
      <c r="H1130" s="50"/>
    </row>
    <row r="1131" spans="1:8" x14ac:dyDescent="0.25">
      <c r="A1131" s="54">
        <f>COUNTIF($C$3:C1131,"Да")</f>
        <v>12</v>
      </c>
      <c r="B1131" s="53">
        <f t="shared" si="34"/>
        <v>46529</v>
      </c>
      <c r="C1131" s="53" t="str">
        <f>IF(ISERROR(VLOOKUP(B1131,Оп28_BYN→RUB!$C$3:$C$24,1,0)),"Нет","Да")</f>
        <v>Нет</v>
      </c>
      <c r="D1131" s="54">
        <f t="shared" si="35"/>
        <v>365</v>
      </c>
      <c r="E1131" s="55">
        <f>('Все выпуски'!$J$4*'Все выпуски'!$J$8)*((VLOOKUP(IF(C1131="Нет",VLOOKUP(A1131,Оп28_BYN→RUB!$A$2:$C$24,3,0),VLOOKUP((A1131-1),Оп28_BYN→RUB!$A$2:$C$24,3,0)),$B$2:$G$1990,5,0)-VLOOKUP(B1131,$B$2:$G$1990,5,0))/365+(VLOOKUP(IF(C1131="Нет",VLOOKUP(A1131,Оп28_BYN→RUB!$A$2:$C$24,3,0),VLOOKUP((A1131-1),Оп28_BYN→RUB!$A$2:$C$24,3,0)),$B$2:$G$1990,6,0)-VLOOKUP(B1131,$B$2:$G$1990,6,0))/366)</f>
        <v>120.55393350544441</v>
      </c>
      <c r="F1131" s="54">
        <f>COUNTIF(D1132:$D$1990,365)</f>
        <v>493</v>
      </c>
      <c r="G1131" s="54">
        <f>COUNTIF(D1132:$D$1990,366)</f>
        <v>366</v>
      </c>
      <c r="H1131" s="50"/>
    </row>
    <row r="1132" spans="1:8" x14ac:dyDescent="0.25">
      <c r="A1132" s="54">
        <f>COUNTIF($C$3:C1132,"Да")</f>
        <v>12</v>
      </c>
      <c r="B1132" s="53">
        <f t="shared" si="34"/>
        <v>46530</v>
      </c>
      <c r="C1132" s="53" t="str">
        <f>IF(ISERROR(VLOOKUP(B1132,Оп28_BYN→RUB!$C$3:$C$24,1,0)),"Нет","Да")</f>
        <v>Нет</v>
      </c>
      <c r="D1132" s="54">
        <f t="shared" si="35"/>
        <v>365</v>
      </c>
      <c r="E1132" s="55">
        <f>('Все выпуски'!$J$4*'Все выпуски'!$J$8)*((VLOOKUP(IF(C1132="Нет",VLOOKUP(A1132,Оп28_BYN→RUB!$A$2:$C$24,3,0),VLOOKUP((A1132-1),Оп28_BYN→RUB!$A$2:$C$24,3,0)),$B$2:$G$1990,5,0)-VLOOKUP(B1132,$B$2:$G$1990,5,0))/365+(VLOOKUP(IF(C1132="Нет",VLOOKUP(A1132,Оп28_BYN→RUB!$A$2:$C$24,3,0),VLOOKUP((A1132-1),Оп28_BYN→RUB!$A$2:$C$24,3,0)),$B$2:$G$1990,6,0)-VLOOKUP(B1132,$B$2:$G$1990,6,0))/366)</f>
        <v>127.25137425574688</v>
      </c>
      <c r="F1132" s="54">
        <f>COUNTIF(D1133:$D$1990,365)</f>
        <v>492</v>
      </c>
      <c r="G1132" s="54">
        <f>COUNTIF(D1133:$D$1990,366)</f>
        <v>366</v>
      </c>
      <c r="H1132" s="50"/>
    </row>
    <row r="1133" spans="1:8" x14ac:dyDescent="0.25">
      <c r="A1133" s="54">
        <f>COUNTIF($C$3:C1133,"Да")</f>
        <v>12</v>
      </c>
      <c r="B1133" s="53">
        <f t="shared" si="34"/>
        <v>46531</v>
      </c>
      <c r="C1133" s="53" t="str">
        <f>IF(ISERROR(VLOOKUP(B1133,Оп28_BYN→RUB!$C$3:$C$24,1,0)),"Нет","Да")</f>
        <v>Нет</v>
      </c>
      <c r="D1133" s="54">
        <f t="shared" si="35"/>
        <v>365</v>
      </c>
      <c r="E1133" s="55">
        <f>('Все выпуски'!$J$4*'Все выпуски'!$J$8)*((VLOOKUP(IF(C1133="Нет",VLOOKUP(A1133,Оп28_BYN→RUB!$A$2:$C$24,3,0),VLOOKUP((A1133-1),Оп28_BYN→RUB!$A$2:$C$24,3,0)),$B$2:$G$1990,5,0)-VLOOKUP(B1133,$B$2:$G$1990,5,0))/365+(VLOOKUP(IF(C1133="Нет",VLOOKUP(A1133,Оп28_BYN→RUB!$A$2:$C$24,3,0),VLOOKUP((A1133-1),Оп28_BYN→RUB!$A$2:$C$24,3,0)),$B$2:$G$1990,6,0)-VLOOKUP(B1133,$B$2:$G$1990,6,0))/366)</f>
        <v>133.94881500604933</v>
      </c>
      <c r="F1133" s="54">
        <f>COUNTIF(D1134:$D$1990,365)</f>
        <v>491</v>
      </c>
      <c r="G1133" s="54">
        <f>COUNTIF(D1134:$D$1990,366)</f>
        <v>366</v>
      </c>
      <c r="H1133" s="50"/>
    </row>
    <row r="1134" spans="1:8" x14ac:dyDescent="0.25">
      <c r="A1134" s="54">
        <f>COUNTIF($C$3:C1134,"Да")</f>
        <v>12</v>
      </c>
      <c r="B1134" s="53">
        <f t="shared" si="34"/>
        <v>46532</v>
      </c>
      <c r="C1134" s="53" t="str">
        <f>IF(ISERROR(VLOOKUP(B1134,Оп28_BYN→RUB!$C$3:$C$24,1,0)),"Нет","Да")</f>
        <v>Нет</v>
      </c>
      <c r="D1134" s="54">
        <f t="shared" si="35"/>
        <v>365</v>
      </c>
      <c r="E1134" s="55">
        <f>('Все выпуски'!$J$4*'Все выпуски'!$J$8)*((VLOOKUP(IF(C1134="Нет",VLOOKUP(A1134,Оп28_BYN→RUB!$A$2:$C$24,3,0),VLOOKUP((A1134-1),Оп28_BYN→RUB!$A$2:$C$24,3,0)),$B$2:$G$1990,5,0)-VLOOKUP(B1134,$B$2:$G$1990,5,0))/365+(VLOOKUP(IF(C1134="Нет",VLOOKUP(A1134,Оп28_BYN→RUB!$A$2:$C$24,3,0),VLOOKUP((A1134-1),Оп28_BYN→RUB!$A$2:$C$24,3,0)),$B$2:$G$1990,6,0)-VLOOKUP(B1134,$B$2:$G$1990,6,0))/366)</f>
        <v>140.64625575635182</v>
      </c>
      <c r="F1134" s="54">
        <f>COUNTIF(D1135:$D$1990,365)</f>
        <v>490</v>
      </c>
      <c r="G1134" s="54">
        <f>COUNTIF(D1135:$D$1990,366)</f>
        <v>366</v>
      </c>
      <c r="H1134" s="50"/>
    </row>
    <row r="1135" spans="1:8" x14ac:dyDescent="0.25">
      <c r="A1135" s="54">
        <f>COUNTIF($C$3:C1135,"Да")</f>
        <v>12</v>
      </c>
      <c r="B1135" s="53">
        <f t="shared" si="34"/>
        <v>46533</v>
      </c>
      <c r="C1135" s="53" t="str">
        <f>IF(ISERROR(VLOOKUP(B1135,Оп28_BYN→RUB!$C$3:$C$24,1,0)),"Нет","Да")</f>
        <v>Нет</v>
      </c>
      <c r="D1135" s="54">
        <f t="shared" si="35"/>
        <v>365</v>
      </c>
      <c r="E1135" s="55">
        <f>('Все выпуски'!$J$4*'Все выпуски'!$J$8)*((VLOOKUP(IF(C1135="Нет",VLOOKUP(A1135,Оп28_BYN→RUB!$A$2:$C$24,3,0),VLOOKUP((A1135-1),Оп28_BYN→RUB!$A$2:$C$24,3,0)),$B$2:$G$1990,5,0)-VLOOKUP(B1135,$B$2:$G$1990,5,0))/365+(VLOOKUP(IF(C1135="Нет",VLOOKUP(A1135,Оп28_BYN→RUB!$A$2:$C$24,3,0),VLOOKUP((A1135-1),Оп28_BYN→RUB!$A$2:$C$24,3,0)),$B$2:$G$1990,6,0)-VLOOKUP(B1135,$B$2:$G$1990,6,0))/366)</f>
        <v>147.34369650665428</v>
      </c>
      <c r="F1135" s="54">
        <f>COUNTIF(D1136:$D$1990,365)</f>
        <v>489</v>
      </c>
      <c r="G1135" s="54">
        <f>COUNTIF(D1136:$D$1990,366)</f>
        <v>366</v>
      </c>
      <c r="H1135" s="50"/>
    </row>
    <row r="1136" spans="1:8" x14ac:dyDescent="0.25">
      <c r="A1136" s="54">
        <f>COUNTIF($C$3:C1136,"Да")</f>
        <v>12</v>
      </c>
      <c r="B1136" s="53">
        <f t="shared" si="34"/>
        <v>46534</v>
      </c>
      <c r="C1136" s="53" t="str">
        <f>IF(ISERROR(VLOOKUP(B1136,Оп28_BYN→RUB!$C$3:$C$24,1,0)),"Нет","Да")</f>
        <v>Нет</v>
      </c>
      <c r="D1136" s="54">
        <f t="shared" si="35"/>
        <v>365</v>
      </c>
      <c r="E1136" s="55">
        <f>('Все выпуски'!$J$4*'Все выпуски'!$J$8)*((VLOOKUP(IF(C1136="Нет",VLOOKUP(A1136,Оп28_BYN→RUB!$A$2:$C$24,3,0),VLOOKUP((A1136-1),Оп28_BYN→RUB!$A$2:$C$24,3,0)),$B$2:$G$1990,5,0)-VLOOKUP(B1136,$B$2:$G$1990,5,0))/365+(VLOOKUP(IF(C1136="Нет",VLOOKUP(A1136,Оп28_BYN→RUB!$A$2:$C$24,3,0),VLOOKUP((A1136-1),Оп28_BYN→RUB!$A$2:$C$24,3,0)),$B$2:$G$1990,6,0)-VLOOKUP(B1136,$B$2:$G$1990,6,0))/366)</f>
        <v>154.04113725695677</v>
      </c>
      <c r="F1136" s="54">
        <f>COUNTIF(D1137:$D$1990,365)</f>
        <v>488</v>
      </c>
      <c r="G1136" s="54">
        <f>COUNTIF(D1137:$D$1990,366)</f>
        <v>366</v>
      </c>
      <c r="H1136" s="50"/>
    </row>
    <row r="1137" spans="1:8" x14ac:dyDescent="0.25">
      <c r="A1137" s="54">
        <f>COUNTIF($C$3:C1137,"Да")</f>
        <v>12</v>
      </c>
      <c r="B1137" s="53">
        <f t="shared" si="34"/>
        <v>46535</v>
      </c>
      <c r="C1137" s="53" t="str">
        <f>IF(ISERROR(VLOOKUP(B1137,Оп28_BYN→RUB!$C$3:$C$24,1,0)),"Нет","Да")</f>
        <v>Нет</v>
      </c>
      <c r="D1137" s="54">
        <f t="shared" si="35"/>
        <v>365</v>
      </c>
      <c r="E1137" s="55">
        <f>('Все выпуски'!$J$4*'Все выпуски'!$J$8)*((VLOOKUP(IF(C1137="Нет",VLOOKUP(A1137,Оп28_BYN→RUB!$A$2:$C$24,3,0),VLOOKUP((A1137-1),Оп28_BYN→RUB!$A$2:$C$24,3,0)),$B$2:$G$1990,5,0)-VLOOKUP(B1137,$B$2:$G$1990,5,0))/365+(VLOOKUP(IF(C1137="Нет",VLOOKUP(A1137,Оп28_BYN→RUB!$A$2:$C$24,3,0),VLOOKUP((A1137-1),Оп28_BYN→RUB!$A$2:$C$24,3,0)),$B$2:$G$1990,6,0)-VLOOKUP(B1137,$B$2:$G$1990,6,0))/366)</f>
        <v>160.73857800725921</v>
      </c>
      <c r="F1137" s="54">
        <f>COUNTIF(D1138:$D$1990,365)</f>
        <v>487</v>
      </c>
      <c r="G1137" s="54">
        <f>COUNTIF(D1138:$D$1990,366)</f>
        <v>366</v>
      </c>
      <c r="H1137" s="50"/>
    </row>
    <row r="1138" spans="1:8" x14ac:dyDescent="0.25">
      <c r="A1138" s="54">
        <f>COUNTIF($C$3:C1138,"Да")</f>
        <v>12</v>
      </c>
      <c r="B1138" s="53">
        <f t="shared" si="34"/>
        <v>46536</v>
      </c>
      <c r="C1138" s="53" t="str">
        <f>IF(ISERROR(VLOOKUP(B1138,Оп28_BYN→RUB!$C$3:$C$24,1,0)),"Нет","Да")</f>
        <v>Нет</v>
      </c>
      <c r="D1138" s="54">
        <f t="shared" si="35"/>
        <v>365</v>
      </c>
      <c r="E1138" s="55">
        <f>('Все выпуски'!$J$4*'Все выпуски'!$J$8)*((VLOOKUP(IF(C1138="Нет",VLOOKUP(A1138,Оп28_BYN→RUB!$A$2:$C$24,3,0),VLOOKUP((A1138-1),Оп28_BYN→RUB!$A$2:$C$24,3,0)),$B$2:$G$1990,5,0)-VLOOKUP(B1138,$B$2:$G$1990,5,0))/365+(VLOOKUP(IF(C1138="Нет",VLOOKUP(A1138,Оп28_BYN→RUB!$A$2:$C$24,3,0),VLOOKUP((A1138-1),Оп28_BYN→RUB!$A$2:$C$24,3,0)),$B$2:$G$1990,6,0)-VLOOKUP(B1138,$B$2:$G$1990,6,0))/366)</f>
        <v>167.43601875756167</v>
      </c>
      <c r="F1138" s="54">
        <f>COUNTIF(D1139:$D$1990,365)</f>
        <v>486</v>
      </c>
      <c r="G1138" s="54">
        <f>COUNTIF(D1139:$D$1990,366)</f>
        <v>366</v>
      </c>
      <c r="H1138" s="50"/>
    </row>
    <row r="1139" spans="1:8" x14ac:dyDescent="0.25">
      <c r="A1139" s="54">
        <f>COUNTIF($C$3:C1139,"Да")</f>
        <v>12</v>
      </c>
      <c r="B1139" s="53">
        <f t="shared" si="34"/>
        <v>46537</v>
      </c>
      <c r="C1139" s="53" t="str">
        <f>IF(ISERROR(VLOOKUP(B1139,Оп28_BYN→RUB!$C$3:$C$24,1,0)),"Нет","Да")</f>
        <v>Нет</v>
      </c>
      <c r="D1139" s="54">
        <f t="shared" si="35"/>
        <v>365</v>
      </c>
      <c r="E1139" s="55">
        <f>('Все выпуски'!$J$4*'Все выпуски'!$J$8)*((VLOOKUP(IF(C1139="Нет",VLOOKUP(A1139,Оп28_BYN→RUB!$A$2:$C$24,3,0),VLOOKUP((A1139-1),Оп28_BYN→RUB!$A$2:$C$24,3,0)),$B$2:$G$1990,5,0)-VLOOKUP(B1139,$B$2:$G$1990,5,0))/365+(VLOOKUP(IF(C1139="Нет",VLOOKUP(A1139,Оп28_BYN→RUB!$A$2:$C$24,3,0),VLOOKUP((A1139-1),Оп28_BYN→RUB!$A$2:$C$24,3,0)),$B$2:$G$1990,6,0)-VLOOKUP(B1139,$B$2:$G$1990,6,0))/366)</f>
        <v>174.13345950786416</v>
      </c>
      <c r="F1139" s="54">
        <f>COUNTIF(D1140:$D$1990,365)</f>
        <v>485</v>
      </c>
      <c r="G1139" s="54">
        <f>COUNTIF(D1140:$D$1990,366)</f>
        <v>366</v>
      </c>
      <c r="H1139" s="50"/>
    </row>
    <row r="1140" spans="1:8" x14ac:dyDescent="0.25">
      <c r="A1140" s="54">
        <f>COUNTIF($C$3:C1140,"Да")</f>
        <v>12</v>
      </c>
      <c r="B1140" s="53">
        <f t="shared" si="34"/>
        <v>46538</v>
      </c>
      <c r="C1140" s="53" t="str">
        <f>IF(ISERROR(VLOOKUP(B1140,Оп28_BYN→RUB!$C$3:$C$24,1,0)),"Нет","Да")</f>
        <v>Нет</v>
      </c>
      <c r="D1140" s="54">
        <f t="shared" si="35"/>
        <v>365</v>
      </c>
      <c r="E1140" s="55">
        <f>('Все выпуски'!$J$4*'Все выпуски'!$J$8)*((VLOOKUP(IF(C1140="Нет",VLOOKUP(A1140,Оп28_BYN→RUB!$A$2:$C$24,3,0),VLOOKUP((A1140-1),Оп28_BYN→RUB!$A$2:$C$24,3,0)),$B$2:$G$1990,5,0)-VLOOKUP(B1140,$B$2:$G$1990,5,0))/365+(VLOOKUP(IF(C1140="Нет",VLOOKUP(A1140,Оп28_BYN→RUB!$A$2:$C$24,3,0),VLOOKUP((A1140-1),Оп28_BYN→RUB!$A$2:$C$24,3,0)),$B$2:$G$1990,6,0)-VLOOKUP(B1140,$B$2:$G$1990,6,0))/366)</f>
        <v>180.83090025816662</v>
      </c>
      <c r="F1140" s="54">
        <f>COUNTIF(D1141:$D$1990,365)</f>
        <v>484</v>
      </c>
      <c r="G1140" s="54">
        <f>COUNTIF(D1141:$D$1990,366)</f>
        <v>366</v>
      </c>
      <c r="H1140" s="50"/>
    </row>
    <row r="1141" spans="1:8" x14ac:dyDescent="0.25">
      <c r="A1141" s="54">
        <f>COUNTIF($C$3:C1141,"Да")</f>
        <v>12</v>
      </c>
      <c r="B1141" s="53">
        <f t="shared" si="34"/>
        <v>46539</v>
      </c>
      <c r="C1141" s="53" t="str">
        <f>IF(ISERROR(VLOOKUP(B1141,Оп28_BYN→RUB!$C$3:$C$24,1,0)),"Нет","Да")</f>
        <v>Нет</v>
      </c>
      <c r="D1141" s="54">
        <f t="shared" si="35"/>
        <v>365</v>
      </c>
      <c r="E1141" s="55">
        <f>('Все выпуски'!$J$4*'Все выпуски'!$J$8)*((VLOOKUP(IF(C1141="Нет",VLOOKUP(A1141,Оп28_BYN→RUB!$A$2:$C$24,3,0),VLOOKUP((A1141-1),Оп28_BYN→RUB!$A$2:$C$24,3,0)),$B$2:$G$1990,5,0)-VLOOKUP(B1141,$B$2:$G$1990,5,0))/365+(VLOOKUP(IF(C1141="Нет",VLOOKUP(A1141,Оп28_BYN→RUB!$A$2:$C$24,3,0),VLOOKUP((A1141-1),Оп28_BYN→RUB!$A$2:$C$24,3,0)),$B$2:$G$1990,6,0)-VLOOKUP(B1141,$B$2:$G$1990,6,0))/366)</f>
        <v>187.52834100846911</v>
      </c>
      <c r="F1141" s="54">
        <f>COUNTIF(D1142:$D$1990,365)</f>
        <v>483</v>
      </c>
      <c r="G1141" s="54">
        <f>COUNTIF(D1142:$D$1990,366)</f>
        <v>366</v>
      </c>
      <c r="H1141" s="50"/>
    </row>
    <row r="1142" spans="1:8" x14ac:dyDescent="0.25">
      <c r="A1142" s="54">
        <f>COUNTIF($C$3:C1142,"Да")</f>
        <v>12</v>
      </c>
      <c r="B1142" s="53">
        <f t="shared" si="34"/>
        <v>46540</v>
      </c>
      <c r="C1142" s="53" t="str">
        <f>IF(ISERROR(VLOOKUP(B1142,Оп28_BYN→RUB!$C$3:$C$24,1,0)),"Нет","Да")</f>
        <v>Нет</v>
      </c>
      <c r="D1142" s="54">
        <f t="shared" si="35"/>
        <v>365</v>
      </c>
      <c r="E1142" s="55">
        <f>('Все выпуски'!$J$4*'Все выпуски'!$J$8)*((VLOOKUP(IF(C1142="Нет",VLOOKUP(A1142,Оп28_BYN→RUB!$A$2:$C$24,3,0),VLOOKUP((A1142-1),Оп28_BYN→RUB!$A$2:$C$24,3,0)),$B$2:$G$1990,5,0)-VLOOKUP(B1142,$B$2:$G$1990,5,0))/365+(VLOOKUP(IF(C1142="Нет",VLOOKUP(A1142,Оп28_BYN→RUB!$A$2:$C$24,3,0),VLOOKUP((A1142-1),Оп28_BYN→RUB!$A$2:$C$24,3,0)),$B$2:$G$1990,6,0)-VLOOKUP(B1142,$B$2:$G$1990,6,0))/366)</f>
        <v>194.22578175877157</v>
      </c>
      <c r="F1142" s="54">
        <f>COUNTIF(D1143:$D$1990,365)</f>
        <v>482</v>
      </c>
      <c r="G1142" s="54">
        <f>COUNTIF(D1143:$D$1990,366)</f>
        <v>366</v>
      </c>
      <c r="H1142" s="50"/>
    </row>
    <row r="1143" spans="1:8" x14ac:dyDescent="0.25">
      <c r="A1143" s="54">
        <f>COUNTIF($C$3:C1143,"Да")</f>
        <v>12</v>
      </c>
      <c r="B1143" s="53">
        <f t="shared" si="34"/>
        <v>46541</v>
      </c>
      <c r="C1143" s="53" t="str">
        <f>IF(ISERROR(VLOOKUP(B1143,Оп28_BYN→RUB!$C$3:$C$24,1,0)),"Нет","Да")</f>
        <v>Нет</v>
      </c>
      <c r="D1143" s="54">
        <f t="shared" si="35"/>
        <v>365</v>
      </c>
      <c r="E1143" s="55">
        <f>('Все выпуски'!$J$4*'Все выпуски'!$J$8)*((VLOOKUP(IF(C1143="Нет",VLOOKUP(A1143,Оп28_BYN→RUB!$A$2:$C$24,3,0),VLOOKUP((A1143-1),Оп28_BYN→RUB!$A$2:$C$24,3,0)),$B$2:$G$1990,5,0)-VLOOKUP(B1143,$B$2:$G$1990,5,0))/365+(VLOOKUP(IF(C1143="Нет",VLOOKUP(A1143,Оп28_BYN→RUB!$A$2:$C$24,3,0),VLOOKUP((A1143-1),Оп28_BYN→RUB!$A$2:$C$24,3,0)),$B$2:$G$1990,6,0)-VLOOKUP(B1143,$B$2:$G$1990,6,0))/366)</f>
        <v>200.92322250907401</v>
      </c>
      <c r="F1143" s="54">
        <f>COUNTIF(D1144:$D$1990,365)</f>
        <v>481</v>
      </c>
      <c r="G1143" s="54">
        <f>COUNTIF(D1144:$D$1990,366)</f>
        <v>366</v>
      </c>
      <c r="H1143" s="50"/>
    </row>
    <row r="1144" spans="1:8" x14ac:dyDescent="0.25">
      <c r="A1144" s="54">
        <f>COUNTIF($C$3:C1144,"Да")</f>
        <v>12</v>
      </c>
      <c r="B1144" s="53">
        <f t="shared" si="34"/>
        <v>46542</v>
      </c>
      <c r="C1144" s="53" t="str">
        <f>IF(ISERROR(VLOOKUP(B1144,Оп28_BYN→RUB!$C$3:$C$24,1,0)),"Нет","Да")</f>
        <v>Нет</v>
      </c>
      <c r="D1144" s="54">
        <f t="shared" si="35"/>
        <v>365</v>
      </c>
      <c r="E1144" s="55">
        <f>('Все выпуски'!$J$4*'Все выпуски'!$J$8)*((VLOOKUP(IF(C1144="Нет",VLOOKUP(A1144,Оп28_BYN→RUB!$A$2:$C$24,3,0),VLOOKUP((A1144-1),Оп28_BYN→RUB!$A$2:$C$24,3,0)),$B$2:$G$1990,5,0)-VLOOKUP(B1144,$B$2:$G$1990,5,0))/365+(VLOOKUP(IF(C1144="Нет",VLOOKUP(A1144,Оп28_BYN→RUB!$A$2:$C$24,3,0),VLOOKUP((A1144-1),Оп28_BYN→RUB!$A$2:$C$24,3,0)),$B$2:$G$1990,6,0)-VLOOKUP(B1144,$B$2:$G$1990,6,0))/366)</f>
        <v>207.6206632593765</v>
      </c>
      <c r="F1144" s="54">
        <f>COUNTIF(D1145:$D$1990,365)</f>
        <v>480</v>
      </c>
      <c r="G1144" s="54">
        <f>COUNTIF(D1145:$D$1990,366)</f>
        <v>366</v>
      </c>
      <c r="H1144" s="50"/>
    </row>
    <row r="1145" spans="1:8" x14ac:dyDescent="0.25">
      <c r="A1145" s="54">
        <f>COUNTIF($C$3:C1145,"Да")</f>
        <v>12</v>
      </c>
      <c r="B1145" s="53">
        <f t="shared" si="34"/>
        <v>46543</v>
      </c>
      <c r="C1145" s="53" t="str">
        <f>IF(ISERROR(VLOOKUP(B1145,Оп28_BYN→RUB!$C$3:$C$24,1,0)),"Нет","Да")</f>
        <v>Нет</v>
      </c>
      <c r="D1145" s="54">
        <f t="shared" si="35"/>
        <v>365</v>
      </c>
      <c r="E1145" s="55">
        <f>('Все выпуски'!$J$4*'Все выпуски'!$J$8)*((VLOOKUP(IF(C1145="Нет",VLOOKUP(A1145,Оп28_BYN→RUB!$A$2:$C$24,3,0),VLOOKUP((A1145-1),Оп28_BYN→RUB!$A$2:$C$24,3,0)),$B$2:$G$1990,5,0)-VLOOKUP(B1145,$B$2:$G$1990,5,0))/365+(VLOOKUP(IF(C1145="Нет",VLOOKUP(A1145,Оп28_BYN→RUB!$A$2:$C$24,3,0),VLOOKUP((A1145-1),Оп28_BYN→RUB!$A$2:$C$24,3,0)),$B$2:$G$1990,6,0)-VLOOKUP(B1145,$B$2:$G$1990,6,0))/366)</f>
        <v>214.31810400967896</v>
      </c>
      <c r="F1145" s="54">
        <f>COUNTIF(D1146:$D$1990,365)</f>
        <v>479</v>
      </c>
      <c r="G1145" s="54">
        <f>COUNTIF(D1146:$D$1990,366)</f>
        <v>366</v>
      </c>
      <c r="H1145" s="50"/>
    </row>
    <row r="1146" spans="1:8" x14ac:dyDescent="0.25">
      <c r="A1146" s="54">
        <f>COUNTIF($C$3:C1146,"Да")</f>
        <v>12</v>
      </c>
      <c r="B1146" s="53">
        <f t="shared" si="34"/>
        <v>46544</v>
      </c>
      <c r="C1146" s="53" t="str">
        <f>IF(ISERROR(VLOOKUP(B1146,Оп28_BYN→RUB!$C$3:$C$24,1,0)),"Нет","Да")</f>
        <v>Нет</v>
      </c>
      <c r="D1146" s="54">
        <f t="shared" si="35"/>
        <v>365</v>
      </c>
      <c r="E1146" s="55">
        <f>('Все выпуски'!$J$4*'Все выпуски'!$J$8)*((VLOOKUP(IF(C1146="Нет",VLOOKUP(A1146,Оп28_BYN→RUB!$A$2:$C$24,3,0),VLOOKUP((A1146-1),Оп28_BYN→RUB!$A$2:$C$24,3,0)),$B$2:$G$1990,5,0)-VLOOKUP(B1146,$B$2:$G$1990,5,0))/365+(VLOOKUP(IF(C1146="Нет",VLOOKUP(A1146,Оп28_BYN→RUB!$A$2:$C$24,3,0),VLOOKUP((A1146-1),Оп28_BYN→RUB!$A$2:$C$24,3,0)),$B$2:$G$1990,6,0)-VLOOKUP(B1146,$B$2:$G$1990,6,0))/366)</f>
        <v>221.01554475998142</v>
      </c>
      <c r="F1146" s="54">
        <f>COUNTIF(D1147:$D$1990,365)</f>
        <v>478</v>
      </c>
      <c r="G1146" s="54">
        <f>COUNTIF(D1147:$D$1990,366)</f>
        <v>366</v>
      </c>
      <c r="H1146" s="50"/>
    </row>
    <row r="1147" spans="1:8" x14ac:dyDescent="0.25">
      <c r="A1147" s="54">
        <f>COUNTIF($C$3:C1147,"Да")</f>
        <v>12</v>
      </c>
      <c r="B1147" s="53">
        <f t="shared" si="34"/>
        <v>46545</v>
      </c>
      <c r="C1147" s="53" t="str">
        <f>IF(ISERROR(VLOOKUP(B1147,Оп28_BYN→RUB!$C$3:$C$24,1,0)),"Нет","Да")</f>
        <v>Нет</v>
      </c>
      <c r="D1147" s="54">
        <f t="shared" si="35"/>
        <v>365</v>
      </c>
      <c r="E1147" s="55">
        <f>('Все выпуски'!$J$4*'Все выпуски'!$J$8)*((VLOOKUP(IF(C1147="Нет",VLOOKUP(A1147,Оп28_BYN→RUB!$A$2:$C$24,3,0),VLOOKUP((A1147-1),Оп28_BYN→RUB!$A$2:$C$24,3,0)),$B$2:$G$1990,5,0)-VLOOKUP(B1147,$B$2:$G$1990,5,0))/365+(VLOOKUP(IF(C1147="Нет",VLOOKUP(A1147,Оп28_BYN→RUB!$A$2:$C$24,3,0),VLOOKUP((A1147-1),Оп28_BYN→RUB!$A$2:$C$24,3,0)),$B$2:$G$1990,6,0)-VLOOKUP(B1147,$B$2:$G$1990,6,0))/366)</f>
        <v>227.71298551028391</v>
      </c>
      <c r="F1147" s="54">
        <f>COUNTIF(D1148:$D$1990,365)</f>
        <v>477</v>
      </c>
      <c r="G1147" s="54">
        <f>COUNTIF(D1148:$D$1990,366)</f>
        <v>366</v>
      </c>
      <c r="H1147" s="50"/>
    </row>
    <row r="1148" spans="1:8" x14ac:dyDescent="0.25">
      <c r="A1148" s="54">
        <f>COUNTIF($C$3:C1148,"Да")</f>
        <v>12</v>
      </c>
      <c r="B1148" s="53">
        <f t="shared" si="34"/>
        <v>46546</v>
      </c>
      <c r="C1148" s="53" t="str">
        <f>IF(ISERROR(VLOOKUP(B1148,Оп28_BYN→RUB!$C$3:$C$24,1,0)),"Нет","Да")</f>
        <v>Нет</v>
      </c>
      <c r="D1148" s="54">
        <f t="shared" si="35"/>
        <v>365</v>
      </c>
      <c r="E1148" s="55">
        <f>('Все выпуски'!$J$4*'Все выпуски'!$J$8)*((VLOOKUP(IF(C1148="Нет",VLOOKUP(A1148,Оп28_BYN→RUB!$A$2:$C$24,3,0),VLOOKUP((A1148-1),Оп28_BYN→RUB!$A$2:$C$24,3,0)),$B$2:$G$1990,5,0)-VLOOKUP(B1148,$B$2:$G$1990,5,0))/365+(VLOOKUP(IF(C1148="Нет",VLOOKUP(A1148,Оп28_BYN→RUB!$A$2:$C$24,3,0),VLOOKUP((A1148-1),Оп28_BYN→RUB!$A$2:$C$24,3,0)),$B$2:$G$1990,6,0)-VLOOKUP(B1148,$B$2:$G$1990,6,0))/366)</f>
        <v>234.41042626058635</v>
      </c>
      <c r="F1148" s="54">
        <f>COUNTIF(D1149:$D$1990,365)</f>
        <v>476</v>
      </c>
      <c r="G1148" s="54">
        <f>COUNTIF(D1149:$D$1990,366)</f>
        <v>366</v>
      </c>
      <c r="H1148" s="50"/>
    </row>
    <row r="1149" spans="1:8" x14ac:dyDescent="0.25">
      <c r="A1149" s="54">
        <f>COUNTIF($C$3:C1149,"Да")</f>
        <v>12</v>
      </c>
      <c r="B1149" s="53">
        <f t="shared" si="34"/>
        <v>46547</v>
      </c>
      <c r="C1149" s="53" t="str">
        <f>IF(ISERROR(VLOOKUP(B1149,Оп28_BYN→RUB!$C$3:$C$24,1,0)),"Нет","Да")</f>
        <v>Нет</v>
      </c>
      <c r="D1149" s="54">
        <f t="shared" si="35"/>
        <v>365</v>
      </c>
      <c r="E1149" s="55">
        <f>('Все выпуски'!$J$4*'Все выпуски'!$J$8)*((VLOOKUP(IF(C1149="Нет",VLOOKUP(A1149,Оп28_BYN→RUB!$A$2:$C$24,3,0),VLOOKUP((A1149-1),Оп28_BYN→RUB!$A$2:$C$24,3,0)),$B$2:$G$1990,5,0)-VLOOKUP(B1149,$B$2:$G$1990,5,0))/365+(VLOOKUP(IF(C1149="Нет",VLOOKUP(A1149,Оп28_BYN→RUB!$A$2:$C$24,3,0),VLOOKUP((A1149-1),Оп28_BYN→RUB!$A$2:$C$24,3,0)),$B$2:$G$1990,6,0)-VLOOKUP(B1149,$B$2:$G$1990,6,0))/366)</f>
        <v>241.10786701088881</v>
      </c>
      <c r="F1149" s="54">
        <f>COUNTIF(D1150:$D$1990,365)</f>
        <v>475</v>
      </c>
      <c r="G1149" s="54">
        <f>COUNTIF(D1150:$D$1990,366)</f>
        <v>366</v>
      </c>
      <c r="H1149" s="50"/>
    </row>
    <row r="1150" spans="1:8" x14ac:dyDescent="0.25">
      <c r="A1150" s="54">
        <f>COUNTIF($C$3:C1150,"Да")</f>
        <v>12</v>
      </c>
      <c r="B1150" s="53">
        <f t="shared" si="34"/>
        <v>46548</v>
      </c>
      <c r="C1150" s="53" t="str">
        <f>IF(ISERROR(VLOOKUP(B1150,Оп28_BYN→RUB!$C$3:$C$24,1,0)),"Нет","Да")</f>
        <v>Нет</v>
      </c>
      <c r="D1150" s="54">
        <f t="shared" si="35"/>
        <v>365</v>
      </c>
      <c r="E1150" s="55">
        <f>('Все выпуски'!$J$4*'Все выпуски'!$J$8)*((VLOOKUP(IF(C1150="Нет",VLOOKUP(A1150,Оп28_BYN→RUB!$A$2:$C$24,3,0),VLOOKUP((A1150-1),Оп28_BYN→RUB!$A$2:$C$24,3,0)),$B$2:$G$1990,5,0)-VLOOKUP(B1150,$B$2:$G$1990,5,0))/365+(VLOOKUP(IF(C1150="Нет",VLOOKUP(A1150,Оп28_BYN→RUB!$A$2:$C$24,3,0),VLOOKUP((A1150-1),Оп28_BYN→RUB!$A$2:$C$24,3,0)),$B$2:$G$1990,6,0)-VLOOKUP(B1150,$B$2:$G$1990,6,0))/366)</f>
        <v>247.8053077611913</v>
      </c>
      <c r="F1150" s="54">
        <f>COUNTIF(D1151:$D$1990,365)</f>
        <v>474</v>
      </c>
      <c r="G1150" s="54">
        <f>COUNTIF(D1151:$D$1990,366)</f>
        <v>366</v>
      </c>
      <c r="H1150" s="50"/>
    </row>
    <row r="1151" spans="1:8" x14ac:dyDescent="0.25">
      <c r="A1151" s="54">
        <f>COUNTIF($C$3:C1151,"Да")</f>
        <v>12</v>
      </c>
      <c r="B1151" s="53">
        <f t="shared" si="34"/>
        <v>46549</v>
      </c>
      <c r="C1151" s="53" t="str">
        <f>IF(ISERROR(VLOOKUP(B1151,Оп28_BYN→RUB!$C$3:$C$24,1,0)),"Нет","Да")</f>
        <v>Нет</v>
      </c>
      <c r="D1151" s="54">
        <f t="shared" si="35"/>
        <v>365</v>
      </c>
      <c r="E1151" s="55">
        <f>('Все выпуски'!$J$4*'Все выпуски'!$J$8)*((VLOOKUP(IF(C1151="Нет",VLOOKUP(A1151,Оп28_BYN→RUB!$A$2:$C$24,3,0),VLOOKUP((A1151-1),Оп28_BYN→RUB!$A$2:$C$24,3,0)),$B$2:$G$1990,5,0)-VLOOKUP(B1151,$B$2:$G$1990,5,0))/365+(VLOOKUP(IF(C1151="Нет",VLOOKUP(A1151,Оп28_BYN→RUB!$A$2:$C$24,3,0),VLOOKUP((A1151-1),Оп28_BYN→RUB!$A$2:$C$24,3,0)),$B$2:$G$1990,6,0)-VLOOKUP(B1151,$B$2:$G$1990,6,0))/366)</f>
        <v>254.50274851149376</v>
      </c>
      <c r="F1151" s="54">
        <f>COUNTIF(D1152:$D$1990,365)</f>
        <v>473</v>
      </c>
      <c r="G1151" s="54">
        <f>COUNTIF(D1152:$D$1990,366)</f>
        <v>366</v>
      </c>
      <c r="H1151" s="50"/>
    </row>
    <row r="1152" spans="1:8" x14ac:dyDescent="0.25">
      <c r="A1152" s="54">
        <f>COUNTIF($C$3:C1152,"Да")</f>
        <v>12</v>
      </c>
      <c r="B1152" s="53">
        <f t="shared" si="34"/>
        <v>46550</v>
      </c>
      <c r="C1152" s="53" t="str">
        <f>IF(ISERROR(VLOOKUP(B1152,Оп28_BYN→RUB!$C$3:$C$24,1,0)),"Нет","Да")</f>
        <v>Нет</v>
      </c>
      <c r="D1152" s="54">
        <f t="shared" si="35"/>
        <v>365</v>
      </c>
      <c r="E1152" s="55">
        <f>('Все выпуски'!$J$4*'Все выпуски'!$J$8)*((VLOOKUP(IF(C1152="Нет",VLOOKUP(A1152,Оп28_BYN→RUB!$A$2:$C$24,3,0),VLOOKUP((A1152-1),Оп28_BYN→RUB!$A$2:$C$24,3,0)),$B$2:$G$1990,5,0)-VLOOKUP(B1152,$B$2:$G$1990,5,0))/365+(VLOOKUP(IF(C1152="Нет",VLOOKUP(A1152,Оп28_BYN→RUB!$A$2:$C$24,3,0),VLOOKUP((A1152-1),Оп28_BYN→RUB!$A$2:$C$24,3,0)),$B$2:$G$1990,6,0)-VLOOKUP(B1152,$B$2:$G$1990,6,0))/366)</f>
        <v>261.20018926179625</v>
      </c>
      <c r="F1152" s="54">
        <f>COUNTIF(D1153:$D$1990,365)</f>
        <v>472</v>
      </c>
      <c r="G1152" s="54">
        <f>COUNTIF(D1153:$D$1990,366)</f>
        <v>366</v>
      </c>
      <c r="H1152" s="50"/>
    </row>
    <row r="1153" spans="1:8" x14ac:dyDescent="0.25">
      <c r="A1153" s="54">
        <f>COUNTIF($C$3:C1153,"Да")</f>
        <v>12</v>
      </c>
      <c r="B1153" s="53">
        <f t="shared" si="34"/>
        <v>46551</v>
      </c>
      <c r="C1153" s="53" t="str">
        <f>IF(ISERROR(VLOOKUP(B1153,Оп28_BYN→RUB!$C$3:$C$24,1,0)),"Нет","Да")</f>
        <v>Нет</v>
      </c>
      <c r="D1153" s="54">
        <f t="shared" si="35"/>
        <v>365</v>
      </c>
      <c r="E1153" s="55">
        <f>('Все выпуски'!$J$4*'Все выпуски'!$J$8)*((VLOOKUP(IF(C1153="Нет",VLOOKUP(A1153,Оп28_BYN→RUB!$A$2:$C$24,3,0),VLOOKUP((A1153-1),Оп28_BYN→RUB!$A$2:$C$24,3,0)),$B$2:$G$1990,5,0)-VLOOKUP(B1153,$B$2:$G$1990,5,0))/365+(VLOOKUP(IF(C1153="Нет",VLOOKUP(A1153,Оп28_BYN→RUB!$A$2:$C$24,3,0),VLOOKUP((A1153-1),Оп28_BYN→RUB!$A$2:$C$24,3,0)),$B$2:$G$1990,6,0)-VLOOKUP(B1153,$B$2:$G$1990,6,0))/366)</f>
        <v>267.89763001209866</v>
      </c>
      <c r="F1153" s="54">
        <f>COUNTIF(D1154:$D$1990,365)</f>
        <v>471</v>
      </c>
      <c r="G1153" s="54">
        <f>COUNTIF(D1154:$D$1990,366)</f>
        <v>366</v>
      </c>
      <c r="H1153" s="50"/>
    </row>
    <row r="1154" spans="1:8" x14ac:dyDescent="0.25">
      <c r="A1154" s="54">
        <f>COUNTIF($C$3:C1154,"Да")</f>
        <v>12</v>
      </c>
      <c r="B1154" s="53">
        <f t="shared" si="34"/>
        <v>46552</v>
      </c>
      <c r="C1154" s="53" t="str">
        <f>IF(ISERROR(VLOOKUP(B1154,Оп28_BYN→RUB!$C$3:$C$24,1,0)),"Нет","Да")</f>
        <v>Нет</v>
      </c>
      <c r="D1154" s="54">
        <f t="shared" si="35"/>
        <v>365</v>
      </c>
      <c r="E1154" s="55">
        <f>('Все выпуски'!$J$4*'Все выпуски'!$J$8)*((VLOOKUP(IF(C1154="Нет",VLOOKUP(A1154,Оп28_BYN→RUB!$A$2:$C$24,3,0),VLOOKUP((A1154-1),Оп28_BYN→RUB!$A$2:$C$24,3,0)),$B$2:$G$1990,5,0)-VLOOKUP(B1154,$B$2:$G$1990,5,0))/365+(VLOOKUP(IF(C1154="Нет",VLOOKUP(A1154,Оп28_BYN→RUB!$A$2:$C$24,3,0),VLOOKUP((A1154-1),Оп28_BYN→RUB!$A$2:$C$24,3,0)),$B$2:$G$1990,6,0)-VLOOKUP(B1154,$B$2:$G$1990,6,0))/366)</f>
        <v>274.59507076240118</v>
      </c>
      <c r="F1154" s="54">
        <f>COUNTIF(D1155:$D$1990,365)</f>
        <v>470</v>
      </c>
      <c r="G1154" s="54">
        <f>COUNTIF(D1155:$D$1990,366)</f>
        <v>366</v>
      </c>
      <c r="H1154" s="50"/>
    </row>
    <row r="1155" spans="1:8" x14ac:dyDescent="0.25">
      <c r="A1155" s="54">
        <f>COUNTIF($C$3:C1155,"Да")</f>
        <v>12</v>
      </c>
      <c r="B1155" s="53">
        <f t="shared" si="34"/>
        <v>46553</v>
      </c>
      <c r="C1155" s="53" t="str">
        <f>IF(ISERROR(VLOOKUP(B1155,Оп28_BYN→RUB!$C$3:$C$24,1,0)),"Нет","Да")</f>
        <v>Нет</v>
      </c>
      <c r="D1155" s="54">
        <f t="shared" si="35"/>
        <v>365</v>
      </c>
      <c r="E1155" s="55">
        <f>('Все выпуски'!$J$4*'Все выпуски'!$J$8)*((VLOOKUP(IF(C1155="Нет",VLOOKUP(A1155,Оп28_BYN→RUB!$A$2:$C$24,3,0),VLOOKUP((A1155-1),Оп28_BYN→RUB!$A$2:$C$24,3,0)),$B$2:$G$1990,5,0)-VLOOKUP(B1155,$B$2:$G$1990,5,0))/365+(VLOOKUP(IF(C1155="Нет",VLOOKUP(A1155,Оп28_BYN→RUB!$A$2:$C$24,3,0),VLOOKUP((A1155-1),Оп28_BYN→RUB!$A$2:$C$24,3,0)),$B$2:$G$1990,6,0)-VLOOKUP(B1155,$B$2:$G$1990,6,0))/366)</f>
        <v>281.29251151270364</v>
      </c>
      <c r="F1155" s="54">
        <f>COUNTIF(D1156:$D$1990,365)</f>
        <v>469</v>
      </c>
      <c r="G1155" s="54">
        <f>COUNTIF(D1156:$D$1990,366)</f>
        <v>366</v>
      </c>
      <c r="H1155" s="50"/>
    </row>
    <row r="1156" spans="1:8" x14ac:dyDescent="0.25">
      <c r="A1156" s="54">
        <f>COUNTIF($C$3:C1156,"Да")</f>
        <v>12</v>
      </c>
      <c r="B1156" s="53">
        <f t="shared" ref="B1156:B1219" si="36">B1155+1</f>
        <v>46554</v>
      </c>
      <c r="C1156" s="53" t="str">
        <f>IF(ISERROR(VLOOKUP(B1156,Оп28_BYN→RUB!$C$3:$C$24,1,0)),"Нет","Да")</f>
        <v>Нет</v>
      </c>
      <c r="D1156" s="54">
        <f t="shared" ref="D1156:D1219" si="37">IF(MOD(YEAR(B1156),4)=0,366,365)</f>
        <v>365</v>
      </c>
      <c r="E1156" s="55">
        <f>('Все выпуски'!$J$4*'Все выпуски'!$J$8)*((VLOOKUP(IF(C1156="Нет",VLOOKUP(A1156,Оп28_BYN→RUB!$A$2:$C$24,3,0),VLOOKUP((A1156-1),Оп28_BYN→RUB!$A$2:$C$24,3,0)),$B$2:$G$1990,5,0)-VLOOKUP(B1156,$B$2:$G$1990,5,0))/365+(VLOOKUP(IF(C1156="Нет",VLOOKUP(A1156,Оп28_BYN→RUB!$A$2:$C$24,3,0),VLOOKUP((A1156-1),Оп28_BYN→RUB!$A$2:$C$24,3,0)),$B$2:$G$1990,6,0)-VLOOKUP(B1156,$B$2:$G$1990,6,0))/366)</f>
        <v>287.9899522630061</v>
      </c>
      <c r="F1156" s="54">
        <f>COUNTIF(D1157:$D$1990,365)</f>
        <v>468</v>
      </c>
      <c r="G1156" s="54">
        <f>COUNTIF(D1157:$D$1990,366)</f>
        <v>366</v>
      </c>
      <c r="H1156" s="50"/>
    </row>
    <row r="1157" spans="1:8" x14ac:dyDescent="0.25">
      <c r="A1157" s="54">
        <f>COUNTIF($C$3:C1157,"Да")</f>
        <v>12</v>
      </c>
      <c r="B1157" s="53">
        <f t="shared" si="36"/>
        <v>46555</v>
      </c>
      <c r="C1157" s="53" t="str">
        <f>IF(ISERROR(VLOOKUP(B1157,Оп28_BYN→RUB!$C$3:$C$24,1,0)),"Нет","Да")</f>
        <v>Нет</v>
      </c>
      <c r="D1157" s="54">
        <f t="shared" si="37"/>
        <v>365</v>
      </c>
      <c r="E1157" s="55">
        <f>('Все выпуски'!$J$4*'Все выпуски'!$J$8)*((VLOOKUP(IF(C1157="Нет",VLOOKUP(A1157,Оп28_BYN→RUB!$A$2:$C$24,3,0),VLOOKUP((A1157-1),Оп28_BYN→RUB!$A$2:$C$24,3,0)),$B$2:$G$1990,5,0)-VLOOKUP(B1157,$B$2:$G$1990,5,0))/365+(VLOOKUP(IF(C1157="Нет",VLOOKUP(A1157,Оп28_BYN→RUB!$A$2:$C$24,3,0),VLOOKUP((A1157-1),Оп28_BYN→RUB!$A$2:$C$24,3,0)),$B$2:$G$1990,6,0)-VLOOKUP(B1157,$B$2:$G$1990,6,0))/366)</f>
        <v>294.68739301330857</v>
      </c>
      <c r="F1157" s="54">
        <f>COUNTIF(D1158:$D$1990,365)</f>
        <v>467</v>
      </c>
      <c r="G1157" s="54">
        <f>COUNTIF(D1158:$D$1990,366)</f>
        <v>366</v>
      </c>
      <c r="H1157" s="50"/>
    </row>
    <row r="1158" spans="1:8" x14ac:dyDescent="0.25">
      <c r="A1158" s="54">
        <f>COUNTIF($C$3:C1158,"Да")</f>
        <v>12</v>
      </c>
      <c r="B1158" s="53">
        <f t="shared" si="36"/>
        <v>46556</v>
      </c>
      <c r="C1158" s="53" t="str">
        <f>IF(ISERROR(VLOOKUP(B1158,Оп28_BYN→RUB!$C$3:$C$24,1,0)),"Нет","Да")</f>
        <v>Нет</v>
      </c>
      <c r="D1158" s="54">
        <f t="shared" si="37"/>
        <v>365</v>
      </c>
      <c r="E1158" s="55">
        <f>('Все выпуски'!$J$4*'Все выпуски'!$J$8)*((VLOOKUP(IF(C1158="Нет",VLOOKUP(A1158,Оп28_BYN→RUB!$A$2:$C$24,3,0),VLOOKUP((A1158-1),Оп28_BYN→RUB!$A$2:$C$24,3,0)),$B$2:$G$1990,5,0)-VLOOKUP(B1158,$B$2:$G$1990,5,0))/365+(VLOOKUP(IF(C1158="Нет",VLOOKUP(A1158,Оп28_BYN→RUB!$A$2:$C$24,3,0),VLOOKUP((A1158-1),Оп28_BYN→RUB!$A$2:$C$24,3,0)),$B$2:$G$1990,6,0)-VLOOKUP(B1158,$B$2:$G$1990,6,0))/366)</f>
        <v>301.38483376361103</v>
      </c>
      <c r="F1158" s="54">
        <f>COUNTIF(D1159:$D$1990,365)</f>
        <v>466</v>
      </c>
      <c r="G1158" s="54">
        <f>COUNTIF(D1159:$D$1990,366)</f>
        <v>366</v>
      </c>
      <c r="H1158" s="50"/>
    </row>
    <row r="1159" spans="1:8" x14ac:dyDescent="0.25">
      <c r="A1159" s="54">
        <f>COUNTIF($C$3:C1159,"Да")</f>
        <v>12</v>
      </c>
      <c r="B1159" s="53">
        <f t="shared" si="36"/>
        <v>46557</v>
      </c>
      <c r="C1159" s="53" t="str">
        <f>IF(ISERROR(VLOOKUP(B1159,Оп28_BYN→RUB!$C$3:$C$24,1,0)),"Нет","Да")</f>
        <v>Нет</v>
      </c>
      <c r="D1159" s="54">
        <f t="shared" si="37"/>
        <v>365</v>
      </c>
      <c r="E1159" s="55">
        <f>('Все выпуски'!$J$4*'Все выпуски'!$J$8)*((VLOOKUP(IF(C1159="Нет",VLOOKUP(A1159,Оп28_BYN→RUB!$A$2:$C$24,3,0),VLOOKUP((A1159-1),Оп28_BYN→RUB!$A$2:$C$24,3,0)),$B$2:$G$1990,5,0)-VLOOKUP(B1159,$B$2:$G$1990,5,0))/365+(VLOOKUP(IF(C1159="Нет",VLOOKUP(A1159,Оп28_BYN→RUB!$A$2:$C$24,3,0),VLOOKUP((A1159-1),Оп28_BYN→RUB!$A$2:$C$24,3,0)),$B$2:$G$1990,6,0)-VLOOKUP(B1159,$B$2:$G$1990,6,0))/366)</f>
        <v>308.08227451391355</v>
      </c>
      <c r="F1159" s="54">
        <f>COUNTIF(D1160:$D$1990,365)</f>
        <v>465</v>
      </c>
      <c r="G1159" s="54">
        <f>COUNTIF(D1160:$D$1990,366)</f>
        <v>366</v>
      </c>
      <c r="H1159" s="50"/>
    </row>
    <row r="1160" spans="1:8" x14ac:dyDescent="0.25">
      <c r="A1160" s="54">
        <f>COUNTIF($C$3:C1160,"Да")</f>
        <v>12</v>
      </c>
      <c r="B1160" s="53">
        <f t="shared" si="36"/>
        <v>46558</v>
      </c>
      <c r="C1160" s="53" t="str">
        <f>IF(ISERROR(VLOOKUP(B1160,Оп28_BYN→RUB!$C$3:$C$24,1,0)),"Нет","Да")</f>
        <v>Нет</v>
      </c>
      <c r="D1160" s="54">
        <f t="shared" si="37"/>
        <v>365</v>
      </c>
      <c r="E1160" s="55">
        <f>('Все выпуски'!$J$4*'Все выпуски'!$J$8)*((VLOOKUP(IF(C1160="Нет",VLOOKUP(A1160,Оп28_BYN→RUB!$A$2:$C$24,3,0),VLOOKUP((A1160-1),Оп28_BYN→RUB!$A$2:$C$24,3,0)),$B$2:$G$1990,5,0)-VLOOKUP(B1160,$B$2:$G$1990,5,0))/365+(VLOOKUP(IF(C1160="Нет",VLOOKUP(A1160,Оп28_BYN→RUB!$A$2:$C$24,3,0),VLOOKUP((A1160-1),Оп28_BYN→RUB!$A$2:$C$24,3,0)),$B$2:$G$1990,6,0)-VLOOKUP(B1160,$B$2:$G$1990,6,0))/366)</f>
        <v>314.77971526421595</v>
      </c>
      <c r="F1160" s="54">
        <f>COUNTIF(D1161:$D$1990,365)</f>
        <v>464</v>
      </c>
      <c r="G1160" s="54">
        <f>COUNTIF(D1161:$D$1990,366)</f>
        <v>366</v>
      </c>
      <c r="H1160" s="50"/>
    </row>
    <row r="1161" spans="1:8" x14ac:dyDescent="0.25">
      <c r="A1161" s="54">
        <f>COUNTIF($C$3:C1161,"Да")</f>
        <v>12</v>
      </c>
      <c r="B1161" s="53">
        <f t="shared" si="36"/>
        <v>46559</v>
      </c>
      <c r="C1161" s="53" t="str">
        <f>IF(ISERROR(VLOOKUP(B1161,Оп28_BYN→RUB!$C$3:$C$24,1,0)),"Нет","Да")</f>
        <v>Нет</v>
      </c>
      <c r="D1161" s="54">
        <f t="shared" si="37"/>
        <v>365</v>
      </c>
      <c r="E1161" s="55">
        <f>('Все выпуски'!$J$4*'Все выпуски'!$J$8)*((VLOOKUP(IF(C1161="Нет",VLOOKUP(A1161,Оп28_BYN→RUB!$A$2:$C$24,3,0),VLOOKUP((A1161-1),Оп28_BYN→RUB!$A$2:$C$24,3,0)),$B$2:$G$1990,5,0)-VLOOKUP(B1161,$B$2:$G$1990,5,0))/365+(VLOOKUP(IF(C1161="Нет",VLOOKUP(A1161,Оп28_BYN→RUB!$A$2:$C$24,3,0),VLOOKUP((A1161-1),Оп28_BYN→RUB!$A$2:$C$24,3,0)),$B$2:$G$1990,6,0)-VLOOKUP(B1161,$B$2:$G$1990,6,0))/366)</f>
        <v>321.47715601451841</v>
      </c>
      <c r="F1161" s="54">
        <f>COUNTIF(D1162:$D$1990,365)</f>
        <v>463</v>
      </c>
      <c r="G1161" s="54">
        <f>COUNTIF(D1162:$D$1990,366)</f>
        <v>366</v>
      </c>
      <c r="H1161" s="50"/>
    </row>
    <row r="1162" spans="1:8" x14ac:dyDescent="0.25">
      <c r="A1162" s="54">
        <f>COUNTIF($C$3:C1162,"Да")</f>
        <v>12</v>
      </c>
      <c r="B1162" s="53">
        <f t="shared" si="36"/>
        <v>46560</v>
      </c>
      <c r="C1162" s="53" t="str">
        <f>IF(ISERROR(VLOOKUP(B1162,Оп28_BYN→RUB!$C$3:$C$24,1,0)),"Нет","Да")</f>
        <v>Нет</v>
      </c>
      <c r="D1162" s="54">
        <f t="shared" si="37"/>
        <v>365</v>
      </c>
      <c r="E1162" s="55">
        <f>('Все выпуски'!$J$4*'Все выпуски'!$J$8)*((VLOOKUP(IF(C1162="Нет",VLOOKUP(A1162,Оп28_BYN→RUB!$A$2:$C$24,3,0),VLOOKUP((A1162-1),Оп28_BYN→RUB!$A$2:$C$24,3,0)),$B$2:$G$1990,5,0)-VLOOKUP(B1162,$B$2:$G$1990,5,0))/365+(VLOOKUP(IF(C1162="Нет",VLOOKUP(A1162,Оп28_BYN→RUB!$A$2:$C$24,3,0),VLOOKUP((A1162-1),Оп28_BYN→RUB!$A$2:$C$24,3,0)),$B$2:$G$1990,6,0)-VLOOKUP(B1162,$B$2:$G$1990,6,0))/366)</f>
        <v>328.17459676482093</v>
      </c>
      <c r="F1162" s="54">
        <f>COUNTIF(D1163:$D$1990,365)</f>
        <v>462</v>
      </c>
      <c r="G1162" s="54">
        <f>COUNTIF(D1163:$D$1990,366)</f>
        <v>366</v>
      </c>
      <c r="H1162" s="50"/>
    </row>
    <row r="1163" spans="1:8" x14ac:dyDescent="0.25">
      <c r="A1163" s="54">
        <f>COUNTIF($C$3:C1163,"Да")</f>
        <v>12</v>
      </c>
      <c r="B1163" s="53">
        <f t="shared" si="36"/>
        <v>46561</v>
      </c>
      <c r="C1163" s="53" t="str">
        <f>IF(ISERROR(VLOOKUP(B1163,Оп28_BYN→RUB!$C$3:$C$24,1,0)),"Нет","Да")</f>
        <v>Нет</v>
      </c>
      <c r="D1163" s="54">
        <f t="shared" si="37"/>
        <v>365</v>
      </c>
      <c r="E1163" s="55">
        <f>('Все выпуски'!$J$4*'Все выпуски'!$J$8)*((VLOOKUP(IF(C1163="Нет",VLOOKUP(A1163,Оп28_BYN→RUB!$A$2:$C$24,3,0),VLOOKUP((A1163-1),Оп28_BYN→RUB!$A$2:$C$24,3,0)),$B$2:$G$1990,5,0)-VLOOKUP(B1163,$B$2:$G$1990,5,0))/365+(VLOOKUP(IF(C1163="Нет",VLOOKUP(A1163,Оп28_BYN→RUB!$A$2:$C$24,3,0),VLOOKUP((A1163-1),Оп28_BYN→RUB!$A$2:$C$24,3,0)),$B$2:$G$1990,6,0)-VLOOKUP(B1163,$B$2:$G$1990,6,0))/366)</f>
        <v>334.87203751512334</v>
      </c>
      <c r="F1163" s="54">
        <f>COUNTIF(D1164:$D$1990,365)</f>
        <v>461</v>
      </c>
      <c r="G1163" s="54">
        <f>COUNTIF(D1164:$D$1990,366)</f>
        <v>366</v>
      </c>
      <c r="H1163" s="50"/>
    </row>
    <row r="1164" spans="1:8" x14ac:dyDescent="0.25">
      <c r="A1164" s="54">
        <f>COUNTIF($C$3:C1164,"Да")</f>
        <v>12</v>
      </c>
      <c r="B1164" s="53">
        <f t="shared" si="36"/>
        <v>46562</v>
      </c>
      <c r="C1164" s="53" t="str">
        <f>IF(ISERROR(VLOOKUP(B1164,Оп28_BYN→RUB!$C$3:$C$24,1,0)),"Нет","Да")</f>
        <v>Нет</v>
      </c>
      <c r="D1164" s="54">
        <f t="shared" si="37"/>
        <v>365</v>
      </c>
      <c r="E1164" s="55">
        <f>('Все выпуски'!$J$4*'Все выпуски'!$J$8)*((VLOOKUP(IF(C1164="Нет",VLOOKUP(A1164,Оп28_BYN→RUB!$A$2:$C$24,3,0),VLOOKUP((A1164-1),Оп28_BYN→RUB!$A$2:$C$24,3,0)),$B$2:$G$1990,5,0)-VLOOKUP(B1164,$B$2:$G$1990,5,0))/365+(VLOOKUP(IF(C1164="Нет",VLOOKUP(A1164,Оп28_BYN→RUB!$A$2:$C$24,3,0),VLOOKUP((A1164-1),Оп28_BYN→RUB!$A$2:$C$24,3,0)),$B$2:$G$1990,6,0)-VLOOKUP(B1164,$B$2:$G$1990,6,0))/366)</f>
        <v>341.56947826542586</v>
      </c>
      <c r="F1164" s="54">
        <f>COUNTIF(D1165:$D$1990,365)</f>
        <v>460</v>
      </c>
      <c r="G1164" s="54">
        <f>COUNTIF(D1165:$D$1990,366)</f>
        <v>366</v>
      </c>
      <c r="H1164" s="50"/>
    </row>
    <row r="1165" spans="1:8" x14ac:dyDescent="0.25">
      <c r="A1165" s="54">
        <f>COUNTIF($C$3:C1165,"Да")</f>
        <v>12</v>
      </c>
      <c r="B1165" s="53">
        <f t="shared" si="36"/>
        <v>46563</v>
      </c>
      <c r="C1165" s="53" t="str">
        <f>IF(ISERROR(VLOOKUP(B1165,Оп28_BYN→RUB!$C$3:$C$24,1,0)),"Нет","Да")</f>
        <v>Нет</v>
      </c>
      <c r="D1165" s="54">
        <f t="shared" si="37"/>
        <v>365</v>
      </c>
      <c r="E1165" s="55">
        <f>('Все выпуски'!$J$4*'Все выпуски'!$J$8)*((VLOOKUP(IF(C1165="Нет",VLOOKUP(A1165,Оп28_BYN→RUB!$A$2:$C$24,3,0),VLOOKUP((A1165-1),Оп28_BYN→RUB!$A$2:$C$24,3,0)),$B$2:$G$1990,5,0)-VLOOKUP(B1165,$B$2:$G$1990,5,0))/365+(VLOOKUP(IF(C1165="Нет",VLOOKUP(A1165,Оп28_BYN→RUB!$A$2:$C$24,3,0),VLOOKUP((A1165-1),Оп28_BYN→RUB!$A$2:$C$24,3,0)),$B$2:$G$1990,6,0)-VLOOKUP(B1165,$B$2:$G$1990,6,0))/366)</f>
        <v>348.26691901572832</v>
      </c>
      <c r="F1165" s="54">
        <f>COUNTIF(D1166:$D$1990,365)</f>
        <v>459</v>
      </c>
      <c r="G1165" s="54">
        <f>COUNTIF(D1166:$D$1990,366)</f>
        <v>366</v>
      </c>
      <c r="H1165" s="50"/>
    </row>
    <row r="1166" spans="1:8" x14ac:dyDescent="0.25">
      <c r="A1166" s="54">
        <f>COUNTIF($C$3:C1166,"Да")</f>
        <v>12</v>
      </c>
      <c r="B1166" s="53">
        <f t="shared" si="36"/>
        <v>46564</v>
      </c>
      <c r="C1166" s="53" t="str">
        <f>IF(ISERROR(VLOOKUP(B1166,Оп28_BYN→RUB!$C$3:$C$24,1,0)),"Нет","Да")</f>
        <v>Нет</v>
      </c>
      <c r="D1166" s="54">
        <f t="shared" si="37"/>
        <v>365</v>
      </c>
      <c r="E1166" s="55">
        <f>('Все выпуски'!$J$4*'Все выпуски'!$J$8)*((VLOOKUP(IF(C1166="Нет",VLOOKUP(A1166,Оп28_BYN→RUB!$A$2:$C$24,3,0),VLOOKUP((A1166-1),Оп28_BYN→RUB!$A$2:$C$24,3,0)),$B$2:$G$1990,5,0)-VLOOKUP(B1166,$B$2:$G$1990,5,0))/365+(VLOOKUP(IF(C1166="Нет",VLOOKUP(A1166,Оп28_BYN→RUB!$A$2:$C$24,3,0),VLOOKUP((A1166-1),Оп28_BYN→RUB!$A$2:$C$24,3,0)),$B$2:$G$1990,6,0)-VLOOKUP(B1166,$B$2:$G$1990,6,0))/366)</f>
        <v>354.96435976603073</v>
      </c>
      <c r="F1166" s="54">
        <f>COUNTIF(D1167:$D$1990,365)</f>
        <v>458</v>
      </c>
      <c r="G1166" s="54">
        <f>COUNTIF(D1167:$D$1990,366)</f>
        <v>366</v>
      </c>
      <c r="H1166" s="50"/>
    </row>
    <row r="1167" spans="1:8" x14ac:dyDescent="0.25">
      <c r="A1167" s="54">
        <f>COUNTIF($C$3:C1167,"Да")</f>
        <v>12</v>
      </c>
      <c r="B1167" s="53">
        <f t="shared" si="36"/>
        <v>46565</v>
      </c>
      <c r="C1167" s="53" t="str">
        <f>IF(ISERROR(VLOOKUP(B1167,Оп28_BYN→RUB!$C$3:$C$24,1,0)),"Нет","Да")</f>
        <v>Нет</v>
      </c>
      <c r="D1167" s="54">
        <f t="shared" si="37"/>
        <v>365</v>
      </c>
      <c r="E1167" s="55">
        <f>('Все выпуски'!$J$4*'Все выпуски'!$J$8)*((VLOOKUP(IF(C1167="Нет",VLOOKUP(A1167,Оп28_BYN→RUB!$A$2:$C$24,3,0),VLOOKUP((A1167-1),Оп28_BYN→RUB!$A$2:$C$24,3,0)),$B$2:$G$1990,5,0)-VLOOKUP(B1167,$B$2:$G$1990,5,0))/365+(VLOOKUP(IF(C1167="Нет",VLOOKUP(A1167,Оп28_BYN→RUB!$A$2:$C$24,3,0),VLOOKUP((A1167-1),Оп28_BYN→RUB!$A$2:$C$24,3,0)),$B$2:$G$1990,6,0)-VLOOKUP(B1167,$B$2:$G$1990,6,0))/366)</f>
        <v>361.66180051633324</v>
      </c>
      <c r="F1167" s="54">
        <f>COUNTIF(D1168:$D$1990,365)</f>
        <v>457</v>
      </c>
      <c r="G1167" s="54">
        <f>COUNTIF(D1168:$D$1990,366)</f>
        <v>366</v>
      </c>
      <c r="H1167" s="50"/>
    </row>
    <row r="1168" spans="1:8" x14ac:dyDescent="0.25">
      <c r="A1168" s="54">
        <f>COUNTIF($C$3:C1168,"Да")</f>
        <v>12</v>
      </c>
      <c r="B1168" s="53">
        <f t="shared" si="36"/>
        <v>46566</v>
      </c>
      <c r="C1168" s="53" t="str">
        <f>IF(ISERROR(VLOOKUP(B1168,Оп28_BYN→RUB!$C$3:$C$24,1,0)),"Нет","Да")</f>
        <v>Нет</v>
      </c>
      <c r="D1168" s="54">
        <f t="shared" si="37"/>
        <v>365</v>
      </c>
      <c r="E1168" s="55">
        <f>('Все выпуски'!$J$4*'Все выпуски'!$J$8)*((VLOOKUP(IF(C1168="Нет",VLOOKUP(A1168,Оп28_BYN→RUB!$A$2:$C$24,3,0),VLOOKUP((A1168-1),Оп28_BYN→RUB!$A$2:$C$24,3,0)),$B$2:$G$1990,5,0)-VLOOKUP(B1168,$B$2:$G$1990,5,0))/365+(VLOOKUP(IF(C1168="Нет",VLOOKUP(A1168,Оп28_BYN→RUB!$A$2:$C$24,3,0),VLOOKUP((A1168-1),Оп28_BYN→RUB!$A$2:$C$24,3,0)),$B$2:$G$1990,6,0)-VLOOKUP(B1168,$B$2:$G$1990,6,0))/366)</f>
        <v>368.35924126663571</v>
      </c>
      <c r="F1168" s="54">
        <f>COUNTIF(D1169:$D$1990,365)</f>
        <v>456</v>
      </c>
      <c r="G1168" s="54">
        <f>COUNTIF(D1169:$D$1990,366)</f>
        <v>366</v>
      </c>
      <c r="H1168" s="50"/>
    </row>
    <row r="1169" spans="1:8" x14ac:dyDescent="0.25">
      <c r="A1169" s="54">
        <f>COUNTIF($C$3:C1169,"Да")</f>
        <v>12</v>
      </c>
      <c r="B1169" s="53">
        <f t="shared" si="36"/>
        <v>46567</v>
      </c>
      <c r="C1169" s="53" t="str">
        <f>IF(ISERROR(VLOOKUP(B1169,Оп28_BYN→RUB!$C$3:$C$24,1,0)),"Нет","Да")</f>
        <v>Нет</v>
      </c>
      <c r="D1169" s="54">
        <f t="shared" si="37"/>
        <v>365</v>
      </c>
      <c r="E1169" s="55">
        <f>('Все выпуски'!$J$4*'Все выпуски'!$J$8)*((VLOOKUP(IF(C1169="Нет",VLOOKUP(A1169,Оп28_BYN→RUB!$A$2:$C$24,3,0),VLOOKUP((A1169-1),Оп28_BYN→RUB!$A$2:$C$24,3,0)),$B$2:$G$1990,5,0)-VLOOKUP(B1169,$B$2:$G$1990,5,0))/365+(VLOOKUP(IF(C1169="Нет",VLOOKUP(A1169,Оп28_BYN→RUB!$A$2:$C$24,3,0),VLOOKUP((A1169-1),Оп28_BYN→RUB!$A$2:$C$24,3,0)),$B$2:$G$1990,6,0)-VLOOKUP(B1169,$B$2:$G$1990,6,0))/366)</f>
        <v>375.05668201693823</v>
      </c>
      <c r="F1169" s="54">
        <f>COUNTIF(D1170:$D$1990,365)</f>
        <v>455</v>
      </c>
      <c r="G1169" s="54">
        <f>COUNTIF(D1170:$D$1990,366)</f>
        <v>366</v>
      </c>
      <c r="H1169" s="50"/>
    </row>
    <row r="1170" spans="1:8" x14ac:dyDescent="0.25">
      <c r="A1170" s="54">
        <f>COUNTIF($C$3:C1170,"Да")</f>
        <v>12</v>
      </c>
      <c r="B1170" s="53">
        <f t="shared" si="36"/>
        <v>46568</v>
      </c>
      <c r="C1170" s="53" t="str">
        <f>IF(ISERROR(VLOOKUP(B1170,Оп28_BYN→RUB!$C$3:$C$24,1,0)),"Нет","Да")</f>
        <v>Нет</v>
      </c>
      <c r="D1170" s="54">
        <f t="shared" si="37"/>
        <v>365</v>
      </c>
      <c r="E1170" s="55">
        <f>('Все выпуски'!$J$4*'Все выпуски'!$J$8)*((VLOOKUP(IF(C1170="Нет",VLOOKUP(A1170,Оп28_BYN→RUB!$A$2:$C$24,3,0),VLOOKUP((A1170-1),Оп28_BYN→RUB!$A$2:$C$24,3,0)),$B$2:$G$1990,5,0)-VLOOKUP(B1170,$B$2:$G$1990,5,0))/365+(VLOOKUP(IF(C1170="Нет",VLOOKUP(A1170,Оп28_BYN→RUB!$A$2:$C$24,3,0),VLOOKUP((A1170-1),Оп28_BYN→RUB!$A$2:$C$24,3,0)),$B$2:$G$1990,6,0)-VLOOKUP(B1170,$B$2:$G$1990,6,0))/366)</f>
        <v>381.75412276724063</v>
      </c>
      <c r="F1170" s="54">
        <f>COUNTIF(D1171:$D$1990,365)</f>
        <v>454</v>
      </c>
      <c r="G1170" s="54">
        <f>COUNTIF(D1171:$D$1990,366)</f>
        <v>366</v>
      </c>
      <c r="H1170" s="50"/>
    </row>
    <row r="1171" spans="1:8" x14ac:dyDescent="0.25">
      <c r="A1171" s="54">
        <f>COUNTIF($C$3:C1171,"Да")</f>
        <v>12</v>
      </c>
      <c r="B1171" s="53">
        <f t="shared" si="36"/>
        <v>46569</v>
      </c>
      <c r="C1171" s="53" t="str">
        <f>IF(ISERROR(VLOOKUP(B1171,Оп28_BYN→RUB!$C$3:$C$24,1,0)),"Нет","Да")</f>
        <v>Нет</v>
      </c>
      <c r="D1171" s="54">
        <f t="shared" si="37"/>
        <v>365</v>
      </c>
      <c r="E1171" s="55">
        <f>('Все выпуски'!$J$4*'Все выпуски'!$J$8)*((VLOOKUP(IF(C1171="Нет",VLOOKUP(A1171,Оп28_BYN→RUB!$A$2:$C$24,3,0),VLOOKUP((A1171-1),Оп28_BYN→RUB!$A$2:$C$24,3,0)),$B$2:$G$1990,5,0)-VLOOKUP(B1171,$B$2:$G$1990,5,0))/365+(VLOOKUP(IF(C1171="Нет",VLOOKUP(A1171,Оп28_BYN→RUB!$A$2:$C$24,3,0),VLOOKUP((A1171-1),Оп28_BYN→RUB!$A$2:$C$24,3,0)),$B$2:$G$1990,6,0)-VLOOKUP(B1171,$B$2:$G$1990,6,0))/366)</f>
        <v>388.45156351754315</v>
      </c>
      <c r="F1171" s="54">
        <f>COUNTIF(D1172:$D$1990,365)</f>
        <v>453</v>
      </c>
      <c r="G1171" s="54">
        <f>COUNTIF(D1172:$D$1990,366)</f>
        <v>366</v>
      </c>
      <c r="H1171" s="50"/>
    </row>
    <row r="1172" spans="1:8" x14ac:dyDescent="0.25">
      <c r="A1172" s="54">
        <f>COUNTIF($C$3:C1172,"Да")</f>
        <v>12</v>
      </c>
      <c r="B1172" s="53">
        <f t="shared" si="36"/>
        <v>46570</v>
      </c>
      <c r="C1172" s="53" t="str">
        <f>IF(ISERROR(VLOOKUP(B1172,Оп28_BYN→RUB!$C$3:$C$24,1,0)),"Нет","Да")</f>
        <v>Нет</v>
      </c>
      <c r="D1172" s="54">
        <f t="shared" si="37"/>
        <v>365</v>
      </c>
      <c r="E1172" s="55">
        <f>('Все выпуски'!$J$4*'Все выпуски'!$J$8)*((VLOOKUP(IF(C1172="Нет",VLOOKUP(A1172,Оп28_BYN→RUB!$A$2:$C$24,3,0),VLOOKUP((A1172-1),Оп28_BYN→RUB!$A$2:$C$24,3,0)),$B$2:$G$1990,5,0)-VLOOKUP(B1172,$B$2:$G$1990,5,0))/365+(VLOOKUP(IF(C1172="Нет",VLOOKUP(A1172,Оп28_BYN→RUB!$A$2:$C$24,3,0),VLOOKUP((A1172-1),Оп28_BYN→RUB!$A$2:$C$24,3,0)),$B$2:$G$1990,6,0)-VLOOKUP(B1172,$B$2:$G$1990,6,0))/366)</f>
        <v>395.14900426784561</v>
      </c>
      <c r="F1172" s="54">
        <f>COUNTIF(D1173:$D$1990,365)</f>
        <v>452</v>
      </c>
      <c r="G1172" s="54">
        <f>COUNTIF(D1173:$D$1990,366)</f>
        <v>366</v>
      </c>
      <c r="H1172" s="50"/>
    </row>
    <row r="1173" spans="1:8" x14ac:dyDescent="0.25">
      <c r="A1173" s="54">
        <f>COUNTIF($C$3:C1173,"Да")</f>
        <v>12</v>
      </c>
      <c r="B1173" s="53">
        <f t="shared" si="36"/>
        <v>46571</v>
      </c>
      <c r="C1173" s="53" t="str">
        <f>IF(ISERROR(VLOOKUP(B1173,Оп28_BYN→RUB!$C$3:$C$24,1,0)),"Нет","Да")</f>
        <v>Нет</v>
      </c>
      <c r="D1173" s="54">
        <f t="shared" si="37"/>
        <v>365</v>
      </c>
      <c r="E1173" s="55">
        <f>('Все выпуски'!$J$4*'Все выпуски'!$J$8)*((VLOOKUP(IF(C1173="Нет",VLOOKUP(A1173,Оп28_BYN→RUB!$A$2:$C$24,3,0),VLOOKUP((A1173-1),Оп28_BYN→RUB!$A$2:$C$24,3,0)),$B$2:$G$1990,5,0)-VLOOKUP(B1173,$B$2:$G$1990,5,0))/365+(VLOOKUP(IF(C1173="Нет",VLOOKUP(A1173,Оп28_BYN→RUB!$A$2:$C$24,3,0),VLOOKUP((A1173-1),Оп28_BYN→RUB!$A$2:$C$24,3,0)),$B$2:$G$1990,6,0)-VLOOKUP(B1173,$B$2:$G$1990,6,0))/366)</f>
        <v>401.84644501814802</v>
      </c>
      <c r="F1173" s="54">
        <f>COUNTIF(D1174:$D$1990,365)</f>
        <v>451</v>
      </c>
      <c r="G1173" s="54">
        <f>COUNTIF(D1174:$D$1990,366)</f>
        <v>366</v>
      </c>
      <c r="H1173" s="50"/>
    </row>
    <row r="1174" spans="1:8" x14ac:dyDescent="0.25">
      <c r="A1174" s="54">
        <f>COUNTIF($C$3:C1174,"Да")</f>
        <v>12</v>
      </c>
      <c r="B1174" s="53">
        <f t="shared" si="36"/>
        <v>46572</v>
      </c>
      <c r="C1174" s="53" t="str">
        <f>IF(ISERROR(VLOOKUP(B1174,Оп28_BYN→RUB!$C$3:$C$24,1,0)),"Нет","Да")</f>
        <v>Нет</v>
      </c>
      <c r="D1174" s="54">
        <f t="shared" si="37"/>
        <v>365</v>
      </c>
      <c r="E1174" s="55">
        <f>('Все выпуски'!$J$4*'Все выпуски'!$J$8)*((VLOOKUP(IF(C1174="Нет",VLOOKUP(A1174,Оп28_BYN→RUB!$A$2:$C$24,3,0),VLOOKUP((A1174-1),Оп28_BYN→RUB!$A$2:$C$24,3,0)),$B$2:$G$1990,5,0)-VLOOKUP(B1174,$B$2:$G$1990,5,0))/365+(VLOOKUP(IF(C1174="Нет",VLOOKUP(A1174,Оп28_BYN→RUB!$A$2:$C$24,3,0),VLOOKUP((A1174-1),Оп28_BYN→RUB!$A$2:$C$24,3,0)),$B$2:$G$1990,6,0)-VLOOKUP(B1174,$B$2:$G$1990,6,0))/366)</f>
        <v>408.54388576845054</v>
      </c>
      <c r="F1174" s="54">
        <f>COUNTIF(D1175:$D$1990,365)</f>
        <v>450</v>
      </c>
      <c r="G1174" s="54">
        <f>COUNTIF(D1175:$D$1990,366)</f>
        <v>366</v>
      </c>
      <c r="H1174" s="50"/>
    </row>
    <row r="1175" spans="1:8" x14ac:dyDescent="0.25">
      <c r="A1175" s="54">
        <f>COUNTIF($C$3:C1175,"Да")</f>
        <v>12</v>
      </c>
      <c r="B1175" s="53">
        <f t="shared" si="36"/>
        <v>46573</v>
      </c>
      <c r="C1175" s="53" t="str">
        <f>IF(ISERROR(VLOOKUP(B1175,Оп28_BYN→RUB!$C$3:$C$24,1,0)),"Нет","Да")</f>
        <v>Нет</v>
      </c>
      <c r="D1175" s="54">
        <f t="shared" si="37"/>
        <v>365</v>
      </c>
      <c r="E1175" s="55">
        <f>('Все выпуски'!$J$4*'Все выпуски'!$J$8)*((VLOOKUP(IF(C1175="Нет",VLOOKUP(A1175,Оп28_BYN→RUB!$A$2:$C$24,3,0),VLOOKUP((A1175-1),Оп28_BYN→RUB!$A$2:$C$24,3,0)),$B$2:$G$1990,5,0)-VLOOKUP(B1175,$B$2:$G$1990,5,0))/365+(VLOOKUP(IF(C1175="Нет",VLOOKUP(A1175,Оп28_BYN→RUB!$A$2:$C$24,3,0),VLOOKUP((A1175-1),Оп28_BYN→RUB!$A$2:$C$24,3,0)),$B$2:$G$1990,6,0)-VLOOKUP(B1175,$B$2:$G$1990,6,0))/366)</f>
        <v>415.241326518753</v>
      </c>
      <c r="F1175" s="54">
        <f>COUNTIF(D1176:$D$1990,365)</f>
        <v>449</v>
      </c>
      <c r="G1175" s="54">
        <f>COUNTIF(D1176:$D$1990,366)</f>
        <v>366</v>
      </c>
      <c r="H1175" s="50"/>
    </row>
    <row r="1176" spans="1:8" x14ac:dyDescent="0.25">
      <c r="A1176" s="54">
        <f>COUNTIF($C$3:C1176,"Да")</f>
        <v>12</v>
      </c>
      <c r="B1176" s="53">
        <f t="shared" si="36"/>
        <v>46574</v>
      </c>
      <c r="C1176" s="53" t="str">
        <f>IF(ISERROR(VLOOKUP(B1176,Оп28_BYN→RUB!$C$3:$C$24,1,0)),"Нет","Да")</f>
        <v>Нет</v>
      </c>
      <c r="D1176" s="54">
        <f t="shared" si="37"/>
        <v>365</v>
      </c>
      <c r="E1176" s="55">
        <f>('Все выпуски'!$J$4*'Все выпуски'!$J$8)*((VLOOKUP(IF(C1176="Нет",VLOOKUP(A1176,Оп28_BYN→RUB!$A$2:$C$24,3,0),VLOOKUP((A1176-1),Оп28_BYN→RUB!$A$2:$C$24,3,0)),$B$2:$G$1990,5,0)-VLOOKUP(B1176,$B$2:$G$1990,5,0))/365+(VLOOKUP(IF(C1176="Нет",VLOOKUP(A1176,Оп28_BYN→RUB!$A$2:$C$24,3,0),VLOOKUP((A1176-1),Оп28_BYN→RUB!$A$2:$C$24,3,0)),$B$2:$G$1990,6,0)-VLOOKUP(B1176,$B$2:$G$1990,6,0))/366)</f>
        <v>421.93876726905546</v>
      </c>
      <c r="F1176" s="54">
        <f>COUNTIF(D1177:$D$1990,365)</f>
        <v>448</v>
      </c>
      <c r="G1176" s="54">
        <f>COUNTIF(D1177:$D$1990,366)</f>
        <v>366</v>
      </c>
      <c r="H1176" s="50"/>
    </row>
    <row r="1177" spans="1:8" x14ac:dyDescent="0.25">
      <c r="A1177" s="54">
        <f>COUNTIF($C$3:C1177,"Да")</f>
        <v>12</v>
      </c>
      <c r="B1177" s="53">
        <f t="shared" si="36"/>
        <v>46575</v>
      </c>
      <c r="C1177" s="53" t="str">
        <f>IF(ISERROR(VLOOKUP(B1177,Оп28_BYN→RUB!$C$3:$C$24,1,0)),"Нет","Да")</f>
        <v>Нет</v>
      </c>
      <c r="D1177" s="54">
        <f t="shared" si="37"/>
        <v>365</v>
      </c>
      <c r="E1177" s="55">
        <f>('Все выпуски'!$J$4*'Все выпуски'!$J$8)*((VLOOKUP(IF(C1177="Нет",VLOOKUP(A1177,Оп28_BYN→RUB!$A$2:$C$24,3,0),VLOOKUP((A1177-1),Оп28_BYN→RUB!$A$2:$C$24,3,0)),$B$2:$G$1990,5,0)-VLOOKUP(B1177,$B$2:$G$1990,5,0))/365+(VLOOKUP(IF(C1177="Нет",VLOOKUP(A1177,Оп28_BYN→RUB!$A$2:$C$24,3,0),VLOOKUP((A1177-1),Оп28_BYN→RUB!$A$2:$C$24,3,0)),$B$2:$G$1990,6,0)-VLOOKUP(B1177,$B$2:$G$1990,6,0))/366)</f>
        <v>428.63620801935792</v>
      </c>
      <c r="F1177" s="54">
        <f>COUNTIF(D1178:$D$1990,365)</f>
        <v>447</v>
      </c>
      <c r="G1177" s="54">
        <f>COUNTIF(D1178:$D$1990,366)</f>
        <v>366</v>
      </c>
      <c r="H1177" s="50"/>
    </row>
    <row r="1178" spans="1:8" x14ac:dyDescent="0.25">
      <c r="A1178" s="54">
        <f>COUNTIF($C$3:C1178,"Да")</f>
        <v>12</v>
      </c>
      <c r="B1178" s="53">
        <f t="shared" si="36"/>
        <v>46576</v>
      </c>
      <c r="C1178" s="53" t="str">
        <f>IF(ISERROR(VLOOKUP(B1178,Оп28_BYN→RUB!$C$3:$C$24,1,0)),"Нет","Да")</f>
        <v>Нет</v>
      </c>
      <c r="D1178" s="54">
        <f t="shared" si="37"/>
        <v>365</v>
      </c>
      <c r="E1178" s="55">
        <f>('Все выпуски'!$J$4*'Все выпуски'!$J$8)*((VLOOKUP(IF(C1178="Нет",VLOOKUP(A1178,Оп28_BYN→RUB!$A$2:$C$24,3,0),VLOOKUP((A1178-1),Оп28_BYN→RUB!$A$2:$C$24,3,0)),$B$2:$G$1990,5,0)-VLOOKUP(B1178,$B$2:$G$1990,5,0))/365+(VLOOKUP(IF(C1178="Нет",VLOOKUP(A1178,Оп28_BYN→RUB!$A$2:$C$24,3,0),VLOOKUP((A1178-1),Оп28_BYN→RUB!$A$2:$C$24,3,0)),$B$2:$G$1990,6,0)-VLOOKUP(B1178,$B$2:$G$1990,6,0))/366)</f>
        <v>435.33364876966039</v>
      </c>
      <c r="F1178" s="54">
        <f>COUNTIF(D1179:$D$1990,365)</f>
        <v>446</v>
      </c>
      <c r="G1178" s="54">
        <f>COUNTIF(D1179:$D$1990,366)</f>
        <v>366</v>
      </c>
      <c r="H1178" s="50"/>
    </row>
    <row r="1179" spans="1:8" x14ac:dyDescent="0.25">
      <c r="A1179" s="54">
        <f>COUNTIF($C$3:C1179,"Да")</f>
        <v>12</v>
      </c>
      <c r="B1179" s="53">
        <f t="shared" si="36"/>
        <v>46577</v>
      </c>
      <c r="C1179" s="53" t="str">
        <f>IF(ISERROR(VLOOKUP(B1179,Оп28_BYN→RUB!$C$3:$C$24,1,0)),"Нет","Да")</f>
        <v>Нет</v>
      </c>
      <c r="D1179" s="54">
        <f t="shared" si="37"/>
        <v>365</v>
      </c>
      <c r="E1179" s="55">
        <f>('Все выпуски'!$J$4*'Все выпуски'!$J$8)*((VLOOKUP(IF(C1179="Нет",VLOOKUP(A1179,Оп28_BYN→RUB!$A$2:$C$24,3,0),VLOOKUP((A1179-1),Оп28_BYN→RUB!$A$2:$C$24,3,0)),$B$2:$G$1990,5,0)-VLOOKUP(B1179,$B$2:$G$1990,5,0))/365+(VLOOKUP(IF(C1179="Нет",VLOOKUP(A1179,Оп28_BYN→RUB!$A$2:$C$24,3,0),VLOOKUP((A1179-1),Оп28_BYN→RUB!$A$2:$C$24,3,0)),$B$2:$G$1990,6,0)-VLOOKUP(B1179,$B$2:$G$1990,6,0))/366)</f>
        <v>442.03108951996285</v>
      </c>
      <c r="F1179" s="54">
        <f>COUNTIF(D1180:$D$1990,365)</f>
        <v>445</v>
      </c>
      <c r="G1179" s="54">
        <f>COUNTIF(D1180:$D$1990,366)</f>
        <v>366</v>
      </c>
      <c r="H1179" s="50"/>
    </row>
    <row r="1180" spans="1:8" x14ac:dyDescent="0.25">
      <c r="A1180" s="54">
        <f>COUNTIF($C$3:C1180,"Да")</f>
        <v>12</v>
      </c>
      <c r="B1180" s="53">
        <f t="shared" si="36"/>
        <v>46578</v>
      </c>
      <c r="C1180" s="53" t="str">
        <f>IF(ISERROR(VLOOKUP(B1180,Оп28_BYN→RUB!$C$3:$C$24,1,0)),"Нет","Да")</f>
        <v>Нет</v>
      </c>
      <c r="D1180" s="54">
        <f t="shared" si="37"/>
        <v>365</v>
      </c>
      <c r="E1180" s="55">
        <f>('Все выпуски'!$J$4*'Все выпуски'!$J$8)*((VLOOKUP(IF(C1180="Нет",VLOOKUP(A1180,Оп28_BYN→RUB!$A$2:$C$24,3,0),VLOOKUP((A1180-1),Оп28_BYN→RUB!$A$2:$C$24,3,0)),$B$2:$G$1990,5,0)-VLOOKUP(B1180,$B$2:$G$1990,5,0))/365+(VLOOKUP(IF(C1180="Нет",VLOOKUP(A1180,Оп28_BYN→RUB!$A$2:$C$24,3,0),VLOOKUP((A1180-1),Оп28_BYN→RUB!$A$2:$C$24,3,0)),$B$2:$G$1990,6,0)-VLOOKUP(B1180,$B$2:$G$1990,6,0))/366)</f>
        <v>448.72853027026531</v>
      </c>
      <c r="F1180" s="54">
        <f>COUNTIF(D1181:$D$1990,365)</f>
        <v>444</v>
      </c>
      <c r="G1180" s="54">
        <f>COUNTIF(D1181:$D$1990,366)</f>
        <v>366</v>
      </c>
      <c r="H1180" s="50"/>
    </row>
    <row r="1181" spans="1:8" x14ac:dyDescent="0.25">
      <c r="A1181" s="54">
        <f>COUNTIF($C$3:C1181,"Да")</f>
        <v>12</v>
      </c>
      <c r="B1181" s="53">
        <f t="shared" si="36"/>
        <v>46579</v>
      </c>
      <c r="C1181" s="53" t="str">
        <f>IF(ISERROR(VLOOKUP(B1181,Оп28_BYN→RUB!$C$3:$C$24,1,0)),"Нет","Да")</f>
        <v>Нет</v>
      </c>
      <c r="D1181" s="54">
        <f t="shared" si="37"/>
        <v>365</v>
      </c>
      <c r="E1181" s="55">
        <f>('Все выпуски'!$J$4*'Все выпуски'!$J$8)*((VLOOKUP(IF(C1181="Нет",VLOOKUP(A1181,Оп28_BYN→RUB!$A$2:$C$24,3,0),VLOOKUP((A1181-1),Оп28_BYN→RUB!$A$2:$C$24,3,0)),$B$2:$G$1990,5,0)-VLOOKUP(B1181,$B$2:$G$1990,5,0))/365+(VLOOKUP(IF(C1181="Нет",VLOOKUP(A1181,Оп28_BYN→RUB!$A$2:$C$24,3,0),VLOOKUP((A1181-1),Оп28_BYN→RUB!$A$2:$C$24,3,0)),$B$2:$G$1990,6,0)-VLOOKUP(B1181,$B$2:$G$1990,6,0))/366)</f>
        <v>455.42597102056783</v>
      </c>
      <c r="F1181" s="54">
        <f>COUNTIF(D1182:$D$1990,365)</f>
        <v>443</v>
      </c>
      <c r="G1181" s="54">
        <f>COUNTIF(D1182:$D$1990,366)</f>
        <v>366</v>
      </c>
      <c r="H1181" s="50"/>
    </row>
    <row r="1182" spans="1:8" x14ac:dyDescent="0.25">
      <c r="A1182" s="54">
        <f>COUNTIF($C$3:C1182,"Да")</f>
        <v>12</v>
      </c>
      <c r="B1182" s="53">
        <f t="shared" si="36"/>
        <v>46580</v>
      </c>
      <c r="C1182" s="53" t="str">
        <f>IF(ISERROR(VLOOKUP(B1182,Оп28_BYN→RUB!$C$3:$C$24,1,0)),"Нет","Да")</f>
        <v>Нет</v>
      </c>
      <c r="D1182" s="54">
        <f t="shared" si="37"/>
        <v>365</v>
      </c>
      <c r="E1182" s="55">
        <f>('Все выпуски'!$J$4*'Все выпуски'!$J$8)*((VLOOKUP(IF(C1182="Нет",VLOOKUP(A1182,Оп28_BYN→RUB!$A$2:$C$24,3,0),VLOOKUP((A1182-1),Оп28_BYN→RUB!$A$2:$C$24,3,0)),$B$2:$G$1990,5,0)-VLOOKUP(B1182,$B$2:$G$1990,5,0))/365+(VLOOKUP(IF(C1182="Нет",VLOOKUP(A1182,Оп28_BYN→RUB!$A$2:$C$24,3,0),VLOOKUP((A1182-1),Оп28_BYN→RUB!$A$2:$C$24,3,0)),$B$2:$G$1990,6,0)-VLOOKUP(B1182,$B$2:$G$1990,6,0))/366)</f>
        <v>462.12341177087023</v>
      </c>
      <c r="F1182" s="54">
        <f>COUNTIF(D1183:$D$1990,365)</f>
        <v>442</v>
      </c>
      <c r="G1182" s="54">
        <f>COUNTIF(D1183:$D$1990,366)</f>
        <v>366</v>
      </c>
      <c r="H1182" s="50"/>
    </row>
    <row r="1183" spans="1:8" x14ac:dyDescent="0.25">
      <c r="A1183" s="54">
        <f>COUNTIF($C$3:C1183,"Да")</f>
        <v>12</v>
      </c>
      <c r="B1183" s="53">
        <f t="shared" si="36"/>
        <v>46581</v>
      </c>
      <c r="C1183" s="53" t="str">
        <f>IF(ISERROR(VLOOKUP(B1183,Оп28_BYN→RUB!$C$3:$C$24,1,0)),"Нет","Да")</f>
        <v>Нет</v>
      </c>
      <c r="D1183" s="54">
        <f t="shared" si="37"/>
        <v>365</v>
      </c>
      <c r="E1183" s="55">
        <f>('Все выпуски'!$J$4*'Все выпуски'!$J$8)*((VLOOKUP(IF(C1183="Нет",VLOOKUP(A1183,Оп28_BYN→RUB!$A$2:$C$24,3,0),VLOOKUP((A1183-1),Оп28_BYN→RUB!$A$2:$C$24,3,0)),$B$2:$G$1990,5,0)-VLOOKUP(B1183,$B$2:$G$1990,5,0))/365+(VLOOKUP(IF(C1183="Нет",VLOOKUP(A1183,Оп28_BYN→RUB!$A$2:$C$24,3,0),VLOOKUP((A1183-1),Оп28_BYN→RUB!$A$2:$C$24,3,0)),$B$2:$G$1990,6,0)-VLOOKUP(B1183,$B$2:$G$1990,6,0))/366)</f>
        <v>468.8208525211727</v>
      </c>
      <c r="F1183" s="54">
        <f>COUNTIF(D1184:$D$1990,365)</f>
        <v>441</v>
      </c>
      <c r="G1183" s="54">
        <f>COUNTIF(D1184:$D$1990,366)</f>
        <v>366</v>
      </c>
      <c r="H1183" s="50"/>
    </row>
    <row r="1184" spans="1:8" x14ac:dyDescent="0.25">
      <c r="A1184" s="54">
        <f>COUNTIF($C$3:C1184,"Да")</f>
        <v>12</v>
      </c>
      <c r="B1184" s="53">
        <f t="shared" si="36"/>
        <v>46582</v>
      </c>
      <c r="C1184" s="53" t="str">
        <f>IF(ISERROR(VLOOKUP(B1184,Оп28_BYN→RUB!$C$3:$C$24,1,0)),"Нет","Да")</f>
        <v>Нет</v>
      </c>
      <c r="D1184" s="54">
        <f t="shared" si="37"/>
        <v>365</v>
      </c>
      <c r="E1184" s="55">
        <f>('Все выпуски'!$J$4*'Все выпуски'!$J$8)*((VLOOKUP(IF(C1184="Нет",VLOOKUP(A1184,Оп28_BYN→RUB!$A$2:$C$24,3,0),VLOOKUP((A1184-1),Оп28_BYN→RUB!$A$2:$C$24,3,0)),$B$2:$G$1990,5,0)-VLOOKUP(B1184,$B$2:$G$1990,5,0))/365+(VLOOKUP(IF(C1184="Нет",VLOOKUP(A1184,Оп28_BYN→RUB!$A$2:$C$24,3,0),VLOOKUP((A1184-1),Оп28_BYN→RUB!$A$2:$C$24,3,0)),$B$2:$G$1990,6,0)-VLOOKUP(B1184,$B$2:$G$1990,6,0))/366)</f>
        <v>475.51829327147522</v>
      </c>
      <c r="F1184" s="54">
        <f>COUNTIF(D1185:$D$1990,365)</f>
        <v>440</v>
      </c>
      <c r="G1184" s="54">
        <f>COUNTIF(D1185:$D$1990,366)</f>
        <v>366</v>
      </c>
      <c r="H1184" s="50"/>
    </row>
    <row r="1185" spans="1:8" x14ac:dyDescent="0.25">
      <c r="A1185" s="54">
        <f>COUNTIF($C$3:C1185,"Да")</f>
        <v>12</v>
      </c>
      <c r="B1185" s="53">
        <f t="shared" si="36"/>
        <v>46583</v>
      </c>
      <c r="C1185" s="53" t="str">
        <f>IF(ISERROR(VLOOKUP(B1185,Оп28_BYN→RUB!$C$3:$C$24,1,0)),"Нет","Да")</f>
        <v>Нет</v>
      </c>
      <c r="D1185" s="54">
        <f t="shared" si="37"/>
        <v>365</v>
      </c>
      <c r="E1185" s="55">
        <f>('Все выпуски'!$J$4*'Все выпуски'!$J$8)*((VLOOKUP(IF(C1185="Нет",VLOOKUP(A1185,Оп28_BYN→RUB!$A$2:$C$24,3,0),VLOOKUP((A1185-1),Оп28_BYN→RUB!$A$2:$C$24,3,0)),$B$2:$G$1990,5,0)-VLOOKUP(B1185,$B$2:$G$1990,5,0))/365+(VLOOKUP(IF(C1185="Нет",VLOOKUP(A1185,Оп28_BYN→RUB!$A$2:$C$24,3,0),VLOOKUP((A1185-1),Оп28_BYN→RUB!$A$2:$C$24,3,0)),$B$2:$G$1990,6,0)-VLOOKUP(B1185,$B$2:$G$1990,6,0))/366)</f>
        <v>482.21573402177762</v>
      </c>
      <c r="F1185" s="54">
        <f>COUNTIF(D1186:$D$1990,365)</f>
        <v>439</v>
      </c>
      <c r="G1185" s="54">
        <f>COUNTIF(D1186:$D$1990,366)</f>
        <v>366</v>
      </c>
      <c r="H1185" s="50"/>
    </row>
    <row r="1186" spans="1:8" x14ac:dyDescent="0.25">
      <c r="A1186" s="54">
        <f>COUNTIF($C$3:C1186,"Да")</f>
        <v>12</v>
      </c>
      <c r="B1186" s="53">
        <f t="shared" si="36"/>
        <v>46584</v>
      </c>
      <c r="C1186" s="53" t="str">
        <f>IF(ISERROR(VLOOKUP(B1186,Оп28_BYN→RUB!$C$3:$C$24,1,0)),"Нет","Да")</f>
        <v>Нет</v>
      </c>
      <c r="D1186" s="54">
        <f t="shared" si="37"/>
        <v>365</v>
      </c>
      <c r="E1186" s="55">
        <f>('Все выпуски'!$J$4*'Все выпуски'!$J$8)*((VLOOKUP(IF(C1186="Нет",VLOOKUP(A1186,Оп28_BYN→RUB!$A$2:$C$24,3,0),VLOOKUP((A1186-1),Оп28_BYN→RUB!$A$2:$C$24,3,0)),$B$2:$G$1990,5,0)-VLOOKUP(B1186,$B$2:$G$1990,5,0))/365+(VLOOKUP(IF(C1186="Нет",VLOOKUP(A1186,Оп28_BYN→RUB!$A$2:$C$24,3,0),VLOOKUP((A1186-1),Оп28_BYN→RUB!$A$2:$C$24,3,0)),$B$2:$G$1990,6,0)-VLOOKUP(B1186,$B$2:$G$1990,6,0))/366)</f>
        <v>488.91317477208014</v>
      </c>
      <c r="F1186" s="54">
        <f>COUNTIF(D1187:$D$1990,365)</f>
        <v>438</v>
      </c>
      <c r="G1186" s="54">
        <f>COUNTIF(D1187:$D$1990,366)</f>
        <v>366</v>
      </c>
      <c r="H1186" s="50"/>
    </row>
    <row r="1187" spans="1:8" x14ac:dyDescent="0.25">
      <c r="A1187" s="54">
        <f>COUNTIF($C$3:C1187,"Да")</f>
        <v>12</v>
      </c>
      <c r="B1187" s="53">
        <f t="shared" si="36"/>
        <v>46585</v>
      </c>
      <c r="C1187" s="53" t="str">
        <f>IF(ISERROR(VLOOKUP(B1187,Оп28_BYN→RUB!$C$3:$C$24,1,0)),"Нет","Да")</f>
        <v>Нет</v>
      </c>
      <c r="D1187" s="54">
        <f t="shared" si="37"/>
        <v>365</v>
      </c>
      <c r="E1187" s="55">
        <f>('Все выпуски'!$J$4*'Все выпуски'!$J$8)*((VLOOKUP(IF(C1187="Нет",VLOOKUP(A1187,Оп28_BYN→RUB!$A$2:$C$24,3,0),VLOOKUP((A1187-1),Оп28_BYN→RUB!$A$2:$C$24,3,0)),$B$2:$G$1990,5,0)-VLOOKUP(B1187,$B$2:$G$1990,5,0))/365+(VLOOKUP(IF(C1187="Нет",VLOOKUP(A1187,Оп28_BYN→RUB!$A$2:$C$24,3,0),VLOOKUP((A1187-1),Оп28_BYN→RUB!$A$2:$C$24,3,0)),$B$2:$G$1990,6,0)-VLOOKUP(B1187,$B$2:$G$1990,6,0))/366)</f>
        <v>495.6106155223826</v>
      </c>
      <c r="F1187" s="54">
        <f>COUNTIF(D1188:$D$1990,365)</f>
        <v>437</v>
      </c>
      <c r="G1187" s="54">
        <f>COUNTIF(D1188:$D$1990,366)</f>
        <v>366</v>
      </c>
      <c r="H1187" s="50"/>
    </row>
    <row r="1188" spans="1:8" x14ac:dyDescent="0.25">
      <c r="A1188" s="54">
        <f>COUNTIF($C$3:C1188,"Да")</f>
        <v>12</v>
      </c>
      <c r="B1188" s="53">
        <f t="shared" si="36"/>
        <v>46586</v>
      </c>
      <c r="C1188" s="53" t="str">
        <f>IF(ISERROR(VLOOKUP(B1188,Оп28_BYN→RUB!$C$3:$C$24,1,0)),"Нет","Да")</f>
        <v>Нет</v>
      </c>
      <c r="D1188" s="54">
        <f t="shared" si="37"/>
        <v>365</v>
      </c>
      <c r="E1188" s="55">
        <f>('Все выпуски'!$J$4*'Все выпуски'!$J$8)*((VLOOKUP(IF(C1188="Нет",VLOOKUP(A1188,Оп28_BYN→RUB!$A$2:$C$24,3,0),VLOOKUP((A1188-1),Оп28_BYN→RUB!$A$2:$C$24,3,0)),$B$2:$G$1990,5,0)-VLOOKUP(B1188,$B$2:$G$1990,5,0))/365+(VLOOKUP(IF(C1188="Нет",VLOOKUP(A1188,Оп28_BYN→RUB!$A$2:$C$24,3,0),VLOOKUP((A1188-1),Оп28_BYN→RUB!$A$2:$C$24,3,0)),$B$2:$G$1990,6,0)-VLOOKUP(B1188,$B$2:$G$1990,6,0))/366)</f>
        <v>502.30805627268501</v>
      </c>
      <c r="F1188" s="54">
        <f>COUNTIF(D1189:$D$1990,365)</f>
        <v>436</v>
      </c>
      <c r="G1188" s="54">
        <f>COUNTIF(D1189:$D$1990,366)</f>
        <v>366</v>
      </c>
      <c r="H1188" s="50"/>
    </row>
    <row r="1189" spans="1:8" x14ac:dyDescent="0.25">
      <c r="A1189" s="54">
        <f>COUNTIF($C$3:C1189,"Да")</f>
        <v>12</v>
      </c>
      <c r="B1189" s="53">
        <f t="shared" si="36"/>
        <v>46587</v>
      </c>
      <c r="C1189" s="53" t="str">
        <f>IF(ISERROR(VLOOKUP(B1189,Оп28_BYN→RUB!$C$3:$C$24,1,0)),"Нет","Да")</f>
        <v>Нет</v>
      </c>
      <c r="D1189" s="54">
        <f t="shared" si="37"/>
        <v>365</v>
      </c>
      <c r="E1189" s="55">
        <f>('Все выпуски'!$J$4*'Все выпуски'!$J$8)*((VLOOKUP(IF(C1189="Нет",VLOOKUP(A1189,Оп28_BYN→RUB!$A$2:$C$24,3,0),VLOOKUP((A1189-1),Оп28_BYN→RUB!$A$2:$C$24,3,0)),$B$2:$G$1990,5,0)-VLOOKUP(B1189,$B$2:$G$1990,5,0))/365+(VLOOKUP(IF(C1189="Нет",VLOOKUP(A1189,Оп28_BYN→RUB!$A$2:$C$24,3,0),VLOOKUP((A1189-1),Оп28_BYN→RUB!$A$2:$C$24,3,0)),$B$2:$G$1990,6,0)-VLOOKUP(B1189,$B$2:$G$1990,6,0))/366)</f>
        <v>509.00549702298753</v>
      </c>
      <c r="F1189" s="54">
        <f>COUNTIF(D1190:$D$1990,365)</f>
        <v>435</v>
      </c>
      <c r="G1189" s="54">
        <f>COUNTIF(D1190:$D$1990,366)</f>
        <v>366</v>
      </c>
      <c r="H1189" s="50"/>
    </row>
    <row r="1190" spans="1:8" x14ac:dyDescent="0.25">
      <c r="A1190" s="54">
        <f>COUNTIF($C$3:C1190,"Да")</f>
        <v>12</v>
      </c>
      <c r="B1190" s="53">
        <f t="shared" si="36"/>
        <v>46588</v>
      </c>
      <c r="C1190" s="53" t="str">
        <f>IF(ISERROR(VLOOKUP(B1190,Оп28_BYN→RUB!$C$3:$C$24,1,0)),"Нет","Да")</f>
        <v>Нет</v>
      </c>
      <c r="D1190" s="54">
        <f t="shared" si="37"/>
        <v>365</v>
      </c>
      <c r="E1190" s="55">
        <f>('Все выпуски'!$J$4*'Все выпуски'!$J$8)*((VLOOKUP(IF(C1190="Нет",VLOOKUP(A1190,Оп28_BYN→RUB!$A$2:$C$24,3,0),VLOOKUP((A1190-1),Оп28_BYN→RUB!$A$2:$C$24,3,0)),$B$2:$G$1990,5,0)-VLOOKUP(B1190,$B$2:$G$1990,5,0))/365+(VLOOKUP(IF(C1190="Нет",VLOOKUP(A1190,Оп28_BYN→RUB!$A$2:$C$24,3,0),VLOOKUP((A1190-1),Оп28_BYN→RUB!$A$2:$C$24,3,0)),$B$2:$G$1990,6,0)-VLOOKUP(B1190,$B$2:$G$1990,6,0))/366)</f>
        <v>515.70293777328993</v>
      </c>
      <c r="F1190" s="54">
        <f>COUNTIF(D1191:$D$1990,365)</f>
        <v>434</v>
      </c>
      <c r="G1190" s="54">
        <f>COUNTIF(D1191:$D$1990,366)</f>
        <v>366</v>
      </c>
      <c r="H1190" s="50"/>
    </row>
    <row r="1191" spans="1:8" x14ac:dyDescent="0.25">
      <c r="A1191" s="54">
        <f>COUNTIF($C$3:C1191,"Да")</f>
        <v>12</v>
      </c>
      <c r="B1191" s="53">
        <f t="shared" si="36"/>
        <v>46589</v>
      </c>
      <c r="C1191" s="53" t="str">
        <f>IF(ISERROR(VLOOKUP(B1191,Оп28_BYN→RUB!$C$3:$C$24,1,0)),"Нет","Да")</f>
        <v>Нет</v>
      </c>
      <c r="D1191" s="54">
        <f t="shared" si="37"/>
        <v>365</v>
      </c>
      <c r="E1191" s="55">
        <f>('Все выпуски'!$J$4*'Все выпуски'!$J$8)*((VLOOKUP(IF(C1191="Нет",VLOOKUP(A1191,Оп28_BYN→RUB!$A$2:$C$24,3,0),VLOOKUP((A1191-1),Оп28_BYN→RUB!$A$2:$C$24,3,0)),$B$2:$G$1990,5,0)-VLOOKUP(B1191,$B$2:$G$1990,5,0))/365+(VLOOKUP(IF(C1191="Нет",VLOOKUP(A1191,Оп28_BYN→RUB!$A$2:$C$24,3,0),VLOOKUP((A1191-1),Оп28_BYN→RUB!$A$2:$C$24,3,0)),$B$2:$G$1990,6,0)-VLOOKUP(B1191,$B$2:$G$1990,6,0))/366)</f>
        <v>522.40037852359251</v>
      </c>
      <c r="F1191" s="54">
        <f>COUNTIF(D1192:$D$1990,365)</f>
        <v>433</v>
      </c>
      <c r="G1191" s="54">
        <f>COUNTIF(D1192:$D$1990,366)</f>
        <v>366</v>
      </c>
      <c r="H1191" s="50"/>
    </row>
    <row r="1192" spans="1:8" x14ac:dyDescent="0.25">
      <c r="A1192" s="54">
        <f>COUNTIF($C$3:C1192,"Да")</f>
        <v>12</v>
      </c>
      <c r="B1192" s="53">
        <f t="shared" si="36"/>
        <v>46590</v>
      </c>
      <c r="C1192" s="53" t="str">
        <f>IF(ISERROR(VLOOKUP(B1192,Оп28_BYN→RUB!$C$3:$C$24,1,0)),"Нет","Да")</f>
        <v>Нет</v>
      </c>
      <c r="D1192" s="54">
        <f t="shared" si="37"/>
        <v>365</v>
      </c>
      <c r="E1192" s="55">
        <f>('Все выпуски'!$J$4*'Все выпуски'!$J$8)*((VLOOKUP(IF(C1192="Нет",VLOOKUP(A1192,Оп28_BYN→RUB!$A$2:$C$24,3,0),VLOOKUP((A1192-1),Оп28_BYN→RUB!$A$2:$C$24,3,0)),$B$2:$G$1990,5,0)-VLOOKUP(B1192,$B$2:$G$1990,5,0))/365+(VLOOKUP(IF(C1192="Нет",VLOOKUP(A1192,Оп28_BYN→RUB!$A$2:$C$24,3,0),VLOOKUP((A1192-1),Оп28_BYN→RUB!$A$2:$C$24,3,0)),$B$2:$G$1990,6,0)-VLOOKUP(B1192,$B$2:$G$1990,6,0))/366)</f>
        <v>529.09781927389497</v>
      </c>
      <c r="F1192" s="54">
        <f>COUNTIF(D1193:$D$1990,365)</f>
        <v>432</v>
      </c>
      <c r="G1192" s="54">
        <f>COUNTIF(D1193:$D$1990,366)</f>
        <v>366</v>
      </c>
      <c r="H1192" s="50"/>
    </row>
    <row r="1193" spans="1:8" x14ac:dyDescent="0.25">
      <c r="A1193" s="54">
        <f>COUNTIF($C$3:C1193,"Да")</f>
        <v>12</v>
      </c>
      <c r="B1193" s="53">
        <f t="shared" si="36"/>
        <v>46591</v>
      </c>
      <c r="C1193" s="53" t="str">
        <f>IF(ISERROR(VLOOKUP(B1193,Оп28_BYN→RUB!$C$3:$C$24,1,0)),"Нет","Да")</f>
        <v>Нет</v>
      </c>
      <c r="D1193" s="54">
        <f t="shared" si="37"/>
        <v>365</v>
      </c>
      <c r="E1193" s="55">
        <f>('Все выпуски'!$J$4*'Все выпуски'!$J$8)*((VLOOKUP(IF(C1193="Нет",VLOOKUP(A1193,Оп28_BYN→RUB!$A$2:$C$24,3,0),VLOOKUP((A1193-1),Оп28_BYN→RUB!$A$2:$C$24,3,0)),$B$2:$G$1990,5,0)-VLOOKUP(B1193,$B$2:$G$1990,5,0))/365+(VLOOKUP(IF(C1193="Нет",VLOOKUP(A1193,Оп28_BYN→RUB!$A$2:$C$24,3,0),VLOOKUP((A1193-1),Оп28_BYN→RUB!$A$2:$C$24,3,0)),$B$2:$G$1990,6,0)-VLOOKUP(B1193,$B$2:$G$1990,6,0))/366)</f>
        <v>535.79526002419732</v>
      </c>
      <c r="F1193" s="54">
        <f>COUNTIF(D1194:$D$1990,365)</f>
        <v>431</v>
      </c>
      <c r="G1193" s="54">
        <f>COUNTIF(D1194:$D$1990,366)</f>
        <v>366</v>
      </c>
      <c r="H1193" s="50"/>
    </row>
    <row r="1194" spans="1:8" x14ac:dyDescent="0.25">
      <c r="A1194" s="54">
        <f>COUNTIF($C$3:C1194,"Да")</f>
        <v>12</v>
      </c>
      <c r="B1194" s="53">
        <f t="shared" si="36"/>
        <v>46592</v>
      </c>
      <c r="C1194" s="53" t="str">
        <f>IF(ISERROR(VLOOKUP(B1194,Оп28_BYN→RUB!$C$3:$C$24,1,0)),"Нет","Да")</f>
        <v>Нет</v>
      </c>
      <c r="D1194" s="54">
        <f t="shared" si="37"/>
        <v>365</v>
      </c>
      <c r="E1194" s="55">
        <f>('Все выпуски'!$J$4*'Все выпуски'!$J$8)*((VLOOKUP(IF(C1194="Нет",VLOOKUP(A1194,Оп28_BYN→RUB!$A$2:$C$24,3,0),VLOOKUP((A1194-1),Оп28_BYN→RUB!$A$2:$C$24,3,0)),$B$2:$G$1990,5,0)-VLOOKUP(B1194,$B$2:$G$1990,5,0))/365+(VLOOKUP(IF(C1194="Нет",VLOOKUP(A1194,Оп28_BYN→RUB!$A$2:$C$24,3,0),VLOOKUP((A1194-1),Оп28_BYN→RUB!$A$2:$C$24,3,0)),$B$2:$G$1990,6,0)-VLOOKUP(B1194,$B$2:$G$1990,6,0))/366)</f>
        <v>542.49270077449989</v>
      </c>
      <c r="F1194" s="54">
        <f>COUNTIF(D1195:$D$1990,365)</f>
        <v>430</v>
      </c>
      <c r="G1194" s="54">
        <f>COUNTIF(D1195:$D$1990,366)</f>
        <v>366</v>
      </c>
      <c r="H1194" s="50"/>
    </row>
    <row r="1195" spans="1:8" x14ac:dyDescent="0.25">
      <c r="A1195" s="54">
        <f>COUNTIF($C$3:C1195,"Да")</f>
        <v>12</v>
      </c>
      <c r="B1195" s="53">
        <f t="shared" si="36"/>
        <v>46593</v>
      </c>
      <c r="C1195" s="53" t="str">
        <f>IF(ISERROR(VLOOKUP(B1195,Оп28_BYN→RUB!$C$3:$C$24,1,0)),"Нет","Да")</f>
        <v>Нет</v>
      </c>
      <c r="D1195" s="54">
        <f t="shared" si="37"/>
        <v>365</v>
      </c>
      <c r="E1195" s="55">
        <f>('Все выпуски'!$J$4*'Все выпуски'!$J$8)*((VLOOKUP(IF(C1195="Нет",VLOOKUP(A1195,Оп28_BYN→RUB!$A$2:$C$24,3,0),VLOOKUP((A1195-1),Оп28_BYN→RUB!$A$2:$C$24,3,0)),$B$2:$G$1990,5,0)-VLOOKUP(B1195,$B$2:$G$1990,5,0))/365+(VLOOKUP(IF(C1195="Нет",VLOOKUP(A1195,Оп28_BYN→RUB!$A$2:$C$24,3,0),VLOOKUP((A1195-1),Оп28_BYN→RUB!$A$2:$C$24,3,0)),$B$2:$G$1990,6,0)-VLOOKUP(B1195,$B$2:$G$1990,6,0))/366)</f>
        <v>549.19014152480236</v>
      </c>
      <c r="F1195" s="54">
        <f>COUNTIF(D1196:$D$1990,365)</f>
        <v>429</v>
      </c>
      <c r="G1195" s="54">
        <f>COUNTIF(D1196:$D$1990,366)</f>
        <v>366</v>
      </c>
      <c r="H1195" s="50"/>
    </row>
    <row r="1196" spans="1:8" x14ac:dyDescent="0.25">
      <c r="A1196" s="54">
        <f>COUNTIF($C$3:C1196,"Да")</f>
        <v>12</v>
      </c>
      <c r="B1196" s="53">
        <f t="shared" si="36"/>
        <v>46594</v>
      </c>
      <c r="C1196" s="53" t="str">
        <f>IF(ISERROR(VLOOKUP(B1196,Оп28_BYN→RUB!$C$3:$C$24,1,0)),"Нет","Да")</f>
        <v>Нет</v>
      </c>
      <c r="D1196" s="54">
        <f t="shared" si="37"/>
        <v>365</v>
      </c>
      <c r="E1196" s="55">
        <f>('Все выпуски'!$J$4*'Все выпуски'!$J$8)*((VLOOKUP(IF(C1196="Нет",VLOOKUP(A1196,Оп28_BYN→RUB!$A$2:$C$24,3,0),VLOOKUP((A1196-1),Оп28_BYN→RUB!$A$2:$C$24,3,0)),$B$2:$G$1990,5,0)-VLOOKUP(B1196,$B$2:$G$1990,5,0))/365+(VLOOKUP(IF(C1196="Нет",VLOOKUP(A1196,Оп28_BYN→RUB!$A$2:$C$24,3,0),VLOOKUP((A1196-1),Оп28_BYN→RUB!$A$2:$C$24,3,0)),$B$2:$G$1990,6,0)-VLOOKUP(B1196,$B$2:$G$1990,6,0))/366)</f>
        <v>555.88758227510482</v>
      </c>
      <c r="F1196" s="54">
        <f>COUNTIF(D1197:$D$1990,365)</f>
        <v>428</v>
      </c>
      <c r="G1196" s="54">
        <f>COUNTIF(D1197:$D$1990,366)</f>
        <v>366</v>
      </c>
      <c r="H1196" s="50"/>
    </row>
    <row r="1197" spans="1:8" x14ac:dyDescent="0.25">
      <c r="A1197" s="54">
        <f>COUNTIF($C$3:C1197,"Да")</f>
        <v>12</v>
      </c>
      <c r="B1197" s="53">
        <f t="shared" si="36"/>
        <v>46595</v>
      </c>
      <c r="C1197" s="53" t="str">
        <f>IF(ISERROR(VLOOKUP(B1197,Оп28_BYN→RUB!$C$3:$C$24,1,0)),"Нет","Да")</f>
        <v>Нет</v>
      </c>
      <c r="D1197" s="54">
        <f t="shared" si="37"/>
        <v>365</v>
      </c>
      <c r="E1197" s="55">
        <f>('Все выпуски'!$J$4*'Все выпуски'!$J$8)*((VLOOKUP(IF(C1197="Нет",VLOOKUP(A1197,Оп28_BYN→RUB!$A$2:$C$24,3,0),VLOOKUP((A1197-1),Оп28_BYN→RUB!$A$2:$C$24,3,0)),$B$2:$G$1990,5,0)-VLOOKUP(B1197,$B$2:$G$1990,5,0))/365+(VLOOKUP(IF(C1197="Нет",VLOOKUP(A1197,Оп28_BYN→RUB!$A$2:$C$24,3,0),VLOOKUP((A1197-1),Оп28_BYN→RUB!$A$2:$C$24,3,0)),$B$2:$G$1990,6,0)-VLOOKUP(B1197,$B$2:$G$1990,6,0))/366)</f>
        <v>562.58502302540728</v>
      </c>
      <c r="F1197" s="54">
        <f>COUNTIF(D1198:$D$1990,365)</f>
        <v>427</v>
      </c>
      <c r="G1197" s="54">
        <f>COUNTIF(D1198:$D$1990,366)</f>
        <v>366</v>
      </c>
      <c r="H1197" s="50"/>
    </row>
    <row r="1198" spans="1:8" x14ac:dyDescent="0.25">
      <c r="A1198" s="54">
        <f>COUNTIF($C$3:C1198,"Да")</f>
        <v>12</v>
      </c>
      <c r="B1198" s="53">
        <f t="shared" si="36"/>
        <v>46596</v>
      </c>
      <c r="C1198" s="53" t="str">
        <f>IF(ISERROR(VLOOKUP(B1198,Оп28_BYN→RUB!$C$3:$C$24,1,0)),"Нет","Да")</f>
        <v>Нет</v>
      </c>
      <c r="D1198" s="54">
        <f t="shared" si="37"/>
        <v>365</v>
      </c>
      <c r="E1198" s="55">
        <f>('Все выпуски'!$J$4*'Все выпуски'!$J$8)*((VLOOKUP(IF(C1198="Нет",VLOOKUP(A1198,Оп28_BYN→RUB!$A$2:$C$24,3,0),VLOOKUP((A1198-1),Оп28_BYN→RUB!$A$2:$C$24,3,0)),$B$2:$G$1990,5,0)-VLOOKUP(B1198,$B$2:$G$1990,5,0))/365+(VLOOKUP(IF(C1198="Нет",VLOOKUP(A1198,Оп28_BYN→RUB!$A$2:$C$24,3,0),VLOOKUP((A1198-1),Оп28_BYN→RUB!$A$2:$C$24,3,0)),$B$2:$G$1990,6,0)-VLOOKUP(B1198,$B$2:$G$1990,6,0))/366)</f>
        <v>569.28246377570974</v>
      </c>
      <c r="F1198" s="54">
        <f>COUNTIF(D1199:$D$1990,365)</f>
        <v>426</v>
      </c>
      <c r="G1198" s="54">
        <f>COUNTIF(D1199:$D$1990,366)</f>
        <v>366</v>
      </c>
      <c r="H1198" s="50"/>
    </row>
    <row r="1199" spans="1:8" x14ac:dyDescent="0.25">
      <c r="A1199" s="54">
        <f>COUNTIF($C$3:C1199,"Да")</f>
        <v>12</v>
      </c>
      <c r="B1199" s="53">
        <f t="shared" si="36"/>
        <v>46597</v>
      </c>
      <c r="C1199" s="53" t="str">
        <f>IF(ISERROR(VLOOKUP(B1199,Оп28_BYN→RUB!$C$3:$C$24,1,0)),"Нет","Да")</f>
        <v>Нет</v>
      </c>
      <c r="D1199" s="54">
        <f t="shared" si="37"/>
        <v>365</v>
      </c>
      <c r="E1199" s="55">
        <f>('Все выпуски'!$J$4*'Все выпуски'!$J$8)*((VLOOKUP(IF(C1199="Нет",VLOOKUP(A1199,Оп28_BYN→RUB!$A$2:$C$24,3,0),VLOOKUP((A1199-1),Оп28_BYN→RUB!$A$2:$C$24,3,0)),$B$2:$G$1990,5,0)-VLOOKUP(B1199,$B$2:$G$1990,5,0))/365+(VLOOKUP(IF(C1199="Нет",VLOOKUP(A1199,Оп28_BYN→RUB!$A$2:$C$24,3,0),VLOOKUP((A1199-1),Оп28_BYN→RUB!$A$2:$C$24,3,0)),$B$2:$G$1990,6,0)-VLOOKUP(B1199,$B$2:$G$1990,6,0))/366)</f>
        <v>575.97990452601221</v>
      </c>
      <c r="F1199" s="54">
        <f>COUNTIF(D1200:$D$1990,365)</f>
        <v>425</v>
      </c>
      <c r="G1199" s="54">
        <f>COUNTIF(D1200:$D$1990,366)</f>
        <v>366</v>
      </c>
      <c r="H1199" s="50"/>
    </row>
    <row r="1200" spans="1:8" x14ac:dyDescent="0.25">
      <c r="A1200" s="54">
        <f>COUNTIF($C$3:C1200,"Да")</f>
        <v>12</v>
      </c>
      <c r="B1200" s="53">
        <f t="shared" si="36"/>
        <v>46598</v>
      </c>
      <c r="C1200" s="53" t="str">
        <f>IF(ISERROR(VLOOKUP(B1200,Оп28_BYN→RUB!$C$3:$C$24,1,0)),"Нет","Да")</f>
        <v>Нет</v>
      </c>
      <c r="D1200" s="54">
        <f t="shared" si="37"/>
        <v>365</v>
      </c>
      <c r="E1200" s="55">
        <f>('Все выпуски'!$J$4*'Все выпуски'!$J$8)*((VLOOKUP(IF(C1200="Нет",VLOOKUP(A1200,Оп28_BYN→RUB!$A$2:$C$24,3,0),VLOOKUP((A1200-1),Оп28_BYN→RUB!$A$2:$C$24,3,0)),$B$2:$G$1990,5,0)-VLOOKUP(B1200,$B$2:$G$1990,5,0))/365+(VLOOKUP(IF(C1200="Нет",VLOOKUP(A1200,Оп28_BYN→RUB!$A$2:$C$24,3,0),VLOOKUP((A1200-1),Оп28_BYN→RUB!$A$2:$C$24,3,0)),$B$2:$G$1990,6,0)-VLOOKUP(B1200,$B$2:$G$1990,6,0))/366)</f>
        <v>582.67734527631467</v>
      </c>
      <c r="F1200" s="54">
        <f>COUNTIF(D1201:$D$1990,365)</f>
        <v>424</v>
      </c>
      <c r="G1200" s="54">
        <f>COUNTIF(D1201:$D$1990,366)</f>
        <v>366</v>
      </c>
      <c r="H1200" s="50"/>
    </row>
    <row r="1201" spans="1:8" x14ac:dyDescent="0.25">
      <c r="A1201" s="54">
        <f>COUNTIF($C$3:C1201,"Да")</f>
        <v>12</v>
      </c>
      <c r="B1201" s="53">
        <f t="shared" si="36"/>
        <v>46599</v>
      </c>
      <c r="C1201" s="53" t="str">
        <f>IF(ISERROR(VLOOKUP(B1201,Оп28_BYN→RUB!$C$3:$C$24,1,0)),"Нет","Да")</f>
        <v>Нет</v>
      </c>
      <c r="D1201" s="54">
        <f t="shared" si="37"/>
        <v>365</v>
      </c>
      <c r="E1201" s="55">
        <f>('Все выпуски'!$J$4*'Все выпуски'!$J$8)*((VLOOKUP(IF(C1201="Нет",VLOOKUP(A1201,Оп28_BYN→RUB!$A$2:$C$24,3,0),VLOOKUP((A1201-1),Оп28_BYN→RUB!$A$2:$C$24,3,0)),$B$2:$G$1990,5,0)-VLOOKUP(B1201,$B$2:$G$1990,5,0))/365+(VLOOKUP(IF(C1201="Нет",VLOOKUP(A1201,Оп28_BYN→RUB!$A$2:$C$24,3,0),VLOOKUP((A1201-1),Оп28_BYN→RUB!$A$2:$C$24,3,0)),$B$2:$G$1990,6,0)-VLOOKUP(B1201,$B$2:$G$1990,6,0))/366)</f>
        <v>589.37478602661713</v>
      </c>
      <c r="F1201" s="54">
        <f>COUNTIF(D1202:$D$1990,365)</f>
        <v>423</v>
      </c>
      <c r="G1201" s="54">
        <f>COUNTIF(D1202:$D$1990,366)</f>
        <v>366</v>
      </c>
      <c r="H1201" s="50"/>
    </row>
    <row r="1202" spans="1:8" x14ac:dyDescent="0.25">
      <c r="A1202" s="54">
        <f>COUNTIF($C$3:C1202,"Да")</f>
        <v>12</v>
      </c>
      <c r="B1202" s="53">
        <f t="shared" si="36"/>
        <v>46600</v>
      </c>
      <c r="C1202" s="53" t="str">
        <f>IF(ISERROR(VLOOKUP(B1202,Оп28_BYN→RUB!$C$3:$C$24,1,0)),"Нет","Да")</f>
        <v>Нет</v>
      </c>
      <c r="D1202" s="54">
        <f t="shared" si="37"/>
        <v>365</v>
      </c>
      <c r="E1202" s="55">
        <f>('Все выпуски'!$J$4*'Все выпуски'!$J$8)*((VLOOKUP(IF(C1202="Нет",VLOOKUP(A1202,Оп28_BYN→RUB!$A$2:$C$24,3,0),VLOOKUP((A1202-1),Оп28_BYN→RUB!$A$2:$C$24,3,0)),$B$2:$G$1990,5,0)-VLOOKUP(B1202,$B$2:$G$1990,5,0))/365+(VLOOKUP(IF(C1202="Нет",VLOOKUP(A1202,Оп28_BYN→RUB!$A$2:$C$24,3,0),VLOOKUP((A1202-1),Оп28_BYN→RUB!$A$2:$C$24,3,0)),$B$2:$G$1990,6,0)-VLOOKUP(B1202,$B$2:$G$1990,6,0))/366)</f>
        <v>596.07222677691959</v>
      </c>
      <c r="F1202" s="54">
        <f>COUNTIF(D1203:$D$1990,365)</f>
        <v>422</v>
      </c>
      <c r="G1202" s="54">
        <f>COUNTIF(D1203:$D$1990,366)</f>
        <v>366</v>
      </c>
      <c r="H1202" s="50"/>
    </row>
    <row r="1203" spans="1:8" x14ac:dyDescent="0.25">
      <c r="A1203" s="54">
        <f>COUNTIF($C$3:C1203,"Да")</f>
        <v>12</v>
      </c>
      <c r="B1203" s="53">
        <f t="shared" si="36"/>
        <v>46601</v>
      </c>
      <c r="C1203" s="53" t="str">
        <f>IF(ISERROR(VLOOKUP(B1203,Оп28_BYN→RUB!$C$3:$C$24,1,0)),"Нет","Да")</f>
        <v>Нет</v>
      </c>
      <c r="D1203" s="54">
        <f t="shared" si="37"/>
        <v>365</v>
      </c>
      <c r="E1203" s="55">
        <f>('Все выпуски'!$J$4*'Все выпуски'!$J$8)*((VLOOKUP(IF(C1203="Нет",VLOOKUP(A1203,Оп28_BYN→RUB!$A$2:$C$24,3,0),VLOOKUP((A1203-1),Оп28_BYN→RUB!$A$2:$C$24,3,0)),$B$2:$G$1990,5,0)-VLOOKUP(B1203,$B$2:$G$1990,5,0))/365+(VLOOKUP(IF(C1203="Нет",VLOOKUP(A1203,Оп28_BYN→RUB!$A$2:$C$24,3,0),VLOOKUP((A1203-1),Оп28_BYN→RUB!$A$2:$C$24,3,0)),$B$2:$G$1990,6,0)-VLOOKUP(B1203,$B$2:$G$1990,6,0))/366)</f>
        <v>602.76966752722205</v>
      </c>
      <c r="F1203" s="54">
        <f>COUNTIF(D1204:$D$1990,365)</f>
        <v>421</v>
      </c>
      <c r="G1203" s="54">
        <f>COUNTIF(D1204:$D$1990,366)</f>
        <v>366</v>
      </c>
      <c r="H1203" s="50"/>
    </row>
    <row r="1204" spans="1:8" x14ac:dyDescent="0.25">
      <c r="A1204" s="54">
        <f>COUNTIF($C$3:C1204,"Да")</f>
        <v>12</v>
      </c>
      <c r="B1204" s="53">
        <f t="shared" si="36"/>
        <v>46602</v>
      </c>
      <c r="C1204" s="53" t="str">
        <f>IF(ISERROR(VLOOKUP(B1204,Оп28_BYN→RUB!$C$3:$C$24,1,0)),"Нет","Да")</f>
        <v>Нет</v>
      </c>
      <c r="D1204" s="54">
        <f t="shared" si="37"/>
        <v>365</v>
      </c>
      <c r="E1204" s="55">
        <f>('Все выпуски'!$J$4*'Все выпуски'!$J$8)*((VLOOKUP(IF(C1204="Нет",VLOOKUP(A1204,Оп28_BYN→RUB!$A$2:$C$24,3,0),VLOOKUP((A1204-1),Оп28_BYN→RUB!$A$2:$C$24,3,0)),$B$2:$G$1990,5,0)-VLOOKUP(B1204,$B$2:$G$1990,5,0))/365+(VLOOKUP(IF(C1204="Нет",VLOOKUP(A1204,Оп28_BYN→RUB!$A$2:$C$24,3,0),VLOOKUP((A1204-1),Оп28_BYN→RUB!$A$2:$C$24,3,0)),$B$2:$G$1990,6,0)-VLOOKUP(B1204,$B$2:$G$1990,6,0))/366)</f>
        <v>609.46710827752452</v>
      </c>
      <c r="F1204" s="54">
        <f>COUNTIF(D1205:$D$1990,365)</f>
        <v>420</v>
      </c>
      <c r="G1204" s="54">
        <f>COUNTIF(D1205:$D$1990,366)</f>
        <v>366</v>
      </c>
      <c r="H1204" s="50"/>
    </row>
    <row r="1205" spans="1:8" x14ac:dyDescent="0.25">
      <c r="A1205" s="54">
        <f>COUNTIF($C$3:C1205,"Да")</f>
        <v>13</v>
      </c>
      <c r="B1205" s="53">
        <f t="shared" si="36"/>
        <v>46603</v>
      </c>
      <c r="C1205" s="53" t="str">
        <f>IF(ISERROR(VLOOKUP(B1205,Оп28_BYN→RUB!$C$3:$C$24,1,0)),"Нет","Да")</f>
        <v>Да</v>
      </c>
      <c r="D1205" s="54">
        <f t="shared" si="37"/>
        <v>365</v>
      </c>
      <c r="E1205" s="55">
        <f>('Все выпуски'!$J$4*'Все выпуски'!$J$8)*((VLOOKUP(IF(C1205="Нет",VLOOKUP(A1205,Оп28_BYN→RUB!$A$2:$C$24,3,0),VLOOKUP((A1205-1),Оп28_BYN→RUB!$A$2:$C$24,3,0)),$B$2:$G$1990,5,0)-VLOOKUP(B1205,$B$2:$G$1990,5,0))/365+(VLOOKUP(IF(C1205="Нет",VLOOKUP(A1205,Оп28_BYN→RUB!$A$2:$C$24,3,0),VLOOKUP((A1205-1),Оп28_BYN→RUB!$A$2:$C$24,3,0)),$B$2:$G$1990,6,0)-VLOOKUP(B1205,$B$2:$G$1990,6,0))/366)</f>
        <v>616.16454902782709</v>
      </c>
      <c r="F1205" s="54">
        <f>COUNTIF(D1206:$D$1990,365)</f>
        <v>419</v>
      </c>
      <c r="G1205" s="54">
        <f>COUNTIF(D1206:$D$1990,366)</f>
        <v>366</v>
      </c>
      <c r="H1205" s="50"/>
    </row>
    <row r="1206" spans="1:8" x14ac:dyDescent="0.25">
      <c r="A1206" s="54">
        <f>COUNTIF($C$3:C1206,"Да")</f>
        <v>13</v>
      </c>
      <c r="B1206" s="53">
        <f t="shared" si="36"/>
        <v>46604</v>
      </c>
      <c r="C1206" s="53" t="str">
        <f>IF(ISERROR(VLOOKUP(B1206,Оп28_BYN→RUB!$C$3:$C$24,1,0)),"Нет","Да")</f>
        <v>Нет</v>
      </c>
      <c r="D1206" s="54">
        <f t="shared" si="37"/>
        <v>365</v>
      </c>
      <c r="E1206" s="55">
        <f>('Все выпуски'!$J$4*'Все выпуски'!$J$8)*((VLOOKUP(IF(C1206="Нет",VLOOKUP(A1206,Оп28_BYN→RUB!$A$2:$C$24,3,0),VLOOKUP((A1206-1),Оп28_BYN→RUB!$A$2:$C$24,3,0)),$B$2:$G$1990,5,0)-VLOOKUP(B1206,$B$2:$G$1990,5,0))/365+(VLOOKUP(IF(C1206="Нет",VLOOKUP(A1206,Оп28_BYN→RUB!$A$2:$C$24,3,0),VLOOKUP((A1206-1),Оп28_BYN→RUB!$A$2:$C$24,3,0)),$B$2:$G$1990,6,0)-VLOOKUP(B1206,$B$2:$G$1990,6,0))/366)</f>
        <v>6.6974407503024675</v>
      </c>
      <c r="F1206" s="54">
        <f>COUNTIF(D1207:$D$1990,365)</f>
        <v>418</v>
      </c>
      <c r="G1206" s="54">
        <f>COUNTIF(D1207:$D$1990,366)</f>
        <v>366</v>
      </c>
      <c r="H1206" s="50"/>
    </row>
    <row r="1207" spans="1:8" x14ac:dyDescent="0.25">
      <c r="A1207" s="54">
        <f>COUNTIF($C$3:C1207,"Да")</f>
        <v>13</v>
      </c>
      <c r="B1207" s="53">
        <f t="shared" si="36"/>
        <v>46605</v>
      </c>
      <c r="C1207" s="53" t="str">
        <f>IF(ISERROR(VLOOKUP(B1207,Оп28_BYN→RUB!$C$3:$C$24,1,0)),"Нет","Да")</f>
        <v>Нет</v>
      </c>
      <c r="D1207" s="54">
        <f t="shared" si="37"/>
        <v>365</v>
      </c>
      <c r="E1207" s="55">
        <f>('Все выпуски'!$J$4*'Все выпуски'!$J$8)*((VLOOKUP(IF(C1207="Нет",VLOOKUP(A1207,Оп28_BYN→RUB!$A$2:$C$24,3,0),VLOOKUP((A1207-1),Оп28_BYN→RUB!$A$2:$C$24,3,0)),$B$2:$G$1990,5,0)-VLOOKUP(B1207,$B$2:$G$1990,5,0))/365+(VLOOKUP(IF(C1207="Нет",VLOOKUP(A1207,Оп28_BYN→RUB!$A$2:$C$24,3,0),VLOOKUP((A1207-1),Оп28_BYN→RUB!$A$2:$C$24,3,0)),$B$2:$G$1990,6,0)-VLOOKUP(B1207,$B$2:$G$1990,6,0))/366)</f>
        <v>13.394881500604935</v>
      </c>
      <c r="F1207" s="54">
        <f>COUNTIF(D1208:$D$1990,365)</f>
        <v>417</v>
      </c>
      <c r="G1207" s="54">
        <f>COUNTIF(D1208:$D$1990,366)</f>
        <v>366</v>
      </c>
      <c r="H1207" s="50"/>
    </row>
    <row r="1208" spans="1:8" x14ac:dyDescent="0.25">
      <c r="A1208" s="54">
        <f>COUNTIF($C$3:C1208,"Да")</f>
        <v>13</v>
      </c>
      <c r="B1208" s="53">
        <f t="shared" si="36"/>
        <v>46606</v>
      </c>
      <c r="C1208" s="53" t="str">
        <f>IF(ISERROR(VLOOKUP(B1208,Оп28_BYN→RUB!$C$3:$C$24,1,0)),"Нет","Да")</f>
        <v>Нет</v>
      </c>
      <c r="D1208" s="54">
        <f t="shared" si="37"/>
        <v>365</v>
      </c>
      <c r="E1208" s="55">
        <f>('Все выпуски'!$J$4*'Все выпуски'!$J$8)*((VLOOKUP(IF(C1208="Нет",VLOOKUP(A1208,Оп28_BYN→RUB!$A$2:$C$24,3,0),VLOOKUP((A1208-1),Оп28_BYN→RUB!$A$2:$C$24,3,0)),$B$2:$G$1990,5,0)-VLOOKUP(B1208,$B$2:$G$1990,5,0))/365+(VLOOKUP(IF(C1208="Нет",VLOOKUP(A1208,Оп28_BYN→RUB!$A$2:$C$24,3,0),VLOOKUP((A1208-1),Оп28_BYN→RUB!$A$2:$C$24,3,0)),$B$2:$G$1990,6,0)-VLOOKUP(B1208,$B$2:$G$1990,6,0))/366)</f>
        <v>20.092322250907401</v>
      </c>
      <c r="F1208" s="54">
        <f>COUNTIF(D1209:$D$1990,365)</f>
        <v>416</v>
      </c>
      <c r="G1208" s="54">
        <f>COUNTIF(D1209:$D$1990,366)</f>
        <v>366</v>
      </c>
      <c r="H1208" s="50"/>
    </row>
    <row r="1209" spans="1:8" x14ac:dyDescent="0.25">
      <c r="A1209" s="54">
        <f>COUNTIF($C$3:C1209,"Да")</f>
        <v>13</v>
      </c>
      <c r="B1209" s="53">
        <f t="shared" si="36"/>
        <v>46607</v>
      </c>
      <c r="C1209" s="53" t="str">
        <f>IF(ISERROR(VLOOKUP(B1209,Оп28_BYN→RUB!$C$3:$C$24,1,0)),"Нет","Да")</f>
        <v>Нет</v>
      </c>
      <c r="D1209" s="54">
        <f t="shared" si="37"/>
        <v>365</v>
      </c>
      <c r="E1209" s="55">
        <f>('Все выпуски'!$J$4*'Все выпуски'!$J$8)*((VLOOKUP(IF(C1209="Нет",VLOOKUP(A1209,Оп28_BYN→RUB!$A$2:$C$24,3,0),VLOOKUP((A1209-1),Оп28_BYN→RUB!$A$2:$C$24,3,0)),$B$2:$G$1990,5,0)-VLOOKUP(B1209,$B$2:$G$1990,5,0))/365+(VLOOKUP(IF(C1209="Нет",VLOOKUP(A1209,Оп28_BYN→RUB!$A$2:$C$24,3,0),VLOOKUP((A1209-1),Оп28_BYN→RUB!$A$2:$C$24,3,0)),$B$2:$G$1990,6,0)-VLOOKUP(B1209,$B$2:$G$1990,6,0))/366)</f>
        <v>26.78976300120987</v>
      </c>
      <c r="F1209" s="54">
        <f>COUNTIF(D1210:$D$1990,365)</f>
        <v>415</v>
      </c>
      <c r="G1209" s="54">
        <f>COUNTIF(D1210:$D$1990,366)</f>
        <v>366</v>
      </c>
      <c r="H1209" s="50"/>
    </row>
    <row r="1210" spans="1:8" x14ac:dyDescent="0.25">
      <c r="A1210" s="54">
        <f>COUNTIF($C$3:C1210,"Да")</f>
        <v>13</v>
      </c>
      <c r="B1210" s="53">
        <f t="shared" si="36"/>
        <v>46608</v>
      </c>
      <c r="C1210" s="53" t="str">
        <f>IF(ISERROR(VLOOKUP(B1210,Оп28_BYN→RUB!$C$3:$C$24,1,0)),"Нет","Да")</f>
        <v>Нет</v>
      </c>
      <c r="D1210" s="54">
        <f t="shared" si="37"/>
        <v>365</v>
      </c>
      <c r="E1210" s="55">
        <f>('Все выпуски'!$J$4*'Все выпуски'!$J$8)*((VLOOKUP(IF(C1210="Нет",VLOOKUP(A1210,Оп28_BYN→RUB!$A$2:$C$24,3,0),VLOOKUP((A1210-1),Оп28_BYN→RUB!$A$2:$C$24,3,0)),$B$2:$G$1990,5,0)-VLOOKUP(B1210,$B$2:$G$1990,5,0))/365+(VLOOKUP(IF(C1210="Нет",VLOOKUP(A1210,Оп28_BYN→RUB!$A$2:$C$24,3,0),VLOOKUP((A1210-1),Оп28_BYN→RUB!$A$2:$C$24,3,0)),$B$2:$G$1990,6,0)-VLOOKUP(B1210,$B$2:$G$1990,6,0))/366)</f>
        <v>33.487203751512332</v>
      </c>
      <c r="F1210" s="54">
        <f>COUNTIF(D1211:$D$1990,365)</f>
        <v>414</v>
      </c>
      <c r="G1210" s="54">
        <f>COUNTIF(D1211:$D$1990,366)</f>
        <v>366</v>
      </c>
      <c r="H1210" s="50"/>
    </row>
    <row r="1211" spans="1:8" x14ac:dyDescent="0.25">
      <c r="A1211" s="54">
        <f>COUNTIF($C$3:C1211,"Да")</f>
        <v>13</v>
      </c>
      <c r="B1211" s="53">
        <f t="shared" si="36"/>
        <v>46609</v>
      </c>
      <c r="C1211" s="53" t="str">
        <f>IF(ISERROR(VLOOKUP(B1211,Оп28_BYN→RUB!$C$3:$C$24,1,0)),"Нет","Да")</f>
        <v>Нет</v>
      </c>
      <c r="D1211" s="54">
        <f t="shared" si="37"/>
        <v>365</v>
      </c>
      <c r="E1211" s="55">
        <f>('Все выпуски'!$J$4*'Все выпуски'!$J$8)*((VLOOKUP(IF(C1211="Нет",VLOOKUP(A1211,Оп28_BYN→RUB!$A$2:$C$24,3,0),VLOOKUP((A1211-1),Оп28_BYN→RUB!$A$2:$C$24,3,0)),$B$2:$G$1990,5,0)-VLOOKUP(B1211,$B$2:$G$1990,5,0))/365+(VLOOKUP(IF(C1211="Нет",VLOOKUP(A1211,Оп28_BYN→RUB!$A$2:$C$24,3,0),VLOOKUP((A1211-1),Оп28_BYN→RUB!$A$2:$C$24,3,0)),$B$2:$G$1990,6,0)-VLOOKUP(B1211,$B$2:$G$1990,6,0))/366)</f>
        <v>40.184644501814802</v>
      </c>
      <c r="F1211" s="54">
        <f>COUNTIF(D1212:$D$1990,365)</f>
        <v>413</v>
      </c>
      <c r="G1211" s="54">
        <f>COUNTIF(D1212:$D$1990,366)</f>
        <v>366</v>
      </c>
      <c r="H1211" s="50"/>
    </row>
    <row r="1212" spans="1:8" x14ac:dyDescent="0.25">
      <c r="A1212" s="54">
        <f>COUNTIF($C$3:C1212,"Да")</f>
        <v>13</v>
      </c>
      <c r="B1212" s="53">
        <f t="shared" si="36"/>
        <v>46610</v>
      </c>
      <c r="C1212" s="53" t="str">
        <f>IF(ISERROR(VLOOKUP(B1212,Оп28_BYN→RUB!$C$3:$C$24,1,0)),"Нет","Да")</f>
        <v>Нет</v>
      </c>
      <c r="D1212" s="54">
        <f t="shared" si="37"/>
        <v>365</v>
      </c>
      <c r="E1212" s="55">
        <f>('Все выпуски'!$J$4*'Все выпуски'!$J$8)*((VLOOKUP(IF(C1212="Нет",VLOOKUP(A1212,Оп28_BYN→RUB!$A$2:$C$24,3,0),VLOOKUP((A1212-1),Оп28_BYN→RUB!$A$2:$C$24,3,0)),$B$2:$G$1990,5,0)-VLOOKUP(B1212,$B$2:$G$1990,5,0))/365+(VLOOKUP(IF(C1212="Нет",VLOOKUP(A1212,Оп28_BYN→RUB!$A$2:$C$24,3,0),VLOOKUP((A1212-1),Оп28_BYN→RUB!$A$2:$C$24,3,0)),$B$2:$G$1990,6,0)-VLOOKUP(B1212,$B$2:$G$1990,6,0))/366)</f>
        <v>46.882085252117278</v>
      </c>
      <c r="F1212" s="54">
        <f>COUNTIF(D1213:$D$1990,365)</f>
        <v>412</v>
      </c>
      <c r="G1212" s="54">
        <f>COUNTIF(D1213:$D$1990,366)</f>
        <v>366</v>
      </c>
      <c r="H1212" s="50"/>
    </row>
    <row r="1213" spans="1:8" x14ac:dyDescent="0.25">
      <c r="A1213" s="54">
        <f>COUNTIF($C$3:C1213,"Да")</f>
        <v>13</v>
      </c>
      <c r="B1213" s="53">
        <f t="shared" si="36"/>
        <v>46611</v>
      </c>
      <c r="C1213" s="53" t="str">
        <f>IF(ISERROR(VLOOKUP(B1213,Оп28_BYN→RUB!$C$3:$C$24,1,0)),"Нет","Да")</f>
        <v>Нет</v>
      </c>
      <c r="D1213" s="54">
        <f t="shared" si="37"/>
        <v>365</v>
      </c>
      <c r="E1213" s="55">
        <f>('Все выпуски'!$J$4*'Все выпуски'!$J$8)*((VLOOKUP(IF(C1213="Нет",VLOOKUP(A1213,Оп28_BYN→RUB!$A$2:$C$24,3,0),VLOOKUP((A1213-1),Оп28_BYN→RUB!$A$2:$C$24,3,0)),$B$2:$G$1990,5,0)-VLOOKUP(B1213,$B$2:$G$1990,5,0))/365+(VLOOKUP(IF(C1213="Нет",VLOOKUP(A1213,Оп28_BYN→RUB!$A$2:$C$24,3,0),VLOOKUP((A1213-1),Оп28_BYN→RUB!$A$2:$C$24,3,0)),$B$2:$G$1990,6,0)-VLOOKUP(B1213,$B$2:$G$1990,6,0))/366)</f>
        <v>53.57952600241974</v>
      </c>
      <c r="F1213" s="54">
        <f>COUNTIF(D1214:$D$1990,365)</f>
        <v>411</v>
      </c>
      <c r="G1213" s="54">
        <f>COUNTIF(D1214:$D$1990,366)</f>
        <v>366</v>
      </c>
      <c r="H1213" s="50"/>
    </row>
    <row r="1214" spans="1:8" x14ac:dyDescent="0.25">
      <c r="A1214" s="54">
        <f>COUNTIF($C$3:C1214,"Да")</f>
        <v>13</v>
      </c>
      <c r="B1214" s="53">
        <f t="shared" si="36"/>
        <v>46612</v>
      </c>
      <c r="C1214" s="53" t="str">
        <f>IF(ISERROR(VLOOKUP(B1214,Оп28_BYN→RUB!$C$3:$C$24,1,0)),"Нет","Да")</f>
        <v>Нет</v>
      </c>
      <c r="D1214" s="54">
        <f t="shared" si="37"/>
        <v>365</v>
      </c>
      <c r="E1214" s="55">
        <f>('Все выпуски'!$J$4*'Все выпуски'!$J$8)*((VLOOKUP(IF(C1214="Нет",VLOOKUP(A1214,Оп28_BYN→RUB!$A$2:$C$24,3,0),VLOOKUP((A1214-1),Оп28_BYN→RUB!$A$2:$C$24,3,0)),$B$2:$G$1990,5,0)-VLOOKUP(B1214,$B$2:$G$1990,5,0))/365+(VLOOKUP(IF(C1214="Нет",VLOOKUP(A1214,Оп28_BYN→RUB!$A$2:$C$24,3,0),VLOOKUP((A1214-1),Оп28_BYN→RUB!$A$2:$C$24,3,0)),$B$2:$G$1990,6,0)-VLOOKUP(B1214,$B$2:$G$1990,6,0))/366)</f>
        <v>60.276966752722203</v>
      </c>
      <c r="F1214" s="54">
        <f>COUNTIF(D1215:$D$1990,365)</f>
        <v>410</v>
      </c>
      <c r="G1214" s="54">
        <f>COUNTIF(D1215:$D$1990,366)</f>
        <v>366</v>
      </c>
      <c r="H1214" s="50"/>
    </row>
    <row r="1215" spans="1:8" x14ac:dyDescent="0.25">
      <c r="A1215" s="54">
        <f>COUNTIF($C$3:C1215,"Да")</f>
        <v>13</v>
      </c>
      <c r="B1215" s="53">
        <f t="shared" si="36"/>
        <v>46613</v>
      </c>
      <c r="C1215" s="53" t="str">
        <f>IF(ISERROR(VLOOKUP(B1215,Оп28_BYN→RUB!$C$3:$C$24,1,0)),"Нет","Да")</f>
        <v>Нет</v>
      </c>
      <c r="D1215" s="54">
        <f t="shared" si="37"/>
        <v>365</v>
      </c>
      <c r="E1215" s="55">
        <f>('Все выпуски'!$J$4*'Все выпуски'!$J$8)*((VLOOKUP(IF(C1215="Нет",VLOOKUP(A1215,Оп28_BYN→RUB!$A$2:$C$24,3,0),VLOOKUP((A1215-1),Оп28_BYN→RUB!$A$2:$C$24,3,0)),$B$2:$G$1990,5,0)-VLOOKUP(B1215,$B$2:$G$1990,5,0))/365+(VLOOKUP(IF(C1215="Нет",VLOOKUP(A1215,Оп28_BYN→RUB!$A$2:$C$24,3,0),VLOOKUP((A1215-1),Оп28_BYN→RUB!$A$2:$C$24,3,0)),$B$2:$G$1990,6,0)-VLOOKUP(B1215,$B$2:$G$1990,6,0))/366)</f>
        <v>66.974407503024665</v>
      </c>
      <c r="F1215" s="54">
        <f>COUNTIF(D1216:$D$1990,365)</f>
        <v>409</v>
      </c>
      <c r="G1215" s="54">
        <f>COUNTIF(D1216:$D$1990,366)</f>
        <v>366</v>
      </c>
      <c r="H1215" s="50"/>
    </row>
    <row r="1216" spans="1:8" x14ac:dyDescent="0.25">
      <c r="A1216" s="54">
        <f>COUNTIF($C$3:C1216,"Да")</f>
        <v>13</v>
      </c>
      <c r="B1216" s="53">
        <f t="shared" si="36"/>
        <v>46614</v>
      </c>
      <c r="C1216" s="53" t="str">
        <f>IF(ISERROR(VLOOKUP(B1216,Оп28_BYN→RUB!$C$3:$C$24,1,0)),"Нет","Да")</f>
        <v>Нет</v>
      </c>
      <c r="D1216" s="54">
        <f t="shared" si="37"/>
        <v>365</v>
      </c>
      <c r="E1216" s="55">
        <f>('Все выпуски'!$J$4*'Все выпуски'!$J$8)*((VLOOKUP(IF(C1216="Нет",VLOOKUP(A1216,Оп28_BYN→RUB!$A$2:$C$24,3,0),VLOOKUP((A1216-1),Оп28_BYN→RUB!$A$2:$C$24,3,0)),$B$2:$G$1990,5,0)-VLOOKUP(B1216,$B$2:$G$1990,5,0))/365+(VLOOKUP(IF(C1216="Нет",VLOOKUP(A1216,Оп28_BYN→RUB!$A$2:$C$24,3,0),VLOOKUP((A1216-1),Оп28_BYN→RUB!$A$2:$C$24,3,0)),$B$2:$G$1990,6,0)-VLOOKUP(B1216,$B$2:$G$1990,6,0))/366)</f>
        <v>73.671848253327141</v>
      </c>
      <c r="F1216" s="54">
        <f>COUNTIF(D1217:$D$1990,365)</f>
        <v>408</v>
      </c>
      <c r="G1216" s="54">
        <f>COUNTIF(D1217:$D$1990,366)</f>
        <v>366</v>
      </c>
      <c r="H1216" s="50"/>
    </row>
    <row r="1217" spans="1:8" x14ac:dyDescent="0.25">
      <c r="A1217" s="54">
        <f>COUNTIF($C$3:C1217,"Да")</f>
        <v>13</v>
      </c>
      <c r="B1217" s="53">
        <f t="shared" si="36"/>
        <v>46615</v>
      </c>
      <c r="C1217" s="53" t="str">
        <f>IF(ISERROR(VLOOKUP(B1217,Оп28_BYN→RUB!$C$3:$C$24,1,0)),"Нет","Да")</f>
        <v>Нет</v>
      </c>
      <c r="D1217" s="54">
        <f t="shared" si="37"/>
        <v>365</v>
      </c>
      <c r="E1217" s="55">
        <f>('Все выпуски'!$J$4*'Все выпуски'!$J$8)*((VLOOKUP(IF(C1217="Нет",VLOOKUP(A1217,Оп28_BYN→RUB!$A$2:$C$24,3,0),VLOOKUP((A1217-1),Оп28_BYN→RUB!$A$2:$C$24,3,0)),$B$2:$G$1990,5,0)-VLOOKUP(B1217,$B$2:$G$1990,5,0))/365+(VLOOKUP(IF(C1217="Нет",VLOOKUP(A1217,Оп28_BYN→RUB!$A$2:$C$24,3,0),VLOOKUP((A1217-1),Оп28_BYN→RUB!$A$2:$C$24,3,0)),$B$2:$G$1990,6,0)-VLOOKUP(B1217,$B$2:$G$1990,6,0))/366)</f>
        <v>80.369289003629603</v>
      </c>
      <c r="F1217" s="54">
        <f>COUNTIF(D1218:$D$1990,365)</f>
        <v>407</v>
      </c>
      <c r="G1217" s="54">
        <f>COUNTIF(D1218:$D$1990,366)</f>
        <v>366</v>
      </c>
      <c r="H1217" s="50"/>
    </row>
    <row r="1218" spans="1:8" x14ac:dyDescent="0.25">
      <c r="A1218" s="54">
        <f>COUNTIF($C$3:C1218,"Да")</f>
        <v>13</v>
      </c>
      <c r="B1218" s="53">
        <f t="shared" si="36"/>
        <v>46616</v>
      </c>
      <c r="C1218" s="53" t="str">
        <f>IF(ISERROR(VLOOKUP(B1218,Оп28_BYN→RUB!$C$3:$C$24,1,0)),"Нет","Да")</f>
        <v>Нет</v>
      </c>
      <c r="D1218" s="54">
        <f t="shared" si="37"/>
        <v>365</v>
      </c>
      <c r="E1218" s="55">
        <f>('Все выпуски'!$J$4*'Все выпуски'!$J$8)*((VLOOKUP(IF(C1218="Нет",VLOOKUP(A1218,Оп28_BYN→RUB!$A$2:$C$24,3,0),VLOOKUP((A1218-1),Оп28_BYN→RUB!$A$2:$C$24,3,0)),$B$2:$G$1990,5,0)-VLOOKUP(B1218,$B$2:$G$1990,5,0))/365+(VLOOKUP(IF(C1218="Нет",VLOOKUP(A1218,Оп28_BYN→RUB!$A$2:$C$24,3,0),VLOOKUP((A1218-1),Оп28_BYN→RUB!$A$2:$C$24,3,0)),$B$2:$G$1990,6,0)-VLOOKUP(B1218,$B$2:$G$1990,6,0))/366)</f>
        <v>87.06672975393208</v>
      </c>
      <c r="F1218" s="54">
        <f>COUNTIF(D1219:$D$1990,365)</f>
        <v>406</v>
      </c>
      <c r="G1218" s="54">
        <f>COUNTIF(D1219:$D$1990,366)</f>
        <v>366</v>
      </c>
      <c r="H1218" s="50"/>
    </row>
    <row r="1219" spans="1:8" x14ac:dyDescent="0.25">
      <c r="A1219" s="54">
        <f>COUNTIF($C$3:C1219,"Да")</f>
        <v>13</v>
      </c>
      <c r="B1219" s="53">
        <f t="shared" si="36"/>
        <v>46617</v>
      </c>
      <c r="C1219" s="53" t="str">
        <f>IF(ISERROR(VLOOKUP(B1219,Оп28_BYN→RUB!$C$3:$C$24,1,0)),"Нет","Да")</f>
        <v>Нет</v>
      </c>
      <c r="D1219" s="54">
        <f t="shared" si="37"/>
        <v>365</v>
      </c>
      <c r="E1219" s="55">
        <f>('Все выпуски'!$J$4*'Все выпуски'!$J$8)*((VLOOKUP(IF(C1219="Нет",VLOOKUP(A1219,Оп28_BYN→RUB!$A$2:$C$24,3,0),VLOOKUP((A1219-1),Оп28_BYN→RUB!$A$2:$C$24,3,0)),$B$2:$G$1990,5,0)-VLOOKUP(B1219,$B$2:$G$1990,5,0))/365+(VLOOKUP(IF(C1219="Нет",VLOOKUP(A1219,Оп28_BYN→RUB!$A$2:$C$24,3,0),VLOOKUP((A1219-1),Оп28_BYN→RUB!$A$2:$C$24,3,0)),$B$2:$G$1990,6,0)-VLOOKUP(B1219,$B$2:$G$1990,6,0))/366)</f>
        <v>93.764170504234556</v>
      </c>
      <c r="F1219" s="54">
        <f>COUNTIF(D1220:$D$1990,365)</f>
        <v>405</v>
      </c>
      <c r="G1219" s="54">
        <f>COUNTIF(D1220:$D$1990,366)</f>
        <v>366</v>
      </c>
      <c r="H1219" s="50"/>
    </row>
    <row r="1220" spans="1:8" x14ac:dyDescent="0.25">
      <c r="A1220" s="54">
        <f>COUNTIF($C$3:C1220,"Да")</f>
        <v>13</v>
      </c>
      <c r="B1220" s="53">
        <f t="shared" ref="B1220:B1283" si="38">B1219+1</f>
        <v>46618</v>
      </c>
      <c r="C1220" s="53" t="str">
        <f>IF(ISERROR(VLOOKUP(B1220,Оп28_BYN→RUB!$C$3:$C$24,1,0)),"Нет","Да")</f>
        <v>Нет</v>
      </c>
      <c r="D1220" s="54">
        <f t="shared" ref="D1220:D1283" si="39">IF(MOD(YEAR(B1220),4)=0,366,365)</f>
        <v>365</v>
      </c>
      <c r="E1220" s="55">
        <f>('Все выпуски'!$J$4*'Все выпуски'!$J$8)*((VLOOKUP(IF(C1220="Нет",VLOOKUP(A1220,Оп28_BYN→RUB!$A$2:$C$24,3,0),VLOOKUP((A1220-1),Оп28_BYN→RUB!$A$2:$C$24,3,0)),$B$2:$G$1990,5,0)-VLOOKUP(B1220,$B$2:$G$1990,5,0))/365+(VLOOKUP(IF(C1220="Нет",VLOOKUP(A1220,Оп28_BYN→RUB!$A$2:$C$24,3,0),VLOOKUP((A1220-1),Оп28_BYN→RUB!$A$2:$C$24,3,0)),$B$2:$G$1990,6,0)-VLOOKUP(B1220,$B$2:$G$1990,6,0))/366)</f>
        <v>100.461611254537</v>
      </c>
      <c r="F1220" s="54">
        <f>COUNTIF(D1221:$D$1990,365)</f>
        <v>404</v>
      </c>
      <c r="G1220" s="54">
        <f>COUNTIF(D1221:$D$1990,366)</f>
        <v>366</v>
      </c>
      <c r="H1220" s="50"/>
    </row>
    <row r="1221" spans="1:8" x14ac:dyDescent="0.25">
      <c r="A1221" s="54">
        <f>COUNTIF($C$3:C1221,"Да")</f>
        <v>13</v>
      </c>
      <c r="B1221" s="53">
        <f t="shared" si="38"/>
        <v>46619</v>
      </c>
      <c r="C1221" s="53" t="str">
        <f>IF(ISERROR(VLOOKUP(B1221,Оп28_BYN→RUB!$C$3:$C$24,1,0)),"Нет","Да")</f>
        <v>Нет</v>
      </c>
      <c r="D1221" s="54">
        <f t="shared" si="39"/>
        <v>365</v>
      </c>
      <c r="E1221" s="55">
        <f>('Все выпуски'!$J$4*'Все выпуски'!$J$8)*((VLOOKUP(IF(C1221="Нет",VLOOKUP(A1221,Оп28_BYN→RUB!$A$2:$C$24,3,0),VLOOKUP((A1221-1),Оп28_BYN→RUB!$A$2:$C$24,3,0)),$B$2:$G$1990,5,0)-VLOOKUP(B1221,$B$2:$G$1990,5,0))/365+(VLOOKUP(IF(C1221="Нет",VLOOKUP(A1221,Оп28_BYN→RUB!$A$2:$C$24,3,0),VLOOKUP((A1221-1),Оп28_BYN→RUB!$A$2:$C$24,3,0)),$B$2:$G$1990,6,0)-VLOOKUP(B1221,$B$2:$G$1990,6,0))/366)</f>
        <v>107.15905200483948</v>
      </c>
      <c r="F1221" s="54">
        <f>COUNTIF(D1222:$D$1990,365)</f>
        <v>403</v>
      </c>
      <c r="G1221" s="54">
        <f>COUNTIF(D1222:$D$1990,366)</f>
        <v>366</v>
      </c>
      <c r="H1221" s="50"/>
    </row>
    <row r="1222" spans="1:8" x14ac:dyDescent="0.25">
      <c r="A1222" s="54">
        <f>COUNTIF($C$3:C1222,"Да")</f>
        <v>13</v>
      </c>
      <c r="B1222" s="53">
        <f t="shared" si="38"/>
        <v>46620</v>
      </c>
      <c r="C1222" s="53" t="str">
        <f>IF(ISERROR(VLOOKUP(B1222,Оп28_BYN→RUB!$C$3:$C$24,1,0)),"Нет","Да")</f>
        <v>Нет</v>
      </c>
      <c r="D1222" s="54">
        <f t="shared" si="39"/>
        <v>365</v>
      </c>
      <c r="E1222" s="55">
        <f>('Все выпуски'!$J$4*'Все выпуски'!$J$8)*((VLOOKUP(IF(C1222="Нет",VLOOKUP(A1222,Оп28_BYN→RUB!$A$2:$C$24,3,0),VLOOKUP((A1222-1),Оп28_BYN→RUB!$A$2:$C$24,3,0)),$B$2:$G$1990,5,0)-VLOOKUP(B1222,$B$2:$G$1990,5,0))/365+(VLOOKUP(IF(C1222="Нет",VLOOKUP(A1222,Оп28_BYN→RUB!$A$2:$C$24,3,0),VLOOKUP((A1222-1),Оп28_BYN→RUB!$A$2:$C$24,3,0)),$B$2:$G$1990,6,0)-VLOOKUP(B1222,$B$2:$G$1990,6,0))/366)</f>
        <v>113.85649275514196</v>
      </c>
      <c r="F1222" s="54">
        <f>COUNTIF(D1223:$D$1990,365)</f>
        <v>402</v>
      </c>
      <c r="G1222" s="54">
        <f>COUNTIF(D1223:$D$1990,366)</f>
        <v>366</v>
      </c>
      <c r="H1222" s="50"/>
    </row>
    <row r="1223" spans="1:8" x14ac:dyDescent="0.25">
      <c r="A1223" s="54">
        <f>COUNTIF($C$3:C1223,"Да")</f>
        <v>13</v>
      </c>
      <c r="B1223" s="53">
        <f t="shared" si="38"/>
        <v>46621</v>
      </c>
      <c r="C1223" s="53" t="str">
        <f>IF(ISERROR(VLOOKUP(B1223,Оп28_BYN→RUB!$C$3:$C$24,1,0)),"Нет","Да")</f>
        <v>Нет</v>
      </c>
      <c r="D1223" s="54">
        <f t="shared" si="39"/>
        <v>365</v>
      </c>
      <c r="E1223" s="55">
        <f>('Все выпуски'!$J$4*'Все выпуски'!$J$8)*((VLOOKUP(IF(C1223="Нет",VLOOKUP(A1223,Оп28_BYN→RUB!$A$2:$C$24,3,0),VLOOKUP((A1223-1),Оп28_BYN→RUB!$A$2:$C$24,3,0)),$B$2:$G$1990,5,0)-VLOOKUP(B1223,$B$2:$G$1990,5,0))/365+(VLOOKUP(IF(C1223="Нет",VLOOKUP(A1223,Оп28_BYN→RUB!$A$2:$C$24,3,0),VLOOKUP((A1223-1),Оп28_BYN→RUB!$A$2:$C$24,3,0)),$B$2:$G$1990,6,0)-VLOOKUP(B1223,$B$2:$G$1990,6,0))/366)</f>
        <v>120.55393350544441</v>
      </c>
      <c r="F1223" s="54">
        <f>COUNTIF(D1224:$D$1990,365)</f>
        <v>401</v>
      </c>
      <c r="G1223" s="54">
        <f>COUNTIF(D1224:$D$1990,366)</f>
        <v>366</v>
      </c>
      <c r="H1223" s="50"/>
    </row>
    <row r="1224" spans="1:8" x14ac:dyDescent="0.25">
      <c r="A1224" s="54">
        <f>COUNTIF($C$3:C1224,"Да")</f>
        <v>13</v>
      </c>
      <c r="B1224" s="53">
        <f t="shared" si="38"/>
        <v>46622</v>
      </c>
      <c r="C1224" s="53" t="str">
        <f>IF(ISERROR(VLOOKUP(B1224,Оп28_BYN→RUB!$C$3:$C$24,1,0)),"Нет","Да")</f>
        <v>Нет</v>
      </c>
      <c r="D1224" s="54">
        <f t="shared" si="39"/>
        <v>365</v>
      </c>
      <c r="E1224" s="55">
        <f>('Все выпуски'!$J$4*'Все выпуски'!$J$8)*((VLOOKUP(IF(C1224="Нет",VLOOKUP(A1224,Оп28_BYN→RUB!$A$2:$C$24,3,0),VLOOKUP((A1224-1),Оп28_BYN→RUB!$A$2:$C$24,3,0)),$B$2:$G$1990,5,0)-VLOOKUP(B1224,$B$2:$G$1990,5,0))/365+(VLOOKUP(IF(C1224="Нет",VLOOKUP(A1224,Оп28_BYN→RUB!$A$2:$C$24,3,0),VLOOKUP((A1224-1),Оп28_BYN→RUB!$A$2:$C$24,3,0)),$B$2:$G$1990,6,0)-VLOOKUP(B1224,$B$2:$G$1990,6,0))/366)</f>
        <v>127.25137425574688</v>
      </c>
      <c r="F1224" s="54">
        <f>COUNTIF(D1225:$D$1990,365)</f>
        <v>400</v>
      </c>
      <c r="G1224" s="54">
        <f>COUNTIF(D1225:$D$1990,366)</f>
        <v>366</v>
      </c>
      <c r="H1224" s="50"/>
    </row>
    <row r="1225" spans="1:8" x14ac:dyDescent="0.25">
      <c r="A1225" s="54">
        <f>COUNTIF($C$3:C1225,"Да")</f>
        <v>13</v>
      </c>
      <c r="B1225" s="53">
        <f t="shared" si="38"/>
        <v>46623</v>
      </c>
      <c r="C1225" s="53" t="str">
        <f>IF(ISERROR(VLOOKUP(B1225,Оп28_BYN→RUB!$C$3:$C$24,1,0)),"Нет","Да")</f>
        <v>Нет</v>
      </c>
      <c r="D1225" s="54">
        <f t="shared" si="39"/>
        <v>365</v>
      </c>
      <c r="E1225" s="55">
        <f>('Все выпуски'!$J$4*'Все выпуски'!$J$8)*((VLOOKUP(IF(C1225="Нет",VLOOKUP(A1225,Оп28_BYN→RUB!$A$2:$C$24,3,0),VLOOKUP((A1225-1),Оп28_BYN→RUB!$A$2:$C$24,3,0)),$B$2:$G$1990,5,0)-VLOOKUP(B1225,$B$2:$G$1990,5,0))/365+(VLOOKUP(IF(C1225="Нет",VLOOKUP(A1225,Оп28_BYN→RUB!$A$2:$C$24,3,0),VLOOKUP((A1225-1),Оп28_BYN→RUB!$A$2:$C$24,3,0)),$B$2:$G$1990,6,0)-VLOOKUP(B1225,$B$2:$G$1990,6,0))/366)</f>
        <v>133.94881500604933</v>
      </c>
      <c r="F1225" s="54">
        <f>COUNTIF(D1226:$D$1990,365)</f>
        <v>399</v>
      </c>
      <c r="G1225" s="54">
        <f>COUNTIF(D1226:$D$1990,366)</f>
        <v>366</v>
      </c>
      <c r="H1225" s="50"/>
    </row>
    <row r="1226" spans="1:8" x14ac:dyDescent="0.25">
      <c r="A1226" s="54">
        <f>COUNTIF($C$3:C1226,"Да")</f>
        <v>13</v>
      </c>
      <c r="B1226" s="53">
        <f t="shared" si="38"/>
        <v>46624</v>
      </c>
      <c r="C1226" s="53" t="str">
        <f>IF(ISERROR(VLOOKUP(B1226,Оп28_BYN→RUB!$C$3:$C$24,1,0)),"Нет","Да")</f>
        <v>Нет</v>
      </c>
      <c r="D1226" s="54">
        <f t="shared" si="39"/>
        <v>365</v>
      </c>
      <c r="E1226" s="55">
        <f>('Все выпуски'!$J$4*'Все выпуски'!$J$8)*((VLOOKUP(IF(C1226="Нет",VLOOKUP(A1226,Оп28_BYN→RUB!$A$2:$C$24,3,0),VLOOKUP((A1226-1),Оп28_BYN→RUB!$A$2:$C$24,3,0)),$B$2:$G$1990,5,0)-VLOOKUP(B1226,$B$2:$G$1990,5,0))/365+(VLOOKUP(IF(C1226="Нет",VLOOKUP(A1226,Оп28_BYN→RUB!$A$2:$C$24,3,0),VLOOKUP((A1226-1),Оп28_BYN→RUB!$A$2:$C$24,3,0)),$B$2:$G$1990,6,0)-VLOOKUP(B1226,$B$2:$G$1990,6,0))/366)</f>
        <v>140.64625575635182</v>
      </c>
      <c r="F1226" s="54">
        <f>COUNTIF(D1227:$D$1990,365)</f>
        <v>398</v>
      </c>
      <c r="G1226" s="54">
        <f>COUNTIF(D1227:$D$1990,366)</f>
        <v>366</v>
      </c>
      <c r="H1226" s="50"/>
    </row>
    <row r="1227" spans="1:8" x14ac:dyDescent="0.25">
      <c r="A1227" s="54">
        <f>COUNTIF($C$3:C1227,"Да")</f>
        <v>13</v>
      </c>
      <c r="B1227" s="53">
        <f t="shared" si="38"/>
        <v>46625</v>
      </c>
      <c r="C1227" s="53" t="str">
        <f>IF(ISERROR(VLOOKUP(B1227,Оп28_BYN→RUB!$C$3:$C$24,1,0)),"Нет","Да")</f>
        <v>Нет</v>
      </c>
      <c r="D1227" s="54">
        <f t="shared" si="39"/>
        <v>365</v>
      </c>
      <c r="E1227" s="55">
        <f>('Все выпуски'!$J$4*'Все выпуски'!$J$8)*((VLOOKUP(IF(C1227="Нет",VLOOKUP(A1227,Оп28_BYN→RUB!$A$2:$C$24,3,0),VLOOKUP((A1227-1),Оп28_BYN→RUB!$A$2:$C$24,3,0)),$B$2:$G$1990,5,0)-VLOOKUP(B1227,$B$2:$G$1990,5,0))/365+(VLOOKUP(IF(C1227="Нет",VLOOKUP(A1227,Оп28_BYN→RUB!$A$2:$C$24,3,0),VLOOKUP((A1227-1),Оп28_BYN→RUB!$A$2:$C$24,3,0)),$B$2:$G$1990,6,0)-VLOOKUP(B1227,$B$2:$G$1990,6,0))/366)</f>
        <v>147.34369650665428</v>
      </c>
      <c r="F1227" s="54">
        <f>COUNTIF(D1228:$D$1990,365)</f>
        <v>397</v>
      </c>
      <c r="G1227" s="54">
        <f>COUNTIF(D1228:$D$1990,366)</f>
        <v>366</v>
      </c>
      <c r="H1227" s="50"/>
    </row>
    <row r="1228" spans="1:8" x14ac:dyDescent="0.25">
      <c r="A1228" s="54">
        <f>COUNTIF($C$3:C1228,"Да")</f>
        <v>13</v>
      </c>
      <c r="B1228" s="53">
        <f t="shared" si="38"/>
        <v>46626</v>
      </c>
      <c r="C1228" s="53" t="str">
        <f>IF(ISERROR(VLOOKUP(B1228,Оп28_BYN→RUB!$C$3:$C$24,1,0)),"Нет","Да")</f>
        <v>Нет</v>
      </c>
      <c r="D1228" s="54">
        <f t="shared" si="39"/>
        <v>365</v>
      </c>
      <c r="E1228" s="55">
        <f>('Все выпуски'!$J$4*'Все выпуски'!$J$8)*((VLOOKUP(IF(C1228="Нет",VLOOKUP(A1228,Оп28_BYN→RUB!$A$2:$C$24,3,0),VLOOKUP((A1228-1),Оп28_BYN→RUB!$A$2:$C$24,3,0)),$B$2:$G$1990,5,0)-VLOOKUP(B1228,$B$2:$G$1990,5,0))/365+(VLOOKUP(IF(C1228="Нет",VLOOKUP(A1228,Оп28_BYN→RUB!$A$2:$C$24,3,0),VLOOKUP((A1228-1),Оп28_BYN→RUB!$A$2:$C$24,3,0)),$B$2:$G$1990,6,0)-VLOOKUP(B1228,$B$2:$G$1990,6,0))/366)</f>
        <v>154.04113725695677</v>
      </c>
      <c r="F1228" s="54">
        <f>COUNTIF(D1229:$D$1990,365)</f>
        <v>396</v>
      </c>
      <c r="G1228" s="54">
        <f>COUNTIF(D1229:$D$1990,366)</f>
        <v>366</v>
      </c>
      <c r="H1228" s="50"/>
    </row>
    <row r="1229" spans="1:8" x14ac:dyDescent="0.25">
      <c r="A1229" s="54">
        <f>COUNTIF($C$3:C1229,"Да")</f>
        <v>13</v>
      </c>
      <c r="B1229" s="53">
        <f t="shared" si="38"/>
        <v>46627</v>
      </c>
      <c r="C1229" s="53" t="str">
        <f>IF(ISERROR(VLOOKUP(B1229,Оп28_BYN→RUB!$C$3:$C$24,1,0)),"Нет","Да")</f>
        <v>Нет</v>
      </c>
      <c r="D1229" s="54">
        <f t="shared" si="39"/>
        <v>365</v>
      </c>
      <c r="E1229" s="55">
        <f>('Все выпуски'!$J$4*'Все выпуски'!$J$8)*((VLOOKUP(IF(C1229="Нет",VLOOKUP(A1229,Оп28_BYN→RUB!$A$2:$C$24,3,0),VLOOKUP((A1229-1),Оп28_BYN→RUB!$A$2:$C$24,3,0)),$B$2:$G$1990,5,0)-VLOOKUP(B1229,$B$2:$G$1990,5,0))/365+(VLOOKUP(IF(C1229="Нет",VLOOKUP(A1229,Оп28_BYN→RUB!$A$2:$C$24,3,0),VLOOKUP((A1229-1),Оп28_BYN→RUB!$A$2:$C$24,3,0)),$B$2:$G$1990,6,0)-VLOOKUP(B1229,$B$2:$G$1990,6,0))/366)</f>
        <v>160.73857800725921</v>
      </c>
      <c r="F1229" s="54">
        <f>COUNTIF(D1230:$D$1990,365)</f>
        <v>395</v>
      </c>
      <c r="G1229" s="54">
        <f>COUNTIF(D1230:$D$1990,366)</f>
        <v>366</v>
      </c>
    </row>
    <row r="1230" spans="1:8" x14ac:dyDescent="0.25">
      <c r="A1230" s="54">
        <f>COUNTIF($C$3:C1230,"Да")</f>
        <v>13</v>
      </c>
      <c r="B1230" s="53">
        <f t="shared" si="38"/>
        <v>46628</v>
      </c>
      <c r="C1230" s="53" t="str">
        <f>IF(ISERROR(VLOOKUP(B1230,Оп28_BYN→RUB!$C$3:$C$24,1,0)),"Нет","Да")</f>
        <v>Нет</v>
      </c>
      <c r="D1230" s="54">
        <f t="shared" si="39"/>
        <v>365</v>
      </c>
      <c r="E1230" s="55">
        <f>('Все выпуски'!$J$4*'Все выпуски'!$J$8)*((VLOOKUP(IF(C1230="Нет",VLOOKUP(A1230,Оп28_BYN→RUB!$A$2:$C$24,3,0),VLOOKUP((A1230-1),Оп28_BYN→RUB!$A$2:$C$24,3,0)),$B$2:$G$1990,5,0)-VLOOKUP(B1230,$B$2:$G$1990,5,0))/365+(VLOOKUP(IF(C1230="Нет",VLOOKUP(A1230,Оп28_BYN→RUB!$A$2:$C$24,3,0),VLOOKUP((A1230-1),Оп28_BYN→RUB!$A$2:$C$24,3,0)),$B$2:$G$1990,6,0)-VLOOKUP(B1230,$B$2:$G$1990,6,0))/366)</f>
        <v>167.43601875756167</v>
      </c>
      <c r="F1230" s="54">
        <f>COUNTIF(D1231:$D$1990,365)</f>
        <v>394</v>
      </c>
      <c r="G1230" s="54">
        <f>COUNTIF(D1231:$D$1990,366)</f>
        <v>366</v>
      </c>
    </row>
    <row r="1231" spans="1:8" x14ac:dyDescent="0.25">
      <c r="A1231" s="54">
        <f>COUNTIF($C$3:C1231,"Да")</f>
        <v>13</v>
      </c>
      <c r="B1231" s="53">
        <f t="shared" si="38"/>
        <v>46629</v>
      </c>
      <c r="C1231" s="53" t="str">
        <f>IF(ISERROR(VLOOKUP(B1231,Оп28_BYN→RUB!$C$3:$C$24,1,0)),"Нет","Да")</f>
        <v>Нет</v>
      </c>
      <c r="D1231" s="54">
        <f t="shared" si="39"/>
        <v>365</v>
      </c>
      <c r="E1231" s="55">
        <f>('Все выпуски'!$J$4*'Все выпуски'!$J$8)*((VLOOKUP(IF(C1231="Нет",VLOOKUP(A1231,Оп28_BYN→RUB!$A$2:$C$24,3,0),VLOOKUP((A1231-1),Оп28_BYN→RUB!$A$2:$C$24,3,0)),$B$2:$G$1990,5,0)-VLOOKUP(B1231,$B$2:$G$1990,5,0))/365+(VLOOKUP(IF(C1231="Нет",VLOOKUP(A1231,Оп28_BYN→RUB!$A$2:$C$24,3,0),VLOOKUP((A1231-1),Оп28_BYN→RUB!$A$2:$C$24,3,0)),$B$2:$G$1990,6,0)-VLOOKUP(B1231,$B$2:$G$1990,6,0))/366)</f>
        <v>174.13345950786416</v>
      </c>
      <c r="F1231" s="54">
        <f>COUNTIF(D1232:$D$1990,365)</f>
        <v>393</v>
      </c>
      <c r="G1231" s="54">
        <f>COUNTIF(D1232:$D$1990,366)</f>
        <v>366</v>
      </c>
    </row>
    <row r="1232" spans="1:8" x14ac:dyDescent="0.25">
      <c r="A1232" s="54">
        <f>COUNTIF($C$3:C1232,"Да")</f>
        <v>13</v>
      </c>
      <c r="B1232" s="53">
        <f t="shared" si="38"/>
        <v>46630</v>
      </c>
      <c r="C1232" s="53" t="str">
        <f>IF(ISERROR(VLOOKUP(B1232,Оп28_BYN→RUB!$C$3:$C$24,1,0)),"Нет","Да")</f>
        <v>Нет</v>
      </c>
      <c r="D1232" s="54">
        <f t="shared" si="39"/>
        <v>365</v>
      </c>
      <c r="E1232" s="55">
        <f>('Все выпуски'!$J$4*'Все выпуски'!$J$8)*((VLOOKUP(IF(C1232="Нет",VLOOKUP(A1232,Оп28_BYN→RUB!$A$2:$C$24,3,0),VLOOKUP((A1232-1),Оп28_BYN→RUB!$A$2:$C$24,3,0)),$B$2:$G$1990,5,0)-VLOOKUP(B1232,$B$2:$G$1990,5,0))/365+(VLOOKUP(IF(C1232="Нет",VLOOKUP(A1232,Оп28_BYN→RUB!$A$2:$C$24,3,0),VLOOKUP((A1232-1),Оп28_BYN→RUB!$A$2:$C$24,3,0)),$B$2:$G$1990,6,0)-VLOOKUP(B1232,$B$2:$G$1990,6,0))/366)</f>
        <v>180.83090025816662</v>
      </c>
      <c r="F1232" s="54">
        <f>COUNTIF(D1233:$D$1990,365)</f>
        <v>392</v>
      </c>
      <c r="G1232" s="54">
        <f>COUNTIF(D1233:$D$1990,366)</f>
        <v>366</v>
      </c>
    </row>
    <row r="1233" spans="1:7" x14ac:dyDescent="0.25">
      <c r="A1233" s="54">
        <f>COUNTIF($C$3:C1233,"Да")</f>
        <v>13</v>
      </c>
      <c r="B1233" s="53">
        <f t="shared" si="38"/>
        <v>46631</v>
      </c>
      <c r="C1233" s="53" t="str">
        <f>IF(ISERROR(VLOOKUP(B1233,Оп28_BYN→RUB!$C$3:$C$24,1,0)),"Нет","Да")</f>
        <v>Нет</v>
      </c>
      <c r="D1233" s="54">
        <f t="shared" si="39"/>
        <v>365</v>
      </c>
      <c r="E1233" s="55">
        <f>('Все выпуски'!$J$4*'Все выпуски'!$J$8)*((VLOOKUP(IF(C1233="Нет",VLOOKUP(A1233,Оп28_BYN→RUB!$A$2:$C$24,3,0),VLOOKUP((A1233-1),Оп28_BYN→RUB!$A$2:$C$24,3,0)),$B$2:$G$1990,5,0)-VLOOKUP(B1233,$B$2:$G$1990,5,0))/365+(VLOOKUP(IF(C1233="Нет",VLOOKUP(A1233,Оп28_BYN→RUB!$A$2:$C$24,3,0),VLOOKUP((A1233-1),Оп28_BYN→RUB!$A$2:$C$24,3,0)),$B$2:$G$1990,6,0)-VLOOKUP(B1233,$B$2:$G$1990,6,0))/366)</f>
        <v>187.52834100846911</v>
      </c>
      <c r="F1233" s="54">
        <f>COUNTIF(D1234:$D$1990,365)</f>
        <v>391</v>
      </c>
      <c r="G1233" s="54">
        <f>COUNTIF(D1234:$D$1990,366)</f>
        <v>366</v>
      </c>
    </row>
    <row r="1234" spans="1:7" x14ac:dyDescent="0.25">
      <c r="A1234" s="54">
        <f>COUNTIF($C$3:C1234,"Да")</f>
        <v>13</v>
      </c>
      <c r="B1234" s="53">
        <f t="shared" si="38"/>
        <v>46632</v>
      </c>
      <c r="C1234" s="53" t="str">
        <f>IF(ISERROR(VLOOKUP(B1234,Оп28_BYN→RUB!$C$3:$C$24,1,0)),"Нет","Да")</f>
        <v>Нет</v>
      </c>
      <c r="D1234" s="54">
        <f t="shared" si="39"/>
        <v>365</v>
      </c>
      <c r="E1234" s="55">
        <f>('Все выпуски'!$J$4*'Все выпуски'!$J$8)*((VLOOKUP(IF(C1234="Нет",VLOOKUP(A1234,Оп28_BYN→RUB!$A$2:$C$24,3,0),VLOOKUP((A1234-1),Оп28_BYN→RUB!$A$2:$C$24,3,0)),$B$2:$G$1990,5,0)-VLOOKUP(B1234,$B$2:$G$1990,5,0))/365+(VLOOKUP(IF(C1234="Нет",VLOOKUP(A1234,Оп28_BYN→RUB!$A$2:$C$24,3,0),VLOOKUP((A1234-1),Оп28_BYN→RUB!$A$2:$C$24,3,0)),$B$2:$G$1990,6,0)-VLOOKUP(B1234,$B$2:$G$1990,6,0))/366)</f>
        <v>194.22578175877157</v>
      </c>
      <c r="F1234" s="54">
        <f>COUNTIF(D1235:$D$1990,365)</f>
        <v>390</v>
      </c>
      <c r="G1234" s="54">
        <f>COUNTIF(D1235:$D$1990,366)</f>
        <v>366</v>
      </c>
    </row>
    <row r="1235" spans="1:7" x14ac:dyDescent="0.25">
      <c r="A1235" s="54">
        <f>COUNTIF($C$3:C1235,"Да")</f>
        <v>13</v>
      </c>
      <c r="B1235" s="53">
        <f t="shared" si="38"/>
        <v>46633</v>
      </c>
      <c r="C1235" s="53" t="str">
        <f>IF(ISERROR(VLOOKUP(B1235,Оп28_BYN→RUB!$C$3:$C$24,1,0)),"Нет","Да")</f>
        <v>Нет</v>
      </c>
      <c r="D1235" s="54">
        <f t="shared" si="39"/>
        <v>365</v>
      </c>
      <c r="E1235" s="55">
        <f>('Все выпуски'!$J$4*'Все выпуски'!$J$8)*((VLOOKUP(IF(C1235="Нет",VLOOKUP(A1235,Оп28_BYN→RUB!$A$2:$C$24,3,0),VLOOKUP((A1235-1),Оп28_BYN→RUB!$A$2:$C$24,3,0)),$B$2:$G$1990,5,0)-VLOOKUP(B1235,$B$2:$G$1990,5,0))/365+(VLOOKUP(IF(C1235="Нет",VLOOKUP(A1235,Оп28_BYN→RUB!$A$2:$C$24,3,0),VLOOKUP((A1235-1),Оп28_BYN→RUB!$A$2:$C$24,3,0)),$B$2:$G$1990,6,0)-VLOOKUP(B1235,$B$2:$G$1990,6,0))/366)</f>
        <v>200.92322250907401</v>
      </c>
      <c r="F1235" s="54">
        <f>COUNTIF(D1236:$D$1990,365)</f>
        <v>389</v>
      </c>
      <c r="G1235" s="54">
        <f>COUNTIF(D1236:$D$1990,366)</f>
        <v>366</v>
      </c>
    </row>
    <row r="1236" spans="1:7" x14ac:dyDescent="0.25">
      <c r="A1236" s="54">
        <f>COUNTIF($C$3:C1236,"Да")</f>
        <v>13</v>
      </c>
      <c r="B1236" s="53">
        <f t="shared" si="38"/>
        <v>46634</v>
      </c>
      <c r="C1236" s="53" t="str">
        <f>IF(ISERROR(VLOOKUP(B1236,Оп28_BYN→RUB!$C$3:$C$24,1,0)),"Нет","Да")</f>
        <v>Нет</v>
      </c>
      <c r="D1236" s="54">
        <f t="shared" si="39"/>
        <v>365</v>
      </c>
      <c r="E1236" s="55">
        <f>('Все выпуски'!$J$4*'Все выпуски'!$J$8)*((VLOOKUP(IF(C1236="Нет",VLOOKUP(A1236,Оп28_BYN→RUB!$A$2:$C$24,3,0),VLOOKUP((A1236-1),Оп28_BYN→RUB!$A$2:$C$24,3,0)),$B$2:$G$1990,5,0)-VLOOKUP(B1236,$B$2:$G$1990,5,0))/365+(VLOOKUP(IF(C1236="Нет",VLOOKUP(A1236,Оп28_BYN→RUB!$A$2:$C$24,3,0),VLOOKUP((A1236-1),Оп28_BYN→RUB!$A$2:$C$24,3,0)),$B$2:$G$1990,6,0)-VLOOKUP(B1236,$B$2:$G$1990,6,0))/366)</f>
        <v>207.6206632593765</v>
      </c>
      <c r="F1236" s="54">
        <f>COUNTIF(D1237:$D$1990,365)</f>
        <v>388</v>
      </c>
      <c r="G1236" s="54">
        <f>COUNTIF(D1237:$D$1990,366)</f>
        <v>366</v>
      </c>
    </row>
    <row r="1237" spans="1:7" x14ac:dyDescent="0.25">
      <c r="A1237" s="54">
        <f>COUNTIF($C$3:C1237,"Да")</f>
        <v>13</v>
      </c>
      <c r="B1237" s="53">
        <f t="shared" si="38"/>
        <v>46635</v>
      </c>
      <c r="C1237" s="53" t="str">
        <f>IF(ISERROR(VLOOKUP(B1237,Оп28_BYN→RUB!$C$3:$C$24,1,0)),"Нет","Да")</f>
        <v>Нет</v>
      </c>
      <c r="D1237" s="54">
        <f t="shared" si="39"/>
        <v>365</v>
      </c>
      <c r="E1237" s="55">
        <f>('Все выпуски'!$J$4*'Все выпуски'!$J$8)*((VLOOKUP(IF(C1237="Нет",VLOOKUP(A1237,Оп28_BYN→RUB!$A$2:$C$24,3,0),VLOOKUP((A1237-1),Оп28_BYN→RUB!$A$2:$C$24,3,0)),$B$2:$G$1990,5,0)-VLOOKUP(B1237,$B$2:$G$1990,5,0))/365+(VLOOKUP(IF(C1237="Нет",VLOOKUP(A1237,Оп28_BYN→RUB!$A$2:$C$24,3,0),VLOOKUP((A1237-1),Оп28_BYN→RUB!$A$2:$C$24,3,0)),$B$2:$G$1990,6,0)-VLOOKUP(B1237,$B$2:$G$1990,6,0))/366)</f>
        <v>214.31810400967896</v>
      </c>
      <c r="F1237" s="54">
        <f>COUNTIF(D1238:$D$1990,365)</f>
        <v>387</v>
      </c>
      <c r="G1237" s="54">
        <f>COUNTIF(D1238:$D$1990,366)</f>
        <v>366</v>
      </c>
    </row>
    <row r="1238" spans="1:7" x14ac:dyDescent="0.25">
      <c r="A1238" s="54">
        <f>COUNTIF($C$3:C1238,"Да")</f>
        <v>13</v>
      </c>
      <c r="B1238" s="53">
        <f t="shared" si="38"/>
        <v>46636</v>
      </c>
      <c r="C1238" s="53" t="str">
        <f>IF(ISERROR(VLOOKUP(B1238,Оп28_BYN→RUB!$C$3:$C$24,1,0)),"Нет","Да")</f>
        <v>Нет</v>
      </c>
      <c r="D1238" s="54">
        <f t="shared" si="39"/>
        <v>365</v>
      </c>
      <c r="E1238" s="55">
        <f>('Все выпуски'!$J$4*'Все выпуски'!$J$8)*((VLOOKUP(IF(C1238="Нет",VLOOKUP(A1238,Оп28_BYN→RUB!$A$2:$C$24,3,0),VLOOKUP((A1238-1),Оп28_BYN→RUB!$A$2:$C$24,3,0)),$B$2:$G$1990,5,0)-VLOOKUP(B1238,$B$2:$G$1990,5,0))/365+(VLOOKUP(IF(C1238="Нет",VLOOKUP(A1238,Оп28_BYN→RUB!$A$2:$C$24,3,0),VLOOKUP((A1238-1),Оп28_BYN→RUB!$A$2:$C$24,3,0)),$B$2:$G$1990,6,0)-VLOOKUP(B1238,$B$2:$G$1990,6,0))/366)</f>
        <v>221.01554475998142</v>
      </c>
      <c r="F1238" s="54">
        <f>COUNTIF(D1239:$D$1990,365)</f>
        <v>386</v>
      </c>
      <c r="G1238" s="54">
        <f>COUNTIF(D1239:$D$1990,366)</f>
        <v>366</v>
      </c>
    </row>
    <row r="1239" spans="1:7" x14ac:dyDescent="0.25">
      <c r="A1239" s="54">
        <f>COUNTIF($C$3:C1239,"Да")</f>
        <v>13</v>
      </c>
      <c r="B1239" s="53">
        <f t="shared" si="38"/>
        <v>46637</v>
      </c>
      <c r="C1239" s="53" t="str">
        <f>IF(ISERROR(VLOOKUP(B1239,Оп28_BYN→RUB!$C$3:$C$24,1,0)),"Нет","Да")</f>
        <v>Нет</v>
      </c>
      <c r="D1239" s="54">
        <f t="shared" si="39"/>
        <v>365</v>
      </c>
      <c r="E1239" s="55">
        <f>('Все выпуски'!$J$4*'Все выпуски'!$J$8)*((VLOOKUP(IF(C1239="Нет",VLOOKUP(A1239,Оп28_BYN→RUB!$A$2:$C$24,3,0),VLOOKUP((A1239-1),Оп28_BYN→RUB!$A$2:$C$24,3,0)),$B$2:$G$1990,5,0)-VLOOKUP(B1239,$B$2:$G$1990,5,0))/365+(VLOOKUP(IF(C1239="Нет",VLOOKUP(A1239,Оп28_BYN→RUB!$A$2:$C$24,3,0),VLOOKUP((A1239-1),Оп28_BYN→RUB!$A$2:$C$24,3,0)),$B$2:$G$1990,6,0)-VLOOKUP(B1239,$B$2:$G$1990,6,0))/366)</f>
        <v>227.71298551028391</v>
      </c>
      <c r="F1239" s="54">
        <f>COUNTIF(D1240:$D$1990,365)</f>
        <v>385</v>
      </c>
      <c r="G1239" s="54">
        <f>COUNTIF(D1240:$D$1990,366)</f>
        <v>366</v>
      </c>
    </row>
    <row r="1240" spans="1:7" x14ac:dyDescent="0.25">
      <c r="A1240" s="54">
        <f>COUNTIF($C$3:C1240,"Да")</f>
        <v>13</v>
      </c>
      <c r="B1240" s="53">
        <f t="shared" si="38"/>
        <v>46638</v>
      </c>
      <c r="C1240" s="53" t="str">
        <f>IF(ISERROR(VLOOKUP(B1240,Оп28_BYN→RUB!$C$3:$C$24,1,0)),"Нет","Да")</f>
        <v>Нет</v>
      </c>
      <c r="D1240" s="54">
        <f t="shared" si="39"/>
        <v>365</v>
      </c>
      <c r="E1240" s="55">
        <f>('Все выпуски'!$J$4*'Все выпуски'!$J$8)*((VLOOKUP(IF(C1240="Нет",VLOOKUP(A1240,Оп28_BYN→RUB!$A$2:$C$24,3,0),VLOOKUP((A1240-1),Оп28_BYN→RUB!$A$2:$C$24,3,0)),$B$2:$G$1990,5,0)-VLOOKUP(B1240,$B$2:$G$1990,5,0))/365+(VLOOKUP(IF(C1240="Нет",VLOOKUP(A1240,Оп28_BYN→RUB!$A$2:$C$24,3,0),VLOOKUP((A1240-1),Оп28_BYN→RUB!$A$2:$C$24,3,0)),$B$2:$G$1990,6,0)-VLOOKUP(B1240,$B$2:$G$1990,6,0))/366)</f>
        <v>234.41042626058635</v>
      </c>
      <c r="F1240" s="54">
        <f>COUNTIF(D1241:$D$1990,365)</f>
        <v>384</v>
      </c>
      <c r="G1240" s="54">
        <f>COUNTIF(D1241:$D$1990,366)</f>
        <v>366</v>
      </c>
    </row>
    <row r="1241" spans="1:7" x14ac:dyDescent="0.25">
      <c r="A1241" s="54">
        <f>COUNTIF($C$3:C1241,"Да")</f>
        <v>13</v>
      </c>
      <c r="B1241" s="53">
        <f t="shared" si="38"/>
        <v>46639</v>
      </c>
      <c r="C1241" s="53" t="str">
        <f>IF(ISERROR(VLOOKUP(B1241,Оп28_BYN→RUB!$C$3:$C$24,1,0)),"Нет","Да")</f>
        <v>Нет</v>
      </c>
      <c r="D1241" s="54">
        <f t="shared" si="39"/>
        <v>365</v>
      </c>
      <c r="E1241" s="55">
        <f>('Все выпуски'!$J$4*'Все выпуски'!$J$8)*((VLOOKUP(IF(C1241="Нет",VLOOKUP(A1241,Оп28_BYN→RUB!$A$2:$C$24,3,0),VLOOKUP((A1241-1),Оп28_BYN→RUB!$A$2:$C$24,3,0)),$B$2:$G$1990,5,0)-VLOOKUP(B1241,$B$2:$G$1990,5,0))/365+(VLOOKUP(IF(C1241="Нет",VLOOKUP(A1241,Оп28_BYN→RUB!$A$2:$C$24,3,0),VLOOKUP((A1241-1),Оп28_BYN→RUB!$A$2:$C$24,3,0)),$B$2:$G$1990,6,0)-VLOOKUP(B1241,$B$2:$G$1990,6,0))/366)</f>
        <v>241.10786701088881</v>
      </c>
      <c r="F1241" s="54">
        <f>COUNTIF(D1242:$D$1990,365)</f>
        <v>383</v>
      </c>
      <c r="G1241" s="54">
        <f>COUNTIF(D1242:$D$1990,366)</f>
        <v>366</v>
      </c>
    </row>
    <row r="1242" spans="1:7" x14ac:dyDescent="0.25">
      <c r="A1242" s="54">
        <f>COUNTIF($C$3:C1242,"Да")</f>
        <v>13</v>
      </c>
      <c r="B1242" s="53">
        <f t="shared" si="38"/>
        <v>46640</v>
      </c>
      <c r="C1242" s="53" t="str">
        <f>IF(ISERROR(VLOOKUP(B1242,Оп28_BYN→RUB!$C$3:$C$24,1,0)),"Нет","Да")</f>
        <v>Нет</v>
      </c>
      <c r="D1242" s="54">
        <f t="shared" si="39"/>
        <v>365</v>
      </c>
      <c r="E1242" s="55">
        <f>('Все выпуски'!$J$4*'Все выпуски'!$J$8)*((VLOOKUP(IF(C1242="Нет",VLOOKUP(A1242,Оп28_BYN→RUB!$A$2:$C$24,3,0),VLOOKUP((A1242-1),Оп28_BYN→RUB!$A$2:$C$24,3,0)),$B$2:$G$1990,5,0)-VLOOKUP(B1242,$B$2:$G$1990,5,0))/365+(VLOOKUP(IF(C1242="Нет",VLOOKUP(A1242,Оп28_BYN→RUB!$A$2:$C$24,3,0),VLOOKUP((A1242-1),Оп28_BYN→RUB!$A$2:$C$24,3,0)),$B$2:$G$1990,6,0)-VLOOKUP(B1242,$B$2:$G$1990,6,0))/366)</f>
        <v>247.8053077611913</v>
      </c>
      <c r="F1242" s="54">
        <f>COUNTIF(D1243:$D$1990,365)</f>
        <v>382</v>
      </c>
      <c r="G1242" s="54">
        <f>COUNTIF(D1243:$D$1990,366)</f>
        <v>366</v>
      </c>
    </row>
    <row r="1243" spans="1:7" x14ac:dyDescent="0.25">
      <c r="A1243" s="54">
        <f>COUNTIF($C$3:C1243,"Да")</f>
        <v>13</v>
      </c>
      <c r="B1243" s="53">
        <f t="shared" si="38"/>
        <v>46641</v>
      </c>
      <c r="C1243" s="53" t="str">
        <f>IF(ISERROR(VLOOKUP(B1243,Оп28_BYN→RUB!$C$3:$C$24,1,0)),"Нет","Да")</f>
        <v>Нет</v>
      </c>
      <c r="D1243" s="54">
        <f t="shared" si="39"/>
        <v>365</v>
      </c>
      <c r="E1243" s="55">
        <f>('Все выпуски'!$J$4*'Все выпуски'!$J$8)*((VLOOKUP(IF(C1243="Нет",VLOOKUP(A1243,Оп28_BYN→RUB!$A$2:$C$24,3,0),VLOOKUP((A1243-1),Оп28_BYN→RUB!$A$2:$C$24,3,0)),$B$2:$G$1990,5,0)-VLOOKUP(B1243,$B$2:$G$1990,5,0))/365+(VLOOKUP(IF(C1243="Нет",VLOOKUP(A1243,Оп28_BYN→RUB!$A$2:$C$24,3,0),VLOOKUP((A1243-1),Оп28_BYN→RUB!$A$2:$C$24,3,0)),$B$2:$G$1990,6,0)-VLOOKUP(B1243,$B$2:$G$1990,6,0))/366)</f>
        <v>254.50274851149376</v>
      </c>
      <c r="F1243" s="54">
        <f>COUNTIF(D1244:$D$1990,365)</f>
        <v>381</v>
      </c>
      <c r="G1243" s="54">
        <f>COUNTIF(D1244:$D$1990,366)</f>
        <v>366</v>
      </c>
    </row>
    <row r="1244" spans="1:7" x14ac:dyDescent="0.25">
      <c r="A1244" s="54">
        <f>COUNTIF($C$3:C1244,"Да")</f>
        <v>13</v>
      </c>
      <c r="B1244" s="53">
        <f t="shared" si="38"/>
        <v>46642</v>
      </c>
      <c r="C1244" s="53" t="str">
        <f>IF(ISERROR(VLOOKUP(B1244,Оп28_BYN→RUB!$C$3:$C$24,1,0)),"Нет","Да")</f>
        <v>Нет</v>
      </c>
      <c r="D1244" s="54">
        <f t="shared" si="39"/>
        <v>365</v>
      </c>
      <c r="E1244" s="55">
        <f>('Все выпуски'!$J$4*'Все выпуски'!$J$8)*((VLOOKUP(IF(C1244="Нет",VLOOKUP(A1244,Оп28_BYN→RUB!$A$2:$C$24,3,0),VLOOKUP((A1244-1),Оп28_BYN→RUB!$A$2:$C$24,3,0)),$B$2:$G$1990,5,0)-VLOOKUP(B1244,$B$2:$G$1990,5,0))/365+(VLOOKUP(IF(C1244="Нет",VLOOKUP(A1244,Оп28_BYN→RUB!$A$2:$C$24,3,0),VLOOKUP((A1244-1),Оп28_BYN→RUB!$A$2:$C$24,3,0)),$B$2:$G$1990,6,0)-VLOOKUP(B1244,$B$2:$G$1990,6,0))/366)</f>
        <v>261.20018926179625</v>
      </c>
      <c r="F1244" s="54">
        <f>COUNTIF(D1245:$D$1990,365)</f>
        <v>380</v>
      </c>
      <c r="G1244" s="54">
        <f>COUNTIF(D1245:$D$1990,366)</f>
        <v>366</v>
      </c>
    </row>
    <row r="1245" spans="1:7" x14ac:dyDescent="0.25">
      <c r="A1245" s="54">
        <f>COUNTIF($C$3:C1245,"Да")</f>
        <v>13</v>
      </c>
      <c r="B1245" s="53">
        <f t="shared" si="38"/>
        <v>46643</v>
      </c>
      <c r="C1245" s="53" t="str">
        <f>IF(ISERROR(VLOOKUP(B1245,Оп28_BYN→RUB!$C$3:$C$24,1,0)),"Нет","Да")</f>
        <v>Нет</v>
      </c>
      <c r="D1245" s="54">
        <f t="shared" si="39"/>
        <v>365</v>
      </c>
      <c r="E1245" s="55">
        <f>('Все выпуски'!$J$4*'Все выпуски'!$J$8)*((VLOOKUP(IF(C1245="Нет",VLOOKUP(A1245,Оп28_BYN→RUB!$A$2:$C$24,3,0),VLOOKUP((A1245-1),Оп28_BYN→RUB!$A$2:$C$24,3,0)),$B$2:$G$1990,5,0)-VLOOKUP(B1245,$B$2:$G$1990,5,0))/365+(VLOOKUP(IF(C1245="Нет",VLOOKUP(A1245,Оп28_BYN→RUB!$A$2:$C$24,3,0),VLOOKUP((A1245-1),Оп28_BYN→RUB!$A$2:$C$24,3,0)),$B$2:$G$1990,6,0)-VLOOKUP(B1245,$B$2:$G$1990,6,0))/366)</f>
        <v>267.89763001209866</v>
      </c>
      <c r="F1245" s="54">
        <f>COUNTIF(D1246:$D$1990,365)</f>
        <v>379</v>
      </c>
      <c r="G1245" s="54">
        <f>COUNTIF(D1246:$D$1990,366)</f>
        <v>366</v>
      </c>
    </row>
    <row r="1246" spans="1:7" x14ac:dyDescent="0.25">
      <c r="A1246" s="54">
        <f>COUNTIF($C$3:C1246,"Да")</f>
        <v>13</v>
      </c>
      <c r="B1246" s="53">
        <f t="shared" si="38"/>
        <v>46644</v>
      </c>
      <c r="C1246" s="53" t="str">
        <f>IF(ISERROR(VLOOKUP(B1246,Оп28_BYN→RUB!$C$3:$C$24,1,0)),"Нет","Да")</f>
        <v>Нет</v>
      </c>
      <c r="D1246" s="54">
        <f t="shared" si="39"/>
        <v>365</v>
      </c>
      <c r="E1246" s="55">
        <f>('Все выпуски'!$J$4*'Все выпуски'!$J$8)*((VLOOKUP(IF(C1246="Нет",VLOOKUP(A1246,Оп28_BYN→RUB!$A$2:$C$24,3,0),VLOOKUP((A1246-1),Оп28_BYN→RUB!$A$2:$C$24,3,0)),$B$2:$G$1990,5,0)-VLOOKUP(B1246,$B$2:$G$1990,5,0))/365+(VLOOKUP(IF(C1246="Нет",VLOOKUP(A1246,Оп28_BYN→RUB!$A$2:$C$24,3,0),VLOOKUP((A1246-1),Оп28_BYN→RUB!$A$2:$C$24,3,0)),$B$2:$G$1990,6,0)-VLOOKUP(B1246,$B$2:$G$1990,6,0))/366)</f>
        <v>274.59507076240118</v>
      </c>
      <c r="F1246" s="54">
        <f>COUNTIF(D1247:$D$1990,365)</f>
        <v>378</v>
      </c>
      <c r="G1246" s="54">
        <f>COUNTIF(D1247:$D$1990,366)</f>
        <v>366</v>
      </c>
    </row>
    <row r="1247" spans="1:7" x14ac:dyDescent="0.25">
      <c r="A1247" s="54">
        <f>COUNTIF($C$3:C1247,"Да")</f>
        <v>13</v>
      </c>
      <c r="B1247" s="53">
        <f t="shared" si="38"/>
        <v>46645</v>
      </c>
      <c r="C1247" s="53" t="str">
        <f>IF(ISERROR(VLOOKUP(B1247,Оп28_BYN→RUB!$C$3:$C$24,1,0)),"Нет","Да")</f>
        <v>Нет</v>
      </c>
      <c r="D1247" s="54">
        <f t="shared" si="39"/>
        <v>365</v>
      </c>
      <c r="E1247" s="55">
        <f>('Все выпуски'!$J$4*'Все выпуски'!$J$8)*((VLOOKUP(IF(C1247="Нет",VLOOKUP(A1247,Оп28_BYN→RUB!$A$2:$C$24,3,0),VLOOKUP((A1247-1),Оп28_BYN→RUB!$A$2:$C$24,3,0)),$B$2:$G$1990,5,0)-VLOOKUP(B1247,$B$2:$G$1990,5,0))/365+(VLOOKUP(IF(C1247="Нет",VLOOKUP(A1247,Оп28_BYN→RUB!$A$2:$C$24,3,0),VLOOKUP((A1247-1),Оп28_BYN→RUB!$A$2:$C$24,3,0)),$B$2:$G$1990,6,0)-VLOOKUP(B1247,$B$2:$G$1990,6,0))/366)</f>
        <v>281.29251151270364</v>
      </c>
      <c r="F1247" s="54">
        <f>COUNTIF(D1248:$D$1990,365)</f>
        <v>377</v>
      </c>
      <c r="G1247" s="54">
        <f>COUNTIF(D1248:$D$1990,366)</f>
        <v>366</v>
      </c>
    </row>
    <row r="1248" spans="1:7" x14ac:dyDescent="0.25">
      <c r="A1248" s="54">
        <f>COUNTIF($C$3:C1248,"Да")</f>
        <v>13</v>
      </c>
      <c r="B1248" s="53">
        <f t="shared" si="38"/>
        <v>46646</v>
      </c>
      <c r="C1248" s="53" t="str">
        <f>IF(ISERROR(VLOOKUP(B1248,Оп28_BYN→RUB!$C$3:$C$24,1,0)),"Нет","Да")</f>
        <v>Нет</v>
      </c>
      <c r="D1248" s="54">
        <f t="shared" si="39"/>
        <v>365</v>
      </c>
      <c r="E1248" s="55">
        <f>('Все выпуски'!$J$4*'Все выпуски'!$J$8)*((VLOOKUP(IF(C1248="Нет",VLOOKUP(A1248,Оп28_BYN→RUB!$A$2:$C$24,3,0),VLOOKUP((A1248-1),Оп28_BYN→RUB!$A$2:$C$24,3,0)),$B$2:$G$1990,5,0)-VLOOKUP(B1248,$B$2:$G$1990,5,0))/365+(VLOOKUP(IF(C1248="Нет",VLOOKUP(A1248,Оп28_BYN→RUB!$A$2:$C$24,3,0),VLOOKUP((A1248-1),Оп28_BYN→RUB!$A$2:$C$24,3,0)),$B$2:$G$1990,6,0)-VLOOKUP(B1248,$B$2:$G$1990,6,0))/366)</f>
        <v>287.9899522630061</v>
      </c>
      <c r="F1248" s="54">
        <f>COUNTIF(D1249:$D$1990,365)</f>
        <v>376</v>
      </c>
      <c r="G1248" s="54">
        <f>COUNTIF(D1249:$D$1990,366)</f>
        <v>366</v>
      </c>
    </row>
    <row r="1249" spans="1:7" x14ac:dyDescent="0.25">
      <c r="A1249" s="54">
        <f>COUNTIF($C$3:C1249,"Да")</f>
        <v>13</v>
      </c>
      <c r="B1249" s="53">
        <f t="shared" si="38"/>
        <v>46647</v>
      </c>
      <c r="C1249" s="53" t="str">
        <f>IF(ISERROR(VLOOKUP(B1249,Оп28_BYN→RUB!$C$3:$C$24,1,0)),"Нет","Да")</f>
        <v>Нет</v>
      </c>
      <c r="D1249" s="54">
        <f t="shared" si="39"/>
        <v>365</v>
      </c>
      <c r="E1249" s="55">
        <f>('Все выпуски'!$J$4*'Все выпуски'!$J$8)*((VLOOKUP(IF(C1249="Нет",VLOOKUP(A1249,Оп28_BYN→RUB!$A$2:$C$24,3,0),VLOOKUP((A1249-1),Оп28_BYN→RUB!$A$2:$C$24,3,0)),$B$2:$G$1990,5,0)-VLOOKUP(B1249,$B$2:$G$1990,5,0))/365+(VLOOKUP(IF(C1249="Нет",VLOOKUP(A1249,Оп28_BYN→RUB!$A$2:$C$24,3,0),VLOOKUP((A1249-1),Оп28_BYN→RUB!$A$2:$C$24,3,0)),$B$2:$G$1990,6,0)-VLOOKUP(B1249,$B$2:$G$1990,6,0))/366)</f>
        <v>294.68739301330857</v>
      </c>
      <c r="F1249" s="54">
        <f>COUNTIF(D1250:$D$1990,365)</f>
        <v>375</v>
      </c>
      <c r="G1249" s="54">
        <f>COUNTIF(D1250:$D$1990,366)</f>
        <v>366</v>
      </c>
    </row>
    <row r="1250" spans="1:7" x14ac:dyDescent="0.25">
      <c r="A1250" s="54">
        <f>COUNTIF($C$3:C1250,"Да")</f>
        <v>13</v>
      </c>
      <c r="B1250" s="53">
        <f t="shared" si="38"/>
        <v>46648</v>
      </c>
      <c r="C1250" s="53" t="str">
        <f>IF(ISERROR(VLOOKUP(B1250,Оп28_BYN→RUB!$C$3:$C$24,1,0)),"Нет","Да")</f>
        <v>Нет</v>
      </c>
      <c r="D1250" s="54">
        <f t="shared" si="39"/>
        <v>365</v>
      </c>
      <c r="E1250" s="55">
        <f>('Все выпуски'!$J$4*'Все выпуски'!$J$8)*((VLOOKUP(IF(C1250="Нет",VLOOKUP(A1250,Оп28_BYN→RUB!$A$2:$C$24,3,0),VLOOKUP((A1250-1),Оп28_BYN→RUB!$A$2:$C$24,3,0)),$B$2:$G$1990,5,0)-VLOOKUP(B1250,$B$2:$G$1990,5,0))/365+(VLOOKUP(IF(C1250="Нет",VLOOKUP(A1250,Оп28_BYN→RUB!$A$2:$C$24,3,0),VLOOKUP((A1250-1),Оп28_BYN→RUB!$A$2:$C$24,3,0)),$B$2:$G$1990,6,0)-VLOOKUP(B1250,$B$2:$G$1990,6,0))/366)</f>
        <v>301.38483376361103</v>
      </c>
      <c r="F1250" s="54">
        <f>COUNTIF(D1251:$D$1990,365)</f>
        <v>374</v>
      </c>
      <c r="G1250" s="54">
        <f>COUNTIF(D1251:$D$1990,366)</f>
        <v>366</v>
      </c>
    </row>
    <row r="1251" spans="1:7" x14ac:dyDescent="0.25">
      <c r="A1251" s="54">
        <f>COUNTIF($C$3:C1251,"Да")</f>
        <v>13</v>
      </c>
      <c r="B1251" s="53">
        <f t="shared" si="38"/>
        <v>46649</v>
      </c>
      <c r="C1251" s="53" t="str">
        <f>IF(ISERROR(VLOOKUP(B1251,Оп28_BYN→RUB!$C$3:$C$24,1,0)),"Нет","Да")</f>
        <v>Нет</v>
      </c>
      <c r="D1251" s="54">
        <f t="shared" si="39"/>
        <v>365</v>
      </c>
      <c r="E1251" s="55">
        <f>('Все выпуски'!$J$4*'Все выпуски'!$J$8)*((VLOOKUP(IF(C1251="Нет",VLOOKUP(A1251,Оп28_BYN→RUB!$A$2:$C$24,3,0),VLOOKUP((A1251-1),Оп28_BYN→RUB!$A$2:$C$24,3,0)),$B$2:$G$1990,5,0)-VLOOKUP(B1251,$B$2:$G$1990,5,0))/365+(VLOOKUP(IF(C1251="Нет",VLOOKUP(A1251,Оп28_BYN→RUB!$A$2:$C$24,3,0),VLOOKUP((A1251-1),Оп28_BYN→RUB!$A$2:$C$24,3,0)),$B$2:$G$1990,6,0)-VLOOKUP(B1251,$B$2:$G$1990,6,0))/366)</f>
        <v>308.08227451391355</v>
      </c>
      <c r="F1251" s="54">
        <f>COUNTIF(D1252:$D$1990,365)</f>
        <v>373</v>
      </c>
      <c r="G1251" s="54">
        <f>COUNTIF(D1252:$D$1990,366)</f>
        <v>366</v>
      </c>
    </row>
    <row r="1252" spans="1:7" x14ac:dyDescent="0.25">
      <c r="A1252" s="54">
        <f>COUNTIF($C$3:C1252,"Да")</f>
        <v>13</v>
      </c>
      <c r="B1252" s="53">
        <f t="shared" si="38"/>
        <v>46650</v>
      </c>
      <c r="C1252" s="53" t="str">
        <f>IF(ISERROR(VLOOKUP(B1252,Оп28_BYN→RUB!$C$3:$C$24,1,0)),"Нет","Да")</f>
        <v>Нет</v>
      </c>
      <c r="D1252" s="54">
        <f t="shared" si="39"/>
        <v>365</v>
      </c>
      <c r="E1252" s="55">
        <f>('Все выпуски'!$J$4*'Все выпуски'!$J$8)*((VLOOKUP(IF(C1252="Нет",VLOOKUP(A1252,Оп28_BYN→RUB!$A$2:$C$24,3,0),VLOOKUP((A1252-1),Оп28_BYN→RUB!$A$2:$C$24,3,0)),$B$2:$G$1990,5,0)-VLOOKUP(B1252,$B$2:$G$1990,5,0))/365+(VLOOKUP(IF(C1252="Нет",VLOOKUP(A1252,Оп28_BYN→RUB!$A$2:$C$24,3,0),VLOOKUP((A1252-1),Оп28_BYN→RUB!$A$2:$C$24,3,0)),$B$2:$G$1990,6,0)-VLOOKUP(B1252,$B$2:$G$1990,6,0))/366)</f>
        <v>314.77971526421595</v>
      </c>
      <c r="F1252" s="54">
        <f>COUNTIF(D1253:$D$1990,365)</f>
        <v>372</v>
      </c>
      <c r="G1252" s="54">
        <f>COUNTIF(D1253:$D$1990,366)</f>
        <v>366</v>
      </c>
    </row>
    <row r="1253" spans="1:7" x14ac:dyDescent="0.25">
      <c r="A1253" s="54">
        <f>COUNTIF($C$3:C1253,"Да")</f>
        <v>13</v>
      </c>
      <c r="B1253" s="53">
        <f t="shared" si="38"/>
        <v>46651</v>
      </c>
      <c r="C1253" s="53" t="str">
        <f>IF(ISERROR(VLOOKUP(B1253,Оп28_BYN→RUB!$C$3:$C$24,1,0)),"Нет","Да")</f>
        <v>Нет</v>
      </c>
      <c r="D1253" s="54">
        <f t="shared" si="39"/>
        <v>365</v>
      </c>
      <c r="E1253" s="55">
        <f>('Все выпуски'!$J$4*'Все выпуски'!$J$8)*((VLOOKUP(IF(C1253="Нет",VLOOKUP(A1253,Оп28_BYN→RUB!$A$2:$C$24,3,0),VLOOKUP((A1253-1),Оп28_BYN→RUB!$A$2:$C$24,3,0)),$B$2:$G$1990,5,0)-VLOOKUP(B1253,$B$2:$G$1990,5,0))/365+(VLOOKUP(IF(C1253="Нет",VLOOKUP(A1253,Оп28_BYN→RUB!$A$2:$C$24,3,0),VLOOKUP((A1253-1),Оп28_BYN→RUB!$A$2:$C$24,3,0)),$B$2:$G$1990,6,0)-VLOOKUP(B1253,$B$2:$G$1990,6,0))/366)</f>
        <v>321.47715601451841</v>
      </c>
      <c r="F1253" s="54">
        <f>COUNTIF(D1254:$D$1990,365)</f>
        <v>371</v>
      </c>
      <c r="G1253" s="54">
        <f>COUNTIF(D1254:$D$1990,366)</f>
        <v>366</v>
      </c>
    </row>
    <row r="1254" spans="1:7" x14ac:dyDescent="0.25">
      <c r="A1254" s="54">
        <f>COUNTIF($C$3:C1254,"Да")</f>
        <v>13</v>
      </c>
      <c r="B1254" s="53">
        <f t="shared" si="38"/>
        <v>46652</v>
      </c>
      <c r="C1254" s="53" t="str">
        <f>IF(ISERROR(VLOOKUP(B1254,Оп28_BYN→RUB!$C$3:$C$24,1,0)),"Нет","Да")</f>
        <v>Нет</v>
      </c>
      <c r="D1254" s="54">
        <f t="shared" si="39"/>
        <v>365</v>
      </c>
      <c r="E1254" s="55">
        <f>('Все выпуски'!$J$4*'Все выпуски'!$J$8)*((VLOOKUP(IF(C1254="Нет",VLOOKUP(A1254,Оп28_BYN→RUB!$A$2:$C$24,3,0),VLOOKUP((A1254-1),Оп28_BYN→RUB!$A$2:$C$24,3,0)),$B$2:$G$1990,5,0)-VLOOKUP(B1254,$B$2:$G$1990,5,0))/365+(VLOOKUP(IF(C1254="Нет",VLOOKUP(A1254,Оп28_BYN→RUB!$A$2:$C$24,3,0),VLOOKUP((A1254-1),Оп28_BYN→RUB!$A$2:$C$24,3,0)),$B$2:$G$1990,6,0)-VLOOKUP(B1254,$B$2:$G$1990,6,0))/366)</f>
        <v>328.17459676482093</v>
      </c>
      <c r="F1254" s="54">
        <f>COUNTIF(D1255:$D$1990,365)</f>
        <v>370</v>
      </c>
      <c r="G1254" s="54">
        <f>COUNTIF(D1255:$D$1990,366)</f>
        <v>366</v>
      </c>
    </row>
    <row r="1255" spans="1:7" x14ac:dyDescent="0.25">
      <c r="A1255" s="54">
        <f>COUNTIF($C$3:C1255,"Да")</f>
        <v>13</v>
      </c>
      <c r="B1255" s="53">
        <f t="shared" si="38"/>
        <v>46653</v>
      </c>
      <c r="C1255" s="53" t="str">
        <f>IF(ISERROR(VLOOKUP(B1255,Оп28_BYN→RUB!$C$3:$C$24,1,0)),"Нет","Да")</f>
        <v>Нет</v>
      </c>
      <c r="D1255" s="54">
        <f t="shared" si="39"/>
        <v>365</v>
      </c>
      <c r="E1255" s="55">
        <f>('Все выпуски'!$J$4*'Все выпуски'!$J$8)*((VLOOKUP(IF(C1255="Нет",VLOOKUP(A1255,Оп28_BYN→RUB!$A$2:$C$24,3,0),VLOOKUP((A1255-1),Оп28_BYN→RUB!$A$2:$C$24,3,0)),$B$2:$G$1990,5,0)-VLOOKUP(B1255,$B$2:$G$1990,5,0))/365+(VLOOKUP(IF(C1255="Нет",VLOOKUP(A1255,Оп28_BYN→RUB!$A$2:$C$24,3,0),VLOOKUP((A1255-1),Оп28_BYN→RUB!$A$2:$C$24,3,0)),$B$2:$G$1990,6,0)-VLOOKUP(B1255,$B$2:$G$1990,6,0))/366)</f>
        <v>334.87203751512334</v>
      </c>
      <c r="F1255" s="54">
        <f>COUNTIF(D1256:$D$1990,365)</f>
        <v>369</v>
      </c>
      <c r="G1255" s="54">
        <f>COUNTIF(D1256:$D$1990,366)</f>
        <v>366</v>
      </c>
    </row>
    <row r="1256" spans="1:7" x14ac:dyDescent="0.25">
      <c r="A1256" s="54">
        <f>COUNTIF($C$3:C1256,"Да")</f>
        <v>13</v>
      </c>
      <c r="B1256" s="53">
        <f t="shared" si="38"/>
        <v>46654</v>
      </c>
      <c r="C1256" s="53" t="str">
        <f>IF(ISERROR(VLOOKUP(B1256,Оп28_BYN→RUB!$C$3:$C$24,1,0)),"Нет","Да")</f>
        <v>Нет</v>
      </c>
      <c r="D1256" s="54">
        <f t="shared" si="39"/>
        <v>365</v>
      </c>
      <c r="E1256" s="55">
        <f>('Все выпуски'!$J$4*'Все выпуски'!$J$8)*((VLOOKUP(IF(C1256="Нет",VLOOKUP(A1256,Оп28_BYN→RUB!$A$2:$C$24,3,0),VLOOKUP((A1256-1),Оп28_BYN→RUB!$A$2:$C$24,3,0)),$B$2:$G$1990,5,0)-VLOOKUP(B1256,$B$2:$G$1990,5,0))/365+(VLOOKUP(IF(C1256="Нет",VLOOKUP(A1256,Оп28_BYN→RUB!$A$2:$C$24,3,0),VLOOKUP((A1256-1),Оп28_BYN→RUB!$A$2:$C$24,3,0)),$B$2:$G$1990,6,0)-VLOOKUP(B1256,$B$2:$G$1990,6,0))/366)</f>
        <v>341.56947826542586</v>
      </c>
      <c r="F1256" s="54">
        <f>COUNTIF(D1257:$D$1990,365)</f>
        <v>368</v>
      </c>
      <c r="G1256" s="54">
        <f>COUNTIF(D1257:$D$1990,366)</f>
        <v>366</v>
      </c>
    </row>
    <row r="1257" spans="1:7" x14ac:dyDescent="0.25">
      <c r="A1257" s="54">
        <f>COUNTIF($C$3:C1257,"Да")</f>
        <v>13</v>
      </c>
      <c r="B1257" s="53">
        <f t="shared" si="38"/>
        <v>46655</v>
      </c>
      <c r="C1257" s="53" t="str">
        <f>IF(ISERROR(VLOOKUP(B1257,Оп28_BYN→RUB!$C$3:$C$24,1,0)),"Нет","Да")</f>
        <v>Нет</v>
      </c>
      <c r="D1257" s="54">
        <f t="shared" si="39"/>
        <v>365</v>
      </c>
      <c r="E1257" s="55">
        <f>('Все выпуски'!$J$4*'Все выпуски'!$J$8)*((VLOOKUP(IF(C1257="Нет",VLOOKUP(A1257,Оп28_BYN→RUB!$A$2:$C$24,3,0),VLOOKUP((A1257-1),Оп28_BYN→RUB!$A$2:$C$24,3,0)),$B$2:$G$1990,5,0)-VLOOKUP(B1257,$B$2:$G$1990,5,0))/365+(VLOOKUP(IF(C1257="Нет",VLOOKUP(A1257,Оп28_BYN→RUB!$A$2:$C$24,3,0),VLOOKUP((A1257-1),Оп28_BYN→RUB!$A$2:$C$24,3,0)),$B$2:$G$1990,6,0)-VLOOKUP(B1257,$B$2:$G$1990,6,0))/366)</f>
        <v>348.26691901572832</v>
      </c>
      <c r="F1257" s="54">
        <f>COUNTIF(D1258:$D$1990,365)</f>
        <v>367</v>
      </c>
      <c r="G1257" s="54">
        <f>COUNTIF(D1258:$D$1990,366)</f>
        <v>366</v>
      </c>
    </row>
    <row r="1258" spans="1:7" x14ac:dyDescent="0.25">
      <c r="A1258" s="54">
        <f>COUNTIF($C$3:C1258,"Да")</f>
        <v>13</v>
      </c>
      <c r="B1258" s="53">
        <f t="shared" si="38"/>
        <v>46656</v>
      </c>
      <c r="C1258" s="53" t="str">
        <f>IF(ISERROR(VLOOKUP(B1258,Оп28_BYN→RUB!$C$3:$C$24,1,0)),"Нет","Да")</f>
        <v>Нет</v>
      </c>
      <c r="D1258" s="54">
        <f t="shared" si="39"/>
        <v>365</v>
      </c>
      <c r="E1258" s="55">
        <f>('Все выпуски'!$J$4*'Все выпуски'!$J$8)*((VLOOKUP(IF(C1258="Нет",VLOOKUP(A1258,Оп28_BYN→RUB!$A$2:$C$24,3,0),VLOOKUP((A1258-1),Оп28_BYN→RUB!$A$2:$C$24,3,0)),$B$2:$G$1990,5,0)-VLOOKUP(B1258,$B$2:$G$1990,5,0))/365+(VLOOKUP(IF(C1258="Нет",VLOOKUP(A1258,Оп28_BYN→RUB!$A$2:$C$24,3,0),VLOOKUP((A1258-1),Оп28_BYN→RUB!$A$2:$C$24,3,0)),$B$2:$G$1990,6,0)-VLOOKUP(B1258,$B$2:$G$1990,6,0))/366)</f>
        <v>354.96435976603073</v>
      </c>
      <c r="F1258" s="54">
        <f>COUNTIF(D1259:$D$1990,365)</f>
        <v>366</v>
      </c>
      <c r="G1258" s="54">
        <f>COUNTIF(D1259:$D$1990,366)</f>
        <v>366</v>
      </c>
    </row>
    <row r="1259" spans="1:7" x14ac:dyDescent="0.25">
      <c r="A1259" s="54">
        <f>COUNTIF($C$3:C1259,"Да")</f>
        <v>13</v>
      </c>
      <c r="B1259" s="53">
        <f t="shared" si="38"/>
        <v>46657</v>
      </c>
      <c r="C1259" s="53" t="str">
        <f>IF(ISERROR(VLOOKUP(B1259,Оп28_BYN→RUB!$C$3:$C$24,1,0)),"Нет","Да")</f>
        <v>Нет</v>
      </c>
      <c r="D1259" s="54">
        <f t="shared" si="39"/>
        <v>365</v>
      </c>
      <c r="E1259" s="55">
        <f>('Все выпуски'!$J$4*'Все выпуски'!$J$8)*((VLOOKUP(IF(C1259="Нет",VLOOKUP(A1259,Оп28_BYN→RUB!$A$2:$C$24,3,0),VLOOKUP((A1259-1),Оп28_BYN→RUB!$A$2:$C$24,3,0)),$B$2:$G$1990,5,0)-VLOOKUP(B1259,$B$2:$G$1990,5,0))/365+(VLOOKUP(IF(C1259="Нет",VLOOKUP(A1259,Оп28_BYN→RUB!$A$2:$C$24,3,0),VLOOKUP((A1259-1),Оп28_BYN→RUB!$A$2:$C$24,3,0)),$B$2:$G$1990,6,0)-VLOOKUP(B1259,$B$2:$G$1990,6,0))/366)</f>
        <v>361.66180051633324</v>
      </c>
      <c r="F1259" s="54">
        <f>COUNTIF(D1260:$D$1990,365)</f>
        <v>365</v>
      </c>
      <c r="G1259" s="54">
        <f>COUNTIF(D1260:$D$1990,366)</f>
        <v>366</v>
      </c>
    </row>
    <row r="1260" spans="1:7" x14ac:dyDescent="0.25">
      <c r="A1260" s="54">
        <f>COUNTIF($C$3:C1260,"Да")</f>
        <v>13</v>
      </c>
      <c r="B1260" s="53">
        <f t="shared" si="38"/>
        <v>46658</v>
      </c>
      <c r="C1260" s="53" t="str">
        <f>IF(ISERROR(VLOOKUP(B1260,Оп28_BYN→RUB!$C$3:$C$24,1,0)),"Нет","Да")</f>
        <v>Нет</v>
      </c>
      <c r="D1260" s="54">
        <f t="shared" si="39"/>
        <v>365</v>
      </c>
      <c r="E1260" s="55">
        <f>('Все выпуски'!$J$4*'Все выпуски'!$J$8)*((VLOOKUP(IF(C1260="Нет",VLOOKUP(A1260,Оп28_BYN→RUB!$A$2:$C$24,3,0),VLOOKUP((A1260-1),Оп28_BYN→RUB!$A$2:$C$24,3,0)),$B$2:$G$1990,5,0)-VLOOKUP(B1260,$B$2:$G$1990,5,0))/365+(VLOOKUP(IF(C1260="Нет",VLOOKUP(A1260,Оп28_BYN→RUB!$A$2:$C$24,3,0),VLOOKUP((A1260-1),Оп28_BYN→RUB!$A$2:$C$24,3,0)),$B$2:$G$1990,6,0)-VLOOKUP(B1260,$B$2:$G$1990,6,0))/366)</f>
        <v>368.35924126663571</v>
      </c>
      <c r="F1260" s="54">
        <f>COUNTIF(D1261:$D$1990,365)</f>
        <v>364</v>
      </c>
      <c r="G1260" s="54">
        <f>COUNTIF(D1261:$D$1990,366)</f>
        <v>366</v>
      </c>
    </row>
    <row r="1261" spans="1:7" x14ac:dyDescent="0.25">
      <c r="A1261" s="54">
        <f>COUNTIF($C$3:C1261,"Да")</f>
        <v>13</v>
      </c>
      <c r="B1261" s="53">
        <f t="shared" si="38"/>
        <v>46659</v>
      </c>
      <c r="C1261" s="53" t="str">
        <f>IF(ISERROR(VLOOKUP(B1261,Оп28_BYN→RUB!$C$3:$C$24,1,0)),"Нет","Да")</f>
        <v>Нет</v>
      </c>
      <c r="D1261" s="54">
        <f t="shared" si="39"/>
        <v>365</v>
      </c>
      <c r="E1261" s="55">
        <f>('Все выпуски'!$J$4*'Все выпуски'!$J$8)*((VLOOKUP(IF(C1261="Нет",VLOOKUP(A1261,Оп28_BYN→RUB!$A$2:$C$24,3,0),VLOOKUP((A1261-1),Оп28_BYN→RUB!$A$2:$C$24,3,0)),$B$2:$G$1990,5,0)-VLOOKUP(B1261,$B$2:$G$1990,5,0))/365+(VLOOKUP(IF(C1261="Нет",VLOOKUP(A1261,Оп28_BYN→RUB!$A$2:$C$24,3,0),VLOOKUP((A1261-1),Оп28_BYN→RUB!$A$2:$C$24,3,0)),$B$2:$G$1990,6,0)-VLOOKUP(B1261,$B$2:$G$1990,6,0))/366)</f>
        <v>375.05668201693823</v>
      </c>
      <c r="F1261" s="54">
        <f>COUNTIF(D1262:$D$1990,365)</f>
        <v>363</v>
      </c>
      <c r="G1261" s="54">
        <f>COUNTIF(D1262:$D$1990,366)</f>
        <v>366</v>
      </c>
    </row>
    <row r="1262" spans="1:7" x14ac:dyDescent="0.25">
      <c r="A1262" s="54">
        <f>COUNTIF($C$3:C1262,"Да")</f>
        <v>13</v>
      </c>
      <c r="B1262" s="53">
        <f t="shared" si="38"/>
        <v>46660</v>
      </c>
      <c r="C1262" s="53" t="str">
        <f>IF(ISERROR(VLOOKUP(B1262,Оп28_BYN→RUB!$C$3:$C$24,1,0)),"Нет","Да")</f>
        <v>Нет</v>
      </c>
      <c r="D1262" s="54">
        <f t="shared" si="39"/>
        <v>365</v>
      </c>
      <c r="E1262" s="55">
        <f>('Все выпуски'!$J$4*'Все выпуски'!$J$8)*((VLOOKUP(IF(C1262="Нет",VLOOKUP(A1262,Оп28_BYN→RUB!$A$2:$C$24,3,0),VLOOKUP((A1262-1),Оп28_BYN→RUB!$A$2:$C$24,3,0)),$B$2:$G$1990,5,0)-VLOOKUP(B1262,$B$2:$G$1990,5,0))/365+(VLOOKUP(IF(C1262="Нет",VLOOKUP(A1262,Оп28_BYN→RUB!$A$2:$C$24,3,0),VLOOKUP((A1262-1),Оп28_BYN→RUB!$A$2:$C$24,3,0)),$B$2:$G$1990,6,0)-VLOOKUP(B1262,$B$2:$G$1990,6,0))/366)</f>
        <v>381.75412276724063</v>
      </c>
      <c r="F1262" s="54">
        <f>COUNTIF(D1263:$D$1990,365)</f>
        <v>362</v>
      </c>
      <c r="G1262" s="54">
        <f>COUNTIF(D1263:$D$1990,366)</f>
        <v>366</v>
      </c>
    </row>
    <row r="1263" spans="1:7" x14ac:dyDescent="0.25">
      <c r="A1263" s="54">
        <f>COUNTIF($C$3:C1263,"Да")</f>
        <v>13</v>
      </c>
      <c r="B1263" s="53">
        <f t="shared" si="38"/>
        <v>46661</v>
      </c>
      <c r="C1263" s="53" t="str">
        <f>IF(ISERROR(VLOOKUP(B1263,Оп28_BYN→RUB!$C$3:$C$24,1,0)),"Нет","Да")</f>
        <v>Нет</v>
      </c>
      <c r="D1263" s="54">
        <f t="shared" si="39"/>
        <v>365</v>
      </c>
      <c r="E1263" s="55">
        <f>('Все выпуски'!$J$4*'Все выпуски'!$J$8)*((VLOOKUP(IF(C1263="Нет",VLOOKUP(A1263,Оп28_BYN→RUB!$A$2:$C$24,3,0),VLOOKUP((A1263-1),Оп28_BYN→RUB!$A$2:$C$24,3,0)),$B$2:$G$1990,5,0)-VLOOKUP(B1263,$B$2:$G$1990,5,0))/365+(VLOOKUP(IF(C1263="Нет",VLOOKUP(A1263,Оп28_BYN→RUB!$A$2:$C$24,3,0),VLOOKUP((A1263-1),Оп28_BYN→RUB!$A$2:$C$24,3,0)),$B$2:$G$1990,6,0)-VLOOKUP(B1263,$B$2:$G$1990,6,0))/366)</f>
        <v>388.45156351754315</v>
      </c>
      <c r="F1263" s="54">
        <f>COUNTIF(D1264:$D$1990,365)</f>
        <v>361</v>
      </c>
      <c r="G1263" s="54">
        <f>COUNTIF(D1264:$D$1990,366)</f>
        <v>366</v>
      </c>
    </row>
    <row r="1264" spans="1:7" x14ac:dyDescent="0.25">
      <c r="A1264" s="54">
        <f>COUNTIF($C$3:C1264,"Да")</f>
        <v>13</v>
      </c>
      <c r="B1264" s="53">
        <f t="shared" si="38"/>
        <v>46662</v>
      </c>
      <c r="C1264" s="53" t="str">
        <f>IF(ISERROR(VLOOKUP(B1264,Оп28_BYN→RUB!$C$3:$C$24,1,0)),"Нет","Да")</f>
        <v>Нет</v>
      </c>
      <c r="D1264" s="54">
        <f t="shared" si="39"/>
        <v>365</v>
      </c>
      <c r="E1264" s="55">
        <f>('Все выпуски'!$J$4*'Все выпуски'!$J$8)*((VLOOKUP(IF(C1264="Нет",VLOOKUP(A1264,Оп28_BYN→RUB!$A$2:$C$24,3,0),VLOOKUP((A1264-1),Оп28_BYN→RUB!$A$2:$C$24,3,0)),$B$2:$G$1990,5,0)-VLOOKUP(B1264,$B$2:$G$1990,5,0))/365+(VLOOKUP(IF(C1264="Нет",VLOOKUP(A1264,Оп28_BYN→RUB!$A$2:$C$24,3,0),VLOOKUP((A1264-1),Оп28_BYN→RUB!$A$2:$C$24,3,0)),$B$2:$G$1990,6,0)-VLOOKUP(B1264,$B$2:$G$1990,6,0))/366)</f>
        <v>395.14900426784561</v>
      </c>
      <c r="F1264" s="54">
        <f>COUNTIF(D1265:$D$1990,365)</f>
        <v>360</v>
      </c>
      <c r="G1264" s="54">
        <f>COUNTIF(D1265:$D$1990,366)</f>
        <v>366</v>
      </c>
    </row>
    <row r="1265" spans="1:7" x14ac:dyDescent="0.25">
      <c r="A1265" s="54">
        <f>COUNTIF($C$3:C1265,"Да")</f>
        <v>13</v>
      </c>
      <c r="B1265" s="53">
        <f t="shared" si="38"/>
        <v>46663</v>
      </c>
      <c r="C1265" s="53" t="str">
        <f>IF(ISERROR(VLOOKUP(B1265,Оп28_BYN→RUB!$C$3:$C$24,1,0)),"Нет","Да")</f>
        <v>Нет</v>
      </c>
      <c r="D1265" s="54">
        <f t="shared" si="39"/>
        <v>365</v>
      </c>
      <c r="E1265" s="55">
        <f>('Все выпуски'!$J$4*'Все выпуски'!$J$8)*((VLOOKUP(IF(C1265="Нет",VLOOKUP(A1265,Оп28_BYN→RUB!$A$2:$C$24,3,0),VLOOKUP((A1265-1),Оп28_BYN→RUB!$A$2:$C$24,3,0)),$B$2:$G$1990,5,0)-VLOOKUP(B1265,$B$2:$G$1990,5,0))/365+(VLOOKUP(IF(C1265="Нет",VLOOKUP(A1265,Оп28_BYN→RUB!$A$2:$C$24,3,0),VLOOKUP((A1265-1),Оп28_BYN→RUB!$A$2:$C$24,3,0)),$B$2:$G$1990,6,0)-VLOOKUP(B1265,$B$2:$G$1990,6,0))/366)</f>
        <v>401.84644501814802</v>
      </c>
      <c r="F1265" s="54">
        <f>COUNTIF(D1266:$D$1990,365)</f>
        <v>359</v>
      </c>
      <c r="G1265" s="54">
        <f>COUNTIF(D1266:$D$1990,366)</f>
        <v>366</v>
      </c>
    </row>
    <row r="1266" spans="1:7" x14ac:dyDescent="0.25">
      <c r="A1266" s="54">
        <f>COUNTIF($C$3:C1266,"Да")</f>
        <v>13</v>
      </c>
      <c r="B1266" s="53">
        <f t="shared" si="38"/>
        <v>46664</v>
      </c>
      <c r="C1266" s="53" t="str">
        <f>IF(ISERROR(VLOOKUP(B1266,Оп28_BYN→RUB!$C$3:$C$24,1,0)),"Нет","Да")</f>
        <v>Нет</v>
      </c>
      <c r="D1266" s="54">
        <f t="shared" si="39"/>
        <v>365</v>
      </c>
      <c r="E1266" s="55">
        <f>('Все выпуски'!$J$4*'Все выпуски'!$J$8)*((VLOOKUP(IF(C1266="Нет",VLOOKUP(A1266,Оп28_BYN→RUB!$A$2:$C$24,3,0),VLOOKUP((A1266-1),Оп28_BYN→RUB!$A$2:$C$24,3,0)),$B$2:$G$1990,5,0)-VLOOKUP(B1266,$B$2:$G$1990,5,0))/365+(VLOOKUP(IF(C1266="Нет",VLOOKUP(A1266,Оп28_BYN→RUB!$A$2:$C$24,3,0),VLOOKUP((A1266-1),Оп28_BYN→RUB!$A$2:$C$24,3,0)),$B$2:$G$1990,6,0)-VLOOKUP(B1266,$B$2:$G$1990,6,0))/366)</f>
        <v>408.54388576845054</v>
      </c>
      <c r="F1266" s="54">
        <f>COUNTIF(D1267:$D$1990,365)</f>
        <v>358</v>
      </c>
      <c r="G1266" s="54">
        <f>COUNTIF(D1267:$D$1990,366)</f>
        <v>366</v>
      </c>
    </row>
    <row r="1267" spans="1:7" x14ac:dyDescent="0.25">
      <c r="A1267" s="54">
        <f>COUNTIF($C$3:C1267,"Да")</f>
        <v>13</v>
      </c>
      <c r="B1267" s="53">
        <f t="shared" si="38"/>
        <v>46665</v>
      </c>
      <c r="C1267" s="53" t="str">
        <f>IF(ISERROR(VLOOKUP(B1267,Оп28_BYN→RUB!$C$3:$C$24,1,0)),"Нет","Да")</f>
        <v>Нет</v>
      </c>
      <c r="D1267" s="54">
        <f t="shared" si="39"/>
        <v>365</v>
      </c>
      <c r="E1267" s="55">
        <f>('Все выпуски'!$J$4*'Все выпуски'!$J$8)*((VLOOKUP(IF(C1267="Нет",VLOOKUP(A1267,Оп28_BYN→RUB!$A$2:$C$24,3,0),VLOOKUP((A1267-1),Оп28_BYN→RUB!$A$2:$C$24,3,0)),$B$2:$G$1990,5,0)-VLOOKUP(B1267,$B$2:$G$1990,5,0))/365+(VLOOKUP(IF(C1267="Нет",VLOOKUP(A1267,Оп28_BYN→RUB!$A$2:$C$24,3,0),VLOOKUP((A1267-1),Оп28_BYN→RUB!$A$2:$C$24,3,0)),$B$2:$G$1990,6,0)-VLOOKUP(B1267,$B$2:$G$1990,6,0))/366)</f>
        <v>415.241326518753</v>
      </c>
      <c r="F1267" s="54">
        <f>COUNTIF(D1268:$D$1990,365)</f>
        <v>357</v>
      </c>
      <c r="G1267" s="54">
        <f>COUNTIF(D1268:$D$1990,366)</f>
        <v>366</v>
      </c>
    </row>
    <row r="1268" spans="1:7" x14ac:dyDescent="0.25">
      <c r="A1268" s="54">
        <f>COUNTIF($C$3:C1268,"Да")</f>
        <v>13</v>
      </c>
      <c r="B1268" s="53">
        <f t="shared" si="38"/>
        <v>46666</v>
      </c>
      <c r="C1268" s="53" t="str">
        <f>IF(ISERROR(VLOOKUP(B1268,Оп28_BYN→RUB!$C$3:$C$24,1,0)),"Нет","Да")</f>
        <v>Нет</v>
      </c>
      <c r="D1268" s="54">
        <f t="shared" si="39"/>
        <v>365</v>
      </c>
      <c r="E1268" s="55">
        <f>('Все выпуски'!$J$4*'Все выпуски'!$J$8)*((VLOOKUP(IF(C1268="Нет",VLOOKUP(A1268,Оп28_BYN→RUB!$A$2:$C$24,3,0),VLOOKUP((A1268-1),Оп28_BYN→RUB!$A$2:$C$24,3,0)),$B$2:$G$1990,5,0)-VLOOKUP(B1268,$B$2:$G$1990,5,0))/365+(VLOOKUP(IF(C1268="Нет",VLOOKUP(A1268,Оп28_BYN→RUB!$A$2:$C$24,3,0),VLOOKUP((A1268-1),Оп28_BYN→RUB!$A$2:$C$24,3,0)),$B$2:$G$1990,6,0)-VLOOKUP(B1268,$B$2:$G$1990,6,0))/366)</f>
        <v>421.93876726905546</v>
      </c>
      <c r="F1268" s="54">
        <f>COUNTIF(D1269:$D$1990,365)</f>
        <v>356</v>
      </c>
      <c r="G1268" s="54">
        <f>COUNTIF(D1269:$D$1990,366)</f>
        <v>366</v>
      </c>
    </row>
    <row r="1269" spans="1:7" x14ac:dyDescent="0.25">
      <c r="A1269" s="54">
        <f>COUNTIF($C$3:C1269,"Да")</f>
        <v>13</v>
      </c>
      <c r="B1269" s="53">
        <f t="shared" si="38"/>
        <v>46667</v>
      </c>
      <c r="C1269" s="53" t="str">
        <f>IF(ISERROR(VLOOKUP(B1269,Оп28_BYN→RUB!$C$3:$C$24,1,0)),"Нет","Да")</f>
        <v>Нет</v>
      </c>
      <c r="D1269" s="54">
        <f t="shared" si="39"/>
        <v>365</v>
      </c>
      <c r="E1269" s="55">
        <f>('Все выпуски'!$J$4*'Все выпуски'!$J$8)*((VLOOKUP(IF(C1269="Нет",VLOOKUP(A1269,Оп28_BYN→RUB!$A$2:$C$24,3,0),VLOOKUP((A1269-1),Оп28_BYN→RUB!$A$2:$C$24,3,0)),$B$2:$G$1990,5,0)-VLOOKUP(B1269,$B$2:$G$1990,5,0))/365+(VLOOKUP(IF(C1269="Нет",VLOOKUP(A1269,Оп28_BYN→RUB!$A$2:$C$24,3,0),VLOOKUP((A1269-1),Оп28_BYN→RUB!$A$2:$C$24,3,0)),$B$2:$G$1990,6,0)-VLOOKUP(B1269,$B$2:$G$1990,6,0))/366)</f>
        <v>428.63620801935792</v>
      </c>
      <c r="F1269" s="54">
        <f>COUNTIF(D1270:$D$1990,365)</f>
        <v>355</v>
      </c>
      <c r="G1269" s="54">
        <f>COUNTIF(D1270:$D$1990,366)</f>
        <v>366</v>
      </c>
    </row>
    <row r="1270" spans="1:7" x14ac:dyDescent="0.25">
      <c r="A1270" s="54">
        <f>COUNTIF($C$3:C1270,"Да")</f>
        <v>13</v>
      </c>
      <c r="B1270" s="53">
        <f t="shared" si="38"/>
        <v>46668</v>
      </c>
      <c r="C1270" s="53" t="str">
        <f>IF(ISERROR(VLOOKUP(B1270,Оп28_BYN→RUB!$C$3:$C$24,1,0)),"Нет","Да")</f>
        <v>Нет</v>
      </c>
      <c r="D1270" s="54">
        <f t="shared" si="39"/>
        <v>365</v>
      </c>
      <c r="E1270" s="55">
        <f>('Все выпуски'!$J$4*'Все выпуски'!$J$8)*((VLOOKUP(IF(C1270="Нет",VLOOKUP(A1270,Оп28_BYN→RUB!$A$2:$C$24,3,0),VLOOKUP((A1270-1),Оп28_BYN→RUB!$A$2:$C$24,3,0)),$B$2:$G$1990,5,0)-VLOOKUP(B1270,$B$2:$G$1990,5,0))/365+(VLOOKUP(IF(C1270="Нет",VLOOKUP(A1270,Оп28_BYN→RUB!$A$2:$C$24,3,0),VLOOKUP((A1270-1),Оп28_BYN→RUB!$A$2:$C$24,3,0)),$B$2:$G$1990,6,0)-VLOOKUP(B1270,$B$2:$G$1990,6,0))/366)</f>
        <v>435.33364876966039</v>
      </c>
      <c r="F1270" s="54">
        <f>COUNTIF(D1271:$D$1990,365)</f>
        <v>354</v>
      </c>
      <c r="G1270" s="54">
        <f>COUNTIF(D1271:$D$1990,366)</f>
        <v>366</v>
      </c>
    </row>
    <row r="1271" spans="1:7" x14ac:dyDescent="0.25">
      <c r="A1271" s="54">
        <f>COUNTIF($C$3:C1271,"Да")</f>
        <v>13</v>
      </c>
      <c r="B1271" s="53">
        <f t="shared" si="38"/>
        <v>46669</v>
      </c>
      <c r="C1271" s="53" t="str">
        <f>IF(ISERROR(VLOOKUP(B1271,Оп28_BYN→RUB!$C$3:$C$24,1,0)),"Нет","Да")</f>
        <v>Нет</v>
      </c>
      <c r="D1271" s="54">
        <f t="shared" si="39"/>
        <v>365</v>
      </c>
      <c r="E1271" s="55">
        <f>('Все выпуски'!$J$4*'Все выпуски'!$J$8)*((VLOOKUP(IF(C1271="Нет",VLOOKUP(A1271,Оп28_BYN→RUB!$A$2:$C$24,3,0),VLOOKUP((A1271-1),Оп28_BYN→RUB!$A$2:$C$24,3,0)),$B$2:$G$1990,5,0)-VLOOKUP(B1271,$B$2:$G$1990,5,0))/365+(VLOOKUP(IF(C1271="Нет",VLOOKUP(A1271,Оп28_BYN→RUB!$A$2:$C$24,3,0),VLOOKUP((A1271-1),Оп28_BYN→RUB!$A$2:$C$24,3,0)),$B$2:$G$1990,6,0)-VLOOKUP(B1271,$B$2:$G$1990,6,0))/366)</f>
        <v>442.03108951996285</v>
      </c>
      <c r="F1271" s="54">
        <f>COUNTIF(D1272:$D$1990,365)</f>
        <v>353</v>
      </c>
      <c r="G1271" s="54">
        <f>COUNTIF(D1272:$D$1990,366)</f>
        <v>366</v>
      </c>
    </row>
    <row r="1272" spans="1:7" x14ac:dyDescent="0.25">
      <c r="A1272" s="54">
        <f>COUNTIF($C$3:C1272,"Да")</f>
        <v>13</v>
      </c>
      <c r="B1272" s="53">
        <f t="shared" si="38"/>
        <v>46670</v>
      </c>
      <c r="C1272" s="53" t="str">
        <f>IF(ISERROR(VLOOKUP(B1272,Оп28_BYN→RUB!$C$3:$C$24,1,0)),"Нет","Да")</f>
        <v>Нет</v>
      </c>
      <c r="D1272" s="54">
        <f t="shared" si="39"/>
        <v>365</v>
      </c>
      <c r="E1272" s="55">
        <f>('Все выпуски'!$J$4*'Все выпуски'!$J$8)*((VLOOKUP(IF(C1272="Нет",VLOOKUP(A1272,Оп28_BYN→RUB!$A$2:$C$24,3,0),VLOOKUP((A1272-1),Оп28_BYN→RUB!$A$2:$C$24,3,0)),$B$2:$G$1990,5,0)-VLOOKUP(B1272,$B$2:$G$1990,5,0))/365+(VLOOKUP(IF(C1272="Нет",VLOOKUP(A1272,Оп28_BYN→RUB!$A$2:$C$24,3,0),VLOOKUP((A1272-1),Оп28_BYN→RUB!$A$2:$C$24,3,0)),$B$2:$G$1990,6,0)-VLOOKUP(B1272,$B$2:$G$1990,6,0))/366)</f>
        <v>448.72853027026531</v>
      </c>
      <c r="F1272" s="54">
        <f>COUNTIF(D1273:$D$1990,365)</f>
        <v>352</v>
      </c>
      <c r="G1272" s="54">
        <f>COUNTIF(D1273:$D$1990,366)</f>
        <v>366</v>
      </c>
    </row>
    <row r="1273" spans="1:7" x14ac:dyDescent="0.25">
      <c r="A1273" s="54">
        <f>COUNTIF($C$3:C1273,"Да")</f>
        <v>13</v>
      </c>
      <c r="B1273" s="53">
        <f t="shared" si="38"/>
        <v>46671</v>
      </c>
      <c r="C1273" s="53" t="str">
        <f>IF(ISERROR(VLOOKUP(B1273,Оп28_BYN→RUB!$C$3:$C$24,1,0)),"Нет","Да")</f>
        <v>Нет</v>
      </c>
      <c r="D1273" s="54">
        <f t="shared" si="39"/>
        <v>365</v>
      </c>
      <c r="E1273" s="55">
        <f>('Все выпуски'!$J$4*'Все выпуски'!$J$8)*((VLOOKUP(IF(C1273="Нет",VLOOKUP(A1273,Оп28_BYN→RUB!$A$2:$C$24,3,0),VLOOKUP((A1273-1),Оп28_BYN→RUB!$A$2:$C$24,3,0)),$B$2:$G$1990,5,0)-VLOOKUP(B1273,$B$2:$G$1990,5,0))/365+(VLOOKUP(IF(C1273="Нет",VLOOKUP(A1273,Оп28_BYN→RUB!$A$2:$C$24,3,0),VLOOKUP((A1273-1),Оп28_BYN→RUB!$A$2:$C$24,3,0)),$B$2:$G$1990,6,0)-VLOOKUP(B1273,$B$2:$G$1990,6,0))/366)</f>
        <v>455.42597102056783</v>
      </c>
      <c r="F1273" s="54">
        <f>COUNTIF(D1274:$D$1990,365)</f>
        <v>351</v>
      </c>
      <c r="G1273" s="54">
        <f>COUNTIF(D1274:$D$1990,366)</f>
        <v>366</v>
      </c>
    </row>
    <row r="1274" spans="1:7" x14ac:dyDescent="0.25">
      <c r="A1274" s="54">
        <f>COUNTIF($C$3:C1274,"Да")</f>
        <v>13</v>
      </c>
      <c r="B1274" s="53">
        <f t="shared" si="38"/>
        <v>46672</v>
      </c>
      <c r="C1274" s="53" t="str">
        <f>IF(ISERROR(VLOOKUP(B1274,Оп28_BYN→RUB!$C$3:$C$24,1,0)),"Нет","Да")</f>
        <v>Нет</v>
      </c>
      <c r="D1274" s="54">
        <f t="shared" si="39"/>
        <v>365</v>
      </c>
      <c r="E1274" s="55">
        <f>('Все выпуски'!$J$4*'Все выпуски'!$J$8)*((VLOOKUP(IF(C1274="Нет",VLOOKUP(A1274,Оп28_BYN→RUB!$A$2:$C$24,3,0),VLOOKUP((A1274-1),Оп28_BYN→RUB!$A$2:$C$24,3,0)),$B$2:$G$1990,5,0)-VLOOKUP(B1274,$B$2:$G$1990,5,0))/365+(VLOOKUP(IF(C1274="Нет",VLOOKUP(A1274,Оп28_BYN→RUB!$A$2:$C$24,3,0),VLOOKUP((A1274-1),Оп28_BYN→RUB!$A$2:$C$24,3,0)),$B$2:$G$1990,6,0)-VLOOKUP(B1274,$B$2:$G$1990,6,0))/366)</f>
        <v>462.12341177087023</v>
      </c>
      <c r="F1274" s="54">
        <f>COUNTIF(D1275:$D$1990,365)</f>
        <v>350</v>
      </c>
      <c r="G1274" s="54">
        <f>COUNTIF(D1275:$D$1990,366)</f>
        <v>366</v>
      </c>
    </row>
    <row r="1275" spans="1:7" x14ac:dyDescent="0.25">
      <c r="A1275" s="54">
        <f>COUNTIF($C$3:C1275,"Да")</f>
        <v>13</v>
      </c>
      <c r="B1275" s="53">
        <f t="shared" si="38"/>
        <v>46673</v>
      </c>
      <c r="C1275" s="53" t="str">
        <f>IF(ISERROR(VLOOKUP(B1275,Оп28_BYN→RUB!$C$3:$C$24,1,0)),"Нет","Да")</f>
        <v>Нет</v>
      </c>
      <c r="D1275" s="54">
        <f t="shared" si="39"/>
        <v>365</v>
      </c>
      <c r="E1275" s="55">
        <f>('Все выпуски'!$J$4*'Все выпуски'!$J$8)*((VLOOKUP(IF(C1275="Нет",VLOOKUP(A1275,Оп28_BYN→RUB!$A$2:$C$24,3,0),VLOOKUP((A1275-1),Оп28_BYN→RUB!$A$2:$C$24,3,0)),$B$2:$G$1990,5,0)-VLOOKUP(B1275,$B$2:$G$1990,5,0))/365+(VLOOKUP(IF(C1275="Нет",VLOOKUP(A1275,Оп28_BYN→RUB!$A$2:$C$24,3,0),VLOOKUP((A1275-1),Оп28_BYN→RUB!$A$2:$C$24,3,0)),$B$2:$G$1990,6,0)-VLOOKUP(B1275,$B$2:$G$1990,6,0))/366)</f>
        <v>468.8208525211727</v>
      </c>
      <c r="F1275" s="54">
        <f>COUNTIF(D1276:$D$1990,365)</f>
        <v>349</v>
      </c>
      <c r="G1275" s="54">
        <f>COUNTIF(D1276:$D$1990,366)</f>
        <v>366</v>
      </c>
    </row>
    <row r="1276" spans="1:7" x14ac:dyDescent="0.25">
      <c r="A1276" s="54">
        <f>COUNTIF($C$3:C1276,"Да")</f>
        <v>13</v>
      </c>
      <c r="B1276" s="53">
        <f t="shared" si="38"/>
        <v>46674</v>
      </c>
      <c r="C1276" s="53" t="str">
        <f>IF(ISERROR(VLOOKUP(B1276,Оп28_BYN→RUB!$C$3:$C$24,1,0)),"Нет","Да")</f>
        <v>Нет</v>
      </c>
      <c r="D1276" s="54">
        <f t="shared" si="39"/>
        <v>365</v>
      </c>
      <c r="E1276" s="55">
        <f>('Все выпуски'!$J$4*'Все выпуски'!$J$8)*((VLOOKUP(IF(C1276="Нет",VLOOKUP(A1276,Оп28_BYN→RUB!$A$2:$C$24,3,0),VLOOKUP((A1276-1),Оп28_BYN→RUB!$A$2:$C$24,3,0)),$B$2:$G$1990,5,0)-VLOOKUP(B1276,$B$2:$G$1990,5,0))/365+(VLOOKUP(IF(C1276="Нет",VLOOKUP(A1276,Оп28_BYN→RUB!$A$2:$C$24,3,0),VLOOKUP((A1276-1),Оп28_BYN→RUB!$A$2:$C$24,3,0)),$B$2:$G$1990,6,0)-VLOOKUP(B1276,$B$2:$G$1990,6,0))/366)</f>
        <v>475.51829327147522</v>
      </c>
      <c r="F1276" s="54">
        <f>COUNTIF(D1277:$D$1990,365)</f>
        <v>348</v>
      </c>
      <c r="G1276" s="54">
        <f>COUNTIF(D1277:$D$1990,366)</f>
        <v>366</v>
      </c>
    </row>
    <row r="1277" spans="1:7" x14ac:dyDescent="0.25">
      <c r="A1277" s="54">
        <f>COUNTIF($C$3:C1277,"Да")</f>
        <v>13</v>
      </c>
      <c r="B1277" s="53">
        <f t="shared" si="38"/>
        <v>46675</v>
      </c>
      <c r="C1277" s="53" t="str">
        <f>IF(ISERROR(VLOOKUP(B1277,Оп28_BYN→RUB!$C$3:$C$24,1,0)),"Нет","Да")</f>
        <v>Нет</v>
      </c>
      <c r="D1277" s="54">
        <f t="shared" si="39"/>
        <v>365</v>
      </c>
      <c r="E1277" s="55">
        <f>('Все выпуски'!$J$4*'Все выпуски'!$J$8)*((VLOOKUP(IF(C1277="Нет",VLOOKUP(A1277,Оп28_BYN→RUB!$A$2:$C$24,3,0),VLOOKUP((A1277-1),Оп28_BYN→RUB!$A$2:$C$24,3,0)),$B$2:$G$1990,5,0)-VLOOKUP(B1277,$B$2:$G$1990,5,0))/365+(VLOOKUP(IF(C1277="Нет",VLOOKUP(A1277,Оп28_BYN→RUB!$A$2:$C$24,3,0),VLOOKUP((A1277-1),Оп28_BYN→RUB!$A$2:$C$24,3,0)),$B$2:$G$1990,6,0)-VLOOKUP(B1277,$B$2:$G$1990,6,0))/366)</f>
        <v>482.21573402177762</v>
      </c>
      <c r="F1277" s="54">
        <f>COUNTIF(D1278:$D$1990,365)</f>
        <v>347</v>
      </c>
      <c r="G1277" s="54">
        <f>COUNTIF(D1278:$D$1990,366)</f>
        <v>366</v>
      </c>
    </row>
    <row r="1278" spans="1:7" x14ac:dyDescent="0.25">
      <c r="A1278" s="54">
        <f>COUNTIF($C$3:C1278,"Да")</f>
        <v>13</v>
      </c>
      <c r="B1278" s="53">
        <f t="shared" si="38"/>
        <v>46676</v>
      </c>
      <c r="C1278" s="53" t="str">
        <f>IF(ISERROR(VLOOKUP(B1278,Оп28_BYN→RUB!$C$3:$C$24,1,0)),"Нет","Да")</f>
        <v>Нет</v>
      </c>
      <c r="D1278" s="54">
        <f t="shared" si="39"/>
        <v>365</v>
      </c>
      <c r="E1278" s="55">
        <f>('Все выпуски'!$J$4*'Все выпуски'!$J$8)*((VLOOKUP(IF(C1278="Нет",VLOOKUP(A1278,Оп28_BYN→RUB!$A$2:$C$24,3,0),VLOOKUP((A1278-1),Оп28_BYN→RUB!$A$2:$C$24,3,0)),$B$2:$G$1990,5,0)-VLOOKUP(B1278,$B$2:$G$1990,5,0))/365+(VLOOKUP(IF(C1278="Нет",VLOOKUP(A1278,Оп28_BYN→RUB!$A$2:$C$24,3,0),VLOOKUP((A1278-1),Оп28_BYN→RUB!$A$2:$C$24,3,0)),$B$2:$G$1990,6,0)-VLOOKUP(B1278,$B$2:$G$1990,6,0))/366)</f>
        <v>488.91317477208014</v>
      </c>
      <c r="F1278" s="54">
        <f>COUNTIF(D1279:$D$1990,365)</f>
        <v>346</v>
      </c>
      <c r="G1278" s="54">
        <f>COUNTIF(D1279:$D$1990,366)</f>
        <v>366</v>
      </c>
    </row>
    <row r="1279" spans="1:7" x14ac:dyDescent="0.25">
      <c r="A1279" s="54">
        <f>COUNTIF($C$3:C1279,"Да")</f>
        <v>13</v>
      </c>
      <c r="B1279" s="53">
        <f t="shared" si="38"/>
        <v>46677</v>
      </c>
      <c r="C1279" s="53" t="str">
        <f>IF(ISERROR(VLOOKUP(B1279,Оп28_BYN→RUB!$C$3:$C$24,1,0)),"Нет","Да")</f>
        <v>Нет</v>
      </c>
      <c r="D1279" s="54">
        <f t="shared" si="39"/>
        <v>365</v>
      </c>
      <c r="E1279" s="55">
        <f>('Все выпуски'!$J$4*'Все выпуски'!$J$8)*((VLOOKUP(IF(C1279="Нет",VLOOKUP(A1279,Оп28_BYN→RUB!$A$2:$C$24,3,0),VLOOKUP((A1279-1),Оп28_BYN→RUB!$A$2:$C$24,3,0)),$B$2:$G$1990,5,0)-VLOOKUP(B1279,$B$2:$G$1990,5,0))/365+(VLOOKUP(IF(C1279="Нет",VLOOKUP(A1279,Оп28_BYN→RUB!$A$2:$C$24,3,0),VLOOKUP((A1279-1),Оп28_BYN→RUB!$A$2:$C$24,3,0)),$B$2:$G$1990,6,0)-VLOOKUP(B1279,$B$2:$G$1990,6,0))/366)</f>
        <v>495.6106155223826</v>
      </c>
      <c r="F1279" s="54">
        <f>COUNTIF(D1280:$D$1990,365)</f>
        <v>345</v>
      </c>
      <c r="G1279" s="54">
        <f>COUNTIF(D1280:$D$1990,366)</f>
        <v>366</v>
      </c>
    </row>
    <row r="1280" spans="1:7" x14ac:dyDescent="0.25">
      <c r="A1280" s="54">
        <f>COUNTIF($C$3:C1280,"Да")</f>
        <v>13</v>
      </c>
      <c r="B1280" s="53">
        <f t="shared" si="38"/>
        <v>46678</v>
      </c>
      <c r="C1280" s="53" t="str">
        <f>IF(ISERROR(VLOOKUP(B1280,Оп28_BYN→RUB!$C$3:$C$24,1,0)),"Нет","Да")</f>
        <v>Нет</v>
      </c>
      <c r="D1280" s="54">
        <f t="shared" si="39"/>
        <v>365</v>
      </c>
      <c r="E1280" s="55">
        <f>('Все выпуски'!$J$4*'Все выпуски'!$J$8)*((VLOOKUP(IF(C1280="Нет",VLOOKUP(A1280,Оп28_BYN→RUB!$A$2:$C$24,3,0),VLOOKUP((A1280-1),Оп28_BYN→RUB!$A$2:$C$24,3,0)),$B$2:$G$1990,5,0)-VLOOKUP(B1280,$B$2:$G$1990,5,0))/365+(VLOOKUP(IF(C1280="Нет",VLOOKUP(A1280,Оп28_BYN→RUB!$A$2:$C$24,3,0),VLOOKUP((A1280-1),Оп28_BYN→RUB!$A$2:$C$24,3,0)),$B$2:$G$1990,6,0)-VLOOKUP(B1280,$B$2:$G$1990,6,0))/366)</f>
        <v>502.30805627268501</v>
      </c>
      <c r="F1280" s="54">
        <f>COUNTIF(D1281:$D$1990,365)</f>
        <v>344</v>
      </c>
      <c r="G1280" s="54">
        <f>COUNTIF(D1281:$D$1990,366)</f>
        <v>366</v>
      </c>
    </row>
    <row r="1281" spans="1:7" x14ac:dyDescent="0.25">
      <c r="A1281" s="54">
        <f>COUNTIF($C$3:C1281,"Да")</f>
        <v>13</v>
      </c>
      <c r="B1281" s="53">
        <f t="shared" si="38"/>
        <v>46679</v>
      </c>
      <c r="C1281" s="53" t="str">
        <f>IF(ISERROR(VLOOKUP(B1281,Оп28_BYN→RUB!$C$3:$C$24,1,0)),"Нет","Да")</f>
        <v>Нет</v>
      </c>
      <c r="D1281" s="54">
        <f t="shared" si="39"/>
        <v>365</v>
      </c>
      <c r="E1281" s="55">
        <f>('Все выпуски'!$J$4*'Все выпуски'!$J$8)*((VLOOKUP(IF(C1281="Нет",VLOOKUP(A1281,Оп28_BYN→RUB!$A$2:$C$24,3,0),VLOOKUP((A1281-1),Оп28_BYN→RUB!$A$2:$C$24,3,0)),$B$2:$G$1990,5,0)-VLOOKUP(B1281,$B$2:$G$1990,5,0))/365+(VLOOKUP(IF(C1281="Нет",VLOOKUP(A1281,Оп28_BYN→RUB!$A$2:$C$24,3,0),VLOOKUP((A1281-1),Оп28_BYN→RUB!$A$2:$C$24,3,0)),$B$2:$G$1990,6,0)-VLOOKUP(B1281,$B$2:$G$1990,6,0))/366)</f>
        <v>509.00549702298753</v>
      </c>
      <c r="F1281" s="54">
        <f>COUNTIF(D1282:$D$1990,365)</f>
        <v>343</v>
      </c>
      <c r="G1281" s="54">
        <f>COUNTIF(D1282:$D$1990,366)</f>
        <v>366</v>
      </c>
    </row>
    <row r="1282" spans="1:7" x14ac:dyDescent="0.25">
      <c r="A1282" s="54">
        <f>COUNTIF($C$3:C1282,"Да")</f>
        <v>13</v>
      </c>
      <c r="B1282" s="53">
        <f t="shared" si="38"/>
        <v>46680</v>
      </c>
      <c r="C1282" s="53" t="str">
        <f>IF(ISERROR(VLOOKUP(B1282,Оп28_BYN→RUB!$C$3:$C$24,1,0)),"Нет","Да")</f>
        <v>Нет</v>
      </c>
      <c r="D1282" s="54">
        <f t="shared" si="39"/>
        <v>365</v>
      </c>
      <c r="E1282" s="55">
        <f>('Все выпуски'!$J$4*'Все выпуски'!$J$8)*((VLOOKUP(IF(C1282="Нет",VLOOKUP(A1282,Оп28_BYN→RUB!$A$2:$C$24,3,0),VLOOKUP((A1282-1),Оп28_BYN→RUB!$A$2:$C$24,3,0)),$B$2:$G$1990,5,0)-VLOOKUP(B1282,$B$2:$G$1990,5,0))/365+(VLOOKUP(IF(C1282="Нет",VLOOKUP(A1282,Оп28_BYN→RUB!$A$2:$C$24,3,0),VLOOKUP((A1282-1),Оп28_BYN→RUB!$A$2:$C$24,3,0)),$B$2:$G$1990,6,0)-VLOOKUP(B1282,$B$2:$G$1990,6,0))/366)</f>
        <v>515.70293777328993</v>
      </c>
      <c r="F1282" s="54">
        <f>COUNTIF(D1283:$D$1990,365)</f>
        <v>342</v>
      </c>
      <c r="G1282" s="54">
        <f>COUNTIF(D1283:$D$1990,366)</f>
        <v>366</v>
      </c>
    </row>
    <row r="1283" spans="1:7" x14ac:dyDescent="0.25">
      <c r="A1283" s="54">
        <f>COUNTIF($C$3:C1283,"Да")</f>
        <v>13</v>
      </c>
      <c r="B1283" s="53">
        <f t="shared" si="38"/>
        <v>46681</v>
      </c>
      <c r="C1283" s="53" t="str">
        <f>IF(ISERROR(VLOOKUP(B1283,Оп28_BYN→RUB!$C$3:$C$24,1,0)),"Нет","Да")</f>
        <v>Нет</v>
      </c>
      <c r="D1283" s="54">
        <f t="shared" si="39"/>
        <v>365</v>
      </c>
      <c r="E1283" s="55">
        <f>('Все выпуски'!$J$4*'Все выпуски'!$J$8)*((VLOOKUP(IF(C1283="Нет",VLOOKUP(A1283,Оп28_BYN→RUB!$A$2:$C$24,3,0),VLOOKUP((A1283-1),Оп28_BYN→RUB!$A$2:$C$24,3,0)),$B$2:$G$1990,5,0)-VLOOKUP(B1283,$B$2:$G$1990,5,0))/365+(VLOOKUP(IF(C1283="Нет",VLOOKUP(A1283,Оп28_BYN→RUB!$A$2:$C$24,3,0),VLOOKUP((A1283-1),Оп28_BYN→RUB!$A$2:$C$24,3,0)),$B$2:$G$1990,6,0)-VLOOKUP(B1283,$B$2:$G$1990,6,0))/366)</f>
        <v>522.40037852359251</v>
      </c>
      <c r="F1283" s="54">
        <f>COUNTIF(D1284:$D$1990,365)</f>
        <v>341</v>
      </c>
      <c r="G1283" s="54">
        <f>COUNTIF(D1284:$D$1990,366)</f>
        <v>366</v>
      </c>
    </row>
    <row r="1284" spans="1:7" x14ac:dyDescent="0.25">
      <c r="A1284" s="54">
        <f>COUNTIF($C$3:C1284,"Да")</f>
        <v>13</v>
      </c>
      <c r="B1284" s="53">
        <f t="shared" ref="B1284:B1347" si="40">B1283+1</f>
        <v>46682</v>
      </c>
      <c r="C1284" s="53" t="str">
        <f>IF(ISERROR(VLOOKUP(B1284,Оп28_BYN→RUB!$C$3:$C$24,1,0)),"Нет","Да")</f>
        <v>Нет</v>
      </c>
      <c r="D1284" s="54">
        <f t="shared" ref="D1284:D1345" si="41">IF(MOD(YEAR(B1284),4)=0,366,365)</f>
        <v>365</v>
      </c>
      <c r="E1284" s="55">
        <f>('Все выпуски'!$J$4*'Все выпуски'!$J$8)*((VLOOKUP(IF(C1284="Нет",VLOOKUP(A1284,Оп28_BYN→RUB!$A$2:$C$24,3,0),VLOOKUP((A1284-1),Оп28_BYN→RUB!$A$2:$C$24,3,0)),$B$2:$G$1990,5,0)-VLOOKUP(B1284,$B$2:$G$1990,5,0))/365+(VLOOKUP(IF(C1284="Нет",VLOOKUP(A1284,Оп28_BYN→RUB!$A$2:$C$24,3,0),VLOOKUP((A1284-1),Оп28_BYN→RUB!$A$2:$C$24,3,0)),$B$2:$G$1990,6,0)-VLOOKUP(B1284,$B$2:$G$1990,6,0))/366)</f>
        <v>529.09781927389497</v>
      </c>
      <c r="F1284" s="54">
        <f>COUNTIF(D1285:$D$1990,365)</f>
        <v>340</v>
      </c>
      <c r="G1284" s="54">
        <f>COUNTIF(D1285:$D$1990,366)</f>
        <v>366</v>
      </c>
    </row>
    <row r="1285" spans="1:7" x14ac:dyDescent="0.25">
      <c r="A1285" s="54">
        <f>COUNTIF($C$3:C1285,"Да")</f>
        <v>13</v>
      </c>
      <c r="B1285" s="53">
        <f t="shared" si="40"/>
        <v>46683</v>
      </c>
      <c r="C1285" s="53" t="str">
        <f>IF(ISERROR(VLOOKUP(B1285,Оп28_BYN→RUB!$C$3:$C$24,1,0)),"Нет","Да")</f>
        <v>Нет</v>
      </c>
      <c r="D1285" s="54">
        <f t="shared" si="41"/>
        <v>365</v>
      </c>
      <c r="E1285" s="55">
        <f>('Все выпуски'!$J$4*'Все выпуски'!$J$8)*((VLOOKUP(IF(C1285="Нет",VLOOKUP(A1285,Оп28_BYN→RUB!$A$2:$C$24,3,0),VLOOKUP((A1285-1),Оп28_BYN→RUB!$A$2:$C$24,3,0)),$B$2:$G$1990,5,0)-VLOOKUP(B1285,$B$2:$G$1990,5,0))/365+(VLOOKUP(IF(C1285="Нет",VLOOKUP(A1285,Оп28_BYN→RUB!$A$2:$C$24,3,0),VLOOKUP((A1285-1),Оп28_BYN→RUB!$A$2:$C$24,3,0)),$B$2:$G$1990,6,0)-VLOOKUP(B1285,$B$2:$G$1990,6,0))/366)</f>
        <v>535.79526002419732</v>
      </c>
      <c r="F1285" s="54">
        <f>COUNTIF(D1286:$D$1990,365)</f>
        <v>339</v>
      </c>
      <c r="G1285" s="54">
        <f>COUNTIF(D1286:$D$1990,366)</f>
        <v>366</v>
      </c>
    </row>
    <row r="1286" spans="1:7" x14ac:dyDescent="0.25">
      <c r="A1286" s="54">
        <f>COUNTIF($C$3:C1286,"Да")</f>
        <v>13</v>
      </c>
      <c r="B1286" s="53">
        <f t="shared" si="40"/>
        <v>46684</v>
      </c>
      <c r="C1286" s="53" t="str">
        <f>IF(ISERROR(VLOOKUP(B1286,Оп28_BYN→RUB!$C$3:$C$24,1,0)),"Нет","Да")</f>
        <v>Нет</v>
      </c>
      <c r="D1286" s="54">
        <f t="shared" si="41"/>
        <v>365</v>
      </c>
      <c r="E1286" s="55">
        <f>('Все выпуски'!$J$4*'Все выпуски'!$J$8)*((VLOOKUP(IF(C1286="Нет",VLOOKUP(A1286,Оп28_BYN→RUB!$A$2:$C$24,3,0),VLOOKUP((A1286-1),Оп28_BYN→RUB!$A$2:$C$24,3,0)),$B$2:$G$1990,5,0)-VLOOKUP(B1286,$B$2:$G$1990,5,0))/365+(VLOOKUP(IF(C1286="Нет",VLOOKUP(A1286,Оп28_BYN→RUB!$A$2:$C$24,3,0),VLOOKUP((A1286-1),Оп28_BYN→RUB!$A$2:$C$24,3,0)),$B$2:$G$1990,6,0)-VLOOKUP(B1286,$B$2:$G$1990,6,0))/366)</f>
        <v>542.49270077449989</v>
      </c>
      <c r="F1286" s="54">
        <f>COUNTIF(D1287:$D$1990,365)</f>
        <v>338</v>
      </c>
      <c r="G1286" s="54">
        <f>COUNTIF(D1287:$D$1990,366)</f>
        <v>366</v>
      </c>
    </row>
    <row r="1287" spans="1:7" x14ac:dyDescent="0.25">
      <c r="A1287" s="54">
        <f>COUNTIF($C$3:C1287,"Да")</f>
        <v>13</v>
      </c>
      <c r="B1287" s="53">
        <f t="shared" si="40"/>
        <v>46685</v>
      </c>
      <c r="C1287" s="53" t="str">
        <f>IF(ISERROR(VLOOKUP(B1287,Оп28_BYN→RUB!$C$3:$C$24,1,0)),"Нет","Да")</f>
        <v>Нет</v>
      </c>
      <c r="D1287" s="54">
        <f t="shared" si="41"/>
        <v>365</v>
      </c>
      <c r="E1287" s="55">
        <f>('Все выпуски'!$J$4*'Все выпуски'!$J$8)*((VLOOKUP(IF(C1287="Нет",VLOOKUP(A1287,Оп28_BYN→RUB!$A$2:$C$24,3,0),VLOOKUP((A1287-1),Оп28_BYN→RUB!$A$2:$C$24,3,0)),$B$2:$G$1990,5,0)-VLOOKUP(B1287,$B$2:$G$1990,5,0))/365+(VLOOKUP(IF(C1287="Нет",VLOOKUP(A1287,Оп28_BYN→RUB!$A$2:$C$24,3,0),VLOOKUP((A1287-1),Оп28_BYN→RUB!$A$2:$C$24,3,0)),$B$2:$G$1990,6,0)-VLOOKUP(B1287,$B$2:$G$1990,6,0))/366)</f>
        <v>549.19014152480236</v>
      </c>
      <c r="F1287" s="54">
        <f>COUNTIF(D1288:$D$1990,365)</f>
        <v>337</v>
      </c>
      <c r="G1287" s="54">
        <f>COUNTIF(D1288:$D$1990,366)</f>
        <v>366</v>
      </c>
    </row>
    <row r="1288" spans="1:7" x14ac:dyDescent="0.25">
      <c r="A1288" s="54">
        <f>COUNTIF($C$3:C1288,"Да")</f>
        <v>13</v>
      </c>
      <c r="B1288" s="53">
        <f t="shared" si="40"/>
        <v>46686</v>
      </c>
      <c r="C1288" s="53" t="str">
        <f>IF(ISERROR(VLOOKUP(B1288,Оп28_BYN→RUB!$C$3:$C$24,1,0)),"Нет","Да")</f>
        <v>Нет</v>
      </c>
      <c r="D1288" s="54">
        <f t="shared" si="41"/>
        <v>365</v>
      </c>
      <c r="E1288" s="55">
        <f>('Все выпуски'!$J$4*'Все выпуски'!$J$8)*((VLOOKUP(IF(C1288="Нет",VLOOKUP(A1288,Оп28_BYN→RUB!$A$2:$C$24,3,0),VLOOKUP((A1288-1),Оп28_BYN→RUB!$A$2:$C$24,3,0)),$B$2:$G$1990,5,0)-VLOOKUP(B1288,$B$2:$G$1990,5,0))/365+(VLOOKUP(IF(C1288="Нет",VLOOKUP(A1288,Оп28_BYN→RUB!$A$2:$C$24,3,0),VLOOKUP((A1288-1),Оп28_BYN→RUB!$A$2:$C$24,3,0)),$B$2:$G$1990,6,0)-VLOOKUP(B1288,$B$2:$G$1990,6,0))/366)</f>
        <v>555.88758227510482</v>
      </c>
      <c r="F1288" s="54">
        <f>COUNTIF(D1289:$D$1990,365)</f>
        <v>336</v>
      </c>
      <c r="G1288" s="54">
        <f>COUNTIF(D1289:$D$1990,366)</f>
        <v>366</v>
      </c>
    </row>
    <row r="1289" spans="1:7" x14ac:dyDescent="0.25">
      <c r="A1289" s="54">
        <f>COUNTIF($C$3:C1289,"Да")</f>
        <v>13</v>
      </c>
      <c r="B1289" s="53">
        <f t="shared" si="40"/>
        <v>46687</v>
      </c>
      <c r="C1289" s="53" t="str">
        <f>IF(ISERROR(VLOOKUP(B1289,Оп28_BYN→RUB!$C$3:$C$24,1,0)),"Нет","Да")</f>
        <v>Нет</v>
      </c>
      <c r="D1289" s="54">
        <f t="shared" si="41"/>
        <v>365</v>
      </c>
      <c r="E1289" s="55">
        <f>('Все выпуски'!$J$4*'Все выпуски'!$J$8)*((VLOOKUP(IF(C1289="Нет",VLOOKUP(A1289,Оп28_BYN→RUB!$A$2:$C$24,3,0),VLOOKUP((A1289-1),Оп28_BYN→RUB!$A$2:$C$24,3,0)),$B$2:$G$1990,5,0)-VLOOKUP(B1289,$B$2:$G$1990,5,0))/365+(VLOOKUP(IF(C1289="Нет",VLOOKUP(A1289,Оп28_BYN→RUB!$A$2:$C$24,3,0),VLOOKUP((A1289-1),Оп28_BYN→RUB!$A$2:$C$24,3,0)),$B$2:$G$1990,6,0)-VLOOKUP(B1289,$B$2:$G$1990,6,0))/366)</f>
        <v>562.58502302540728</v>
      </c>
      <c r="F1289" s="54">
        <f>COUNTIF(D1290:$D$1990,365)</f>
        <v>335</v>
      </c>
      <c r="G1289" s="54">
        <f>COUNTIF(D1290:$D$1990,366)</f>
        <v>366</v>
      </c>
    </row>
    <row r="1290" spans="1:7" x14ac:dyDescent="0.25">
      <c r="A1290" s="54">
        <f>COUNTIF($C$3:C1290,"Да")</f>
        <v>13</v>
      </c>
      <c r="B1290" s="53">
        <f t="shared" si="40"/>
        <v>46688</v>
      </c>
      <c r="C1290" s="53" t="str">
        <f>IF(ISERROR(VLOOKUP(B1290,Оп28_BYN→RUB!$C$3:$C$24,1,0)),"Нет","Да")</f>
        <v>Нет</v>
      </c>
      <c r="D1290" s="54">
        <f t="shared" si="41"/>
        <v>365</v>
      </c>
      <c r="E1290" s="55">
        <f>('Все выпуски'!$J$4*'Все выпуски'!$J$8)*((VLOOKUP(IF(C1290="Нет",VLOOKUP(A1290,Оп28_BYN→RUB!$A$2:$C$24,3,0),VLOOKUP((A1290-1),Оп28_BYN→RUB!$A$2:$C$24,3,0)),$B$2:$G$1990,5,0)-VLOOKUP(B1290,$B$2:$G$1990,5,0))/365+(VLOOKUP(IF(C1290="Нет",VLOOKUP(A1290,Оп28_BYN→RUB!$A$2:$C$24,3,0),VLOOKUP((A1290-1),Оп28_BYN→RUB!$A$2:$C$24,3,0)),$B$2:$G$1990,6,0)-VLOOKUP(B1290,$B$2:$G$1990,6,0))/366)</f>
        <v>569.28246377570974</v>
      </c>
      <c r="F1290" s="54">
        <f>COUNTIF(D1291:$D$1990,365)</f>
        <v>334</v>
      </c>
      <c r="G1290" s="54">
        <f>COUNTIF(D1291:$D$1990,366)</f>
        <v>366</v>
      </c>
    </row>
    <row r="1291" spans="1:7" x14ac:dyDescent="0.25">
      <c r="A1291" s="54">
        <f>COUNTIF($C$3:C1291,"Да")</f>
        <v>13</v>
      </c>
      <c r="B1291" s="53">
        <f t="shared" si="40"/>
        <v>46689</v>
      </c>
      <c r="C1291" s="53" t="str">
        <f>IF(ISERROR(VLOOKUP(B1291,Оп28_BYN→RUB!$C$3:$C$24,1,0)),"Нет","Да")</f>
        <v>Нет</v>
      </c>
      <c r="D1291" s="54">
        <f t="shared" si="41"/>
        <v>365</v>
      </c>
      <c r="E1291" s="55">
        <f>('Все выпуски'!$J$4*'Все выпуски'!$J$8)*((VLOOKUP(IF(C1291="Нет",VLOOKUP(A1291,Оп28_BYN→RUB!$A$2:$C$24,3,0),VLOOKUP((A1291-1),Оп28_BYN→RUB!$A$2:$C$24,3,0)),$B$2:$G$1990,5,0)-VLOOKUP(B1291,$B$2:$G$1990,5,0))/365+(VLOOKUP(IF(C1291="Нет",VLOOKUP(A1291,Оп28_BYN→RUB!$A$2:$C$24,3,0),VLOOKUP((A1291-1),Оп28_BYN→RUB!$A$2:$C$24,3,0)),$B$2:$G$1990,6,0)-VLOOKUP(B1291,$B$2:$G$1990,6,0))/366)</f>
        <v>575.97990452601221</v>
      </c>
      <c r="F1291" s="54">
        <f>COUNTIF(D1292:$D$1990,365)</f>
        <v>333</v>
      </c>
      <c r="G1291" s="54">
        <f>COUNTIF(D1292:$D$1990,366)</f>
        <v>366</v>
      </c>
    </row>
    <row r="1292" spans="1:7" x14ac:dyDescent="0.25">
      <c r="A1292" s="54">
        <f>COUNTIF($C$3:C1292,"Да")</f>
        <v>13</v>
      </c>
      <c r="B1292" s="53">
        <f t="shared" si="40"/>
        <v>46690</v>
      </c>
      <c r="C1292" s="53" t="str">
        <f>IF(ISERROR(VLOOKUP(B1292,Оп28_BYN→RUB!$C$3:$C$24,1,0)),"Нет","Да")</f>
        <v>Нет</v>
      </c>
      <c r="D1292" s="54">
        <f t="shared" si="41"/>
        <v>365</v>
      </c>
      <c r="E1292" s="55">
        <f>('Все выпуски'!$J$4*'Все выпуски'!$J$8)*((VLOOKUP(IF(C1292="Нет",VLOOKUP(A1292,Оп28_BYN→RUB!$A$2:$C$24,3,0),VLOOKUP((A1292-1),Оп28_BYN→RUB!$A$2:$C$24,3,0)),$B$2:$G$1990,5,0)-VLOOKUP(B1292,$B$2:$G$1990,5,0))/365+(VLOOKUP(IF(C1292="Нет",VLOOKUP(A1292,Оп28_BYN→RUB!$A$2:$C$24,3,0),VLOOKUP((A1292-1),Оп28_BYN→RUB!$A$2:$C$24,3,0)),$B$2:$G$1990,6,0)-VLOOKUP(B1292,$B$2:$G$1990,6,0))/366)</f>
        <v>582.67734527631467</v>
      </c>
      <c r="F1292" s="54">
        <f>COUNTIF(D1293:$D$1990,365)</f>
        <v>332</v>
      </c>
      <c r="G1292" s="54">
        <f>COUNTIF(D1293:$D$1990,366)</f>
        <v>366</v>
      </c>
    </row>
    <row r="1293" spans="1:7" x14ac:dyDescent="0.25">
      <c r="A1293" s="54">
        <f>COUNTIF($C$3:C1293,"Да")</f>
        <v>13</v>
      </c>
      <c r="B1293" s="53">
        <f t="shared" si="40"/>
        <v>46691</v>
      </c>
      <c r="C1293" s="53" t="str">
        <f>IF(ISERROR(VLOOKUP(B1293,Оп28_BYN→RUB!$C$3:$C$24,1,0)),"Нет","Да")</f>
        <v>Нет</v>
      </c>
      <c r="D1293" s="54">
        <f t="shared" si="41"/>
        <v>365</v>
      </c>
      <c r="E1293" s="55">
        <f>('Все выпуски'!$J$4*'Все выпуски'!$J$8)*((VLOOKUP(IF(C1293="Нет",VLOOKUP(A1293,Оп28_BYN→RUB!$A$2:$C$24,3,0),VLOOKUP((A1293-1),Оп28_BYN→RUB!$A$2:$C$24,3,0)),$B$2:$G$1990,5,0)-VLOOKUP(B1293,$B$2:$G$1990,5,0))/365+(VLOOKUP(IF(C1293="Нет",VLOOKUP(A1293,Оп28_BYN→RUB!$A$2:$C$24,3,0),VLOOKUP((A1293-1),Оп28_BYN→RUB!$A$2:$C$24,3,0)),$B$2:$G$1990,6,0)-VLOOKUP(B1293,$B$2:$G$1990,6,0))/366)</f>
        <v>589.37478602661713</v>
      </c>
      <c r="F1293" s="54">
        <f>COUNTIF(D1294:$D$1990,365)</f>
        <v>331</v>
      </c>
      <c r="G1293" s="54">
        <f>COUNTIF(D1294:$D$1990,366)</f>
        <v>366</v>
      </c>
    </row>
    <row r="1294" spans="1:7" x14ac:dyDescent="0.25">
      <c r="A1294" s="54">
        <f>COUNTIF($C$3:C1294,"Да")</f>
        <v>13</v>
      </c>
      <c r="B1294" s="53">
        <f t="shared" si="40"/>
        <v>46692</v>
      </c>
      <c r="C1294" s="53" t="str">
        <f>IF(ISERROR(VLOOKUP(B1294,Оп28_BYN→RUB!$C$3:$C$24,1,0)),"Нет","Да")</f>
        <v>Нет</v>
      </c>
      <c r="D1294" s="54">
        <f t="shared" si="41"/>
        <v>365</v>
      </c>
      <c r="E1294" s="55">
        <f>('Все выпуски'!$J$4*'Все выпуски'!$J$8)*((VLOOKUP(IF(C1294="Нет",VLOOKUP(A1294,Оп28_BYN→RUB!$A$2:$C$24,3,0),VLOOKUP((A1294-1),Оп28_BYN→RUB!$A$2:$C$24,3,0)),$B$2:$G$1990,5,0)-VLOOKUP(B1294,$B$2:$G$1990,5,0))/365+(VLOOKUP(IF(C1294="Нет",VLOOKUP(A1294,Оп28_BYN→RUB!$A$2:$C$24,3,0),VLOOKUP((A1294-1),Оп28_BYN→RUB!$A$2:$C$24,3,0)),$B$2:$G$1990,6,0)-VLOOKUP(B1294,$B$2:$G$1990,6,0))/366)</f>
        <v>596.07222677691959</v>
      </c>
      <c r="F1294" s="54">
        <f>COUNTIF(D1295:$D$1990,365)</f>
        <v>330</v>
      </c>
      <c r="G1294" s="54">
        <f>COUNTIF(D1295:$D$1990,366)</f>
        <v>366</v>
      </c>
    </row>
    <row r="1295" spans="1:7" x14ac:dyDescent="0.25">
      <c r="A1295" s="54">
        <f>COUNTIF($C$3:C1295,"Да")</f>
        <v>13</v>
      </c>
      <c r="B1295" s="53">
        <f t="shared" si="40"/>
        <v>46693</v>
      </c>
      <c r="C1295" s="53" t="str">
        <f>IF(ISERROR(VLOOKUP(B1295,Оп28_BYN→RUB!$C$3:$C$24,1,0)),"Нет","Да")</f>
        <v>Нет</v>
      </c>
      <c r="D1295" s="54">
        <f t="shared" si="41"/>
        <v>365</v>
      </c>
      <c r="E1295" s="55">
        <f>('Все выпуски'!$J$4*'Все выпуски'!$J$8)*((VLOOKUP(IF(C1295="Нет",VLOOKUP(A1295,Оп28_BYN→RUB!$A$2:$C$24,3,0),VLOOKUP((A1295-1),Оп28_BYN→RUB!$A$2:$C$24,3,0)),$B$2:$G$1990,5,0)-VLOOKUP(B1295,$B$2:$G$1990,5,0))/365+(VLOOKUP(IF(C1295="Нет",VLOOKUP(A1295,Оп28_BYN→RUB!$A$2:$C$24,3,0),VLOOKUP((A1295-1),Оп28_BYN→RUB!$A$2:$C$24,3,0)),$B$2:$G$1990,6,0)-VLOOKUP(B1295,$B$2:$G$1990,6,0))/366)</f>
        <v>602.76966752722205</v>
      </c>
      <c r="F1295" s="54">
        <f>COUNTIF(D1296:$D$1990,365)</f>
        <v>329</v>
      </c>
      <c r="G1295" s="54">
        <f>COUNTIF(D1296:$D$1990,366)</f>
        <v>366</v>
      </c>
    </row>
    <row r="1296" spans="1:7" x14ac:dyDescent="0.25">
      <c r="A1296" s="54">
        <f>COUNTIF($C$3:C1296,"Да")</f>
        <v>13</v>
      </c>
      <c r="B1296" s="53">
        <f t="shared" si="40"/>
        <v>46694</v>
      </c>
      <c r="C1296" s="53" t="str">
        <f>IF(ISERROR(VLOOKUP(B1296,Оп28_BYN→RUB!$C$3:$C$24,1,0)),"Нет","Да")</f>
        <v>Нет</v>
      </c>
      <c r="D1296" s="54">
        <f t="shared" si="41"/>
        <v>365</v>
      </c>
      <c r="E1296" s="55">
        <f>('Все выпуски'!$J$4*'Все выпуски'!$J$8)*((VLOOKUP(IF(C1296="Нет",VLOOKUP(A1296,Оп28_BYN→RUB!$A$2:$C$24,3,0),VLOOKUP((A1296-1),Оп28_BYN→RUB!$A$2:$C$24,3,0)),$B$2:$G$1990,5,0)-VLOOKUP(B1296,$B$2:$G$1990,5,0))/365+(VLOOKUP(IF(C1296="Нет",VLOOKUP(A1296,Оп28_BYN→RUB!$A$2:$C$24,3,0),VLOOKUP((A1296-1),Оп28_BYN→RUB!$A$2:$C$24,3,0)),$B$2:$G$1990,6,0)-VLOOKUP(B1296,$B$2:$G$1990,6,0))/366)</f>
        <v>609.46710827752452</v>
      </c>
      <c r="F1296" s="54">
        <f>COUNTIF(D1297:$D$1990,365)</f>
        <v>328</v>
      </c>
      <c r="G1296" s="54">
        <f>COUNTIF(D1297:$D$1990,366)</f>
        <v>366</v>
      </c>
    </row>
    <row r="1297" spans="1:7" x14ac:dyDescent="0.25">
      <c r="A1297" s="54">
        <f>COUNTIF($C$3:C1297,"Да")</f>
        <v>14</v>
      </c>
      <c r="B1297" s="53">
        <f t="shared" si="40"/>
        <v>46695</v>
      </c>
      <c r="C1297" s="53" t="str">
        <f>IF(ISERROR(VLOOKUP(B1297,Оп28_BYN→RUB!$C$3:$C$24,1,0)),"Нет","Да")</f>
        <v>Да</v>
      </c>
      <c r="D1297" s="54">
        <f t="shared" si="41"/>
        <v>365</v>
      </c>
      <c r="E1297" s="55">
        <f>('Все выпуски'!$J$4*'Все выпуски'!$J$8)*((VLOOKUP(IF(C1297="Нет",VLOOKUP(A1297,Оп28_BYN→RUB!$A$2:$C$24,3,0),VLOOKUP((A1297-1),Оп28_BYN→RUB!$A$2:$C$24,3,0)),$B$2:$G$1990,5,0)-VLOOKUP(B1297,$B$2:$G$1990,5,0))/365+(VLOOKUP(IF(C1297="Нет",VLOOKUP(A1297,Оп28_BYN→RUB!$A$2:$C$24,3,0),VLOOKUP((A1297-1),Оп28_BYN→RUB!$A$2:$C$24,3,0)),$B$2:$G$1990,6,0)-VLOOKUP(B1297,$B$2:$G$1990,6,0))/366)</f>
        <v>616.16454902782709</v>
      </c>
      <c r="F1297" s="54">
        <f>COUNTIF(D1298:$D$1990,365)</f>
        <v>327</v>
      </c>
      <c r="G1297" s="54">
        <f>COUNTIF(D1298:$D$1990,366)</f>
        <v>366</v>
      </c>
    </row>
    <row r="1298" spans="1:7" x14ac:dyDescent="0.25">
      <c r="A1298" s="54">
        <f>COUNTIF($C$3:C1298,"Да")</f>
        <v>14</v>
      </c>
      <c r="B1298" s="53">
        <f t="shared" si="40"/>
        <v>46696</v>
      </c>
      <c r="C1298" s="53" t="str">
        <f>IF(ISERROR(VLOOKUP(B1298,Оп28_BYN→RUB!$C$3:$C$24,1,0)),"Нет","Да")</f>
        <v>Нет</v>
      </c>
      <c r="D1298" s="54">
        <f t="shared" si="41"/>
        <v>365</v>
      </c>
      <c r="E1298" s="55">
        <f>('Все выпуски'!$J$4*'Все выпуски'!$J$8)*((VLOOKUP(IF(C1298="Нет",VLOOKUP(A1298,Оп28_BYN→RUB!$A$2:$C$24,3,0),VLOOKUP((A1298-1),Оп28_BYN→RUB!$A$2:$C$24,3,0)),$B$2:$G$1990,5,0)-VLOOKUP(B1298,$B$2:$G$1990,5,0))/365+(VLOOKUP(IF(C1298="Нет",VLOOKUP(A1298,Оп28_BYN→RUB!$A$2:$C$24,3,0),VLOOKUP((A1298-1),Оп28_BYN→RUB!$A$2:$C$24,3,0)),$B$2:$G$1990,6,0)-VLOOKUP(B1298,$B$2:$G$1990,6,0))/366)</f>
        <v>6.6974407503024675</v>
      </c>
      <c r="F1298" s="54">
        <f>COUNTIF(D1299:$D$1990,365)</f>
        <v>326</v>
      </c>
      <c r="G1298" s="54">
        <f>COUNTIF(D1299:$D$1990,366)</f>
        <v>366</v>
      </c>
    </row>
    <row r="1299" spans="1:7" x14ac:dyDescent="0.25">
      <c r="A1299" s="54">
        <f>COUNTIF($C$3:C1299,"Да")</f>
        <v>14</v>
      </c>
      <c r="B1299" s="53">
        <f t="shared" si="40"/>
        <v>46697</v>
      </c>
      <c r="C1299" s="53" t="str">
        <f>IF(ISERROR(VLOOKUP(B1299,Оп28_BYN→RUB!$C$3:$C$24,1,0)),"Нет","Да")</f>
        <v>Нет</v>
      </c>
      <c r="D1299" s="54">
        <f t="shared" si="41"/>
        <v>365</v>
      </c>
      <c r="E1299" s="55">
        <f>('Все выпуски'!$J$4*'Все выпуски'!$J$8)*((VLOOKUP(IF(C1299="Нет",VLOOKUP(A1299,Оп28_BYN→RUB!$A$2:$C$24,3,0),VLOOKUP((A1299-1),Оп28_BYN→RUB!$A$2:$C$24,3,0)),$B$2:$G$1990,5,0)-VLOOKUP(B1299,$B$2:$G$1990,5,0))/365+(VLOOKUP(IF(C1299="Нет",VLOOKUP(A1299,Оп28_BYN→RUB!$A$2:$C$24,3,0),VLOOKUP((A1299-1),Оп28_BYN→RUB!$A$2:$C$24,3,0)),$B$2:$G$1990,6,0)-VLOOKUP(B1299,$B$2:$G$1990,6,0))/366)</f>
        <v>13.394881500604935</v>
      </c>
      <c r="F1299" s="54">
        <f>COUNTIF(D1300:$D$1990,365)</f>
        <v>325</v>
      </c>
      <c r="G1299" s="54">
        <f>COUNTIF(D1300:$D$1990,366)</f>
        <v>366</v>
      </c>
    </row>
    <row r="1300" spans="1:7" x14ac:dyDescent="0.25">
      <c r="A1300" s="54">
        <f>COUNTIF($C$3:C1300,"Да")</f>
        <v>14</v>
      </c>
      <c r="B1300" s="53">
        <f t="shared" si="40"/>
        <v>46698</v>
      </c>
      <c r="C1300" s="53" t="str">
        <f>IF(ISERROR(VLOOKUP(B1300,Оп28_BYN→RUB!$C$3:$C$24,1,0)),"Нет","Да")</f>
        <v>Нет</v>
      </c>
      <c r="D1300" s="54">
        <f t="shared" si="41"/>
        <v>365</v>
      </c>
      <c r="E1300" s="55">
        <f>('Все выпуски'!$J$4*'Все выпуски'!$J$8)*((VLOOKUP(IF(C1300="Нет",VLOOKUP(A1300,Оп28_BYN→RUB!$A$2:$C$24,3,0),VLOOKUP((A1300-1),Оп28_BYN→RUB!$A$2:$C$24,3,0)),$B$2:$G$1990,5,0)-VLOOKUP(B1300,$B$2:$G$1990,5,0))/365+(VLOOKUP(IF(C1300="Нет",VLOOKUP(A1300,Оп28_BYN→RUB!$A$2:$C$24,3,0),VLOOKUP((A1300-1),Оп28_BYN→RUB!$A$2:$C$24,3,0)),$B$2:$G$1990,6,0)-VLOOKUP(B1300,$B$2:$G$1990,6,0))/366)</f>
        <v>20.092322250907401</v>
      </c>
      <c r="F1300" s="54">
        <f>COUNTIF(D1301:$D$1990,365)</f>
        <v>324</v>
      </c>
      <c r="G1300" s="54">
        <f>COUNTIF(D1301:$D$1990,366)</f>
        <v>366</v>
      </c>
    </row>
    <row r="1301" spans="1:7" x14ac:dyDescent="0.25">
      <c r="A1301" s="54">
        <f>COUNTIF($C$3:C1301,"Да")</f>
        <v>14</v>
      </c>
      <c r="B1301" s="53">
        <f t="shared" si="40"/>
        <v>46699</v>
      </c>
      <c r="C1301" s="53" t="str">
        <f>IF(ISERROR(VLOOKUP(B1301,Оп28_BYN→RUB!$C$3:$C$24,1,0)),"Нет","Да")</f>
        <v>Нет</v>
      </c>
      <c r="D1301" s="54">
        <f t="shared" si="41"/>
        <v>365</v>
      </c>
      <c r="E1301" s="55">
        <f>('Все выпуски'!$J$4*'Все выпуски'!$J$8)*((VLOOKUP(IF(C1301="Нет",VLOOKUP(A1301,Оп28_BYN→RUB!$A$2:$C$24,3,0),VLOOKUP((A1301-1),Оп28_BYN→RUB!$A$2:$C$24,3,0)),$B$2:$G$1990,5,0)-VLOOKUP(B1301,$B$2:$G$1990,5,0))/365+(VLOOKUP(IF(C1301="Нет",VLOOKUP(A1301,Оп28_BYN→RUB!$A$2:$C$24,3,0),VLOOKUP((A1301-1),Оп28_BYN→RUB!$A$2:$C$24,3,0)),$B$2:$G$1990,6,0)-VLOOKUP(B1301,$B$2:$G$1990,6,0))/366)</f>
        <v>26.78976300120987</v>
      </c>
      <c r="F1301" s="54">
        <f>COUNTIF(D1302:$D$1990,365)</f>
        <v>323</v>
      </c>
      <c r="G1301" s="54">
        <f>COUNTIF(D1302:$D$1990,366)</f>
        <v>366</v>
      </c>
    </row>
    <row r="1302" spans="1:7" x14ac:dyDescent="0.25">
      <c r="A1302" s="54">
        <f>COUNTIF($C$3:C1302,"Да")</f>
        <v>14</v>
      </c>
      <c r="B1302" s="53">
        <f t="shared" si="40"/>
        <v>46700</v>
      </c>
      <c r="C1302" s="53" t="str">
        <f>IF(ISERROR(VLOOKUP(B1302,Оп28_BYN→RUB!$C$3:$C$24,1,0)),"Нет","Да")</f>
        <v>Нет</v>
      </c>
      <c r="D1302" s="54">
        <f t="shared" si="41"/>
        <v>365</v>
      </c>
      <c r="E1302" s="55">
        <f>('Все выпуски'!$J$4*'Все выпуски'!$J$8)*((VLOOKUP(IF(C1302="Нет",VLOOKUP(A1302,Оп28_BYN→RUB!$A$2:$C$24,3,0),VLOOKUP((A1302-1),Оп28_BYN→RUB!$A$2:$C$24,3,0)),$B$2:$G$1990,5,0)-VLOOKUP(B1302,$B$2:$G$1990,5,0))/365+(VLOOKUP(IF(C1302="Нет",VLOOKUP(A1302,Оп28_BYN→RUB!$A$2:$C$24,3,0),VLOOKUP((A1302-1),Оп28_BYN→RUB!$A$2:$C$24,3,0)),$B$2:$G$1990,6,0)-VLOOKUP(B1302,$B$2:$G$1990,6,0))/366)</f>
        <v>33.487203751512332</v>
      </c>
      <c r="F1302" s="54">
        <f>COUNTIF(D1303:$D$1990,365)</f>
        <v>322</v>
      </c>
      <c r="G1302" s="54">
        <f>COUNTIF(D1303:$D$1990,366)</f>
        <v>366</v>
      </c>
    </row>
    <row r="1303" spans="1:7" x14ac:dyDescent="0.25">
      <c r="A1303" s="54">
        <f>COUNTIF($C$3:C1303,"Да")</f>
        <v>14</v>
      </c>
      <c r="B1303" s="53">
        <f t="shared" si="40"/>
        <v>46701</v>
      </c>
      <c r="C1303" s="53" t="str">
        <f>IF(ISERROR(VLOOKUP(B1303,Оп28_BYN→RUB!$C$3:$C$24,1,0)),"Нет","Да")</f>
        <v>Нет</v>
      </c>
      <c r="D1303" s="54">
        <f t="shared" si="41"/>
        <v>365</v>
      </c>
      <c r="E1303" s="55">
        <f>('Все выпуски'!$J$4*'Все выпуски'!$J$8)*((VLOOKUP(IF(C1303="Нет",VLOOKUP(A1303,Оп28_BYN→RUB!$A$2:$C$24,3,0),VLOOKUP((A1303-1),Оп28_BYN→RUB!$A$2:$C$24,3,0)),$B$2:$G$1990,5,0)-VLOOKUP(B1303,$B$2:$G$1990,5,0))/365+(VLOOKUP(IF(C1303="Нет",VLOOKUP(A1303,Оп28_BYN→RUB!$A$2:$C$24,3,0),VLOOKUP((A1303-1),Оп28_BYN→RUB!$A$2:$C$24,3,0)),$B$2:$G$1990,6,0)-VLOOKUP(B1303,$B$2:$G$1990,6,0))/366)</f>
        <v>40.184644501814802</v>
      </c>
      <c r="F1303" s="54">
        <f>COUNTIF(D1304:$D$1990,365)</f>
        <v>321</v>
      </c>
      <c r="G1303" s="54">
        <f>COUNTIF(D1304:$D$1990,366)</f>
        <v>366</v>
      </c>
    </row>
    <row r="1304" spans="1:7" x14ac:dyDescent="0.25">
      <c r="A1304" s="54">
        <f>COUNTIF($C$3:C1304,"Да")</f>
        <v>14</v>
      </c>
      <c r="B1304" s="53">
        <f t="shared" si="40"/>
        <v>46702</v>
      </c>
      <c r="C1304" s="53" t="str">
        <f>IF(ISERROR(VLOOKUP(B1304,Оп28_BYN→RUB!$C$3:$C$24,1,0)),"Нет","Да")</f>
        <v>Нет</v>
      </c>
      <c r="D1304" s="54">
        <f t="shared" si="41"/>
        <v>365</v>
      </c>
      <c r="E1304" s="55">
        <f>('Все выпуски'!$J$4*'Все выпуски'!$J$8)*((VLOOKUP(IF(C1304="Нет",VLOOKUP(A1304,Оп28_BYN→RUB!$A$2:$C$24,3,0),VLOOKUP((A1304-1),Оп28_BYN→RUB!$A$2:$C$24,3,0)),$B$2:$G$1990,5,0)-VLOOKUP(B1304,$B$2:$G$1990,5,0))/365+(VLOOKUP(IF(C1304="Нет",VLOOKUP(A1304,Оп28_BYN→RUB!$A$2:$C$24,3,0),VLOOKUP((A1304-1),Оп28_BYN→RUB!$A$2:$C$24,3,0)),$B$2:$G$1990,6,0)-VLOOKUP(B1304,$B$2:$G$1990,6,0))/366)</f>
        <v>46.882085252117278</v>
      </c>
      <c r="F1304" s="54">
        <f>COUNTIF(D1305:$D$1990,365)</f>
        <v>320</v>
      </c>
      <c r="G1304" s="54">
        <f>COUNTIF(D1305:$D$1990,366)</f>
        <v>366</v>
      </c>
    </row>
    <row r="1305" spans="1:7" x14ac:dyDescent="0.25">
      <c r="A1305" s="54">
        <f>COUNTIF($C$3:C1305,"Да")</f>
        <v>14</v>
      </c>
      <c r="B1305" s="53">
        <f t="shared" si="40"/>
        <v>46703</v>
      </c>
      <c r="C1305" s="53" t="str">
        <f>IF(ISERROR(VLOOKUP(B1305,Оп28_BYN→RUB!$C$3:$C$24,1,0)),"Нет","Да")</f>
        <v>Нет</v>
      </c>
      <c r="D1305" s="54">
        <f t="shared" si="41"/>
        <v>365</v>
      </c>
      <c r="E1305" s="55">
        <f>('Все выпуски'!$J$4*'Все выпуски'!$J$8)*((VLOOKUP(IF(C1305="Нет",VLOOKUP(A1305,Оп28_BYN→RUB!$A$2:$C$24,3,0),VLOOKUP((A1305-1),Оп28_BYN→RUB!$A$2:$C$24,3,0)),$B$2:$G$1990,5,0)-VLOOKUP(B1305,$B$2:$G$1990,5,0))/365+(VLOOKUP(IF(C1305="Нет",VLOOKUP(A1305,Оп28_BYN→RUB!$A$2:$C$24,3,0),VLOOKUP((A1305-1),Оп28_BYN→RUB!$A$2:$C$24,3,0)),$B$2:$G$1990,6,0)-VLOOKUP(B1305,$B$2:$G$1990,6,0))/366)</f>
        <v>53.57952600241974</v>
      </c>
      <c r="F1305" s="54">
        <f>COUNTIF(D1306:$D$1990,365)</f>
        <v>319</v>
      </c>
      <c r="G1305" s="54">
        <f>COUNTIF(D1306:$D$1990,366)</f>
        <v>366</v>
      </c>
    </row>
    <row r="1306" spans="1:7" x14ac:dyDescent="0.25">
      <c r="A1306" s="54">
        <f>COUNTIF($C$3:C1306,"Да")</f>
        <v>14</v>
      </c>
      <c r="B1306" s="53">
        <f t="shared" si="40"/>
        <v>46704</v>
      </c>
      <c r="C1306" s="53" t="str">
        <f>IF(ISERROR(VLOOKUP(B1306,Оп28_BYN→RUB!$C$3:$C$24,1,0)),"Нет","Да")</f>
        <v>Нет</v>
      </c>
      <c r="D1306" s="54">
        <f t="shared" si="41"/>
        <v>365</v>
      </c>
      <c r="E1306" s="55">
        <f>('Все выпуски'!$J$4*'Все выпуски'!$J$8)*((VLOOKUP(IF(C1306="Нет",VLOOKUP(A1306,Оп28_BYN→RUB!$A$2:$C$24,3,0),VLOOKUP((A1306-1),Оп28_BYN→RUB!$A$2:$C$24,3,0)),$B$2:$G$1990,5,0)-VLOOKUP(B1306,$B$2:$G$1990,5,0))/365+(VLOOKUP(IF(C1306="Нет",VLOOKUP(A1306,Оп28_BYN→RUB!$A$2:$C$24,3,0),VLOOKUP((A1306-1),Оп28_BYN→RUB!$A$2:$C$24,3,0)),$B$2:$G$1990,6,0)-VLOOKUP(B1306,$B$2:$G$1990,6,0))/366)</f>
        <v>60.276966752722203</v>
      </c>
      <c r="F1306" s="54">
        <f>COUNTIF(D1307:$D$1990,365)</f>
        <v>318</v>
      </c>
      <c r="G1306" s="54">
        <f>COUNTIF(D1307:$D$1990,366)</f>
        <v>366</v>
      </c>
    </row>
    <row r="1307" spans="1:7" x14ac:dyDescent="0.25">
      <c r="A1307" s="54">
        <f>COUNTIF($C$3:C1307,"Да")</f>
        <v>14</v>
      </c>
      <c r="B1307" s="53">
        <f t="shared" si="40"/>
        <v>46705</v>
      </c>
      <c r="C1307" s="53" t="str">
        <f>IF(ISERROR(VLOOKUP(B1307,Оп28_BYN→RUB!$C$3:$C$24,1,0)),"Нет","Да")</f>
        <v>Нет</v>
      </c>
      <c r="D1307" s="54">
        <f t="shared" si="41"/>
        <v>365</v>
      </c>
      <c r="E1307" s="55">
        <f>('Все выпуски'!$J$4*'Все выпуски'!$J$8)*((VLOOKUP(IF(C1307="Нет",VLOOKUP(A1307,Оп28_BYN→RUB!$A$2:$C$24,3,0),VLOOKUP((A1307-1),Оп28_BYN→RUB!$A$2:$C$24,3,0)),$B$2:$G$1990,5,0)-VLOOKUP(B1307,$B$2:$G$1990,5,0))/365+(VLOOKUP(IF(C1307="Нет",VLOOKUP(A1307,Оп28_BYN→RUB!$A$2:$C$24,3,0),VLOOKUP((A1307-1),Оп28_BYN→RUB!$A$2:$C$24,3,0)),$B$2:$G$1990,6,0)-VLOOKUP(B1307,$B$2:$G$1990,6,0))/366)</f>
        <v>66.974407503024665</v>
      </c>
      <c r="F1307" s="54">
        <f>COUNTIF(D1308:$D$1990,365)</f>
        <v>317</v>
      </c>
      <c r="G1307" s="54">
        <f>COUNTIF(D1308:$D$1990,366)</f>
        <v>366</v>
      </c>
    </row>
    <row r="1308" spans="1:7" x14ac:dyDescent="0.25">
      <c r="A1308" s="54">
        <f>COUNTIF($C$3:C1308,"Да")</f>
        <v>14</v>
      </c>
      <c r="B1308" s="53">
        <f t="shared" si="40"/>
        <v>46706</v>
      </c>
      <c r="C1308" s="53" t="str">
        <f>IF(ISERROR(VLOOKUP(B1308,Оп28_BYN→RUB!$C$3:$C$24,1,0)),"Нет","Да")</f>
        <v>Нет</v>
      </c>
      <c r="D1308" s="54">
        <f t="shared" si="41"/>
        <v>365</v>
      </c>
      <c r="E1308" s="55">
        <f>('Все выпуски'!$J$4*'Все выпуски'!$J$8)*((VLOOKUP(IF(C1308="Нет",VLOOKUP(A1308,Оп28_BYN→RUB!$A$2:$C$24,3,0),VLOOKUP((A1308-1),Оп28_BYN→RUB!$A$2:$C$24,3,0)),$B$2:$G$1990,5,0)-VLOOKUP(B1308,$B$2:$G$1990,5,0))/365+(VLOOKUP(IF(C1308="Нет",VLOOKUP(A1308,Оп28_BYN→RUB!$A$2:$C$24,3,0),VLOOKUP((A1308-1),Оп28_BYN→RUB!$A$2:$C$24,3,0)),$B$2:$G$1990,6,0)-VLOOKUP(B1308,$B$2:$G$1990,6,0))/366)</f>
        <v>73.671848253327141</v>
      </c>
      <c r="F1308" s="54">
        <f>COUNTIF(D1309:$D$1990,365)</f>
        <v>316</v>
      </c>
      <c r="G1308" s="54">
        <f>COUNTIF(D1309:$D$1990,366)</f>
        <v>366</v>
      </c>
    </row>
    <row r="1309" spans="1:7" x14ac:dyDescent="0.25">
      <c r="A1309" s="54">
        <f>COUNTIF($C$3:C1309,"Да")</f>
        <v>14</v>
      </c>
      <c r="B1309" s="53">
        <f t="shared" si="40"/>
        <v>46707</v>
      </c>
      <c r="C1309" s="53" t="str">
        <f>IF(ISERROR(VLOOKUP(B1309,Оп28_BYN→RUB!$C$3:$C$24,1,0)),"Нет","Да")</f>
        <v>Нет</v>
      </c>
      <c r="D1309" s="54">
        <f t="shared" si="41"/>
        <v>365</v>
      </c>
      <c r="E1309" s="55">
        <f>('Все выпуски'!$J$4*'Все выпуски'!$J$8)*((VLOOKUP(IF(C1309="Нет",VLOOKUP(A1309,Оп28_BYN→RUB!$A$2:$C$24,3,0),VLOOKUP((A1309-1),Оп28_BYN→RUB!$A$2:$C$24,3,0)),$B$2:$G$1990,5,0)-VLOOKUP(B1309,$B$2:$G$1990,5,0))/365+(VLOOKUP(IF(C1309="Нет",VLOOKUP(A1309,Оп28_BYN→RUB!$A$2:$C$24,3,0),VLOOKUP((A1309-1),Оп28_BYN→RUB!$A$2:$C$24,3,0)),$B$2:$G$1990,6,0)-VLOOKUP(B1309,$B$2:$G$1990,6,0))/366)</f>
        <v>80.369289003629603</v>
      </c>
      <c r="F1309" s="54">
        <f>COUNTIF(D1310:$D$1990,365)</f>
        <v>315</v>
      </c>
      <c r="G1309" s="54">
        <f>COUNTIF(D1310:$D$1990,366)</f>
        <v>366</v>
      </c>
    </row>
    <row r="1310" spans="1:7" x14ac:dyDescent="0.25">
      <c r="A1310" s="54">
        <f>COUNTIF($C$3:C1310,"Да")</f>
        <v>14</v>
      </c>
      <c r="B1310" s="53">
        <f t="shared" si="40"/>
        <v>46708</v>
      </c>
      <c r="C1310" s="53" t="str">
        <f>IF(ISERROR(VLOOKUP(B1310,Оп28_BYN→RUB!$C$3:$C$24,1,0)),"Нет","Да")</f>
        <v>Нет</v>
      </c>
      <c r="D1310" s="54">
        <f t="shared" si="41"/>
        <v>365</v>
      </c>
      <c r="E1310" s="55">
        <f>('Все выпуски'!$J$4*'Все выпуски'!$J$8)*((VLOOKUP(IF(C1310="Нет",VLOOKUP(A1310,Оп28_BYN→RUB!$A$2:$C$24,3,0),VLOOKUP((A1310-1),Оп28_BYN→RUB!$A$2:$C$24,3,0)),$B$2:$G$1990,5,0)-VLOOKUP(B1310,$B$2:$G$1990,5,0))/365+(VLOOKUP(IF(C1310="Нет",VLOOKUP(A1310,Оп28_BYN→RUB!$A$2:$C$24,3,0),VLOOKUP((A1310-1),Оп28_BYN→RUB!$A$2:$C$24,3,0)),$B$2:$G$1990,6,0)-VLOOKUP(B1310,$B$2:$G$1990,6,0))/366)</f>
        <v>87.06672975393208</v>
      </c>
      <c r="F1310" s="54">
        <f>COUNTIF(D1311:$D$1990,365)</f>
        <v>314</v>
      </c>
      <c r="G1310" s="54">
        <f>COUNTIF(D1311:$D$1990,366)</f>
        <v>366</v>
      </c>
    </row>
    <row r="1311" spans="1:7" x14ac:dyDescent="0.25">
      <c r="A1311" s="54">
        <f>COUNTIF($C$3:C1311,"Да")</f>
        <v>14</v>
      </c>
      <c r="B1311" s="53">
        <f t="shared" si="40"/>
        <v>46709</v>
      </c>
      <c r="C1311" s="53" t="str">
        <f>IF(ISERROR(VLOOKUP(B1311,Оп28_BYN→RUB!$C$3:$C$24,1,0)),"Нет","Да")</f>
        <v>Нет</v>
      </c>
      <c r="D1311" s="54">
        <f t="shared" si="41"/>
        <v>365</v>
      </c>
      <c r="E1311" s="55">
        <f>('Все выпуски'!$J$4*'Все выпуски'!$J$8)*((VLOOKUP(IF(C1311="Нет",VLOOKUP(A1311,Оп28_BYN→RUB!$A$2:$C$24,3,0),VLOOKUP((A1311-1),Оп28_BYN→RUB!$A$2:$C$24,3,0)),$B$2:$G$1990,5,0)-VLOOKUP(B1311,$B$2:$G$1990,5,0))/365+(VLOOKUP(IF(C1311="Нет",VLOOKUP(A1311,Оп28_BYN→RUB!$A$2:$C$24,3,0),VLOOKUP((A1311-1),Оп28_BYN→RUB!$A$2:$C$24,3,0)),$B$2:$G$1990,6,0)-VLOOKUP(B1311,$B$2:$G$1990,6,0))/366)</f>
        <v>93.764170504234556</v>
      </c>
      <c r="F1311" s="54">
        <f>COUNTIF(D1312:$D$1990,365)</f>
        <v>313</v>
      </c>
      <c r="G1311" s="54">
        <f>COUNTIF(D1312:$D$1990,366)</f>
        <v>366</v>
      </c>
    </row>
    <row r="1312" spans="1:7" x14ac:dyDescent="0.25">
      <c r="A1312" s="54">
        <f>COUNTIF($C$3:C1312,"Да")</f>
        <v>14</v>
      </c>
      <c r="B1312" s="53">
        <f t="shared" si="40"/>
        <v>46710</v>
      </c>
      <c r="C1312" s="53" t="str">
        <f>IF(ISERROR(VLOOKUP(B1312,Оп28_BYN→RUB!$C$3:$C$24,1,0)),"Нет","Да")</f>
        <v>Нет</v>
      </c>
      <c r="D1312" s="54">
        <f t="shared" si="41"/>
        <v>365</v>
      </c>
      <c r="E1312" s="55">
        <f>('Все выпуски'!$J$4*'Все выпуски'!$J$8)*((VLOOKUP(IF(C1312="Нет",VLOOKUP(A1312,Оп28_BYN→RUB!$A$2:$C$24,3,0),VLOOKUP((A1312-1),Оп28_BYN→RUB!$A$2:$C$24,3,0)),$B$2:$G$1990,5,0)-VLOOKUP(B1312,$B$2:$G$1990,5,0))/365+(VLOOKUP(IF(C1312="Нет",VLOOKUP(A1312,Оп28_BYN→RUB!$A$2:$C$24,3,0),VLOOKUP((A1312-1),Оп28_BYN→RUB!$A$2:$C$24,3,0)),$B$2:$G$1990,6,0)-VLOOKUP(B1312,$B$2:$G$1990,6,0))/366)</f>
        <v>100.461611254537</v>
      </c>
      <c r="F1312" s="54">
        <f>COUNTIF(D1313:$D$1990,365)</f>
        <v>312</v>
      </c>
      <c r="G1312" s="54">
        <f>COUNTIF(D1313:$D$1990,366)</f>
        <v>366</v>
      </c>
    </row>
    <row r="1313" spans="1:7" x14ac:dyDescent="0.25">
      <c r="A1313" s="54">
        <f>COUNTIF($C$3:C1313,"Да")</f>
        <v>14</v>
      </c>
      <c r="B1313" s="53">
        <f t="shared" si="40"/>
        <v>46711</v>
      </c>
      <c r="C1313" s="53" t="str">
        <f>IF(ISERROR(VLOOKUP(B1313,Оп28_BYN→RUB!$C$3:$C$24,1,0)),"Нет","Да")</f>
        <v>Нет</v>
      </c>
      <c r="D1313" s="54">
        <f t="shared" si="41"/>
        <v>365</v>
      </c>
      <c r="E1313" s="55">
        <f>('Все выпуски'!$J$4*'Все выпуски'!$J$8)*((VLOOKUP(IF(C1313="Нет",VLOOKUP(A1313,Оп28_BYN→RUB!$A$2:$C$24,3,0),VLOOKUP((A1313-1),Оп28_BYN→RUB!$A$2:$C$24,3,0)),$B$2:$G$1990,5,0)-VLOOKUP(B1313,$B$2:$G$1990,5,0))/365+(VLOOKUP(IF(C1313="Нет",VLOOKUP(A1313,Оп28_BYN→RUB!$A$2:$C$24,3,0),VLOOKUP((A1313-1),Оп28_BYN→RUB!$A$2:$C$24,3,0)),$B$2:$G$1990,6,0)-VLOOKUP(B1313,$B$2:$G$1990,6,0))/366)</f>
        <v>107.15905200483948</v>
      </c>
      <c r="F1313" s="54">
        <f>COUNTIF(D1314:$D$1990,365)</f>
        <v>311</v>
      </c>
      <c r="G1313" s="54">
        <f>COUNTIF(D1314:$D$1990,366)</f>
        <v>366</v>
      </c>
    </row>
    <row r="1314" spans="1:7" x14ac:dyDescent="0.25">
      <c r="A1314" s="54">
        <f>COUNTIF($C$3:C1314,"Да")</f>
        <v>14</v>
      </c>
      <c r="B1314" s="53">
        <f t="shared" si="40"/>
        <v>46712</v>
      </c>
      <c r="C1314" s="53" t="str">
        <f>IF(ISERROR(VLOOKUP(B1314,Оп28_BYN→RUB!$C$3:$C$24,1,0)),"Нет","Да")</f>
        <v>Нет</v>
      </c>
      <c r="D1314" s="54">
        <f t="shared" si="41"/>
        <v>365</v>
      </c>
      <c r="E1314" s="55">
        <f>('Все выпуски'!$J$4*'Все выпуски'!$J$8)*((VLOOKUP(IF(C1314="Нет",VLOOKUP(A1314,Оп28_BYN→RUB!$A$2:$C$24,3,0),VLOOKUP((A1314-1),Оп28_BYN→RUB!$A$2:$C$24,3,0)),$B$2:$G$1990,5,0)-VLOOKUP(B1314,$B$2:$G$1990,5,0))/365+(VLOOKUP(IF(C1314="Нет",VLOOKUP(A1314,Оп28_BYN→RUB!$A$2:$C$24,3,0),VLOOKUP((A1314-1),Оп28_BYN→RUB!$A$2:$C$24,3,0)),$B$2:$G$1990,6,0)-VLOOKUP(B1314,$B$2:$G$1990,6,0))/366)</f>
        <v>113.85649275514196</v>
      </c>
      <c r="F1314" s="54">
        <f>COUNTIF(D1315:$D$1990,365)</f>
        <v>310</v>
      </c>
      <c r="G1314" s="54">
        <f>COUNTIF(D1315:$D$1990,366)</f>
        <v>366</v>
      </c>
    </row>
    <row r="1315" spans="1:7" x14ac:dyDescent="0.25">
      <c r="A1315" s="54">
        <f>COUNTIF($C$3:C1315,"Да")</f>
        <v>14</v>
      </c>
      <c r="B1315" s="53">
        <f t="shared" si="40"/>
        <v>46713</v>
      </c>
      <c r="C1315" s="53" t="str">
        <f>IF(ISERROR(VLOOKUP(B1315,Оп28_BYN→RUB!$C$3:$C$24,1,0)),"Нет","Да")</f>
        <v>Нет</v>
      </c>
      <c r="D1315" s="54">
        <f t="shared" si="41"/>
        <v>365</v>
      </c>
      <c r="E1315" s="55">
        <f>('Все выпуски'!$J$4*'Все выпуски'!$J$8)*((VLOOKUP(IF(C1315="Нет",VLOOKUP(A1315,Оп28_BYN→RUB!$A$2:$C$24,3,0),VLOOKUP((A1315-1),Оп28_BYN→RUB!$A$2:$C$24,3,0)),$B$2:$G$1990,5,0)-VLOOKUP(B1315,$B$2:$G$1990,5,0))/365+(VLOOKUP(IF(C1315="Нет",VLOOKUP(A1315,Оп28_BYN→RUB!$A$2:$C$24,3,0),VLOOKUP((A1315-1),Оп28_BYN→RUB!$A$2:$C$24,3,0)),$B$2:$G$1990,6,0)-VLOOKUP(B1315,$B$2:$G$1990,6,0))/366)</f>
        <v>120.55393350544441</v>
      </c>
      <c r="F1315" s="54">
        <f>COUNTIF(D1316:$D$1990,365)</f>
        <v>309</v>
      </c>
      <c r="G1315" s="54">
        <f>COUNTIF(D1316:$D$1990,366)</f>
        <v>366</v>
      </c>
    </row>
    <row r="1316" spans="1:7" x14ac:dyDescent="0.25">
      <c r="A1316" s="54">
        <f>COUNTIF($C$3:C1316,"Да")</f>
        <v>14</v>
      </c>
      <c r="B1316" s="53">
        <f t="shared" si="40"/>
        <v>46714</v>
      </c>
      <c r="C1316" s="53" t="str">
        <f>IF(ISERROR(VLOOKUP(B1316,Оп28_BYN→RUB!$C$3:$C$24,1,0)),"Нет","Да")</f>
        <v>Нет</v>
      </c>
      <c r="D1316" s="54">
        <f t="shared" si="41"/>
        <v>365</v>
      </c>
      <c r="E1316" s="55">
        <f>('Все выпуски'!$J$4*'Все выпуски'!$J$8)*((VLOOKUP(IF(C1316="Нет",VLOOKUP(A1316,Оп28_BYN→RUB!$A$2:$C$24,3,0),VLOOKUP((A1316-1),Оп28_BYN→RUB!$A$2:$C$24,3,0)),$B$2:$G$1990,5,0)-VLOOKUP(B1316,$B$2:$G$1990,5,0))/365+(VLOOKUP(IF(C1316="Нет",VLOOKUP(A1316,Оп28_BYN→RUB!$A$2:$C$24,3,0),VLOOKUP((A1316-1),Оп28_BYN→RUB!$A$2:$C$24,3,0)),$B$2:$G$1990,6,0)-VLOOKUP(B1316,$B$2:$G$1990,6,0))/366)</f>
        <v>127.25137425574688</v>
      </c>
      <c r="F1316" s="54">
        <f>COUNTIF(D1317:$D$1990,365)</f>
        <v>308</v>
      </c>
      <c r="G1316" s="54">
        <f>COUNTIF(D1317:$D$1990,366)</f>
        <v>366</v>
      </c>
    </row>
    <row r="1317" spans="1:7" x14ac:dyDescent="0.25">
      <c r="A1317" s="54">
        <f>COUNTIF($C$3:C1317,"Да")</f>
        <v>14</v>
      </c>
      <c r="B1317" s="53">
        <f t="shared" si="40"/>
        <v>46715</v>
      </c>
      <c r="C1317" s="53" t="str">
        <f>IF(ISERROR(VLOOKUP(B1317,Оп28_BYN→RUB!$C$3:$C$24,1,0)),"Нет","Да")</f>
        <v>Нет</v>
      </c>
      <c r="D1317" s="54">
        <f t="shared" si="41"/>
        <v>365</v>
      </c>
      <c r="E1317" s="55">
        <f>('Все выпуски'!$J$4*'Все выпуски'!$J$8)*((VLOOKUP(IF(C1317="Нет",VLOOKUP(A1317,Оп28_BYN→RUB!$A$2:$C$24,3,0),VLOOKUP((A1317-1),Оп28_BYN→RUB!$A$2:$C$24,3,0)),$B$2:$G$1990,5,0)-VLOOKUP(B1317,$B$2:$G$1990,5,0))/365+(VLOOKUP(IF(C1317="Нет",VLOOKUP(A1317,Оп28_BYN→RUB!$A$2:$C$24,3,0),VLOOKUP((A1317-1),Оп28_BYN→RUB!$A$2:$C$24,3,0)),$B$2:$G$1990,6,0)-VLOOKUP(B1317,$B$2:$G$1990,6,0))/366)</f>
        <v>133.94881500604933</v>
      </c>
      <c r="F1317" s="54">
        <f>COUNTIF(D1318:$D$1990,365)</f>
        <v>307</v>
      </c>
      <c r="G1317" s="54">
        <f>COUNTIF(D1318:$D$1990,366)</f>
        <v>366</v>
      </c>
    </row>
    <row r="1318" spans="1:7" x14ac:dyDescent="0.25">
      <c r="A1318" s="54">
        <f>COUNTIF($C$3:C1318,"Да")</f>
        <v>14</v>
      </c>
      <c r="B1318" s="53">
        <f t="shared" si="40"/>
        <v>46716</v>
      </c>
      <c r="C1318" s="53" t="str">
        <f>IF(ISERROR(VLOOKUP(B1318,Оп28_BYN→RUB!$C$3:$C$24,1,0)),"Нет","Да")</f>
        <v>Нет</v>
      </c>
      <c r="D1318" s="54">
        <f t="shared" si="41"/>
        <v>365</v>
      </c>
      <c r="E1318" s="55">
        <f>('Все выпуски'!$J$4*'Все выпуски'!$J$8)*((VLOOKUP(IF(C1318="Нет",VLOOKUP(A1318,Оп28_BYN→RUB!$A$2:$C$24,3,0),VLOOKUP((A1318-1),Оп28_BYN→RUB!$A$2:$C$24,3,0)),$B$2:$G$1990,5,0)-VLOOKUP(B1318,$B$2:$G$1990,5,0))/365+(VLOOKUP(IF(C1318="Нет",VLOOKUP(A1318,Оп28_BYN→RUB!$A$2:$C$24,3,0),VLOOKUP((A1318-1),Оп28_BYN→RUB!$A$2:$C$24,3,0)),$B$2:$G$1990,6,0)-VLOOKUP(B1318,$B$2:$G$1990,6,0))/366)</f>
        <v>140.64625575635182</v>
      </c>
      <c r="F1318" s="54">
        <f>COUNTIF(D1319:$D$1990,365)</f>
        <v>306</v>
      </c>
      <c r="G1318" s="54">
        <f>COUNTIF(D1319:$D$1990,366)</f>
        <v>366</v>
      </c>
    </row>
    <row r="1319" spans="1:7" x14ac:dyDescent="0.25">
      <c r="A1319" s="54">
        <f>COUNTIF($C$3:C1319,"Да")</f>
        <v>14</v>
      </c>
      <c r="B1319" s="53">
        <f t="shared" si="40"/>
        <v>46717</v>
      </c>
      <c r="C1319" s="53" t="str">
        <f>IF(ISERROR(VLOOKUP(B1319,Оп28_BYN→RUB!$C$3:$C$24,1,0)),"Нет","Да")</f>
        <v>Нет</v>
      </c>
      <c r="D1319" s="54">
        <f t="shared" si="41"/>
        <v>365</v>
      </c>
      <c r="E1319" s="55">
        <f>('Все выпуски'!$J$4*'Все выпуски'!$J$8)*((VLOOKUP(IF(C1319="Нет",VLOOKUP(A1319,Оп28_BYN→RUB!$A$2:$C$24,3,0),VLOOKUP((A1319-1),Оп28_BYN→RUB!$A$2:$C$24,3,0)),$B$2:$G$1990,5,0)-VLOOKUP(B1319,$B$2:$G$1990,5,0))/365+(VLOOKUP(IF(C1319="Нет",VLOOKUP(A1319,Оп28_BYN→RUB!$A$2:$C$24,3,0),VLOOKUP((A1319-1),Оп28_BYN→RUB!$A$2:$C$24,3,0)),$B$2:$G$1990,6,0)-VLOOKUP(B1319,$B$2:$G$1990,6,0))/366)</f>
        <v>147.34369650665428</v>
      </c>
      <c r="F1319" s="54">
        <f>COUNTIF(D1320:$D$1990,365)</f>
        <v>305</v>
      </c>
      <c r="G1319" s="54">
        <f>COUNTIF(D1320:$D$1990,366)</f>
        <v>366</v>
      </c>
    </row>
    <row r="1320" spans="1:7" x14ac:dyDescent="0.25">
      <c r="A1320" s="54">
        <f>COUNTIF($C$3:C1320,"Да")</f>
        <v>14</v>
      </c>
      <c r="B1320" s="53">
        <f t="shared" si="40"/>
        <v>46718</v>
      </c>
      <c r="C1320" s="53" t="str">
        <f>IF(ISERROR(VLOOKUP(B1320,Оп28_BYN→RUB!$C$3:$C$24,1,0)),"Нет","Да")</f>
        <v>Нет</v>
      </c>
      <c r="D1320" s="54">
        <f t="shared" si="41"/>
        <v>365</v>
      </c>
      <c r="E1320" s="55">
        <f>('Все выпуски'!$J$4*'Все выпуски'!$J$8)*((VLOOKUP(IF(C1320="Нет",VLOOKUP(A1320,Оп28_BYN→RUB!$A$2:$C$24,3,0),VLOOKUP((A1320-1),Оп28_BYN→RUB!$A$2:$C$24,3,0)),$B$2:$G$1990,5,0)-VLOOKUP(B1320,$B$2:$G$1990,5,0))/365+(VLOOKUP(IF(C1320="Нет",VLOOKUP(A1320,Оп28_BYN→RUB!$A$2:$C$24,3,0),VLOOKUP((A1320-1),Оп28_BYN→RUB!$A$2:$C$24,3,0)),$B$2:$G$1990,6,0)-VLOOKUP(B1320,$B$2:$G$1990,6,0))/366)</f>
        <v>154.04113725695677</v>
      </c>
      <c r="F1320" s="54">
        <f>COUNTIF(D1321:$D$1990,365)</f>
        <v>304</v>
      </c>
      <c r="G1320" s="54">
        <f>COUNTIF(D1321:$D$1990,366)</f>
        <v>366</v>
      </c>
    </row>
    <row r="1321" spans="1:7" x14ac:dyDescent="0.25">
      <c r="A1321" s="54">
        <f>COUNTIF($C$3:C1321,"Да")</f>
        <v>14</v>
      </c>
      <c r="B1321" s="53">
        <f t="shared" si="40"/>
        <v>46719</v>
      </c>
      <c r="C1321" s="53" t="str">
        <f>IF(ISERROR(VLOOKUP(B1321,Оп28_BYN→RUB!$C$3:$C$24,1,0)),"Нет","Да")</f>
        <v>Нет</v>
      </c>
      <c r="D1321" s="54">
        <f t="shared" si="41"/>
        <v>365</v>
      </c>
      <c r="E1321" s="55">
        <f>('Все выпуски'!$J$4*'Все выпуски'!$J$8)*((VLOOKUP(IF(C1321="Нет",VLOOKUP(A1321,Оп28_BYN→RUB!$A$2:$C$24,3,0),VLOOKUP((A1321-1),Оп28_BYN→RUB!$A$2:$C$24,3,0)),$B$2:$G$1990,5,0)-VLOOKUP(B1321,$B$2:$G$1990,5,0))/365+(VLOOKUP(IF(C1321="Нет",VLOOKUP(A1321,Оп28_BYN→RUB!$A$2:$C$24,3,0),VLOOKUP((A1321-1),Оп28_BYN→RUB!$A$2:$C$24,3,0)),$B$2:$G$1990,6,0)-VLOOKUP(B1321,$B$2:$G$1990,6,0))/366)</f>
        <v>160.73857800725921</v>
      </c>
      <c r="F1321" s="54">
        <f>COUNTIF(D1322:$D$1990,365)</f>
        <v>303</v>
      </c>
      <c r="G1321" s="54">
        <f>COUNTIF(D1322:$D$1990,366)</f>
        <v>366</v>
      </c>
    </row>
    <row r="1322" spans="1:7" x14ac:dyDescent="0.25">
      <c r="A1322" s="54">
        <f>COUNTIF($C$3:C1322,"Да")</f>
        <v>14</v>
      </c>
      <c r="B1322" s="53">
        <f t="shared" si="40"/>
        <v>46720</v>
      </c>
      <c r="C1322" s="53" t="str">
        <f>IF(ISERROR(VLOOKUP(B1322,Оп28_BYN→RUB!$C$3:$C$24,1,0)),"Нет","Да")</f>
        <v>Нет</v>
      </c>
      <c r="D1322" s="54">
        <f t="shared" si="41"/>
        <v>365</v>
      </c>
      <c r="E1322" s="55">
        <f>('Все выпуски'!$J$4*'Все выпуски'!$J$8)*((VLOOKUP(IF(C1322="Нет",VLOOKUP(A1322,Оп28_BYN→RUB!$A$2:$C$24,3,0),VLOOKUP((A1322-1),Оп28_BYN→RUB!$A$2:$C$24,3,0)),$B$2:$G$1990,5,0)-VLOOKUP(B1322,$B$2:$G$1990,5,0))/365+(VLOOKUP(IF(C1322="Нет",VLOOKUP(A1322,Оп28_BYN→RUB!$A$2:$C$24,3,0),VLOOKUP((A1322-1),Оп28_BYN→RUB!$A$2:$C$24,3,0)),$B$2:$G$1990,6,0)-VLOOKUP(B1322,$B$2:$G$1990,6,0))/366)</f>
        <v>167.43601875756167</v>
      </c>
      <c r="F1322" s="54">
        <f>COUNTIF(D1323:$D$1990,365)</f>
        <v>302</v>
      </c>
      <c r="G1322" s="54">
        <f>COUNTIF(D1323:$D$1990,366)</f>
        <v>366</v>
      </c>
    </row>
    <row r="1323" spans="1:7" x14ac:dyDescent="0.25">
      <c r="A1323" s="54">
        <f>COUNTIF($C$3:C1323,"Да")</f>
        <v>14</v>
      </c>
      <c r="B1323" s="53">
        <f t="shared" si="40"/>
        <v>46721</v>
      </c>
      <c r="C1323" s="53" t="str">
        <f>IF(ISERROR(VLOOKUP(B1323,Оп28_BYN→RUB!$C$3:$C$24,1,0)),"Нет","Да")</f>
        <v>Нет</v>
      </c>
      <c r="D1323" s="54">
        <f t="shared" si="41"/>
        <v>365</v>
      </c>
      <c r="E1323" s="55">
        <f>('Все выпуски'!$J$4*'Все выпуски'!$J$8)*((VLOOKUP(IF(C1323="Нет",VLOOKUP(A1323,Оп28_BYN→RUB!$A$2:$C$24,3,0),VLOOKUP((A1323-1),Оп28_BYN→RUB!$A$2:$C$24,3,0)),$B$2:$G$1990,5,0)-VLOOKUP(B1323,$B$2:$G$1990,5,0))/365+(VLOOKUP(IF(C1323="Нет",VLOOKUP(A1323,Оп28_BYN→RUB!$A$2:$C$24,3,0),VLOOKUP((A1323-1),Оп28_BYN→RUB!$A$2:$C$24,3,0)),$B$2:$G$1990,6,0)-VLOOKUP(B1323,$B$2:$G$1990,6,0))/366)</f>
        <v>174.13345950786416</v>
      </c>
      <c r="F1323" s="54">
        <f>COUNTIF(D1324:$D$1990,365)</f>
        <v>301</v>
      </c>
      <c r="G1323" s="54">
        <f>COUNTIF(D1324:$D$1990,366)</f>
        <v>366</v>
      </c>
    </row>
    <row r="1324" spans="1:7" x14ac:dyDescent="0.25">
      <c r="A1324" s="54">
        <f>COUNTIF($C$3:C1324,"Да")</f>
        <v>14</v>
      </c>
      <c r="B1324" s="53">
        <f t="shared" si="40"/>
        <v>46722</v>
      </c>
      <c r="C1324" s="53" t="str">
        <f>IF(ISERROR(VLOOKUP(B1324,Оп28_BYN→RUB!$C$3:$C$24,1,0)),"Нет","Да")</f>
        <v>Нет</v>
      </c>
      <c r="D1324" s="54">
        <f t="shared" si="41"/>
        <v>365</v>
      </c>
      <c r="E1324" s="55">
        <f>('Все выпуски'!$J$4*'Все выпуски'!$J$8)*((VLOOKUP(IF(C1324="Нет",VLOOKUP(A1324,Оп28_BYN→RUB!$A$2:$C$24,3,0),VLOOKUP((A1324-1),Оп28_BYN→RUB!$A$2:$C$24,3,0)),$B$2:$G$1990,5,0)-VLOOKUP(B1324,$B$2:$G$1990,5,0))/365+(VLOOKUP(IF(C1324="Нет",VLOOKUP(A1324,Оп28_BYN→RUB!$A$2:$C$24,3,0),VLOOKUP((A1324-1),Оп28_BYN→RUB!$A$2:$C$24,3,0)),$B$2:$G$1990,6,0)-VLOOKUP(B1324,$B$2:$G$1990,6,0))/366)</f>
        <v>180.83090025816662</v>
      </c>
      <c r="F1324" s="54">
        <f>COUNTIF(D1325:$D$1990,365)</f>
        <v>300</v>
      </c>
      <c r="G1324" s="54">
        <f>COUNTIF(D1325:$D$1990,366)</f>
        <v>366</v>
      </c>
    </row>
    <row r="1325" spans="1:7" x14ac:dyDescent="0.25">
      <c r="A1325" s="54">
        <f>COUNTIF($C$3:C1325,"Да")</f>
        <v>14</v>
      </c>
      <c r="B1325" s="53">
        <f t="shared" si="40"/>
        <v>46723</v>
      </c>
      <c r="C1325" s="53" t="str">
        <f>IF(ISERROR(VLOOKUP(B1325,Оп28_BYN→RUB!$C$3:$C$24,1,0)),"Нет","Да")</f>
        <v>Нет</v>
      </c>
      <c r="D1325" s="54">
        <f t="shared" si="41"/>
        <v>365</v>
      </c>
      <c r="E1325" s="55">
        <f>('Все выпуски'!$J$4*'Все выпуски'!$J$8)*((VLOOKUP(IF(C1325="Нет",VLOOKUP(A1325,Оп28_BYN→RUB!$A$2:$C$24,3,0),VLOOKUP((A1325-1),Оп28_BYN→RUB!$A$2:$C$24,3,0)),$B$2:$G$1990,5,0)-VLOOKUP(B1325,$B$2:$G$1990,5,0))/365+(VLOOKUP(IF(C1325="Нет",VLOOKUP(A1325,Оп28_BYN→RUB!$A$2:$C$24,3,0),VLOOKUP((A1325-1),Оп28_BYN→RUB!$A$2:$C$24,3,0)),$B$2:$G$1990,6,0)-VLOOKUP(B1325,$B$2:$G$1990,6,0))/366)</f>
        <v>187.52834100846911</v>
      </c>
      <c r="F1325" s="54">
        <f>COUNTIF(D1326:$D$1990,365)</f>
        <v>299</v>
      </c>
      <c r="G1325" s="54">
        <f>COUNTIF(D1326:$D$1990,366)</f>
        <v>366</v>
      </c>
    </row>
    <row r="1326" spans="1:7" x14ac:dyDescent="0.25">
      <c r="A1326" s="54">
        <f>COUNTIF($C$3:C1326,"Да")</f>
        <v>14</v>
      </c>
      <c r="B1326" s="53">
        <f t="shared" si="40"/>
        <v>46724</v>
      </c>
      <c r="C1326" s="53" t="str">
        <f>IF(ISERROR(VLOOKUP(B1326,Оп28_BYN→RUB!$C$3:$C$24,1,0)),"Нет","Да")</f>
        <v>Нет</v>
      </c>
      <c r="D1326" s="54">
        <f t="shared" si="41"/>
        <v>365</v>
      </c>
      <c r="E1326" s="55">
        <f>('Все выпуски'!$J$4*'Все выпуски'!$J$8)*((VLOOKUP(IF(C1326="Нет",VLOOKUP(A1326,Оп28_BYN→RUB!$A$2:$C$24,3,0),VLOOKUP((A1326-1),Оп28_BYN→RUB!$A$2:$C$24,3,0)),$B$2:$G$1990,5,0)-VLOOKUP(B1326,$B$2:$G$1990,5,0))/365+(VLOOKUP(IF(C1326="Нет",VLOOKUP(A1326,Оп28_BYN→RUB!$A$2:$C$24,3,0),VLOOKUP((A1326-1),Оп28_BYN→RUB!$A$2:$C$24,3,0)),$B$2:$G$1990,6,0)-VLOOKUP(B1326,$B$2:$G$1990,6,0))/366)</f>
        <v>194.22578175877157</v>
      </c>
      <c r="F1326" s="54">
        <f>COUNTIF(D1327:$D$1990,365)</f>
        <v>298</v>
      </c>
      <c r="G1326" s="54">
        <f>COUNTIF(D1327:$D$1990,366)</f>
        <v>366</v>
      </c>
    </row>
    <row r="1327" spans="1:7" x14ac:dyDescent="0.25">
      <c r="A1327" s="54">
        <f>COUNTIF($C$3:C1327,"Да")</f>
        <v>14</v>
      </c>
      <c r="B1327" s="53">
        <f t="shared" si="40"/>
        <v>46725</v>
      </c>
      <c r="C1327" s="53" t="str">
        <f>IF(ISERROR(VLOOKUP(B1327,Оп28_BYN→RUB!$C$3:$C$24,1,0)),"Нет","Да")</f>
        <v>Нет</v>
      </c>
      <c r="D1327" s="54">
        <f t="shared" si="41"/>
        <v>365</v>
      </c>
      <c r="E1327" s="55">
        <f>('Все выпуски'!$J$4*'Все выпуски'!$J$8)*((VLOOKUP(IF(C1327="Нет",VLOOKUP(A1327,Оп28_BYN→RUB!$A$2:$C$24,3,0),VLOOKUP((A1327-1),Оп28_BYN→RUB!$A$2:$C$24,3,0)),$B$2:$G$1990,5,0)-VLOOKUP(B1327,$B$2:$G$1990,5,0))/365+(VLOOKUP(IF(C1327="Нет",VLOOKUP(A1327,Оп28_BYN→RUB!$A$2:$C$24,3,0),VLOOKUP((A1327-1),Оп28_BYN→RUB!$A$2:$C$24,3,0)),$B$2:$G$1990,6,0)-VLOOKUP(B1327,$B$2:$G$1990,6,0))/366)</f>
        <v>200.92322250907401</v>
      </c>
      <c r="F1327" s="54">
        <f>COUNTIF(D1328:$D$1990,365)</f>
        <v>297</v>
      </c>
      <c r="G1327" s="54">
        <f>COUNTIF(D1328:$D$1990,366)</f>
        <v>366</v>
      </c>
    </row>
    <row r="1328" spans="1:7" x14ac:dyDescent="0.25">
      <c r="A1328" s="54">
        <f>COUNTIF($C$3:C1328,"Да")</f>
        <v>14</v>
      </c>
      <c r="B1328" s="53">
        <f t="shared" si="40"/>
        <v>46726</v>
      </c>
      <c r="C1328" s="53" t="str">
        <f>IF(ISERROR(VLOOKUP(B1328,Оп28_BYN→RUB!$C$3:$C$24,1,0)),"Нет","Да")</f>
        <v>Нет</v>
      </c>
      <c r="D1328" s="54">
        <f t="shared" si="41"/>
        <v>365</v>
      </c>
      <c r="E1328" s="55">
        <f>('Все выпуски'!$J$4*'Все выпуски'!$J$8)*((VLOOKUP(IF(C1328="Нет",VLOOKUP(A1328,Оп28_BYN→RUB!$A$2:$C$24,3,0),VLOOKUP((A1328-1),Оп28_BYN→RUB!$A$2:$C$24,3,0)),$B$2:$G$1990,5,0)-VLOOKUP(B1328,$B$2:$G$1990,5,0))/365+(VLOOKUP(IF(C1328="Нет",VLOOKUP(A1328,Оп28_BYN→RUB!$A$2:$C$24,3,0),VLOOKUP((A1328-1),Оп28_BYN→RUB!$A$2:$C$24,3,0)),$B$2:$G$1990,6,0)-VLOOKUP(B1328,$B$2:$G$1990,6,0))/366)</f>
        <v>207.6206632593765</v>
      </c>
      <c r="F1328" s="54">
        <f>COUNTIF(D1329:$D$1990,365)</f>
        <v>296</v>
      </c>
      <c r="G1328" s="54">
        <f>COUNTIF(D1329:$D$1990,366)</f>
        <v>366</v>
      </c>
    </row>
    <row r="1329" spans="1:7" x14ac:dyDescent="0.25">
      <c r="A1329" s="54">
        <f>COUNTIF($C$3:C1329,"Да")</f>
        <v>14</v>
      </c>
      <c r="B1329" s="53">
        <f t="shared" si="40"/>
        <v>46727</v>
      </c>
      <c r="C1329" s="53" t="str">
        <f>IF(ISERROR(VLOOKUP(B1329,Оп28_BYN→RUB!$C$3:$C$24,1,0)),"Нет","Да")</f>
        <v>Нет</v>
      </c>
      <c r="D1329" s="54">
        <f t="shared" si="41"/>
        <v>365</v>
      </c>
      <c r="E1329" s="55">
        <f>('Все выпуски'!$J$4*'Все выпуски'!$J$8)*((VLOOKUP(IF(C1329="Нет",VLOOKUP(A1329,Оп28_BYN→RUB!$A$2:$C$24,3,0),VLOOKUP((A1329-1),Оп28_BYN→RUB!$A$2:$C$24,3,0)),$B$2:$G$1990,5,0)-VLOOKUP(B1329,$B$2:$G$1990,5,0))/365+(VLOOKUP(IF(C1329="Нет",VLOOKUP(A1329,Оп28_BYN→RUB!$A$2:$C$24,3,0),VLOOKUP((A1329-1),Оп28_BYN→RUB!$A$2:$C$24,3,0)),$B$2:$G$1990,6,0)-VLOOKUP(B1329,$B$2:$G$1990,6,0))/366)</f>
        <v>214.31810400967896</v>
      </c>
      <c r="F1329" s="54">
        <f>COUNTIF(D1330:$D$1990,365)</f>
        <v>295</v>
      </c>
      <c r="G1329" s="54">
        <f>COUNTIF(D1330:$D$1990,366)</f>
        <v>366</v>
      </c>
    </row>
    <row r="1330" spans="1:7" x14ac:dyDescent="0.25">
      <c r="A1330" s="54">
        <f>COUNTIF($C$3:C1330,"Да")</f>
        <v>14</v>
      </c>
      <c r="B1330" s="53">
        <f t="shared" si="40"/>
        <v>46728</v>
      </c>
      <c r="C1330" s="53" t="str">
        <f>IF(ISERROR(VLOOKUP(B1330,Оп28_BYN→RUB!$C$3:$C$24,1,0)),"Нет","Да")</f>
        <v>Нет</v>
      </c>
      <c r="D1330" s="54">
        <f t="shared" si="41"/>
        <v>365</v>
      </c>
      <c r="E1330" s="55">
        <f>('Все выпуски'!$J$4*'Все выпуски'!$J$8)*((VLOOKUP(IF(C1330="Нет",VLOOKUP(A1330,Оп28_BYN→RUB!$A$2:$C$24,3,0),VLOOKUP((A1330-1),Оп28_BYN→RUB!$A$2:$C$24,3,0)),$B$2:$G$1990,5,0)-VLOOKUP(B1330,$B$2:$G$1990,5,0))/365+(VLOOKUP(IF(C1330="Нет",VLOOKUP(A1330,Оп28_BYN→RUB!$A$2:$C$24,3,0),VLOOKUP((A1330-1),Оп28_BYN→RUB!$A$2:$C$24,3,0)),$B$2:$G$1990,6,0)-VLOOKUP(B1330,$B$2:$G$1990,6,0))/366)</f>
        <v>221.01554475998142</v>
      </c>
      <c r="F1330" s="54">
        <f>COUNTIF(D1331:$D$1990,365)</f>
        <v>294</v>
      </c>
      <c r="G1330" s="54">
        <f>COUNTIF(D1331:$D$1990,366)</f>
        <v>366</v>
      </c>
    </row>
    <row r="1331" spans="1:7" x14ac:dyDescent="0.25">
      <c r="A1331" s="54">
        <f>COUNTIF($C$3:C1331,"Да")</f>
        <v>14</v>
      </c>
      <c r="B1331" s="53">
        <f t="shared" si="40"/>
        <v>46729</v>
      </c>
      <c r="C1331" s="53" t="str">
        <f>IF(ISERROR(VLOOKUP(B1331,Оп28_BYN→RUB!$C$3:$C$24,1,0)),"Нет","Да")</f>
        <v>Нет</v>
      </c>
      <c r="D1331" s="54">
        <f t="shared" si="41"/>
        <v>365</v>
      </c>
      <c r="E1331" s="55">
        <f>('Все выпуски'!$J$4*'Все выпуски'!$J$8)*((VLOOKUP(IF(C1331="Нет",VLOOKUP(A1331,Оп28_BYN→RUB!$A$2:$C$24,3,0),VLOOKUP((A1331-1),Оп28_BYN→RUB!$A$2:$C$24,3,0)),$B$2:$G$1990,5,0)-VLOOKUP(B1331,$B$2:$G$1990,5,0))/365+(VLOOKUP(IF(C1331="Нет",VLOOKUP(A1331,Оп28_BYN→RUB!$A$2:$C$24,3,0),VLOOKUP((A1331-1),Оп28_BYN→RUB!$A$2:$C$24,3,0)),$B$2:$G$1990,6,0)-VLOOKUP(B1331,$B$2:$G$1990,6,0))/366)</f>
        <v>227.71298551028391</v>
      </c>
      <c r="F1331" s="54">
        <f>COUNTIF(D1332:$D$1990,365)</f>
        <v>293</v>
      </c>
      <c r="G1331" s="54">
        <f>COUNTIF(D1332:$D$1990,366)</f>
        <v>366</v>
      </c>
    </row>
    <row r="1332" spans="1:7" x14ac:dyDescent="0.25">
      <c r="A1332" s="54">
        <f>COUNTIF($C$3:C1332,"Да")</f>
        <v>14</v>
      </c>
      <c r="B1332" s="53">
        <f t="shared" si="40"/>
        <v>46730</v>
      </c>
      <c r="C1332" s="53" t="str">
        <f>IF(ISERROR(VLOOKUP(B1332,Оп28_BYN→RUB!$C$3:$C$24,1,0)),"Нет","Да")</f>
        <v>Нет</v>
      </c>
      <c r="D1332" s="54">
        <f t="shared" si="41"/>
        <v>365</v>
      </c>
      <c r="E1332" s="55">
        <f>('Все выпуски'!$J$4*'Все выпуски'!$J$8)*((VLOOKUP(IF(C1332="Нет",VLOOKUP(A1332,Оп28_BYN→RUB!$A$2:$C$24,3,0),VLOOKUP((A1332-1),Оп28_BYN→RUB!$A$2:$C$24,3,0)),$B$2:$G$1990,5,0)-VLOOKUP(B1332,$B$2:$G$1990,5,0))/365+(VLOOKUP(IF(C1332="Нет",VLOOKUP(A1332,Оп28_BYN→RUB!$A$2:$C$24,3,0),VLOOKUP((A1332-1),Оп28_BYN→RUB!$A$2:$C$24,3,0)),$B$2:$G$1990,6,0)-VLOOKUP(B1332,$B$2:$G$1990,6,0))/366)</f>
        <v>234.41042626058635</v>
      </c>
      <c r="F1332" s="54">
        <f>COUNTIF(D1333:$D$1990,365)</f>
        <v>292</v>
      </c>
      <c r="G1332" s="54">
        <f>COUNTIF(D1333:$D$1990,366)</f>
        <v>366</v>
      </c>
    </row>
    <row r="1333" spans="1:7" x14ac:dyDescent="0.25">
      <c r="A1333" s="54">
        <f>COUNTIF($C$3:C1333,"Да")</f>
        <v>14</v>
      </c>
      <c r="B1333" s="53">
        <f t="shared" si="40"/>
        <v>46731</v>
      </c>
      <c r="C1333" s="53" t="str">
        <f>IF(ISERROR(VLOOKUP(B1333,Оп28_BYN→RUB!$C$3:$C$24,1,0)),"Нет","Да")</f>
        <v>Нет</v>
      </c>
      <c r="D1333" s="54">
        <f t="shared" si="41"/>
        <v>365</v>
      </c>
      <c r="E1333" s="55">
        <f>('Все выпуски'!$J$4*'Все выпуски'!$J$8)*((VLOOKUP(IF(C1333="Нет",VLOOKUP(A1333,Оп28_BYN→RUB!$A$2:$C$24,3,0),VLOOKUP((A1333-1),Оп28_BYN→RUB!$A$2:$C$24,3,0)),$B$2:$G$1990,5,0)-VLOOKUP(B1333,$B$2:$G$1990,5,0))/365+(VLOOKUP(IF(C1333="Нет",VLOOKUP(A1333,Оп28_BYN→RUB!$A$2:$C$24,3,0),VLOOKUP((A1333-1),Оп28_BYN→RUB!$A$2:$C$24,3,0)),$B$2:$G$1990,6,0)-VLOOKUP(B1333,$B$2:$G$1990,6,0))/366)</f>
        <v>241.10786701088881</v>
      </c>
      <c r="F1333" s="54">
        <f>COUNTIF(D1334:$D$1990,365)</f>
        <v>291</v>
      </c>
      <c r="G1333" s="54">
        <f>COUNTIF(D1334:$D$1990,366)</f>
        <v>366</v>
      </c>
    </row>
    <row r="1334" spans="1:7" x14ac:dyDescent="0.25">
      <c r="A1334" s="54">
        <f>COUNTIF($C$3:C1334,"Да")</f>
        <v>14</v>
      </c>
      <c r="B1334" s="53">
        <f t="shared" si="40"/>
        <v>46732</v>
      </c>
      <c r="C1334" s="53" t="str">
        <f>IF(ISERROR(VLOOKUP(B1334,Оп28_BYN→RUB!$C$3:$C$24,1,0)),"Нет","Да")</f>
        <v>Нет</v>
      </c>
      <c r="D1334" s="54">
        <f t="shared" si="41"/>
        <v>365</v>
      </c>
      <c r="E1334" s="55">
        <f>('Все выпуски'!$J$4*'Все выпуски'!$J$8)*((VLOOKUP(IF(C1334="Нет",VLOOKUP(A1334,Оп28_BYN→RUB!$A$2:$C$24,3,0),VLOOKUP((A1334-1),Оп28_BYN→RUB!$A$2:$C$24,3,0)),$B$2:$G$1990,5,0)-VLOOKUP(B1334,$B$2:$G$1990,5,0))/365+(VLOOKUP(IF(C1334="Нет",VLOOKUP(A1334,Оп28_BYN→RUB!$A$2:$C$24,3,0),VLOOKUP((A1334-1),Оп28_BYN→RUB!$A$2:$C$24,3,0)),$B$2:$G$1990,6,0)-VLOOKUP(B1334,$B$2:$G$1990,6,0))/366)</f>
        <v>247.8053077611913</v>
      </c>
      <c r="F1334" s="54">
        <f>COUNTIF(D1335:$D$1990,365)</f>
        <v>290</v>
      </c>
      <c r="G1334" s="54">
        <f>COUNTIF(D1335:$D$1990,366)</f>
        <v>366</v>
      </c>
    </row>
    <row r="1335" spans="1:7" x14ac:dyDescent="0.25">
      <c r="A1335" s="54">
        <f>COUNTIF($C$3:C1335,"Да")</f>
        <v>14</v>
      </c>
      <c r="B1335" s="53">
        <f t="shared" si="40"/>
        <v>46733</v>
      </c>
      <c r="C1335" s="53" t="str">
        <f>IF(ISERROR(VLOOKUP(B1335,Оп28_BYN→RUB!$C$3:$C$24,1,0)),"Нет","Да")</f>
        <v>Нет</v>
      </c>
      <c r="D1335" s="54">
        <f t="shared" si="41"/>
        <v>365</v>
      </c>
      <c r="E1335" s="55">
        <f>('Все выпуски'!$J$4*'Все выпуски'!$J$8)*((VLOOKUP(IF(C1335="Нет",VLOOKUP(A1335,Оп28_BYN→RUB!$A$2:$C$24,3,0),VLOOKUP((A1335-1),Оп28_BYN→RUB!$A$2:$C$24,3,0)),$B$2:$G$1990,5,0)-VLOOKUP(B1335,$B$2:$G$1990,5,0))/365+(VLOOKUP(IF(C1335="Нет",VLOOKUP(A1335,Оп28_BYN→RUB!$A$2:$C$24,3,0),VLOOKUP((A1335-1),Оп28_BYN→RUB!$A$2:$C$24,3,0)),$B$2:$G$1990,6,0)-VLOOKUP(B1335,$B$2:$G$1990,6,0))/366)</f>
        <v>254.50274851149376</v>
      </c>
      <c r="F1335" s="54">
        <f>COUNTIF(D1336:$D$1990,365)</f>
        <v>289</v>
      </c>
      <c r="G1335" s="54">
        <f>COUNTIF(D1336:$D$1990,366)</f>
        <v>366</v>
      </c>
    </row>
    <row r="1336" spans="1:7" x14ac:dyDescent="0.25">
      <c r="A1336" s="54">
        <f>COUNTIF($C$3:C1336,"Да")</f>
        <v>14</v>
      </c>
      <c r="B1336" s="53">
        <f t="shared" si="40"/>
        <v>46734</v>
      </c>
      <c r="C1336" s="53" t="str">
        <f>IF(ISERROR(VLOOKUP(B1336,Оп28_BYN→RUB!$C$3:$C$24,1,0)),"Нет","Да")</f>
        <v>Нет</v>
      </c>
      <c r="D1336" s="54">
        <f t="shared" si="41"/>
        <v>365</v>
      </c>
      <c r="E1336" s="55">
        <f>('Все выпуски'!$J$4*'Все выпуски'!$J$8)*((VLOOKUP(IF(C1336="Нет",VLOOKUP(A1336,Оп28_BYN→RUB!$A$2:$C$24,3,0),VLOOKUP((A1336-1),Оп28_BYN→RUB!$A$2:$C$24,3,0)),$B$2:$G$1990,5,0)-VLOOKUP(B1336,$B$2:$G$1990,5,0))/365+(VLOOKUP(IF(C1336="Нет",VLOOKUP(A1336,Оп28_BYN→RUB!$A$2:$C$24,3,0),VLOOKUP((A1336-1),Оп28_BYN→RUB!$A$2:$C$24,3,0)),$B$2:$G$1990,6,0)-VLOOKUP(B1336,$B$2:$G$1990,6,0))/366)</f>
        <v>261.20018926179625</v>
      </c>
      <c r="F1336" s="54">
        <f>COUNTIF(D1337:$D$1990,365)</f>
        <v>288</v>
      </c>
      <c r="G1336" s="54">
        <f>COUNTIF(D1337:$D$1990,366)</f>
        <v>366</v>
      </c>
    </row>
    <row r="1337" spans="1:7" x14ac:dyDescent="0.25">
      <c r="A1337" s="54">
        <f>COUNTIF($C$3:C1337,"Да")</f>
        <v>14</v>
      </c>
      <c r="B1337" s="53">
        <f t="shared" si="40"/>
        <v>46735</v>
      </c>
      <c r="C1337" s="53" t="str">
        <f>IF(ISERROR(VLOOKUP(B1337,Оп28_BYN→RUB!$C$3:$C$24,1,0)),"Нет","Да")</f>
        <v>Нет</v>
      </c>
      <c r="D1337" s="54">
        <f t="shared" si="41"/>
        <v>365</v>
      </c>
      <c r="E1337" s="55">
        <f>('Все выпуски'!$J$4*'Все выпуски'!$J$8)*((VLOOKUP(IF(C1337="Нет",VLOOKUP(A1337,Оп28_BYN→RUB!$A$2:$C$24,3,0),VLOOKUP((A1337-1),Оп28_BYN→RUB!$A$2:$C$24,3,0)),$B$2:$G$1990,5,0)-VLOOKUP(B1337,$B$2:$G$1990,5,0))/365+(VLOOKUP(IF(C1337="Нет",VLOOKUP(A1337,Оп28_BYN→RUB!$A$2:$C$24,3,0),VLOOKUP((A1337-1),Оп28_BYN→RUB!$A$2:$C$24,3,0)),$B$2:$G$1990,6,0)-VLOOKUP(B1337,$B$2:$G$1990,6,0))/366)</f>
        <v>267.89763001209866</v>
      </c>
      <c r="F1337" s="54">
        <f>COUNTIF(D1338:$D$1990,365)</f>
        <v>287</v>
      </c>
      <c r="G1337" s="54">
        <f>COUNTIF(D1338:$D$1990,366)</f>
        <v>366</v>
      </c>
    </row>
    <row r="1338" spans="1:7" x14ac:dyDescent="0.25">
      <c r="A1338" s="54">
        <f>COUNTIF($C$3:C1338,"Да")</f>
        <v>14</v>
      </c>
      <c r="B1338" s="53">
        <f t="shared" si="40"/>
        <v>46736</v>
      </c>
      <c r="C1338" s="53" t="str">
        <f>IF(ISERROR(VLOOKUP(B1338,Оп28_BYN→RUB!$C$3:$C$24,1,0)),"Нет","Да")</f>
        <v>Нет</v>
      </c>
      <c r="D1338" s="54">
        <f t="shared" si="41"/>
        <v>365</v>
      </c>
      <c r="E1338" s="55">
        <f>('Все выпуски'!$J$4*'Все выпуски'!$J$8)*((VLOOKUP(IF(C1338="Нет",VLOOKUP(A1338,Оп28_BYN→RUB!$A$2:$C$24,3,0),VLOOKUP((A1338-1),Оп28_BYN→RUB!$A$2:$C$24,3,0)),$B$2:$G$1990,5,0)-VLOOKUP(B1338,$B$2:$G$1990,5,0))/365+(VLOOKUP(IF(C1338="Нет",VLOOKUP(A1338,Оп28_BYN→RUB!$A$2:$C$24,3,0),VLOOKUP((A1338-1),Оп28_BYN→RUB!$A$2:$C$24,3,0)),$B$2:$G$1990,6,0)-VLOOKUP(B1338,$B$2:$G$1990,6,0))/366)</f>
        <v>274.59507076240118</v>
      </c>
      <c r="F1338" s="54">
        <f>COUNTIF(D1339:$D$1990,365)</f>
        <v>286</v>
      </c>
      <c r="G1338" s="54">
        <f>COUNTIF(D1339:$D$1990,366)</f>
        <v>366</v>
      </c>
    </row>
    <row r="1339" spans="1:7" x14ac:dyDescent="0.25">
      <c r="A1339" s="54">
        <f>COUNTIF($C$3:C1339,"Да")</f>
        <v>14</v>
      </c>
      <c r="B1339" s="53">
        <f t="shared" si="40"/>
        <v>46737</v>
      </c>
      <c r="C1339" s="53" t="str">
        <f>IF(ISERROR(VLOOKUP(B1339,Оп28_BYN→RUB!$C$3:$C$24,1,0)),"Нет","Да")</f>
        <v>Нет</v>
      </c>
      <c r="D1339" s="54">
        <f t="shared" si="41"/>
        <v>365</v>
      </c>
      <c r="E1339" s="55">
        <f>('Все выпуски'!$J$4*'Все выпуски'!$J$8)*((VLOOKUP(IF(C1339="Нет",VLOOKUP(A1339,Оп28_BYN→RUB!$A$2:$C$24,3,0),VLOOKUP((A1339-1),Оп28_BYN→RUB!$A$2:$C$24,3,0)),$B$2:$G$1990,5,0)-VLOOKUP(B1339,$B$2:$G$1990,5,0))/365+(VLOOKUP(IF(C1339="Нет",VLOOKUP(A1339,Оп28_BYN→RUB!$A$2:$C$24,3,0),VLOOKUP((A1339-1),Оп28_BYN→RUB!$A$2:$C$24,3,0)),$B$2:$G$1990,6,0)-VLOOKUP(B1339,$B$2:$G$1990,6,0))/366)</f>
        <v>281.29251151270364</v>
      </c>
      <c r="F1339" s="54">
        <f>COUNTIF(D1340:$D$1990,365)</f>
        <v>285</v>
      </c>
      <c r="G1339" s="54">
        <f>COUNTIF(D1340:$D$1990,366)</f>
        <v>366</v>
      </c>
    </row>
    <row r="1340" spans="1:7" x14ac:dyDescent="0.25">
      <c r="A1340" s="54">
        <f>COUNTIF($C$3:C1340,"Да")</f>
        <v>14</v>
      </c>
      <c r="B1340" s="53">
        <f t="shared" si="40"/>
        <v>46738</v>
      </c>
      <c r="C1340" s="53" t="str">
        <f>IF(ISERROR(VLOOKUP(B1340,Оп28_BYN→RUB!$C$3:$C$24,1,0)),"Нет","Да")</f>
        <v>Нет</v>
      </c>
      <c r="D1340" s="54">
        <f t="shared" si="41"/>
        <v>365</v>
      </c>
      <c r="E1340" s="55">
        <f>('Все выпуски'!$J$4*'Все выпуски'!$J$8)*((VLOOKUP(IF(C1340="Нет",VLOOKUP(A1340,Оп28_BYN→RUB!$A$2:$C$24,3,0),VLOOKUP((A1340-1),Оп28_BYN→RUB!$A$2:$C$24,3,0)),$B$2:$G$1990,5,0)-VLOOKUP(B1340,$B$2:$G$1990,5,0))/365+(VLOOKUP(IF(C1340="Нет",VLOOKUP(A1340,Оп28_BYN→RUB!$A$2:$C$24,3,0),VLOOKUP((A1340-1),Оп28_BYN→RUB!$A$2:$C$24,3,0)),$B$2:$G$1990,6,0)-VLOOKUP(B1340,$B$2:$G$1990,6,0))/366)</f>
        <v>287.9899522630061</v>
      </c>
      <c r="F1340" s="54">
        <f>COUNTIF(D1341:$D$1990,365)</f>
        <v>284</v>
      </c>
      <c r="G1340" s="54">
        <f>COUNTIF(D1341:$D$1990,366)</f>
        <v>366</v>
      </c>
    </row>
    <row r="1341" spans="1:7" x14ac:dyDescent="0.25">
      <c r="A1341" s="54">
        <f>COUNTIF($C$3:C1341,"Да")</f>
        <v>14</v>
      </c>
      <c r="B1341" s="53">
        <f t="shared" si="40"/>
        <v>46739</v>
      </c>
      <c r="C1341" s="53" t="str">
        <f>IF(ISERROR(VLOOKUP(B1341,Оп28_BYN→RUB!$C$3:$C$24,1,0)),"Нет","Да")</f>
        <v>Нет</v>
      </c>
      <c r="D1341" s="54">
        <f t="shared" si="41"/>
        <v>365</v>
      </c>
      <c r="E1341" s="55">
        <f>('Все выпуски'!$J$4*'Все выпуски'!$J$8)*((VLOOKUP(IF(C1341="Нет",VLOOKUP(A1341,Оп28_BYN→RUB!$A$2:$C$24,3,0),VLOOKUP((A1341-1),Оп28_BYN→RUB!$A$2:$C$24,3,0)),$B$2:$G$1990,5,0)-VLOOKUP(B1341,$B$2:$G$1990,5,0))/365+(VLOOKUP(IF(C1341="Нет",VLOOKUP(A1341,Оп28_BYN→RUB!$A$2:$C$24,3,0),VLOOKUP((A1341-1),Оп28_BYN→RUB!$A$2:$C$24,3,0)),$B$2:$G$1990,6,0)-VLOOKUP(B1341,$B$2:$G$1990,6,0))/366)</f>
        <v>294.68739301330857</v>
      </c>
      <c r="F1341" s="54">
        <f>COUNTIF(D1342:$D$1990,365)</f>
        <v>283</v>
      </c>
      <c r="G1341" s="54">
        <f>COUNTIF(D1342:$D$1990,366)</f>
        <v>366</v>
      </c>
    </row>
    <row r="1342" spans="1:7" x14ac:dyDescent="0.25">
      <c r="A1342" s="54">
        <f>COUNTIF($C$3:C1342,"Да")</f>
        <v>14</v>
      </c>
      <c r="B1342" s="53">
        <f t="shared" si="40"/>
        <v>46740</v>
      </c>
      <c r="C1342" s="53" t="str">
        <f>IF(ISERROR(VLOOKUP(B1342,Оп28_BYN→RUB!$C$3:$C$24,1,0)),"Нет","Да")</f>
        <v>Нет</v>
      </c>
      <c r="D1342" s="54">
        <f t="shared" si="41"/>
        <v>365</v>
      </c>
      <c r="E1342" s="55">
        <f>('Все выпуски'!$J$4*'Все выпуски'!$J$8)*((VLOOKUP(IF(C1342="Нет",VLOOKUP(A1342,Оп28_BYN→RUB!$A$2:$C$24,3,0),VLOOKUP((A1342-1),Оп28_BYN→RUB!$A$2:$C$24,3,0)),$B$2:$G$1990,5,0)-VLOOKUP(B1342,$B$2:$G$1990,5,0))/365+(VLOOKUP(IF(C1342="Нет",VLOOKUP(A1342,Оп28_BYN→RUB!$A$2:$C$24,3,0),VLOOKUP((A1342-1),Оп28_BYN→RUB!$A$2:$C$24,3,0)),$B$2:$G$1990,6,0)-VLOOKUP(B1342,$B$2:$G$1990,6,0))/366)</f>
        <v>301.38483376361103</v>
      </c>
      <c r="F1342" s="54">
        <f>COUNTIF(D1343:$D$1990,365)</f>
        <v>282</v>
      </c>
      <c r="G1342" s="54">
        <f>COUNTIF(D1343:$D$1990,366)</f>
        <v>366</v>
      </c>
    </row>
    <row r="1343" spans="1:7" x14ac:dyDescent="0.25">
      <c r="A1343" s="54">
        <f>COUNTIF($C$3:C1343,"Да")</f>
        <v>14</v>
      </c>
      <c r="B1343" s="53">
        <f t="shared" si="40"/>
        <v>46741</v>
      </c>
      <c r="C1343" s="53" t="str">
        <f>IF(ISERROR(VLOOKUP(B1343,Оп28_BYN→RUB!$C$3:$C$24,1,0)),"Нет","Да")</f>
        <v>Нет</v>
      </c>
      <c r="D1343" s="54">
        <f t="shared" si="41"/>
        <v>365</v>
      </c>
      <c r="E1343" s="55">
        <f>('Все выпуски'!$J$4*'Все выпуски'!$J$8)*((VLOOKUP(IF(C1343="Нет",VLOOKUP(A1343,Оп28_BYN→RUB!$A$2:$C$24,3,0),VLOOKUP((A1343-1),Оп28_BYN→RUB!$A$2:$C$24,3,0)),$B$2:$G$1990,5,0)-VLOOKUP(B1343,$B$2:$G$1990,5,0))/365+(VLOOKUP(IF(C1343="Нет",VLOOKUP(A1343,Оп28_BYN→RUB!$A$2:$C$24,3,0),VLOOKUP((A1343-1),Оп28_BYN→RUB!$A$2:$C$24,3,0)),$B$2:$G$1990,6,0)-VLOOKUP(B1343,$B$2:$G$1990,6,0))/366)</f>
        <v>308.08227451391355</v>
      </c>
      <c r="F1343" s="54">
        <f>COUNTIF(D1344:$D$1990,365)</f>
        <v>281</v>
      </c>
      <c r="G1343" s="54">
        <f>COUNTIF(D1344:$D$1990,366)</f>
        <v>366</v>
      </c>
    </row>
    <row r="1344" spans="1:7" x14ac:dyDescent="0.25">
      <c r="A1344" s="54">
        <f>COUNTIF($C$3:C1344,"Да")</f>
        <v>14</v>
      </c>
      <c r="B1344" s="53">
        <f t="shared" si="40"/>
        <v>46742</v>
      </c>
      <c r="C1344" s="53" t="str">
        <f>IF(ISERROR(VLOOKUP(B1344,Оп28_BYN→RUB!$C$3:$C$24,1,0)),"Нет","Да")</f>
        <v>Нет</v>
      </c>
      <c r="D1344" s="54">
        <f t="shared" si="41"/>
        <v>365</v>
      </c>
      <c r="E1344" s="55">
        <f>('Все выпуски'!$J$4*'Все выпуски'!$J$8)*((VLOOKUP(IF(C1344="Нет",VLOOKUP(A1344,Оп28_BYN→RUB!$A$2:$C$24,3,0),VLOOKUP((A1344-1),Оп28_BYN→RUB!$A$2:$C$24,3,0)),$B$2:$G$1990,5,0)-VLOOKUP(B1344,$B$2:$G$1990,5,0))/365+(VLOOKUP(IF(C1344="Нет",VLOOKUP(A1344,Оп28_BYN→RUB!$A$2:$C$24,3,0),VLOOKUP((A1344-1),Оп28_BYN→RUB!$A$2:$C$24,3,0)),$B$2:$G$1990,6,0)-VLOOKUP(B1344,$B$2:$G$1990,6,0))/366)</f>
        <v>314.77971526421595</v>
      </c>
      <c r="F1344" s="54">
        <f>COUNTIF(D1345:$D$1990,365)</f>
        <v>280</v>
      </c>
      <c r="G1344" s="54">
        <f>COUNTIF(D1345:$D$1990,366)</f>
        <v>366</v>
      </c>
    </row>
    <row r="1345" spans="1:7" x14ac:dyDescent="0.25">
      <c r="A1345" s="54">
        <f>COUNTIF($C$3:C1345,"Да")</f>
        <v>14</v>
      </c>
      <c r="B1345" s="53">
        <f t="shared" si="40"/>
        <v>46743</v>
      </c>
      <c r="C1345" s="53" t="str">
        <f>IF(ISERROR(VLOOKUP(B1345,Оп28_BYN→RUB!$C$3:$C$24,1,0)),"Нет","Да")</f>
        <v>Нет</v>
      </c>
      <c r="D1345" s="54">
        <f t="shared" si="41"/>
        <v>365</v>
      </c>
      <c r="E1345" s="55">
        <f>('Все выпуски'!$J$4*'Все выпуски'!$J$8)*((VLOOKUP(IF(C1345="Нет",VLOOKUP(A1345,Оп28_BYN→RUB!$A$2:$C$24,3,0),VLOOKUP((A1345-1),Оп28_BYN→RUB!$A$2:$C$24,3,0)),$B$2:$G$1990,5,0)-VLOOKUP(B1345,$B$2:$G$1990,5,0))/365+(VLOOKUP(IF(C1345="Нет",VLOOKUP(A1345,Оп28_BYN→RUB!$A$2:$C$24,3,0),VLOOKUP((A1345-1),Оп28_BYN→RUB!$A$2:$C$24,3,0)),$B$2:$G$1990,6,0)-VLOOKUP(B1345,$B$2:$G$1990,6,0))/366)</f>
        <v>321.47715601451841</v>
      </c>
      <c r="F1345" s="54">
        <f>COUNTIF(D1346:$D$1990,365)</f>
        <v>279</v>
      </c>
      <c r="G1345" s="54">
        <f>COUNTIF(D1346:$D$1990,366)</f>
        <v>366</v>
      </c>
    </row>
    <row r="1346" spans="1:7" x14ac:dyDescent="0.25">
      <c r="A1346" s="54">
        <f>COUNTIF($C$3:C1346,"Да")</f>
        <v>14</v>
      </c>
      <c r="B1346" s="53">
        <f t="shared" si="40"/>
        <v>46744</v>
      </c>
      <c r="C1346" s="53" t="str">
        <f>IF(ISERROR(VLOOKUP(B1346,Оп28_BYN→RUB!$C$3:$C$24,1,0)),"Нет","Да")</f>
        <v>Нет</v>
      </c>
      <c r="D1346" s="54">
        <f>IF(MOD(YEAR(B1346),4)=0,366,365)</f>
        <v>365</v>
      </c>
      <c r="E1346" s="55">
        <f>('Все выпуски'!$J$4*'Все выпуски'!$J$8)*((VLOOKUP(IF(C1346="Нет",VLOOKUP(A1346,Оп28_BYN→RUB!$A$2:$C$24,3,0),VLOOKUP((A1346-1),Оп28_BYN→RUB!$A$2:$C$24,3,0)),$B$2:$G$1990,5,0)-VLOOKUP(B1346,$B$2:$G$1990,5,0))/365+(VLOOKUP(IF(C1346="Нет",VLOOKUP(A1346,Оп28_BYN→RUB!$A$2:$C$24,3,0),VLOOKUP((A1346-1),Оп28_BYN→RUB!$A$2:$C$24,3,0)),$B$2:$G$1990,6,0)-VLOOKUP(B1346,$B$2:$G$1990,6,0))/366)</f>
        <v>328.17459676482093</v>
      </c>
      <c r="F1346" s="54">
        <f>COUNTIF(D1347:$D$1990,365)</f>
        <v>278</v>
      </c>
      <c r="G1346" s="54">
        <f>COUNTIF(D1347:$D$1990,366)</f>
        <v>366</v>
      </c>
    </row>
    <row r="1347" spans="1:7" x14ac:dyDescent="0.25">
      <c r="A1347" s="54">
        <f>COUNTIF($C$3:C1347,"Да")</f>
        <v>14</v>
      </c>
      <c r="B1347" s="53">
        <f t="shared" si="40"/>
        <v>46745</v>
      </c>
      <c r="C1347" s="53" t="str">
        <f>IF(ISERROR(VLOOKUP(B1347,Оп28_BYN→RUB!$C$3:$C$24,1,0)),"Нет","Да")</f>
        <v>Нет</v>
      </c>
      <c r="D1347" s="54">
        <f t="shared" ref="D1347:D1410" si="42">IF(MOD(YEAR(B1347),4)=0,366,365)</f>
        <v>365</v>
      </c>
      <c r="E1347" s="55">
        <f>('Все выпуски'!$J$4*'Все выпуски'!$J$8)*((VLOOKUP(IF(C1347="Нет",VLOOKUP(A1347,Оп28_BYN→RUB!$A$2:$C$24,3,0),VLOOKUP((A1347-1),Оп28_BYN→RUB!$A$2:$C$24,3,0)),$B$2:$G$1990,5,0)-VLOOKUP(B1347,$B$2:$G$1990,5,0))/365+(VLOOKUP(IF(C1347="Нет",VLOOKUP(A1347,Оп28_BYN→RUB!$A$2:$C$24,3,0),VLOOKUP((A1347-1),Оп28_BYN→RUB!$A$2:$C$24,3,0)),$B$2:$G$1990,6,0)-VLOOKUP(B1347,$B$2:$G$1990,6,0))/366)</f>
        <v>334.87203751512334</v>
      </c>
      <c r="F1347" s="54">
        <f>COUNTIF(D1348:$D$1990,365)</f>
        <v>277</v>
      </c>
      <c r="G1347" s="54">
        <f>COUNTIF(D1348:$D$1990,366)</f>
        <v>366</v>
      </c>
    </row>
    <row r="1348" spans="1:7" x14ac:dyDescent="0.25">
      <c r="A1348" s="54">
        <f>COUNTIF($C$3:C1348,"Да")</f>
        <v>14</v>
      </c>
      <c r="B1348" s="53">
        <f t="shared" ref="B1348:B1411" si="43">B1347+1</f>
        <v>46746</v>
      </c>
      <c r="C1348" s="53" t="str">
        <f>IF(ISERROR(VLOOKUP(B1348,Оп28_BYN→RUB!$C$3:$C$24,1,0)),"Нет","Да")</f>
        <v>Нет</v>
      </c>
      <c r="D1348" s="54">
        <f t="shared" si="42"/>
        <v>365</v>
      </c>
      <c r="E1348" s="55">
        <f>('Все выпуски'!$J$4*'Все выпуски'!$J$8)*((VLOOKUP(IF(C1348="Нет",VLOOKUP(A1348,Оп28_BYN→RUB!$A$2:$C$24,3,0),VLOOKUP((A1348-1),Оп28_BYN→RUB!$A$2:$C$24,3,0)),$B$2:$G$1990,5,0)-VLOOKUP(B1348,$B$2:$G$1990,5,0))/365+(VLOOKUP(IF(C1348="Нет",VLOOKUP(A1348,Оп28_BYN→RUB!$A$2:$C$24,3,0),VLOOKUP((A1348-1),Оп28_BYN→RUB!$A$2:$C$24,3,0)),$B$2:$G$1990,6,0)-VLOOKUP(B1348,$B$2:$G$1990,6,0))/366)</f>
        <v>341.56947826542586</v>
      </c>
      <c r="F1348" s="54">
        <f>COUNTIF(D1349:$D$1990,365)</f>
        <v>276</v>
      </c>
      <c r="G1348" s="54">
        <f>COUNTIF(D1349:$D$1990,366)</f>
        <v>366</v>
      </c>
    </row>
    <row r="1349" spans="1:7" x14ac:dyDescent="0.25">
      <c r="A1349" s="54">
        <f>COUNTIF($C$3:C1349,"Да")</f>
        <v>14</v>
      </c>
      <c r="B1349" s="53">
        <f t="shared" si="43"/>
        <v>46747</v>
      </c>
      <c r="C1349" s="53" t="str">
        <f>IF(ISERROR(VLOOKUP(B1349,Оп28_BYN→RUB!$C$3:$C$24,1,0)),"Нет","Да")</f>
        <v>Нет</v>
      </c>
      <c r="D1349" s="54">
        <f t="shared" si="42"/>
        <v>365</v>
      </c>
      <c r="E1349" s="55">
        <f>('Все выпуски'!$J$4*'Все выпуски'!$J$8)*((VLOOKUP(IF(C1349="Нет",VLOOKUP(A1349,Оп28_BYN→RUB!$A$2:$C$24,3,0),VLOOKUP((A1349-1),Оп28_BYN→RUB!$A$2:$C$24,3,0)),$B$2:$G$1990,5,0)-VLOOKUP(B1349,$B$2:$G$1990,5,0))/365+(VLOOKUP(IF(C1349="Нет",VLOOKUP(A1349,Оп28_BYN→RUB!$A$2:$C$24,3,0),VLOOKUP((A1349-1),Оп28_BYN→RUB!$A$2:$C$24,3,0)),$B$2:$G$1990,6,0)-VLOOKUP(B1349,$B$2:$G$1990,6,0))/366)</f>
        <v>348.26691901572832</v>
      </c>
      <c r="F1349" s="54">
        <f>COUNTIF(D1350:$D$1990,365)</f>
        <v>275</v>
      </c>
      <c r="G1349" s="54">
        <f>COUNTIF(D1350:$D$1990,366)</f>
        <v>366</v>
      </c>
    </row>
    <row r="1350" spans="1:7" x14ac:dyDescent="0.25">
      <c r="A1350" s="54">
        <f>COUNTIF($C$3:C1350,"Да")</f>
        <v>14</v>
      </c>
      <c r="B1350" s="53">
        <f t="shared" si="43"/>
        <v>46748</v>
      </c>
      <c r="C1350" s="53" t="str">
        <f>IF(ISERROR(VLOOKUP(B1350,Оп28_BYN→RUB!$C$3:$C$24,1,0)),"Нет","Да")</f>
        <v>Нет</v>
      </c>
      <c r="D1350" s="54">
        <f t="shared" si="42"/>
        <v>365</v>
      </c>
      <c r="E1350" s="55">
        <f>('Все выпуски'!$J$4*'Все выпуски'!$J$8)*((VLOOKUP(IF(C1350="Нет",VLOOKUP(A1350,Оп28_BYN→RUB!$A$2:$C$24,3,0),VLOOKUP((A1350-1),Оп28_BYN→RUB!$A$2:$C$24,3,0)),$B$2:$G$1990,5,0)-VLOOKUP(B1350,$B$2:$G$1990,5,0))/365+(VLOOKUP(IF(C1350="Нет",VLOOKUP(A1350,Оп28_BYN→RUB!$A$2:$C$24,3,0),VLOOKUP((A1350-1),Оп28_BYN→RUB!$A$2:$C$24,3,0)),$B$2:$G$1990,6,0)-VLOOKUP(B1350,$B$2:$G$1990,6,0))/366)</f>
        <v>354.96435976603073</v>
      </c>
      <c r="F1350" s="54">
        <f>COUNTIF(D1351:$D$1990,365)</f>
        <v>274</v>
      </c>
      <c r="G1350" s="54">
        <f>COUNTIF(D1351:$D$1990,366)</f>
        <v>366</v>
      </c>
    </row>
    <row r="1351" spans="1:7" x14ac:dyDescent="0.25">
      <c r="A1351" s="54">
        <f>COUNTIF($C$3:C1351,"Да")</f>
        <v>14</v>
      </c>
      <c r="B1351" s="53">
        <f t="shared" si="43"/>
        <v>46749</v>
      </c>
      <c r="C1351" s="53" t="str">
        <f>IF(ISERROR(VLOOKUP(B1351,Оп28_BYN→RUB!$C$3:$C$24,1,0)),"Нет","Да")</f>
        <v>Нет</v>
      </c>
      <c r="D1351" s="54">
        <f t="shared" si="42"/>
        <v>365</v>
      </c>
      <c r="E1351" s="55">
        <f>('Все выпуски'!$J$4*'Все выпуски'!$J$8)*((VLOOKUP(IF(C1351="Нет",VLOOKUP(A1351,Оп28_BYN→RUB!$A$2:$C$24,3,0),VLOOKUP((A1351-1),Оп28_BYN→RUB!$A$2:$C$24,3,0)),$B$2:$G$1990,5,0)-VLOOKUP(B1351,$B$2:$G$1990,5,0))/365+(VLOOKUP(IF(C1351="Нет",VLOOKUP(A1351,Оп28_BYN→RUB!$A$2:$C$24,3,0),VLOOKUP((A1351-1),Оп28_BYN→RUB!$A$2:$C$24,3,0)),$B$2:$G$1990,6,0)-VLOOKUP(B1351,$B$2:$G$1990,6,0))/366)</f>
        <v>361.66180051633324</v>
      </c>
      <c r="F1351" s="54">
        <f>COUNTIF(D1352:$D$1990,365)</f>
        <v>273</v>
      </c>
      <c r="G1351" s="54">
        <f>COUNTIF(D1352:$D$1990,366)</f>
        <v>366</v>
      </c>
    </row>
    <row r="1352" spans="1:7" x14ac:dyDescent="0.25">
      <c r="A1352" s="54">
        <f>COUNTIF($C$3:C1352,"Да")</f>
        <v>14</v>
      </c>
      <c r="B1352" s="53">
        <f t="shared" si="43"/>
        <v>46750</v>
      </c>
      <c r="C1352" s="53" t="str">
        <f>IF(ISERROR(VLOOKUP(B1352,Оп28_BYN→RUB!$C$3:$C$24,1,0)),"Нет","Да")</f>
        <v>Нет</v>
      </c>
      <c r="D1352" s="54">
        <f t="shared" si="42"/>
        <v>365</v>
      </c>
      <c r="E1352" s="55">
        <f>('Все выпуски'!$J$4*'Все выпуски'!$J$8)*((VLOOKUP(IF(C1352="Нет",VLOOKUP(A1352,Оп28_BYN→RUB!$A$2:$C$24,3,0),VLOOKUP((A1352-1),Оп28_BYN→RUB!$A$2:$C$24,3,0)),$B$2:$G$1990,5,0)-VLOOKUP(B1352,$B$2:$G$1990,5,0))/365+(VLOOKUP(IF(C1352="Нет",VLOOKUP(A1352,Оп28_BYN→RUB!$A$2:$C$24,3,0),VLOOKUP((A1352-1),Оп28_BYN→RUB!$A$2:$C$24,3,0)),$B$2:$G$1990,6,0)-VLOOKUP(B1352,$B$2:$G$1990,6,0))/366)</f>
        <v>368.35924126663571</v>
      </c>
      <c r="F1352" s="54">
        <f>COUNTIF(D1353:$D$1990,365)</f>
        <v>272</v>
      </c>
      <c r="G1352" s="54">
        <f>COUNTIF(D1353:$D$1990,366)</f>
        <v>366</v>
      </c>
    </row>
    <row r="1353" spans="1:7" x14ac:dyDescent="0.25">
      <c r="A1353" s="54">
        <f>COUNTIF($C$3:C1353,"Да")</f>
        <v>14</v>
      </c>
      <c r="B1353" s="53">
        <f t="shared" si="43"/>
        <v>46751</v>
      </c>
      <c r="C1353" s="53" t="str">
        <f>IF(ISERROR(VLOOKUP(B1353,Оп28_BYN→RUB!$C$3:$C$24,1,0)),"Нет","Да")</f>
        <v>Нет</v>
      </c>
      <c r="D1353" s="54">
        <f t="shared" si="42"/>
        <v>365</v>
      </c>
      <c r="E1353" s="55">
        <f>('Все выпуски'!$J$4*'Все выпуски'!$J$8)*((VLOOKUP(IF(C1353="Нет",VLOOKUP(A1353,Оп28_BYN→RUB!$A$2:$C$24,3,0),VLOOKUP((A1353-1),Оп28_BYN→RUB!$A$2:$C$24,3,0)),$B$2:$G$1990,5,0)-VLOOKUP(B1353,$B$2:$G$1990,5,0))/365+(VLOOKUP(IF(C1353="Нет",VLOOKUP(A1353,Оп28_BYN→RUB!$A$2:$C$24,3,0),VLOOKUP((A1353-1),Оп28_BYN→RUB!$A$2:$C$24,3,0)),$B$2:$G$1990,6,0)-VLOOKUP(B1353,$B$2:$G$1990,6,0))/366)</f>
        <v>375.05668201693823</v>
      </c>
      <c r="F1353" s="54">
        <f>COUNTIF(D1354:$D$1990,365)</f>
        <v>271</v>
      </c>
      <c r="G1353" s="54">
        <f>COUNTIF(D1354:$D$1990,366)</f>
        <v>366</v>
      </c>
    </row>
    <row r="1354" spans="1:7" x14ac:dyDescent="0.25">
      <c r="A1354" s="54">
        <f>COUNTIF($C$3:C1354,"Да")</f>
        <v>14</v>
      </c>
      <c r="B1354" s="53">
        <f t="shared" si="43"/>
        <v>46752</v>
      </c>
      <c r="C1354" s="53" t="str">
        <f>IF(ISERROR(VLOOKUP(B1354,Оп28_BYN→RUB!$C$3:$C$24,1,0)),"Нет","Да")</f>
        <v>Нет</v>
      </c>
      <c r="D1354" s="54">
        <f t="shared" si="42"/>
        <v>365</v>
      </c>
      <c r="E1354" s="55">
        <f>('Все выпуски'!$J$4*'Все выпуски'!$J$8)*((VLOOKUP(IF(C1354="Нет",VLOOKUP(A1354,Оп28_BYN→RUB!$A$2:$C$24,3,0),VLOOKUP((A1354-1),Оп28_BYN→RUB!$A$2:$C$24,3,0)),$B$2:$G$1990,5,0)-VLOOKUP(B1354,$B$2:$G$1990,5,0))/365+(VLOOKUP(IF(C1354="Нет",VLOOKUP(A1354,Оп28_BYN→RUB!$A$2:$C$24,3,0),VLOOKUP((A1354-1),Оп28_BYN→RUB!$A$2:$C$24,3,0)),$B$2:$G$1990,6,0)-VLOOKUP(B1354,$B$2:$G$1990,6,0))/366)</f>
        <v>381.75412276724063</v>
      </c>
      <c r="F1354" s="54">
        <f>COUNTIF(D1355:$D$1990,365)</f>
        <v>270</v>
      </c>
      <c r="G1354" s="54">
        <f>COUNTIF(D1355:$D$1990,366)</f>
        <v>366</v>
      </c>
    </row>
    <row r="1355" spans="1:7" x14ac:dyDescent="0.25">
      <c r="A1355" s="54">
        <f>COUNTIF($C$3:C1355,"Да")</f>
        <v>14</v>
      </c>
      <c r="B1355" s="53">
        <f t="shared" si="43"/>
        <v>46753</v>
      </c>
      <c r="C1355" s="53" t="str">
        <f>IF(ISERROR(VLOOKUP(B1355,Оп28_BYN→RUB!$C$3:$C$24,1,0)),"Нет","Да")</f>
        <v>Нет</v>
      </c>
      <c r="D1355" s="54">
        <f t="shared" si="42"/>
        <v>366</v>
      </c>
      <c r="E1355" s="55">
        <f>('Все выпуски'!$J$4*'Все выпуски'!$J$8)*((VLOOKUP(IF(C1355="Нет",VLOOKUP(A1355,Оп28_BYN→RUB!$A$2:$C$24,3,0),VLOOKUP((A1355-1),Оп28_BYN→RUB!$A$2:$C$24,3,0)),$B$2:$G$1990,5,0)-VLOOKUP(B1355,$B$2:$G$1990,5,0))/365+(VLOOKUP(IF(C1355="Нет",VLOOKUP(A1355,Оп28_BYN→RUB!$A$2:$C$24,3,0),VLOOKUP((A1355-1),Оп28_BYN→RUB!$A$2:$C$24,3,0)),$B$2:$G$1990,6,0)-VLOOKUP(B1355,$B$2:$G$1990,6,0))/366)</f>
        <v>388.43326449909966</v>
      </c>
      <c r="F1355" s="54">
        <f>COUNTIF(D1356:$D$1990,365)</f>
        <v>270</v>
      </c>
      <c r="G1355" s="54">
        <f>COUNTIF(D1356:$D$1990,366)</f>
        <v>365</v>
      </c>
    </row>
    <row r="1356" spans="1:7" x14ac:dyDescent="0.25">
      <c r="A1356" s="54">
        <f>COUNTIF($C$3:C1356,"Да")</f>
        <v>14</v>
      </c>
      <c r="B1356" s="53">
        <f t="shared" si="43"/>
        <v>46754</v>
      </c>
      <c r="C1356" s="53" t="str">
        <f>IF(ISERROR(VLOOKUP(B1356,Оп28_BYN→RUB!$C$3:$C$24,1,0)),"Нет","Да")</f>
        <v>Нет</v>
      </c>
      <c r="D1356" s="54">
        <f t="shared" si="42"/>
        <v>366</v>
      </c>
      <c r="E1356" s="55">
        <f>('Все выпуски'!$J$4*'Все выпуски'!$J$8)*((VLOOKUP(IF(C1356="Нет",VLOOKUP(A1356,Оп28_BYN→RUB!$A$2:$C$24,3,0),VLOOKUP((A1356-1),Оп28_BYN→RUB!$A$2:$C$24,3,0)),$B$2:$G$1990,5,0)-VLOOKUP(B1356,$B$2:$G$1990,5,0))/365+(VLOOKUP(IF(C1356="Нет",VLOOKUP(A1356,Оп28_BYN→RUB!$A$2:$C$24,3,0),VLOOKUP((A1356-1),Оп28_BYN→RUB!$A$2:$C$24,3,0)),$B$2:$G$1990,6,0)-VLOOKUP(B1356,$B$2:$G$1990,6,0))/366)</f>
        <v>395.1124062309587</v>
      </c>
      <c r="F1356" s="54">
        <f>COUNTIF(D1357:$D$1990,365)</f>
        <v>270</v>
      </c>
      <c r="G1356" s="54">
        <f>COUNTIF(D1357:$D$1990,366)</f>
        <v>364</v>
      </c>
    </row>
    <row r="1357" spans="1:7" x14ac:dyDescent="0.25">
      <c r="A1357" s="54">
        <f>COUNTIF($C$3:C1357,"Да")</f>
        <v>14</v>
      </c>
      <c r="B1357" s="53">
        <f t="shared" si="43"/>
        <v>46755</v>
      </c>
      <c r="C1357" s="53" t="str">
        <f>IF(ISERROR(VLOOKUP(B1357,Оп28_BYN→RUB!$C$3:$C$24,1,0)),"Нет","Да")</f>
        <v>Нет</v>
      </c>
      <c r="D1357" s="54">
        <f t="shared" si="42"/>
        <v>366</v>
      </c>
      <c r="E1357" s="55">
        <f>('Все выпуски'!$J$4*'Все выпуски'!$J$8)*((VLOOKUP(IF(C1357="Нет",VLOOKUP(A1357,Оп28_BYN→RUB!$A$2:$C$24,3,0),VLOOKUP((A1357-1),Оп28_BYN→RUB!$A$2:$C$24,3,0)),$B$2:$G$1990,5,0)-VLOOKUP(B1357,$B$2:$G$1990,5,0))/365+(VLOOKUP(IF(C1357="Нет",VLOOKUP(A1357,Оп28_BYN→RUB!$A$2:$C$24,3,0),VLOOKUP((A1357-1),Оп28_BYN→RUB!$A$2:$C$24,3,0)),$B$2:$G$1990,6,0)-VLOOKUP(B1357,$B$2:$G$1990,6,0))/366)</f>
        <v>401.79154796281773</v>
      </c>
      <c r="F1357" s="54">
        <f>COUNTIF(D1358:$D$1990,365)</f>
        <v>270</v>
      </c>
      <c r="G1357" s="54">
        <f>COUNTIF(D1358:$D$1990,366)</f>
        <v>363</v>
      </c>
    </row>
    <row r="1358" spans="1:7" x14ac:dyDescent="0.25">
      <c r="A1358" s="54">
        <f>COUNTIF($C$3:C1358,"Да")</f>
        <v>14</v>
      </c>
      <c r="B1358" s="53">
        <f t="shared" si="43"/>
        <v>46756</v>
      </c>
      <c r="C1358" s="53" t="str">
        <f>IF(ISERROR(VLOOKUP(B1358,Оп28_BYN→RUB!$C$3:$C$24,1,0)),"Нет","Да")</f>
        <v>Нет</v>
      </c>
      <c r="D1358" s="54">
        <f t="shared" si="42"/>
        <v>366</v>
      </c>
      <c r="E1358" s="55">
        <f>('Все выпуски'!$J$4*'Все выпуски'!$J$8)*((VLOOKUP(IF(C1358="Нет",VLOOKUP(A1358,Оп28_BYN→RUB!$A$2:$C$24,3,0),VLOOKUP((A1358-1),Оп28_BYN→RUB!$A$2:$C$24,3,0)),$B$2:$G$1990,5,0)-VLOOKUP(B1358,$B$2:$G$1990,5,0))/365+(VLOOKUP(IF(C1358="Нет",VLOOKUP(A1358,Оп28_BYN→RUB!$A$2:$C$24,3,0),VLOOKUP((A1358-1),Оп28_BYN→RUB!$A$2:$C$24,3,0)),$B$2:$G$1990,6,0)-VLOOKUP(B1358,$B$2:$G$1990,6,0))/366)</f>
        <v>408.47068969467676</v>
      </c>
      <c r="F1358" s="54">
        <f>COUNTIF(D1359:$D$1990,365)</f>
        <v>270</v>
      </c>
      <c r="G1358" s="54">
        <f>COUNTIF(D1359:$D$1990,366)</f>
        <v>362</v>
      </c>
    </row>
    <row r="1359" spans="1:7" x14ac:dyDescent="0.25">
      <c r="A1359" s="54">
        <f>COUNTIF($C$3:C1359,"Да")</f>
        <v>14</v>
      </c>
      <c r="B1359" s="53">
        <f t="shared" si="43"/>
        <v>46757</v>
      </c>
      <c r="C1359" s="53" t="str">
        <f>IF(ISERROR(VLOOKUP(B1359,Оп28_BYN→RUB!$C$3:$C$24,1,0)),"Нет","Да")</f>
        <v>Нет</v>
      </c>
      <c r="D1359" s="54">
        <f t="shared" si="42"/>
        <v>366</v>
      </c>
      <c r="E1359" s="55">
        <f>('Все выпуски'!$J$4*'Все выпуски'!$J$8)*((VLOOKUP(IF(C1359="Нет",VLOOKUP(A1359,Оп28_BYN→RUB!$A$2:$C$24,3,0),VLOOKUP((A1359-1),Оп28_BYN→RUB!$A$2:$C$24,3,0)),$B$2:$G$1990,5,0)-VLOOKUP(B1359,$B$2:$G$1990,5,0))/365+(VLOOKUP(IF(C1359="Нет",VLOOKUP(A1359,Оп28_BYN→RUB!$A$2:$C$24,3,0),VLOOKUP((A1359-1),Оп28_BYN→RUB!$A$2:$C$24,3,0)),$B$2:$G$1990,6,0)-VLOOKUP(B1359,$B$2:$G$1990,6,0))/366)</f>
        <v>415.14983142653568</v>
      </c>
      <c r="F1359" s="54">
        <f>COUNTIF(D1360:$D$1990,365)</f>
        <v>270</v>
      </c>
      <c r="G1359" s="54">
        <f>COUNTIF(D1360:$D$1990,366)</f>
        <v>361</v>
      </c>
    </row>
    <row r="1360" spans="1:7" x14ac:dyDescent="0.25">
      <c r="A1360" s="54">
        <f>COUNTIF($C$3:C1360,"Да")</f>
        <v>14</v>
      </c>
      <c r="B1360" s="53">
        <f t="shared" si="43"/>
        <v>46758</v>
      </c>
      <c r="C1360" s="53" t="str">
        <f>IF(ISERROR(VLOOKUP(B1360,Оп28_BYN→RUB!$C$3:$C$24,1,0)),"Нет","Да")</f>
        <v>Нет</v>
      </c>
      <c r="D1360" s="54">
        <f t="shared" si="42"/>
        <v>366</v>
      </c>
      <c r="E1360" s="55">
        <f>('Все выпуски'!$J$4*'Все выпуски'!$J$8)*((VLOOKUP(IF(C1360="Нет",VLOOKUP(A1360,Оп28_BYN→RUB!$A$2:$C$24,3,0),VLOOKUP((A1360-1),Оп28_BYN→RUB!$A$2:$C$24,3,0)),$B$2:$G$1990,5,0)-VLOOKUP(B1360,$B$2:$G$1990,5,0))/365+(VLOOKUP(IF(C1360="Нет",VLOOKUP(A1360,Оп28_BYN→RUB!$A$2:$C$24,3,0),VLOOKUP((A1360-1),Оп28_BYN→RUB!$A$2:$C$24,3,0)),$B$2:$G$1990,6,0)-VLOOKUP(B1360,$B$2:$G$1990,6,0))/366)</f>
        <v>421.82897315839472</v>
      </c>
      <c r="F1360" s="54">
        <f>COUNTIF(D1361:$D$1990,365)</f>
        <v>270</v>
      </c>
      <c r="G1360" s="54">
        <f>COUNTIF(D1361:$D$1990,366)</f>
        <v>360</v>
      </c>
    </row>
    <row r="1361" spans="1:7" x14ac:dyDescent="0.25">
      <c r="A1361" s="54">
        <f>COUNTIF($C$3:C1361,"Да")</f>
        <v>14</v>
      </c>
      <c r="B1361" s="53">
        <f t="shared" si="43"/>
        <v>46759</v>
      </c>
      <c r="C1361" s="53" t="str">
        <f>IF(ISERROR(VLOOKUP(B1361,Оп28_BYN→RUB!$C$3:$C$24,1,0)),"Нет","Да")</f>
        <v>Нет</v>
      </c>
      <c r="D1361" s="54">
        <f t="shared" si="42"/>
        <v>366</v>
      </c>
      <c r="E1361" s="55">
        <f>('Все выпуски'!$J$4*'Все выпуски'!$J$8)*((VLOOKUP(IF(C1361="Нет",VLOOKUP(A1361,Оп28_BYN→RUB!$A$2:$C$24,3,0),VLOOKUP((A1361-1),Оп28_BYN→RUB!$A$2:$C$24,3,0)),$B$2:$G$1990,5,0)-VLOOKUP(B1361,$B$2:$G$1990,5,0))/365+(VLOOKUP(IF(C1361="Нет",VLOOKUP(A1361,Оп28_BYN→RUB!$A$2:$C$24,3,0),VLOOKUP((A1361-1),Оп28_BYN→RUB!$A$2:$C$24,3,0)),$B$2:$G$1990,6,0)-VLOOKUP(B1361,$B$2:$G$1990,6,0))/366)</f>
        <v>428.50811489025375</v>
      </c>
      <c r="F1361" s="54">
        <f>COUNTIF(D1362:$D$1990,365)</f>
        <v>270</v>
      </c>
      <c r="G1361" s="54">
        <f>COUNTIF(D1362:$D$1990,366)</f>
        <v>359</v>
      </c>
    </row>
    <row r="1362" spans="1:7" x14ac:dyDescent="0.25">
      <c r="A1362" s="54">
        <f>COUNTIF($C$3:C1362,"Да")</f>
        <v>14</v>
      </c>
      <c r="B1362" s="53">
        <f t="shared" si="43"/>
        <v>46760</v>
      </c>
      <c r="C1362" s="53" t="str">
        <f>IF(ISERROR(VLOOKUP(B1362,Оп28_BYN→RUB!$C$3:$C$24,1,0)),"Нет","Да")</f>
        <v>Нет</v>
      </c>
      <c r="D1362" s="54">
        <f t="shared" si="42"/>
        <v>366</v>
      </c>
      <c r="E1362" s="55">
        <f>('Все выпуски'!$J$4*'Все выпуски'!$J$8)*((VLOOKUP(IF(C1362="Нет",VLOOKUP(A1362,Оп28_BYN→RUB!$A$2:$C$24,3,0),VLOOKUP((A1362-1),Оп28_BYN→RUB!$A$2:$C$24,3,0)),$B$2:$G$1990,5,0)-VLOOKUP(B1362,$B$2:$G$1990,5,0))/365+(VLOOKUP(IF(C1362="Нет",VLOOKUP(A1362,Оп28_BYN→RUB!$A$2:$C$24,3,0),VLOOKUP((A1362-1),Оп28_BYN→RUB!$A$2:$C$24,3,0)),$B$2:$G$1990,6,0)-VLOOKUP(B1362,$B$2:$G$1990,6,0))/366)</f>
        <v>435.18725662211278</v>
      </c>
      <c r="F1362" s="54">
        <f>COUNTIF(D1363:$D$1990,365)</f>
        <v>270</v>
      </c>
      <c r="G1362" s="54">
        <f>COUNTIF(D1363:$D$1990,366)</f>
        <v>358</v>
      </c>
    </row>
    <row r="1363" spans="1:7" x14ac:dyDescent="0.25">
      <c r="A1363" s="54">
        <f>COUNTIF($C$3:C1363,"Да")</f>
        <v>14</v>
      </c>
      <c r="B1363" s="53">
        <f t="shared" si="43"/>
        <v>46761</v>
      </c>
      <c r="C1363" s="53" t="str">
        <f>IF(ISERROR(VLOOKUP(B1363,Оп28_BYN→RUB!$C$3:$C$24,1,0)),"Нет","Да")</f>
        <v>Нет</v>
      </c>
      <c r="D1363" s="54">
        <f t="shared" si="42"/>
        <v>366</v>
      </c>
      <c r="E1363" s="55">
        <f>('Все выпуски'!$J$4*'Все выпуски'!$J$8)*((VLOOKUP(IF(C1363="Нет",VLOOKUP(A1363,Оп28_BYN→RUB!$A$2:$C$24,3,0),VLOOKUP((A1363-1),Оп28_BYN→RUB!$A$2:$C$24,3,0)),$B$2:$G$1990,5,0)-VLOOKUP(B1363,$B$2:$G$1990,5,0))/365+(VLOOKUP(IF(C1363="Нет",VLOOKUP(A1363,Оп28_BYN→RUB!$A$2:$C$24,3,0),VLOOKUP((A1363-1),Оп28_BYN→RUB!$A$2:$C$24,3,0)),$B$2:$G$1990,6,0)-VLOOKUP(B1363,$B$2:$G$1990,6,0))/366)</f>
        <v>441.86639835397182</v>
      </c>
      <c r="F1363" s="54">
        <f>COUNTIF(D1364:$D$1990,365)</f>
        <v>270</v>
      </c>
      <c r="G1363" s="54">
        <f>COUNTIF(D1364:$D$1990,366)</f>
        <v>357</v>
      </c>
    </row>
    <row r="1364" spans="1:7" x14ac:dyDescent="0.25">
      <c r="A1364" s="54">
        <f>COUNTIF($C$3:C1364,"Да")</f>
        <v>14</v>
      </c>
      <c r="B1364" s="53">
        <f t="shared" si="43"/>
        <v>46762</v>
      </c>
      <c r="C1364" s="53" t="str">
        <f>IF(ISERROR(VLOOKUP(B1364,Оп28_BYN→RUB!$C$3:$C$24,1,0)),"Нет","Да")</f>
        <v>Нет</v>
      </c>
      <c r="D1364" s="54">
        <f t="shared" si="42"/>
        <v>366</v>
      </c>
      <c r="E1364" s="55">
        <f>('Все выпуски'!$J$4*'Все выпуски'!$J$8)*((VLOOKUP(IF(C1364="Нет",VLOOKUP(A1364,Оп28_BYN→RUB!$A$2:$C$24,3,0),VLOOKUP((A1364-1),Оп28_BYN→RUB!$A$2:$C$24,3,0)),$B$2:$G$1990,5,0)-VLOOKUP(B1364,$B$2:$G$1990,5,0))/365+(VLOOKUP(IF(C1364="Нет",VLOOKUP(A1364,Оп28_BYN→RUB!$A$2:$C$24,3,0),VLOOKUP((A1364-1),Оп28_BYN→RUB!$A$2:$C$24,3,0)),$B$2:$G$1990,6,0)-VLOOKUP(B1364,$B$2:$G$1990,6,0))/366)</f>
        <v>448.54554008583085</v>
      </c>
      <c r="F1364" s="54">
        <f>COUNTIF(D1365:$D$1990,365)</f>
        <v>270</v>
      </c>
      <c r="G1364" s="54">
        <f>COUNTIF(D1365:$D$1990,366)</f>
        <v>356</v>
      </c>
    </row>
    <row r="1365" spans="1:7" x14ac:dyDescent="0.25">
      <c r="A1365" s="54">
        <f>COUNTIF($C$3:C1365,"Да")</f>
        <v>14</v>
      </c>
      <c r="B1365" s="53">
        <f t="shared" si="43"/>
        <v>46763</v>
      </c>
      <c r="C1365" s="53" t="str">
        <f>IF(ISERROR(VLOOKUP(B1365,Оп28_BYN→RUB!$C$3:$C$24,1,0)),"Нет","Да")</f>
        <v>Нет</v>
      </c>
      <c r="D1365" s="54">
        <f t="shared" si="42"/>
        <v>366</v>
      </c>
      <c r="E1365" s="55">
        <f>('Все выпуски'!$J$4*'Все выпуски'!$J$8)*((VLOOKUP(IF(C1365="Нет",VLOOKUP(A1365,Оп28_BYN→RUB!$A$2:$C$24,3,0),VLOOKUP((A1365-1),Оп28_BYN→RUB!$A$2:$C$24,3,0)),$B$2:$G$1990,5,0)-VLOOKUP(B1365,$B$2:$G$1990,5,0))/365+(VLOOKUP(IF(C1365="Нет",VLOOKUP(A1365,Оп28_BYN→RUB!$A$2:$C$24,3,0),VLOOKUP((A1365-1),Оп28_BYN→RUB!$A$2:$C$24,3,0)),$B$2:$G$1990,6,0)-VLOOKUP(B1365,$B$2:$G$1990,6,0))/366)</f>
        <v>455.22468181768983</v>
      </c>
      <c r="F1365" s="54">
        <f>COUNTIF(D1366:$D$1990,365)</f>
        <v>270</v>
      </c>
      <c r="G1365" s="54">
        <f>COUNTIF(D1366:$D$1990,366)</f>
        <v>355</v>
      </c>
    </row>
    <row r="1366" spans="1:7" x14ac:dyDescent="0.25">
      <c r="A1366" s="54">
        <f>COUNTIF($C$3:C1366,"Да")</f>
        <v>14</v>
      </c>
      <c r="B1366" s="53">
        <f t="shared" si="43"/>
        <v>46764</v>
      </c>
      <c r="C1366" s="53" t="str">
        <f>IF(ISERROR(VLOOKUP(B1366,Оп28_BYN→RUB!$C$3:$C$24,1,0)),"Нет","Да")</f>
        <v>Нет</v>
      </c>
      <c r="D1366" s="54">
        <f t="shared" si="42"/>
        <v>366</v>
      </c>
      <c r="E1366" s="55">
        <f>('Все выпуски'!$J$4*'Все выпуски'!$J$8)*((VLOOKUP(IF(C1366="Нет",VLOOKUP(A1366,Оп28_BYN→RUB!$A$2:$C$24,3,0),VLOOKUP((A1366-1),Оп28_BYN→RUB!$A$2:$C$24,3,0)),$B$2:$G$1990,5,0)-VLOOKUP(B1366,$B$2:$G$1990,5,0))/365+(VLOOKUP(IF(C1366="Нет",VLOOKUP(A1366,Оп28_BYN→RUB!$A$2:$C$24,3,0),VLOOKUP((A1366-1),Оп28_BYN→RUB!$A$2:$C$24,3,0)),$B$2:$G$1990,6,0)-VLOOKUP(B1366,$B$2:$G$1990,6,0))/366)</f>
        <v>461.90382354954886</v>
      </c>
      <c r="F1366" s="54">
        <f>COUNTIF(D1367:$D$1990,365)</f>
        <v>270</v>
      </c>
      <c r="G1366" s="54">
        <f>COUNTIF(D1367:$D$1990,366)</f>
        <v>354</v>
      </c>
    </row>
    <row r="1367" spans="1:7" x14ac:dyDescent="0.25">
      <c r="A1367" s="54">
        <f>COUNTIF($C$3:C1367,"Да")</f>
        <v>14</v>
      </c>
      <c r="B1367" s="53">
        <f t="shared" si="43"/>
        <v>46765</v>
      </c>
      <c r="C1367" s="53" t="str">
        <f>IF(ISERROR(VLOOKUP(B1367,Оп28_BYN→RUB!$C$3:$C$24,1,0)),"Нет","Да")</f>
        <v>Нет</v>
      </c>
      <c r="D1367" s="54">
        <f t="shared" si="42"/>
        <v>366</v>
      </c>
      <c r="E1367" s="55">
        <f>('Все выпуски'!$J$4*'Все выпуски'!$J$8)*((VLOOKUP(IF(C1367="Нет",VLOOKUP(A1367,Оп28_BYN→RUB!$A$2:$C$24,3,0),VLOOKUP((A1367-1),Оп28_BYN→RUB!$A$2:$C$24,3,0)),$B$2:$G$1990,5,0)-VLOOKUP(B1367,$B$2:$G$1990,5,0))/365+(VLOOKUP(IF(C1367="Нет",VLOOKUP(A1367,Оп28_BYN→RUB!$A$2:$C$24,3,0),VLOOKUP((A1367-1),Оп28_BYN→RUB!$A$2:$C$24,3,0)),$B$2:$G$1990,6,0)-VLOOKUP(B1367,$B$2:$G$1990,6,0))/366)</f>
        <v>468.58296528140789</v>
      </c>
      <c r="F1367" s="54">
        <f>COUNTIF(D1368:$D$1990,365)</f>
        <v>270</v>
      </c>
      <c r="G1367" s="54">
        <f>COUNTIF(D1368:$D$1990,366)</f>
        <v>353</v>
      </c>
    </row>
    <row r="1368" spans="1:7" x14ac:dyDescent="0.25">
      <c r="A1368" s="54">
        <f>COUNTIF($C$3:C1368,"Да")</f>
        <v>14</v>
      </c>
      <c r="B1368" s="53">
        <f t="shared" si="43"/>
        <v>46766</v>
      </c>
      <c r="C1368" s="53" t="str">
        <f>IF(ISERROR(VLOOKUP(B1368,Оп28_BYN→RUB!$C$3:$C$24,1,0)),"Нет","Да")</f>
        <v>Нет</v>
      </c>
      <c r="D1368" s="54">
        <f t="shared" si="42"/>
        <v>366</v>
      </c>
      <c r="E1368" s="55">
        <f>('Все выпуски'!$J$4*'Все выпуски'!$J$8)*((VLOOKUP(IF(C1368="Нет",VLOOKUP(A1368,Оп28_BYN→RUB!$A$2:$C$24,3,0),VLOOKUP((A1368-1),Оп28_BYN→RUB!$A$2:$C$24,3,0)),$B$2:$G$1990,5,0)-VLOOKUP(B1368,$B$2:$G$1990,5,0))/365+(VLOOKUP(IF(C1368="Нет",VLOOKUP(A1368,Оп28_BYN→RUB!$A$2:$C$24,3,0),VLOOKUP((A1368-1),Оп28_BYN→RUB!$A$2:$C$24,3,0)),$B$2:$G$1990,6,0)-VLOOKUP(B1368,$B$2:$G$1990,6,0))/366)</f>
        <v>475.26210701326693</v>
      </c>
      <c r="F1368" s="54">
        <f>COUNTIF(D1369:$D$1990,365)</f>
        <v>270</v>
      </c>
      <c r="G1368" s="54">
        <f>COUNTIF(D1369:$D$1990,366)</f>
        <v>352</v>
      </c>
    </row>
    <row r="1369" spans="1:7" x14ac:dyDescent="0.25">
      <c r="A1369" s="54">
        <f>COUNTIF($C$3:C1369,"Да")</f>
        <v>14</v>
      </c>
      <c r="B1369" s="53">
        <f t="shared" si="43"/>
        <v>46767</v>
      </c>
      <c r="C1369" s="53" t="str">
        <f>IF(ISERROR(VLOOKUP(B1369,Оп28_BYN→RUB!$C$3:$C$24,1,0)),"Нет","Да")</f>
        <v>Нет</v>
      </c>
      <c r="D1369" s="54">
        <f t="shared" si="42"/>
        <v>366</v>
      </c>
      <c r="E1369" s="55">
        <f>('Все выпуски'!$J$4*'Все выпуски'!$J$8)*((VLOOKUP(IF(C1369="Нет",VLOOKUP(A1369,Оп28_BYN→RUB!$A$2:$C$24,3,0),VLOOKUP((A1369-1),Оп28_BYN→RUB!$A$2:$C$24,3,0)),$B$2:$G$1990,5,0)-VLOOKUP(B1369,$B$2:$G$1990,5,0))/365+(VLOOKUP(IF(C1369="Нет",VLOOKUP(A1369,Оп28_BYN→RUB!$A$2:$C$24,3,0),VLOOKUP((A1369-1),Оп28_BYN→RUB!$A$2:$C$24,3,0)),$B$2:$G$1990,6,0)-VLOOKUP(B1369,$B$2:$G$1990,6,0))/366)</f>
        <v>481.9412487451259</v>
      </c>
      <c r="F1369" s="54">
        <f>COUNTIF(D1370:$D$1990,365)</f>
        <v>270</v>
      </c>
      <c r="G1369" s="54">
        <f>COUNTIF(D1370:$D$1990,366)</f>
        <v>351</v>
      </c>
    </row>
    <row r="1370" spans="1:7" x14ac:dyDescent="0.25">
      <c r="A1370" s="54">
        <f>COUNTIF($C$3:C1370,"Да")</f>
        <v>14</v>
      </c>
      <c r="B1370" s="53">
        <f t="shared" si="43"/>
        <v>46768</v>
      </c>
      <c r="C1370" s="53" t="str">
        <f>IF(ISERROR(VLOOKUP(B1370,Оп28_BYN→RUB!$C$3:$C$24,1,0)),"Нет","Да")</f>
        <v>Нет</v>
      </c>
      <c r="D1370" s="54">
        <f t="shared" si="42"/>
        <v>366</v>
      </c>
      <c r="E1370" s="55">
        <f>('Все выпуски'!$J$4*'Все выпуски'!$J$8)*((VLOOKUP(IF(C1370="Нет",VLOOKUP(A1370,Оп28_BYN→RUB!$A$2:$C$24,3,0),VLOOKUP((A1370-1),Оп28_BYN→RUB!$A$2:$C$24,3,0)),$B$2:$G$1990,5,0)-VLOOKUP(B1370,$B$2:$G$1990,5,0))/365+(VLOOKUP(IF(C1370="Нет",VLOOKUP(A1370,Оп28_BYN→RUB!$A$2:$C$24,3,0),VLOOKUP((A1370-1),Оп28_BYN→RUB!$A$2:$C$24,3,0)),$B$2:$G$1990,6,0)-VLOOKUP(B1370,$B$2:$G$1990,6,0))/366)</f>
        <v>488.62039047698494</v>
      </c>
      <c r="F1370" s="54">
        <f>COUNTIF(D1371:$D$1990,365)</f>
        <v>270</v>
      </c>
      <c r="G1370" s="54">
        <f>COUNTIF(D1371:$D$1990,366)</f>
        <v>350</v>
      </c>
    </row>
    <row r="1371" spans="1:7" x14ac:dyDescent="0.25">
      <c r="A1371" s="54">
        <f>COUNTIF($C$3:C1371,"Да")</f>
        <v>14</v>
      </c>
      <c r="B1371" s="53">
        <f t="shared" si="43"/>
        <v>46769</v>
      </c>
      <c r="C1371" s="53" t="str">
        <f>IF(ISERROR(VLOOKUP(B1371,Оп28_BYN→RUB!$C$3:$C$24,1,0)),"Нет","Да")</f>
        <v>Нет</v>
      </c>
      <c r="D1371" s="54">
        <f t="shared" si="42"/>
        <v>366</v>
      </c>
      <c r="E1371" s="55">
        <f>('Все выпуски'!$J$4*'Все выпуски'!$J$8)*((VLOOKUP(IF(C1371="Нет",VLOOKUP(A1371,Оп28_BYN→RUB!$A$2:$C$24,3,0),VLOOKUP((A1371-1),Оп28_BYN→RUB!$A$2:$C$24,3,0)),$B$2:$G$1990,5,0)-VLOOKUP(B1371,$B$2:$G$1990,5,0))/365+(VLOOKUP(IF(C1371="Нет",VLOOKUP(A1371,Оп28_BYN→RUB!$A$2:$C$24,3,0),VLOOKUP((A1371-1),Оп28_BYN→RUB!$A$2:$C$24,3,0)),$B$2:$G$1990,6,0)-VLOOKUP(B1371,$B$2:$G$1990,6,0))/366)</f>
        <v>495.29953220884391</v>
      </c>
      <c r="F1371" s="54">
        <f>COUNTIF(D1372:$D$1990,365)</f>
        <v>270</v>
      </c>
      <c r="G1371" s="54">
        <f>COUNTIF(D1372:$D$1990,366)</f>
        <v>349</v>
      </c>
    </row>
    <row r="1372" spans="1:7" x14ac:dyDescent="0.25">
      <c r="A1372" s="54">
        <f>COUNTIF($C$3:C1372,"Да")</f>
        <v>14</v>
      </c>
      <c r="B1372" s="53">
        <f t="shared" si="43"/>
        <v>46770</v>
      </c>
      <c r="C1372" s="53" t="str">
        <f>IF(ISERROR(VLOOKUP(B1372,Оп28_BYN→RUB!$C$3:$C$24,1,0)),"Нет","Да")</f>
        <v>Нет</v>
      </c>
      <c r="D1372" s="54">
        <f t="shared" si="42"/>
        <v>366</v>
      </c>
      <c r="E1372" s="55">
        <f>('Все выпуски'!$J$4*'Все выпуски'!$J$8)*((VLOOKUP(IF(C1372="Нет",VLOOKUP(A1372,Оп28_BYN→RUB!$A$2:$C$24,3,0),VLOOKUP((A1372-1),Оп28_BYN→RUB!$A$2:$C$24,3,0)),$B$2:$G$1990,5,0)-VLOOKUP(B1372,$B$2:$G$1990,5,0))/365+(VLOOKUP(IF(C1372="Нет",VLOOKUP(A1372,Оп28_BYN→RUB!$A$2:$C$24,3,0),VLOOKUP((A1372-1),Оп28_BYN→RUB!$A$2:$C$24,3,0)),$B$2:$G$1990,6,0)-VLOOKUP(B1372,$B$2:$G$1990,6,0))/366)</f>
        <v>501.97867394070295</v>
      </c>
      <c r="F1372" s="54">
        <f>COUNTIF(D1373:$D$1990,365)</f>
        <v>270</v>
      </c>
      <c r="G1372" s="54">
        <f>COUNTIF(D1373:$D$1990,366)</f>
        <v>348</v>
      </c>
    </row>
    <row r="1373" spans="1:7" x14ac:dyDescent="0.25">
      <c r="A1373" s="54">
        <f>COUNTIF($C$3:C1373,"Да")</f>
        <v>14</v>
      </c>
      <c r="B1373" s="53">
        <f t="shared" si="43"/>
        <v>46771</v>
      </c>
      <c r="C1373" s="53" t="str">
        <f>IF(ISERROR(VLOOKUP(B1373,Оп28_BYN→RUB!$C$3:$C$24,1,0)),"Нет","Да")</f>
        <v>Нет</v>
      </c>
      <c r="D1373" s="54">
        <f t="shared" si="42"/>
        <v>366</v>
      </c>
      <c r="E1373" s="55">
        <f>('Все выпуски'!$J$4*'Все выпуски'!$J$8)*((VLOOKUP(IF(C1373="Нет",VLOOKUP(A1373,Оп28_BYN→RUB!$A$2:$C$24,3,0),VLOOKUP((A1373-1),Оп28_BYN→RUB!$A$2:$C$24,3,0)),$B$2:$G$1990,5,0)-VLOOKUP(B1373,$B$2:$G$1990,5,0))/365+(VLOOKUP(IF(C1373="Нет",VLOOKUP(A1373,Оп28_BYN→RUB!$A$2:$C$24,3,0),VLOOKUP((A1373-1),Оп28_BYN→RUB!$A$2:$C$24,3,0)),$B$2:$G$1990,6,0)-VLOOKUP(B1373,$B$2:$G$1990,6,0))/366)</f>
        <v>508.65781567256198</v>
      </c>
      <c r="F1373" s="54">
        <f>COUNTIF(D1374:$D$1990,365)</f>
        <v>270</v>
      </c>
      <c r="G1373" s="54">
        <f>COUNTIF(D1374:$D$1990,366)</f>
        <v>347</v>
      </c>
    </row>
    <row r="1374" spans="1:7" x14ac:dyDescent="0.25">
      <c r="A1374" s="54">
        <f>COUNTIF($C$3:C1374,"Да")</f>
        <v>14</v>
      </c>
      <c r="B1374" s="53">
        <f t="shared" si="43"/>
        <v>46772</v>
      </c>
      <c r="C1374" s="53" t="str">
        <f>IF(ISERROR(VLOOKUP(B1374,Оп28_BYN→RUB!$C$3:$C$24,1,0)),"Нет","Да")</f>
        <v>Нет</v>
      </c>
      <c r="D1374" s="54">
        <f t="shared" si="42"/>
        <v>366</v>
      </c>
      <c r="E1374" s="55">
        <f>('Все выпуски'!$J$4*'Все выпуски'!$J$8)*((VLOOKUP(IF(C1374="Нет",VLOOKUP(A1374,Оп28_BYN→RUB!$A$2:$C$24,3,0),VLOOKUP((A1374-1),Оп28_BYN→RUB!$A$2:$C$24,3,0)),$B$2:$G$1990,5,0)-VLOOKUP(B1374,$B$2:$G$1990,5,0))/365+(VLOOKUP(IF(C1374="Нет",VLOOKUP(A1374,Оп28_BYN→RUB!$A$2:$C$24,3,0),VLOOKUP((A1374-1),Оп28_BYN→RUB!$A$2:$C$24,3,0)),$B$2:$G$1990,6,0)-VLOOKUP(B1374,$B$2:$G$1990,6,0))/366)</f>
        <v>515.33695740442101</v>
      </c>
      <c r="F1374" s="54">
        <f>COUNTIF(D1375:$D$1990,365)</f>
        <v>270</v>
      </c>
      <c r="G1374" s="54">
        <f>COUNTIF(D1375:$D$1990,366)</f>
        <v>346</v>
      </c>
    </row>
    <row r="1375" spans="1:7" x14ac:dyDescent="0.25">
      <c r="A1375" s="54">
        <f>COUNTIF($C$3:C1375,"Да")</f>
        <v>14</v>
      </c>
      <c r="B1375" s="53">
        <f t="shared" si="43"/>
        <v>46773</v>
      </c>
      <c r="C1375" s="53" t="str">
        <f>IF(ISERROR(VLOOKUP(B1375,Оп28_BYN→RUB!$C$3:$C$24,1,0)),"Нет","Да")</f>
        <v>Нет</v>
      </c>
      <c r="D1375" s="54">
        <f t="shared" si="42"/>
        <v>366</v>
      </c>
      <c r="E1375" s="55">
        <f>('Все выпуски'!$J$4*'Все выпуски'!$J$8)*((VLOOKUP(IF(C1375="Нет",VLOOKUP(A1375,Оп28_BYN→RUB!$A$2:$C$24,3,0),VLOOKUP((A1375-1),Оп28_BYN→RUB!$A$2:$C$24,3,0)),$B$2:$G$1990,5,0)-VLOOKUP(B1375,$B$2:$G$1990,5,0))/365+(VLOOKUP(IF(C1375="Нет",VLOOKUP(A1375,Оп28_BYN→RUB!$A$2:$C$24,3,0),VLOOKUP((A1375-1),Оп28_BYN→RUB!$A$2:$C$24,3,0)),$B$2:$G$1990,6,0)-VLOOKUP(B1375,$B$2:$G$1990,6,0))/366)</f>
        <v>522.01609913627999</v>
      </c>
      <c r="F1375" s="54">
        <f>COUNTIF(D1376:$D$1990,365)</f>
        <v>270</v>
      </c>
      <c r="G1375" s="54">
        <f>COUNTIF(D1376:$D$1990,366)</f>
        <v>345</v>
      </c>
    </row>
    <row r="1376" spans="1:7" x14ac:dyDescent="0.25">
      <c r="A1376" s="54">
        <f>COUNTIF($C$3:C1376,"Да")</f>
        <v>14</v>
      </c>
      <c r="B1376" s="53">
        <f t="shared" si="43"/>
        <v>46774</v>
      </c>
      <c r="C1376" s="53" t="str">
        <f>IF(ISERROR(VLOOKUP(B1376,Оп28_BYN→RUB!$C$3:$C$24,1,0)),"Нет","Да")</f>
        <v>Нет</v>
      </c>
      <c r="D1376" s="54">
        <f t="shared" si="42"/>
        <v>366</v>
      </c>
      <c r="E1376" s="55">
        <f>('Все выпуски'!$J$4*'Все выпуски'!$J$8)*((VLOOKUP(IF(C1376="Нет",VLOOKUP(A1376,Оп28_BYN→RUB!$A$2:$C$24,3,0),VLOOKUP((A1376-1),Оп28_BYN→RUB!$A$2:$C$24,3,0)),$B$2:$G$1990,5,0)-VLOOKUP(B1376,$B$2:$G$1990,5,0))/365+(VLOOKUP(IF(C1376="Нет",VLOOKUP(A1376,Оп28_BYN→RUB!$A$2:$C$24,3,0),VLOOKUP((A1376-1),Оп28_BYN→RUB!$A$2:$C$24,3,0)),$B$2:$G$1990,6,0)-VLOOKUP(B1376,$B$2:$G$1990,6,0))/366)</f>
        <v>528.69524086813897</v>
      </c>
      <c r="F1376" s="54">
        <f>COUNTIF(D1377:$D$1990,365)</f>
        <v>270</v>
      </c>
      <c r="G1376" s="54">
        <f>COUNTIF(D1377:$D$1990,366)</f>
        <v>344</v>
      </c>
    </row>
    <row r="1377" spans="1:7" x14ac:dyDescent="0.25">
      <c r="A1377" s="54">
        <f>COUNTIF($C$3:C1377,"Да")</f>
        <v>14</v>
      </c>
      <c r="B1377" s="53">
        <f t="shared" si="43"/>
        <v>46775</v>
      </c>
      <c r="C1377" s="53" t="str">
        <f>IF(ISERROR(VLOOKUP(B1377,Оп28_BYN→RUB!$C$3:$C$24,1,0)),"Нет","Да")</f>
        <v>Нет</v>
      </c>
      <c r="D1377" s="54">
        <f t="shared" si="42"/>
        <v>366</v>
      </c>
      <c r="E1377" s="55">
        <f>('Все выпуски'!$J$4*'Все выпуски'!$J$8)*((VLOOKUP(IF(C1377="Нет",VLOOKUP(A1377,Оп28_BYN→RUB!$A$2:$C$24,3,0),VLOOKUP((A1377-1),Оп28_BYN→RUB!$A$2:$C$24,3,0)),$B$2:$G$1990,5,0)-VLOOKUP(B1377,$B$2:$G$1990,5,0))/365+(VLOOKUP(IF(C1377="Нет",VLOOKUP(A1377,Оп28_BYN→RUB!$A$2:$C$24,3,0),VLOOKUP((A1377-1),Оп28_BYN→RUB!$A$2:$C$24,3,0)),$B$2:$G$1990,6,0)-VLOOKUP(B1377,$B$2:$G$1990,6,0))/366)</f>
        <v>535.37438259999806</v>
      </c>
      <c r="F1377" s="54">
        <f>COUNTIF(D1378:$D$1990,365)</f>
        <v>270</v>
      </c>
      <c r="G1377" s="54">
        <f>COUNTIF(D1378:$D$1990,366)</f>
        <v>343</v>
      </c>
    </row>
    <row r="1378" spans="1:7" x14ac:dyDescent="0.25">
      <c r="A1378" s="54">
        <f>COUNTIF($C$3:C1378,"Да")</f>
        <v>14</v>
      </c>
      <c r="B1378" s="53">
        <f t="shared" si="43"/>
        <v>46776</v>
      </c>
      <c r="C1378" s="53" t="str">
        <f>IF(ISERROR(VLOOKUP(B1378,Оп28_BYN→RUB!$C$3:$C$24,1,0)),"Нет","Да")</f>
        <v>Нет</v>
      </c>
      <c r="D1378" s="54">
        <f t="shared" si="42"/>
        <v>366</v>
      </c>
      <c r="E1378" s="55">
        <f>('Все выпуски'!$J$4*'Все выпуски'!$J$8)*((VLOOKUP(IF(C1378="Нет",VLOOKUP(A1378,Оп28_BYN→RUB!$A$2:$C$24,3,0),VLOOKUP((A1378-1),Оп28_BYN→RUB!$A$2:$C$24,3,0)),$B$2:$G$1990,5,0)-VLOOKUP(B1378,$B$2:$G$1990,5,0))/365+(VLOOKUP(IF(C1378="Нет",VLOOKUP(A1378,Оп28_BYN→RUB!$A$2:$C$24,3,0),VLOOKUP((A1378-1),Оп28_BYN→RUB!$A$2:$C$24,3,0)),$B$2:$G$1990,6,0)-VLOOKUP(B1378,$B$2:$G$1990,6,0))/366)</f>
        <v>542.05352433185703</v>
      </c>
      <c r="F1378" s="54">
        <f>COUNTIF(D1379:$D$1990,365)</f>
        <v>270</v>
      </c>
      <c r="G1378" s="54">
        <f>COUNTIF(D1379:$D$1990,366)</f>
        <v>342</v>
      </c>
    </row>
    <row r="1379" spans="1:7" x14ac:dyDescent="0.25">
      <c r="A1379" s="54">
        <f>COUNTIF($C$3:C1379,"Да")</f>
        <v>14</v>
      </c>
      <c r="B1379" s="53">
        <f t="shared" si="43"/>
        <v>46777</v>
      </c>
      <c r="C1379" s="53" t="str">
        <f>IF(ISERROR(VLOOKUP(B1379,Оп28_BYN→RUB!$C$3:$C$24,1,0)),"Нет","Да")</f>
        <v>Нет</v>
      </c>
      <c r="D1379" s="54">
        <f t="shared" si="42"/>
        <v>366</v>
      </c>
      <c r="E1379" s="55">
        <f>('Все выпуски'!$J$4*'Все выпуски'!$J$8)*((VLOOKUP(IF(C1379="Нет",VLOOKUP(A1379,Оп28_BYN→RUB!$A$2:$C$24,3,0),VLOOKUP((A1379-1),Оп28_BYN→RUB!$A$2:$C$24,3,0)),$B$2:$G$1990,5,0)-VLOOKUP(B1379,$B$2:$G$1990,5,0))/365+(VLOOKUP(IF(C1379="Нет",VLOOKUP(A1379,Оп28_BYN→RUB!$A$2:$C$24,3,0),VLOOKUP((A1379-1),Оп28_BYN→RUB!$A$2:$C$24,3,0)),$B$2:$G$1990,6,0)-VLOOKUP(B1379,$B$2:$G$1990,6,0))/366)</f>
        <v>548.73266606371612</v>
      </c>
      <c r="F1379" s="54">
        <f>COUNTIF(D1380:$D$1990,365)</f>
        <v>270</v>
      </c>
      <c r="G1379" s="54">
        <f>COUNTIF(D1380:$D$1990,366)</f>
        <v>341</v>
      </c>
    </row>
    <row r="1380" spans="1:7" x14ac:dyDescent="0.25">
      <c r="A1380" s="54">
        <f>COUNTIF($C$3:C1380,"Да")</f>
        <v>14</v>
      </c>
      <c r="B1380" s="53">
        <f t="shared" si="43"/>
        <v>46778</v>
      </c>
      <c r="C1380" s="53" t="str">
        <f>IF(ISERROR(VLOOKUP(B1380,Оп28_BYN→RUB!$C$3:$C$24,1,0)),"Нет","Да")</f>
        <v>Нет</v>
      </c>
      <c r="D1380" s="54">
        <f t="shared" si="42"/>
        <v>366</v>
      </c>
      <c r="E1380" s="55">
        <f>('Все выпуски'!$J$4*'Все выпуски'!$J$8)*((VLOOKUP(IF(C1380="Нет",VLOOKUP(A1380,Оп28_BYN→RUB!$A$2:$C$24,3,0),VLOOKUP((A1380-1),Оп28_BYN→RUB!$A$2:$C$24,3,0)),$B$2:$G$1990,5,0)-VLOOKUP(B1380,$B$2:$G$1990,5,0))/365+(VLOOKUP(IF(C1380="Нет",VLOOKUP(A1380,Оп28_BYN→RUB!$A$2:$C$24,3,0),VLOOKUP((A1380-1),Оп28_BYN→RUB!$A$2:$C$24,3,0)),$B$2:$G$1990,6,0)-VLOOKUP(B1380,$B$2:$G$1990,6,0))/366)</f>
        <v>555.4118077955751</v>
      </c>
      <c r="F1380" s="54">
        <f>COUNTIF(D1381:$D$1990,365)</f>
        <v>270</v>
      </c>
      <c r="G1380" s="54">
        <f>COUNTIF(D1381:$D$1990,366)</f>
        <v>340</v>
      </c>
    </row>
    <row r="1381" spans="1:7" x14ac:dyDescent="0.25">
      <c r="A1381" s="54">
        <f>COUNTIF($C$3:C1381,"Да")</f>
        <v>14</v>
      </c>
      <c r="B1381" s="53">
        <f t="shared" si="43"/>
        <v>46779</v>
      </c>
      <c r="C1381" s="53" t="str">
        <f>IF(ISERROR(VLOOKUP(B1381,Оп28_BYN→RUB!$C$3:$C$24,1,0)),"Нет","Да")</f>
        <v>Нет</v>
      </c>
      <c r="D1381" s="54">
        <f t="shared" si="42"/>
        <v>366</v>
      </c>
      <c r="E1381" s="55">
        <f>('Все выпуски'!$J$4*'Все выпуски'!$J$8)*((VLOOKUP(IF(C1381="Нет",VLOOKUP(A1381,Оп28_BYN→RUB!$A$2:$C$24,3,0),VLOOKUP((A1381-1),Оп28_BYN→RUB!$A$2:$C$24,3,0)),$B$2:$G$1990,5,0)-VLOOKUP(B1381,$B$2:$G$1990,5,0))/365+(VLOOKUP(IF(C1381="Нет",VLOOKUP(A1381,Оп28_BYN→RUB!$A$2:$C$24,3,0),VLOOKUP((A1381-1),Оп28_BYN→RUB!$A$2:$C$24,3,0)),$B$2:$G$1990,6,0)-VLOOKUP(B1381,$B$2:$G$1990,6,0))/366)</f>
        <v>562.09094952743408</v>
      </c>
      <c r="F1381" s="54">
        <f>COUNTIF(D1382:$D$1990,365)</f>
        <v>270</v>
      </c>
      <c r="G1381" s="54">
        <f>COUNTIF(D1382:$D$1990,366)</f>
        <v>339</v>
      </c>
    </row>
    <row r="1382" spans="1:7" x14ac:dyDescent="0.25">
      <c r="A1382" s="54">
        <f>COUNTIF($C$3:C1382,"Да")</f>
        <v>14</v>
      </c>
      <c r="B1382" s="53">
        <f t="shared" si="43"/>
        <v>46780</v>
      </c>
      <c r="C1382" s="53" t="str">
        <f>IF(ISERROR(VLOOKUP(B1382,Оп28_BYN→RUB!$C$3:$C$24,1,0)),"Нет","Да")</f>
        <v>Нет</v>
      </c>
      <c r="D1382" s="54">
        <f t="shared" si="42"/>
        <v>366</v>
      </c>
      <c r="E1382" s="55">
        <f>('Все выпуски'!$J$4*'Все выпуски'!$J$8)*((VLOOKUP(IF(C1382="Нет",VLOOKUP(A1382,Оп28_BYN→RUB!$A$2:$C$24,3,0),VLOOKUP((A1382-1),Оп28_BYN→RUB!$A$2:$C$24,3,0)),$B$2:$G$1990,5,0)-VLOOKUP(B1382,$B$2:$G$1990,5,0))/365+(VLOOKUP(IF(C1382="Нет",VLOOKUP(A1382,Оп28_BYN→RUB!$A$2:$C$24,3,0),VLOOKUP((A1382-1),Оп28_BYN→RUB!$A$2:$C$24,3,0)),$B$2:$G$1990,6,0)-VLOOKUP(B1382,$B$2:$G$1990,6,0))/366)</f>
        <v>568.77009125929317</v>
      </c>
      <c r="F1382" s="54">
        <f>COUNTIF(D1383:$D$1990,365)</f>
        <v>270</v>
      </c>
      <c r="G1382" s="54">
        <f>COUNTIF(D1383:$D$1990,366)</f>
        <v>338</v>
      </c>
    </row>
    <row r="1383" spans="1:7" x14ac:dyDescent="0.25">
      <c r="A1383" s="54">
        <f>COUNTIF($C$3:C1383,"Да")</f>
        <v>14</v>
      </c>
      <c r="B1383" s="53">
        <f t="shared" si="43"/>
        <v>46781</v>
      </c>
      <c r="C1383" s="53" t="str">
        <f>IF(ISERROR(VLOOKUP(B1383,Оп28_BYN→RUB!$C$3:$C$24,1,0)),"Нет","Да")</f>
        <v>Нет</v>
      </c>
      <c r="D1383" s="54">
        <f t="shared" si="42"/>
        <v>366</v>
      </c>
      <c r="E1383" s="55">
        <f>('Все выпуски'!$J$4*'Все выпуски'!$J$8)*((VLOOKUP(IF(C1383="Нет",VLOOKUP(A1383,Оп28_BYN→RUB!$A$2:$C$24,3,0),VLOOKUP((A1383-1),Оп28_BYN→RUB!$A$2:$C$24,3,0)),$B$2:$G$1990,5,0)-VLOOKUP(B1383,$B$2:$G$1990,5,0))/365+(VLOOKUP(IF(C1383="Нет",VLOOKUP(A1383,Оп28_BYN→RUB!$A$2:$C$24,3,0),VLOOKUP((A1383-1),Оп28_BYN→RUB!$A$2:$C$24,3,0)),$B$2:$G$1990,6,0)-VLOOKUP(B1383,$B$2:$G$1990,6,0))/366)</f>
        <v>575.44923299115214</v>
      </c>
      <c r="F1383" s="54">
        <f>COUNTIF(D1384:$D$1990,365)</f>
        <v>270</v>
      </c>
      <c r="G1383" s="54">
        <f>COUNTIF(D1384:$D$1990,366)</f>
        <v>337</v>
      </c>
    </row>
    <row r="1384" spans="1:7" x14ac:dyDescent="0.25">
      <c r="A1384" s="54">
        <f>COUNTIF($C$3:C1384,"Да")</f>
        <v>14</v>
      </c>
      <c r="B1384" s="53">
        <f t="shared" si="43"/>
        <v>46782</v>
      </c>
      <c r="C1384" s="53" t="str">
        <f>IF(ISERROR(VLOOKUP(B1384,Оп28_BYN→RUB!$C$3:$C$24,1,0)),"Нет","Да")</f>
        <v>Нет</v>
      </c>
      <c r="D1384" s="54">
        <f t="shared" si="42"/>
        <v>366</v>
      </c>
      <c r="E1384" s="55">
        <f>('Все выпуски'!$J$4*'Все выпуски'!$J$8)*((VLOOKUP(IF(C1384="Нет",VLOOKUP(A1384,Оп28_BYN→RUB!$A$2:$C$24,3,0),VLOOKUP((A1384-1),Оп28_BYN→RUB!$A$2:$C$24,3,0)),$B$2:$G$1990,5,0)-VLOOKUP(B1384,$B$2:$G$1990,5,0))/365+(VLOOKUP(IF(C1384="Нет",VLOOKUP(A1384,Оп28_BYN→RUB!$A$2:$C$24,3,0),VLOOKUP((A1384-1),Оп28_BYN→RUB!$A$2:$C$24,3,0)),$B$2:$G$1990,6,0)-VLOOKUP(B1384,$B$2:$G$1990,6,0))/366)</f>
        <v>582.12837472301123</v>
      </c>
      <c r="F1384" s="54">
        <f>COUNTIF(D1385:$D$1990,365)</f>
        <v>270</v>
      </c>
      <c r="G1384" s="54">
        <f>COUNTIF(D1385:$D$1990,366)</f>
        <v>336</v>
      </c>
    </row>
    <row r="1385" spans="1:7" x14ac:dyDescent="0.25">
      <c r="A1385" s="54">
        <f>COUNTIF($C$3:C1385,"Да")</f>
        <v>14</v>
      </c>
      <c r="B1385" s="53">
        <f t="shared" si="43"/>
        <v>46783</v>
      </c>
      <c r="C1385" s="53" t="str">
        <f>IF(ISERROR(VLOOKUP(B1385,Оп28_BYN→RUB!$C$3:$C$24,1,0)),"Нет","Да")</f>
        <v>Нет</v>
      </c>
      <c r="D1385" s="54">
        <f t="shared" si="42"/>
        <v>366</v>
      </c>
      <c r="E1385" s="55">
        <f>('Все выпуски'!$J$4*'Все выпуски'!$J$8)*((VLOOKUP(IF(C1385="Нет",VLOOKUP(A1385,Оп28_BYN→RUB!$A$2:$C$24,3,0),VLOOKUP((A1385-1),Оп28_BYN→RUB!$A$2:$C$24,3,0)),$B$2:$G$1990,5,0)-VLOOKUP(B1385,$B$2:$G$1990,5,0))/365+(VLOOKUP(IF(C1385="Нет",VLOOKUP(A1385,Оп28_BYN→RUB!$A$2:$C$24,3,0),VLOOKUP((A1385-1),Оп28_BYN→RUB!$A$2:$C$24,3,0)),$B$2:$G$1990,6,0)-VLOOKUP(B1385,$B$2:$G$1990,6,0))/366)</f>
        <v>588.80751645487021</v>
      </c>
      <c r="F1385" s="54">
        <f>COUNTIF(D1386:$D$1990,365)</f>
        <v>270</v>
      </c>
      <c r="G1385" s="54">
        <f>COUNTIF(D1386:$D$1990,366)</f>
        <v>335</v>
      </c>
    </row>
    <row r="1386" spans="1:7" x14ac:dyDescent="0.25">
      <c r="A1386" s="54">
        <f>COUNTIF($C$3:C1386,"Да")</f>
        <v>14</v>
      </c>
      <c r="B1386" s="53">
        <f t="shared" si="43"/>
        <v>46784</v>
      </c>
      <c r="C1386" s="53" t="str">
        <f>IF(ISERROR(VLOOKUP(B1386,Оп28_BYN→RUB!$C$3:$C$24,1,0)),"Нет","Да")</f>
        <v>Нет</v>
      </c>
      <c r="D1386" s="54">
        <f t="shared" si="42"/>
        <v>366</v>
      </c>
      <c r="E1386" s="55">
        <f>('Все выпуски'!$J$4*'Все выпуски'!$J$8)*((VLOOKUP(IF(C1386="Нет",VLOOKUP(A1386,Оп28_BYN→RUB!$A$2:$C$24,3,0),VLOOKUP((A1386-1),Оп28_BYN→RUB!$A$2:$C$24,3,0)),$B$2:$G$1990,5,0)-VLOOKUP(B1386,$B$2:$G$1990,5,0))/365+(VLOOKUP(IF(C1386="Нет",VLOOKUP(A1386,Оп28_BYN→RUB!$A$2:$C$24,3,0),VLOOKUP((A1386-1),Оп28_BYN→RUB!$A$2:$C$24,3,0)),$B$2:$G$1990,6,0)-VLOOKUP(B1386,$B$2:$G$1990,6,0))/366)</f>
        <v>595.4866581867293</v>
      </c>
      <c r="F1386" s="54">
        <f>COUNTIF(D1387:$D$1990,365)</f>
        <v>270</v>
      </c>
      <c r="G1386" s="54">
        <f>COUNTIF(D1387:$D$1990,366)</f>
        <v>334</v>
      </c>
    </row>
    <row r="1387" spans="1:7" x14ac:dyDescent="0.25">
      <c r="A1387" s="54">
        <f>COUNTIF($C$3:C1387,"Да")</f>
        <v>14</v>
      </c>
      <c r="B1387" s="53">
        <f t="shared" si="43"/>
        <v>46785</v>
      </c>
      <c r="C1387" s="53" t="str">
        <f>IF(ISERROR(VLOOKUP(B1387,Оп28_BYN→RUB!$C$3:$C$24,1,0)),"Нет","Да")</f>
        <v>Нет</v>
      </c>
      <c r="D1387" s="54">
        <f t="shared" si="42"/>
        <v>366</v>
      </c>
      <c r="E1387" s="55">
        <f>('Все выпуски'!$J$4*'Все выпуски'!$J$8)*((VLOOKUP(IF(C1387="Нет",VLOOKUP(A1387,Оп28_BYN→RUB!$A$2:$C$24,3,0),VLOOKUP((A1387-1),Оп28_BYN→RUB!$A$2:$C$24,3,0)),$B$2:$G$1990,5,0)-VLOOKUP(B1387,$B$2:$G$1990,5,0))/365+(VLOOKUP(IF(C1387="Нет",VLOOKUP(A1387,Оп28_BYN→RUB!$A$2:$C$24,3,0),VLOOKUP((A1387-1),Оп28_BYN→RUB!$A$2:$C$24,3,0)),$B$2:$G$1990,6,0)-VLOOKUP(B1387,$B$2:$G$1990,6,0))/366)</f>
        <v>602.16579991858828</v>
      </c>
      <c r="F1387" s="54">
        <f>COUNTIF(D1388:$D$1990,365)</f>
        <v>270</v>
      </c>
      <c r="G1387" s="54">
        <f>COUNTIF(D1388:$D$1990,366)</f>
        <v>333</v>
      </c>
    </row>
    <row r="1388" spans="1:7" x14ac:dyDescent="0.25">
      <c r="A1388" s="54">
        <f>COUNTIF($C$3:C1388,"Да")</f>
        <v>14</v>
      </c>
      <c r="B1388" s="53">
        <f t="shared" si="43"/>
        <v>46786</v>
      </c>
      <c r="C1388" s="53" t="str">
        <f>IF(ISERROR(VLOOKUP(B1388,Оп28_BYN→RUB!$C$3:$C$24,1,0)),"Нет","Да")</f>
        <v>Нет</v>
      </c>
      <c r="D1388" s="54">
        <f t="shared" si="42"/>
        <v>366</v>
      </c>
      <c r="E1388" s="55">
        <f>('Все выпуски'!$J$4*'Все выпуски'!$J$8)*((VLOOKUP(IF(C1388="Нет",VLOOKUP(A1388,Оп28_BYN→RUB!$A$2:$C$24,3,0),VLOOKUP((A1388-1),Оп28_BYN→RUB!$A$2:$C$24,3,0)),$B$2:$G$1990,5,0)-VLOOKUP(B1388,$B$2:$G$1990,5,0))/365+(VLOOKUP(IF(C1388="Нет",VLOOKUP(A1388,Оп28_BYN→RUB!$A$2:$C$24,3,0),VLOOKUP((A1388-1),Оп28_BYN→RUB!$A$2:$C$24,3,0)),$B$2:$G$1990,6,0)-VLOOKUP(B1388,$B$2:$G$1990,6,0))/366)</f>
        <v>608.84494165044725</v>
      </c>
      <c r="F1388" s="54">
        <f>COUNTIF(D1389:$D$1990,365)</f>
        <v>270</v>
      </c>
      <c r="G1388" s="54">
        <f>COUNTIF(D1389:$D$1990,366)</f>
        <v>332</v>
      </c>
    </row>
    <row r="1389" spans="1:7" x14ac:dyDescent="0.25">
      <c r="A1389" s="54">
        <f>COUNTIF($C$3:C1389,"Да")</f>
        <v>15</v>
      </c>
      <c r="B1389" s="53">
        <f t="shared" si="43"/>
        <v>46787</v>
      </c>
      <c r="C1389" s="53" t="str">
        <f>IF(ISERROR(VLOOKUP(B1389,Оп28_BYN→RUB!$C$3:$C$24,1,0)),"Нет","Да")</f>
        <v>Да</v>
      </c>
      <c r="D1389" s="54">
        <f t="shared" si="42"/>
        <v>366</v>
      </c>
      <c r="E1389" s="55">
        <f>('Все выпуски'!$J$4*'Все выпуски'!$J$8)*((VLOOKUP(IF(C1389="Нет",VLOOKUP(A1389,Оп28_BYN→RUB!$A$2:$C$24,3,0),VLOOKUP((A1389-1),Оп28_BYN→RUB!$A$2:$C$24,3,0)),$B$2:$G$1990,5,0)-VLOOKUP(B1389,$B$2:$G$1990,5,0))/365+(VLOOKUP(IF(C1389="Нет",VLOOKUP(A1389,Оп28_BYN→RUB!$A$2:$C$24,3,0),VLOOKUP((A1389-1),Оп28_BYN→RUB!$A$2:$C$24,3,0)),$B$2:$G$1990,6,0)-VLOOKUP(B1389,$B$2:$G$1990,6,0))/366)</f>
        <v>615.52408338230634</v>
      </c>
      <c r="F1389" s="54">
        <f>COUNTIF(D1390:$D$1990,365)</f>
        <v>270</v>
      </c>
      <c r="G1389" s="54">
        <f>COUNTIF(D1390:$D$1990,366)</f>
        <v>331</v>
      </c>
    </row>
    <row r="1390" spans="1:7" x14ac:dyDescent="0.25">
      <c r="A1390" s="54">
        <f>COUNTIF($C$3:C1390,"Да")</f>
        <v>15</v>
      </c>
      <c r="B1390" s="53">
        <f t="shared" si="43"/>
        <v>46788</v>
      </c>
      <c r="C1390" s="53" t="str">
        <f>IF(ISERROR(VLOOKUP(B1390,Оп28_BYN→RUB!$C$3:$C$24,1,0)),"Нет","Да")</f>
        <v>Нет</v>
      </c>
      <c r="D1390" s="54">
        <f t="shared" si="42"/>
        <v>366</v>
      </c>
      <c r="E1390" s="55">
        <f>('Все выпуски'!$J$4*'Все выпуски'!$J$8)*((VLOOKUP(IF(C1390="Нет",VLOOKUP(A1390,Оп28_BYN→RUB!$A$2:$C$24,3,0),VLOOKUP((A1390-1),Оп28_BYN→RUB!$A$2:$C$24,3,0)),$B$2:$G$1990,5,0)-VLOOKUP(B1390,$B$2:$G$1990,5,0))/365+(VLOOKUP(IF(C1390="Нет",VLOOKUP(A1390,Оп28_BYN→RUB!$A$2:$C$24,3,0),VLOOKUP((A1390-1),Оп28_BYN→RUB!$A$2:$C$24,3,0)),$B$2:$G$1990,6,0)-VLOOKUP(B1390,$B$2:$G$1990,6,0))/366)</f>
        <v>6.6791417318590183</v>
      </c>
      <c r="F1390" s="54">
        <f>COUNTIF(D1391:$D$1990,365)</f>
        <v>270</v>
      </c>
      <c r="G1390" s="54">
        <f>COUNTIF(D1391:$D$1990,366)</f>
        <v>330</v>
      </c>
    </row>
    <row r="1391" spans="1:7" x14ac:dyDescent="0.25">
      <c r="A1391" s="54">
        <f>COUNTIF($C$3:C1391,"Да")</f>
        <v>15</v>
      </c>
      <c r="B1391" s="53">
        <f t="shared" si="43"/>
        <v>46789</v>
      </c>
      <c r="C1391" s="53" t="str">
        <f>IF(ISERROR(VLOOKUP(B1391,Оп28_BYN→RUB!$C$3:$C$24,1,0)),"Нет","Да")</f>
        <v>Нет</v>
      </c>
      <c r="D1391" s="54">
        <f t="shared" si="42"/>
        <v>366</v>
      </c>
      <c r="E1391" s="55">
        <f>('Все выпуски'!$J$4*'Все выпуски'!$J$8)*((VLOOKUP(IF(C1391="Нет",VLOOKUP(A1391,Оп28_BYN→RUB!$A$2:$C$24,3,0),VLOOKUP((A1391-1),Оп28_BYN→RUB!$A$2:$C$24,3,0)),$B$2:$G$1990,5,0)-VLOOKUP(B1391,$B$2:$G$1990,5,0))/365+(VLOOKUP(IF(C1391="Нет",VLOOKUP(A1391,Оп28_BYN→RUB!$A$2:$C$24,3,0),VLOOKUP((A1391-1),Оп28_BYN→RUB!$A$2:$C$24,3,0)),$B$2:$G$1990,6,0)-VLOOKUP(B1391,$B$2:$G$1990,6,0))/366)</f>
        <v>13.358283463718037</v>
      </c>
      <c r="F1391" s="54">
        <f>COUNTIF(D1392:$D$1990,365)</f>
        <v>270</v>
      </c>
      <c r="G1391" s="54">
        <f>COUNTIF(D1392:$D$1990,366)</f>
        <v>329</v>
      </c>
    </row>
    <row r="1392" spans="1:7" x14ac:dyDescent="0.25">
      <c r="A1392" s="54">
        <f>COUNTIF($C$3:C1392,"Да")</f>
        <v>15</v>
      </c>
      <c r="B1392" s="53">
        <f t="shared" si="43"/>
        <v>46790</v>
      </c>
      <c r="C1392" s="53" t="str">
        <f>IF(ISERROR(VLOOKUP(B1392,Оп28_BYN→RUB!$C$3:$C$24,1,0)),"Нет","Да")</f>
        <v>Нет</v>
      </c>
      <c r="D1392" s="54">
        <f t="shared" si="42"/>
        <v>366</v>
      </c>
      <c r="E1392" s="55">
        <f>('Все выпуски'!$J$4*'Все выпуски'!$J$8)*((VLOOKUP(IF(C1392="Нет",VLOOKUP(A1392,Оп28_BYN→RUB!$A$2:$C$24,3,0),VLOOKUP((A1392-1),Оп28_BYN→RUB!$A$2:$C$24,3,0)),$B$2:$G$1990,5,0)-VLOOKUP(B1392,$B$2:$G$1990,5,0))/365+(VLOOKUP(IF(C1392="Нет",VLOOKUP(A1392,Оп28_BYN→RUB!$A$2:$C$24,3,0),VLOOKUP((A1392-1),Оп28_BYN→RUB!$A$2:$C$24,3,0)),$B$2:$G$1990,6,0)-VLOOKUP(B1392,$B$2:$G$1990,6,0))/366)</f>
        <v>20.037425195577054</v>
      </c>
      <c r="F1392" s="54">
        <f>COUNTIF(D1393:$D$1990,365)</f>
        <v>270</v>
      </c>
      <c r="G1392" s="54">
        <f>COUNTIF(D1393:$D$1990,366)</f>
        <v>328</v>
      </c>
    </row>
    <row r="1393" spans="1:7" x14ac:dyDescent="0.25">
      <c r="A1393" s="54">
        <f>COUNTIF($C$3:C1393,"Да")</f>
        <v>15</v>
      </c>
      <c r="B1393" s="53">
        <f t="shared" si="43"/>
        <v>46791</v>
      </c>
      <c r="C1393" s="53" t="str">
        <f>IF(ISERROR(VLOOKUP(B1393,Оп28_BYN→RUB!$C$3:$C$24,1,0)),"Нет","Да")</f>
        <v>Нет</v>
      </c>
      <c r="D1393" s="54">
        <f t="shared" si="42"/>
        <v>366</v>
      </c>
      <c r="E1393" s="55">
        <f>('Все выпуски'!$J$4*'Все выпуски'!$J$8)*((VLOOKUP(IF(C1393="Нет",VLOOKUP(A1393,Оп28_BYN→RUB!$A$2:$C$24,3,0),VLOOKUP((A1393-1),Оп28_BYN→RUB!$A$2:$C$24,3,0)),$B$2:$G$1990,5,0)-VLOOKUP(B1393,$B$2:$G$1990,5,0))/365+(VLOOKUP(IF(C1393="Нет",VLOOKUP(A1393,Оп28_BYN→RUB!$A$2:$C$24,3,0),VLOOKUP((A1393-1),Оп28_BYN→RUB!$A$2:$C$24,3,0)),$B$2:$G$1990,6,0)-VLOOKUP(B1393,$B$2:$G$1990,6,0))/366)</f>
        <v>26.716566927436073</v>
      </c>
      <c r="F1393" s="54">
        <f>COUNTIF(D1394:$D$1990,365)</f>
        <v>270</v>
      </c>
      <c r="G1393" s="54">
        <f>COUNTIF(D1394:$D$1990,366)</f>
        <v>327</v>
      </c>
    </row>
    <row r="1394" spans="1:7" x14ac:dyDescent="0.25">
      <c r="A1394" s="54">
        <f>COUNTIF($C$3:C1394,"Да")</f>
        <v>15</v>
      </c>
      <c r="B1394" s="53">
        <f t="shared" si="43"/>
        <v>46792</v>
      </c>
      <c r="C1394" s="53" t="str">
        <f>IF(ISERROR(VLOOKUP(B1394,Оп28_BYN→RUB!$C$3:$C$24,1,0)),"Нет","Да")</f>
        <v>Нет</v>
      </c>
      <c r="D1394" s="54">
        <f t="shared" si="42"/>
        <v>366</v>
      </c>
      <c r="E1394" s="55">
        <f>('Все выпуски'!$J$4*'Все выпуски'!$J$8)*((VLOOKUP(IF(C1394="Нет",VLOOKUP(A1394,Оп28_BYN→RUB!$A$2:$C$24,3,0),VLOOKUP((A1394-1),Оп28_BYN→RUB!$A$2:$C$24,3,0)),$B$2:$G$1990,5,0)-VLOOKUP(B1394,$B$2:$G$1990,5,0))/365+(VLOOKUP(IF(C1394="Нет",VLOOKUP(A1394,Оп28_BYN→RUB!$A$2:$C$24,3,0),VLOOKUP((A1394-1),Оп28_BYN→RUB!$A$2:$C$24,3,0)),$B$2:$G$1990,6,0)-VLOOKUP(B1394,$B$2:$G$1990,6,0))/366)</f>
        <v>33.395708659295089</v>
      </c>
      <c r="F1394" s="54">
        <f>COUNTIF(D1395:$D$1990,365)</f>
        <v>270</v>
      </c>
      <c r="G1394" s="54">
        <f>COUNTIF(D1395:$D$1990,366)</f>
        <v>326</v>
      </c>
    </row>
    <row r="1395" spans="1:7" x14ac:dyDescent="0.25">
      <c r="A1395" s="54">
        <f>COUNTIF($C$3:C1395,"Да")</f>
        <v>15</v>
      </c>
      <c r="B1395" s="53">
        <f t="shared" si="43"/>
        <v>46793</v>
      </c>
      <c r="C1395" s="53" t="str">
        <f>IF(ISERROR(VLOOKUP(B1395,Оп28_BYN→RUB!$C$3:$C$24,1,0)),"Нет","Да")</f>
        <v>Нет</v>
      </c>
      <c r="D1395" s="54">
        <f t="shared" si="42"/>
        <v>366</v>
      </c>
      <c r="E1395" s="55">
        <f>('Все выпуски'!$J$4*'Все выпуски'!$J$8)*((VLOOKUP(IF(C1395="Нет",VLOOKUP(A1395,Оп28_BYN→RUB!$A$2:$C$24,3,0),VLOOKUP((A1395-1),Оп28_BYN→RUB!$A$2:$C$24,3,0)),$B$2:$G$1990,5,0)-VLOOKUP(B1395,$B$2:$G$1990,5,0))/365+(VLOOKUP(IF(C1395="Нет",VLOOKUP(A1395,Оп28_BYN→RUB!$A$2:$C$24,3,0),VLOOKUP((A1395-1),Оп28_BYN→RUB!$A$2:$C$24,3,0)),$B$2:$G$1990,6,0)-VLOOKUP(B1395,$B$2:$G$1990,6,0))/366)</f>
        <v>40.074850391154108</v>
      </c>
      <c r="F1395" s="54">
        <f>COUNTIF(D1396:$D$1990,365)</f>
        <v>270</v>
      </c>
      <c r="G1395" s="54">
        <f>COUNTIF(D1396:$D$1990,366)</f>
        <v>325</v>
      </c>
    </row>
    <row r="1396" spans="1:7" x14ac:dyDescent="0.25">
      <c r="A1396" s="54">
        <f>COUNTIF($C$3:C1396,"Да")</f>
        <v>15</v>
      </c>
      <c r="B1396" s="53">
        <f t="shared" si="43"/>
        <v>46794</v>
      </c>
      <c r="C1396" s="53" t="str">
        <f>IF(ISERROR(VLOOKUP(B1396,Оп28_BYN→RUB!$C$3:$C$24,1,0)),"Нет","Да")</f>
        <v>Нет</v>
      </c>
      <c r="D1396" s="54">
        <f t="shared" si="42"/>
        <v>366</v>
      </c>
      <c r="E1396" s="55">
        <f>('Все выпуски'!$J$4*'Все выпуски'!$J$8)*((VLOOKUP(IF(C1396="Нет",VLOOKUP(A1396,Оп28_BYN→RUB!$A$2:$C$24,3,0),VLOOKUP((A1396-1),Оп28_BYN→RUB!$A$2:$C$24,3,0)),$B$2:$G$1990,5,0)-VLOOKUP(B1396,$B$2:$G$1990,5,0))/365+(VLOOKUP(IF(C1396="Нет",VLOOKUP(A1396,Оп28_BYN→RUB!$A$2:$C$24,3,0),VLOOKUP((A1396-1),Оп28_BYN→RUB!$A$2:$C$24,3,0)),$B$2:$G$1990,6,0)-VLOOKUP(B1396,$B$2:$G$1990,6,0))/366)</f>
        <v>46.753992123013127</v>
      </c>
      <c r="F1396" s="54">
        <f>COUNTIF(D1397:$D$1990,365)</f>
        <v>270</v>
      </c>
      <c r="G1396" s="54">
        <f>COUNTIF(D1397:$D$1990,366)</f>
        <v>324</v>
      </c>
    </row>
    <row r="1397" spans="1:7" x14ac:dyDescent="0.25">
      <c r="A1397" s="54">
        <f>COUNTIF($C$3:C1397,"Да")</f>
        <v>15</v>
      </c>
      <c r="B1397" s="53">
        <f t="shared" si="43"/>
        <v>46795</v>
      </c>
      <c r="C1397" s="53" t="str">
        <f>IF(ISERROR(VLOOKUP(B1397,Оп28_BYN→RUB!$C$3:$C$24,1,0)),"Нет","Да")</f>
        <v>Нет</v>
      </c>
      <c r="D1397" s="54">
        <f t="shared" si="42"/>
        <v>366</v>
      </c>
      <c r="E1397" s="55">
        <f>('Все выпуски'!$J$4*'Все выпуски'!$J$8)*((VLOOKUP(IF(C1397="Нет",VLOOKUP(A1397,Оп28_BYN→RUB!$A$2:$C$24,3,0),VLOOKUP((A1397-1),Оп28_BYN→RUB!$A$2:$C$24,3,0)),$B$2:$G$1990,5,0)-VLOOKUP(B1397,$B$2:$G$1990,5,0))/365+(VLOOKUP(IF(C1397="Нет",VLOOKUP(A1397,Оп28_BYN→RUB!$A$2:$C$24,3,0),VLOOKUP((A1397-1),Оп28_BYN→RUB!$A$2:$C$24,3,0)),$B$2:$G$1990,6,0)-VLOOKUP(B1397,$B$2:$G$1990,6,0))/366)</f>
        <v>53.433133854872146</v>
      </c>
      <c r="F1397" s="54">
        <f>COUNTIF(D1398:$D$1990,365)</f>
        <v>270</v>
      </c>
      <c r="G1397" s="54">
        <f>COUNTIF(D1398:$D$1990,366)</f>
        <v>323</v>
      </c>
    </row>
    <row r="1398" spans="1:7" x14ac:dyDescent="0.25">
      <c r="A1398" s="54">
        <f>COUNTIF($C$3:C1398,"Да")</f>
        <v>15</v>
      </c>
      <c r="B1398" s="53">
        <f t="shared" si="43"/>
        <v>46796</v>
      </c>
      <c r="C1398" s="53" t="str">
        <f>IF(ISERROR(VLOOKUP(B1398,Оп28_BYN→RUB!$C$3:$C$24,1,0)),"Нет","Да")</f>
        <v>Нет</v>
      </c>
      <c r="D1398" s="54">
        <f t="shared" si="42"/>
        <v>366</v>
      </c>
      <c r="E1398" s="55">
        <f>('Все выпуски'!$J$4*'Все выпуски'!$J$8)*((VLOOKUP(IF(C1398="Нет",VLOOKUP(A1398,Оп28_BYN→RUB!$A$2:$C$24,3,0),VLOOKUP((A1398-1),Оп28_BYN→RUB!$A$2:$C$24,3,0)),$B$2:$G$1990,5,0)-VLOOKUP(B1398,$B$2:$G$1990,5,0))/365+(VLOOKUP(IF(C1398="Нет",VLOOKUP(A1398,Оп28_BYN→RUB!$A$2:$C$24,3,0),VLOOKUP((A1398-1),Оп28_BYN→RUB!$A$2:$C$24,3,0)),$B$2:$G$1990,6,0)-VLOOKUP(B1398,$B$2:$G$1990,6,0))/366)</f>
        <v>60.112275586731165</v>
      </c>
      <c r="F1398" s="54">
        <f>COUNTIF(D1399:$D$1990,365)</f>
        <v>270</v>
      </c>
      <c r="G1398" s="54">
        <f>COUNTIF(D1399:$D$1990,366)</f>
        <v>322</v>
      </c>
    </row>
    <row r="1399" spans="1:7" x14ac:dyDescent="0.25">
      <c r="A1399" s="54">
        <f>COUNTIF($C$3:C1399,"Да")</f>
        <v>15</v>
      </c>
      <c r="B1399" s="53">
        <f t="shared" si="43"/>
        <v>46797</v>
      </c>
      <c r="C1399" s="53" t="str">
        <f>IF(ISERROR(VLOOKUP(B1399,Оп28_BYN→RUB!$C$3:$C$24,1,0)),"Нет","Да")</f>
        <v>Нет</v>
      </c>
      <c r="D1399" s="54">
        <f t="shared" si="42"/>
        <v>366</v>
      </c>
      <c r="E1399" s="55">
        <f>('Все выпуски'!$J$4*'Все выпуски'!$J$8)*((VLOOKUP(IF(C1399="Нет",VLOOKUP(A1399,Оп28_BYN→RUB!$A$2:$C$24,3,0),VLOOKUP((A1399-1),Оп28_BYN→RUB!$A$2:$C$24,3,0)),$B$2:$G$1990,5,0)-VLOOKUP(B1399,$B$2:$G$1990,5,0))/365+(VLOOKUP(IF(C1399="Нет",VLOOKUP(A1399,Оп28_BYN→RUB!$A$2:$C$24,3,0),VLOOKUP((A1399-1),Оп28_BYN→RUB!$A$2:$C$24,3,0)),$B$2:$G$1990,6,0)-VLOOKUP(B1399,$B$2:$G$1990,6,0))/366)</f>
        <v>66.791417318590177</v>
      </c>
      <c r="F1399" s="54">
        <f>COUNTIF(D1400:$D$1990,365)</f>
        <v>270</v>
      </c>
      <c r="G1399" s="54">
        <f>COUNTIF(D1400:$D$1990,366)</f>
        <v>321</v>
      </c>
    </row>
    <row r="1400" spans="1:7" x14ac:dyDescent="0.25">
      <c r="A1400" s="54">
        <f>COUNTIF($C$3:C1400,"Да")</f>
        <v>15</v>
      </c>
      <c r="B1400" s="53">
        <f t="shared" si="43"/>
        <v>46798</v>
      </c>
      <c r="C1400" s="53" t="str">
        <f>IF(ISERROR(VLOOKUP(B1400,Оп28_BYN→RUB!$C$3:$C$24,1,0)),"Нет","Да")</f>
        <v>Нет</v>
      </c>
      <c r="D1400" s="54">
        <f t="shared" si="42"/>
        <v>366</v>
      </c>
      <c r="E1400" s="55">
        <f>('Все выпуски'!$J$4*'Все выпуски'!$J$8)*((VLOOKUP(IF(C1400="Нет",VLOOKUP(A1400,Оп28_BYN→RUB!$A$2:$C$24,3,0),VLOOKUP((A1400-1),Оп28_BYN→RUB!$A$2:$C$24,3,0)),$B$2:$G$1990,5,0)-VLOOKUP(B1400,$B$2:$G$1990,5,0))/365+(VLOOKUP(IF(C1400="Нет",VLOOKUP(A1400,Оп28_BYN→RUB!$A$2:$C$24,3,0),VLOOKUP((A1400-1),Оп28_BYN→RUB!$A$2:$C$24,3,0)),$B$2:$G$1990,6,0)-VLOOKUP(B1400,$B$2:$G$1990,6,0))/366)</f>
        <v>73.470559050449197</v>
      </c>
      <c r="F1400" s="54">
        <f>COUNTIF(D1401:$D$1990,365)</f>
        <v>270</v>
      </c>
      <c r="G1400" s="54">
        <f>COUNTIF(D1401:$D$1990,366)</f>
        <v>320</v>
      </c>
    </row>
    <row r="1401" spans="1:7" x14ac:dyDescent="0.25">
      <c r="A1401" s="54">
        <f>COUNTIF($C$3:C1401,"Да")</f>
        <v>15</v>
      </c>
      <c r="B1401" s="53">
        <f t="shared" si="43"/>
        <v>46799</v>
      </c>
      <c r="C1401" s="53" t="str">
        <f>IF(ISERROR(VLOOKUP(B1401,Оп28_BYN→RUB!$C$3:$C$24,1,0)),"Нет","Да")</f>
        <v>Нет</v>
      </c>
      <c r="D1401" s="54">
        <f t="shared" si="42"/>
        <v>366</v>
      </c>
      <c r="E1401" s="55">
        <f>('Все выпуски'!$J$4*'Все выпуски'!$J$8)*((VLOOKUP(IF(C1401="Нет",VLOOKUP(A1401,Оп28_BYN→RUB!$A$2:$C$24,3,0),VLOOKUP((A1401-1),Оп28_BYN→RUB!$A$2:$C$24,3,0)),$B$2:$G$1990,5,0)-VLOOKUP(B1401,$B$2:$G$1990,5,0))/365+(VLOOKUP(IF(C1401="Нет",VLOOKUP(A1401,Оп28_BYN→RUB!$A$2:$C$24,3,0),VLOOKUP((A1401-1),Оп28_BYN→RUB!$A$2:$C$24,3,0)),$B$2:$G$1990,6,0)-VLOOKUP(B1401,$B$2:$G$1990,6,0))/366)</f>
        <v>80.149700782308216</v>
      </c>
      <c r="F1401" s="54">
        <f>COUNTIF(D1402:$D$1990,365)</f>
        <v>270</v>
      </c>
      <c r="G1401" s="54">
        <f>COUNTIF(D1402:$D$1990,366)</f>
        <v>319</v>
      </c>
    </row>
    <row r="1402" spans="1:7" x14ac:dyDescent="0.25">
      <c r="A1402" s="54">
        <f>COUNTIF($C$3:C1402,"Да")</f>
        <v>15</v>
      </c>
      <c r="B1402" s="53">
        <f t="shared" si="43"/>
        <v>46800</v>
      </c>
      <c r="C1402" s="53" t="str">
        <f>IF(ISERROR(VLOOKUP(B1402,Оп28_BYN→RUB!$C$3:$C$24,1,0)),"Нет","Да")</f>
        <v>Нет</v>
      </c>
      <c r="D1402" s="54">
        <f t="shared" si="42"/>
        <v>366</v>
      </c>
      <c r="E1402" s="55">
        <f>('Все выпуски'!$J$4*'Все выпуски'!$J$8)*((VLOOKUP(IF(C1402="Нет",VLOOKUP(A1402,Оп28_BYN→RUB!$A$2:$C$24,3,0),VLOOKUP((A1402-1),Оп28_BYN→RUB!$A$2:$C$24,3,0)),$B$2:$G$1990,5,0)-VLOOKUP(B1402,$B$2:$G$1990,5,0))/365+(VLOOKUP(IF(C1402="Нет",VLOOKUP(A1402,Оп28_BYN→RUB!$A$2:$C$24,3,0),VLOOKUP((A1402-1),Оп28_BYN→RUB!$A$2:$C$24,3,0)),$B$2:$G$1990,6,0)-VLOOKUP(B1402,$B$2:$G$1990,6,0))/366)</f>
        <v>86.828842514167235</v>
      </c>
      <c r="F1402" s="54">
        <f>COUNTIF(D1403:$D$1990,365)</f>
        <v>270</v>
      </c>
      <c r="G1402" s="54">
        <f>COUNTIF(D1403:$D$1990,366)</f>
        <v>318</v>
      </c>
    </row>
    <row r="1403" spans="1:7" x14ac:dyDescent="0.25">
      <c r="A1403" s="54">
        <f>COUNTIF($C$3:C1403,"Да")</f>
        <v>15</v>
      </c>
      <c r="B1403" s="53">
        <f t="shared" si="43"/>
        <v>46801</v>
      </c>
      <c r="C1403" s="53" t="str">
        <f>IF(ISERROR(VLOOKUP(B1403,Оп28_BYN→RUB!$C$3:$C$24,1,0)),"Нет","Да")</f>
        <v>Нет</v>
      </c>
      <c r="D1403" s="54">
        <f t="shared" si="42"/>
        <v>366</v>
      </c>
      <c r="E1403" s="55">
        <f>('Все выпуски'!$J$4*'Все выпуски'!$J$8)*((VLOOKUP(IF(C1403="Нет",VLOOKUP(A1403,Оп28_BYN→RUB!$A$2:$C$24,3,0),VLOOKUP((A1403-1),Оп28_BYN→RUB!$A$2:$C$24,3,0)),$B$2:$G$1990,5,0)-VLOOKUP(B1403,$B$2:$G$1990,5,0))/365+(VLOOKUP(IF(C1403="Нет",VLOOKUP(A1403,Оп28_BYN→RUB!$A$2:$C$24,3,0),VLOOKUP((A1403-1),Оп28_BYN→RUB!$A$2:$C$24,3,0)),$B$2:$G$1990,6,0)-VLOOKUP(B1403,$B$2:$G$1990,6,0))/366)</f>
        <v>93.507984246026254</v>
      </c>
      <c r="F1403" s="54">
        <f>COUNTIF(D1404:$D$1990,365)</f>
        <v>270</v>
      </c>
      <c r="G1403" s="54">
        <f>COUNTIF(D1404:$D$1990,366)</f>
        <v>317</v>
      </c>
    </row>
    <row r="1404" spans="1:7" x14ac:dyDescent="0.25">
      <c r="A1404" s="54">
        <f>COUNTIF($C$3:C1404,"Да")</f>
        <v>15</v>
      </c>
      <c r="B1404" s="53">
        <f t="shared" si="43"/>
        <v>46802</v>
      </c>
      <c r="C1404" s="53" t="str">
        <f>IF(ISERROR(VLOOKUP(B1404,Оп28_BYN→RUB!$C$3:$C$24,1,0)),"Нет","Да")</f>
        <v>Нет</v>
      </c>
      <c r="D1404" s="54">
        <f t="shared" si="42"/>
        <v>366</v>
      </c>
      <c r="E1404" s="55">
        <f>('Все выпуски'!$J$4*'Все выпуски'!$J$8)*((VLOOKUP(IF(C1404="Нет",VLOOKUP(A1404,Оп28_BYN→RUB!$A$2:$C$24,3,0),VLOOKUP((A1404-1),Оп28_BYN→RUB!$A$2:$C$24,3,0)),$B$2:$G$1990,5,0)-VLOOKUP(B1404,$B$2:$G$1990,5,0))/365+(VLOOKUP(IF(C1404="Нет",VLOOKUP(A1404,Оп28_BYN→RUB!$A$2:$C$24,3,0),VLOOKUP((A1404-1),Оп28_BYN→RUB!$A$2:$C$24,3,0)),$B$2:$G$1990,6,0)-VLOOKUP(B1404,$B$2:$G$1990,6,0))/366)</f>
        <v>100.18712597788526</v>
      </c>
      <c r="F1404" s="54">
        <f>COUNTIF(D1405:$D$1990,365)</f>
        <v>270</v>
      </c>
      <c r="G1404" s="54">
        <f>COUNTIF(D1405:$D$1990,366)</f>
        <v>316</v>
      </c>
    </row>
    <row r="1405" spans="1:7" x14ac:dyDescent="0.25">
      <c r="A1405" s="54">
        <f>COUNTIF($C$3:C1405,"Да")</f>
        <v>15</v>
      </c>
      <c r="B1405" s="53">
        <f t="shared" si="43"/>
        <v>46803</v>
      </c>
      <c r="C1405" s="53" t="str">
        <f>IF(ISERROR(VLOOKUP(B1405,Оп28_BYN→RUB!$C$3:$C$24,1,0)),"Нет","Да")</f>
        <v>Нет</v>
      </c>
      <c r="D1405" s="54">
        <f t="shared" si="42"/>
        <v>366</v>
      </c>
      <c r="E1405" s="55">
        <f>('Все выпуски'!$J$4*'Все выпуски'!$J$8)*((VLOOKUP(IF(C1405="Нет",VLOOKUP(A1405,Оп28_BYN→RUB!$A$2:$C$24,3,0),VLOOKUP((A1405-1),Оп28_BYN→RUB!$A$2:$C$24,3,0)),$B$2:$G$1990,5,0)-VLOOKUP(B1405,$B$2:$G$1990,5,0))/365+(VLOOKUP(IF(C1405="Нет",VLOOKUP(A1405,Оп28_BYN→RUB!$A$2:$C$24,3,0),VLOOKUP((A1405-1),Оп28_BYN→RUB!$A$2:$C$24,3,0)),$B$2:$G$1990,6,0)-VLOOKUP(B1405,$B$2:$G$1990,6,0))/366)</f>
        <v>106.86626770974429</v>
      </c>
      <c r="F1405" s="54">
        <f>COUNTIF(D1406:$D$1990,365)</f>
        <v>270</v>
      </c>
      <c r="G1405" s="54">
        <f>COUNTIF(D1406:$D$1990,366)</f>
        <v>315</v>
      </c>
    </row>
    <row r="1406" spans="1:7" x14ac:dyDescent="0.25">
      <c r="A1406" s="54">
        <f>COUNTIF($C$3:C1406,"Да")</f>
        <v>15</v>
      </c>
      <c r="B1406" s="53">
        <f t="shared" si="43"/>
        <v>46804</v>
      </c>
      <c r="C1406" s="53" t="str">
        <f>IF(ISERROR(VLOOKUP(B1406,Оп28_BYN→RUB!$C$3:$C$24,1,0)),"Нет","Да")</f>
        <v>Нет</v>
      </c>
      <c r="D1406" s="54">
        <f t="shared" si="42"/>
        <v>366</v>
      </c>
      <c r="E1406" s="55">
        <f>('Все выпуски'!$J$4*'Все выпуски'!$J$8)*((VLOOKUP(IF(C1406="Нет",VLOOKUP(A1406,Оп28_BYN→RUB!$A$2:$C$24,3,0),VLOOKUP((A1406-1),Оп28_BYN→RUB!$A$2:$C$24,3,0)),$B$2:$G$1990,5,0)-VLOOKUP(B1406,$B$2:$G$1990,5,0))/365+(VLOOKUP(IF(C1406="Нет",VLOOKUP(A1406,Оп28_BYN→RUB!$A$2:$C$24,3,0),VLOOKUP((A1406-1),Оп28_BYN→RUB!$A$2:$C$24,3,0)),$B$2:$G$1990,6,0)-VLOOKUP(B1406,$B$2:$G$1990,6,0))/366)</f>
        <v>113.54540944160331</v>
      </c>
      <c r="F1406" s="54">
        <f>COUNTIF(D1407:$D$1990,365)</f>
        <v>270</v>
      </c>
      <c r="G1406" s="54">
        <f>COUNTIF(D1407:$D$1990,366)</f>
        <v>314</v>
      </c>
    </row>
    <row r="1407" spans="1:7" x14ac:dyDescent="0.25">
      <c r="A1407" s="54">
        <f>COUNTIF($C$3:C1407,"Да")</f>
        <v>15</v>
      </c>
      <c r="B1407" s="53">
        <f t="shared" si="43"/>
        <v>46805</v>
      </c>
      <c r="C1407" s="53" t="str">
        <f>IF(ISERROR(VLOOKUP(B1407,Оп28_BYN→RUB!$C$3:$C$24,1,0)),"Нет","Да")</f>
        <v>Нет</v>
      </c>
      <c r="D1407" s="54">
        <f t="shared" si="42"/>
        <v>366</v>
      </c>
      <c r="E1407" s="55">
        <f>('Все выпуски'!$J$4*'Все выпуски'!$J$8)*((VLOOKUP(IF(C1407="Нет",VLOOKUP(A1407,Оп28_BYN→RUB!$A$2:$C$24,3,0),VLOOKUP((A1407-1),Оп28_BYN→RUB!$A$2:$C$24,3,0)),$B$2:$G$1990,5,0)-VLOOKUP(B1407,$B$2:$G$1990,5,0))/365+(VLOOKUP(IF(C1407="Нет",VLOOKUP(A1407,Оп28_BYN→RUB!$A$2:$C$24,3,0),VLOOKUP((A1407-1),Оп28_BYN→RUB!$A$2:$C$24,3,0)),$B$2:$G$1990,6,0)-VLOOKUP(B1407,$B$2:$G$1990,6,0))/366)</f>
        <v>120.22455117346233</v>
      </c>
      <c r="F1407" s="54">
        <f>COUNTIF(D1408:$D$1990,365)</f>
        <v>270</v>
      </c>
      <c r="G1407" s="54">
        <f>COUNTIF(D1408:$D$1990,366)</f>
        <v>313</v>
      </c>
    </row>
    <row r="1408" spans="1:7" x14ac:dyDescent="0.25">
      <c r="A1408" s="54">
        <f>COUNTIF($C$3:C1408,"Да")</f>
        <v>15</v>
      </c>
      <c r="B1408" s="53">
        <f t="shared" si="43"/>
        <v>46806</v>
      </c>
      <c r="C1408" s="53" t="str">
        <f>IF(ISERROR(VLOOKUP(B1408,Оп28_BYN→RUB!$C$3:$C$24,1,0)),"Нет","Да")</f>
        <v>Нет</v>
      </c>
      <c r="D1408" s="54">
        <f t="shared" si="42"/>
        <v>366</v>
      </c>
      <c r="E1408" s="55">
        <f>('Все выпуски'!$J$4*'Все выпуски'!$J$8)*((VLOOKUP(IF(C1408="Нет",VLOOKUP(A1408,Оп28_BYN→RUB!$A$2:$C$24,3,0),VLOOKUP((A1408-1),Оп28_BYN→RUB!$A$2:$C$24,3,0)),$B$2:$G$1990,5,0)-VLOOKUP(B1408,$B$2:$G$1990,5,0))/365+(VLOOKUP(IF(C1408="Нет",VLOOKUP(A1408,Оп28_BYN→RUB!$A$2:$C$24,3,0),VLOOKUP((A1408-1),Оп28_BYN→RUB!$A$2:$C$24,3,0)),$B$2:$G$1990,6,0)-VLOOKUP(B1408,$B$2:$G$1990,6,0))/366)</f>
        <v>126.90369290532135</v>
      </c>
      <c r="F1408" s="54">
        <f>COUNTIF(D1409:$D$1990,365)</f>
        <v>270</v>
      </c>
      <c r="G1408" s="54">
        <f>COUNTIF(D1409:$D$1990,366)</f>
        <v>312</v>
      </c>
    </row>
    <row r="1409" spans="1:7" x14ac:dyDescent="0.25">
      <c r="A1409" s="54">
        <f>COUNTIF($C$3:C1409,"Да")</f>
        <v>15</v>
      </c>
      <c r="B1409" s="53">
        <f t="shared" si="43"/>
        <v>46807</v>
      </c>
      <c r="C1409" s="53" t="str">
        <f>IF(ISERROR(VLOOKUP(B1409,Оп28_BYN→RUB!$C$3:$C$24,1,0)),"Нет","Да")</f>
        <v>Нет</v>
      </c>
      <c r="D1409" s="54">
        <f t="shared" si="42"/>
        <v>366</v>
      </c>
      <c r="E1409" s="55">
        <f>('Все выпуски'!$J$4*'Все выпуски'!$J$8)*((VLOOKUP(IF(C1409="Нет",VLOOKUP(A1409,Оп28_BYN→RUB!$A$2:$C$24,3,0),VLOOKUP((A1409-1),Оп28_BYN→RUB!$A$2:$C$24,3,0)),$B$2:$G$1990,5,0)-VLOOKUP(B1409,$B$2:$G$1990,5,0))/365+(VLOOKUP(IF(C1409="Нет",VLOOKUP(A1409,Оп28_BYN→RUB!$A$2:$C$24,3,0),VLOOKUP((A1409-1),Оп28_BYN→RUB!$A$2:$C$24,3,0)),$B$2:$G$1990,6,0)-VLOOKUP(B1409,$B$2:$G$1990,6,0))/366)</f>
        <v>133.58283463718035</v>
      </c>
      <c r="F1409" s="54">
        <f>COUNTIF(D1410:$D$1990,365)</f>
        <v>270</v>
      </c>
      <c r="G1409" s="54">
        <f>COUNTIF(D1410:$D$1990,366)</f>
        <v>311</v>
      </c>
    </row>
    <row r="1410" spans="1:7" x14ac:dyDescent="0.25">
      <c r="A1410" s="54">
        <f>COUNTIF($C$3:C1410,"Да")</f>
        <v>15</v>
      </c>
      <c r="B1410" s="53">
        <f t="shared" si="43"/>
        <v>46808</v>
      </c>
      <c r="C1410" s="53" t="str">
        <f>IF(ISERROR(VLOOKUP(B1410,Оп28_BYN→RUB!$C$3:$C$24,1,0)),"Нет","Да")</f>
        <v>Нет</v>
      </c>
      <c r="D1410" s="54">
        <f t="shared" si="42"/>
        <v>366</v>
      </c>
      <c r="E1410" s="55">
        <f>('Все выпуски'!$J$4*'Все выпуски'!$J$8)*((VLOOKUP(IF(C1410="Нет",VLOOKUP(A1410,Оп28_BYN→RUB!$A$2:$C$24,3,0),VLOOKUP((A1410-1),Оп28_BYN→RUB!$A$2:$C$24,3,0)),$B$2:$G$1990,5,0)-VLOOKUP(B1410,$B$2:$G$1990,5,0))/365+(VLOOKUP(IF(C1410="Нет",VLOOKUP(A1410,Оп28_BYN→RUB!$A$2:$C$24,3,0),VLOOKUP((A1410-1),Оп28_BYN→RUB!$A$2:$C$24,3,0)),$B$2:$G$1990,6,0)-VLOOKUP(B1410,$B$2:$G$1990,6,0))/366)</f>
        <v>140.26197636903939</v>
      </c>
      <c r="F1410" s="54">
        <f>COUNTIF(D1411:$D$1990,365)</f>
        <v>270</v>
      </c>
      <c r="G1410" s="54">
        <f>COUNTIF(D1411:$D$1990,366)</f>
        <v>310</v>
      </c>
    </row>
    <row r="1411" spans="1:7" x14ac:dyDescent="0.25">
      <c r="A1411" s="54">
        <f>COUNTIF($C$3:C1411,"Да")</f>
        <v>15</v>
      </c>
      <c r="B1411" s="53">
        <f t="shared" si="43"/>
        <v>46809</v>
      </c>
      <c r="C1411" s="53" t="str">
        <f>IF(ISERROR(VLOOKUP(B1411,Оп28_BYN→RUB!$C$3:$C$24,1,0)),"Нет","Да")</f>
        <v>Нет</v>
      </c>
      <c r="D1411" s="54">
        <f t="shared" ref="D1411:D1474" si="44">IF(MOD(YEAR(B1411),4)=0,366,365)</f>
        <v>366</v>
      </c>
      <c r="E1411" s="55">
        <f>('Все выпуски'!$J$4*'Все выпуски'!$J$8)*((VLOOKUP(IF(C1411="Нет",VLOOKUP(A1411,Оп28_BYN→RUB!$A$2:$C$24,3,0),VLOOKUP((A1411-1),Оп28_BYN→RUB!$A$2:$C$24,3,0)),$B$2:$G$1990,5,0)-VLOOKUP(B1411,$B$2:$G$1990,5,0))/365+(VLOOKUP(IF(C1411="Нет",VLOOKUP(A1411,Оп28_BYN→RUB!$A$2:$C$24,3,0),VLOOKUP((A1411-1),Оп28_BYN→RUB!$A$2:$C$24,3,0)),$B$2:$G$1990,6,0)-VLOOKUP(B1411,$B$2:$G$1990,6,0))/366)</f>
        <v>146.94111810089839</v>
      </c>
      <c r="F1411" s="54">
        <f>COUNTIF(D1412:$D$1990,365)</f>
        <v>270</v>
      </c>
      <c r="G1411" s="54">
        <f>COUNTIF(D1412:$D$1990,366)</f>
        <v>309</v>
      </c>
    </row>
    <row r="1412" spans="1:7" x14ac:dyDescent="0.25">
      <c r="A1412" s="54">
        <f>COUNTIF($C$3:C1412,"Да")</f>
        <v>15</v>
      </c>
      <c r="B1412" s="53">
        <f t="shared" ref="B1412:B1475" si="45">B1411+1</f>
        <v>46810</v>
      </c>
      <c r="C1412" s="53" t="str">
        <f>IF(ISERROR(VLOOKUP(B1412,Оп28_BYN→RUB!$C$3:$C$24,1,0)),"Нет","Да")</f>
        <v>Нет</v>
      </c>
      <c r="D1412" s="54">
        <f t="shared" si="44"/>
        <v>366</v>
      </c>
      <c r="E1412" s="55">
        <f>('Все выпуски'!$J$4*'Все выпуски'!$J$8)*((VLOOKUP(IF(C1412="Нет",VLOOKUP(A1412,Оп28_BYN→RUB!$A$2:$C$24,3,0),VLOOKUP((A1412-1),Оп28_BYN→RUB!$A$2:$C$24,3,0)),$B$2:$G$1990,5,0)-VLOOKUP(B1412,$B$2:$G$1990,5,0))/365+(VLOOKUP(IF(C1412="Нет",VLOOKUP(A1412,Оп28_BYN→RUB!$A$2:$C$24,3,0),VLOOKUP((A1412-1),Оп28_BYN→RUB!$A$2:$C$24,3,0)),$B$2:$G$1990,6,0)-VLOOKUP(B1412,$B$2:$G$1990,6,0))/366)</f>
        <v>153.62025983275743</v>
      </c>
      <c r="F1412" s="54">
        <f>COUNTIF(D1413:$D$1990,365)</f>
        <v>270</v>
      </c>
      <c r="G1412" s="54">
        <f>COUNTIF(D1413:$D$1990,366)</f>
        <v>308</v>
      </c>
    </row>
    <row r="1413" spans="1:7" x14ac:dyDescent="0.25">
      <c r="A1413" s="54">
        <f>COUNTIF($C$3:C1413,"Да")</f>
        <v>15</v>
      </c>
      <c r="B1413" s="53">
        <f t="shared" si="45"/>
        <v>46811</v>
      </c>
      <c r="C1413" s="53" t="str">
        <f>IF(ISERROR(VLOOKUP(B1413,Оп28_BYN→RUB!$C$3:$C$24,1,0)),"Нет","Да")</f>
        <v>Нет</v>
      </c>
      <c r="D1413" s="54">
        <f t="shared" si="44"/>
        <v>366</v>
      </c>
      <c r="E1413" s="55">
        <f>('Все выпуски'!$J$4*'Все выпуски'!$J$8)*((VLOOKUP(IF(C1413="Нет",VLOOKUP(A1413,Оп28_BYN→RUB!$A$2:$C$24,3,0),VLOOKUP((A1413-1),Оп28_BYN→RUB!$A$2:$C$24,3,0)),$B$2:$G$1990,5,0)-VLOOKUP(B1413,$B$2:$G$1990,5,0))/365+(VLOOKUP(IF(C1413="Нет",VLOOKUP(A1413,Оп28_BYN→RUB!$A$2:$C$24,3,0),VLOOKUP((A1413-1),Оп28_BYN→RUB!$A$2:$C$24,3,0)),$B$2:$G$1990,6,0)-VLOOKUP(B1413,$B$2:$G$1990,6,0))/366)</f>
        <v>160.29940156461643</v>
      </c>
      <c r="F1413" s="54">
        <f>COUNTIF(D1414:$D$1990,365)</f>
        <v>270</v>
      </c>
      <c r="G1413" s="54">
        <f>COUNTIF(D1414:$D$1990,366)</f>
        <v>307</v>
      </c>
    </row>
    <row r="1414" spans="1:7" x14ac:dyDescent="0.25">
      <c r="A1414" s="54">
        <f>COUNTIF($C$3:C1414,"Да")</f>
        <v>15</v>
      </c>
      <c r="B1414" s="53">
        <f t="shared" si="45"/>
        <v>46812</v>
      </c>
      <c r="C1414" s="53" t="str">
        <f>IF(ISERROR(VLOOKUP(B1414,Оп28_BYN→RUB!$C$3:$C$24,1,0)),"Нет","Да")</f>
        <v>Нет</v>
      </c>
      <c r="D1414" s="54">
        <f t="shared" si="44"/>
        <v>366</v>
      </c>
      <c r="E1414" s="55">
        <f>('Все выпуски'!$J$4*'Все выпуски'!$J$8)*((VLOOKUP(IF(C1414="Нет",VLOOKUP(A1414,Оп28_BYN→RUB!$A$2:$C$24,3,0),VLOOKUP((A1414-1),Оп28_BYN→RUB!$A$2:$C$24,3,0)),$B$2:$G$1990,5,0)-VLOOKUP(B1414,$B$2:$G$1990,5,0))/365+(VLOOKUP(IF(C1414="Нет",VLOOKUP(A1414,Оп28_BYN→RUB!$A$2:$C$24,3,0),VLOOKUP((A1414-1),Оп28_BYN→RUB!$A$2:$C$24,3,0)),$B$2:$G$1990,6,0)-VLOOKUP(B1414,$B$2:$G$1990,6,0))/366)</f>
        <v>166.97854329647546</v>
      </c>
      <c r="F1414" s="54">
        <f>COUNTIF(D1415:$D$1990,365)</f>
        <v>270</v>
      </c>
      <c r="G1414" s="54">
        <f>COUNTIF(D1415:$D$1990,366)</f>
        <v>306</v>
      </c>
    </row>
    <row r="1415" spans="1:7" x14ac:dyDescent="0.25">
      <c r="A1415" s="54">
        <f>COUNTIF($C$3:C1415,"Да")</f>
        <v>15</v>
      </c>
      <c r="B1415" s="53">
        <f t="shared" si="45"/>
        <v>46813</v>
      </c>
      <c r="C1415" s="53" t="str">
        <f>IF(ISERROR(VLOOKUP(B1415,Оп28_BYN→RUB!$C$3:$C$24,1,0)),"Нет","Да")</f>
        <v>Нет</v>
      </c>
      <c r="D1415" s="54">
        <f t="shared" si="44"/>
        <v>366</v>
      </c>
      <c r="E1415" s="55">
        <f>('Все выпуски'!$J$4*'Все выпуски'!$J$8)*((VLOOKUP(IF(C1415="Нет",VLOOKUP(A1415,Оп28_BYN→RUB!$A$2:$C$24,3,0),VLOOKUP((A1415-1),Оп28_BYN→RUB!$A$2:$C$24,3,0)),$B$2:$G$1990,5,0)-VLOOKUP(B1415,$B$2:$G$1990,5,0))/365+(VLOOKUP(IF(C1415="Нет",VLOOKUP(A1415,Оп28_BYN→RUB!$A$2:$C$24,3,0),VLOOKUP((A1415-1),Оп28_BYN→RUB!$A$2:$C$24,3,0)),$B$2:$G$1990,6,0)-VLOOKUP(B1415,$B$2:$G$1990,6,0))/366)</f>
        <v>173.65768502833447</v>
      </c>
      <c r="F1415" s="54">
        <f>COUNTIF(D1416:$D$1990,365)</f>
        <v>270</v>
      </c>
      <c r="G1415" s="54">
        <f>COUNTIF(D1416:$D$1990,366)</f>
        <v>305</v>
      </c>
    </row>
    <row r="1416" spans="1:7" x14ac:dyDescent="0.25">
      <c r="A1416" s="54">
        <f>COUNTIF($C$3:C1416,"Да")</f>
        <v>15</v>
      </c>
      <c r="B1416" s="53">
        <f t="shared" si="45"/>
        <v>46814</v>
      </c>
      <c r="C1416" s="53" t="str">
        <f>IF(ISERROR(VLOOKUP(B1416,Оп28_BYN→RUB!$C$3:$C$24,1,0)),"Нет","Да")</f>
        <v>Нет</v>
      </c>
      <c r="D1416" s="54">
        <f t="shared" si="44"/>
        <v>366</v>
      </c>
      <c r="E1416" s="55">
        <f>('Все выпуски'!$J$4*'Все выпуски'!$J$8)*((VLOOKUP(IF(C1416="Нет",VLOOKUP(A1416,Оп28_BYN→RUB!$A$2:$C$24,3,0),VLOOKUP((A1416-1),Оп28_BYN→RUB!$A$2:$C$24,3,0)),$B$2:$G$1990,5,0)-VLOOKUP(B1416,$B$2:$G$1990,5,0))/365+(VLOOKUP(IF(C1416="Нет",VLOOKUP(A1416,Оп28_BYN→RUB!$A$2:$C$24,3,0),VLOOKUP((A1416-1),Оп28_BYN→RUB!$A$2:$C$24,3,0)),$B$2:$G$1990,6,0)-VLOOKUP(B1416,$B$2:$G$1990,6,0))/366)</f>
        <v>180.33682676019347</v>
      </c>
      <c r="F1416" s="54">
        <f>COUNTIF(D1417:$D$1990,365)</f>
        <v>270</v>
      </c>
      <c r="G1416" s="54">
        <f>COUNTIF(D1417:$D$1990,366)</f>
        <v>304</v>
      </c>
    </row>
    <row r="1417" spans="1:7" x14ac:dyDescent="0.25">
      <c r="A1417" s="54">
        <f>COUNTIF($C$3:C1417,"Да")</f>
        <v>15</v>
      </c>
      <c r="B1417" s="53">
        <f t="shared" si="45"/>
        <v>46815</v>
      </c>
      <c r="C1417" s="53" t="str">
        <f>IF(ISERROR(VLOOKUP(B1417,Оп28_BYN→RUB!$C$3:$C$24,1,0)),"Нет","Да")</f>
        <v>Нет</v>
      </c>
      <c r="D1417" s="54">
        <f t="shared" si="44"/>
        <v>366</v>
      </c>
      <c r="E1417" s="55">
        <f>('Все выпуски'!$J$4*'Все выпуски'!$J$8)*((VLOOKUP(IF(C1417="Нет",VLOOKUP(A1417,Оп28_BYN→RUB!$A$2:$C$24,3,0),VLOOKUP((A1417-1),Оп28_BYN→RUB!$A$2:$C$24,3,0)),$B$2:$G$1990,5,0)-VLOOKUP(B1417,$B$2:$G$1990,5,0))/365+(VLOOKUP(IF(C1417="Нет",VLOOKUP(A1417,Оп28_BYN→RUB!$A$2:$C$24,3,0),VLOOKUP((A1417-1),Оп28_BYN→RUB!$A$2:$C$24,3,0)),$B$2:$G$1990,6,0)-VLOOKUP(B1417,$B$2:$G$1990,6,0))/366)</f>
        <v>187.01596849205251</v>
      </c>
      <c r="F1417" s="54">
        <f>COUNTIF(D1418:$D$1990,365)</f>
        <v>270</v>
      </c>
      <c r="G1417" s="54">
        <f>COUNTIF(D1418:$D$1990,366)</f>
        <v>303</v>
      </c>
    </row>
    <row r="1418" spans="1:7" x14ac:dyDescent="0.25">
      <c r="A1418" s="54">
        <f>COUNTIF($C$3:C1418,"Да")</f>
        <v>15</v>
      </c>
      <c r="B1418" s="53">
        <f t="shared" si="45"/>
        <v>46816</v>
      </c>
      <c r="C1418" s="53" t="str">
        <f>IF(ISERROR(VLOOKUP(B1418,Оп28_BYN→RUB!$C$3:$C$24,1,0)),"Нет","Да")</f>
        <v>Нет</v>
      </c>
      <c r="D1418" s="54">
        <f t="shared" si="44"/>
        <v>366</v>
      </c>
      <c r="E1418" s="55">
        <f>('Все выпуски'!$J$4*'Все выпуски'!$J$8)*((VLOOKUP(IF(C1418="Нет",VLOOKUP(A1418,Оп28_BYN→RUB!$A$2:$C$24,3,0),VLOOKUP((A1418-1),Оп28_BYN→RUB!$A$2:$C$24,3,0)),$B$2:$G$1990,5,0)-VLOOKUP(B1418,$B$2:$G$1990,5,0))/365+(VLOOKUP(IF(C1418="Нет",VLOOKUP(A1418,Оп28_BYN→RUB!$A$2:$C$24,3,0),VLOOKUP((A1418-1),Оп28_BYN→RUB!$A$2:$C$24,3,0)),$B$2:$G$1990,6,0)-VLOOKUP(B1418,$B$2:$G$1990,6,0))/366)</f>
        <v>193.69511022391154</v>
      </c>
      <c r="F1418" s="54">
        <f>COUNTIF(D1419:$D$1990,365)</f>
        <v>270</v>
      </c>
      <c r="G1418" s="54">
        <f>COUNTIF(D1419:$D$1990,366)</f>
        <v>302</v>
      </c>
    </row>
    <row r="1419" spans="1:7" x14ac:dyDescent="0.25">
      <c r="A1419" s="54">
        <f>COUNTIF($C$3:C1419,"Да")</f>
        <v>15</v>
      </c>
      <c r="B1419" s="53">
        <f t="shared" si="45"/>
        <v>46817</v>
      </c>
      <c r="C1419" s="53" t="str">
        <f>IF(ISERROR(VLOOKUP(B1419,Оп28_BYN→RUB!$C$3:$C$24,1,0)),"Нет","Да")</f>
        <v>Нет</v>
      </c>
      <c r="D1419" s="54">
        <f t="shared" si="44"/>
        <v>366</v>
      </c>
      <c r="E1419" s="55">
        <f>('Все выпуски'!$J$4*'Все выпуски'!$J$8)*((VLOOKUP(IF(C1419="Нет",VLOOKUP(A1419,Оп28_BYN→RUB!$A$2:$C$24,3,0),VLOOKUP((A1419-1),Оп28_BYN→RUB!$A$2:$C$24,3,0)),$B$2:$G$1990,5,0)-VLOOKUP(B1419,$B$2:$G$1990,5,0))/365+(VLOOKUP(IF(C1419="Нет",VLOOKUP(A1419,Оп28_BYN→RUB!$A$2:$C$24,3,0),VLOOKUP((A1419-1),Оп28_BYN→RUB!$A$2:$C$24,3,0)),$B$2:$G$1990,6,0)-VLOOKUP(B1419,$B$2:$G$1990,6,0))/366)</f>
        <v>200.37425195577052</v>
      </c>
      <c r="F1419" s="54">
        <f>COUNTIF(D1420:$D$1990,365)</f>
        <v>270</v>
      </c>
      <c r="G1419" s="54">
        <f>COUNTIF(D1420:$D$1990,366)</f>
        <v>301</v>
      </c>
    </row>
    <row r="1420" spans="1:7" x14ac:dyDescent="0.25">
      <c r="A1420" s="54">
        <f>COUNTIF($C$3:C1420,"Да")</f>
        <v>15</v>
      </c>
      <c r="B1420" s="53">
        <f t="shared" si="45"/>
        <v>46818</v>
      </c>
      <c r="C1420" s="53" t="str">
        <f>IF(ISERROR(VLOOKUP(B1420,Оп28_BYN→RUB!$C$3:$C$24,1,0)),"Нет","Да")</f>
        <v>Нет</v>
      </c>
      <c r="D1420" s="54">
        <f t="shared" si="44"/>
        <v>366</v>
      </c>
      <c r="E1420" s="55">
        <f>('Все выпуски'!$J$4*'Все выпуски'!$J$8)*((VLOOKUP(IF(C1420="Нет",VLOOKUP(A1420,Оп28_BYN→RUB!$A$2:$C$24,3,0),VLOOKUP((A1420-1),Оп28_BYN→RUB!$A$2:$C$24,3,0)),$B$2:$G$1990,5,0)-VLOOKUP(B1420,$B$2:$G$1990,5,0))/365+(VLOOKUP(IF(C1420="Нет",VLOOKUP(A1420,Оп28_BYN→RUB!$A$2:$C$24,3,0),VLOOKUP((A1420-1),Оп28_BYN→RUB!$A$2:$C$24,3,0)),$B$2:$G$1990,6,0)-VLOOKUP(B1420,$B$2:$G$1990,6,0))/366)</f>
        <v>207.05339368762955</v>
      </c>
      <c r="F1420" s="54">
        <f>COUNTIF(D1421:$D$1990,365)</f>
        <v>270</v>
      </c>
      <c r="G1420" s="54">
        <f>COUNTIF(D1421:$D$1990,366)</f>
        <v>300</v>
      </c>
    </row>
    <row r="1421" spans="1:7" x14ac:dyDescent="0.25">
      <c r="A1421" s="54">
        <f>COUNTIF($C$3:C1421,"Да")</f>
        <v>15</v>
      </c>
      <c r="B1421" s="53">
        <f t="shared" si="45"/>
        <v>46819</v>
      </c>
      <c r="C1421" s="53" t="str">
        <f>IF(ISERROR(VLOOKUP(B1421,Оп28_BYN→RUB!$C$3:$C$24,1,0)),"Нет","Да")</f>
        <v>Нет</v>
      </c>
      <c r="D1421" s="54">
        <f t="shared" si="44"/>
        <v>366</v>
      </c>
      <c r="E1421" s="55">
        <f>('Все выпуски'!$J$4*'Все выпуски'!$J$8)*((VLOOKUP(IF(C1421="Нет",VLOOKUP(A1421,Оп28_BYN→RUB!$A$2:$C$24,3,0),VLOOKUP((A1421-1),Оп28_BYN→RUB!$A$2:$C$24,3,0)),$B$2:$G$1990,5,0)-VLOOKUP(B1421,$B$2:$G$1990,5,0))/365+(VLOOKUP(IF(C1421="Нет",VLOOKUP(A1421,Оп28_BYN→RUB!$A$2:$C$24,3,0),VLOOKUP((A1421-1),Оп28_BYN→RUB!$A$2:$C$24,3,0)),$B$2:$G$1990,6,0)-VLOOKUP(B1421,$B$2:$G$1990,6,0))/366)</f>
        <v>213.73253541948858</v>
      </c>
      <c r="F1421" s="54">
        <f>COUNTIF(D1422:$D$1990,365)</f>
        <v>270</v>
      </c>
      <c r="G1421" s="54">
        <f>COUNTIF(D1422:$D$1990,366)</f>
        <v>299</v>
      </c>
    </row>
    <row r="1422" spans="1:7" x14ac:dyDescent="0.25">
      <c r="A1422" s="54">
        <f>COUNTIF($C$3:C1422,"Да")</f>
        <v>15</v>
      </c>
      <c r="B1422" s="53">
        <f t="shared" si="45"/>
        <v>46820</v>
      </c>
      <c r="C1422" s="53" t="str">
        <f>IF(ISERROR(VLOOKUP(B1422,Оп28_BYN→RUB!$C$3:$C$24,1,0)),"Нет","Да")</f>
        <v>Нет</v>
      </c>
      <c r="D1422" s="54">
        <f t="shared" si="44"/>
        <v>366</v>
      </c>
      <c r="E1422" s="55">
        <f>('Все выпуски'!$J$4*'Все выпуски'!$J$8)*((VLOOKUP(IF(C1422="Нет",VLOOKUP(A1422,Оп28_BYN→RUB!$A$2:$C$24,3,0),VLOOKUP((A1422-1),Оп28_BYN→RUB!$A$2:$C$24,3,0)),$B$2:$G$1990,5,0)-VLOOKUP(B1422,$B$2:$G$1990,5,0))/365+(VLOOKUP(IF(C1422="Нет",VLOOKUP(A1422,Оп28_BYN→RUB!$A$2:$C$24,3,0),VLOOKUP((A1422-1),Оп28_BYN→RUB!$A$2:$C$24,3,0)),$B$2:$G$1990,6,0)-VLOOKUP(B1422,$B$2:$G$1990,6,0))/366)</f>
        <v>220.41167715134762</v>
      </c>
      <c r="F1422" s="54">
        <f>COUNTIF(D1423:$D$1990,365)</f>
        <v>270</v>
      </c>
      <c r="G1422" s="54">
        <f>COUNTIF(D1423:$D$1990,366)</f>
        <v>298</v>
      </c>
    </row>
    <row r="1423" spans="1:7" x14ac:dyDescent="0.25">
      <c r="A1423" s="54">
        <f>COUNTIF($C$3:C1423,"Да")</f>
        <v>15</v>
      </c>
      <c r="B1423" s="53">
        <f t="shared" si="45"/>
        <v>46821</v>
      </c>
      <c r="C1423" s="53" t="str">
        <f>IF(ISERROR(VLOOKUP(B1423,Оп28_BYN→RUB!$C$3:$C$24,1,0)),"Нет","Да")</f>
        <v>Нет</v>
      </c>
      <c r="D1423" s="54">
        <f t="shared" si="44"/>
        <v>366</v>
      </c>
      <c r="E1423" s="55">
        <f>('Все выпуски'!$J$4*'Все выпуски'!$J$8)*((VLOOKUP(IF(C1423="Нет",VLOOKUP(A1423,Оп28_BYN→RUB!$A$2:$C$24,3,0),VLOOKUP((A1423-1),Оп28_BYN→RUB!$A$2:$C$24,3,0)),$B$2:$G$1990,5,0)-VLOOKUP(B1423,$B$2:$G$1990,5,0))/365+(VLOOKUP(IF(C1423="Нет",VLOOKUP(A1423,Оп28_BYN→RUB!$A$2:$C$24,3,0),VLOOKUP((A1423-1),Оп28_BYN→RUB!$A$2:$C$24,3,0)),$B$2:$G$1990,6,0)-VLOOKUP(B1423,$B$2:$G$1990,6,0))/366)</f>
        <v>227.09081888320662</v>
      </c>
      <c r="F1423" s="54">
        <f>COUNTIF(D1424:$D$1990,365)</f>
        <v>270</v>
      </c>
      <c r="G1423" s="54">
        <f>COUNTIF(D1424:$D$1990,366)</f>
        <v>297</v>
      </c>
    </row>
    <row r="1424" spans="1:7" x14ac:dyDescent="0.25">
      <c r="A1424" s="54">
        <f>COUNTIF($C$3:C1424,"Да")</f>
        <v>15</v>
      </c>
      <c r="B1424" s="53">
        <f t="shared" si="45"/>
        <v>46822</v>
      </c>
      <c r="C1424" s="53" t="str">
        <f>IF(ISERROR(VLOOKUP(B1424,Оп28_BYN→RUB!$C$3:$C$24,1,0)),"Нет","Да")</f>
        <v>Нет</v>
      </c>
      <c r="D1424" s="54">
        <f t="shared" si="44"/>
        <v>366</v>
      </c>
      <c r="E1424" s="55">
        <f>('Все выпуски'!$J$4*'Все выпуски'!$J$8)*((VLOOKUP(IF(C1424="Нет",VLOOKUP(A1424,Оп28_BYN→RUB!$A$2:$C$24,3,0),VLOOKUP((A1424-1),Оп28_BYN→RUB!$A$2:$C$24,3,0)),$B$2:$G$1990,5,0)-VLOOKUP(B1424,$B$2:$G$1990,5,0))/365+(VLOOKUP(IF(C1424="Нет",VLOOKUP(A1424,Оп28_BYN→RUB!$A$2:$C$24,3,0),VLOOKUP((A1424-1),Оп28_BYN→RUB!$A$2:$C$24,3,0)),$B$2:$G$1990,6,0)-VLOOKUP(B1424,$B$2:$G$1990,6,0))/366)</f>
        <v>233.76996061506563</v>
      </c>
      <c r="F1424" s="54">
        <f>COUNTIF(D1425:$D$1990,365)</f>
        <v>270</v>
      </c>
      <c r="G1424" s="54">
        <f>COUNTIF(D1425:$D$1990,366)</f>
        <v>296</v>
      </c>
    </row>
    <row r="1425" spans="1:7" x14ac:dyDescent="0.25">
      <c r="A1425" s="54">
        <f>COUNTIF($C$3:C1425,"Да")</f>
        <v>15</v>
      </c>
      <c r="B1425" s="53">
        <f t="shared" si="45"/>
        <v>46823</v>
      </c>
      <c r="C1425" s="53" t="str">
        <f>IF(ISERROR(VLOOKUP(B1425,Оп28_BYN→RUB!$C$3:$C$24,1,0)),"Нет","Да")</f>
        <v>Нет</v>
      </c>
      <c r="D1425" s="54">
        <f t="shared" si="44"/>
        <v>366</v>
      </c>
      <c r="E1425" s="55">
        <f>('Все выпуски'!$J$4*'Все выпуски'!$J$8)*((VLOOKUP(IF(C1425="Нет",VLOOKUP(A1425,Оп28_BYN→RUB!$A$2:$C$24,3,0),VLOOKUP((A1425-1),Оп28_BYN→RUB!$A$2:$C$24,3,0)),$B$2:$G$1990,5,0)-VLOOKUP(B1425,$B$2:$G$1990,5,0))/365+(VLOOKUP(IF(C1425="Нет",VLOOKUP(A1425,Оп28_BYN→RUB!$A$2:$C$24,3,0),VLOOKUP((A1425-1),Оп28_BYN→RUB!$A$2:$C$24,3,0)),$B$2:$G$1990,6,0)-VLOOKUP(B1425,$B$2:$G$1990,6,0))/366)</f>
        <v>240.44910234692466</v>
      </c>
      <c r="F1425" s="54">
        <f>COUNTIF(D1426:$D$1990,365)</f>
        <v>270</v>
      </c>
      <c r="G1425" s="54">
        <f>COUNTIF(D1426:$D$1990,366)</f>
        <v>295</v>
      </c>
    </row>
    <row r="1426" spans="1:7" x14ac:dyDescent="0.25">
      <c r="A1426" s="54">
        <f>COUNTIF($C$3:C1426,"Да")</f>
        <v>15</v>
      </c>
      <c r="B1426" s="53">
        <f t="shared" si="45"/>
        <v>46824</v>
      </c>
      <c r="C1426" s="53" t="str">
        <f>IF(ISERROR(VLOOKUP(B1426,Оп28_BYN→RUB!$C$3:$C$24,1,0)),"Нет","Да")</f>
        <v>Нет</v>
      </c>
      <c r="D1426" s="54">
        <f t="shared" si="44"/>
        <v>366</v>
      </c>
      <c r="E1426" s="55">
        <f>('Все выпуски'!$J$4*'Все выпуски'!$J$8)*((VLOOKUP(IF(C1426="Нет",VLOOKUP(A1426,Оп28_BYN→RUB!$A$2:$C$24,3,0),VLOOKUP((A1426-1),Оп28_BYN→RUB!$A$2:$C$24,3,0)),$B$2:$G$1990,5,0)-VLOOKUP(B1426,$B$2:$G$1990,5,0))/365+(VLOOKUP(IF(C1426="Нет",VLOOKUP(A1426,Оп28_BYN→RUB!$A$2:$C$24,3,0),VLOOKUP((A1426-1),Оп28_BYN→RUB!$A$2:$C$24,3,0)),$B$2:$G$1990,6,0)-VLOOKUP(B1426,$B$2:$G$1990,6,0))/366)</f>
        <v>247.12824407878367</v>
      </c>
      <c r="F1426" s="54">
        <f>COUNTIF(D1427:$D$1990,365)</f>
        <v>270</v>
      </c>
      <c r="G1426" s="54">
        <f>COUNTIF(D1427:$D$1990,366)</f>
        <v>294</v>
      </c>
    </row>
    <row r="1427" spans="1:7" x14ac:dyDescent="0.25">
      <c r="A1427" s="54">
        <f>COUNTIF($C$3:C1427,"Да")</f>
        <v>15</v>
      </c>
      <c r="B1427" s="53">
        <f t="shared" si="45"/>
        <v>46825</v>
      </c>
      <c r="C1427" s="53" t="str">
        <f>IF(ISERROR(VLOOKUP(B1427,Оп28_BYN→RUB!$C$3:$C$24,1,0)),"Нет","Да")</f>
        <v>Нет</v>
      </c>
      <c r="D1427" s="54">
        <f t="shared" si="44"/>
        <v>366</v>
      </c>
      <c r="E1427" s="55">
        <f>('Все выпуски'!$J$4*'Все выпуски'!$J$8)*((VLOOKUP(IF(C1427="Нет",VLOOKUP(A1427,Оп28_BYN→RUB!$A$2:$C$24,3,0),VLOOKUP((A1427-1),Оп28_BYN→RUB!$A$2:$C$24,3,0)),$B$2:$G$1990,5,0)-VLOOKUP(B1427,$B$2:$G$1990,5,0))/365+(VLOOKUP(IF(C1427="Нет",VLOOKUP(A1427,Оп28_BYN→RUB!$A$2:$C$24,3,0),VLOOKUP((A1427-1),Оп28_BYN→RUB!$A$2:$C$24,3,0)),$B$2:$G$1990,6,0)-VLOOKUP(B1427,$B$2:$G$1990,6,0))/366)</f>
        <v>253.8073858106427</v>
      </c>
      <c r="F1427" s="54">
        <f>COUNTIF(D1428:$D$1990,365)</f>
        <v>270</v>
      </c>
      <c r="G1427" s="54">
        <f>COUNTIF(D1428:$D$1990,366)</f>
        <v>293</v>
      </c>
    </row>
    <row r="1428" spans="1:7" x14ac:dyDescent="0.25">
      <c r="A1428" s="54">
        <f>COUNTIF($C$3:C1428,"Да")</f>
        <v>15</v>
      </c>
      <c r="B1428" s="53">
        <f t="shared" si="45"/>
        <v>46826</v>
      </c>
      <c r="C1428" s="53" t="str">
        <f>IF(ISERROR(VLOOKUP(B1428,Оп28_BYN→RUB!$C$3:$C$24,1,0)),"Нет","Да")</f>
        <v>Нет</v>
      </c>
      <c r="D1428" s="54">
        <f t="shared" si="44"/>
        <v>366</v>
      </c>
      <c r="E1428" s="55">
        <f>('Все выпуски'!$J$4*'Все выпуски'!$J$8)*((VLOOKUP(IF(C1428="Нет",VLOOKUP(A1428,Оп28_BYN→RUB!$A$2:$C$24,3,0),VLOOKUP((A1428-1),Оп28_BYN→RUB!$A$2:$C$24,3,0)),$B$2:$G$1990,5,0)-VLOOKUP(B1428,$B$2:$G$1990,5,0))/365+(VLOOKUP(IF(C1428="Нет",VLOOKUP(A1428,Оп28_BYN→RUB!$A$2:$C$24,3,0),VLOOKUP((A1428-1),Оп28_BYN→RUB!$A$2:$C$24,3,0)),$B$2:$G$1990,6,0)-VLOOKUP(B1428,$B$2:$G$1990,6,0))/366)</f>
        <v>260.48652754250168</v>
      </c>
      <c r="F1428" s="54">
        <f>COUNTIF(D1429:$D$1990,365)</f>
        <v>270</v>
      </c>
      <c r="G1428" s="54">
        <f>COUNTIF(D1429:$D$1990,366)</f>
        <v>292</v>
      </c>
    </row>
    <row r="1429" spans="1:7" x14ac:dyDescent="0.25">
      <c r="A1429" s="54">
        <f>COUNTIF($C$3:C1429,"Да")</f>
        <v>15</v>
      </c>
      <c r="B1429" s="53">
        <f t="shared" si="45"/>
        <v>46827</v>
      </c>
      <c r="C1429" s="53" t="str">
        <f>IF(ISERROR(VLOOKUP(B1429,Оп28_BYN→RUB!$C$3:$C$24,1,0)),"Нет","Да")</f>
        <v>Нет</v>
      </c>
      <c r="D1429" s="54">
        <f t="shared" si="44"/>
        <v>366</v>
      </c>
      <c r="E1429" s="55">
        <f>('Все выпуски'!$J$4*'Все выпуски'!$J$8)*((VLOOKUP(IF(C1429="Нет",VLOOKUP(A1429,Оп28_BYN→RUB!$A$2:$C$24,3,0),VLOOKUP((A1429-1),Оп28_BYN→RUB!$A$2:$C$24,3,0)),$B$2:$G$1990,5,0)-VLOOKUP(B1429,$B$2:$G$1990,5,0))/365+(VLOOKUP(IF(C1429="Нет",VLOOKUP(A1429,Оп28_BYN→RUB!$A$2:$C$24,3,0),VLOOKUP((A1429-1),Оп28_BYN→RUB!$A$2:$C$24,3,0)),$B$2:$G$1990,6,0)-VLOOKUP(B1429,$B$2:$G$1990,6,0))/366)</f>
        <v>267.16566927436071</v>
      </c>
      <c r="F1429" s="54">
        <f>COUNTIF(D1430:$D$1990,365)</f>
        <v>270</v>
      </c>
      <c r="G1429" s="54">
        <f>COUNTIF(D1430:$D$1990,366)</f>
        <v>291</v>
      </c>
    </row>
    <row r="1430" spans="1:7" x14ac:dyDescent="0.25">
      <c r="A1430" s="54">
        <f>COUNTIF($C$3:C1430,"Да")</f>
        <v>15</v>
      </c>
      <c r="B1430" s="53">
        <f t="shared" si="45"/>
        <v>46828</v>
      </c>
      <c r="C1430" s="53" t="str">
        <f>IF(ISERROR(VLOOKUP(B1430,Оп28_BYN→RUB!$C$3:$C$24,1,0)),"Нет","Да")</f>
        <v>Нет</v>
      </c>
      <c r="D1430" s="54">
        <f t="shared" si="44"/>
        <v>366</v>
      </c>
      <c r="E1430" s="55">
        <f>('Все выпуски'!$J$4*'Все выпуски'!$J$8)*((VLOOKUP(IF(C1430="Нет",VLOOKUP(A1430,Оп28_BYN→RUB!$A$2:$C$24,3,0),VLOOKUP((A1430-1),Оп28_BYN→RUB!$A$2:$C$24,3,0)),$B$2:$G$1990,5,0)-VLOOKUP(B1430,$B$2:$G$1990,5,0))/365+(VLOOKUP(IF(C1430="Нет",VLOOKUP(A1430,Оп28_BYN→RUB!$A$2:$C$24,3,0),VLOOKUP((A1430-1),Оп28_BYN→RUB!$A$2:$C$24,3,0)),$B$2:$G$1990,6,0)-VLOOKUP(B1430,$B$2:$G$1990,6,0))/366)</f>
        <v>273.84481100621974</v>
      </c>
      <c r="F1430" s="54">
        <f>COUNTIF(D1431:$D$1990,365)</f>
        <v>270</v>
      </c>
      <c r="G1430" s="54">
        <f>COUNTIF(D1431:$D$1990,366)</f>
        <v>290</v>
      </c>
    </row>
    <row r="1431" spans="1:7" x14ac:dyDescent="0.25">
      <c r="A1431" s="54">
        <f>COUNTIF($C$3:C1431,"Да")</f>
        <v>15</v>
      </c>
      <c r="B1431" s="53">
        <f t="shared" si="45"/>
        <v>46829</v>
      </c>
      <c r="C1431" s="53" t="str">
        <f>IF(ISERROR(VLOOKUP(B1431,Оп28_BYN→RUB!$C$3:$C$24,1,0)),"Нет","Да")</f>
        <v>Нет</v>
      </c>
      <c r="D1431" s="54">
        <f t="shared" si="44"/>
        <v>366</v>
      </c>
      <c r="E1431" s="55">
        <f>('Все выпуски'!$J$4*'Все выпуски'!$J$8)*((VLOOKUP(IF(C1431="Нет",VLOOKUP(A1431,Оп28_BYN→RUB!$A$2:$C$24,3,0),VLOOKUP((A1431-1),Оп28_BYN→RUB!$A$2:$C$24,3,0)),$B$2:$G$1990,5,0)-VLOOKUP(B1431,$B$2:$G$1990,5,0))/365+(VLOOKUP(IF(C1431="Нет",VLOOKUP(A1431,Оп28_BYN→RUB!$A$2:$C$24,3,0),VLOOKUP((A1431-1),Оп28_BYN→RUB!$A$2:$C$24,3,0)),$B$2:$G$1990,6,0)-VLOOKUP(B1431,$B$2:$G$1990,6,0))/366)</f>
        <v>280.52395273807878</v>
      </c>
      <c r="F1431" s="54">
        <f>COUNTIF(D1432:$D$1990,365)</f>
        <v>270</v>
      </c>
      <c r="G1431" s="54">
        <f>COUNTIF(D1432:$D$1990,366)</f>
        <v>289</v>
      </c>
    </row>
    <row r="1432" spans="1:7" x14ac:dyDescent="0.25">
      <c r="A1432" s="54">
        <f>COUNTIF($C$3:C1432,"Да")</f>
        <v>15</v>
      </c>
      <c r="B1432" s="53">
        <f t="shared" si="45"/>
        <v>46830</v>
      </c>
      <c r="C1432" s="53" t="str">
        <f>IF(ISERROR(VLOOKUP(B1432,Оп28_BYN→RUB!$C$3:$C$24,1,0)),"Нет","Да")</f>
        <v>Нет</v>
      </c>
      <c r="D1432" s="54">
        <f t="shared" si="44"/>
        <v>366</v>
      </c>
      <c r="E1432" s="55">
        <f>('Все выпуски'!$J$4*'Все выпуски'!$J$8)*((VLOOKUP(IF(C1432="Нет",VLOOKUP(A1432,Оп28_BYN→RUB!$A$2:$C$24,3,0),VLOOKUP((A1432-1),Оп28_BYN→RUB!$A$2:$C$24,3,0)),$B$2:$G$1990,5,0)-VLOOKUP(B1432,$B$2:$G$1990,5,0))/365+(VLOOKUP(IF(C1432="Нет",VLOOKUP(A1432,Оп28_BYN→RUB!$A$2:$C$24,3,0),VLOOKUP((A1432-1),Оп28_BYN→RUB!$A$2:$C$24,3,0)),$B$2:$G$1990,6,0)-VLOOKUP(B1432,$B$2:$G$1990,6,0))/366)</f>
        <v>287.20309446993781</v>
      </c>
      <c r="F1432" s="54">
        <f>COUNTIF(D1433:$D$1990,365)</f>
        <v>270</v>
      </c>
      <c r="G1432" s="54">
        <f>COUNTIF(D1433:$D$1990,366)</f>
        <v>288</v>
      </c>
    </row>
    <row r="1433" spans="1:7" x14ac:dyDescent="0.25">
      <c r="A1433" s="54">
        <f>COUNTIF($C$3:C1433,"Да")</f>
        <v>15</v>
      </c>
      <c r="B1433" s="53">
        <f t="shared" si="45"/>
        <v>46831</v>
      </c>
      <c r="C1433" s="53" t="str">
        <f>IF(ISERROR(VLOOKUP(B1433,Оп28_BYN→RUB!$C$3:$C$24,1,0)),"Нет","Да")</f>
        <v>Нет</v>
      </c>
      <c r="D1433" s="54">
        <f t="shared" si="44"/>
        <v>366</v>
      </c>
      <c r="E1433" s="55">
        <f>('Все выпуски'!$J$4*'Все выпуски'!$J$8)*((VLOOKUP(IF(C1433="Нет",VLOOKUP(A1433,Оп28_BYN→RUB!$A$2:$C$24,3,0),VLOOKUP((A1433-1),Оп28_BYN→RUB!$A$2:$C$24,3,0)),$B$2:$G$1990,5,0)-VLOOKUP(B1433,$B$2:$G$1990,5,0))/365+(VLOOKUP(IF(C1433="Нет",VLOOKUP(A1433,Оп28_BYN→RUB!$A$2:$C$24,3,0),VLOOKUP((A1433-1),Оп28_BYN→RUB!$A$2:$C$24,3,0)),$B$2:$G$1990,6,0)-VLOOKUP(B1433,$B$2:$G$1990,6,0))/366)</f>
        <v>293.88223620179679</v>
      </c>
      <c r="F1433" s="54">
        <f>COUNTIF(D1434:$D$1990,365)</f>
        <v>270</v>
      </c>
      <c r="G1433" s="54">
        <f>COUNTIF(D1434:$D$1990,366)</f>
        <v>287</v>
      </c>
    </row>
    <row r="1434" spans="1:7" x14ac:dyDescent="0.25">
      <c r="A1434" s="54">
        <f>COUNTIF($C$3:C1434,"Да")</f>
        <v>15</v>
      </c>
      <c r="B1434" s="53">
        <f t="shared" si="45"/>
        <v>46832</v>
      </c>
      <c r="C1434" s="53" t="str">
        <f>IF(ISERROR(VLOOKUP(B1434,Оп28_BYN→RUB!$C$3:$C$24,1,0)),"Нет","Да")</f>
        <v>Нет</v>
      </c>
      <c r="D1434" s="54">
        <f t="shared" si="44"/>
        <v>366</v>
      </c>
      <c r="E1434" s="55">
        <f>('Все выпуски'!$J$4*'Все выпуски'!$J$8)*((VLOOKUP(IF(C1434="Нет",VLOOKUP(A1434,Оп28_BYN→RUB!$A$2:$C$24,3,0),VLOOKUP((A1434-1),Оп28_BYN→RUB!$A$2:$C$24,3,0)),$B$2:$G$1990,5,0)-VLOOKUP(B1434,$B$2:$G$1990,5,0))/365+(VLOOKUP(IF(C1434="Нет",VLOOKUP(A1434,Оп28_BYN→RUB!$A$2:$C$24,3,0),VLOOKUP((A1434-1),Оп28_BYN→RUB!$A$2:$C$24,3,0)),$B$2:$G$1990,6,0)-VLOOKUP(B1434,$B$2:$G$1990,6,0))/366)</f>
        <v>300.56137793365582</v>
      </c>
      <c r="F1434" s="54">
        <f>COUNTIF(D1435:$D$1990,365)</f>
        <v>270</v>
      </c>
      <c r="G1434" s="54">
        <f>COUNTIF(D1435:$D$1990,366)</f>
        <v>286</v>
      </c>
    </row>
    <row r="1435" spans="1:7" x14ac:dyDescent="0.25">
      <c r="A1435" s="54">
        <f>COUNTIF($C$3:C1435,"Да")</f>
        <v>15</v>
      </c>
      <c r="B1435" s="53">
        <f t="shared" si="45"/>
        <v>46833</v>
      </c>
      <c r="C1435" s="53" t="str">
        <f>IF(ISERROR(VLOOKUP(B1435,Оп28_BYN→RUB!$C$3:$C$24,1,0)),"Нет","Да")</f>
        <v>Нет</v>
      </c>
      <c r="D1435" s="54">
        <f t="shared" si="44"/>
        <v>366</v>
      </c>
      <c r="E1435" s="55">
        <f>('Все выпуски'!$J$4*'Все выпуски'!$J$8)*((VLOOKUP(IF(C1435="Нет",VLOOKUP(A1435,Оп28_BYN→RUB!$A$2:$C$24,3,0),VLOOKUP((A1435-1),Оп28_BYN→RUB!$A$2:$C$24,3,0)),$B$2:$G$1990,5,0)-VLOOKUP(B1435,$B$2:$G$1990,5,0))/365+(VLOOKUP(IF(C1435="Нет",VLOOKUP(A1435,Оп28_BYN→RUB!$A$2:$C$24,3,0),VLOOKUP((A1435-1),Оп28_BYN→RUB!$A$2:$C$24,3,0)),$B$2:$G$1990,6,0)-VLOOKUP(B1435,$B$2:$G$1990,6,0))/366)</f>
        <v>307.24051966551485</v>
      </c>
      <c r="F1435" s="54">
        <f>COUNTIF(D1436:$D$1990,365)</f>
        <v>270</v>
      </c>
      <c r="G1435" s="54">
        <f>COUNTIF(D1436:$D$1990,366)</f>
        <v>285</v>
      </c>
    </row>
    <row r="1436" spans="1:7" x14ac:dyDescent="0.25">
      <c r="A1436" s="54">
        <f>COUNTIF($C$3:C1436,"Да")</f>
        <v>15</v>
      </c>
      <c r="B1436" s="53">
        <f t="shared" si="45"/>
        <v>46834</v>
      </c>
      <c r="C1436" s="53" t="str">
        <f>IF(ISERROR(VLOOKUP(B1436,Оп28_BYN→RUB!$C$3:$C$24,1,0)),"Нет","Да")</f>
        <v>Нет</v>
      </c>
      <c r="D1436" s="54">
        <f t="shared" si="44"/>
        <v>366</v>
      </c>
      <c r="E1436" s="55">
        <f>('Все выпуски'!$J$4*'Все выпуски'!$J$8)*((VLOOKUP(IF(C1436="Нет",VLOOKUP(A1436,Оп28_BYN→RUB!$A$2:$C$24,3,0),VLOOKUP((A1436-1),Оп28_BYN→RUB!$A$2:$C$24,3,0)),$B$2:$G$1990,5,0)-VLOOKUP(B1436,$B$2:$G$1990,5,0))/365+(VLOOKUP(IF(C1436="Нет",VLOOKUP(A1436,Оп28_BYN→RUB!$A$2:$C$24,3,0),VLOOKUP((A1436-1),Оп28_BYN→RUB!$A$2:$C$24,3,0)),$B$2:$G$1990,6,0)-VLOOKUP(B1436,$B$2:$G$1990,6,0))/366)</f>
        <v>313.91966139737389</v>
      </c>
      <c r="F1436" s="54">
        <f>COUNTIF(D1437:$D$1990,365)</f>
        <v>270</v>
      </c>
      <c r="G1436" s="54">
        <f>COUNTIF(D1437:$D$1990,366)</f>
        <v>284</v>
      </c>
    </row>
    <row r="1437" spans="1:7" x14ac:dyDescent="0.25">
      <c r="A1437" s="54">
        <f>COUNTIF($C$3:C1437,"Да")</f>
        <v>15</v>
      </c>
      <c r="B1437" s="53">
        <f t="shared" si="45"/>
        <v>46835</v>
      </c>
      <c r="C1437" s="53" t="str">
        <f>IF(ISERROR(VLOOKUP(B1437,Оп28_BYN→RUB!$C$3:$C$24,1,0)),"Нет","Да")</f>
        <v>Нет</v>
      </c>
      <c r="D1437" s="54">
        <f t="shared" si="44"/>
        <v>366</v>
      </c>
      <c r="E1437" s="55">
        <f>('Все выпуски'!$J$4*'Все выпуски'!$J$8)*((VLOOKUP(IF(C1437="Нет",VLOOKUP(A1437,Оп28_BYN→RUB!$A$2:$C$24,3,0),VLOOKUP((A1437-1),Оп28_BYN→RUB!$A$2:$C$24,3,0)),$B$2:$G$1990,5,0)-VLOOKUP(B1437,$B$2:$G$1990,5,0))/365+(VLOOKUP(IF(C1437="Нет",VLOOKUP(A1437,Оп28_BYN→RUB!$A$2:$C$24,3,0),VLOOKUP((A1437-1),Оп28_BYN→RUB!$A$2:$C$24,3,0)),$B$2:$G$1990,6,0)-VLOOKUP(B1437,$B$2:$G$1990,6,0))/366)</f>
        <v>320.59880312923286</v>
      </c>
      <c r="F1437" s="54">
        <f>COUNTIF(D1438:$D$1990,365)</f>
        <v>270</v>
      </c>
      <c r="G1437" s="54">
        <f>COUNTIF(D1438:$D$1990,366)</f>
        <v>283</v>
      </c>
    </row>
    <row r="1438" spans="1:7" x14ac:dyDescent="0.25">
      <c r="A1438" s="54">
        <f>COUNTIF($C$3:C1438,"Да")</f>
        <v>15</v>
      </c>
      <c r="B1438" s="53">
        <f t="shared" si="45"/>
        <v>46836</v>
      </c>
      <c r="C1438" s="53" t="str">
        <f>IF(ISERROR(VLOOKUP(B1438,Оп28_BYN→RUB!$C$3:$C$24,1,0)),"Нет","Да")</f>
        <v>Нет</v>
      </c>
      <c r="D1438" s="54">
        <f t="shared" si="44"/>
        <v>366</v>
      </c>
      <c r="E1438" s="55">
        <f>('Все выпуски'!$J$4*'Все выпуски'!$J$8)*((VLOOKUP(IF(C1438="Нет",VLOOKUP(A1438,Оп28_BYN→RUB!$A$2:$C$24,3,0),VLOOKUP((A1438-1),Оп28_BYN→RUB!$A$2:$C$24,3,0)),$B$2:$G$1990,5,0)-VLOOKUP(B1438,$B$2:$G$1990,5,0))/365+(VLOOKUP(IF(C1438="Нет",VLOOKUP(A1438,Оп28_BYN→RUB!$A$2:$C$24,3,0),VLOOKUP((A1438-1),Оп28_BYN→RUB!$A$2:$C$24,3,0)),$B$2:$G$1990,6,0)-VLOOKUP(B1438,$B$2:$G$1990,6,0))/366)</f>
        <v>327.2779448610919</v>
      </c>
      <c r="F1438" s="54">
        <f>COUNTIF(D1439:$D$1990,365)</f>
        <v>270</v>
      </c>
      <c r="G1438" s="54">
        <f>COUNTIF(D1439:$D$1990,366)</f>
        <v>282</v>
      </c>
    </row>
    <row r="1439" spans="1:7" x14ac:dyDescent="0.25">
      <c r="A1439" s="54">
        <f>COUNTIF($C$3:C1439,"Да")</f>
        <v>15</v>
      </c>
      <c r="B1439" s="53">
        <f t="shared" si="45"/>
        <v>46837</v>
      </c>
      <c r="C1439" s="53" t="str">
        <f>IF(ISERROR(VLOOKUP(B1439,Оп28_BYN→RUB!$C$3:$C$24,1,0)),"Нет","Да")</f>
        <v>Нет</v>
      </c>
      <c r="D1439" s="54">
        <f t="shared" si="44"/>
        <v>366</v>
      </c>
      <c r="E1439" s="55">
        <f>('Все выпуски'!$J$4*'Все выпуски'!$J$8)*((VLOOKUP(IF(C1439="Нет",VLOOKUP(A1439,Оп28_BYN→RUB!$A$2:$C$24,3,0),VLOOKUP((A1439-1),Оп28_BYN→RUB!$A$2:$C$24,3,0)),$B$2:$G$1990,5,0)-VLOOKUP(B1439,$B$2:$G$1990,5,0))/365+(VLOOKUP(IF(C1439="Нет",VLOOKUP(A1439,Оп28_BYN→RUB!$A$2:$C$24,3,0),VLOOKUP((A1439-1),Оп28_BYN→RUB!$A$2:$C$24,3,0)),$B$2:$G$1990,6,0)-VLOOKUP(B1439,$B$2:$G$1990,6,0))/366)</f>
        <v>333.95708659295093</v>
      </c>
      <c r="F1439" s="54">
        <f>COUNTIF(D1440:$D$1990,365)</f>
        <v>270</v>
      </c>
      <c r="G1439" s="54">
        <f>COUNTIF(D1440:$D$1990,366)</f>
        <v>281</v>
      </c>
    </row>
    <row r="1440" spans="1:7" x14ac:dyDescent="0.25">
      <c r="A1440" s="54">
        <f>COUNTIF($C$3:C1440,"Да")</f>
        <v>15</v>
      </c>
      <c r="B1440" s="53">
        <f t="shared" si="45"/>
        <v>46838</v>
      </c>
      <c r="C1440" s="53" t="str">
        <f>IF(ISERROR(VLOOKUP(B1440,Оп28_BYN→RUB!$C$3:$C$24,1,0)),"Нет","Да")</f>
        <v>Нет</v>
      </c>
      <c r="D1440" s="54">
        <f t="shared" si="44"/>
        <v>366</v>
      </c>
      <c r="E1440" s="55">
        <f>('Все выпуски'!$J$4*'Все выпуски'!$J$8)*((VLOOKUP(IF(C1440="Нет",VLOOKUP(A1440,Оп28_BYN→RUB!$A$2:$C$24,3,0),VLOOKUP((A1440-1),Оп28_BYN→RUB!$A$2:$C$24,3,0)),$B$2:$G$1990,5,0)-VLOOKUP(B1440,$B$2:$G$1990,5,0))/365+(VLOOKUP(IF(C1440="Нет",VLOOKUP(A1440,Оп28_BYN→RUB!$A$2:$C$24,3,0),VLOOKUP((A1440-1),Оп28_BYN→RUB!$A$2:$C$24,3,0)),$B$2:$G$1990,6,0)-VLOOKUP(B1440,$B$2:$G$1990,6,0))/366)</f>
        <v>340.63622832480991</v>
      </c>
      <c r="F1440" s="54">
        <f>COUNTIF(D1441:$D$1990,365)</f>
        <v>270</v>
      </c>
      <c r="G1440" s="54">
        <f>COUNTIF(D1441:$D$1990,366)</f>
        <v>280</v>
      </c>
    </row>
    <row r="1441" spans="1:7" x14ac:dyDescent="0.25">
      <c r="A1441" s="54">
        <f>COUNTIF($C$3:C1441,"Да")</f>
        <v>15</v>
      </c>
      <c r="B1441" s="53">
        <f t="shared" si="45"/>
        <v>46839</v>
      </c>
      <c r="C1441" s="53" t="str">
        <f>IF(ISERROR(VLOOKUP(B1441,Оп28_BYN→RUB!$C$3:$C$24,1,0)),"Нет","Да")</f>
        <v>Нет</v>
      </c>
      <c r="D1441" s="54">
        <f t="shared" si="44"/>
        <v>366</v>
      </c>
      <c r="E1441" s="55">
        <f>('Все выпуски'!$J$4*'Все выпуски'!$J$8)*((VLOOKUP(IF(C1441="Нет",VLOOKUP(A1441,Оп28_BYN→RUB!$A$2:$C$24,3,0),VLOOKUP((A1441-1),Оп28_BYN→RUB!$A$2:$C$24,3,0)),$B$2:$G$1990,5,0)-VLOOKUP(B1441,$B$2:$G$1990,5,0))/365+(VLOOKUP(IF(C1441="Нет",VLOOKUP(A1441,Оп28_BYN→RUB!$A$2:$C$24,3,0),VLOOKUP((A1441-1),Оп28_BYN→RUB!$A$2:$C$24,3,0)),$B$2:$G$1990,6,0)-VLOOKUP(B1441,$B$2:$G$1990,6,0))/366)</f>
        <v>347.31537005666894</v>
      </c>
      <c r="F1441" s="54">
        <f>COUNTIF(D1442:$D$1990,365)</f>
        <v>270</v>
      </c>
      <c r="G1441" s="54">
        <f>COUNTIF(D1442:$D$1990,366)</f>
        <v>279</v>
      </c>
    </row>
    <row r="1442" spans="1:7" x14ac:dyDescent="0.25">
      <c r="A1442" s="54">
        <f>COUNTIF($C$3:C1442,"Да")</f>
        <v>15</v>
      </c>
      <c r="B1442" s="53">
        <f t="shared" si="45"/>
        <v>46840</v>
      </c>
      <c r="C1442" s="53" t="str">
        <f>IF(ISERROR(VLOOKUP(B1442,Оп28_BYN→RUB!$C$3:$C$24,1,0)),"Нет","Да")</f>
        <v>Нет</v>
      </c>
      <c r="D1442" s="54">
        <f t="shared" si="44"/>
        <v>366</v>
      </c>
      <c r="E1442" s="55">
        <f>('Все выпуски'!$J$4*'Все выпуски'!$J$8)*((VLOOKUP(IF(C1442="Нет",VLOOKUP(A1442,Оп28_BYN→RUB!$A$2:$C$24,3,0),VLOOKUP((A1442-1),Оп28_BYN→RUB!$A$2:$C$24,3,0)),$B$2:$G$1990,5,0)-VLOOKUP(B1442,$B$2:$G$1990,5,0))/365+(VLOOKUP(IF(C1442="Нет",VLOOKUP(A1442,Оп28_BYN→RUB!$A$2:$C$24,3,0),VLOOKUP((A1442-1),Оп28_BYN→RUB!$A$2:$C$24,3,0)),$B$2:$G$1990,6,0)-VLOOKUP(B1442,$B$2:$G$1990,6,0))/366)</f>
        <v>353.99451178852797</v>
      </c>
      <c r="F1442" s="54">
        <f>COUNTIF(D1443:$D$1990,365)</f>
        <v>270</v>
      </c>
      <c r="G1442" s="54">
        <f>COUNTIF(D1443:$D$1990,366)</f>
        <v>278</v>
      </c>
    </row>
    <row r="1443" spans="1:7" x14ac:dyDescent="0.25">
      <c r="A1443" s="54">
        <f>COUNTIF($C$3:C1443,"Да")</f>
        <v>15</v>
      </c>
      <c r="B1443" s="53">
        <f t="shared" si="45"/>
        <v>46841</v>
      </c>
      <c r="C1443" s="53" t="str">
        <f>IF(ISERROR(VLOOKUP(B1443,Оп28_BYN→RUB!$C$3:$C$24,1,0)),"Нет","Да")</f>
        <v>Нет</v>
      </c>
      <c r="D1443" s="54">
        <f t="shared" si="44"/>
        <v>366</v>
      </c>
      <c r="E1443" s="55">
        <f>('Все выпуски'!$J$4*'Все выпуски'!$J$8)*((VLOOKUP(IF(C1443="Нет",VLOOKUP(A1443,Оп28_BYN→RUB!$A$2:$C$24,3,0),VLOOKUP((A1443-1),Оп28_BYN→RUB!$A$2:$C$24,3,0)),$B$2:$G$1990,5,0)-VLOOKUP(B1443,$B$2:$G$1990,5,0))/365+(VLOOKUP(IF(C1443="Нет",VLOOKUP(A1443,Оп28_BYN→RUB!$A$2:$C$24,3,0),VLOOKUP((A1443-1),Оп28_BYN→RUB!$A$2:$C$24,3,0)),$B$2:$G$1990,6,0)-VLOOKUP(B1443,$B$2:$G$1990,6,0))/366)</f>
        <v>360.67365352038695</v>
      </c>
      <c r="F1443" s="54">
        <f>COUNTIF(D1444:$D$1990,365)</f>
        <v>270</v>
      </c>
      <c r="G1443" s="54">
        <f>COUNTIF(D1444:$D$1990,366)</f>
        <v>277</v>
      </c>
    </row>
    <row r="1444" spans="1:7" x14ac:dyDescent="0.25">
      <c r="A1444" s="54">
        <f>COUNTIF($C$3:C1444,"Да")</f>
        <v>15</v>
      </c>
      <c r="B1444" s="53">
        <f t="shared" si="45"/>
        <v>46842</v>
      </c>
      <c r="C1444" s="53" t="str">
        <f>IF(ISERROR(VLOOKUP(B1444,Оп28_BYN→RUB!$C$3:$C$24,1,0)),"Нет","Да")</f>
        <v>Нет</v>
      </c>
      <c r="D1444" s="54">
        <f t="shared" si="44"/>
        <v>366</v>
      </c>
      <c r="E1444" s="55">
        <f>('Все выпуски'!$J$4*'Все выпуски'!$J$8)*((VLOOKUP(IF(C1444="Нет",VLOOKUP(A1444,Оп28_BYN→RUB!$A$2:$C$24,3,0),VLOOKUP((A1444-1),Оп28_BYN→RUB!$A$2:$C$24,3,0)),$B$2:$G$1990,5,0)-VLOOKUP(B1444,$B$2:$G$1990,5,0))/365+(VLOOKUP(IF(C1444="Нет",VLOOKUP(A1444,Оп28_BYN→RUB!$A$2:$C$24,3,0),VLOOKUP((A1444-1),Оп28_BYN→RUB!$A$2:$C$24,3,0)),$B$2:$G$1990,6,0)-VLOOKUP(B1444,$B$2:$G$1990,6,0))/366)</f>
        <v>367.35279525224598</v>
      </c>
      <c r="F1444" s="54">
        <f>COUNTIF(D1445:$D$1990,365)</f>
        <v>270</v>
      </c>
      <c r="G1444" s="54">
        <f>COUNTIF(D1445:$D$1990,366)</f>
        <v>276</v>
      </c>
    </row>
    <row r="1445" spans="1:7" x14ac:dyDescent="0.25">
      <c r="A1445" s="54">
        <f>COUNTIF($C$3:C1445,"Да")</f>
        <v>15</v>
      </c>
      <c r="B1445" s="53">
        <f t="shared" si="45"/>
        <v>46843</v>
      </c>
      <c r="C1445" s="53" t="str">
        <f>IF(ISERROR(VLOOKUP(B1445,Оп28_BYN→RUB!$C$3:$C$24,1,0)),"Нет","Да")</f>
        <v>Нет</v>
      </c>
      <c r="D1445" s="54">
        <f t="shared" si="44"/>
        <v>366</v>
      </c>
      <c r="E1445" s="55">
        <f>('Все выпуски'!$J$4*'Все выпуски'!$J$8)*((VLOOKUP(IF(C1445="Нет",VLOOKUP(A1445,Оп28_BYN→RUB!$A$2:$C$24,3,0),VLOOKUP((A1445-1),Оп28_BYN→RUB!$A$2:$C$24,3,0)),$B$2:$G$1990,5,0)-VLOOKUP(B1445,$B$2:$G$1990,5,0))/365+(VLOOKUP(IF(C1445="Нет",VLOOKUP(A1445,Оп28_BYN→RUB!$A$2:$C$24,3,0),VLOOKUP((A1445-1),Оп28_BYN→RUB!$A$2:$C$24,3,0)),$B$2:$G$1990,6,0)-VLOOKUP(B1445,$B$2:$G$1990,6,0))/366)</f>
        <v>374.03193698410502</v>
      </c>
      <c r="F1445" s="54">
        <f>COUNTIF(D1446:$D$1990,365)</f>
        <v>270</v>
      </c>
      <c r="G1445" s="54">
        <f>COUNTIF(D1446:$D$1990,366)</f>
        <v>275</v>
      </c>
    </row>
    <row r="1446" spans="1:7" x14ac:dyDescent="0.25">
      <c r="A1446" s="54">
        <f>COUNTIF($C$3:C1446,"Да")</f>
        <v>15</v>
      </c>
      <c r="B1446" s="53">
        <f t="shared" si="45"/>
        <v>46844</v>
      </c>
      <c r="C1446" s="53" t="str">
        <f>IF(ISERROR(VLOOKUP(B1446,Оп28_BYN→RUB!$C$3:$C$24,1,0)),"Нет","Да")</f>
        <v>Нет</v>
      </c>
      <c r="D1446" s="54">
        <f t="shared" si="44"/>
        <v>366</v>
      </c>
      <c r="E1446" s="55">
        <f>('Все выпуски'!$J$4*'Все выпуски'!$J$8)*((VLOOKUP(IF(C1446="Нет",VLOOKUP(A1446,Оп28_BYN→RUB!$A$2:$C$24,3,0),VLOOKUP((A1446-1),Оп28_BYN→RUB!$A$2:$C$24,3,0)),$B$2:$G$1990,5,0)-VLOOKUP(B1446,$B$2:$G$1990,5,0))/365+(VLOOKUP(IF(C1446="Нет",VLOOKUP(A1446,Оп28_BYN→RUB!$A$2:$C$24,3,0),VLOOKUP((A1446-1),Оп28_BYN→RUB!$A$2:$C$24,3,0)),$B$2:$G$1990,6,0)-VLOOKUP(B1446,$B$2:$G$1990,6,0))/366)</f>
        <v>380.71107871596405</v>
      </c>
      <c r="F1446" s="54">
        <f>COUNTIF(D1447:$D$1990,365)</f>
        <v>270</v>
      </c>
      <c r="G1446" s="54">
        <f>COUNTIF(D1447:$D$1990,366)</f>
        <v>274</v>
      </c>
    </row>
    <row r="1447" spans="1:7" x14ac:dyDescent="0.25">
      <c r="A1447" s="54">
        <f>COUNTIF($C$3:C1447,"Да")</f>
        <v>15</v>
      </c>
      <c r="B1447" s="53">
        <f t="shared" si="45"/>
        <v>46845</v>
      </c>
      <c r="C1447" s="53" t="str">
        <f>IF(ISERROR(VLOOKUP(B1447,Оп28_BYN→RUB!$C$3:$C$24,1,0)),"Нет","Да")</f>
        <v>Нет</v>
      </c>
      <c r="D1447" s="54">
        <f t="shared" si="44"/>
        <v>366</v>
      </c>
      <c r="E1447" s="55">
        <f>('Все выпуски'!$J$4*'Все выпуски'!$J$8)*((VLOOKUP(IF(C1447="Нет",VLOOKUP(A1447,Оп28_BYN→RUB!$A$2:$C$24,3,0),VLOOKUP((A1447-1),Оп28_BYN→RUB!$A$2:$C$24,3,0)),$B$2:$G$1990,5,0)-VLOOKUP(B1447,$B$2:$G$1990,5,0))/365+(VLOOKUP(IF(C1447="Нет",VLOOKUP(A1447,Оп28_BYN→RUB!$A$2:$C$24,3,0),VLOOKUP((A1447-1),Оп28_BYN→RUB!$A$2:$C$24,3,0)),$B$2:$G$1990,6,0)-VLOOKUP(B1447,$B$2:$G$1990,6,0))/366)</f>
        <v>387.39022044782308</v>
      </c>
      <c r="F1447" s="54">
        <f>COUNTIF(D1448:$D$1990,365)</f>
        <v>270</v>
      </c>
      <c r="G1447" s="54">
        <f>COUNTIF(D1448:$D$1990,366)</f>
        <v>273</v>
      </c>
    </row>
    <row r="1448" spans="1:7" x14ac:dyDescent="0.25">
      <c r="A1448" s="54">
        <f>COUNTIF($C$3:C1448,"Да")</f>
        <v>15</v>
      </c>
      <c r="B1448" s="53">
        <f t="shared" si="45"/>
        <v>46846</v>
      </c>
      <c r="C1448" s="53" t="str">
        <f>IF(ISERROR(VLOOKUP(B1448,Оп28_BYN→RUB!$C$3:$C$24,1,0)),"Нет","Да")</f>
        <v>Нет</v>
      </c>
      <c r="D1448" s="54">
        <f t="shared" si="44"/>
        <v>366</v>
      </c>
      <c r="E1448" s="55">
        <f>('Все выпуски'!$J$4*'Все выпуски'!$J$8)*((VLOOKUP(IF(C1448="Нет",VLOOKUP(A1448,Оп28_BYN→RUB!$A$2:$C$24,3,0),VLOOKUP((A1448-1),Оп28_BYN→RUB!$A$2:$C$24,3,0)),$B$2:$G$1990,5,0)-VLOOKUP(B1448,$B$2:$G$1990,5,0))/365+(VLOOKUP(IF(C1448="Нет",VLOOKUP(A1448,Оп28_BYN→RUB!$A$2:$C$24,3,0),VLOOKUP((A1448-1),Оп28_BYN→RUB!$A$2:$C$24,3,0)),$B$2:$G$1990,6,0)-VLOOKUP(B1448,$B$2:$G$1990,6,0))/366)</f>
        <v>394.06936217968212</v>
      </c>
      <c r="F1448" s="54">
        <f>COUNTIF(D1449:$D$1990,365)</f>
        <v>270</v>
      </c>
      <c r="G1448" s="54">
        <f>COUNTIF(D1449:$D$1990,366)</f>
        <v>272</v>
      </c>
    </row>
    <row r="1449" spans="1:7" x14ac:dyDescent="0.25">
      <c r="A1449" s="54">
        <f>COUNTIF($C$3:C1449,"Да")</f>
        <v>15</v>
      </c>
      <c r="B1449" s="53">
        <f t="shared" si="45"/>
        <v>46847</v>
      </c>
      <c r="C1449" s="53" t="str">
        <f>IF(ISERROR(VLOOKUP(B1449,Оп28_BYN→RUB!$C$3:$C$24,1,0)),"Нет","Да")</f>
        <v>Нет</v>
      </c>
      <c r="D1449" s="54">
        <f t="shared" si="44"/>
        <v>366</v>
      </c>
      <c r="E1449" s="55">
        <f>('Все выпуски'!$J$4*'Все выпуски'!$J$8)*((VLOOKUP(IF(C1449="Нет",VLOOKUP(A1449,Оп28_BYN→RUB!$A$2:$C$24,3,0),VLOOKUP((A1449-1),Оп28_BYN→RUB!$A$2:$C$24,3,0)),$B$2:$G$1990,5,0)-VLOOKUP(B1449,$B$2:$G$1990,5,0))/365+(VLOOKUP(IF(C1449="Нет",VLOOKUP(A1449,Оп28_BYN→RUB!$A$2:$C$24,3,0),VLOOKUP((A1449-1),Оп28_BYN→RUB!$A$2:$C$24,3,0)),$B$2:$G$1990,6,0)-VLOOKUP(B1449,$B$2:$G$1990,6,0))/366)</f>
        <v>400.74850391154104</v>
      </c>
      <c r="F1449" s="54">
        <f>COUNTIF(D1450:$D$1990,365)</f>
        <v>270</v>
      </c>
      <c r="G1449" s="54">
        <f>COUNTIF(D1450:$D$1990,366)</f>
        <v>271</v>
      </c>
    </row>
    <row r="1450" spans="1:7" x14ac:dyDescent="0.25">
      <c r="A1450" s="54">
        <f>COUNTIF($C$3:C1450,"Да")</f>
        <v>15</v>
      </c>
      <c r="B1450" s="53">
        <f t="shared" si="45"/>
        <v>46848</v>
      </c>
      <c r="C1450" s="53" t="str">
        <f>IF(ISERROR(VLOOKUP(B1450,Оп28_BYN→RUB!$C$3:$C$24,1,0)),"Нет","Да")</f>
        <v>Нет</v>
      </c>
      <c r="D1450" s="54">
        <f t="shared" si="44"/>
        <v>366</v>
      </c>
      <c r="E1450" s="55">
        <f>('Все выпуски'!$J$4*'Все выпуски'!$J$8)*((VLOOKUP(IF(C1450="Нет",VLOOKUP(A1450,Оп28_BYN→RUB!$A$2:$C$24,3,0),VLOOKUP((A1450-1),Оп28_BYN→RUB!$A$2:$C$24,3,0)),$B$2:$G$1990,5,0)-VLOOKUP(B1450,$B$2:$G$1990,5,0))/365+(VLOOKUP(IF(C1450="Нет",VLOOKUP(A1450,Оп28_BYN→RUB!$A$2:$C$24,3,0),VLOOKUP((A1450-1),Оп28_BYN→RUB!$A$2:$C$24,3,0)),$B$2:$G$1990,6,0)-VLOOKUP(B1450,$B$2:$G$1990,6,0))/366)</f>
        <v>407.42764564340007</v>
      </c>
      <c r="F1450" s="54">
        <f>COUNTIF(D1451:$D$1990,365)</f>
        <v>270</v>
      </c>
      <c r="G1450" s="54">
        <f>COUNTIF(D1451:$D$1990,366)</f>
        <v>270</v>
      </c>
    </row>
    <row r="1451" spans="1:7" x14ac:dyDescent="0.25">
      <c r="A1451" s="54">
        <f>COUNTIF($C$3:C1451,"Да")</f>
        <v>15</v>
      </c>
      <c r="B1451" s="53">
        <f t="shared" si="45"/>
        <v>46849</v>
      </c>
      <c r="C1451" s="53" t="str">
        <f>IF(ISERROR(VLOOKUP(B1451,Оп28_BYN→RUB!$C$3:$C$24,1,0)),"Нет","Да")</f>
        <v>Нет</v>
      </c>
      <c r="D1451" s="54">
        <f t="shared" si="44"/>
        <v>366</v>
      </c>
      <c r="E1451" s="55">
        <f>('Все выпуски'!$J$4*'Все выпуски'!$J$8)*((VLOOKUP(IF(C1451="Нет",VLOOKUP(A1451,Оп28_BYN→RUB!$A$2:$C$24,3,0),VLOOKUP((A1451-1),Оп28_BYN→RUB!$A$2:$C$24,3,0)),$B$2:$G$1990,5,0)-VLOOKUP(B1451,$B$2:$G$1990,5,0))/365+(VLOOKUP(IF(C1451="Нет",VLOOKUP(A1451,Оп28_BYN→RUB!$A$2:$C$24,3,0),VLOOKUP((A1451-1),Оп28_BYN→RUB!$A$2:$C$24,3,0)),$B$2:$G$1990,6,0)-VLOOKUP(B1451,$B$2:$G$1990,6,0))/366)</f>
        <v>414.1067873752591</v>
      </c>
      <c r="F1451" s="54">
        <f>COUNTIF(D1452:$D$1990,365)</f>
        <v>270</v>
      </c>
      <c r="G1451" s="54">
        <f>COUNTIF(D1452:$D$1990,366)</f>
        <v>269</v>
      </c>
    </row>
    <row r="1452" spans="1:7" x14ac:dyDescent="0.25">
      <c r="A1452" s="54">
        <f>COUNTIF($C$3:C1452,"Да")</f>
        <v>15</v>
      </c>
      <c r="B1452" s="53">
        <f t="shared" si="45"/>
        <v>46850</v>
      </c>
      <c r="C1452" s="53" t="str">
        <f>IF(ISERROR(VLOOKUP(B1452,Оп28_BYN→RUB!$C$3:$C$24,1,0)),"Нет","Да")</f>
        <v>Нет</v>
      </c>
      <c r="D1452" s="54">
        <f t="shared" si="44"/>
        <v>366</v>
      </c>
      <c r="E1452" s="55">
        <f>('Все выпуски'!$J$4*'Все выпуски'!$J$8)*((VLOOKUP(IF(C1452="Нет",VLOOKUP(A1452,Оп28_BYN→RUB!$A$2:$C$24,3,0),VLOOKUP((A1452-1),Оп28_BYN→RUB!$A$2:$C$24,3,0)),$B$2:$G$1990,5,0)-VLOOKUP(B1452,$B$2:$G$1990,5,0))/365+(VLOOKUP(IF(C1452="Нет",VLOOKUP(A1452,Оп28_BYN→RUB!$A$2:$C$24,3,0),VLOOKUP((A1452-1),Оп28_BYN→RUB!$A$2:$C$24,3,0)),$B$2:$G$1990,6,0)-VLOOKUP(B1452,$B$2:$G$1990,6,0))/366)</f>
        <v>420.78592910711814</v>
      </c>
      <c r="F1452" s="54">
        <f>COUNTIF(D1453:$D$1990,365)</f>
        <v>270</v>
      </c>
      <c r="G1452" s="54">
        <f>COUNTIF(D1453:$D$1990,366)</f>
        <v>268</v>
      </c>
    </row>
    <row r="1453" spans="1:7" x14ac:dyDescent="0.25">
      <c r="A1453" s="54">
        <f>COUNTIF($C$3:C1453,"Да")</f>
        <v>15</v>
      </c>
      <c r="B1453" s="53">
        <f t="shared" si="45"/>
        <v>46851</v>
      </c>
      <c r="C1453" s="53" t="str">
        <f>IF(ISERROR(VLOOKUP(B1453,Оп28_BYN→RUB!$C$3:$C$24,1,0)),"Нет","Да")</f>
        <v>Нет</v>
      </c>
      <c r="D1453" s="54">
        <f t="shared" si="44"/>
        <v>366</v>
      </c>
      <c r="E1453" s="55">
        <f>('Все выпуски'!$J$4*'Все выпуски'!$J$8)*((VLOOKUP(IF(C1453="Нет",VLOOKUP(A1453,Оп28_BYN→RUB!$A$2:$C$24,3,0),VLOOKUP((A1453-1),Оп28_BYN→RUB!$A$2:$C$24,3,0)),$B$2:$G$1990,5,0)-VLOOKUP(B1453,$B$2:$G$1990,5,0))/365+(VLOOKUP(IF(C1453="Нет",VLOOKUP(A1453,Оп28_BYN→RUB!$A$2:$C$24,3,0),VLOOKUP((A1453-1),Оп28_BYN→RUB!$A$2:$C$24,3,0)),$B$2:$G$1990,6,0)-VLOOKUP(B1453,$B$2:$G$1990,6,0))/366)</f>
        <v>427.46507083897717</v>
      </c>
      <c r="F1453" s="54">
        <f>COUNTIF(D1454:$D$1990,365)</f>
        <v>270</v>
      </c>
      <c r="G1453" s="54">
        <f>COUNTIF(D1454:$D$1990,366)</f>
        <v>267</v>
      </c>
    </row>
    <row r="1454" spans="1:7" x14ac:dyDescent="0.25">
      <c r="A1454" s="54">
        <f>COUNTIF($C$3:C1454,"Да")</f>
        <v>15</v>
      </c>
      <c r="B1454" s="53">
        <f t="shared" si="45"/>
        <v>46852</v>
      </c>
      <c r="C1454" s="53" t="str">
        <f>IF(ISERROR(VLOOKUP(B1454,Оп28_BYN→RUB!$C$3:$C$24,1,0)),"Нет","Да")</f>
        <v>Нет</v>
      </c>
      <c r="D1454" s="54">
        <f t="shared" si="44"/>
        <v>366</v>
      </c>
      <c r="E1454" s="55">
        <f>('Все выпуски'!$J$4*'Все выпуски'!$J$8)*((VLOOKUP(IF(C1454="Нет",VLOOKUP(A1454,Оп28_BYN→RUB!$A$2:$C$24,3,0),VLOOKUP((A1454-1),Оп28_BYN→RUB!$A$2:$C$24,3,0)),$B$2:$G$1990,5,0)-VLOOKUP(B1454,$B$2:$G$1990,5,0))/365+(VLOOKUP(IF(C1454="Нет",VLOOKUP(A1454,Оп28_BYN→RUB!$A$2:$C$24,3,0),VLOOKUP((A1454-1),Оп28_BYN→RUB!$A$2:$C$24,3,0)),$B$2:$G$1990,6,0)-VLOOKUP(B1454,$B$2:$G$1990,6,0))/366)</f>
        <v>434.1442125708362</v>
      </c>
      <c r="F1454" s="54">
        <f>COUNTIF(D1455:$D$1990,365)</f>
        <v>270</v>
      </c>
      <c r="G1454" s="54">
        <f>COUNTIF(D1455:$D$1990,366)</f>
        <v>266</v>
      </c>
    </row>
    <row r="1455" spans="1:7" x14ac:dyDescent="0.25">
      <c r="A1455" s="54">
        <f>COUNTIF($C$3:C1455,"Да")</f>
        <v>15</v>
      </c>
      <c r="B1455" s="53">
        <f t="shared" si="45"/>
        <v>46853</v>
      </c>
      <c r="C1455" s="53" t="str">
        <f>IF(ISERROR(VLOOKUP(B1455,Оп28_BYN→RUB!$C$3:$C$24,1,0)),"Нет","Да")</f>
        <v>Нет</v>
      </c>
      <c r="D1455" s="54">
        <f t="shared" si="44"/>
        <v>366</v>
      </c>
      <c r="E1455" s="55">
        <f>('Все выпуски'!$J$4*'Все выпуски'!$J$8)*((VLOOKUP(IF(C1455="Нет",VLOOKUP(A1455,Оп28_BYN→RUB!$A$2:$C$24,3,0),VLOOKUP((A1455-1),Оп28_BYN→RUB!$A$2:$C$24,3,0)),$B$2:$G$1990,5,0)-VLOOKUP(B1455,$B$2:$G$1990,5,0))/365+(VLOOKUP(IF(C1455="Нет",VLOOKUP(A1455,Оп28_BYN→RUB!$A$2:$C$24,3,0),VLOOKUP((A1455-1),Оп28_BYN→RUB!$A$2:$C$24,3,0)),$B$2:$G$1990,6,0)-VLOOKUP(B1455,$B$2:$G$1990,6,0))/366)</f>
        <v>440.82335430269524</v>
      </c>
      <c r="F1455" s="54">
        <f>COUNTIF(D1456:$D$1990,365)</f>
        <v>270</v>
      </c>
      <c r="G1455" s="54">
        <f>COUNTIF(D1456:$D$1990,366)</f>
        <v>265</v>
      </c>
    </row>
    <row r="1456" spans="1:7" x14ac:dyDescent="0.25">
      <c r="A1456" s="54">
        <f>COUNTIF($C$3:C1456,"Да")</f>
        <v>15</v>
      </c>
      <c r="B1456" s="53">
        <f t="shared" si="45"/>
        <v>46854</v>
      </c>
      <c r="C1456" s="53" t="str">
        <f>IF(ISERROR(VLOOKUP(B1456,Оп28_BYN→RUB!$C$3:$C$24,1,0)),"Нет","Да")</f>
        <v>Нет</v>
      </c>
      <c r="D1456" s="54">
        <f t="shared" si="44"/>
        <v>366</v>
      </c>
      <c r="E1456" s="55">
        <f>('Все выпуски'!$J$4*'Все выпуски'!$J$8)*((VLOOKUP(IF(C1456="Нет",VLOOKUP(A1456,Оп28_BYN→RUB!$A$2:$C$24,3,0),VLOOKUP((A1456-1),Оп28_BYN→RUB!$A$2:$C$24,3,0)),$B$2:$G$1990,5,0)-VLOOKUP(B1456,$B$2:$G$1990,5,0))/365+(VLOOKUP(IF(C1456="Нет",VLOOKUP(A1456,Оп28_BYN→RUB!$A$2:$C$24,3,0),VLOOKUP((A1456-1),Оп28_BYN→RUB!$A$2:$C$24,3,0)),$B$2:$G$1990,6,0)-VLOOKUP(B1456,$B$2:$G$1990,6,0))/366)</f>
        <v>447.50249603455421</v>
      </c>
      <c r="F1456" s="54">
        <f>COUNTIF(D1457:$D$1990,365)</f>
        <v>270</v>
      </c>
      <c r="G1456" s="54">
        <f>COUNTIF(D1457:$D$1990,366)</f>
        <v>264</v>
      </c>
    </row>
    <row r="1457" spans="1:7" x14ac:dyDescent="0.25">
      <c r="A1457" s="54">
        <f>COUNTIF($C$3:C1457,"Да")</f>
        <v>15</v>
      </c>
      <c r="B1457" s="53">
        <f t="shared" si="45"/>
        <v>46855</v>
      </c>
      <c r="C1457" s="53" t="str">
        <f>IF(ISERROR(VLOOKUP(B1457,Оп28_BYN→RUB!$C$3:$C$24,1,0)),"Нет","Да")</f>
        <v>Нет</v>
      </c>
      <c r="D1457" s="54">
        <f t="shared" si="44"/>
        <v>366</v>
      </c>
      <c r="E1457" s="55">
        <f>('Все выпуски'!$J$4*'Все выпуски'!$J$8)*((VLOOKUP(IF(C1457="Нет",VLOOKUP(A1457,Оп28_BYN→RUB!$A$2:$C$24,3,0),VLOOKUP((A1457-1),Оп28_BYN→RUB!$A$2:$C$24,3,0)),$B$2:$G$1990,5,0)-VLOOKUP(B1457,$B$2:$G$1990,5,0))/365+(VLOOKUP(IF(C1457="Нет",VLOOKUP(A1457,Оп28_BYN→RUB!$A$2:$C$24,3,0),VLOOKUP((A1457-1),Оп28_BYN→RUB!$A$2:$C$24,3,0)),$B$2:$G$1990,6,0)-VLOOKUP(B1457,$B$2:$G$1990,6,0))/366)</f>
        <v>454.18163776641325</v>
      </c>
      <c r="F1457" s="54">
        <f>COUNTIF(D1458:$D$1990,365)</f>
        <v>270</v>
      </c>
      <c r="G1457" s="54">
        <f>COUNTIF(D1458:$D$1990,366)</f>
        <v>263</v>
      </c>
    </row>
    <row r="1458" spans="1:7" x14ac:dyDescent="0.25">
      <c r="A1458" s="54">
        <f>COUNTIF($C$3:C1458,"Да")</f>
        <v>15</v>
      </c>
      <c r="B1458" s="53">
        <f t="shared" si="45"/>
        <v>46856</v>
      </c>
      <c r="C1458" s="53" t="str">
        <f>IF(ISERROR(VLOOKUP(B1458,Оп28_BYN→RUB!$C$3:$C$24,1,0)),"Нет","Да")</f>
        <v>Нет</v>
      </c>
      <c r="D1458" s="54">
        <f t="shared" si="44"/>
        <v>366</v>
      </c>
      <c r="E1458" s="55">
        <f>('Все выпуски'!$J$4*'Все выпуски'!$J$8)*((VLOOKUP(IF(C1458="Нет",VLOOKUP(A1458,Оп28_BYN→RUB!$A$2:$C$24,3,0),VLOOKUP((A1458-1),Оп28_BYN→RUB!$A$2:$C$24,3,0)),$B$2:$G$1990,5,0)-VLOOKUP(B1458,$B$2:$G$1990,5,0))/365+(VLOOKUP(IF(C1458="Нет",VLOOKUP(A1458,Оп28_BYN→RUB!$A$2:$C$24,3,0),VLOOKUP((A1458-1),Оп28_BYN→RUB!$A$2:$C$24,3,0)),$B$2:$G$1990,6,0)-VLOOKUP(B1458,$B$2:$G$1990,6,0))/366)</f>
        <v>460.86077949827222</v>
      </c>
      <c r="F1458" s="54">
        <f>COUNTIF(D1459:$D$1990,365)</f>
        <v>270</v>
      </c>
      <c r="G1458" s="54">
        <f>COUNTIF(D1459:$D$1990,366)</f>
        <v>262</v>
      </c>
    </row>
    <row r="1459" spans="1:7" x14ac:dyDescent="0.25">
      <c r="A1459" s="54">
        <f>COUNTIF($C$3:C1459,"Да")</f>
        <v>15</v>
      </c>
      <c r="B1459" s="53">
        <f t="shared" si="45"/>
        <v>46857</v>
      </c>
      <c r="C1459" s="53" t="str">
        <f>IF(ISERROR(VLOOKUP(B1459,Оп28_BYN→RUB!$C$3:$C$24,1,0)),"Нет","Да")</f>
        <v>Нет</v>
      </c>
      <c r="D1459" s="54">
        <f t="shared" si="44"/>
        <v>366</v>
      </c>
      <c r="E1459" s="55">
        <f>('Все выпуски'!$J$4*'Все выпуски'!$J$8)*((VLOOKUP(IF(C1459="Нет",VLOOKUP(A1459,Оп28_BYN→RUB!$A$2:$C$24,3,0),VLOOKUP((A1459-1),Оп28_BYN→RUB!$A$2:$C$24,3,0)),$B$2:$G$1990,5,0)-VLOOKUP(B1459,$B$2:$G$1990,5,0))/365+(VLOOKUP(IF(C1459="Нет",VLOOKUP(A1459,Оп28_BYN→RUB!$A$2:$C$24,3,0),VLOOKUP((A1459-1),Оп28_BYN→RUB!$A$2:$C$24,3,0)),$B$2:$G$1990,6,0)-VLOOKUP(B1459,$B$2:$G$1990,6,0))/366)</f>
        <v>467.53992123013126</v>
      </c>
      <c r="F1459" s="54">
        <f>COUNTIF(D1460:$D$1990,365)</f>
        <v>270</v>
      </c>
      <c r="G1459" s="54">
        <f>COUNTIF(D1460:$D$1990,366)</f>
        <v>261</v>
      </c>
    </row>
    <row r="1460" spans="1:7" x14ac:dyDescent="0.25">
      <c r="A1460" s="54">
        <f>COUNTIF($C$3:C1460,"Да")</f>
        <v>15</v>
      </c>
      <c r="B1460" s="53">
        <f t="shared" si="45"/>
        <v>46858</v>
      </c>
      <c r="C1460" s="53" t="str">
        <f>IF(ISERROR(VLOOKUP(B1460,Оп28_BYN→RUB!$C$3:$C$24,1,0)),"Нет","Да")</f>
        <v>Нет</v>
      </c>
      <c r="D1460" s="54">
        <f t="shared" si="44"/>
        <v>366</v>
      </c>
      <c r="E1460" s="55">
        <f>('Все выпуски'!$J$4*'Все выпуски'!$J$8)*((VLOOKUP(IF(C1460="Нет",VLOOKUP(A1460,Оп28_BYN→RUB!$A$2:$C$24,3,0),VLOOKUP((A1460-1),Оп28_BYN→RUB!$A$2:$C$24,3,0)),$B$2:$G$1990,5,0)-VLOOKUP(B1460,$B$2:$G$1990,5,0))/365+(VLOOKUP(IF(C1460="Нет",VLOOKUP(A1460,Оп28_BYN→RUB!$A$2:$C$24,3,0),VLOOKUP((A1460-1),Оп28_BYN→RUB!$A$2:$C$24,3,0)),$B$2:$G$1990,6,0)-VLOOKUP(B1460,$B$2:$G$1990,6,0))/366)</f>
        <v>474.21906296199029</v>
      </c>
      <c r="F1460" s="54">
        <f>COUNTIF(D1461:$D$1990,365)</f>
        <v>270</v>
      </c>
      <c r="G1460" s="54">
        <f>COUNTIF(D1461:$D$1990,366)</f>
        <v>260</v>
      </c>
    </row>
    <row r="1461" spans="1:7" x14ac:dyDescent="0.25">
      <c r="A1461" s="54">
        <f>COUNTIF($C$3:C1461,"Да")</f>
        <v>15</v>
      </c>
      <c r="B1461" s="53">
        <f t="shared" si="45"/>
        <v>46859</v>
      </c>
      <c r="C1461" s="53" t="str">
        <f>IF(ISERROR(VLOOKUP(B1461,Оп28_BYN→RUB!$C$3:$C$24,1,0)),"Нет","Да")</f>
        <v>Нет</v>
      </c>
      <c r="D1461" s="54">
        <f t="shared" si="44"/>
        <v>366</v>
      </c>
      <c r="E1461" s="55">
        <f>('Все выпуски'!$J$4*'Все выпуски'!$J$8)*((VLOOKUP(IF(C1461="Нет",VLOOKUP(A1461,Оп28_BYN→RUB!$A$2:$C$24,3,0),VLOOKUP((A1461-1),Оп28_BYN→RUB!$A$2:$C$24,3,0)),$B$2:$G$1990,5,0)-VLOOKUP(B1461,$B$2:$G$1990,5,0))/365+(VLOOKUP(IF(C1461="Нет",VLOOKUP(A1461,Оп28_BYN→RUB!$A$2:$C$24,3,0),VLOOKUP((A1461-1),Оп28_BYN→RUB!$A$2:$C$24,3,0)),$B$2:$G$1990,6,0)-VLOOKUP(B1461,$B$2:$G$1990,6,0))/366)</f>
        <v>480.89820469384932</v>
      </c>
      <c r="F1461" s="54">
        <f>COUNTIF(D1462:$D$1990,365)</f>
        <v>270</v>
      </c>
      <c r="G1461" s="54">
        <f>COUNTIF(D1462:$D$1990,366)</f>
        <v>259</v>
      </c>
    </row>
    <row r="1462" spans="1:7" x14ac:dyDescent="0.25">
      <c r="A1462" s="54">
        <f>COUNTIF($C$3:C1462,"Да")</f>
        <v>15</v>
      </c>
      <c r="B1462" s="53">
        <f t="shared" si="45"/>
        <v>46860</v>
      </c>
      <c r="C1462" s="53" t="str">
        <f>IF(ISERROR(VLOOKUP(B1462,Оп28_BYN→RUB!$C$3:$C$24,1,0)),"Нет","Да")</f>
        <v>Нет</v>
      </c>
      <c r="D1462" s="54">
        <f t="shared" si="44"/>
        <v>366</v>
      </c>
      <c r="E1462" s="55">
        <f>('Все выпуски'!$J$4*'Все выпуски'!$J$8)*((VLOOKUP(IF(C1462="Нет",VLOOKUP(A1462,Оп28_BYN→RUB!$A$2:$C$24,3,0),VLOOKUP((A1462-1),Оп28_BYN→RUB!$A$2:$C$24,3,0)),$B$2:$G$1990,5,0)-VLOOKUP(B1462,$B$2:$G$1990,5,0))/365+(VLOOKUP(IF(C1462="Нет",VLOOKUP(A1462,Оп28_BYN→RUB!$A$2:$C$24,3,0),VLOOKUP((A1462-1),Оп28_BYN→RUB!$A$2:$C$24,3,0)),$B$2:$G$1990,6,0)-VLOOKUP(B1462,$B$2:$G$1990,6,0))/366)</f>
        <v>487.5773464257083</v>
      </c>
      <c r="F1462" s="54">
        <f>COUNTIF(D1463:$D$1990,365)</f>
        <v>270</v>
      </c>
      <c r="G1462" s="54">
        <f>COUNTIF(D1463:$D$1990,366)</f>
        <v>258</v>
      </c>
    </row>
    <row r="1463" spans="1:7" x14ac:dyDescent="0.25">
      <c r="A1463" s="54">
        <f>COUNTIF($C$3:C1463,"Да")</f>
        <v>15</v>
      </c>
      <c r="B1463" s="53">
        <f t="shared" si="45"/>
        <v>46861</v>
      </c>
      <c r="C1463" s="53" t="str">
        <f>IF(ISERROR(VLOOKUP(B1463,Оп28_BYN→RUB!$C$3:$C$24,1,0)),"Нет","Да")</f>
        <v>Нет</v>
      </c>
      <c r="D1463" s="54">
        <f t="shared" si="44"/>
        <v>366</v>
      </c>
      <c r="E1463" s="55">
        <f>('Все выпуски'!$J$4*'Все выпуски'!$J$8)*((VLOOKUP(IF(C1463="Нет",VLOOKUP(A1463,Оп28_BYN→RUB!$A$2:$C$24,3,0),VLOOKUP((A1463-1),Оп28_BYN→RUB!$A$2:$C$24,3,0)),$B$2:$G$1990,5,0)-VLOOKUP(B1463,$B$2:$G$1990,5,0))/365+(VLOOKUP(IF(C1463="Нет",VLOOKUP(A1463,Оп28_BYN→RUB!$A$2:$C$24,3,0),VLOOKUP((A1463-1),Оп28_BYN→RUB!$A$2:$C$24,3,0)),$B$2:$G$1990,6,0)-VLOOKUP(B1463,$B$2:$G$1990,6,0))/366)</f>
        <v>494.25648815756733</v>
      </c>
      <c r="F1463" s="54">
        <f>COUNTIF(D1464:$D$1990,365)</f>
        <v>270</v>
      </c>
      <c r="G1463" s="54">
        <f>COUNTIF(D1464:$D$1990,366)</f>
        <v>257</v>
      </c>
    </row>
    <row r="1464" spans="1:7" x14ac:dyDescent="0.25">
      <c r="A1464" s="54">
        <f>COUNTIF($C$3:C1464,"Да")</f>
        <v>15</v>
      </c>
      <c r="B1464" s="53">
        <f t="shared" si="45"/>
        <v>46862</v>
      </c>
      <c r="C1464" s="53" t="str">
        <f>IF(ISERROR(VLOOKUP(B1464,Оп28_BYN→RUB!$C$3:$C$24,1,0)),"Нет","Да")</f>
        <v>Нет</v>
      </c>
      <c r="D1464" s="54">
        <f t="shared" si="44"/>
        <v>366</v>
      </c>
      <c r="E1464" s="55">
        <f>('Все выпуски'!$J$4*'Все выпуски'!$J$8)*((VLOOKUP(IF(C1464="Нет",VLOOKUP(A1464,Оп28_BYN→RUB!$A$2:$C$24,3,0),VLOOKUP((A1464-1),Оп28_BYN→RUB!$A$2:$C$24,3,0)),$B$2:$G$1990,5,0)-VLOOKUP(B1464,$B$2:$G$1990,5,0))/365+(VLOOKUP(IF(C1464="Нет",VLOOKUP(A1464,Оп28_BYN→RUB!$A$2:$C$24,3,0),VLOOKUP((A1464-1),Оп28_BYN→RUB!$A$2:$C$24,3,0)),$B$2:$G$1990,6,0)-VLOOKUP(B1464,$B$2:$G$1990,6,0))/366)</f>
        <v>500.93562988942637</v>
      </c>
      <c r="F1464" s="54">
        <f>COUNTIF(D1465:$D$1990,365)</f>
        <v>270</v>
      </c>
      <c r="G1464" s="54">
        <f>COUNTIF(D1465:$D$1990,366)</f>
        <v>256</v>
      </c>
    </row>
    <row r="1465" spans="1:7" x14ac:dyDescent="0.25">
      <c r="A1465" s="54">
        <f>COUNTIF($C$3:C1465,"Да")</f>
        <v>15</v>
      </c>
      <c r="B1465" s="53">
        <f t="shared" si="45"/>
        <v>46863</v>
      </c>
      <c r="C1465" s="53" t="str">
        <f>IF(ISERROR(VLOOKUP(B1465,Оп28_BYN→RUB!$C$3:$C$24,1,0)),"Нет","Да")</f>
        <v>Нет</v>
      </c>
      <c r="D1465" s="54">
        <f t="shared" si="44"/>
        <v>366</v>
      </c>
      <c r="E1465" s="55">
        <f>('Все выпуски'!$J$4*'Все выпуски'!$J$8)*((VLOOKUP(IF(C1465="Нет",VLOOKUP(A1465,Оп28_BYN→RUB!$A$2:$C$24,3,0),VLOOKUP((A1465-1),Оп28_BYN→RUB!$A$2:$C$24,3,0)),$B$2:$G$1990,5,0)-VLOOKUP(B1465,$B$2:$G$1990,5,0))/365+(VLOOKUP(IF(C1465="Нет",VLOOKUP(A1465,Оп28_BYN→RUB!$A$2:$C$24,3,0),VLOOKUP((A1465-1),Оп28_BYN→RUB!$A$2:$C$24,3,0)),$B$2:$G$1990,6,0)-VLOOKUP(B1465,$B$2:$G$1990,6,0))/366)</f>
        <v>507.6147716212854</v>
      </c>
      <c r="F1465" s="54">
        <f>COUNTIF(D1466:$D$1990,365)</f>
        <v>270</v>
      </c>
      <c r="G1465" s="54">
        <f>COUNTIF(D1466:$D$1990,366)</f>
        <v>255</v>
      </c>
    </row>
    <row r="1466" spans="1:7" x14ac:dyDescent="0.25">
      <c r="A1466" s="54">
        <f>COUNTIF($C$3:C1466,"Да")</f>
        <v>15</v>
      </c>
      <c r="B1466" s="53">
        <f t="shared" si="45"/>
        <v>46864</v>
      </c>
      <c r="C1466" s="53" t="str">
        <f>IF(ISERROR(VLOOKUP(B1466,Оп28_BYN→RUB!$C$3:$C$24,1,0)),"Нет","Да")</f>
        <v>Нет</v>
      </c>
      <c r="D1466" s="54">
        <f t="shared" si="44"/>
        <v>366</v>
      </c>
      <c r="E1466" s="55">
        <f>('Все выпуски'!$J$4*'Все выпуски'!$J$8)*((VLOOKUP(IF(C1466="Нет",VLOOKUP(A1466,Оп28_BYN→RUB!$A$2:$C$24,3,0),VLOOKUP((A1466-1),Оп28_BYN→RUB!$A$2:$C$24,3,0)),$B$2:$G$1990,5,0)-VLOOKUP(B1466,$B$2:$G$1990,5,0))/365+(VLOOKUP(IF(C1466="Нет",VLOOKUP(A1466,Оп28_BYN→RUB!$A$2:$C$24,3,0),VLOOKUP((A1466-1),Оп28_BYN→RUB!$A$2:$C$24,3,0)),$B$2:$G$1990,6,0)-VLOOKUP(B1466,$B$2:$G$1990,6,0))/366)</f>
        <v>514.29391335314438</v>
      </c>
      <c r="F1466" s="54">
        <f>COUNTIF(D1467:$D$1990,365)</f>
        <v>270</v>
      </c>
      <c r="G1466" s="54">
        <f>COUNTIF(D1467:$D$1990,366)</f>
        <v>254</v>
      </c>
    </row>
    <row r="1467" spans="1:7" x14ac:dyDescent="0.25">
      <c r="A1467" s="54">
        <f>COUNTIF($C$3:C1467,"Да")</f>
        <v>15</v>
      </c>
      <c r="B1467" s="53">
        <f t="shared" si="45"/>
        <v>46865</v>
      </c>
      <c r="C1467" s="53" t="str">
        <f>IF(ISERROR(VLOOKUP(B1467,Оп28_BYN→RUB!$C$3:$C$24,1,0)),"Нет","Да")</f>
        <v>Нет</v>
      </c>
      <c r="D1467" s="54">
        <f t="shared" si="44"/>
        <v>366</v>
      </c>
      <c r="E1467" s="55">
        <f>('Все выпуски'!$J$4*'Все выпуски'!$J$8)*((VLOOKUP(IF(C1467="Нет",VLOOKUP(A1467,Оп28_BYN→RUB!$A$2:$C$24,3,0),VLOOKUP((A1467-1),Оп28_BYN→RUB!$A$2:$C$24,3,0)),$B$2:$G$1990,5,0)-VLOOKUP(B1467,$B$2:$G$1990,5,0))/365+(VLOOKUP(IF(C1467="Нет",VLOOKUP(A1467,Оп28_BYN→RUB!$A$2:$C$24,3,0),VLOOKUP((A1467-1),Оп28_BYN→RUB!$A$2:$C$24,3,0)),$B$2:$G$1990,6,0)-VLOOKUP(B1467,$B$2:$G$1990,6,0))/366)</f>
        <v>520.97305508500335</v>
      </c>
      <c r="F1467" s="54">
        <f>COUNTIF(D1468:$D$1990,365)</f>
        <v>270</v>
      </c>
      <c r="G1467" s="54">
        <f>COUNTIF(D1468:$D$1990,366)</f>
        <v>253</v>
      </c>
    </row>
    <row r="1468" spans="1:7" x14ac:dyDescent="0.25">
      <c r="A1468" s="54">
        <f>COUNTIF($C$3:C1468,"Да")</f>
        <v>15</v>
      </c>
      <c r="B1468" s="53">
        <f t="shared" si="45"/>
        <v>46866</v>
      </c>
      <c r="C1468" s="53" t="str">
        <f>IF(ISERROR(VLOOKUP(B1468,Оп28_BYN→RUB!$C$3:$C$24,1,0)),"Нет","Да")</f>
        <v>Нет</v>
      </c>
      <c r="D1468" s="54">
        <f t="shared" si="44"/>
        <v>366</v>
      </c>
      <c r="E1468" s="55">
        <f>('Все выпуски'!$J$4*'Все выпуски'!$J$8)*((VLOOKUP(IF(C1468="Нет",VLOOKUP(A1468,Оп28_BYN→RUB!$A$2:$C$24,3,0),VLOOKUP((A1468-1),Оп28_BYN→RUB!$A$2:$C$24,3,0)),$B$2:$G$1990,5,0)-VLOOKUP(B1468,$B$2:$G$1990,5,0))/365+(VLOOKUP(IF(C1468="Нет",VLOOKUP(A1468,Оп28_BYN→RUB!$A$2:$C$24,3,0),VLOOKUP((A1468-1),Оп28_BYN→RUB!$A$2:$C$24,3,0)),$B$2:$G$1990,6,0)-VLOOKUP(B1468,$B$2:$G$1990,6,0))/366)</f>
        <v>527.65219681686244</v>
      </c>
      <c r="F1468" s="54">
        <f>COUNTIF(D1469:$D$1990,365)</f>
        <v>270</v>
      </c>
      <c r="G1468" s="54">
        <f>COUNTIF(D1469:$D$1990,366)</f>
        <v>252</v>
      </c>
    </row>
    <row r="1469" spans="1:7" x14ac:dyDescent="0.25">
      <c r="A1469" s="54">
        <f>COUNTIF($C$3:C1469,"Да")</f>
        <v>15</v>
      </c>
      <c r="B1469" s="53">
        <f t="shared" si="45"/>
        <v>46867</v>
      </c>
      <c r="C1469" s="53" t="str">
        <f>IF(ISERROR(VLOOKUP(B1469,Оп28_BYN→RUB!$C$3:$C$24,1,0)),"Нет","Да")</f>
        <v>Нет</v>
      </c>
      <c r="D1469" s="54">
        <f t="shared" si="44"/>
        <v>366</v>
      </c>
      <c r="E1469" s="55">
        <f>('Все выпуски'!$J$4*'Все выпуски'!$J$8)*((VLOOKUP(IF(C1469="Нет",VLOOKUP(A1469,Оп28_BYN→RUB!$A$2:$C$24,3,0),VLOOKUP((A1469-1),Оп28_BYN→RUB!$A$2:$C$24,3,0)),$B$2:$G$1990,5,0)-VLOOKUP(B1469,$B$2:$G$1990,5,0))/365+(VLOOKUP(IF(C1469="Нет",VLOOKUP(A1469,Оп28_BYN→RUB!$A$2:$C$24,3,0),VLOOKUP((A1469-1),Оп28_BYN→RUB!$A$2:$C$24,3,0)),$B$2:$G$1990,6,0)-VLOOKUP(B1469,$B$2:$G$1990,6,0))/366)</f>
        <v>534.33133854872142</v>
      </c>
      <c r="F1469" s="54">
        <f>COUNTIF(D1470:$D$1990,365)</f>
        <v>270</v>
      </c>
      <c r="G1469" s="54">
        <f>COUNTIF(D1470:$D$1990,366)</f>
        <v>251</v>
      </c>
    </row>
    <row r="1470" spans="1:7" x14ac:dyDescent="0.25">
      <c r="A1470" s="54">
        <f>COUNTIF($C$3:C1470,"Да")</f>
        <v>15</v>
      </c>
      <c r="B1470" s="53">
        <f t="shared" si="45"/>
        <v>46868</v>
      </c>
      <c r="C1470" s="53" t="str">
        <f>IF(ISERROR(VLOOKUP(B1470,Оп28_BYN→RUB!$C$3:$C$24,1,0)),"Нет","Да")</f>
        <v>Нет</v>
      </c>
      <c r="D1470" s="54">
        <f t="shared" si="44"/>
        <v>366</v>
      </c>
      <c r="E1470" s="55">
        <f>('Все выпуски'!$J$4*'Все выпуски'!$J$8)*((VLOOKUP(IF(C1470="Нет",VLOOKUP(A1470,Оп28_BYN→RUB!$A$2:$C$24,3,0),VLOOKUP((A1470-1),Оп28_BYN→RUB!$A$2:$C$24,3,0)),$B$2:$G$1990,5,0)-VLOOKUP(B1470,$B$2:$G$1990,5,0))/365+(VLOOKUP(IF(C1470="Нет",VLOOKUP(A1470,Оп28_BYN→RUB!$A$2:$C$24,3,0),VLOOKUP((A1470-1),Оп28_BYN→RUB!$A$2:$C$24,3,0)),$B$2:$G$1990,6,0)-VLOOKUP(B1470,$B$2:$G$1990,6,0))/366)</f>
        <v>541.01048028058051</v>
      </c>
      <c r="F1470" s="54">
        <f>COUNTIF(D1471:$D$1990,365)</f>
        <v>270</v>
      </c>
      <c r="G1470" s="54">
        <f>COUNTIF(D1471:$D$1990,366)</f>
        <v>250</v>
      </c>
    </row>
    <row r="1471" spans="1:7" x14ac:dyDescent="0.25">
      <c r="A1471" s="54">
        <f>COUNTIF($C$3:C1471,"Да")</f>
        <v>15</v>
      </c>
      <c r="B1471" s="53">
        <f t="shared" si="45"/>
        <v>46869</v>
      </c>
      <c r="C1471" s="53" t="str">
        <f>IF(ISERROR(VLOOKUP(B1471,Оп28_BYN→RUB!$C$3:$C$24,1,0)),"Нет","Да")</f>
        <v>Нет</v>
      </c>
      <c r="D1471" s="54">
        <f t="shared" si="44"/>
        <v>366</v>
      </c>
      <c r="E1471" s="55">
        <f>('Все выпуски'!$J$4*'Все выпуски'!$J$8)*((VLOOKUP(IF(C1471="Нет",VLOOKUP(A1471,Оп28_BYN→RUB!$A$2:$C$24,3,0),VLOOKUP((A1471-1),Оп28_BYN→RUB!$A$2:$C$24,3,0)),$B$2:$G$1990,5,0)-VLOOKUP(B1471,$B$2:$G$1990,5,0))/365+(VLOOKUP(IF(C1471="Нет",VLOOKUP(A1471,Оп28_BYN→RUB!$A$2:$C$24,3,0),VLOOKUP((A1471-1),Оп28_BYN→RUB!$A$2:$C$24,3,0)),$B$2:$G$1990,6,0)-VLOOKUP(B1471,$B$2:$G$1990,6,0))/366)</f>
        <v>547.68962201243949</v>
      </c>
      <c r="F1471" s="54">
        <f>COUNTIF(D1472:$D$1990,365)</f>
        <v>270</v>
      </c>
      <c r="G1471" s="54">
        <f>COUNTIF(D1472:$D$1990,366)</f>
        <v>249</v>
      </c>
    </row>
    <row r="1472" spans="1:7" x14ac:dyDescent="0.25">
      <c r="A1472" s="54">
        <f>COUNTIF($C$3:C1472,"Да")</f>
        <v>15</v>
      </c>
      <c r="B1472" s="53">
        <f t="shared" si="45"/>
        <v>46870</v>
      </c>
      <c r="C1472" s="53" t="str">
        <f>IF(ISERROR(VLOOKUP(B1472,Оп28_BYN→RUB!$C$3:$C$24,1,0)),"Нет","Да")</f>
        <v>Нет</v>
      </c>
      <c r="D1472" s="54">
        <f t="shared" si="44"/>
        <v>366</v>
      </c>
      <c r="E1472" s="55">
        <f>('Все выпуски'!$J$4*'Все выпуски'!$J$8)*((VLOOKUP(IF(C1472="Нет",VLOOKUP(A1472,Оп28_BYN→RUB!$A$2:$C$24,3,0),VLOOKUP((A1472-1),Оп28_BYN→RUB!$A$2:$C$24,3,0)),$B$2:$G$1990,5,0)-VLOOKUP(B1472,$B$2:$G$1990,5,0))/365+(VLOOKUP(IF(C1472="Нет",VLOOKUP(A1472,Оп28_BYN→RUB!$A$2:$C$24,3,0),VLOOKUP((A1472-1),Оп28_BYN→RUB!$A$2:$C$24,3,0)),$B$2:$G$1990,6,0)-VLOOKUP(B1472,$B$2:$G$1990,6,0))/366)</f>
        <v>554.36876374429846</v>
      </c>
      <c r="F1472" s="54">
        <f>COUNTIF(D1473:$D$1990,365)</f>
        <v>270</v>
      </c>
      <c r="G1472" s="54">
        <f>COUNTIF(D1473:$D$1990,366)</f>
        <v>248</v>
      </c>
    </row>
    <row r="1473" spans="1:7" x14ac:dyDescent="0.25">
      <c r="A1473" s="54">
        <f>COUNTIF($C$3:C1473,"Да")</f>
        <v>15</v>
      </c>
      <c r="B1473" s="53">
        <f t="shared" si="45"/>
        <v>46871</v>
      </c>
      <c r="C1473" s="53" t="str">
        <f>IF(ISERROR(VLOOKUP(B1473,Оп28_BYN→RUB!$C$3:$C$24,1,0)),"Нет","Да")</f>
        <v>Нет</v>
      </c>
      <c r="D1473" s="54">
        <f t="shared" si="44"/>
        <v>366</v>
      </c>
      <c r="E1473" s="55">
        <f>('Все выпуски'!$J$4*'Все выпуски'!$J$8)*((VLOOKUP(IF(C1473="Нет",VLOOKUP(A1473,Оп28_BYN→RUB!$A$2:$C$24,3,0),VLOOKUP((A1473-1),Оп28_BYN→RUB!$A$2:$C$24,3,0)),$B$2:$G$1990,5,0)-VLOOKUP(B1473,$B$2:$G$1990,5,0))/365+(VLOOKUP(IF(C1473="Нет",VLOOKUP(A1473,Оп28_BYN→RUB!$A$2:$C$24,3,0),VLOOKUP((A1473-1),Оп28_BYN→RUB!$A$2:$C$24,3,0)),$B$2:$G$1990,6,0)-VLOOKUP(B1473,$B$2:$G$1990,6,0))/366)</f>
        <v>561.04790547615755</v>
      </c>
      <c r="F1473" s="54">
        <f>COUNTIF(D1474:$D$1990,365)</f>
        <v>270</v>
      </c>
      <c r="G1473" s="54">
        <f>COUNTIF(D1474:$D$1990,366)</f>
        <v>247</v>
      </c>
    </row>
    <row r="1474" spans="1:7" x14ac:dyDescent="0.25">
      <c r="A1474" s="54">
        <f>COUNTIF($C$3:C1474,"Да")</f>
        <v>15</v>
      </c>
      <c r="B1474" s="53">
        <f t="shared" si="45"/>
        <v>46872</v>
      </c>
      <c r="C1474" s="53" t="str">
        <f>IF(ISERROR(VLOOKUP(B1474,Оп28_BYN→RUB!$C$3:$C$24,1,0)),"Нет","Да")</f>
        <v>Нет</v>
      </c>
      <c r="D1474" s="54">
        <f t="shared" si="44"/>
        <v>366</v>
      </c>
      <c r="E1474" s="55">
        <f>('Все выпуски'!$J$4*'Все выпуски'!$J$8)*((VLOOKUP(IF(C1474="Нет",VLOOKUP(A1474,Оп28_BYN→RUB!$A$2:$C$24,3,0),VLOOKUP((A1474-1),Оп28_BYN→RUB!$A$2:$C$24,3,0)),$B$2:$G$1990,5,0)-VLOOKUP(B1474,$B$2:$G$1990,5,0))/365+(VLOOKUP(IF(C1474="Нет",VLOOKUP(A1474,Оп28_BYN→RUB!$A$2:$C$24,3,0),VLOOKUP((A1474-1),Оп28_BYN→RUB!$A$2:$C$24,3,0)),$B$2:$G$1990,6,0)-VLOOKUP(B1474,$B$2:$G$1990,6,0))/366)</f>
        <v>567.72704720801653</v>
      </c>
      <c r="F1474" s="54">
        <f>COUNTIF(D1475:$D$1990,365)</f>
        <v>270</v>
      </c>
      <c r="G1474" s="54">
        <f>COUNTIF(D1475:$D$1990,366)</f>
        <v>246</v>
      </c>
    </row>
    <row r="1475" spans="1:7" x14ac:dyDescent="0.25">
      <c r="A1475" s="54">
        <f>COUNTIF($C$3:C1475,"Да")</f>
        <v>15</v>
      </c>
      <c r="B1475" s="53">
        <f t="shared" si="45"/>
        <v>46873</v>
      </c>
      <c r="C1475" s="53" t="str">
        <f>IF(ISERROR(VLOOKUP(B1475,Оп28_BYN→RUB!$C$3:$C$24,1,0)),"Нет","Да")</f>
        <v>Нет</v>
      </c>
      <c r="D1475" s="54">
        <f t="shared" ref="D1475:D1538" si="46">IF(MOD(YEAR(B1475),4)=0,366,365)</f>
        <v>366</v>
      </c>
      <c r="E1475" s="55">
        <f>('Все выпуски'!$J$4*'Все выпуски'!$J$8)*((VLOOKUP(IF(C1475="Нет",VLOOKUP(A1475,Оп28_BYN→RUB!$A$2:$C$24,3,0),VLOOKUP((A1475-1),Оп28_BYN→RUB!$A$2:$C$24,3,0)),$B$2:$G$1990,5,0)-VLOOKUP(B1475,$B$2:$G$1990,5,0))/365+(VLOOKUP(IF(C1475="Нет",VLOOKUP(A1475,Оп28_BYN→RUB!$A$2:$C$24,3,0),VLOOKUP((A1475-1),Оп28_BYN→RUB!$A$2:$C$24,3,0)),$B$2:$G$1990,6,0)-VLOOKUP(B1475,$B$2:$G$1990,6,0))/366)</f>
        <v>574.40618893987562</v>
      </c>
      <c r="F1475" s="54">
        <f>COUNTIF(D1476:$D$1990,365)</f>
        <v>270</v>
      </c>
      <c r="G1475" s="54">
        <f>COUNTIF(D1476:$D$1990,366)</f>
        <v>245</v>
      </c>
    </row>
    <row r="1476" spans="1:7" x14ac:dyDescent="0.25">
      <c r="A1476" s="54">
        <f>COUNTIF($C$3:C1476,"Да")</f>
        <v>15</v>
      </c>
      <c r="B1476" s="53">
        <f t="shared" ref="B1476:B1539" si="47">B1475+1</f>
        <v>46874</v>
      </c>
      <c r="C1476" s="53" t="str">
        <f>IF(ISERROR(VLOOKUP(B1476,Оп28_BYN→RUB!$C$3:$C$24,1,0)),"Нет","Да")</f>
        <v>Нет</v>
      </c>
      <c r="D1476" s="54">
        <f t="shared" si="46"/>
        <v>366</v>
      </c>
      <c r="E1476" s="55">
        <f>('Все выпуски'!$J$4*'Все выпуски'!$J$8)*((VLOOKUP(IF(C1476="Нет",VLOOKUP(A1476,Оп28_BYN→RUB!$A$2:$C$24,3,0),VLOOKUP((A1476-1),Оп28_BYN→RUB!$A$2:$C$24,3,0)),$B$2:$G$1990,5,0)-VLOOKUP(B1476,$B$2:$G$1990,5,0))/365+(VLOOKUP(IF(C1476="Нет",VLOOKUP(A1476,Оп28_BYN→RUB!$A$2:$C$24,3,0),VLOOKUP((A1476-1),Оп28_BYN→RUB!$A$2:$C$24,3,0)),$B$2:$G$1990,6,0)-VLOOKUP(B1476,$B$2:$G$1990,6,0))/366)</f>
        <v>581.0853306717346</v>
      </c>
      <c r="F1476" s="54">
        <f>COUNTIF(D1477:$D$1990,365)</f>
        <v>270</v>
      </c>
      <c r="G1476" s="54">
        <f>COUNTIF(D1477:$D$1990,366)</f>
        <v>244</v>
      </c>
    </row>
    <row r="1477" spans="1:7" x14ac:dyDescent="0.25">
      <c r="A1477" s="54">
        <f>COUNTIF($C$3:C1477,"Да")</f>
        <v>15</v>
      </c>
      <c r="B1477" s="53">
        <f t="shared" si="47"/>
        <v>46875</v>
      </c>
      <c r="C1477" s="53" t="str">
        <f>IF(ISERROR(VLOOKUP(B1477,Оп28_BYN→RUB!$C$3:$C$24,1,0)),"Нет","Да")</f>
        <v>Нет</v>
      </c>
      <c r="D1477" s="54">
        <f t="shared" si="46"/>
        <v>366</v>
      </c>
      <c r="E1477" s="55">
        <f>('Все выпуски'!$J$4*'Все выпуски'!$J$8)*((VLOOKUP(IF(C1477="Нет",VLOOKUP(A1477,Оп28_BYN→RUB!$A$2:$C$24,3,0),VLOOKUP((A1477-1),Оп28_BYN→RUB!$A$2:$C$24,3,0)),$B$2:$G$1990,5,0)-VLOOKUP(B1477,$B$2:$G$1990,5,0))/365+(VLOOKUP(IF(C1477="Нет",VLOOKUP(A1477,Оп28_BYN→RUB!$A$2:$C$24,3,0),VLOOKUP((A1477-1),Оп28_BYN→RUB!$A$2:$C$24,3,0)),$B$2:$G$1990,6,0)-VLOOKUP(B1477,$B$2:$G$1990,6,0))/366)</f>
        <v>587.76447240359357</v>
      </c>
      <c r="F1477" s="54">
        <f>COUNTIF(D1478:$D$1990,365)</f>
        <v>270</v>
      </c>
      <c r="G1477" s="54">
        <f>COUNTIF(D1478:$D$1990,366)</f>
        <v>243</v>
      </c>
    </row>
    <row r="1478" spans="1:7" x14ac:dyDescent="0.25">
      <c r="A1478" s="54">
        <f>COUNTIF($C$3:C1478,"Да")</f>
        <v>15</v>
      </c>
      <c r="B1478" s="53">
        <f t="shared" si="47"/>
        <v>46876</v>
      </c>
      <c r="C1478" s="53" t="str">
        <f>IF(ISERROR(VLOOKUP(B1478,Оп28_BYN→RUB!$C$3:$C$24,1,0)),"Нет","Да")</f>
        <v>Нет</v>
      </c>
      <c r="D1478" s="54">
        <f t="shared" si="46"/>
        <v>366</v>
      </c>
      <c r="E1478" s="55">
        <f>('Все выпуски'!$J$4*'Все выпуски'!$J$8)*((VLOOKUP(IF(C1478="Нет",VLOOKUP(A1478,Оп28_BYN→RUB!$A$2:$C$24,3,0),VLOOKUP((A1478-1),Оп28_BYN→RUB!$A$2:$C$24,3,0)),$B$2:$G$1990,5,0)-VLOOKUP(B1478,$B$2:$G$1990,5,0))/365+(VLOOKUP(IF(C1478="Нет",VLOOKUP(A1478,Оп28_BYN→RUB!$A$2:$C$24,3,0),VLOOKUP((A1478-1),Оп28_BYN→RUB!$A$2:$C$24,3,0)),$B$2:$G$1990,6,0)-VLOOKUP(B1478,$B$2:$G$1990,6,0))/366)</f>
        <v>594.44361413545255</v>
      </c>
      <c r="F1478" s="54">
        <f>COUNTIF(D1479:$D$1990,365)</f>
        <v>270</v>
      </c>
      <c r="G1478" s="54">
        <f>COUNTIF(D1479:$D$1990,366)</f>
        <v>242</v>
      </c>
    </row>
    <row r="1479" spans="1:7" x14ac:dyDescent="0.25">
      <c r="A1479" s="54">
        <f>COUNTIF($C$3:C1479,"Да")</f>
        <v>16</v>
      </c>
      <c r="B1479" s="53">
        <f t="shared" si="47"/>
        <v>46877</v>
      </c>
      <c r="C1479" s="53" t="str">
        <f>IF(ISERROR(VLOOKUP(B1479,Оп28_BYN→RUB!$C$3:$C$24,1,0)),"Нет","Да")</f>
        <v>Да</v>
      </c>
      <c r="D1479" s="54">
        <f t="shared" si="46"/>
        <v>366</v>
      </c>
      <c r="E1479" s="55">
        <f>('Все выпуски'!$J$4*'Все выпуски'!$J$8)*((VLOOKUP(IF(C1479="Нет",VLOOKUP(A1479,Оп28_BYN→RUB!$A$2:$C$24,3,0),VLOOKUP((A1479-1),Оп28_BYN→RUB!$A$2:$C$24,3,0)),$B$2:$G$1990,5,0)-VLOOKUP(B1479,$B$2:$G$1990,5,0))/365+(VLOOKUP(IF(C1479="Нет",VLOOKUP(A1479,Оп28_BYN→RUB!$A$2:$C$24,3,0),VLOOKUP((A1479-1),Оп28_BYN→RUB!$A$2:$C$24,3,0)),$B$2:$G$1990,6,0)-VLOOKUP(B1479,$B$2:$G$1990,6,0))/366)</f>
        <v>601.12275586731164</v>
      </c>
      <c r="F1479" s="54">
        <f>COUNTIF(D1480:$D$1990,365)</f>
        <v>270</v>
      </c>
      <c r="G1479" s="54">
        <f>COUNTIF(D1480:$D$1990,366)</f>
        <v>241</v>
      </c>
    </row>
    <row r="1480" spans="1:7" x14ac:dyDescent="0.25">
      <c r="A1480" s="54">
        <f>COUNTIF($C$3:C1480,"Да")</f>
        <v>16</v>
      </c>
      <c r="B1480" s="53">
        <f t="shared" si="47"/>
        <v>46878</v>
      </c>
      <c r="C1480" s="53" t="str">
        <f>IF(ISERROR(VLOOKUP(B1480,Оп28_BYN→RUB!$C$3:$C$24,1,0)),"Нет","Да")</f>
        <v>Нет</v>
      </c>
      <c r="D1480" s="54">
        <f t="shared" si="46"/>
        <v>366</v>
      </c>
      <c r="E1480" s="55">
        <f>('Все выпуски'!$J$4*'Все выпуски'!$J$8)*((VLOOKUP(IF(C1480="Нет",VLOOKUP(A1480,Оп28_BYN→RUB!$A$2:$C$24,3,0),VLOOKUP((A1480-1),Оп28_BYN→RUB!$A$2:$C$24,3,0)),$B$2:$G$1990,5,0)-VLOOKUP(B1480,$B$2:$G$1990,5,0))/365+(VLOOKUP(IF(C1480="Нет",VLOOKUP(A1480,Оп28_BYN→RUB!$A$2:$C$24,3,0),VLOOKUP((A1480-1),Оп28_BYN→RUB!$A$2:$C$24,3,0)),$B$2:$G$1990,6,0)-VLOOKUP(B1480,$B$2:$G$1990,6,0))/366)</f>
        <v>6.6791417318590183</v>
      </c>
      <c r="F1480" s="54">
        <f>COUNTIF(D1481:$D$1990,365)</f>
        <v>270</v>
      </c>
      <c r="G1480" s="54">
        <f>COUNTIF(D1481:$D$1990,366)</f>
        <v>240</v>
      </c>
    </row>
    <row r="1481" spans="1:7" x14ac:dyDescent="0.25">
      <c r="A1481" s="54">
        <f>COUNTIF($C$3:C1481,"Да")</f>
        <v>16</v>
      </c>
      <c r="B1481" s="53">
        <f t="shared" si="47"/>
        <v>46879</v>
      </c>
      <c r="C1481" s="53" t="str">
        <f>IF(ISERROR(VLOOKUP(B1481,Оп28_BYN→RUB!$C$3:$C$24,1,0)),"Нет","Да")</f>
        <v>Нет</v>
      </c>
      <c r="D1481" s="54">
        <f t="shared" si="46"/>
        <v>366</v>
      </c>
      <c r="E1481" s="55">
        <f>('Все выпуски'!$J$4*'Все выпуски'!$J$8)*((VLOOKUP(IF(C1481="Нет",VLOOKUP(A1481,Оп28_BYN→RUB!$A$2:$C$24,3,0),VLOOKUP((A1481-1),Оп28_BYN→RUB!$A$2:$C$24,3,0)),$B$2:$G$1990,5,0)-VLOOKUP(B1481,$B$2:$G$1990,5,0))/365+(VLOOKUP(IF(C1481="Нет",VLOOKUP(A1481,Оп28_BYN→RUB!$A$2:$C$24,3,0),VLOOKUP((A1481-1),Оп28_BYN→RUB!$A$2:$C$24,3,0)),$B$2:$G$1990,6,0)-VLOOKUP(B1481,$B$2:$G$1990,6,0))/366)</f>
        <v>13.358283463718037</v>
      </c>
      <c r="F1481" s="54">
        <f>COUNTIF(D1482:$D$1990,365)</f>
        <v>270</v>
      </c>
      <c r="G1481" s="54">
        <f>COUNTIF(D1482:$D$1990,366)</f>
        <v>239</v>
      </c>
    </row>
    <row r="1482" spans="1:7" x14ac:dyDescent="0.25">
      <c r="A1482" s="54">
        <f>COUNTIF($C$3:C1482,"Да")</f>
        <v>16</v>
      </c>
      <c r="B1482" s="53">
        <f t="shared" si="47"/>
        <v>46880</v>
      </c>
      <c r="C1482" s="53" t="str">
        <f>IF(ISERROR(VLOOKUP(B1482,Оп28_BYN→RUB!$C$3:$C$24,1,0)),"Нет","Да")</f>
        <v>Нет</v>
      </c>
      <c r="D1482" s="54">
        <f t="shared" si="46"/>
        <v>366</v>
      </c>
      <c r="E1482" s="55">
        <f>('Все выпуски'!$J$4*'Все выпуски'!$J$8)*((VLOOKUP(IF(C1482="Нет",VLOOKUP(A1482,Оп28_BYN→RUB!$A$2:$C$24,3,0),VLOOKUP((A1482-1),Оп28_BYN→RUB!$A$2:$C$24,3,0)),$B$2:$G$1990,5,0)-VLOOKUP(B1482,$B$2:$G$1990,5,0))/365+(VLOOKUP(IF(C1482="Нет",VLOOKUP(A1482,Оп28_BYN→RUB!$A$2:$C$24,3,0),VLOOKUP((A1482-1),Оп28_BYN→RUB!$A$2:$C$24,3,0)),$B$2:$G$1990,6,0)-VLOOKUP(B1482,$B$2:$G$1990,6,0))/366)</f>
        <v>20.037425195577054</v>
      </c>
      <c r="F1482" s="54">
        <f>COUNTIF(D1483:$D$1990,365)</f>
        <v>270</v>
      </c>
      <c r="G1482" s="54">
        <f>COUNTIF(D1483:$D$1990,366)</f>
        <v>238</v>
      </c>
    </row>
    <row r="1483" spans="1:7" x14ac:dyDescent="0.25">
      <c r="A1483" s="54">
        <f>COUNTIF($C$3:C1483,"Да")</f>
        <v>16</v>
      </c>
      <c r="B1483" s="53">
        <f t="shared" si="47"/>
        <v>46881</v>
      </c>
      <c r="C1483" s="53" t="str">
        <f>IF(ISERROR(VLOOKUP(B1483,Оп28_BYN→RUB!$C$3:$C$24,1,0)),"Нет","Да")</f>
        <v>Нет</v>
      </c>
      <c r="D1483" s="54">
        <f t="shared" si="46"/>
        <v>366</v>
      </c>
      <c r="E1483" s="55">
        <f>('Все выпуски'!$J$4*'Все выпуски'!$J$8)*((VLOOKUP(IF(C1483="Нет",VLOOKUP(A1483,Оп28_BYN→RUB!$A$2:$C$24,3,0),VLOOKUP((A1483-1),Оп28_BYN→RUB!$A$2:$C$24,3,0)),$B$2:$G$1990,5,0)-VLOOKUP(B1483,$B$2:$G$1990,5,0))/365+(VLOOKUP(IF(C1483="Нет",VLOOKUP(A1483,Оп28_BYN→RUB!$A$2:$C$24,3,0),VLOOKUP((A1483-1),Оп28_BYN→RUB!$A$2:$C$24,3,0)),$B$2:$G$1990,6,0)-VLOOKUP(B1483,$B$2:$G$1990,6,0))/366)</f>
        <v>26.716566927436073</v>
      </c>
      <c r="F1483" s="54">
        <f>COUNTIF(D1484:$D$1990,365)</f>
        <v>270</v>
      </c>
      <c r="G1483" s="54">
        <f>COUNTIF(D1484:$D$1990,366)</f>
        <v>237</v>
      </c>
    </row>
    <row r="1484" spans="1:7" x14ac:dyDescent="0.25">
      <c r="A1484" s="54">
        <f>COUNTIF($C$3:C1484,"Да")</f>
        <v>16</v>
      </c>
      <c r="B1484" s="53">
        <f t="shared" si="47"/>
        <v>46882</v>
      </c>
      <c r="C1484" s="53" t="str">
        <f>IF(ISERROR(VLOOKUP(B1484,Оп28_BYN→RUB!$C$3:$C$24,1,0)),"Нет","Да")</f>
        <v>Нет</v>
      </c>
      <c r="D1484" s="54">
        <f t="shared" si="46"/>
        <v>366</v>
      </c>
      <c r="E1484" s="55">
        <f>('Все выпуски'!$J$4*'Все выпуски'!$J$8)*((VLOOKUP(IF(C1484="Нет",VLOOKUP(A1484,Оп28_BYN→RUB!$A$2:$C$24,3,0),VLOOKUP((A1484-1),Оп28_BYN→RUB!$A$2:$C$24,3,0)),$B$2:$G$1990,5,0)-VLOOKUP(B1484,$B$2:$G$1990,5,0))/365+(VLOOKUP(IF(C1484="Нет",VLOOKUP(A1484,Оп28_BYN→RUB!$A$2:$C$24,3,0),VLOOKUP((A1484-1),Оп28_BYN→RUB!$A$2:$C$24,3,0)),$B$2:$G$1990,6,0)-VLOOKUP(B1484,$B$2:$G$1990,6,0))/366)</f>
        <v>33.395708659295089</v>
      </c>
      <c r="F1484" s="54">
        <f>COUNTIF(D1485:$D$1990,365)</f>
        <v>270</v>
      </c>
      <c r="G1484" s="54">
        <f>COUNTIF(D1485:$D$1990,366)</f>
        <v>236</v>
      </c>
    </row>
    <row r="1485" spans="1:7" x14ac:dyDescent="0.25">
      <c r="A1485" s="54">
        <f>COUNTIF($C$3:C1485,"Да")</f>
        <v>16</v>
      </c>
      <c r="B1485" s="53">
        <f t="shared" si="47"/>
        <v>46883</v>
      </c>
      <c r="C1485" s="53" t="str">
        <f>IF(ISERROR(VLOOKUP(B1485,Оп28_BYN→RUB!$C$3:$C$24,1,0)),"Нет","Да")</f>
        <v>Нет</v>
      </c>
      <c r="D1485" s="54">
        <f t="shared" si="46"/>
        <v>366</v>
      </c>
      <c r="E1485" s="55">
        <f>('Все выпуски'!$J$4*'Все выпуски'!$J$8)*((VLOOKUP(IF(C1485="Нет",VLOOKUP(A1485,Оп28_BYN→RUB!$A$2:$C$24,3,0),VLOOKUP((A1485-1),Оп28_BYN→RUB!$A$2:$C$24,3,0)),$B$2:$G$1990,5,0)-VLOOKUP(B1485,$B$2:$G$1990,5,0))/365+(VLOOKUP(IF(C1485="Нет",VLOOKUP(A1485,Оп28_BYN→RUB!$A$2:$C$24,3,0),VLOOKUP((A1485-1),Оп28_BYN→RUB!$A$2:$C$24,3,0)),$B$2:$G$1990,6,0)-VLOOKUP(B1485,$B$2:$G$1990,6,0))/366)</f>
        <v>40.074850391154108</v>
      </c>
      <c r="F1485" s="54">
        <f>COUNTIF(D1486:$D$1990,365)</f>
        <v>270</v>
      </c>
      <c r="G1485" s="54">
        <f>COUNTIF(D1486:$D$1990,366)</f>
        <v>235</v>
      </c>
    </row>
    <row r="1486" spans="1:7" x14ac:dyDescent="0.25">
      <c r="A1486" s="54">
        <f>COUNTIF($C$3:C1486,"Да")</f>
        <v>16</v>
      </c>
      <c r="B1486" s="53">
        <f t="shared" si="47"/>
        <v>46884</v>
      </c>
      <c r="C1486" s="53" t="str">
        <f>IF(ISERROR(VLOOKUP(B1486,Оп28_BYN→RUB!$C$3:$C$24,1,0)),"Нет","Да")</f>
        <v>Нет</v>
      </c>
      <c r="D1486" s="54">
        <f t="shared" si="46"/>
        <v>366</v>
      </c>
      <c r="E1486" s="55">
        <f>('Все выпуски'!$J$4*'Все выпуски'!$J$8)*((VLOOKUP(IF(C1486="Нет",VLOOKUP(A1486,Оп28_BYN→RUB!$A$2:$C$24,3,0),VLOOKUP((A1486-1),Оп28_BYN→RUB!$A$2:$C$24,3,0)),$B$2:$G$1990,5,0)-VLOOKUP(B1486,$B$2:$G$1990,5,0))/365+(VLOOKUP(IF(C1486="Нет",VLOOKUP(A1486,Оп28_BYN→RUB!$A$2:$C$24,3,0),VLOOKUP((A1486-1),Оп28_BYN→RUB!$A$2:$C$24,3,0)),$B$2:$G$1990,6,0)-VLOOKUP(B1486,$B$2:$G$1990,6,0))/366)</f>
        <v>46.753992123013127</v>
      </c>
      <c r="F1486" s="54">
        <f>COUNTIF(D1487:$D$1990,365)</f>
        <v>270</v>
      </c>
      <c r="G1486" s="54">
        <f>COUNTIF(D1487:$D$1990,366)</f>
        <v>234</v>
      </c>
    </row>
    <row r="1487" spans="1:7" x14ac:dyDescent="0.25">
      <c r="A1487" s="54">
        <f>COUNTIF($C$3:C1487,"Да")</f>
        <v>16</v>
      </c>
      <c r="B1487" s="53">
        <f t="shared" si="47"/>
        <v>46885</v>
      </c>
      <c r="C1487" s="53" t="str">
        <f>IF(ISERROR(VLOOKUP(B1487,Оп28_BYN→RUB!$C$3:$C$24,1,0)),"Нет","Да")</f>
        <v>Нет</v>
      </c>
      <c r="D1487" s="54">
        <f t="shared" si="46"/>
        <v>366</v>
      </c>
      <c r="E1487" s="55">
        <f>('Все выпуски'!$J$4*'Все выпуски'!$J$8)*((VLOOKUP(IF(C1487="Нет",VLOOKUP(A1487,Оп28_BYN→RUB!$A$2:$C$24,3,0),VLOOKUP((A1487-1),Оп28_BYN→RUB!$A$2:$C$24,3,0)),$B$2:$G$1990,5,0)-VLOOKUP(B1487,$B$2:$G$1990,5,0))/365+(VLOOKUP(IF(C1487="Нет",VLOOKUP(A1487,Оп28_BYN→RUB!$A$2:$C$24,3,0),VLOOKUP((A1487-1),Оп28_BYN→RUB!$A$2:$C$24,3,0)),$B$2:$G$1990,6,0)-VLOOKUP(B1487,$B$2:$G$1990,6,0))/366)</f>
        <v>53.433133854872146</v>
      </c>
      <c r="F1487" s="54">
        <f>COUNTIF(D1488:$D$1990,365)</f>
        <v>270</v>
      </c>
      <c r="G1487" s="54">
        <f>COUNTIF(D1488:$D$1990,366)</f>
        <v>233</v>
      </c>
    </row>
    <row r="1488" spans="1:7" x14ac:dyDescent="0.25">
      <c r="A1488" s="54">
        <f>COUNTIF($C$3:C1488,"Да")</f>
        <v>16</v>
      </c>
      <c r="B1488" s="53">
        <f t="shared" si="47"/>
        <v>46886</v>
      </c>
      <c r="C1488" s="53" t="str">
        <f>IF(ISERROR(VLOOKUP(B1488,Оп28_BYN→RUB!$C$3:$C$24,1,0)),"Нет","Да")</f>
        <v>Нет</v>
      </c>
      <c r="D1488" s="54">
        <f t="shared" si="46"/>
        <v>366</v>
      </c>
      <c r="E1488" s="55">
        <f>('Все выпуски'!$J$4*'Все выпуски'!$J$8)*((VLOOKUP(IF(C1488="Нет",VLOOKUP(A1488,Оп28_BYN→RUB!$A$2:$C$24,3,0),VLOOKUP((A1488-1),Оп28_BYN→RUB!$A$2:$C$24,3,0)),$B$2:$G$1990,5,0)-VLOOKUP(B1488,$B$2:$G$1990,5,0))/365+(VLOOKUP(IF(C1488="Нет",VLOOKUP(A1488,Оп28_BYN→RUB!$A$2:$C$24,3,0),VLOOKUP((A1488-1),Оп28_BYN→RUB!$A$2:$C$24,3,0)),$B$2:$G$1990,6,0)-VLOOKUP(B1488,$B$2:$G$1990,6,0))/366)</f>
        <v>60.112275586731165</v>
      </c>
      <c r="F1488" s="54">
        <f>COUNTIF(D1489:$D$1990,365)</f>
        <v>270</v>
      </c>
      <c r="G1488" s="54">
        <f>COUNTIF(D1489:$D$1990,366)</f>
        <v>232</v>
      </c>
    </row>
    <row r="1489" spans="1:7" x14ac:dyDescent="0.25">
      <c r="A1489" s="54">
        <f>COUNTIF($C$3:C1489,"Да")</f>
        <v>16</v>
      </c>
      <c r="B1489" s="53">
        <f t="shared" si="47"/>
        <v>46887</v>
      </c>
      <c r="C1489" s="53" t="str">
        <f>IF(ISERROR(VLOOKUP(B1489,Оп28_BYN→RUB!$C$3:$C$24,1,0)),"Нет","Да")</f>
        <v>Нет</v>
      </c>
      <c r="D1489" s="54">
        <f t="shared" si="46"/>
        <v>366</v>
      </c>
      <c r="E1489" s="55">
        <f>('Все выпуски'!$J$4*'Все выпуски'!$J$8)*((VLOOKUP(IF(C1489="Нет",VLOOKUP(A1489,Оп28_BYN→RUB!$A$2:$C$24,3,0),VLOOKUP((A1489-1),Оп28_BYN→RUB!$A$2:$C$24,3,0)),$B$2:$G$1990,5,0)-VLOOKUP(B1489,$B$2:$G$1990,5,0))/365+(VLOOKUP(IF(C1489="Нет",VLOOKUP(A1489,Оп28_BYN→RUB!$A$2:$C$24,3,0),VLOOKUP((A1489-1),Оп28_BYN→RUB!$A$2:$C$24,3,0)),$B$2:$G$1990,6,0)-VLOOKUP(B1489,$B$2:$G$1990,6,0))/366)</f>
        <v>66.791417318590177</v>
      </c>
      <c r="F1489" s="54">
        <f>COUNTIF(D1490:$D$1990,365)</f>
        <v>270</v>
      </c>
      <c r="G1489" s="54">
        <f>COUNTIF(D1490:$D$1990,366)</f>
        <v>231</v>
      </c>
    </row>
    <row r="1490" spans="1:7" x14ac:dyDescent="0.25">
      <c r="A1490" s="54">
        <f>COUNTIF($C$3:C1490,"Да")</f>
        <v>16</v>
      </c>
      <c r="B1490" s="53">
        <f t="shared" si="47"/>
        <v>46888</v>
      </c>
      <c r="C1490" s="53" t="str">
        <f>IF(ISERROR(VLOOKUP(B1490,Оп28_BYN→RUB!$C$3:$C$24,1,0)),"Нет","Да")</f>
        <v>Нет</v>
      </c>
      <c r="D1490" s="54">
        <f t="shared" si="46"/>
        <v>366</v>
      </c>
      <c r="E1490" s="55">
        <f>('Все выпуски'!$J$4*'Все выпуски'!$J$8)*((VLOOKUP(IF(C1490="Нет",VLOOKUP(A1490,Оп28_BYN→RUB!$A$2:$C$24,3,0),VLOOKUP((A1490-1),Оп28_BYN→RUB!$A$2:$C$24,3,0)),$B$2:$G$1990,5,0)-VLOOKUP(B1490,$B$2:$G$1990,5,0))/365+(VLOOKUP(IF(C1490="Нет",VLOOKUP(A1490,Оп28_BYN→RUB!$A$2:$C$24,3,0),VLOOKUP((A1490-1),Оп28_BYN→RUB!$A$2:$C$24,3,0)),$B$2:$G$1990,6,0)-VLOOKUP(B1490,$B$2:$G$1990,6,0))/366)</f>
        <v>73.470559050449197</v>
      </c>
      <c r="F1490" s="54">
        <f>COUNTIF(D1491:$D$1990,365)</f>
        <v>270</v>
      </c>
      <c r="G1490" s="54">
        <f>COUNTIF(D1491:$D$1990,366)</f>
        <v>230</v>
      </c>
    </row>
    <row r="1491" spans="1:7" x14ac:dyDescent="0.25">
      <c r="A1491" s="54">
        <f>COUNTIF($C$3:C1491,"Да")</f>
        <v>16</v>
      </c>
      <c r="B1491" s="53">
        <f t="shared" si="47"/>
        <v>46889</v>
      </c>
      <c r="C1491" s="53" t="str">
        <f>IF(ISERROR(VLOOKUP(B1491,Оп28_BYN→RUB!$C$3:$C$24,1,0)),"Нет","Да")</f>
        <v>Нет</v>
      </c>
      <c r="D1491" s="54">
        <f t="shared" si="46"/>
        <v>366</v>
      </c>
      <c r="E1491" s="55">
        <f>('Все выпуски'!$J$4*'Все выпуски'!$J$8)*((VLOOKUP(IF(C1491="Нет",VLOOKUP(A1491,Оп28_BYN→RUB!$A$2:$C$24,3,0),VLOOKUP((A1491-1),Оп28_BYN→RUB!$A$2:$C$24,3,0)),$B$2:$G$1990,5,0)-VLOOKUP(B1491,$B$2:$G$1990,5,0))/365+(VLOOKUP(IF(C1491="Нет",VLOOKUP(A1491,Оп28_BYN→RUB!$A$2:$C$24,3,0),VLOOKUP((A1491-1),Оп28_BYN→RUB!$A$2:$C$24,3,0)),$B$2:$G$1990,6,0)-VLOOKUP(B1491,$B$2:$G$1990,6,0))/366)</f>
        <v>80.149700782308216</v>
      </c>
      <c r="F1491" s="54">
        <f>COUNTIF(D1492:$D$1990,365)</f>
        <v>270</v>
      </c>
      <c r="G1491" s="54">
        <f>COUNTIF(D1492:$D$1990,366)</f>
        <v>229</v>
      </c>
    </row>
    <row r="1492" spans="1:7" x14ac:dyDescent="0.25">
      <c r="A1492" s="54">
        <f>COUNTIF($C$3:C1492,"Да")</f>
        <v>16</v>
      </c>
      <c r="B1492" s="53">
        <f t="shared" si="47"/>
        <v>46890</v>
      </c>
      <c r="C1492" s="53" t="str">
        <f>IF(ISERROR(VLOOKUP(B1492,Оп28_BYN→RUB!$C$3:$C$24,1,0)),"Нет","Да")</f>
        <v>Нет</v>
      </c>
      <c r="D1492" s="54">
        <f t="shared" si="46"/>
        <v>366</v>
      </c>
      <c r="E1492" s="55">
        <f>('Все выпуски'!$J$4*'Все выпуски'!$J$8)*((VLOOKUP(IF(C1492="Нет",VLOOKUP(A1492,Оп28_BYN→RUB!$A$2:$C$24,3,0),VLOOKUP((A1492-1),Оп28_BYN→RUB!$A$2:$C$24,3,0)),$B$2:$G$1990,5,0)-VLOOKUP(B1492,$B$2:$G$1990,5,0))/365+(VLOOKUP(IF(C1492="Нет",VLOOKUP(A1492,Оп28_BYN→RUB!$A$2:$C$24,3,0),VLOOKUP((A1492-1),Оп28_BYN→RUB!$A$2:$C$24,3,0)),$B$2:$G$1990,6,0)-VLOOKUP(B1492,$B$2:$G$1990,6,0))/366)</f>
        <v>86.828842514167235</v>
      </c>
      <c r="F1492" s="54">
        <f>COUNTIF(D1493:$D$1990,365)</f>
        <v>270</v>
      </c>
      <c r="G1492" s="54">
        <f>COUNTIF(D1493:$D$1990,366)</f>
        <v>228</v>
      </c>
    </row>
    <row r="1493" spans="1:7" x14ac:dyDescent="0.25">
      <c r="A1493" s="54">
        <f>COUNTIF($C$3:C1493,"Да")</f>
        <v>16</v>
      </c>
      <c r="B1493" s="53">
        <f t="shared" si="47"/>
        <v>46891</v>
      </c>
      <c r="C1493" s="53" t="str">
        <f>IF(ISERROR(VLOOKUP(B1493,Оп28_BYN→RUB!$C$3:$C$24,1,0)),"Нет","Да")</f>
        <v>Нет</v>
      </c>
      <c r="D1493" s="54">
        <f t="shared" si="46"/>
        <v>366</v>
      </c>
      <c r="E1493" s="55">
        <f>('Все выпуски'!$J$4*'Все выпуски'!$J$8)*((VLOOKUP(IF(C1493="Нет",VLOOKUP(A1493,Оп28_BYN→RUB!$A$2:$C$24,3,0),VLOOKUP((A1493-1),Оп28_BYN→RUB!$A$2:$C$24,3,0)),$B$2:$G$1990,5,0)-VLOOKUP(B1493,$B$2:$G$1990,5,0))/365+(VLOOKUP(IF(C1493="Нет",VLOOKUP(A1493,Оп28_BYN→RUB!$A$2:$C$24,3,0),VLOOKUP((A1493-1),Оп28_BYN→RUB!$A$2:$C$24,3,0)),$B$2:$G$1990,6,0)-VLOOKUP(B1493,$B$2:$G$1990,6,0))/366)</f>
        <v>93.507984246026254</v>
      </c>
      <c r="F1493" s="54">
        <f>COUNTIF(D1494:$D$1990,365)</f>
        <v>270</v>
      </c>
      <c r="G1493" s="54">
        <f>COUNTIF(D1494:$D$1990,366)</f>
        <v>227</v>
      </c>
    </row>
    <row r="1494" spans="1:7" x14ac:dyDescent="0.25">
      <c r="A1494" s="54">
        <f>COUNTIF($C$3:C1494,"Да")</f>
        <v>16</v>
      </c>
      <c r="B1494" s="53">
        <f t="shared" si="47"/>
        <v>46892</v>
      </c>
      <c r="C1494" s="53" t="str">
        <f>IF(ISERROR(VLOOKUP(B1494,Оп28_BYN→RUB!$C$3:$C$24,1,0)),"Нет","Да")</f>
        <v>Нет</v>
      </c>
      <c r="D1494" s="54">
        <f t="shared" si="46"/>
        <v>366</v>
      </c>
      <c r="E1494" s="55">
        <f>('Все выпуски'!$J$4*'Все выпуски'!$J$8)*((VLOOKUP(IF(C1494="Нет",VLOOKUP(A1494,Оп28_BYN→RUB!$A$2:$C$24,3,0),VLOOKUP((A1494-1),Оп28_BYN→RUB!$A$2:$C$24,3,0)),$B$2:$G$1990,5,0)-VLOOKUP(B1494,$B$2:$G$1990,5,0))/365+(VLOOKUP(IF(C1494="Нет",VLOOKUP(A1494,Оп28_BYN→RUB!$A$2:$C$24,3,0),VLOOKUP((A1494-1),Оп28_BYN→RUB!$A$2:$C$24,3,0)),$B$2:$G$1990,6,0)-VLOOKUP(B1494,$B$2:$G$1990,6,0))/366)</f>
        <v>100.18712597788526</v>
      </c>
      <c r="F1494" s="54">
        <f>COUNTIF(D1495:$D$1990,365)</f>
        <v>270</v>
      </c>
      <c r="G1494" s="54">
        <f>COUNTIF(D1495:$D$1990,366)</f>
        <v>226</v>
      </c>
    </row>
    <row r="1495" spans="1:7" x14ac:dyDescent="0.25">
      <c r="A1495" s="54">
        <f>COUNTIF($C$3:C1495,"Да")</f>
        <v>16</v>
      </c>
      <c r="B1495" s="53">
        <f t="shared" si="47"/>
        <v>46893</v>
      </c>
      <c r="C1495" s="53" t="str">
        <f>IF(ISERROR(VLOOKUP(B1495,Оп28_BYN→RUB!$C$3:$C$24,1,0)),"Нет","Да")</f>
        <v>Нет</v>
      </c>
      <c r="D1495" s="54">
        <f t="shared" si="46"/>
        <v>366</v>
      </c>
      <c r="E1495" s="55">
        <f>('Все выпуски'!$J$4*'Все выпуски'!$J$8)*((VLOOKUP(IF(C1495="Нет",VLOOKUP(A1495,Оп28_BYN→RUB!$A$2:$C$24,3,0),VLOOKUP((A1495-1),Оп28_BYN→RUB!$A$2:$C$24,3,0)),$B$2:$G$1990,5,0)-VLOOKUP(B1495,$B$2:$G$1990,5,0))/365+(VLOOKUP(IF(C1495="Нет",VLOOKUP(A1495,Оп28_BYN→RUB!$A$2:$C$24,3,0),VLOOKUP((A1495-1),Оп28_BYN→RUB!$A$2:$C$24,3,0)),$B$2:$G$1990,6,0)-VLOOKUP(B1495,$B$2:$G$1990,6,0))/366)</f>
        <v>106.86626770974429</v>
      </c>
      <c r="F1495" s="54">
        <f>COUNTIF(D1496:$D$1990,365)</f>
        <v>270</v>
      </c>
      <c r="G1495" s="54">
        <f>COUNTIF(D1496:$D$1990,366)</f>
        <v>225</v>
      </c>
    </row>
    <row r="1496" spans="1:7" x14ac:dyDescent="0.25">
      <c r="A1496" s="54">
        <f>COUNTIF($C$3:C1496,"Да")</f>
        <v>16</v>
      </c>
      <c r="B1496" s="53">
        <f t="shared" si="47"/>
        <v>46894</v>
      </c>
      <c r="C1496" s="53" t="str">
        <f>IF(ISERROR(VLOOKUP(B1496,Оп28_BYN→RUB!$C$3:$C$24,1,0)),"Нет","Да")</f>
        <v>Нет</v>
      </c>
      <c r="D1496" s="54">
        <f t="shared" si="46"/>
        <v>366</v>
      </c>
      <c r="E1496" s="55">
        <f>('Все выпуски'!$J$4*'Все выпуски'!$J$8)*((VLOOKUP(IF(C1496="Нет",VLOOKUP(A1496,Оп28_BYN→RUB!$A$2:$C$24,3,0),VLOOKUP((A1496-1),Оп28_BYN→RUB!$A$2:$C$24,3,0)),$B$2:$G$1990,5,0)-VLOOKUP(B1496,$B$2:$G$1990,5,0))/365+(VLOOKUP(IF(C1496="Нет",VLOOKUP(A1496,Оп28_BYN→RUB!$A$2:$C$24,3,0),VLOOKUP((A1496-1),Оп28_BYN→RUB!$A$2:$C$24,3,0)),$B$2:$G$1990,6,0)-VLOOKUP(B1496,$B$2:$G$1990,6,0))/366)</f>
        <v>113.54540944160331</v>
      </c>
      <c r="F1496" s="54">
        <f>COUNTIF(D1497:$D$1990,365)</f>
        <v>270</v>
      </c>
      <c r="G1496" s="54">
        <f>COUNTIF(D1497:$D$1990,366)</f>
        <v>224</v>
      </c>
    </row>
    <row r="1497" spans="1:7" x14ac:dyDescent="0.25">
      <c r="A1497" s="54">
        <f>COUNTIF($C$3:C1497,"Да")</f>
        <v>16</v>
      </c>
      <c r="B1497" s="53">
        <f t="shared" si="47"/>
        <v>46895</v>
      </c>
      <c r="C1497" s="53" t="str">
        <f>IF(ISERROR(VLOOKUP(B1497,Оп28_BYN→RUB!$C$3:$C$24,1,0)),"Нет","Да")</f>
        <v>Нет</v>
      </c>
      <c r="D1497" s="54">
        <f t="shared" si="46"/>
        <v>366</v>
      </c>
      <c r="E1497" s="55">
        <f>('Все выпуски'!$J$4*'Все выпуски'!$J$8)*((VLOOKUP(IF(C1497="Нет",VLOOKUP(A1497,Оп28_BYN→RUB!$A$2:$C$24,3,0),VLOOKUP((A1497-1),Оп28_BYN→RUB!$A$2:$C$24,3,0)),$B$2:$G$1990,5,0)-VLOOKUP(B1497,$B$2:$G$1990,5,0))/365+(VLOOKUP(IF(C1497="Нет",VLOOKUP(A1497,Оп28_BYN→RUB!$A$2:$C$24,3,0),VLOOKUP((A1497-1),Оп28_BYN→RUB!$A$2:$C$24,3,0)),$B$2:$G$1990,6,0)-VLOOKUP(B1497,$B$2:$G$1990,6,0))/366)</f>
        <v>120.22455117346233</v>
      </c>
      <c r="F1497" s="54">
        <f>COUNTIF(D1498:$D$1990,365)</f>
        <v>270</v>
      </c>
      <c r="G1497" s="54">
        <f>COUNTIF(D1498:$D$1990,366)</f>
        <v>223</v>
      </c>
    </row>
    <row r="1498" spans="1:7" x14ac:dyDescent="0.25">
      <c r="A1498" s="54">
        <f>COUNTIF($C$3:C1498,"Да")</f>
        <v>16</v>
      </c>
      <c r="B1498" s="53">
        <f t="shared" si="47"/>
        <v>46896</v>
      </c>
      <c r="C1498" s="53" t="str">
        <f>IF(ISERROR(VLOOKUP(B1498,Оп28_BYN→RUB!$C$3:$C$24,1,0)),"Нет","Да")</f>
        <v>Нет</v>
      </c>
      <c r="D1498" s="54">
        <f t="shared" si="46"/>
        <v>366</v>
      </c>
      <c r="E1498" s="55">
        <f>('Все выпуски'!$J$4*'Все выпуски'!$J$8)*((VLOOKUP(IF(C1498="Нет",VLOOKUP(A1498,Оп28_BYN→RUB!$A$2:$C$24,3,0),VLOOKUP((A1498-1),Оп28_BYN→RUB!$A$2:$C$24,3,0)),$B$2:$G$1990,5,0)-VLOOKUP(B1498,$B$2:$G$1990,5,0))/365+(VLOOKUP(IF(C1498="Нет",VLOOKUP(A1498,Оп28_BYN→RUB!$A$2:$C$24,3,0),VLOOKUP((A1498-1),Оп28_BYN→RUB!$A$2:$C$24,3,0)),$B$2:$G$1990,6,0)-VLOOKUP(B1498,$B$2:$G$1990,6,0))/366)</f>
        <v>126.90369290532135</v>
      </c>
      <c r="F1498" s="54">
        <f>COUNTIF(D1499:$D$1990,365)</f>
        <v>270</v>
      </c>
      <c r="G1498" s="54">
        <f>COUNTIF(D1499:$D$1990,366)</f>
        <v>222</v>
      </c>
    </row>
    <row r="1499" spans="1:7" x14ac:dyDescent="0.25">
      <c r="A1499" s="54">
        <f>COUNTIF($C$3:C1499,"Да")</f>
        <v>16</v>
      </c>
      <c r="B1499" s="53">
        <f t="shared" si="47"/>
        <v>46897</v>
      </c>
      <c r="C1499" s="53" t="str">
        <f>IF(ISERROR(VLOOKUP(B1499,Оп28_BYN→RUB!$C$3:$C$24,1,0)),"Нет","Да")</f>
        <v>Нет</v>
      </c>
      <c r="D1499" s="54">
        <f t="shared" si="46"/>
        <v>366</v>
      </c>
      <c r="E1499" s="55">
        <f>('Все выпуски'!$J$4*'Все выпуски'!$J$8)*((VLOOKUP(IF(C1499="Нет",VLOOKUP(A1499,Оп28_BYN→RUB!$A$2:$C$24,3,0),VLOOKUP((A1499-1),Оп28_BYN→RUB!$A$2:$C$24,3,0)),$B$2:$G$1990,5,0)-VLOOKUP(B1499,$B$2:$G$1990,5,0))/365+(VLOOKUP(IF(C1499="Нет",VLOOKUP(A1499,Оп28_BYN→RUB!$A$2:$C$24,3,0),VLOOKUP((A1499-1),Оп28_BYN→RUB!$A$2:$C$24,3,0)),$B$2:$G$1990,6,0)-VLOOKUP(B1499,$B$2:$G$1990,6,0))/366)</f>
        <v>133.58283463718035</v>
      </c>
      <c r="F1499" s="54">
        <f>COUNTIF(D1500:$D$1990,365)</f>
        <v>270</v>
      </c>
      <c r="G1499" s="54">
        <f>COUNTIF(D1500:$D$1990,366)</f>
        <v>221</v>
      </c>
    </row>
    <row r="1500" spans="1:7" x14ac:dyDescent="0.25">
      <c r="A1500" s="54">
        <f>COUNTIF($C$3:C1500,"Да")</f>
        <v>16</v>
      </c>
      <c r="B1500" s="53">
        <f t="shared" si="47"/>
        <v>46898</v>
      </c>
      <c r="C1500" s="53" t="str">
        <f>IF(ISERROR(VLOOKUP(B1500,Оп28_BYN→RUB!$C$3:$C$24,1,0)),"Нет","Да")</f>
        <v>Нет</v>
      </c>
      <c r="D1500" s="54">
        <f t="shared" si="46"/>
        <v>366</v>
      </c>
      <c r="E1500" s="55">
        <f>('Все выпуски'!$J$4*'Все выпуски'!$J$8)*((VLOOKUP(IF(C1500="Нет",VLOOKUP(A1500,Оп28_BYN→RUB!$A$2:$C$24,3,0),VLOOKUP((A1500-1),Оп28_BYN→RUB!$A$2:$C$24,3,0)),$B$2:$G$1990,5,0)-VLOOKUP(B1500,$B$2:$G$1990,5,0))/365+(VLOOKUP(IF(C1500="Нет",VLOOKUP(A1500,Оп28_BYN→RUB!$A$2:$C$24,3,0),VLOOKUP((A1500-1),Оп28_BYN→RUB!$A$2:$C$24,3,0)),$B$2:$G$1990,6,0)-VLOOKUP(B1500,$B$2:$G$1990,6,0))/366)</f>
        <v>140.26197636903939</v>
      </c>
      <c r="F1500" s="54">
        <f>COUNTIF(D1501:$D$1990,365)</f>
        <v>270</v>
      </c>
      <c r="G1500" s="54">
        <f>COUNTIF(D1501:$D$1990,366)</f>
        <v>220</v>
      </c>
    </row>
    <row r="1501" spans="1:7" x14ac:dyDescent="0.25">
      <c r="A1501" s="54">
        <f>COUNTIF($C$3:C1501,"Да")</f>
        <v>16</v>
      </c>
      <c r="B1501" s="53">
        <f t="shared" si="47"/>
        <v>46899</v>
      </c>
      <c r="C1501" s="53" t="str">
        <f>IF(ISERROR(VLOOKUP(B1501,Оп28_BYN→RUB!$C$3:$C$24,1,0)),"Нет","Да")</f>
        <v>Нет</v>
      </c>
      <c r="D1501" s="54">
        <f t="shared" si="46"/>
        <v>366</v>
      </c>
      <c r="E1501" s="55">
        <f>('Все выпуски'!$J$4*'Все выпуски'!$J$8)*((VLOOKUP(IF(C1501="Нет",VLOOKUP(A1501,Оп28_BYN→RUB!$A$2:$C$24,3,0),VLOOKUP((A1501-1),Оп28_BYN→RUB!$A$2:$C$24,3,0)),$B$2:$G$1990,5,0)-VLOOKUP(B1501,$B$2:$G$1990,5,0))/365+(VLOOKUP(IF(C1501="Нет",VLOOKUP(A1501,Оп28_BYN→RUB!$A$2:$C$24,3,0),VLOOKUP((A1501-1),Оп28_BYN→RUB!$A$2:$C$24,3,0)),$B$2:$G$1990,6,0)-VLOOKUP(B1501,$B$2:$G$1990,6,0))/366)</f>
        <v>146.94111810089839</v>
      </c>
      <c r="F1501" s="54">
        <f>COUNTIF(D1502:$D$1990,365)</f>
        <v>270</v>
      </c>
      <c r="G1501" s="54">
        <f>COUNTIF(D1502:$D$1990,366)</f>
        <v>219</v>
      </c>
    </row>
    <row r="1502" spans="1:7" x14ac:dyDescent="0.25">
      <c r="A1502" s="54">
        <f>COUNTIF($C$3:C1502,"Да")</f>
        <v>16</v>
      </c>
      <c r="B1502" s="53">
        <f t="shared" si="47"/>
        <v>46900</v>
      </c>
      <c r="C1502" s="53" t="str">
        <f>IF(ISERROR(VLOOKUP(B1502,Оп28_BYN→RUB!$C$3:$C$24,1,0)),"Нет","Да")</f>
        <v>Нет</v>
      </c>
      <c r="D1502" s="54">
        <f t="shared" si="46"/>
        <v>366</v>
      </c>
      <c r="E1502" s="55">
        <f>('Все выпуски'!$J$4*'Все выпуски'!$J$8)*((VLOOKUP(IF(C1502="Нет",VLOOKUP(A1502,Оп28_BYN→RUB!$A$2:$C$24,3,0),VLOOKUP((A1502-1),Оп28_BYN→RUB!$A$2:$C$24,3,0)),$B$2:$G$1990,5,0)-VLOOKUP(B1502,$B$2:$G$1990,5,0))/365+(VLOOKUP(IF(C1502="Нет",VLOOKUP(A1502,Оп28_BYN→RUB!$A$2:$C$24,3,0),VLOOKUP((A1502-1),Оп28_BYN→RUB!$A$2:$C$24,3,0)),$B$2:$G$1990,6,0)-VLOOKUP(B1502,$B$2:$G$1990,6,0))/366)</f>
        <v>153.62025983275743</v>
      </c>
      <c r="F1502" s="54">
        <f>COUNTIF(D1503:$D$1990,365)</f>
        <v>270</v>
      </c>
      <c r="G1502" s="54">
        <f>COUNTIF(D1503:$D$1990,366)</f>
        <v>218</v>
      </c>
    </row>
    <row r="1503" spans="1:7" x14ac:dyDescent="0.25">
      <c r="A1503" s="54">
        <f>COUNTIF($C$3:C1503,"Да")</f>
        <v>16</v>
      </c>
      <c r="B1503" s="53">
        <f t="shared" si="47"/>
        <v>46901</v>
      </c>
      <c r="C1503" s="53" t="str">
        <f>IF(ISERROR(VLOOKUP(B1503,Оп28_BYN→RUB!$C$3:$C$24,1,0)),"Нет","Да")</f>
        <v>Нет</v>
      </c>
      <c r="D1503" s="54">
        <f t="shared" si="46"/>
        <v>366</v>
      </c>
      <c r="E1503" s="55">
        <f>('Все выпуски'!$J$4*'Все выпуски'!$J$8)*((VLOOKUP(IF(C1503="Нет",VLOOKUP(A1503,Оп28_BYN→RUB!$A$2:$C$24,3,0),VLOOKUP((A1503-1),Оп28_BYN→RUB!$A$2:$C$24,3,0)),$B$2:$G$1990,5,0)-VLOOKUP(B1503,$B$2:$G$1990,5,0))/365+(VLOOKUP(IF(C1503="Нет",VLOOKUP(A1503,Оп28_BYN→RUB!$A$2:$C$24,3,0),VLOOKUP((A1503-1),Оп28_BYN→RUB!$A$2:$C$24,3,0)),$B$2:$G$1990,6,0)-VLOOKUP(B1503,$B$2:$G$1990,6,0))/366)</f>
        <v>160.29940156461643</v>
      </c>
      <c r="F1503" s="54">
        <f>COUNTIF(D1504:$D$1990,365)</f>
        <v>270</v>
      </c>
      <c r="G1503" s="54">
        <f>COUNTIF(D1504:$D$1990,366)</f>
        <v>217</v>
      </c>
    </row>
    <row r="1504" spans="1:7" x14ac:dyDescent="0.25">
      <c r="A1504" s="54">
        <f>COUNTIF($C$3:C1504,"Да")</f>
        <v>16</v>
      </c>
      <c r="B1504" s="53">
        <f t="shared" si="47"/>
        <v>46902</v>
      </c>
      <c r="C1504" s="53" t="str">
        <f>IF(ISERROR(VLOOKUP(B1504,Оп28_BYN→RUB!$C$3:$C$24,1,0)),"Нет","Да")</f>
        <v>Нет</v>
      </c>
      <c r="D1504" s="54">
        <f t="shared" si="46"/>
        <v>366</v>
      </c>
      <c r="E1504" s="55">
        <f>('Все выпуски'!$J$4*'Все выпуски'!$J$8)*((VLOOKUP(IF(C1504="Нет",VLOOKUP(A1504,Оп28_BYN→RUB!$A$2:$C$24,3,0),VLOOKUP((A1504-1),Оп28_BYN→RUB!$A$2:$C$24,3,0)),$B$2:$G$1990,5,0)-VLOOKUP(B1504,$B$2:$G$1990,5,0))/365+(VLOOKUP(IF(C1504="Нет",VLOOKUP(A1504,Оп28_BYN→RUB!$A$2:$C$24,3,0),VLOOKUP((A1504-1),Оп28_BYN→RUB!$A$2:$C$24,3,0)),$B$2:$G$1990,6,0)-VLOOKUP(B1504,$B$2:$G$1990,6,0))/366)</f>
        <v>166.97854329647546</v>
      </c>
      <c r="F1504" s="54">
        <f>COUNTIF(D1505:$D$1990,365)</f>
        <v>270</v>
      </c>
      <c r="G1504" s="54">
        <f>COUNTIF(D1505:$D$1990,366)</f>
        <v>216</v>
      </c>
    </row>
    <row r="1505" spans="1:7" x14ac:dyDescent="0.25">
      <c r="A1505" s="54">
        <f>COUNTIF($C$3:C1505,"Да")</f>
        <v>16</v>
      </c>
      <c r="B1505" s="53">
        <f t="shared" si="47"/>
        <v>46903</v>
      </c>
      <c r="C1505" s="53" t="str">
        <f>IF(ISERROR(VLOOKUP(B1505,Оп28_BYN→RUB!$C$3:$C$24,1,0)),"Нет","Да")</f>
        <v>Нет</v>
      </c>
      <c r="D1505" s="54">
        <f t="shared" si="46"/>
        <v>366</v>
      </c>
      <c r="E1505" s="55">
        <f>('Все выпуски'!$J$4*'Все выпуски'!$J$8)*((VLOOKUP(IF(C1505="Нет",VLOOKUP(A1505,Оп28_BYN→RUB!$A$2:$C$24,3,0),VLOOKUP((A1505-1),Оп28_BYN→RUB!$A$2:$C$24,3,0)),$B$2:$G$1990,5,0)-VLOOKUP(B1505,$B$2:$G$1990,5,0))/365+(VLOOKUP(IF(C1505="Нет",VLOOKUP(A1505,Оп28_BYN→RUB!$A$2:$C$24,3,0),VLOOKUP((A1505-1),Оп28_BYN→RUB!$A$2:$C$24,3,0)),$B$2:$G$1990,6,0)-VLOOKUP(B1505,$B$2:$G$1990,6,0))/366)</f>
        <v>173.65768502833447</v>
      </c>
      <c r="F1505" s="54">
        <f>COUNTIF(D1506:$D$1990,365)</f>
        <v>270</v>
      </c>
      <c r="G1505" s="54">
        <f>COUNTIF(D1506:$D$1990,366)</f>
        <v>215</v>
      </c>
    </row>
    <row r="1506" spans="1:7" x14ac:dyDescent="0.25">
      <c r="A1506" s="54">
        <f>COUNTIF($C$3:C1506,"Да")</f>
        <v>16</v>
      </c>
      <c r="B1506" s="53">
        <f t="shared" si="47"/>
        <v>46904</v>
      </c>
      <c r="C1506" s="53" t="str">
        <f>IF(ISERROR(VLOOKUP(B1506,Оп28_BYN→RUB!$C$3:$C$24,1,0)),"Нет","Да")</f>
        <v>Нет</v>
      </c>
      <c r="D1506" s="54">
        <f t="shared" si="46"/>
        <v>366</v>
      </c>
      <c r="E1506" s="55">
        <f>('Все выпуски'!$J$4*'Все выпуски'!$J$8)*((VLOOKUP(IF(C1506="Нет",VLOOKUP(A1506,Оп28_BYN→RUB!$A$2:$C$24,3,0),VLOOKUP((A1506-1),Оп28_BYN→RUB!$A$2:$C$24,3,0)),$B$2:$G$1990,5,0)-VLOOKUP(B1506,$B$2:$G$1990,5,0))/365+(VLOOKUP(IF(C1506="Нет",VLOOKUP(A1506,Оп28_BYN→RUB!$A$2:$C$24,3,0),VLOOKUP((A1506-1),Оп28_BYN→RUB!$A$2:$C$24,3,0)),$B$2:$G$1990,6,0)-VLOOKUP(B1506,$B$2:$G$1990,6,0))/366)</f>
        <v>180.33682676019347</v>
      </c>
      <c r="F1506" s="54">
        <f>COUNTIF(D1507:$D$1990,365)</f>
        <v>270</v>
      </c>
      <c r="G1506" s="54">
        <f>COUNTIF(D1507:$D$1990,366)</f>
        <v>214</v>
      </c>
    </row>
    <row r="1507" spans="1:7" x14ac:dyDescent="0.25">
      <c r="A1507" s="54">
        <f>COUNTIF($C$3:C1507,"Да")</f>
        <v>16</v>
      </c>
      <c r="B1507" s="53">
        <f t="shared" si="47"/>
        <v>46905</v>
      </c>
      <c r="C1507" s="53" t="str">
        <f>IF(ISERROR(VLOOKUP(B1507,Оп28_BYN→RUB!$C$3:$C$24,1,0)),"Нет","Да")</f>
        <v>Нет</v>
      </c>
      <c r="D1507" s="54">
        <f t="shared" si="46"/>
        <v>366</v>
      </c>
      <c r="E1507" s="55">
        <f>('Все выпуски'!$J$4*'Все выпуски'!$J$8)*((VLOOKUP(IF(C1507="Нет",VLOOKUP(A1507,Оп28_BYN→RUB!$A$2:$C$24,3,0),VLOOKUP((A1507-1),Оп28_BYN→RUB!$A$2:$C$24,3,0)),$B$2:$G$1990,5,0)-VLOOKUP(B1507,$B$2:$G$1990,5,0))/365+(VLOOKUP(IF(C1507="Нет",VLOOKUP(A1507,Оп28_BYN→RUB!$A$2:$C$24,3,0),VLOOKUP((A1507-1),Оп28_BYN→RUB!$A$2:$C$24,3,0)),$B$2:$G$1990,6,0)-VLOOKUP(B1507,$B$2:$G$1990,6,0))/366)</f>
        <v>187.01596849205251</v>
      </c>
      <c r="F1507" s="54">
        <f>COUNTIF(D1508:$D$1990,365)</f>
        <v>270</v>
      </c>
      <c r="G1507" s="54">
        <f>COUNTIF(D1508:$D$1990,366)</f>
        <v>213</v>
      </c>
    </row>
    <row r="1508" spans="1:7" x14ac:dyDescent="0.25">
      <c r="A1508" s="54">
        <f>COUNTIF($C$3:C1508,"Да")</f>
        <v>16</v>
      </c>
      <c r="B1508" s="53">
        <f t="shared" si="47"/>
        <v>46906</v>
      </c>
      <c r="C1508" s="53" t="str">
        <f>IF(ISERROR(VLOOKUP(B1508,Оп28_BYN→RUB!$C$3:$C$24,1,0)),"Нет","Да")</f>
        <v>Нет</v>
      </c>
      <c r="D1508" s="54">
        <f t="shared" si="46"/>
        <v>366</v>
      </c>
      <c r="E1508" s="55">
        <f>('Все выпуски'!$J$4*'Все выпуски'!$J$8)*((VLOOKUP(IF(C1508="Нет",VLOOKUP(A1508,Оп28_BYN→RUB!$A$2:$C$24,3,0),VLOOKUP((A1508-1),Оп28_BYN→RUB!$A$2:$C$24,3,0)),$B$2:$G$1990,5,0)-VLOOKUP(B1508,$B$2:$G$1990,5,0))/365+(VLOOKUP(IF(C1508="Нет",VLOOKUP(A1508,Оп28_BYN→RUB!$A$2:$C$24,3,0),VLOOKUP((A1508-1),Оп28_BYN→RUB!$A$2:$C$24,3,0)),$B$2:$G$1990,6,0)-VLOOKUP(B1508,$B$2:$G$1990,6,0))/366)</f>
        <v>193.69511022391154</v>
      </c>
      <c r="F1508" s="54">
        <f>COUNTIF(D1509:$D$1990,365)</f>
        <v>270</v>
      </c>
      <c r="G1508" s="54">
        <f>COUNTIF(D1509:$D$1990,366)</f>
        <v>212</v>
      </c>
    </row>
    <row r="1509" spans="1:7" x14ac:dyDescent="0.25">
      <c r="A1509" s="54">
        <f>COUNTIF($C$3:C1509,"Да")</f>
        <v>16</v>
      </c>
      <c r="B1509" s="53">
        <f t="shared" si="47"/>
        <v>46907</v>
      </c>
      <c r="C1509" s="53" t="str">
        <f>IF(ISERROR(VLOOKUP(B1509,Оп28_BYN→RUB!$C$3:$C$24,1,0)),"Нет","Да")</f>
        <v>Нет</v>
      </c>
      <c r="D1509" s="54">
        <f t="shared" si="46"/>
        <v>366</v>
      </c>
      <c r="E1509" s="55">
        <f>('Все выпуски'!$J$4*'Все выпуски'!$J$8)*((VLOOKUP(IF(C1509="Нет",VLOOKUP(A1509,Оп28_BYN→RUB!$A$2:$C$24,3,0),VLOOKUP((A1509-1),Оп28_BYN→RUB!$A$2:$C$24,3,0)),$B$2:$G$1990,5,0)-VLOOKUP(B1509,$B$2:$G$1990,5,0))/365+(VLOOKUP(IF(C1509="Нет",VLOOKUP(A1509,Оп28_BYN→RUB!$A$2:$C$24,3,0),VLOOKUP((A1509-1),Оп28_BYN→RUB!$A$2:$C$24,3,0)),$B$2:$G$1990,6,0)-VLOOKUP(B1509,$B$2:$G$1990,6,0))/366)</f>
        <v>200.37425195577052</v>
      </c>
      <c r="F1509" s="54">
        <f>COUNTIF(D1510:$D$1990,365)</f>
        <v>270</v>
      </c>
      <c r="G1509" s="54">
        <f>COUNTIF(D1510:$D$1990,366)</f>
        <v>211</v>
      </c>
    </row>
    <row r="1510" spans="1:7" x14ac:dyDescent="0.25">
      <c r="A1510" s="54">
        <f>COUNTIF($C$3:C1510,"Да")</f>
        <v>16</v>
      </c>
      <c r="B1510" s="53">
        <f t="shared" si="47"/>
        <v>46908</v>
      </c>
      <c r="C1510" s="53" t="str">
        <f>IF(ISERROR(VLOOKUP(B1510,Оп28_BYN→RUB!$C$3:$C$24,1,0)),"Нет","Да")</f>
        <v>Нет</v>
      </c>
      <c r="D1510" s="54">
        <f t="shared" si="46"/>
        <v>366</v>
      </c>
      <c r="E1510" s="55">
        <f>('Все выпуски'!$J$4*'Все выпуски'!$J$8)*((VLOOKUP(IF(C1510="Нет",VLOOKUP(A1510,Оп28_BYN→RUB!$A$2:$C$24,3,0),VLOOKUP((A1510-1),Оп28_BYN→RUB!$A$2:$C$24,3,0)),$B$2:$G$1990,5,0)-VLOOKUP(B1510,$B$2:$G$1990,5,0))/365+(VLOOKUP(IF(C1510="Нет",VLOOKUP(A1510,Оп28_BYN→RUB!$A$2:$C$24,3,0),VLOOKUP((A1510-1),Оп28_BYN→RUB!$A$2:$C$24,3,0)),$B$2:$G$1990,6,0)-VLOOKUP(B1510,$B$2:$G$1990,6,0))/366)</f>
        <v>207.05339368762955</v>
      </c>
      <c r="F1510" s="54">
        <f>COUNTIF(D1511:$D$1990,365)</f>
        <v>270</v>
      </c>
      <c r="G1510" s="54">
        <f>COUNTIF(D1511:$D$1990,366)</f>
        <v>210</v>
      </c>
    </row>
    <row r="1511" spans="1:7" x14ac:dyDescent="0.25">
      <c r="A1511" s="54">
        <f>COUNTIF($C$3:C1511,"Да")</f>
        <v>16</v>
      </c>
      <c r="B1511" s="53">
        <f t="shared" si="47"/>
        <v>46909</v>
      </c>
      <c r="C1511" s="53" t="str">
        <f>IF(ISERROR(VLOOKUP(B1511,Оп28_BYN→RUB!$C$3:$C$24,1,0)),"Нет","Да")</f>
        <v>Нет</v>
      </c>
      <c r="D1511" s="54">
        <f t="shared" si="46"/>
        <v>366</v>
      </c>
      <c r="E1511" s="55">
        <f>('Все выпуски'!$J$4*'Все выпуски'!$J$8)*((VLOOKUP(IF(C1511="Нет",VLOOKUP(A1511,Оп28_BYN→RUB!$A$2:$C$24,3,0),VLOOKUP((A1511-1),Оп28_BYN→RUB!$A$2:$C$24,3,0)),$B$2:$G$1990,5,0)-VLOOKUP(B1511,$B$2:$G$1990,5,0))/365+(VLOOKUP(IF(C1511="Нет",VLOOKUP(A1511,Оп28_BYN→RUB!$A$2:$C$24,3,0),VLOOKUP((A1511-1),Оп28_BYN→RUB!$A$2:$C$24,3,0)),$B$2:$G$1990,6,0)-VLOOKUP(B1511,$B$2:$G$1990,6,0))/366)</f>
        <v>213.73253541948858</v>
      </c>
      <c r="F1511" s="54">
        <f>COUNTIF(D1512:$D$1990,365)</f>
        <v>270</v>
      </c>
      <c r="G1511" s="54">
        <f>COUNTIF(D1512:$D$1990,366)</f>
        <v>209</v>
      </c>
    </row>
    <row r="1512" spans="1:7" x14ac:dyDescent="0.25">
      <c r="A1512" s="54">
        <f>COUNTIF($C$3:C1512,"Да")</f>
        <v>16</v>
      </c>
      <c r="B1512" s="53">
        <f t="shared" si="47"/>
        <v>46910</v>
      </c>
      <c r="C1512" s="53" t="str">
        <f>IF(ISERROR(VLOOKUP(B1512,Оп28_BYN→RUB!$C$3:$C$24,1,0)),"Нет","Да")</f>
        <v>Нет</v>
      </c>
      <c r="D1512" s="54">
        <f t="shared" si="46"/>
        <v>366</v>
      </c>
      <c r="E1512" s="55">
        <f>('Все выпуски'!$J$4*'Все выпуски'!$J$8)*((VLOOKUP(IF(C1512="Нет",VLOOKUP(A1512,Оп28_BYN→RUB!$A$2:$C$24,3,0),VLOOKUP((A1512-1),Оп28_BYN→RUB!$A$2:$C$24,3,0)),$B$2:$G$1990,5,0)-VLOOKUP(B1512,$B$2:$G$1990,5,0))/365+(VLOOKUP(IF(C1512="Нет",VLOOKUP(A1512,Оп28_BYN→RUB!$A$2:$C$24,3,0),VLOOKUP((A1512-1),Оп28_BYN→RUB!$A$2:$C$24,3,0)),$B$2:$G$1990,6,0)-VLOOKUP(B1512,$B$2:$G$1990,6,0))/366)</f>
        <v>220.41167715134762</v>
      </c>
      <c r="F1512" s="54">
        <f>COUNTIF(D1513:$D$1990,365)</f>
        <v>270</v>
      </c>
      <c r="G1512" s="54">
        <f>COUNTIF(D1513:$D$1990,366)</f>
        <v>208</v>
      </c>
    </row>
    <row r="1513" spans="1:7" x14ac:dyDescent="0.25">
      <c r="A1513" s="54">
        <f>COUNTIF($C$3:C1513,"Да")</f>
        <v>16</v>
      </c>
      <c r="B1513" s="53">
        <f t="shared" si="47"/>
        <v>46911</v>
      </c>
      <c r="C1513" s="53" t="str">
        <f>IF(ISERROR(VLOOKUP(B1513,Оп28_BYN→RUB!$C$3:$C$24,1,0)),"Нет","Да")</f>
        <v>Нет</v>
      </c>
      <c r="D1513" s="54">
        <f t="shared" si="46"/>
        <v>366</v>
      </c>
      <c r="E1513" s="55">
        <f>('Все выпуски'!$J$4*'Все выпуски'!$J$8)*((VLOOKUP(IF(C1513="Нет",VLOOKUP(A1513,Оп28_BYN→RUB!$A$2:$C$24,3,0),VLOOKUP((A1513-1),Оп28_BYN→RUB!$A$2:$C$24,3,0)),$B$2:$G$1990,5,0)-VLOOKUP(B1513,$B$2:$G$1990,5,0))/365+(VLOOKUP(IF(C1513="Нет",VLOOKUP(A1513,Оп28_BYN→RUB!$A$2:$C$24,3,0),VLOOKUP((A1513-1),Оп28_BYN→RUB!$A$2:$C$24,3,0)),$B$2:$G$1990,6,0)-VLOOKUP(B1513,$B$2:$G$1990,6,0))/366)</f>
        <v>227.09081888320662</v>
      </c>
      <c r="F1513" s="54">
        <f>COUNTIF(D1514:$D$1990,365)</f>
        <v>270</v>
      </c>
      <c r="G1513" s="54">
        <f>COUNTIF(D1514:$D$1990,366)</f>
        <v>207</v>
      </c>
    </row>
    <row r="1514" spans="1:7" x14ac:dyDescent="0.25">
      <c r="A1514" s="54">
        <f>COUNTIF($C$3:C1514,"Да")</f>
        <v>16</v>
      </c>
      <c r="B1514" s="53">
        <f t="shared" si="47"/>
        <v>46912</v>
      </c>
      <c r="C1514" s="53" t="str">
        <f>IF(ISERROR(VLOOKUP(B1514,Оп28_BYN→RUB!$C$3:$C$24,1,0)),"Нет","Да")</f>
        <v>Нет</v>
      </c>
      <c r="D1514" s="54">
        <f t="shared" si="46"/>
        <v>366</v>
      </c>
      <c r="E1514" s="55">
        <f>('Все выпуски'!$J$4*'Все выпуски'!$J$8)*((VLOOKUP(IF(C1514="Нет",VLOOKUP(A1514,Оп28_BYN→RUB!$A$2:$C$24,3,0),VLOOKUP((A1514-1),Оп28_BYN→RUB!$A$2:$C$24,3,0)),$B$2:$G$1990,5,0)-VLOOKUP(B1514,$B$2:$G$1990,5,0))/365+(VLOOKUP(IF(C1514="Нет",VLOOKUP(A1514,Оп28_BYN→RUB!$A$2:$C$24,3,0),VLOOKUP((A1514-1),Оп28_BYN→RUB!$A$2:$C$24,3,0)),$B$2:$G$1990,6,0)-VLOOKUP(B1514,$B$2:$G$1990,6,0))/366)</f>
        <v>233.76996061506563</v>
      </c>
      <c r="F1514" s="54">
        <f>COUNTIF(D1515:$D$1990,365)</f>
        <v>270</v>
      </c>
      <c r="G1514" s="54">
        <f>COUNTIF(D1515:$D$1990,366)</f>
        <v>206</v>
      </c>
    </row>
    <row r="1515" spans="1:7" x14ac:dyDescent="0.25">
      <c r="A1515" s="54">
        <f>COUNTIF($C$3:C1515,"Да")</f>
        <v>16</v>
      </c>
      <c r="B1515" s="53">
        <f t="shared" si="47"/>
        <v>46913</v>
      </c>
      <c r="C1515" s="53" t="str">
        <f>IF(ISERROR(VLOOKUP(B1515,Оп28_BYN→RUB!$C$3:$C$24,1,0)),"Нет","Да")</f>
        <v>Нет</v>
      </c>
      <c r="D1515" s="54">
        <f t="shared" si="46"/>
        <v>366</v>
      </c>
      <c r="E1515" s="55">
        <f>('Все выпуски'!$J$4*'Все выпуски'!$J$8)*((VLOOKUP(IF(C1515="Нет",VLOOKUP(A1515,Оп28_BYN→RUB!$A$2:$C$24,3,0),VLOOKUP((A1515-1),Оп28_BYN→RUB!$A$2:$C$24,3,0)),$B$2:$G$1990,5,0)-VLOOKUP(B1515,$B$2:$G$1990,5,0))/365+(VLOOKUP(IF(C1515="Нет",VLOOKUP(A1515,Оп28_BYN→RUB!$A$2:$C$24,3,0),VLOOKUP((A1515-1),Оп28_BYN→RUB!$A$2:$C$24,3,0)),$B$2:$G$1990,6,0)-VLOOKUP(B1515,$B$2:$G$1990,6,0))/366)</f>
        <v>240.44910234692466</v>
      </c>
      <c r="F1515" s="54">
        <f>COUNTIF(D1516:$D$1990,365)</f>
        <v>270</v>
      </c>
      <c r="G1515" s="54">
        <f>COUNTIF(D1516:$D$1990,366)</f>
        <v>205</v>
      </c>
    </row>
    <row r="1516" spans="1:7" x14ac:dyDescent="0.25">
      <c r="A1516" s="54">
        <f>COUNTIF($C$3:C1516,"Да")</f>
        <v>16</v>
      </c>
      <c r="B1516" s="53">
        <f t="shared" si="47"/>
        <v>46914</v>
      </c>
      <c r="C1516" s="53" t="str">
        <f>IF(ISERROR(VLOOKUP(B1516,Оп28_BYN→RUB!$C$3:$C$24,1,0)),"Нет","Да")</f>
        <v>Нет</v>
      </c>
      <c r="D1516" s="54">
        <f t="shared" si="46"/>
        <v>366</v>
      </c>
      <c r="E1516" s="55">
        <f>('Все выпуски'!$J$4*'Все выпуски'!$J$8)*((VLOOKUP(IF(C1516="Нет",VLOOKUP(A1516,Оп28_BYN→RUB!$A$2:$C$24,3,0),VLOOKUP((A1516-1),Оп28_BYN→RUB!$A$2:$C$24,3,0)),$B$2:$G$1990,5,0)-VLOOKUP(B1516,$B$2:$G$1990,5,0))/365+(VLOOKUP(IF(C1516="Нет",VLOOKUP(A1516,Оп28_BYN→RUB!$A$2:$C$24,3,0),VLOOKUP((A1516-1),Оп28_BYN→RUB!$A$2:$C$24,3,0)),$B$2:$G$1990,6,0)-VLOOKUP(B1516,$B$2:$G$1990,6,0))/366)</f>
        <v>247.12824407878367</v>
      </c>
      <c r="F1516" s="54">
        <f>COUNTIF(D1517:$D$1990,365)</f>
        <v>270</v>
      </c>
      <c r="G1516" s="54">
        <f>COUNTIF(D1517:$D$1990,366)</f>
        <v>204</v>
      </c>
    </row>
    <row r="1517" spans="1:7" x14ac:dyDescent="0.25">
      <c r="A1517" s="54">
        <f>COUNTIF($C$3:C1517,"Да")</f>
        <v>16</v>
      </c>
      <c r="B1517" s="53">
        <f t="shared" si="47"/>
        <v>46915</v>
      </c>
      <c r="C1517" s="53" t="str">
        <f>IF(ISERROR(VLOOKUP(B1517,Оп28_BYN→RUB!$C$3:$C$24,1,0)),"Нет","Да")</f>
        <v>Нет</v>
      </c>
      <c r="D1517" s="54">
        <f t="shared" si="46"/>
        <v>366</v>
      </c>
      <c r="E1517" s="55">
        <f>('Все выпуски'!$J$4*'Все выпуски'!$J$8)*((VLOOKUP(IF(C1517="Нет",VLOOKUP(A1517,Оп28_BYN→RUB!$A$2:$C$24,3,0),VLOOKUP((A1517-1),Оп28_BYN→RUB!$A$2:$C$24,3,0)),$B$2:$G$1990,5,0)-VLOOKUP(B1517,$B$2:$G$1990,5,0))/365+(VLOOKUP(IF(C1517="Нет",VLOOKUP(A1517,Оп28_BYN→RUB!$A$2:$C$24,3,0),VLOOKUP((A1517-1),Оп28_BYN→RUB!$A$2:$C$24,3,0)),$B$2:$G$1990,6,0)-VLOOKUP(B1517,$B$2:$G$1990,6,0))/366)</f>
        <v>253.8073858106427</v>
      </c>
      <c r="F1517" s="54">
        <f>COUNTIF(D1518:$D$1990,365)</f>
        <v>270</v>
      </c>
      <c r="G1517" s="54">
        <f>COUNTIF(D1518:$D$1990,366)</f>
        <v>203</v>
      </c>
    </row>
    <row r="1518" spans="1:7" x14ac:dyDescent="0.25">
      <c r="A1518" s="54">
        <f>COUNTIF($C$3:C1518,"Да")</f>
        <v>16</v>
      </c>
      <c r="B1518" s="53">
        <f t="shared" si="47"/>
        <v>46916</v>
      </c>
      <c r="C1518" s="53" t="str">
        <f>IF(ISERROR(VLOOKUP(B1518,Оп28_BYN→RUB!$C$3:$C$24,1,0)),"Нет","Да")</f>
        <v>Нет</v>
      </c>
      <c r="D1518" s="54">
        <f t="shared" si="46"/>
        <v>366</v>
      </c>
      <c r="E1518" s="55">
        <f>('Все выпуски'!$J$4*'Все выпуски'!$J$8)*((VLOOKUP(IF(C1518="Нет",VLOOKUP(A1518,Оп28_BYN→RUB!$A$2:$C$24,3,0),VLOOKUP((A1518-1),Оп28_BYN→RUB!$A$2:$C$24,3,0)),$B$2:$G$1990,5,0)-VLOOKUP(B1518,$B$2:$G$1990,5,0))/365+(VLOOKUP(IF(C1518="Нет",VLOOKUP(A1518,Оп28_BYN→RUB!$A$2:$C$24,3,0),VLOOKUP((A1518-1),Оп28_BYN→RUB!$A$2:$C$24,3,0)),$B$2:$G$1990,6,0)-VLOOKUP(B1518,$B$2:$G$1990,6,0))/366)</f>
        <v>260.48652754250168</v>
      </c>
      <c r="F1518" s="54">
        <f>COUNTIF(D1519:$D$1990,365)</f>
        <v>270</v>
      </c>
      <c r="G1518" s="54">
        <f>COUNTIF(D1519:$D$1990,366)</f>
        <v>202</v>
      </c>
    </row>
    <row r="1519" spans="1:7" x14ac:dyDescent="0.25">
      <c r="A1519" s="54">
        <f>COUNTIF($C$3:C1519,"Да")</f>
        <v>16</v>
      </c>
      <c r="B1519" s="53">
        <f t="shared" si="47"/>
        <v>46917</v>
      </c>
      <c r="C1519" s="53" t="str">
        <f>IF(ISERROR(VLOOKUP(B1519,Оп28_BYN→RUB!$C$3:$C$24,1,0)),"Нет","Да")</f>
        <v>Нет</v>
      </c>
      <c r="D1519" s="54">
        <f t="shared" si="46"/>
        <v>366</v>
      </c>
      <c r="E1519" s="55">
        <f>('Все выпуски'!$J$4*'Все выпуски'!$J$8)*((VLOOKUP(IF(C1519="Нет",VLOOKUP(A1519,Оп28_BYN→RUB!$A$2:$C$24,3,0),VLOOKUP((A1519-1),Оп28_BYN→RUB!$A$2:$C$24,3,0)),$B$2:$G$1990,5,0)-VLOOKUP(B1519,$B$2:$G$1990,5,0))/365+(VLOOKUP(IF(C1519="Нет",VLOOKUP(A1519,Оп28_BYN→RUB!$A$2:$C$24,3,0),VLOOKUP((A1519-1),Оп28_BYN→RUB!$A$2:$C$24,3,0)),$B$2:$G$1990,6,0)-VLOOKUP(B1519,$B$2:$G$1990,6,0))/366)</f>
        <v>267.16566927436071</v>
      </c>
      <c r="F1519" s="54">
        <f>COUNTIF(D1520:$D$1990,365)</f>
        <v>270</v>
      </c>
      <c r="G1519" s="54">
        <f>COUNTIF(D1520:$D$1990,366)</f>
        <v>201</v>
      </c>
    </row>
    <row r="1520" spans="1:7" x14ac:dyDescent="0.25">
      <c r="A1520" s="54">
        <f>COUNTIF($C$3:C1520,"Да")</f>
        <v>16</v>
      </c>
      <c r="B1520" s="53">
        <f t="shared" si="47"/>
        <v>46918</v>
      </c>
      <c r="C1520" s="53" t="str">
        <f>IF(ISERROR(VLOOKUP(B1520,Оп28_BYN→RUB!$C$3:$C$24,1,0)),"Нет","Да")</f>
        <v>Нет</v>
      </c>
      <c r="D1520" s="54">
        <f t="shared" si="46"/>
        <v>366</v>
      </c>
      <c r="E1520" s="55">
        <f>('Все выпуски'!$J$4*'Все выпуски'!$J$8)*((VLOOKUP(IF(C1520="Нет",VLOOKUP(A1520,Оп28_BYN→RUB!$A$2:$C$24,3,0),VLOOKUP((A1520-1),Оп28_BYN→RUB!$A$2:$C$24,3,0)),$B$2:$G$1990,5,0)-VLOOKUP(B1520,$B$2:$G$1990,5,0))/365+(VLOOKUP(IF(C1520="Нет",VLOOKUP(A1520,Оп28_BYN→RUB!$A$2:$C$24,3,0),VLOOKUP((A1520-1),Оп28_BYN→RUB!$A$2:$C$24,3,0)),$B$2:$G$1990,6,0)-VLOOKUP(B1520,$B$2:$G$1990,6,0))/366)</f>
        <v>273.84481100621974</v>
      </c>
      <c r="F1520" s="54">
        <f>COUNTIF(D1521:$D$1990,365)</f>
        <v>270</v>
      </c>
      <c r="G1520" s="54">
        <f>COUNTIF(D1521:$D$1990,366)</f>
        <v>200</v>
      </c>
    </row>
    <row r="1521" spans="1:7" x14ac:dyDescent="0.25">
      <c r="A1521" s="54">
        <f>COUNTIF($C$3:C1521,"Да")</f>
        <v>16</v>
      </c>
      <c r="B1521" s="53">
        <f t="shared" si="47"/>
        <v>46919</v>
      </c>
      <c r="C1521" s="53" t="str">
        <f>IF(ISERROR(VLOOKUP(B1521,Оп28_BYN→RUB!$C$3:$C$24,1,0)),"Нет","Да")</f>
        <v>Нет</v>
      </c>
      <c r="D1521" s="54">
        <f t="shared" si="46"/>
        <v>366</v>
      </c>
      <c r="E1521" s="55">
        <f>('Все выпуски'!$J$4*'Все выпуски'!$J$8)*((VLOOKUP(IF(C1521="Нет",VLOOKUP(A1521,Оп28_BYN→RUB!$A$2:$C$24,3,0),VLOOKUP((A1521-1),Оп28_BYN→RUB!$A$2:$C$24,3,0)),$B$2:$G$1990,5,0)-VLOOKUP(B1521,$B$2:$G$1990,5,0))/365+(VLOOKUP(IF(C1521="Нет",VLOOKUP(A1521,Оп28_BYN→RUB!$A$2:$C$24,3,0),VLOOKUP((A1521-1),Оп28_BYN→RUB!$A$2:$C$24,3,0)),$B$2:$G$1990,6,0)-VLOOKUP(B1521,$B$2:$G$1990,6,0))/366)</f>
        <v>280.52395273807878</v>
      </c>
      <c r="F1521" s="54">
        <f>COUNTIF(D1522:$D$1990,365)</f>
        <v>270</v>
      </c>
      <c r="G1521" s="54">
        <f>COUNTIF(D1522:$D$1990,366)</f>
        <v>199</v>
      </c>
    </row>
    <row r="1522" spans="1:7" x14ac:dyDescent="0.25">
      <c r="A1522" s="54">
        <f>COUNTIF($C$3:C1522,"Да")</f>
        <v>16</v>
      </c>
      <c r="B1522" s="53">
        <f t="shared" si="47"/>
        <v>46920</v>
      </c>
      <c r="C1522" s="53" t="str">
        <f>IF(ISERROR(VLOOKUP(B1522,Оп28_BYN→RUB!$C$3:$C$24,1,0)),"Нет","Да")</f>
        <v>Нет</v>
      </c>
      <c r="D1522" s="54">
        <f t="shared" si="46"/>
        <v>366</v>
      </c>
      <c r="E1522" s="55">
        <f>('Все выпуски'!$J$4*'Все выпуски'!$J$8)*((VLOOKUP(IF(C1522="Нет",VLOOKUP(A1522,Оп28_BYN→RUB!$A$2:$C$24,3,0),VLOOKUP((A1522-1),Оп28_BYN→RUB!$A$2:$C$24,3,0)),$B$2:$G$1990,5,0)-VLOOKUP(B1522,$B$2:$G$1990,5,0))/365+(VLOOKUP(IF(C1522="Нет",VLOOKUP(A1522,Оп28_BYN→RUB!$A$2:$C$24,3,0),VLOOKUP((A1522-1),Оп28_BYN→RUB!$A$2:$C$24,3,0)),$B$2:$G$1990,6,0)-VLOOKUP(B1522,$B$2:$G$1990,6,0))/366)</f>
        <v>287.20309446993781</v>
      </c>
      <c r="F1522" s="54">
        <f>COUNTIF(D1523:$D$1990,365)</f>
        <v>270</v>
      </c>
      <c r="G1522" s="54">
        <f>COUNTIF(D1523:$D$1990,366)</f>
        <v>198</v>
      </c>
    </row>
    <row r="1523" spans="1:7" x14ac:dyDescent="0.25">
      <c r="A1523" s="54">
        <f>COUNTIF($C$3:C1523,"Да")</f>
        <v>16</v>
      </c>
      <c r="B1523" s="53">
        <f t="shared" si="47"/>
        <v>46921</v>
      </c>
      <c r="C1523" s="53" t="str">
        <f>IF(ISERROR(VLOOKUP(B1523,Оп28_BYN→RUB!$C$3:$C$24,1,0)),"Нет","Да")</f>
        <v>Нет</v>
      </c>
      <c r="D1523" s="54">
        <f t="shared" si="46"/>
        <v>366</v>
      </c>
      <c r="E1523" s="55">
        <f>('Все выпуски'!$J$4*'Все выпуски'!$J$8)*((VLOOKUP(IF(C1523="Нет",VLOOKUP(A1523,Оп28_BYN→RUB!$A$2:$C$24,3,0),VLOOKUP((A1523-1),Оп28_BYN→RUB!$A$2:$C$24,3,0)),$B$2:$G$1990,5,0)-VLOOKUP(B1523,$B$2:$G$1990,5,0))/365+(VLOOKUP(IF(C1523="Нет",VLOOKUP(A1523,Оп28_BYN→RUB!$A$2:$C$24,3,0),VLOOKUP((A1523-1),Оп28_BYN→RUB!$A$2:$C$24,3,0)),$B$2:$G$1990,6,0)-VLOOKUP(B1523,$B$2:$G$1990,6,0))/366)</f>
        <v>293.88223620179679</v>
      </c>
      <c r="F1523" s="54">
        <f>COUNTIF(D1524:$D$1990,365)</f>
        <v>270</v>
      </c>
      <c r="G1523" s="54">
        <f>COUNTIF(D1524:$D$1990,366)</f>
        <v>197</v>
      </c>
    </row>
    <row r="1524" spans="1:7" x14ac:dyDescent="0.25">
      <c r="A1524" s="54">
        <f>COUNTIF($C$3:C1524,"Да")</f>
        <v>16</v>
      </c>
      <c r="B1524" s="53">
        <f t="shared" si="47"/>
        <v>46922</v>
      </c>
      <c r="C1524" s="53" t="str">
        <f>IF(ISERROR(VLOOKUP(B1524,Оп28_BYN→RUB!$C$3:$C$24,1,0)),"Нет","Да")</f>
        <v>Нет</v>
      </c>
      <c r="D1524" s="54">
        <f t="shared" si="46"/>
        <v>366</v>
      </c>
      <c r="E1524" s="55">
        <f>('Все выпуски'!$J$4*'Все выпуски'!$J$8)*((VLOOKUP(IF(C1524="Нет",VLOOKUP(A1524,Оп28_BYN→RUB!$A$2:$C$24,3,0),VLOOKUP((A1524-1),Оп28_BYN→RUB!$A$2:$C$24,3,0)),$B$2:$G$1990,5,0)-VLOOKUP(B1524,$B$2:$G$1990,5,0))/365+(VLOOKUP(IF(C1524="Нет",VLOOKUP(A1524,Оп28_BYN→RUB!$A$2:$C$24,3,0),VLOOKUP((A1524-1),Оп28_BYN→RUB!$A$2:$C$24,3,0)),$B$2:$G$1990,6,0)-VLOOKUP(B1524,$B$2:$G$1990,6,0))/366)</f>
        <v>300.56137793365582</v>
      </c>
      <c r="F1524" s="54">
        <f>COUNTIF(D1525:$D$1990,365)</f>
        <v>270</v>
      </c>
      <c r="G1524" s="54">
        <f>COUNTIF(D1525:$D$1990,366)</f>
        <v>196</v>
      </c>
    </row>
    <row r="1525" spans="1:7" x14ac:dyDescent="0.25">
      <c r="A1525" s="54">
        <f>COUNTIF($C$3:C1525,"Да")</f>
        <v>16</v>
      </c>
      <c r="B1525" s="53">
        <f t="shared" si="47"/>
        <v>46923</v>
      </c>
      <c r="C1525" s="53" t="str">
        <f>IF(ISERROR(VLOOKUP(B1525,Оп28_BYN→RUB!$C$3:$C$24,1,0)),"Нет","Да")</f>
        <v>Нет</v>
      </c>
      <c r="D1525" s="54">
        <f t="shared" si="46"/>
        <v>366</v>
      </c>
      <c r="E1525" s="55">
        <f>('Все выпуски'!$J$4*'Все выпуски'!$J$8)*((VLOOKUP(IF(C1525="Нет",VLOOKUP(A1525,Оп28_BYN→RUB!$A$2:$C$24,3,0),VLOOKUP((A1525-1),Оп28_BYN→RUB!$A$2:$C$24,3,0)),$B$2:$G$1990,5,0)-VLOOKUP(B1525,$B$2:$G$1990,5,0))/365+(VLOOKUP(IF(C1525="Нет",VLOOKUP(A1525,Оп28_BYN→RUB!$A$2:$C$24,3,0),VLOOKUP((A1525-1),Оп28_BYN→RUB!$A$2:$C$24,3,0)),$B$2:$G$1990,6,0)-VLOOKUP(B1525,$B$2:$G$1990,6,0))/366)</f>
        <v>307.24051966551485</v>
      </c>
      <c r="F1525" s="54">
        <f>COUNTIF(D1526:$D$1990,365)</f>
        <v>270</v>
      </c>
      <c r="G1525" s="54">
        <f>COUNTIF(D1526:$D$1990,366)</f>
        <v>195</v>
      </c>
    </row>
    <row r="1526" spans="1:7" x14ac:dyDescent="0.25">
      <c r="A1526" s="54">
        <f>COUNTIF($C$3:C1526,"Да")</f>
        <v>16</v>
      </c>
      <c r="B1526" s="53">
        <f t="shared" si="47"/>
        <v>46924</v>
      </c>
      <c r="C1526" s="53" t="str">
        <f>IF(ISERROR(VLOOKUP(B1526,Оп28_BYN→RUB!$C$3:$C$24,1,0)),"Нет","Да")</f>
        <v>Нет</v>
      </c>
      <c r="D1526" s="54">
        <f t="shared" si="46"/>
        <v>366</v>
      </c>
      <c r="E1526" s="55">
        <f>('Все выпуски'!$J$4*'Все выпуски'!$J$8)*((VLOOKUP(IF(C1526="Нет",VLOOKUP(A1526,Оп28_BYN→RUB!$A$2:$C$24,3,0),VLOOKUP((A1526-1),Оп28_BYN→RUB!$A$2:$C$24,3,0)),$B$2:$G$1990,5,0)-VLOOKUP(B1526,$B$2:$G$1990,5,0))/365+(VLOOKUP(IF(C1526="Нет",VLOOKUP(A1526,Оп28_BYN→RUB!$A$2:$C$24,3,0),VLOOKUP((A1526-1),Оп28_BYN→RUB!$A$2:$C$24,3,0)),$B$2:$G$1990,6,0)-VLOOKUP(B1526,$B$2:$G$1990,6,0))/366)</f>
        <v>313.91966139737389</v>
      </c>
      <c r="F1526" s="54">
        <f>COUNTIF(D1527:$D$1990,365)</f>
        <v>270</v>
      </c>
      <c r="G1526" s="54">
        <f>COUNTIF(D1527:$D$1990,366)</f>
        <v>194</v>
      </c>
    </row>
    <row r="1527" spans="1:7" x14ac:dyDescent="0.25">
      <c r="A1527" s="54">
        <f>COUNTIF($C$3:C1527,"Да")</f>
        <v>16</v>
      </c>
      <c r="B1527" s="53">
        <f t="shared" si="47"/>
        <v>46925</v>
      </c>
      <c r="C1527" s="53" t="str">
        <f>IF(ISERROR(VLOOKUP(B1527,Оп28_BYN→RUB!$C$3:$C$24,1,0)),"Нет","Да")</f>
        <v>Нет</v>
      </c>
      <c r="D1527" s="54">
        <f t="shared" si="46"/>
        <v>366</v>
      </c>
      <c r="E1527" s="55">
        <f>('Все выпуски'!$J$4*'Все выпуски'!$J$8)*((VLOOKUP(IF(C1527="Нет",VLOOKUP(A1527,Оп28_BYN→RUB!$A$2:$C$24,3,0),VLOOKUP((A1527-1),Оп28_BYN→RUB!$A$2:$C$24,3,0)),$B$2:$G$1990,5,0)-VLOOKUP(B1527,$B$2:$G$1990,5,0))/365+(VLOOKUP(IF(C1527="Нет",VLOOKUP(A1527,Оп28_BYN→RUB!$A$2:$C$24,3,0),VLOOKUP((A1527-1),Оп28_BYN→RUB!$A$2:$C$24,3,0)),$B$2:$G$1990,6,0)-VLOOKUP(B1527,$B$2:$G$1990,6,0))/366)</f>
        <v>320.59880312923286</v>
      </c>
      <c r="F1527" s="54">
        <f>COUNTIF(D1528:$D$1990,365)</f>
        <v>270</v>
      </c>
      <c r="G1527" s="54">
        <f>COUNTIF(D1528:$D$1990,366)</f>
        <v>193</v>
      </c>
    </row>
    <row r="1528" spans="1:7" x14ac:dyDescent="0.25">
      <c r="A1528" s="54">
        <f>COUNTIF($C$3:C1528,"Да")</f>
        <v>16</v>
      </c>
      <c r="B1528" s="53">
        <f t="shared" si="47"/>
        <v>46926</v>
      </c>
      <c r="C1528" s="53" t="str">
        <f>IF(ISERROR(VLOOKUP(B1528,Оп28_BYN→RUB!$C$3:$C$24,1,0)),"Нет","Да")</f>
        <v>Нет</v>
      </c>
      <c r="D1528" s="54">
        <f t="shared" si="46"/>
        <v>366</v>
      </c>
      <c r="E1528" s="55">
        <f>('Все выпуски'!$J$4*'Все выпуски'!$J$8)*((VLOOKUP(IF(C1528="Нет",VLOOKUP(A1528,Оп28_BYN→RUB!$A$2:$C$24,3,0),VLOOKUP((A1528-1),Оп28_BYN→RUB!$A$2:$C$24,3,0)),$B$2:$G$1990,5,0)-VLOOKUP(B1528,$B$2:$G$1990,5,0))/365+(VLOOKUP(IF(C1528="Нет",VLOOKUP(A1528,Оп28_BYN→RUB!$A$2:$C$24,3,0),VLOOKUP((A1528-1),Оп28_BYN→RUB!$A$2:$C$24,3,0)),$B$2:$G$1990,6,0)-VLOOKUP(B1528,$B$2:$G$1990,6,0))/366)</f>
        <v>327.2779448610919</v>
      </c>
      <c r="F1528" s="54">
        <f>COUNTIF(D1529:$D$1990,365)</f>
        <v>270</v>
      </c>
      <c r="G1528" s="54">
        <f>COUNTIF(D1529:$D$1990,366)</f>
        <v>192</v>
      </c>
    </row>
    <row r="1529" spans="1:7" x14ac:dyDescent="0.25">
      <c r="A1529" s="54">
        <f>COUNTIF($C$3:C1529,"Да")</f>
        <v>16</v>
      </c>
      <c r="B1529" s="53">
        <f t="shared" si="47"/>
        <v>46927</v>
      </c>
      <c r="C1529" s="53" t="str">
        <f>IF(ISERROR(VLOOKUP(B1529,Оп28_BYN→RUB!$C$3:$C$24,1,0)),"Нет","Да")</f>
        <v>Нет</v>
      </c>
      <c r="D1529" s="54">
        <f t="shared" si="46"/>
        <v>366</v>
      </c>
      <c r="E1529" s="55">
        <f>('Все выпуски'!$J$4*'Все выпуски'!$J$8)*((VLOOKUP(IF(C1529="Нет",VLOOKUP(A1529,Оп28_BYN→RUB!$A$2:$C$24,3,0),VLOOKUP((A1529-1),Оп28_BYN→RUB!$A$2:$C$24,3,0)),$B$2:$G$1990,5,0)-VLOOKUP(B1529,$B$2:$G$1990,5,0))/365+(VLOOKUP(IF(C1529="Нет",VLOOKUP(A1529,Оп28_BYN→RUB!$A$2:$C$24,3,0),VLOOKUP((A1529-1),Оп28_BYN→RUB!$A$2:$C$24,3,0)),$B$2:$G$1990,6,0)-VLOOKUP(B1529,$B$2:$G$1990,6,0))/366)</f>
        <v>333.95708659295093</v>
      </c>
      <c r="F1529" s="54">
        <f>COUNTIF(D1530:$D$1990,365)</f>
        <v>270</v>
      </c>
      <c r="G1529" s="54">
        <f>COUNTIF(D1530:$D$1990,366)</f>
        <v>191</v>
      </c>
    </row>
    <row r="1530" spans="1:7" x14ac:dyDescent="0.25">
      <c r="A1530" s="54">
        <f>COUNTIF($C$3:C1530,"Да")</f>
        <v>16</v>
      </c>
      <c r="B1530" s="53">
        <f t="shared" si="47"/>
        <v>46928</v>
      </c>
      <c r="C1530" s="53" t="str">
        <f>IF(ISERROR(VLOOKUP(B1530,Оп28_BYN→RUB!$C$3:$C$24,1,0)),"Нет","Да")</f>
        <v>Нет</v>
      </c>
      <c r="D1530" s="54">
        <f t="shared" si="46"/>
        <v>366</v>
      </c>
      <c r="E1530" s="55">
        <f>('Все выпуски'!$J$4*'Все выпуски'!$J$8)*((VLOOKUP(IF(C1530="Нет",VLOOKUP(A1530,Оп28_BYN→RUB!$A$2:$C$24,3,0),VLOOKUP((A1530-1),Оп28_BYN→RUB!$A$2:$C$24,3,0)),$B$2:$G$1990,5,0)-VLOOKUP(B1530,$B$2:$G$1990,5,0))/365+(VLOOKUP(IF(C1530="Нет",VLOOKUP(A1530,Оп28_BYN→RUB!$A$2:$C$24,3,0),VLOOKUP((A1530-1),Оп28_BYN→RUB!$A$2:$C$24,3,0)),$B$2:$G$1990,6,0)-VLOOKUP(B1530,$B$2:$G$1990,6,0))/366)</f>
        <v>340.63622832480991</v>
      </c>
      <c r="F1530" s="54">
        <f>COUNTIF(D1531:$D$1990,365)</f>
        <v>270</v>
      </c>
      <c r="G1530" s="54">
        <f>COUNTIF(D1531:$D$1990,366)</f>
        <v>190</v>
      </c>
    </row>
    <row r="1531" spans="1:7" x14ac:dyDescent="0.25">
      <c r="A1531" s="54">
        <f>COUNTIF($C$3:C1531,"Да")</f>
        <v>16</v>
      </c>
      <c r="B1531" s="53">
        <f t="shared" si="47"/>
        <v>46929</v>
      </c>
      <c r="C1531" s="53" t="str">
        <f>IF(ISERROR(VLOOKUP(B1531,Оп28_BYN→RUB!$C$3:$C$24,1,0)),"Нет","Да")</f>
        <v>Нет</v>
      </c>
      <c r="D1531" s="54">
        <f t="shared" si="46"/>
        <v>366</v>
      </c>
      <c r="E1531" s="55">
        <f>('Все выпуски'!$J$4*'Все выпуски'!$J$8)*((VLOOKUP(IF(C1531="Нет",VLOOKUP(A1531,Оп28_BYN→RUB!$A$2:$C$24,3,0),VLOOKUP((A1531-1),Оп28_BYN→RUB!$A$2:$C$24,3,0)),$B$2:$G$1990,5,0)-VLOOKUP(B1531,$B$2:$G$1990,5,0))/365+(VLOOKUP(IF(C1531="Нет",VLOOKUP(A1531,Оп28_BYN→RUB!$A$2:$C$24,3,0),VLOOKUP((A1531-1),Оп28_BYN→RUB!$A$2:$C$24,3,0)),$B$2:$G$1990,6,0)-VLOOKUP(B1531,$B$2:$G$1990,6,0))/366)</f>
        <v>347.31537005666894</v>
      </c>
      <c r="F1531" s="54">
        <f>COUNTIF(D1532:$D$1990,365)</f>
        <v>270</v>
      </c>
      <c r="G1531" s="54">
        <f>COUNTIF(D1532:$D$1990,366)</f>
        <v>189</v>
      </c>
    </row>
    <row r="1532" spans="1:7" x14ac:dyDescent="0.25">
      <c r="A1532" s="54">
        <f>COUNTIF($C$3:C1532,"Да")</f>
        <v>16</v>
      </c>
      <c r="B1532" s="53">
        <f t="shared" si="47"/>
        <v>46930</v>
      </c>
      <c r="C1532" s="53" t="str">
        <f>IF(ISERROR(VLOOKUP(B1532,Оп28_BYN→RUB!$C$3:$C$24,1,0)),"Нет","Да")</f>
        <v>Нет</v>
      </c>
      <c r="D1532" s="54">
        <f t="shared" si="46"/>
        <v>366</v>
      </c>
      <c r="E1532" s="55">
        <f>('Все выпуски'!$J$4*'Все выпуски'!$J$8)*((VLOOKUP(IF(C1532="Нет",VLOOKUP(A1532,Оп28_BYN→RUB!$A$2:$C$24,3,0),VLOOKUP((A1532-1),Оп28_BYN→RUB!$A$2:$C$24,3,0)),$B$2:$G$1990,5,0)-VLOOKUP(B1532,$B$2:$G$1990,5,0))/365+(VLOOKUP(IF(C1532="Нет",VLOOKUP(A1532,Оп28_BYN→RUB!$A$2:$C$24,3,0),VLOOKUP((A1532-1),Оп28_BYN→RUB!$A$2:$C$24,3,0)),$B$2:$G$1990,6,0)-VLOOKUP(B1532,$B$2:$G$1990,6,0))/366)</f>
        <v>353.99451178852797</v>
      </c>
      <c r="F1532" s="54">
        <f>COUNTIF(D1533:$D$1990,365)</f>
        <v>270</v>
      </c>
      <c r="G1532" s="54">
        <f>COUNTIF(D1533:$D$1990,366)</f>
        <v>188</v>
      </c>
    </row>
    <row r="1533" spans="1:7" x14ac:dyDescent="0.25">
      <c r="A1533" s="54">
        <f>COUNTIF($C$3:C1533,"Да")</f>
        <v>16</v>
      </c>
      <c r="B1533" s="53">
        <f t="shared" si="47"/>
        <v>46931</v>
      </c>
      <c r="C1533" s="53" t="str">
        <f>IF(ISERROR(VLOOKUP(B1533,Оп28_BYN→RUB!$C$3:$C$24,1,0)),"Нет","Да")</f>
        <v>Нет</v>
      </c>
      <c r="D1533" s="54">
        <f t="shared" si="46"/>
        <v>366</v>
      </c>
      <c r="E1533" s="55">
        <f>('Все выпуски'!$J$4*'Все выпуски'!$J$8)*((VLOOKUP(IF(C1533="Нет",VLOOKUP(A1533,Оп28_BYN→RUB!$A$2:$C$24,3,0),VLOOKUP((A1533-1),Оп28_BYN→RUB!$A$2:$C$24,3,0)),$B$2:$G$1990,5,0)-VLOOKUP(B1533,$B$2:$G$1990,5,0))/365+(VLOOKUP(IF(C1533="Нет",VLOOKUP(A1533,Оп28_BYN→RUB!$A$2:$C$24,3,0),VLOOKUP((A1533-1),Оп28_BYN→RUB!$A$2:$C$24,3,0)),$B$2:$G$1990,6,0)-VLOOKUP(B1533,$B$2:$G$1990,6,0))/366)</f>
        <v>360.67365352038695</v>
      </c>
      <c r="F1533" s="54">
        <f>COUNTIF(D1534:$D$1990,365)</f>
        <v>270</v>
      </c>
      <c r="G1533" s="54">
        <f>COUNTIF(D1534:$D$1990,366)</f>
        <v>187</v>
      </c>
    </row>
    <row r="1534" spans="1:7" x14ac:dyDescent="0.25">
      <c r="A1534" s="54">
        <f>COUNTIF($C$3:C1534,"Да")</f>
        <v>16</v>
      </c>
      <c r="B1534" s="53">
        <f t="shared" si="47"/>
        <v>46932</v>
      </c>
      <c r="C1534" s="53" t="str">
        <f>IF(ISERROR(VLOOKUP(B1534,Оп28_BYN→RUB!$C$3:$C$24,1,0)),"Нет","Да")</f>
        <v>Нет</v>
      </c>
      <c r="D1534" s="54">
        <f t="shared" si="46"/>
        <v>366</v>
      </c>
      <c r="E1534" s="55">
        <f>('Все выпуски'!$J$4*'Все выпуски'!$J$8)*((VLOOKUP(IF(C1534="Нет",VLOOKUP(A1534,Оп28_BYN→RUB!$A$2:$C$24,3,0),VLOOKUP((A1534-1),Оп28_BYN→RUB!$A$2:$C$24,3,0)),$B$2:$G$1990,5,0)-VLOOKUP(B1534,$B$2:$G$1990,5,0))/365+(VLOOKUP(IF(C1534="Нет",VLOOKUP(A1534,Оп28_BYN→RUB!$A$2:$C$24,3,0),VLOOKUP((A1534-1),Оп28_BYN→RUB!$A$2:$C$24,3,0)),$B$2:$G$1990,6,0)-VLOOKUP(B1534,$B$2:$G$1990,6,0))/366)</f>
        <v>367.35279525224598</v>
      </c>
      <c r="F1534" s="54">
        <f>COUNTIF(D1535:$D$1990,365)</f>
        <v>270</v>
      </c>
      <c r="G1534" s="54">
        <f>COUNTIF(D1535:$D$1990,366)</f>
        <v>186</v>
      </c>
    </row>
    <row r="1535" spans="1:7" x14ac:dyDescent="0.25">
      <c r="A1535" s="54">
        <f>COUNTIF($C$3:C1535,"Да")</f>
        <v>16</v>
      </c>
      <c r="B1535" s="53">
        <f t="shared" si="47"/>
        <v>46933</v>
      </c>
      <c r="C1535" s="53" t="str">
        <f>IF(ISERROR(VLOOKUP(B1535,Оп28_BYN→RUB!$C$3:$C$24,1,0)),"Нет","Да")</f>
        <v>Нет</v>
      </c>
      <c r="D1535" s="54">
        <f t="shared" si="46"/>
        <v>366</v>
      </c>
      <c r="E1535" s="55">
        <f>('Все выпуски'!$J$4*'Все выпуски'!$J$8)*((VLOOKUP(IF(C1535="Нет",VLOOKUP(A1535,Оп28_BYN→RUB!$A$2:$C$24,3,0),VLOOKUP((A1535-1),Оп28_BYN→RUB!$A$2:$C$24,3,0)),$B$2:$G$1990,5,0)-VLOOKUP(B1535,$B$2:$G$1990,5,0))/365+(VLOOKUP(IF(C1535="Нет",VLOOKUP(A1535,Оп28_BYN→RUB!$A$2:$C$24,3,0),VLOOKUP((A1535-1),Оп28_BYN→RUB!$A$2:$C$24,3,0)),$B$2:$G$1990,6,0)-VLOOKUP(B1535,$B$2:$G$1990,6,0))/366)</f>
        <v>374.03193698410502</v>
      </c>
      <c r="F1535" s="54">
        <f>COUNTIF(D1536:$D$1990,365)</f>
        <v>270</v>
      </c>
      <c r="G1535" s="54">
        <f>COUNTIF(D1536:$D$1990,366)</f>
        <v>185</v>
      </c>
    </row>
    <row r="1536" spans="1:7" x14ac:dyDescent="0.25">
      <c r="A1536" s="54">
        <f>COUNTIF($C$3:C1536,"Да")</f>
        <v>16</v>
      </c>
      <c r="B1536" s="53">
        <f t="shared" si="47"/>
        <v>46934</v>
      </c>
      <c r="C1536" s="53" t="str">
        <f>IF(ISERROR(VLOOKUP(B1536,Оп28_BYN→RUB!$C$3:$C$24,1,0)),"Нет","Да")</f>
        <v>Нет</v>
      </c>
      <c r="D1536" s="54">
        <f t="shared" si="46"/>
        <v>366</v>
      </c>
      <c r="E1536" s="55">
        <f>('Все выпуски'!$J$4*'Все выпуски'!$J$8)*((VLOOKUP(IF(C1536="Нет",VLOOKUP(A1536,Оп28_BYN→RUB!$A$2:$C$24,3,0),VLOOKUP((A1536-1),Оп28_BYN→RUB!$A$2:$C$24,3,0)),$B$2:$G$1990,5,0)-VLOOKUP(B1536,$B$2:$G$1990,5,0))/365+(VLOOKUP(IF(C1536="Нет",VLOOKUP(A1536,Оп28_BYN→RUB!$A$2:$C$24,3,0),VLOOKUP((A1536-1),Оп28_BYN→RUB!$A$2:$C$24,3,0)),$B$2:$G$1990,6,0)-VLOOKUP(B1536,$B$2:$G$1990,6,0))/366)</f>
        <v>380.71107871596405</v>
      </c>
      <c r="F1536" s="54">
        <f>COUNTIF(D1537:$D$1990,365)</f>
        <v>270</v>
      </c>
      <c r="G1536" s="54">
        <f>COUNTIF(D1537:$D$1990,366)</f>
        <v>184</v>
      </c>
    </row>
    <row r="1537" spans="1:7" x14ac:dyDescent="0.25">
      <c r="A1537" s="54">
        <f>COUNTIF($C$3:C1537,"Да")</f>
        <v>16</v>
      </c>
      <c r="B1537" s="53">
        <f t="shared" si="47"/>
        <v>46935</v>
      </c>
      <c r="C1537" s="53" t="str">
        <f>IF(ISERROR(VLOOKUP(B1537,Оп28_BYN→RUB!$C$3:$C$24,1,0)),"Нет","Да")</f>
        <v>Нет</v>
      </c>
      <c r="D1537" s="54">
        <f t="shared" si="46"/>
        <v>366</v>
      </c>
      <c r="E1537" s="55">
        <f>('Все выпуски'!$J$4*'Все выпуски'!$J$8)*((VLOOKUP(IF(C1537="Нет",VLOOKUP(A1537,Оп28_BYN→RUB!$A$2:$C$24,3,0),VLOOKUP((A1537-1),Оп28_BYN→RUB!$A$2:$C$24,3,0)),$B$2:$G$1990,5,0)-VLOOKUP(B1537,$B$2:$G$1990,5,0))/365+(VLOOKUP(IF(C1537="Нет",VLOOKUP(A1537,Оп28_BYN→RUB!$A$2:$C$24,3,0),VLOOKUP((A1537-1),Оп28_BYN→RUB!$A$2:$C$24,3,0)),$B$2:$G$1990,6,0)-VLOOKUP(B1537,$B$2:$G$1990,6,0))/366)</f>
        <v>387.39022044782308</v>
      </c>
      <c r="F1537" s="54">
        <f>COUNTIF(D1538:$D$1990,365)</f>
        <v>270</v>
      </c>
      <c r="G1537" s="54">
        <f>COUNTIF(D1538:$D$1990,366)</f>
        <v>183</v>
      </c>
    </row>
    <row r="1538" spans="1:7" x14ac:dyDescent="0.25">
      <c r="A1538" s="54">
        <f>COUNTIF($C$3:C1538,"Да")</f>
        <v>16</v>
      </c>
      <c r="B1538" s="53">
        <f t="shared" si="47"/>
        <v>46936</v>
      </c>
      <c r="C1538" s="53" t="str">
        <f>IF(ISERROR(VLOOKUP(B1538,Оп28_BYN→RUB!$C$3:$C$24,1,0)),"Нет","Да")</f>
        <v>Нет</v>
      </c>
      <c r="D1538" s="54">
        <f t="shared" si="46"/>
        <v>366</v>
      </c>
      <c r="E1538" s="55">
        <f>('Все выпуски'!$J$4*'Все выпуски'!$J$8)*((VLOOKUP(IF(C1538="Нет",VLOOKUP(A1538,Оп28_BYN→RUB!$A$2:$C$24,3,0),VLOOKUP((A1538-1),Оп28_BYN→RUB!$A$2:$C$24,3,0)),$B$2:$G$1990,5,0)-VLOOKUP(B1538,$B$2:$G$1990,5,0))/365+(VLOOKUP(IF(C1538="Нет",VLOOKUP(A1538,Оп28_BYN→RUB!$A$2:$C$24,3,0),VLOOKUP((A1538-1),Оп28_BYN→RUB!$A$2:$C$24,3,0)),$B$2:$G$1990,6,0)-VLOOKUP(B1538,$B$2:$G$1990,6,0))/366)</f>
        <v>394.06936217968212</v>
      </c>
      <c r="F1538" s="54">
        <f>COUNTIF(D1539:$D$1990,365)</f>
        <v>270</v>
      </c>
      <c r="G1538" s="54">
        <f>COUNTIF(D1539:$D$1990,366)</f>
        <v>182</v>
      </c>
    </row>
    <row r="1539" spans="1:7" x14ac:dyDescent="0.25">
      <c r="A1539" s="54">
        <f>COUNTIF($C$3:C1539,"Да")</f>
        <v>16</v>
      </c>
      <c r="B1539" s="53">
        <f t="shared" si="47"/>
        <v>46937</v>
      </c>
      <c r="C1539" s="53" t="str">
        <f>IF(ISERROR(VLOOKUP(B1539,Оп28_BYN→RUB!$C$3:$C$24,1,0)),"Нет","Да")</f>
        <v>Нет</v>
      </c>
      <c r="D1539" s="54">
        <f t="shared" ref="D1539:D1602" si="48">IF(MOD(YEAR(B1539),4)=0,366,365)</f>
        <v>366</v>
      </c>
      <c r="E1539" s="55">
        <f>('Все выпуски'!$J$4*'Все выпуски'!$J$8)*((VLOOKUP(IF(C1539="Нет",VLOOKUP(A1539,Оп28_BYN→RUB!$A$2:$C$24,3,0),VLOOKUP((A1539-1),Оп28_BYN→RUB!$A$2:$C$24,3,0)),$B$2:$G$1990,5,0)-VLOOKUP(B1539,$B$2:$G$1990,5,0))/365+(VLOOKUP(IF(C1539="Нет",VLOOKUP(A1539,Оп28_BYN→RUB!$A$2:$C$24,3,0),VLOOKUP((A1539-1),Оп28_BYN→RUB!$A$2:$C$24,3,0)),$B$2:$G$1990,6,0)-VLOOKUP(B1539,$B$2:$G$1990,6,0))/366)</f>
        <v>400.74850391154104</v>
      </c>
      <c r="F1539" s="54">
        <f>COUNTIF(D1540:$D$1990,365)</f>
        <v>270</v>
      </c>
      <c r="G1539" s="54">
        <f>COUNTIF(D1540:$D$1990,366)</f>
        <v>181</v>
      </c>
    </row>
    <row r="1540" spans="1:7" x14ac:dyDescent="0.25">
      <c r="A1540" s="54">
        <f>COUNTIF($C$3:C1540,"Да")</f>
        <v>16</v>
      </c>
      <c r="B1540" s="53">
        <f t="shared" ref="B1540:B1603" si="49">B1539+1</f>
        <v>46938</v>
      </c>
      <c r="C1540" s="53" t="str">
        <f>IF(ISERROR(VLOOKUP(B1540,Оп28_BYN→RUB!$C$3:$C$24,1,0)),"Нет","Да")</f>
        <v>Нет</v>
      </c>
      <c r="D1540" s="54">
        <f t="shared" si="48"/>
        <v>366</v>
      </c>
      <c r="E1540" s="55">
        <f>('Все выпуски'!$J$4*'Все выпуски'!$J$8)*((VLOOKUP(IF(C1540="Нет",VLOOKUP(A1540,Оп28_BYN→RUB!$A$2:$C$24,3,0),VLOOKUP((A1540-1),Оп28_BYN→RUB!$A$2:$C$24,3,0)),$B$2:$G$1990,5,0)-VLOOKUP(B1540,$B$2:$G$1990,5,0))/365+(VLOOKUP(IF(C1540="Нет",VLOOKUP(A1540,Оп28_BYN→RUB!$A$2:$C$24,3,0),VLOOKUP((A1540-1),Оп28_BYN→RUB!$A$2:$C$24,3,0)),$B$2:$G$1990,6,0)-VLOOKUP(B1540,$B$2:$G$1990,6,0))/366)</f>
        <v>407.42764564340007</v>
      </c>
      <c r="F1540" s="54">
        <f>COUNTIF(D1541:$D$1990,365)</f>
        <v>270</v>
      </c>
      <c r="G1540" s="54">
        <f>COUNTIF(D1541:$D$1990,366)</f>
        <v>180</v>
      </c>
    </row>
    <row r="1541" spans="1:7" x14ac:dyDescent="0.25">
      <c r="A1541" s="54">
        <f>COUNTIF($C$3:C1541,"Да")</f>
        <v>16</v>
      </c>
      <c r="B1541" s="53">
        <f t="shared" si="49"/>
        <v>46939</v>
      </c>
      <c r="C1541" s="53" t="str">
        <f>IF(ISERROR(VLOOKUP(B1541,Оп28_BYN→RUB!$C$3:$C$24,1,0)),"Нет","Да")</f>
        <v>Нет</v>
      </c>
      <c r="D1541" s="54">
        <f t="shared" si="48"/>
        <v>366</v>
      </c>
      <c r="E1541" s="55">
        <f>('Все выпуски'!$J$4*'Все выпуски'!$J$8)*((VLOOKUP(IF(C1541="Нет",VLOOKUP(A1541,Оп28_BYN→RUB!$A$2:$C$24,3,0),VLOOKUP((A1541-1),Оп28_BYN→RUB!$A$2:$C$24,3,0)),$B$2:$G$1990,5,0)-VLOOKUP(B1541,$B$2:$G$1990,5,0))/365+(VLOOKUP(IF(C1541="Нет",VLOOKUP(A1541,Оп28_BYN→RUB!$A$2:$C$24,3,0),VLOOKUP((A1541-1),Оп28_BYN→RUB!$A$2:$C$24,3,0)),$B$2:$G$1990,6,0)-VLOOKUP(B1541,$B$2:$G$1990,6,0))/366)</f>
        <v>414.1067873752591</v>
      </c>
      <c r="F1541" s="54">
        <f>COUNTIF(D1542:$D$1990,365)</f>
        <v>270</v>
      </c>
      <c r="G1541" s="54">
        <f>COUNTIF(D1542:$D$1990,366)</f>
        <v>179</v>
      </c>
    </row>
    <row r="1542" spans="1:7" x14ac:dyDescent="0.25">
      <c r="A1542" s="54">
        <f>COUNTIF($C$3:C1542,"Да")</f>
        <v>16</v>
      </c>
      <c r="B1542" s="53">
        <f t="shared" si="49"/>
        <v>46940</v>
      </c>
      <c r="C1542" s="53" t="str">
        <f>IF(ISERROR(VLOOKUP(B1542,Оп28_BYN→RUB!$C$3:$C$24,1,0)),"Нет","Да")</f>
        <v>Нет</v>
      </c>
      <c r="D1542" s="54">
        <f t="shared" si="48"/>
        <v>366</v>
      </c>
      <c r="E1542" s="55">
        <f>('Все выпуски'!$J$4*'Все выпуски'!$J$8)*((VLOOKUP(IF(C1542="Нет",VLOOKUP(A1542,Оп28_BYN→RUB!$A$2:$C$24,3,0),VLOOKUP((A1542-1),Оп28_BYN→RUB!$A$2:$C$24,3,0)),$B$2:$G$1990,5,0)-VLOOKUP(B1542,$B$2:$G$1990,5,0))/365+(VLOOKUP(IF(C1542="Нет",VLOOKUP(A1542,Оп28_BYN→RUB!$A$2:$C$24,3,0),VLOOKUP((A1542-1),Оп28_BYN→RUB!$A$2:$C$24,3,0)),$B$2:$G$1990,6,0)-VLOOKUP(B1542,$B$2:$G$1990,6,0))/366)</f>
        <v>420.78592910711814</v>
      </c>
      <c r="F1542" s="54">
        <f>COUNTIF(D1543:$D$1990,365)</f>
        <v>270</v>
      </c>
      <c r="G1542" s="54">
        <f>COUNTIF(D1543:$D$1990,366)</f>
        <v>178</v>
      </c>
    </row>
    <row r="1543" spans="1:7" x14ac:dyDescent="0.25">
      <c r="A1543" s="54">
        <f>COUNTIF($C$3:C1543,"Да")</f>
        <v>16</v>
      </c>
      <c r="B1543" s="53">
        <f t="shared" si="49"/>
        <v>46941</v>
      </c>
      <c r="C1543" s="53" t="str">
        <f>IF(ISERROR(VLOOKUP(B1543,Оп28_BYN→RUB!$C$3:$C$24,1,0)),"Нет","Да")</f>
        <v>Нет</v>
      </c>
      <c r="D1543" s="54">
        <f t="shared" si="48"/>
        <v>366</v>
      </c>
      <c r="E1543" s="55">
        <f>('Все выпуски'!$J$4*'Все выпуски'!$J$8)*((VLOOKUP(IF(C1543="Нет",VLOOKUP(A1543,Оп28_BYN→RUB!$A$2:$C$24,3,0),VLOOKUP((A1543-1),Оп28_BYN→RUB!$A$2:$C$24,3,0)),$B$2:$G$1990,5,0)-VLOOKUP(B1543,$B$2:$G$1990,5,0))/365+(VLOOKUP(IF(C1543="Нет",VLOOKUP(A1543,Оп28_BYN→RUB!$A$2:$C$24,3,0),VLOOKUP((A1543-1),Оп28_BYN→RUB!$A$2:$C$24,3,0)),$B$2:$G$1990,6,0)-VLOOKUP(B1543,$B$2:$G$1990,6,0))/366)</f>
        <v>427.46507083897717</v>
      </c>
      <c r="F1543" s="54">
        <f>COUNTIF(D1544:$D$1990,365)</f>
        <v>270</v>
      </c>
      <c r="G1543" s="54">
        <f>COUNTIF(D1544:$D$1990,366)</f>
        <v>177</v>
      </c>
    </row>
    <row r="1544" spans="1:7" x14ac:dyDescent="0.25">
      <c r="A1544" s="54">
        <f>COUNTIF($C$3:C1544,"Да")</f>
        <v>16</v>
      </c>
      <c r="B1544" s="53">
        <f t="shared" si="49"/>
        <v>46942</v>
      </c>
      <c r="C1544" s="53" t="str">
        <f>IF(ISERROR(VLOOKUP(B1544,Оп28_BYN→RUB!$C$3:$C$24,1,0)),"Нет","Да")</f>
        <v>Нет</v>
      </c>
      <c r="D1544" s="54">
        <f t="shared" si="48"/>
        <v>366</v>
      </c>
      <c r="E1544" s="55">
        <f>('Все выпуски'!$J$4*'Все выпуски'!$J$8)*((VLOOKUP(IF(C1544="Нет",VLOOKUP(A1544,Оп28_BYN→RUB!$A$2:$C$24,3,0),VLOOKUP((A1544-1),Оп28_BYN→RUB!$A$2:$C$24,3,0)),$B$2:$G$1990,5,0)-VLOOKUP(B1544,$B$2:$G$1990,5,0))/365+(VLOOKUP(IF(C1544="Нет",VLOOKUP(A1544,Оп28_BYN→RUB!$A$2:$C$24,3,0),VLOOKUP((A1544-1),Оп28_BYN→RUB!$A$2:$C$24,3,0)),$B$2:$G$1990,6,0)-VLOOKUP(B1544,$B$2:$G$1990,6,0))/366)</f>
        <v>434.1442125708362</v>
      </c>
      <c r="F1544" s="54">
        <f>COUNTIF(D1545:$D$1990,365)</f>
        <v>270</v>
      </c>
      <c r="G1544" s="54">
        <f>COUNTIF(D1545:$D$1990,366)</f>
        <v>176</v>
      </c>
    </row>
    <row r="1545" spans="1:7" x14ac:dyDescent="0.25">
      <c r="A1545" s="54">
        <f>COUNTIF($C$3:C1545,"Да")</f>
        <v>16</v>
      </c>
      <c r="B1545" s="53">
        <f t="shared" si="49"/>
        <v>46943</v>
      </c>
      <c r="C1545" s="53" t="str">
        <f>IF(ISERROR(VLOOKUP(B1545,Оп28_BYN→RUB!$C$3:$C$24,1,0)),"Нет","Да")</f>
        <v>Нет</v>
      </c>
      <c r="D1545" s="54">
        <f t="shared" si="48"/>
        <v>366</v>
      </c>
      <c r="E1545" s="55">
        <f>('Все выпуски'!$J$4*'Все выпуски'!$J$8)*((VLOOKUP(IF(C1545="Нет",VLOOKUP(A1545,Оп28_BYN→RUB!$A$2:$C$24,3,0),VLOOKUP((A1545-1),Оп28_BYN→RUB!$A$2:$C$24,3,0)),$B$2:$G$1990,5,0)-VLOOKUP(B1545,$B$2:$G$1990,5,0))/365+(VLOOKUP(IF(C1545="Нет",VLOOKUP(A1545,Оп28_BYN→RUB!$A$2:$C$24,3,0),VLOOKUP((A1545-1),Оп28_BYN→RUB!$A$2:$C$24,3,0)),$B$2:$G$1990,6,0)-VLOOKUP(B1545,$B$2:$G$1990,6,0))/366)</f>
        <v>440.82335430269524</v>
      </c>
      <c r="F1545" s="54">
        <f>COUNTIF(D1546:$D$1990,365)</f>
        <v>270</v>
      </c>
      <c r="G1545" s="54">
        <f>COUNTIF(D1546:$D$1990,366)</f>
        <v>175</v>
      </c>
    </row>
    <row r="1546" spans="1:7" x14ac:dyDescent="0.25">
      <c r="A1546" s="54">
        <f>COUNTIF($C$3:C1546,"Да")</f>
        <v>16</v>
      </c>
      <c r="B1546" s="53">
        <f t="shared" si="49"/>
        <v>46944</v>
      </c>
      <c r="C1546" s="53" t="str">
        <f>IF(ISERROR(VLOOKUP(B1546,Оп28_BYN→RUB!$C$3:$C$24,1,0)),"Нет","Да")</f>
        <v>Нет</v>
      </c>
      <c r="D1546" s="54">
        <f t="shared" si="48"/>
        <v>366</v>
      </c>
      <c r="E1546" s="55">
        <f>('Все выпуски'!$J$4*'Все выпуски'!$J$8)*((VLOOKUP(IF(C1546="Нет",VLOOKUP(A1546,Оп28_BYN→RUB!$A$2:$C$24,3,0),VLOOKUP((A1546-1),Оп28_BYN→RUB!$A$2:$C$24,3,0)),$B$2:$G$1990,5,0)-VLOOKUP(B1546,$B$2:$G$1990,5,0))/365+(VLOOKUP(IF(C1546="Нет",VLOOKUP(A1546,Оп28_BYN→RUB!$A$2:$C$24,3,0),VLOOKUP((A1546-1),Оп28_BYN→RUB!$A$2:$C$24,3,0)),$B$2:$G$1990,6,0)-VLOOKUP(B1546,$B$2:$G$1990,6,0))/366)</f>
        <v>447.50249603455421</v>
      </c>
      <c r="F1546" s="54">
        <f>COUNTIF(D1547:$D$1990,365)</f>
        <v>270</v>
      </c>
      <c r="G1546" s="54">
        <f>COUNTIF(D1547:$D$1990,366)</f>
        <v>174</v>
      </c>
    </row>
    <row r="1547" spans="1:7" x14ac:dyDescent="0.25">
      <c r="A1547" s="54">
        <f>COUNTIF($C$3:C1547,"Да")</f>
        <v>16</v>
      </c>
      <c r="B1547" s="53">
        <f t="shared" si="49"/>
        <v>46945</v>
      </c>
      <c r="C1547" s="53" t="str">
        <f>IF(ISERROR(VLOOKUP(B1547,Оп28_BYN→RUB!$C$3:$C$24,1,0)),"Нет","Да")</f>
        <v>Нет</v>
      </c>
      <c r="D1547" s="54">
        <f t="shared" si="48"/>
        <v>366</v>
      </c>
      <c r="E1547" s="55">
        <f>('Все выпуски'!$J$4*'Все выпуски'!$J$8)*((VLOOKUP(IF(C1547="Нет",VLOOKUP(A1547,Оп28_BYN→RUB!$A$2:$C$24,3,0),VLOOKUP((A1547-1),Оп28_BYN→RUB!$A$2:$C$24,3,0)),$B$2:$G$1990,5,0)-VLOOKUP(B1547,$B$2:$G$1990,5,0))/365+(VLOOKUP(IF(C1547="Нет",VLOOKUP(A1547,Оп28_BYN→RUB!$A$2:$C$24,3,0),VLOOKUP((A1547-1),Оп28_BYN→RUB!$A$2:$C$24,3,0)),$B$2:$G$1990,6,0)-VLOOKUP(B1547,$B$2:$G$1990,6,0))/366)</f>
        <v>454.18163776641325</v>
      </c>
      <c r="F1547" s="54">
        <f>COUNTIF(D1548:$D$1990,365)</f>
        <v>270</v>
      </c>
      <c r="G1547" s="54">
        <f>COUNTIF(D1548:$D$1990,366)</f>
        <v>173</v>
      </c>
    </row>
    <row r="1548" spans="1:7" x14ac:dyDescent="0.25">
      <c r="A1548" s="54">
        <f>COUNTIF($C$3:C1548,"Да")</f>
        <v>16</v>
      </c>
      <c r="B1548" s="53">
        <f t="shared" si="49"/>
        <v>46946</v>
      </c>
      <c r="C1548" s="53" t="str">
        <f>IF(ISERROR(VLOOKUP(B1548,Оп28_BYN→RUB!$C$3:$C$24,1,0)),"Нет","Да")</f>
        <v>Нет</v>
      </c>
      <c r="D1548" s="54">
        <f t="shared" si="48"/>
        <v>366</v>
      </c>
      <c r="E1548" s="55">
        <f>('Все выпуски'!$J$4*'Все выпуски'!$J$8)*((VLOOKUP(IF(C1548="Нет",VLOOKUP(A1548,Оп28_BYN→RUB!$A$2:$C$24,3,0),VLOOKUP((A1548-1),Оп28_BYN→RUB!$A$2:$C$24,3,0)),$B$2:$G$1990,5,0)-VLOOKUP(B1548,$B$2:$G$1990,5,0))/365+(VLOOKUP(IF(C1548="Нет",VLOOKUP(A1548,Оп28_BYN→RUB!$A$2:$C$24,3,0),VLOOKUP((A1548-1),Оп28_BYN→RUB!$A$2:$C$24,3,0)),$B$2:$G$1990,6,0)-VLOOKUP(B1548,$B$2:$G$1990,6,0))/366)</f>
        <v>460.86077949827222</v>
      </c>
      <c r="F1548" s="54">
        <f>COUNTIF(D1549:$D$1990,365)</f>
        <v>270</v>
      </c>
      <c r="G1548" s="54">
        <f>COUNTIF(D1549:$D$1990,366)</f>
        <v>172</v>
      </c>
    </row>
    <row r="1549" spans="1:7" x14ac:dyDescent="0.25">
      <c r="A1549" s="54">
        <f>COUNTIF($C$3:C1549,"Да")</f>
        <v>16</v>
      </c>
      <c r="B1549" s="53">
        <f t="shared" si="49"/>
        <v>46947</v>
      </c>
      <c r="C1549" s="53" t="str">
        <f>IF(ISERROR(VLOOKUP(B1549,Оп28_BYN→RUB!$C$3:$C$24,1,0)),"Нет","Да")</f>
        <v>Нет</v>
      </c>
      <c r="D1549" s="54">
        <f t="shared" si="48"/>
        <v>366</v>
      </c>
      <c r="E1549" s="55">
        <f>('Все выпуски'!$J$4*'Все выпуски'!$J$8)*((VLOOKUP(IF(C1549="Нет",VLOOKUP(A1549,Оп28_BYN→RUB!$A$2:$C$24,3,0),VLOOKUP((A1549-1),Оп28_BYN→RUB!$A$2:$C$24,3,0)),$B$2:$G$1990,5,0)-VLOOKUP(B1549,$B$2:$G$1990,5,0))/365+(VLOOKUP(IF(C1549="Нет",VLOOKUP(A1549,Оп28_BYN→RUB!$A$2:$C$24,3,0),VLOOKUP((A1549-1),Оп28_BYN→RUB!$A$2:$C$24,3,0)),$B$2:$G$1990,6,0)-VLOOKUP(B1549,$B$2:$G$1990,6,0))/366)</f>
        <v>467.53992123013126</v>
      </c>
      <c r="F1549" s="54">
        <f>COUNTIF(D1550:$D$1990,365)</f>
        <v>270</v>
      </c>
      <c r="G1549" s="54">
        <f>COUNTIF(D1550:$D$1990,366)</f>
        <v>171</v>
      </c>
    </row>
    <row r="1550" spans="1:7" x14ac:dyDescent="0.25">
      <c r="A1550" s="54">
        <f>COUNTIF($C$3:C1550,"Да")</f>
        <v>16</v>
      </c>
      <c r="B1550" s="53">
        <f t="shared" si="49"/>
        <v>46948</v>
      </c>
      <c r="C1550" s="53" t="str">
        <f>IF(ISERROR(VLOOKUP(B1550,Оп28_BYN→RUB!$C$3:$C$24,1,0)),"Нет","Да")</f>
        <v>Нет</v>
      </c>
      <c r="D1550" s="54">
        <f t="shared" si="48"/>
        <v>366</v>
      </c>
      <c r="E1550" s="55">
        <f>('Все выпуски'!$J$4*'Все выпуски'!$J$8)*((VLOOKUP(IF(C1550="Нет",VLOOKUP(A1550,Оп28_BYN→RUB!$A$2:$C$24,3,0),VLOOKUP((A1550-1),Оп28_BYN→RUB!$A$2:$C$24,3,0)),$B$2:$G$1990,5,0)-VLOOKUP(B1550,$B$2:$G$1990,5,0))/365+(VLOOKUP(IF(C1550="Нет",VLOOKUP(A1550,Оп28_BYN→RUB!$A$2:$C$24,3,0),VLOOKUP((A1550-1),Оп28_BYN→RUB!$A$2:$C$24,3,0)),$B$2:$G$1990,6,0)-VLOOKUP(B1550,$B$2:$G$1990,6,0))/366)</f>
        <v>474.21906296199029</v>
      </c>
      <c r="F1550" s="54">
        <f>COUNTIF(D1551:$D$1990,365)</f>
        <v>270</v>
      </c>
      <c r="G1550" s="54">
        <f>COUNTIF(D1551:$D$1990,366)</f>
        <v>170</v>
      </c>
    </row>
    <row r="1551" spans="1:7" x14ac:dyDescent="0.25">
      <c r="A1551" s="54">
        <f>COUNTIF($C$3:C1551,"Да")</f>
        <v>16</v>
      </c>
      <c r="B1551" s="53">
        <f t="shared" si="49"/>
        <v>46949</v>
      </c>
      <c r="C1551" s="53" t="str">
        <f>IF(ISERROR(VLOOKUP(B1551,Оп28_BYN→RUB!$C$3:$C$24,1,0)),"Нет","Да")</f>
        <v>Нет</v>
      </c>
      <c r="D1551" s="54">
        <f t="shared" si="48"/>
        <v>366</v>
      </c>
      <c r="E1551" s="55">
        <f>('Все выпуски'!$J$4*'Все выпуски'!$J$8)*((VLOOKUP(IF(C1551="Нет",VLOOKUP(A1551,Оп28_BYN→RUB!$A$2:$C$24,3,0),VLOOKUP((A1551-1),Оп28_BYN→RUB!$A$2:$C$24,3,0)),$B$2:$G$1990,5,0)-VLOOKUP(B1551,$B$2:$G$1990,5,0))/365+(VLOOKUP(IF(C1551="Нет",VLOOKUP(A1551,Оп28_BYN→RUB!$A$2:$C$24,3,0),VLOOKUP((A1551-1),Оп28_BYN→RUB!$A$2:$C$24,3,0)),$B$2:$G$1990,6,0)-VLOOKUP(B1551,$B$2:$G$1990,6,0))/366)</f>
        <v>480.89820469384932</v>
      </c>
      <c r="F1551" s="54">
        <f>COUNTIF(D1552:$D$1990,365)</f>
        <v>270</v>
      </c>
      <c r="G1551" s="54">
        <f>COUNTIF(D1552:$D$1990,366)</f>
        <v>169</v>
      </c>
    </row>
    <row r="1552" spans="1:7" x14ac:dyDescent="0.25">
      <c r="A1552" s="54">
        <f>COUNTIF($C$3:C1552,"Да")</f>
        <v>16</v>
      </c>
      <c r="B1552" s="53">
        <f t="shared" si="49"/>
        <v>46950</v>
      </c>
      <c r="C1552" s="53" t="str">
        <f>IF(ISERROR(VLOOKUP(B1552,Оп28_BYN→RUB!$C$3:$C$24,1,0)),"Нет","Да")</f>
        <v>Нет</v>
      </c>
      <c r="D1552" s="54">
        <f t="shared" si="48"/>
        <v>366</v>
      </c>
      <c r="E1552" s="55">
        <f>('Все выпуски'!$J$4*'Все выпуски'!$J$8)*((VLOOKUP(IF(C1552="Нет",VLOOKUP(A1552,Оп28_BYN→RUB!$A$2:$C$24,3,0),VLOOKUP((A1552-1),Оп28_BYN→RUB!$A$2:$C$24,3,0)),$B$2:$G$1990,5,0)-VLOOKUP(B1552,$B$2:$G$1990,5,0))/365+(VLOOKUP(IF(C1552="Нет",VLOOKUP(A1552,Оп28_BYN→RUB!$A$2:$C$24,3,0),VLOOKUP((A1552-1),Оп28_BYN→RUB!$A$2:$C$24,3,0)),$B$2:$G$1990,6,0)-VLOOKUP(B1552,$B$2:$G$1990,6,0))/366)</f>
        <v>487.5773464257083</v>
      </c>
      <c r="F1552" s="54">
        <f>COUNTIF(D1553:$D$1990,365)</f>
        <v>270</v>
      </c>
      <c r="G1552" s="54">
        <f>COUNTIF(D1553:$D$1990,366)</f>
        <v>168</v>
      </c>
    </row>
    <row r="1553" spans="1:7" x14ac:dyDescent="0.25">
      <c r="A1553" s="54">
        <f>COUNTIF($C$3:C1553,"Да")</f>
        <v>16</v>
      </c>
      <c r="B1553" s="53">
        <f t="shared" si="49"/>
        <v>46951</v>
      </c>
      <c r="C1553" s="53" t="str">
        <f>IF(ISERROR(VLOOKUP(B1553,Оп28_BYN→RUB!$C$3:$C$24,1,0)),"Нет","Да")</f>
        <v>Нет</v>
      </c>
      <c r="D1553" s="54">
        <f t="shared" si="48"/>
        <v>366</v>
      </c>
      <c r="E1553" s="55">
        <f>('Все выпуски'!$J$4*'Все выпуски'!$J$8)*((VLOOKUP(IF(C1553="Нет",VLOOKUP(A1553,Оп28_BYN→RUB!$A$2:$C$24,3,0),VLOOKUP((A1553-1),Оп28_BYN→RUB!$A$2:$C$24,3,0)),$B$2:$G$1990,5,0)-VLOOKUP(B1553,$B$2:$G$1990,5,0))/365+(VLOOKUP(IF(C1553="Нет",VLOOKUP(A1553,Оп28_BYN→RUB!$A$2:$C$24,3,0),VLOOKUP((A1553-1),Оп28_BYN→RUB!$A$2:$C$24,3,0)),$B$2:$G$1990,6,0)-VLOOKUP(B1553,$B$2:$G$1990,6,0))/366)</f>
        <v>494.25648815756733</v>
      </c>
      <c r="F1553" s="54">
        <f>COUNTIF(D1554:$D$1990,365)</f>
        <v>270</v>
      </c>
      <c r="G1553" s="54">
        <f>COUNTIF(D1554:$D$1990,366)</f>
        <v>167</v>
      </c>
    </row>
    <row r="1554" spans="1:7" x14ac:dyDescent="0.25">
      <c r="A1554" s="54">
        <f>COUNTIF($C$3:C1554,"Да")</f>
        <v>16</v>
      </c>
      <c r="B1554" s="53">
        <f t="shared" si="49"/>
        <v>46952</v>
      </c>
      <c r="C1554" s="53" t="str">
        <f>IF(ISERROR(VLOOKUP(B1554,Оп28_BYN→RUB!$C$3:$C$24,1,0)),"Нет","Да")</f>
        <v>Нет</v>
      </c>
      <c r="D1554" s="54">
        <f t="shared" si="48"/>
        <v>366</v>
      </c>
      <c r="E1554" s="55">
        <f>('Все выпуски'!$J$4*'Все выпуски'!$J$8)*((VLOOKUP(IF(C1554="Нет",VLOOKUP(A1554,Оп28_BYN→RUB!$A$2:$C$24,3,0),VLOOKUP((A1554-1),Оп28_BYN→RUB!$A$2:$C$24,3,0)),$B$2:$G$1990,5,0)-VLOOKUP(B1554,$B$2:$G$1990,5,0))/365+(VLOOKUP(IF(C1554="Нет",VLOOKUP(A1554,Оп28_BYN→RUB!$A$2:$C$24,3,0),VLOOKUP((A1554-1),Оп28_BYN→RUB!$A$2:$C$24,3,0)),$B$2:$G$1990,6,0)-VLOOKUP(B1554,$B$2:$G$1990,6,0))/366)</f>
        <v>500.93562988942637</v>
      </c>
      <c r="F1554" s="54">
        <f>COUNTIF(D1555:$D$1990,365)</f>
        <v>270</v>
      </c>
      <c r="G1554" s="54">
        <f>COUNTIF(D1555:$D$1990,366)</f>
        <v>166</v>
      </c>
    </row>
    <row r="1555" spans="1:7" x14ac:dyDescent="0.25">
      <c r="A1555" s="54">
        <f>COUNTIF($C$3:C1555,"Да")</f>
        <v>16</v>
      </c>
      <c r="B1555" s="53">
        <f t="shared" si="49"/>
        <v>46953</v>
      </c>
      <c r="C1555" s="53" t="str">
        <f>IF(ISERROR(VLOOKUP(B1555,Оп28_BYN→RUB!$C$3:$C$24,1,0)),"Нет","Да")</f>
        <v>Нет</v>
      </c>
      <c r="D1555" s="54">
        <f t="shared" si="48"/>
        <v>366</v>
      </c>
      <c r="E1555" s="55">
        <f>('Все выпуски'!$J$4*'Все выпуски'!$J$8)*((VLOOKUP(IF(C1555="Нет",VLOOKUP(A1555,Оп28_BYN→RUB!$A$2:$C$24,3,0),VLOOKUP((A1555-1),Оп28_BYN→RUB!$A$2:$C$24,3,0)),$B$2:$G$1990,5,0)-VLOOKUP(B1555,$B$2:$G$1990,5,0))/365+(VLOOKUP(IF(C1555="Нет",VLOOKUP(A1555,Оп28_BYN→RUB!$A$2:$C$24,3,0),VLOOKUP((A1555-1),Оп28_BYN→RUB!$A$2:$C$24,3,0)),$B$2:$G$1990,6,0)-VLOOKUP(B1555,$B$2:$G$1990,6,0))/366)</f>
        <v>507.6147716212854</v>
      </c>
      <c r="F1555" s="54">
        <f>COUNTIF(D1556:$D$1990,365)</f>
        <v>270</v>
      </c>
      <c r="G1555" s="54">
        <f>COUNTIF(D1556:$D$1990,366)</f>
        <v>165</v>
      </c>
    </row>
    <row r="1556" spans="1:7" x14ac:dyDescent="0.25">
      <c r="A1556" s="54">
        <f>COUNTIF($C$3:C1556,"Да")</f>
        <v>16</v>
      </c>
      <c r="B1556" s="53">
        <f t="shared" si="49"/>
        <v>46954</v>
      </c>
      <c r="C1556" s="53" t="str">
        <f>IF(ISERROR(VLOOKUP(B1556,Оп28_BYN→RUB!$C$3:$C$24,1,0)),"Нет","Да")</f>
        <v>Нет</v>
      </c>
      <c r="D1556" s="54">
        <f t="shared" si="48"/>
        <v>366</v>
      </c>
      <c r="E1556" s="55">
        <f>('Все выпуски'!$J$4*'Все выпуски'!$J$8)*((VLOOKUP(IF(C1556="Нет",VLOOKUP(A1556,Оп28_BYN→RUB!$A$2:$C$24,3,0),VLOOKUP((A1556-1),Оп28_BYN→RUB!$A$2:$C$24,3,0)),$B$2:$G$1990,5,0)-VLOOKUP(B1556,$B$2:$G$1990,5,0))/365+(VLOOKUP(IF(C1556="Нет",VLOOKUP(A1556,Оп28_BYN→RUB!$A$2:$C$24,3,0),VLOOKUP((A1556-1),Оп28_BYN→RUB!$A$2:$C$24,3,0)),$B$2:$G$1990,6,0)-VLOOKUP(B1556,$B$2:$G$1990,6,0))/366)</f>
        <v>514.29391335314438</v>
      </c>
      <c r="F1556" s="54">
        <f>COUNTIF(D1557:$D$1990,365)</f>
        <v>270</v>
      </c>
      <c r="G1556" s="54">
        <f>COUNTIF(D1557:$D$1990,366)</f>
        <v>164</v>
      </c>
    </row>
    <row r="1557" spans="1:7" x14ac:dyDescent="0.25">
      <c r="A1557" s="54">
        <f>COUNTIF($C$3:C1557,"Да")</f>
        <v>16</v>
      </c>
      <c r="B1557" s="53">
        <f t="shared" si="49"/>
        <v>46955</v>
      </c>
      <c r="C1557" s="53" t="str">
        <f>IF(ISERROR(VLOOKUP(B1557,Оп28_BYN→RUB!$C$3:$C$24,1,0)),"Нет","Да")</f>
        <v>Нет</v>
      </c>
      <c r="D1557" s="54">
        <f t="shared" si="48"/>
        <v>366</v>
      </c>
      <c r="E1557" s="55">
        <f>('Все выпуски'!$J$4*'Все выпуски'!$J$8)*((VLOOKUP(IF(C1557="Нет",VLOOKUP(A1557,Оп28_BYN→RUB!$A$2:$C$24,3,0),VLOOKUP((A1557-1),Оп28_BYN→RUB!$A$2:$C$24,3,0)),$B$2:$G$1990,5,0)-VLOOKUP(B1557,$B$2:$G$1990,5,0))/365+(VLOOKUP(IF(C1557="Нет",VLOOKUP(A1557,Оп28_BYN→RUB!$A$2:$C$24,3,0),VLOOKUP((A1557-1),Оп28_BYN→RUB!$A$2:$C$24,3,0)),$B$2:$G$1990,6,0)-VLOOKUP(B1557,$B$2:$G$1990,6,0))/366)</f>
        <v>520.97305508500335</v>
      </c>
      <c r="F1557" s="54">
        <f>COUNTIF(D1558:$D$1990,365)</f>
        <v>270</v>
      </c>
      <c r="G1557" s="54">
        <f>COUNTIF(D1558:$D$1990,366)</f>
        <v>163</v>
      </c>
    </row>
    <row r="1558" spans="1:7" x14ac:dyDescent="0.25">
      <c r="A1558" s="54">
        <f>COUNTIF($C$3:C1558,"Да")</f>
        <v>16</v>
      </c>
      <c r="B1558" s="53">
        <f t="shared" si="49"/>
        <v>46956</v>
      </c>
      <c r="C1558" s="53" t="str">
        <f>IF(ISERROR(VLOOKUP(B1558,Оп28_BYN→RUB!$C$3:$C$24,1,0)),"Нет","Да")</f>
        <v>Нет</v>
      </c>
      <c r="D1558" s="54">
        <f t="shared" si="48"/>
        <v>366</v>
      </c>
      <c r="E1558" s="55">
        <f>('Все выпуски'!$J$4*'Все выпуски'!$J$8)*((VLOOKUP(IF(C1558="Нет",VLOOKUP(A1558,Оп28_BYN→RUB!$A$2:$C$24,3,0),VLOOKUP((A1558-1),Оп28_BYN→RUB!$A$2:$C$24,3,0)),$B$2:$G$1990,5,0)-VLOOKUP(B1558,$B$2:$G$1990,5,0))/365+(VLOOKUP(IF(C1558="Нет",VLOOKUP(A1558,Оп28_BYN→RUB!$A$2:$C$24,3,0),VLOOKUP((A1558-1),Оп28_BYN→RUB!$A$2:$C$24,3,0)),$B$2:$G$1990,6,0)-VLOOKUP(B1558,$B$2:$G$1990,6,0))/366)</f>
        <v>527.65219681686244</v>
      </c>
      <c r="F1558" s="54">
        <f>COUNTIF(D1559:$D$1990,365)</f>
        <v>270</v>
      </c>
      <c r="G1558" s="54">
        <f>COUNTIF(D1559:$D$1990,366)</f>
        <v>162</v>
      </c>
    </row>
    <row r="1559" spans="1:7" x14ac:dyDescent="0.25">
      <c r="A1559" s="54">
        <f>COUNTIF($C$3:C1559,"Да")</f>
        <v>16</v>
      </c>
      <c r="B1559" s="53">
        <f t="shared" si="49"/>
        <v>46957</v>
      </c>
      <c r="C1559" s="53" t="str">
        <f>IF(ISERROR(VLOOKUP(B1559,Оп28_BYN→RUB!$C$3:$C$24,1,0)),"Нет","Да")</f>
        <v>Нет</v>
      </c>
      <c r="D1559" s="54">
        <f t="shared" si="48"/>
        <v>366</v>
      </c>
      <c r="E1559" s="55">
        <f>('Все выпуски'!$J$4*'Все выпуски'!$J$8)*((VLOOKUP(IF(C1559="Нет",VLOOKUP(A1559,Оп28_BYN→RUB!$A$2:$C$24,3,0),VLOOKUP((A1559-1),Оп28_BYN→RUB!$A$2:$C$24,3,0)),$B$2:$G$1990,5,0)-VLOOKUP(B1559,$B$2:$G$1990,5,0))/365+(VLOOKUP(IF(C1559="Нет",VLOOKUP(A1559,Оп28_BYN→RUB!$A$2:$C$24,3,0),VLOOKUP((A1559-1),Оп28_BYN→RUB!$A$2:$C$24,3,0)),$B$2:$G$1990,6,0)-VLOOKUP(B1559,$B$2:$G$1990,6,0))/366)</f>
        <v>534.33133854872142</v>
      </c>
      <c r="F1559" s="54">
        <f>COUNTIF(D1560:$D$1990,365)</f>
        <v>270</v>
      </c>
      <c r="G1559" s="54">
        <f>COUNTIF(D1560:$D$1990,366)</f>
        <v>161</v>
      </c>
    </row>
    <row r="1560" spans="1:7" x14ac:dyDescent="0.25">
      <c r="A1560" s="54">
        <f>COUNTIF($C$3:C1560,"Да")</f>
        <v>16</v>
      </c>
      <c r="B1560" s="53">
        <f t="shared" si="49"/>
        <v>46958</v>
      </c>
      <c r="C1560" s="53" t="str">
        <f>IF(ISERROR(VLOOKUP(B1560,Оп28_BYN→RUB!$C$3:$C$24,1,0)),"Нет","Да")</f>
        <v>Нет</v>
      </c>
      <c r="D1560" s="54">
        <f t="shared" si="48"/>
        <v>366</v>
      </c>
      <c r="E1560" s="55">
        <f>('Все выпуски'!$J$4*'Все выпуски'!$J$8)*((VLOOKUP(IF(C1560="Нет",VLOOKUP(A1560,Оп28_BYN→RUB!$A$2:$C$24,3,0),VLOOKUP((A1560-1),Оп28_BYN→RUB!$A$2:$C$24,3,0)),$B$2:$G$1990,5,0)-VLOOKUP(B1560,$B$2:$G$1990,5,0))/365+(VLOOKUP(IF(C1560="Нет",VLOOKUP(A1560,Оп28_BYN→RUB!$A$2:$C$24,3,0),VLOOKUP((A1560-1),Оп28_BYN→RUB!$A$2:$C$24,3,0)),$B$2:$G$1990,6,0)-VLOOKUP(B1560,$B$2:$G$1990,6,0))/366)</f>
        <v>541.01048028058051</v>
      </c>
      <c r="F1560" s="54">
        <f>COUNTIF(D1561:$D$1990,365)</f>
        <v>270</v>
      </c>
      <c r="G1560" s="54">
        <f>COUNTIF(D1561:$D$1990,366)</f>
        <v>160</v>
      </c>
    </row>
    <row r="1561" spans="1:7" x14ac:dyDescent="0.25">
      <c r="A1561" s="54">
        <f>COUNTIF($C$3:C1561,"Да")</f>
        <v>16</v>
      </c>
      <c r="B1561" s="53">
        <f t="shared" si="49"/>
        <v>46959</v>
      </c>
      <c r="C1561" s="53" t="str">
        <f>IF(ISERROR(VLOOKUP(B1561,Оп28_BYN→RUB!$C$3:$C$24,1,0)),"Нет","Да")</f>
        <v>Нет</v>
      </c>
      <c r="D1561" s="54">
        <f t="shared" si="48"/>
        <v>366</v>
      </c>
      <c r="E1561" s="55">
        <f>('Все выпуски'!$J$4*'Все выпуски'!$J$8)*((VLOOKUP(IF(C1561="Нет",VLOOKUP(A1561,Оп28_BYN→RUB!$A$2:$C$24,3,0),VLOOKUP((A1561-1),Оп28_BYN→RUB!$A$2:$C$24,3,0)),$B$2:$G$1990,5,0)-VLOOKUP(B1561,$B$2:$G$1990,5,0))/365+(VLOOKUP(IF(C1561="Нет",VLOOKUP(A1561,Оп28_BYN→RUB!$A$2:$C$24,3,0),VLOOKUP((A1561-1),Оп28_BYN→RUB!$A$2:$C$24,3,0)),$B$2:$G$1990,6,0)-VLOOKUP(B1561,$B$2:$G$1990,6,0))/366)</f>
        <v>547.68962201243949</v>
      </c>
      <c r="F1561" s="54">
        <f>COUNTIF(D1562:$D$1990,365)</f>
        <v>270</v>
      </c>
      <c r="G1561" s="54">
        <f>COUNTIF(D1562:$D$1990,366)</f>
        <v>159</v>
      </c>
    </row>
    <row r="1562" spans="1:7" x14ac:dyDescent="0.25">
      <c r="A1562" s="54">
        <f>COUNTIF($C$3:C1562,"Да")</f>
        <v>16</v>
      </c>
      <c r="B1562" s="53">
        <f t="shared" si="49"/>
        <v>46960</v>
      </c>
      <c r="C1562" s="53" t="str">
        <f>IF(ISERROR(VLOOKUP(B1562,Оп28_BYN→RUB!$C$3:$C$24,1,0)),"Нет","Да")</f>
        <v>Нет</v>
      </c>
      <c r="D1562" s="54">
        <f t="shared" si="48"/>
        <v>366</v>
      </c>
      <c r="E1562" s="55">
        <f>('Все выпуски'!$J$4*'Все выпуски'!$J$8)*((VLOOKUP(IF(C1562="Нет",VLOOKUP(A1562,Оп28_BYN→RUB!$A$2:$C$24,3,0),VLOOKUP((A1562-1),Оп28_BYN→RUB!$A$2:$C$24,3,0)),$B$2:$G$1990,5,0)-VLOOKUP(B1562,$B$2:$G$1990,5,0))/365+(VLOOKUP(IF(C1562="Нет",VLOOKUP(A1562,Оп28_BYN→RUB!$A$2:$C$24,3,0),VLOOKUP((A1562-1),Оп28_BYN→RUB!$A$2:$C$24,3,0)),$B$2:$G$1990,6,0)-VLOOKUP(B1562,$B$2:$G$1990,6,0))/366)</f>
        <v>554.36876374429846</v>
      </c>
      <c r="F1562" s="54">
        <f>COUNTIF(D1563:$D$1990,365)</f>
        <v>270</v>
      </c>
      <c r="G1562" s="54">
        <f>COUNTIF(D1563:$D$1990,366)</f>
        <v>158</v>
      </c>
    </row>
    <row r="1563" spans="1:7" x14ac:dyDescent="0.25">
      <c r="A1563" s="54">
        <f>COUNTIF($C$3:C1563,"Да")</f>
        <v>16</v>
      </c>
      <c r="B1563" s="53">
        <f t="shared" si="49"/>
        <v>46961</v>
      </c>
      <c r="C1563" s="53" t="str">
        <f>IF(ISERROR(VLOOKUP(B1563,Оп28_BYN→RUB!$C$3:$C$24,1,0)),"Нет","Да")</f>
        <v>Нет</v>
      </c>
      <c r="D1563" s="54">
        <f t="shared" si="48"/>
        <v>366</v>
      </c>
      <c r="E1563" s="55">
        <f>('Все выпуски'!$J$4*'Все выпуски'!$J$8)*((VLOOKUP(IF(C1563="Нет",VLOOKUP(A1563,Оп28_BYN→RUB!$A$2:$C$24,3,0),VLOOKUP((A1563-1),Оп28_BYN→RUB!$A$2:$C$24,3,0)),$B$2:$G$1990,5,0)-VLOOKUP(B1563,$B$2:$G$1990,5,0))/365+(VLOOKUP(IF(C1563="Нет",VLOOKUP(A1563,Оп28_BYN→RUB!$A$2:$C$24,3,0),VLOOKUP((A1563-1),Оп28_BYN→RUB!$A$2:$C$24,3,0)),$B$2:$G$1990,6,0)-VLOOKUP(B1563,$B$2:$G$1990,6,0))/366)</f>
        <v>561.04790547615755</v>
      </c>
      <c r="F1563" s="54">
        <f>COUNTIF(D1564:$D$1990,365)</f>
        <v>270</v>
      </c>
      <c r="G1563" s="54">
        <f>COUNTIF(D1564:$D$1990,366)</f>
        <v>157</v>
      </c>
    </row>
    <row r="1564" spans="1:7" x14ac:dyDescent="0.25">
      <c r="A1564" s="54">
        <f>COUNTIF($C$3:C1564,"Да")</f>
        <v>16</v>
      </c>
      <c r="B1564" s="53">
        <f t="shared" si="49"/>
        <v>46962</v>
      </c>
      <c r="C1564" s="53" t="str">
        <f>IF(ISERROR(VLOOKUP(B1564,Оп28_BYN→RUB!$C$3:$C$24,1,0)),"Нет","Да")</f>
        <v>Нет</v>
      </c>
      <c r="D1564" s="54">
        <f t="shared" si="48"/>
        <v>366</v>
      </c>
      <c r="E1564" s="55">
        <f>('Все выпуски'!$J$4*'Все выпуски'!$J$8)*((VLOOKUP(IF(C1564="Нет",VLOOKUP(A1564,Оп28_BYN→RUB!$A$2:$C$24,3,0),VLOOKUP((A1564-1),Оп28_BYN→RUB!$A$2:$C$24,3,0)),$B$2:$G$1990,5,0)-VLOOKUP(B1564,$B$2:$G$1990,5,0))/365+(VLOOKUP(IF(C1564="Нет",VLOOKUP(A1564,Оп28_BYN→RUB!$A$2:$C$24,3,0),VLOOKUP((A1564-1),Оп28_BYN→RUB!$A$2:$C$24,3,0)),$B$2:$G$1990,6,0)-VLOOKUP(B1564,$B$2:$G$1990,6,0))/366)</f>
        <v>567.72704720801653</v>
      </c>
      <c r="F1564" s="54">
        <f>COUNTIF(D1565:$D$1990,365)</f>
        <v>270</v>
      </c>
      <c r="G1564" s="54">
        <f>COUNTIF(D1565:$D$1990,366)</f>
        <v>156</v>
      </c>
    </row>
    <row r="1565" spans="1:7" x14ac:dyDescent="0.25">
      <c r="A1565" s="54">
        <f>COUNTIF($C$3:C1565,"Да")</f>
        <v>16</v>
      </c>
      <c r="B1565" s="53">
        <f t="shared" si="49"/>
        <v>46963</v>
      </c>
      <c r="C1565" s="53" t="str">
        <f>IF(ISERROR(VLOOKUP(B1565,Оп28_BYN→RUB!$C$3:$C$24,1,0)),"Нет","Да")</f>
        <v>Нет</v>
      </c>
      <c r="D1565" s="54">
        <f t="shared" si="48"/>
        <v>366</v>
      </c>
      <c r="E1565" s="55">
        <f>('Все выпуски'!$J$4*'Все выпуски'!$J$8)*((VLOOKUP(IF(C1565="Нет",VLOOKUP(A1565,Оп28_BYN→RUB!$A$2:$C$24,3,0),VLOOKUP((A1565-1),Оп28_BYN→RUB!$A$2:$C$24,3,0)),$B$2:$G$1990,5,0)-VLOOKUP(B1565,$B$2:$G$1990,5,0))/365+(VLOOKUP(IF(C1565="Нет",VLOOKUP(A1565,Оп28_BYN→RUB!$A$2:$C$24,3,0),VLOOKUP((A1565-1),Оп28_BYN→RUB!$A$2:$C$24,3,0)),$B$2:$G$1990,6,0)-VLOOKUP(B1565,$B$2:$G$1990,6,0))/366)</f>
        <v>574.40618893987562</v>
      </c>
      <c r="F1565" s="54">
        <f>COUNTIF(D1566:$D$1990,365)</f>
        <v>270</v>
      </c>
      <c r="G1565" s="54">
        <f>COUNTIF(D1566:$D$1990,366)</f>
        <v>155</v>
      </c>
    </row>
    <row r="1566" spans="1:7" x14ac:dyDescent="0.25">
      <c r="A1566" s="54">
        <f>COUNTIF($C$3:C1566,"Да")</f>
        <v>16</v>
      </c>
      <c r="B1566" s="53">
        <f t="shared" si="49"/>
        <v>46964</v>
      </c>
      <c r="C1566" s="53" t="str">
        <f>IF(ISERROR(VLOOKUP(B1566,Оп28_BYN→RUB!$C$3:$C$24,1,0)),"Нет","Да")</f>
        <v>Нет</v>
      </c>
      <c r="D1566" s="54">
        <f t="shared" si="48"/>
        <v>366</v>
      </c>
      <c r="E1566" s="55">
        <f>('Все выпуски'!$J$4*'Все выпуски'!$J$8)*((VLOOKUP(IF(C1566="Нет",VLOOKUP(A1566,Оп28_BYN→RUB!$A$2:$C$24,3,0),VLOOKUP((A1566-1),Оп28_BYN→RUB!$A$2:$C$24,3,0)),$B$2:$G$1990,5,0)-VLOOKUP(B1566,$B$2:$G$1990,5,0))/365+(VLOOKUP(IF(C1566="Нет",VLOOKUP(A1566,Оп28_BYN→RUB!$A$2:$C$24,3,0),VLOOKUP((A1566-1),Оп28_BYN→RUB!$A$2:$C$24,3,0)),$B$2:$G$1990,6,0)-VLOOKUP(B1566,$B$2:$G$1990,6,0))/366)</f>
        <v>581.0853306717346</v>
      </c>
      <c r="F1566" s="54">
        <f>COUNTIF(D1567:$D$1990,365)</f>
        <v>270</v>
      </c>
      <c r="G1566" s="54">
        <f>COUNTIF(D1567:$D$1990,366)</f>
        <v>154</v>
      </c>
    </row>
    <row r="1567" spans="1:7" x14ac:dyDescent="0.25">
      <c r="A1567" s="54">
        <f>COUNTIF($C$3:C1567,"Да")</f>
        <v>16</v>
      </c>
      <c r="B1567" s="53">
        <f t="shared" si="49"/>
        <v>46965</v>
      </c>
      <c r="C1567" s="53" t="str">
        <f>IF(ISERROR(VLOOKUP(B1567,Оп28_BYN→RUB!$C$3:$C$24,1,0)),"Нет","Да")</f>
        <v>Нет</v>
      </c>
      <c r="D1567" s="54">
        <f t="shared" si="48"/>
        <v>366</v>
      </c>
      <c r="E1567" s="55">
        <f>('Все выпуски'!$J$4*'Все выпуски'!$J$8)*((VLOOKUP(IF(C1567="Нет",VLOOKUP(A1567,Оп28_BYN→RUB!$A$2:$C$24,3,0),VLOOKUP((A1567-1),Оп28_BYN→RUB!$A$2:$C$24,3,0)),$B$2:$G$1990,5,0)-VLOOKUP(B1567,$B$2:$G$1990,5,0))/365+(VLOOKUP(IF(C1567="Нет",VLOOKUP(A1567,Оп28_BYN→RUB!$A$2:$C$24,3,0),VLOOKUP((A1567-1),Оп28_BYN→RUB!$A$2:$C$24,3,0)),$B$2:$G$1990,6,0)-VLOOKUP(B1567,$B$2:$G$1990,6,0))/366)</f>
        <v>587.76447240359357</v>
      </c>
      <c r="F1567" s="54">
        <f>COUNTIF(D1568:$D$1990,365)</f>
        <v>270</v>
      </c>
      <c r="G1567" s="54">
        <f>COUNTIF(D1568:$D$1990,366)</f>
        <v>153</v>
      </c>
    </row>
    <row r="1568" spans="1:7" x14ac:dyDescent="0.25">
      <c r="A1568" s="54">
        <f>COUNTIF($C$3:C1568,"Да")</f>
        <v>16</v>
      </c>
      <c r="B1568" s="53">
        <f t="shared" si="49"/>
        <v>46966</v>
      </c>
      <c r="C1568" s="53" t="str">
        <f>IF(ISERROR(VLOOKUP(B1568,Оп28_BYN→RUB!$C$3:$C$24,1,0)),"Нет","Да")</f>
        <v>Нет</v>
      </c>
      <c r="D1568" s="54">
        <f t="shared" si="48"/>
        <v>366</v>
      </c>
      <c r="E1568" s="55">
        <f>('Все выпуски'!$J$4*'Все выпуски'!$J$8)*((VLOOKUP(IF(C1568="Нет",VLOOKUP(A1568,Оп28_BYN→RUB!$A$2:$C$24,3,0),VLOOKUP((A1568-1),Оп28_BYN→RUB!$A$2:$C$24,3,0)),$B$2:$G$1990,5,0)-VLOOKUP(B1568,$B$2:$G$1990,5,0))/365+(VLOOKUP(IF(C1568="Нет",VLOOKUP(A1568,Оп28_BYN→RUB!$A$2:$C$24,3,0),VLOOKUP((A1568-1),Оп28_BYN→RUB!$A$2:$C$24,3,0)),$B$2:$G$1990,6,0)-VLOOKUP(B1568,$B$2:$G$1990,6,0))/366)</f>
        <v>594.44361413545255</v>
      </c>
      <c r="F1568" s="54">
        <f>COUNTIF(D1569:$D$1990,365)</f>
        <v>270</v>
      </c>
      <c r="G1568" s="54">
        <f>COUNTIF(D1569:$D$1990,366)</f>
        <v>152</v>
      </c>
    </row>
    <row r="1569" spans="1:7" x14ac:dyDescent="0.25">
      <c r="A1569" s="54">
        <f>COUNTIF($C$3:C1569,"Да")</f>
        <v>16</v>
      </c>
      <c r="B1569" s="53">
        <f t="shared" si="49"/>
        <v>46967</v>
      </c>
      <c r="C1569" s="53" t="str">
        <f>IF(ISERROR(VLOOKUP(B1569,Оп28_BYN→RUB!$C$3:$C$24,1,0)),"Нет","Да")</f>
        <v>Нет</v>
      </c>
      <c r="D1569" s="54">
        <f t="shared" si="48"/>
        <v>366</v>
      </c>
      <c r="E1569" s="55">
        <f>('Все выпуски'!$J$4*'Все выпуски'!$J$8)*((VLOOKUP(IF(C1569="Нет",VLOOKUP(A1569,Оп28_BYN→RUB!$A$2:$C$24,3,0),VLOOKUP((A1569-1),Оп28_BYN→RUB!$A$2:$C$24,3,0)),$B$2:$G$1990,5,0)-VLOOKUP(B1569,$B$2:$G$1990,5,0))/365+(VLOOKUP(IF(C1569="Нет",VLOOKUP(A1569,Оп28_BYN→RUB!$A$2:$C$24,3,0),VLOOKUP((A1569-1),Оп28_BYN→RUB!$A$2:$C$24,3,0)),$B$2:$G$1990,6,0)-VLOOKUP(B1569,$B$2:$G$1990,6,0))/366)</f>
        <v>601.12275586731164</v>
      </c>
      <c r="F1569" s="54">
        <f>COUNTIF(D1570:$D$1990,365)</f>
        <v>270</v>
      </c>
      <c r="G1569" s="54">
        <f>COUNTIF(D1570:$D$1990,366)</f>
        <v>151</v>
      </c>
    </row>
    <row r="1570" spans="1:7" x14ac:dyDescent="0.25">
      <c r="A1570" s="54">
        <f>COUNTIF($C$3:C1570,"Да")</f>
        <v>16</v>
      </c>
      <c r="B1570" s="53">
        <f t="shared" si="49"/>
        <v>46968</v>
      </c>
      <c r="C1570" s="53" t="str">
        <f>IF(ISERROR(VLOOKUP(B1570,Оп28_BYN→RUB!$C$3:$C$24,1,0)),"Нет","Да")</f>
        <v>Нет</v>
      </c>
      <c r="D1570" s="54">
        <f t="shared" si="48"/>
        <v>366</v>
      </c>
      <c r="E1570" s="55">
        <f>('Все выпуски'!$J$4*'Все выпуски'!$J$8)*((VLOOKUP(IF(C1570="Нет",VLOOKUP(A1570,Оп28_BYN→RUB!$A$2:$C$24,3,0),VLOOKUP((A1570-1),Оп28_BYN→RUB!$A$2:$C$24,3,0)),$B$2:$G$1990,5,0)-VLOOKUP(B1570,$B$2:$G$1990,5,0))/365+(VLOOKUP(IF(C1570="Нет",VLOOKUP(A1570,Оп28_BYN→RUB!$A$2:$C$24,3,0),VLOOKUP((A1570-1),Оп28_BYN→RUB!$A$2:$C$24,3,0)),$B$2:$G$1990,6,0)-VLOOKUP(B1570,$B$2:$G$1990,6,0))/366)</f>
        <v>607.80189759917062</v>
      </c>
      <c r="F1570" s="54">
        <f>COUNTIF(D1571:$D$1990,365)</f>
        <v>270</v>
      </c>
      <c r="G1570" s="54">
        <f>COUNTIF(D1571:$D$1990,366)</f>
        <v>150</v>
      </c>
    </row>
    <row r="1571" spans="1:7" x14ac:dyDescent="0.25">
      <c r="A1571" s="54">
        <f>COUNTIF($C$3:C1571,"Да")</f>
        <v>17</v>
      </c>
      <c r="B1571" s="53">
        <f t="shared" si="49"/>
        <v>46969</v>
      </c>
      <c r="C1571" s="53" t="str">
        <f>IF(ISERROR(VLOOKUP(B1571,Оп28_BYN→RUB!$C$3:$C$24,1,0)),"Нет","Да")</f>
        <v>Да</v>
      </c>
      <c r="D1571" s="54">
        <f t="shared" si="48"/>
        <v>366</v>
      </c>
      <c r="E1571" s="55">
        <f>('Все выпуски'!$J$4*'Все выпуски'!$J$8)*((VLOOKUP(IF(C1571="Нет",VLOOKUP(A1571,Оп28_BYN→RUB!$A$2:$C$24,3,0),VLOOKUP((A1571-1),Оп28_BYN→RUB!$A$2:$C$24,3,0)),$B$2:$G$1990,5,0)-VLOOKUP(B1571,$B$2:$G$1990,5,0))/365+(VLOOKUP(IF(C1571="Нет",VLOOKUP(A1571,Оп28_BYN→RUB!$A$2:$C$24,3,0),VLOOKUP((A1571-1),Оп28_BYN→RUB!$A$2:$C$24,3,0)),$B$2:$G$1990,6,0)-VLOOKUP(B1571,$B$2:$G$1990,6,0))/366)</f>
        <v>614.48103933102971</v>
      </c>
      <c r="F1571" s="54">
        <f>COUNTIF(D1572:$D$1990,365)</f>
        <v>270</v>
      </c>
      <c r="G1571" s="54">
        <f>COUNTIF(D1572:$D$1990,366)</f>
        <v>149</v>
      </c>
    </row>
    <row r="1572" spans="1:7" x14ac:dyDescent="0.25">
      <c r="A1572" s="54">
        <f>COUNTIF($C$3:C1572,"Да")</f>
        <v>17</v>
      </c>
      <c r="B1572" s="53">
        <f t="shared" si="49"/>
        <v>46970</v>
      </c>
      <c r="C1572" s="53" t="str">
        <f>IF(ISERROR(VLOOKUP(B1572,Оп28_BYN→RUB!$C$3:$C$24,1,0)),"Нет","Да")</f>
        <v>Нет</v>
      </c>
      <c r="D1572" s="54">
        <f t="shared" si="48"/>
        <v>366</v>
      </c>
      <c r="E1572" s="55">
        <f>('Все выпуски'!$J$4*'Все выпуски'!$J$8)*((VLOOKUP(IF(C1572="Нет",VLOOKUP(A1572,Оп28_BYN→RUB!$A$2:$C$24,3,0),VLOOKUP((A1572-1),Оп28_BYN→RUB!$A$2:$C$24,3,0)),$B$2:$G$1990,5,0)-VLOOKUP(B1572,$B$2:$G$1990,5,0))/365+(VLOOKUP(IF(C1572="Нет",VLOOKUP(A1572,Оп28_BYN→RUB!$A$2:$C$24,3,0),VLOOKUP((A1572-1),Оп28_BYN→RUB!$A$2:$C$24,3,0)),$B$2:$G$1990,6,0)-VLOOKUP(B1572,$B$2:$G$1990,6,0))/366)</f>
        <v>6.6791417318590183</v>
      </c>
      <c r="F1572" s="54">
        <f>COUNTIF(D1573:$D$1990,365)</f>
        <v>270</v>
      </c>
      <c r="G1572" s="54">
        <f>COUNTIF(D1573:$D$1990,366)</f>
        <v>148</v>
      </c>
    </row>
    <row r="1573" spans="1:7" x14ac:dyDescent="0.25">
      <c r="A1573" s="54">
        <f>COUNTIF($C$3:C1573,"Да")</f>
        <v>17</v>
      </c>
      <c r="B1573" s="53">
        <f t="shared" si="49"/>
        <v>46971</v>
      </c>
      <c r="C1573" s="53" t="str">
        <f>IF(ISERROR(VLOOKUP(B1573,Оп28_BYN→RUB!$C$3:$C$24,1,0)),"Нет","Да")</f>
        <v>Нет</v>
      </c>
      <c r="D1573" s="54">
        <f t="shared" si="48"/>
        <v>366</v>
      </c>
      <c r="E1573" s="55">
        <f>('Все выпуски'!$J$4*'Все выпуски'!$J$8)*((VLOOKUP(IF(C1573="Нет",VLOOKUP(A1573,Оп28_BYN→RUB!$A$2:$C$24,3,0),VLOOKUP((A1573-1),Оп28_BYN→RUB!$A$2:$C$24,3,0)),$B$2:$G$1990,5,0)-VLOOKUP(B1573,$B$2:$G$1990,5,0))/365+(VLOOKUP(IF(C1573="Нет",VLOOKUP(A1573,Оп28_BYN→RUB!$A$2:$C$24,3,0),VLOOKUP((A1573-1),Оп28_BYN→RUB!$A$2:$C$24,3,0)),$B$2:$G$1990,6,0)-VLOOKUP(B1573,$B$2:$G$1990,6,0))/366)</f>
        <v>13.358283463718037</v>
      </c>
      <c r="F1573" s="54">
        <f>COUNTIF(D1574:$D$1990,365)</f>
        <v>270</v>
      </c>
      <c r="G1573" s="54">
        <f>COUNTIF(D1574:$D$1990,366)</f>
        <v>147</v>
      </c>
    </row>
    <row r="1574" spans="1:7" x14ac:dyDescent="0.25">
      <c r="A1574" s="54">
        <f>COUNTIF($C$3:C1574,"Да")</f>
        <v>17</v>
      </c>
      <c r="B1574" s="53">
        <f t="shared" si="49"/>
        <v>46972</v>
      </c>
      <c r="C1574" s="53" t="str">
        <f>IF(ISERROR(VLOOKUP(B1574,Оп28_BYN→RUB!$C$3:$C$24,1,0)),"Нет","Да")</f>
        <v>Нет</v>
      </c>
      <c r="D1574" s="54">
        <f t="shared" si="48"/>
        <v>366</v>
      </c>
      <c r="E1574" s="55">
        <f>('Все выпуски'!$J$4*'Все выпуски'!$J$8)*((VLOOKUP(IF(C1574="Нет",VLOOKUP(A1574,Оп28_BYN→RUB!$A$2:$C$24,3,0),VLOOKUP((A1574-1),Оп28_BYN→RUB!$A$2:$C$24,3,0)),$B$2:$G$1990,5,0)-VLOOKUP(B1574,$B$2:$G$1990,5,0))/365+(VLOOKUP(IF(C1574="Нет",VLOOKUP(A1574,Оп28_BYN→RUB!$A$2:$C$24,3,0),VLOOKUP((A1574-1),Оп28_BYN→RUB!$A$2:$C$24,3,0)),$B$2:$G$1990,6,0)-VLOOKUP(B1574,$B$2:$G$1990,6,0))/366)</f>
        <v>20.037425195577054</v>
      </c>
      <c r="F1574" s="54">
        <f>COUNTIF(D1575:$D$1990,365)</f>
        <v>270</v>
      </c>
      <c r="G1574" s="54">
        <f>COUNTIF(D1575:$D$1990,366)</f>
        <v>146</v>
      </c>
    </row>
    <row r="1575" spans="1:7" x14ac:dyDescent="0.25">
      <c r="A1575" s="54">
        <f>COUNTIF($C$3:C1575,"Да")</f>
        <v>17</v>
      </c>
      <c r="B1575" s="53">
        <f t="shared" si="49"/>
        <v>46973</v>
      </c>
      <c r="C1575" s="53" t="str">
        <f>IF(ISERROR(VLOOKUP(B1575,Оп28_BYN→RUB!$C$3:$C$24,1,0)),"Нет","Да")</f>
        <v>Нет</v>
      </c>
      <c r="D1575" s="54">
        <f t="shared" si="48"/>
        <v>366</v>
      </c>
      <c r="E1575" s="55">
        <f>('Все выпуски'!$J$4*'Все выпуски'!$J$8)*((VLOOKUP(IF(C1575="Нет",VLOOKUP(A1575,Оп28_BYN→RUB!$A$2:$C$24,3,0),VLOOKUP((A1575-1),Оп28_BYN→RUB!$A$2:$C$24,3,0)),$B$2:$G$1990,5,0)-VLOOKUP(B1575,$B$2:$G$1990,5,0))/365+(VLOOKUP(IF(C1575="Нет",VLOOKUP(A1575,Оп28_BYN→RUB!$A$2:$C$24,3,0),VLOOKUP((A1575-1),Оп28_BYN→RUB!$A$2:$C$24,3,0)),$B$2:$G$1990,6,0)-VLOOKUP(B1575,$B$2:$G$1990,6,0))/366)</f>
        <v>26.716566927436073</v>
      </c>
      <c r="F1575" s="54">
        <f>COUNTIF(D1576:$D$1990,365)</f>
        <v>270</v>
      </c>
      <c r="G1575" s="54">
        <f>COUNTIF(D1576:$D$1990,366)</f>
        <v>145</v>
      </c>
    </row>
    <row r="1576" spans="1:7" x14ac:dyDescent="0.25">
      <c r="A1576" s="54">
        <f>COUNTIF($C$3:C1576,"Да")</f>
        <v>17</v>
      </c>
      <c r="B1576" s="53">
        <f t="shared" si="49"/>
        <v>46974</v>
      </c>
      <c r="C1576" s="53" t="str">
        <f>IF(ISERROR(VLOOKUP(B1576,Оп28_BYN→RUB!$C$3:$C$24,1,0)),"Нет","Да")</f>
        <v>Нет</v>
      </c>
      <c r="D1576" s="54">
        <f t="shared" si="48"/>
        <v>366</v>
      </c>
      <c r="E1576" s="55">
        <f>('Все выпуски'!$J$4*'Все выпуски'!$J$8)*((VLOOKUP(IF(C1576="Нет",VLOOKUP(A1576,Оп28_BYN→RUB!$A$2:$C$24,3,0),VLOOKUP((A1576-1),Оп28_BYN→RUB!$A$2:$C$24,3,0)),$B$2:$G$1990,5,0)-VLOOKUP(B1576,$B$2:$G$1990,5,0))/365+(VLOOKUP(IF(C1576="Нет",VLOOKUP(A1576,Оп28_BYN→RUB!$A$2:$C$24,3,0),VLOOKUP((A1576-1),Оп28_BYN→RUB!$A$2:$C$24,3,0)),$B$2:$G$1990,6,0)-VLOOKUP(B1576,$B$2:$G$1990,6,0))/366)</f>
        <v>33.395708659295089</v>
      </c>
      <c r="F1576" s="54">
        <f>COUNTIF(D1577:$D$1990,365)</f>
        <v>270</v>
      </c>
      <c r="G1576" s="54">
        <f>COUNTIF(D1577:$D$1990,366)</f>
        <v>144</v>
      </c>
    </row>
    <row r="1577" spans="1:7" x14ac:dyDescent="0.25">
      <c r="A1577" s="54">
        <f>COUNTIF($C$3:C1577,"Да")</f>
        <v>17</v>
      </c>
      <c r="B1577" s="53">
        <f t="shared" si="49"/>
        <v>46975</v>
      </c>
      <c r="C1577" s="53" t="str">
        <f>IF(ISERROR(VLOOKUP(B1577,Оп28_BYN→RUB!$C$3:$C$24,1,0)),"Нет","Да")</f>
        <v>Нет</v>
      </c>
      <c r="D1577" s="54">
        <f t="shared" si="48"/>
        <v>366</v>
      </c>
      <c r="E1577" s="55">
        <f>('Все выпуски'!$J$4*'Все выпуски'!$J$8)*((VLOOKUP(IF(C1577="Нет",VLOOKUP(A1577,Оп28_BYN→RUB!$A$2:$C$24,3,0),VLOOKUP((A1577-1),Оп28_BYN→RUB!$A$2:$C$24,3,0)),$B$2:$G$1990,5,0)-VLOOKUP(B1577,$B$2:$G$1990,5,0))/365+(VLOOKUP(IF(C1577="Нет",VLOOKUP(A1577,Оп28_BYN→RUB!$A$2:$C$24,3,0),VLOOKUP((A1577-1),Оп28_BYN→RUB!$A$2:$C$24,3,0)),$B$2:$G$1990,6,0)-VLOOKUP(B1577,$B$2:$G$1990,6,0))/366)</f>
        <v>40.074850391154108</v>
      </c>
      <c r="F1577" s="54">
        <f>COUNTIF(D1578:$D$1990,365)</f>
        <v>270</v>
      </c>
      <c r="G1577" s="54">
        <f>COUNTIF(D1578:$D$1990,366)</f>
        <v>143</v>
      </c>
    </row>
    <row r="1578" spans="1:7" x14ac:dyDescent="0.25">
      <c r="A1578" s="54">
        <f>COUNTIF($C$3:C1578,"Да")</f>
        <v>17</v>
      </c>
      <c r="B1578" s="53">
        <f t="shared" si="49"/>
        <v>46976</v>
      </c>
      <c r="C1578" s="53" t="str">
        <f>IF(ISERROR(VLOOKUP(B1578,Оп28_BYN→RUB!$C$3:$C$24,1,0)),"Нет","Да")</f>
        <v>Нет</v>
      </c>
      <c r="D1578" s="54">
        <f t="shared" si="48"/>
        <v>366</v>
      </c>
      <c r="E1578" s="55">
        <f>('Все выпуски'!$J$4*'Все выпуски'!$J$8)*((VLOOKUP(IF(C1578="Нет",VLOOKUP(A1578,Оп28_BYN→RUB!$A$2:$C$24,3,0),VLOOKUP((A1578-1),Оп28_BYN→RUB!$A$2:$C$24,3,0)),$B$2:$G$1990,5,0)-VLOOKUP(B1578,$B$2:$G$1990,5,0))/365+(VLOOKUP(IF(C1578="Нет",VLOOKUP(A1578,Оп28_BYN→RUB!$A$2:$C$24,3,0),VLOOKUP((A1578-1),Оп28_BYN→RUB!$A$2:$C$24,3,0)),$B$2:$G$1990,6,0)-VLOOKUP(B1578,$B$2:$G$1990,6,0))/366)</f>
        <v>46.753992123013127</v>
      </c>
      <c r="F1578" s="54">
        <f>COUNTIF(D1579:$D$1990,365)</f>
        <v>270</v>
      </c>
      <c r="G1578" s="54">
        <f>COUNTIF(D1579:$D$1990,366)</f>
        <v>142</v>
      </c>
    </row>
    <row r="1579" spans="1:7" x14ac:dyDescent="0.25">
      <c r="A1579" s="54">
        <f>COUNTIF($C$3:C1579,"Да")</f>
        <v>17</v>
      </c>
      <c r="B1579" s="53">
        <f t="shared" si="49"/>
        <v>46977</v>
      </c>
      <c r="C1579" s="53" t="str">
        <f>IF(ISERROR(VLOOKUP(B1579,Оп28_BYN→RUB!$C$3:$C$24,1,0)),"Нет","Да")</f>
        <v>Нет</v>
      </c>
      <c r="D1579" s="54">
        <f t="shared" si="48"/>
        <v>366</v>
      </c>
      <c r="E1579" s="55">
        <f>('Все выпуски'!$J$4*'Все выпуски'!$J$8)*((VLOOKUP(IF(C1579="Нет",VLOOKUP(A1579,Оп28_BYN→RUB!$A$2:$C$24,3,0),VLOOKUP((A1579-1),Оп28_BYN→RUB!$A$2:$C$24,3,0)),$B$2:$G$1990,5,0)-VLOOKUP(B1579,$B$2:$G$1990,5,0))/365+(VLOOKUP(IF(C1579="Нет",VLOOKUP(A1579,Оп28_BYN→RUB!$A$2:$C$24,3,0),VLOOKUP((A1579-1),Оп28_BYN→RUB!$A$2:$C$24,3,0)),$B$2:$G$1990,6,0)-VLOOKUP(B1579,$B$2:$G$1990,6,0))/366)</f>
        <v>53.433133854872146</v>
      </c>
      <c r="F1579" s="54">
        <f>COUNTIF(D1580:$D$1990,365)</f>
        <v>270</v>
      </c>
      <c r="G1579" s="54">
        <f>COUNTIF(D1580:$D$1990,366)</f>
        <v>141</v>
      </c>
    </row>
    <row r="1580" spans="1:7" x14ac:dyDescent="0.25">
      <c r="A1580" s="54">
        <f>COUNTIF($C$3:C1580,"Да")</f>
        <v>17</v>
      </c>
      <c r="B1580" s="53">
        <f t="shared" si="49"/>
        <v>46978</v>
      </c>
      <c r="C1580" s="53" t="str">
        <f>IF(ISERROR(VLOOKUP(B1580,Оп28_BYN→RUB!$C$3:$C$24,1,0)),"Нет","Да")</f>
        <v>Нет</v>
      </c>
      <c r="D1580" s="54">
        <f t="shared" si="48"/>
        <v>366</v>
      </c>
      <c r="E1580" s="55">
        <f>('Все выпуски'!$J$4*'Все выпуски'!$J$8)*((VLOOKUP(IF(C1580="Нет",VLOOKUP(A1580,Оп28_BYN→RUB!$A$2:$C$24,3,0),VLOOKUP((A1580-1),Оп28_BYN→RUB!$A$2:$C$24,3,0)),$B$2:$G$1990,5,0)-VLOOKUP(B1580,$B$2:$G$1990,5,0))/365+(VLOOKUP(IF(C1580="Нет",VLOOKUP(A1580,Оп28_BYN→RUB!$A$2:$C$24,3,0),VLOOKUP((A1580-1),Оп28_BYN→RUB!$A$2:$C$24,3,0)),$B$2:$G$1990,6,0)-VLOOKUP(B1580,$B$2:$G$1990,6,0))/366)</f>
        <v>60.112275586731165</v>
      </c>
      <c r="F1580" s="54">
        <f>COUNTIF(D1581:$D$1990,365)</f>
        <v>270</v>
      </c>
      <c r="G1580" s="54">
        <f>COUNTIF(D1581:$D$1990,366)</f>
        <v>140</v>
      </c>
    </row>
    <row r="1581" spans="1:7" x14ac:dyDescent="0.25">
      <c r="A1581" s="54">
        <f>COUNTIF($C$3:C1581,"Да")</f>
        <v>17</v>
      </c>
      <c r="B1581" s="53">
        <f t="shared" si="49"/>
        <v>46979</v>
      </c>
      <c r="C1581" s="53" t="str">
        <f>IF(ISERROR(VLOOKUP(B1581,Оп28_BYN→RUB!$C$3:$C$24,1,0)),"Нет","Да")</f>
        <v>Нет</v>
      </c>
      <c r="D1581" s="54">
        <f t="shared" si="48"/>
        <v>366</v>
      </c>
      <c r="E1581" s="55">
        <f>('Все выпуски'!$J$4*'Все выпуски'!$J$8)*((VLOOKUP(IF(C1581="Нет",VLOOKUP(A1581,Оп28_BYN→RUB!$A$2:$C$24,3,0),VLOOKUP((A1581-1),Оп28_BYN→RUB!$A$2:$C$24,3,0)),$B$2:$G$1990,5,0)-VLOOKUP(B1581,$B$2:$G$1990,5,0))/365+(VLOOKUP(IF(C1581="Нет",VLOOKUP(A1581,Оп28_BYN→RUB!$A$2:$C$24,3,0),VLOOKUP((A1581-1),Оп28_BYN→RUB!$A$2:$C$24,3,0)),$B$2:$G$1990,6,0)-VLOOKUP(B1581,$B$2:$G$1990,6,0))/366)</f>
        <v>66.791417318590177</v>
      </c>
      <c r="F1581" s="54">
        <f>COUNTIF(D1582:$D$1990,365)</f>
        <v>270</v>
      </c>
      <c r="G1581" s="54">
        <f>COUNTIF(D1582:$D$1990,366)</f>
        <v>139</v>
      </c>
    </row>
    <row r="1582" spans="1:7" x14ac:dyDescent="0.25">
      <c r="A1582" s="54">
        <f>COUNTIF($C$3:C1582,"Да")</f>
        <v>17</v>
      </c>
      <c r="B1582" s="53">
        <f t="shared" si="49"/>
        <v>46980</v>
      </c>
      <c r="C1582" s="53" t="str">
        <f>IF(ISERROR(VLOOKUP(B1582,Оп28_BYN→RUB!$C$3:$C$24,1,0)),"Нет","Да")</f>
        <v>Нет</v>
      </c>
      <c r="D1582" s="54">
        <f t="shared" si="48"/>
        <v>366</v>
      </c>
      <c r="E1582" s="55">
        <f>('Все выпуски'!$J$4*'Все выпуски'!$J$8)*((VLOOKUP(IF(C1582="Нет",VLOOKUP(A1582,Оп28_BYN→RUB!$A$2:$C$24,3,0),VLOOKUP((A1582-1),Оп28_BYN→RUB!$A$2:$C$24,3,0)),$B$2:$G$1990,5,0)-VLOOKUP(B1582,$B$2:$G$1990,5,0))/365+(VLOOKUP(IF(C1582="Нет",VLOOKUP(A1582,Оп28_BYN→RUB!$A$2:$C$24,3,0),VLOOKUP((A1582-1),Оп28_BYN→RUB!$A$2:$C$24,3,0)),$B$2:$G$1990,6,0)-VLOOKUP(B1582,$B$2:$G$1990,6,0))/366)</f>
        <v>73.470559050449197</v>
      </c>
      <c r="F1582" s="54">
        <f>COUNTIF(D1583:$D$1990,365)</f>
        <v>270</v>
      </c>
      <c r="G1582" s="54">
        <f>COUNTIF(D1583:$D$1990,366)</f>
        <v>138</v>
      </c>
    </row>
    <row r="1583" spans="1:7" x14ac:dyDescent="0.25">
      <c r="A1583" s="54">
        <f>COUNTIF($C$3:C1583,"Да")</f>
        <v>17</v>
      </c>
      <c r="B1583" s="53">
        <f t="shared" si="49"/>
        <v>46981</v>
      </c>
      <c r="C1583" s="53" t="str">
        <f>IF(ISERROR(VLOOKUP(B1583,Оп28_BYN→RUB!$C$3:$C$24,1,0)),"Нет","Да")</f>
        <v>Нет</v>
      </c>
      <c r="D1583" s="54">
        <f t="shared" si="48"/>
        <v>366</v>
      </c>
      <c r="E1583" s="55">
        <f>('Все выпуски'!$J$4*'Все выпуски'!$J$8)*((VLOOKUP(IF(C1583="Нет",VLOOKUP(A1583,Оп28_BYN→RUB!$A$2:$C$24,3,0),VLOOKUP((A1583-1),Оп28_BYN→RUB!$A$2:$C$24,3,0)),$B$2:$G$1990,5,0)-VLOOKUP(B1583,$B$2:$G$1990,5,0))/365+(VLOOKUP(IF(C1583="Нет",VLOOKUP(A1583,Оп28_BYN→RUB!$A$2:$C$24,3,0),VLOOKUP((A1583-1),Оп28_BYN→RUB!$A$2:$C$24,3,0)),$B$2:$G$1990,6,0)-VLOOKUP(B1583,$B$2:$G$1990,6,0))/366)</f>
        <v>80.149700782308216</v>
      </c>
      <c r="F1583" s="54">
        <f>COUNTIF(D1584:$D$1990,365)</f>
        <v>270</v>
      </c>
      <c r="G1583" s="54">
        <f>COUNTIF(D1584:$D$1990,366)</f>
        <v>137</v>
      </c>
    </row>
    <row r="1584" spans="1:7" x14ac:dyDescent="0.25">
      <c r="A1584" s="54">
        <f>COUNTIF($C$3:C1584,"Да")</f>
        <v>17</v>
      </c>
      <c r="B1584" s="53">
        <f t="shared" si="49"/>
        <v>46982</v>
      </c>
      <c r="C1584" s="53" t="str">
        <f>IF(ISERROR(VLOOKUP(B1584,Оп28_BYN→RUB!$C$3:$C$24,1,0)),"Нет","Да")</f>
        <v>Нет</v>
      </c>
      <c r="D1584" s="54">
        <f t="shared" si="48"/>
        <v>366</v>
      </c>
      <c r="E1584" s="55">
        <f>('Все выпуски'!$J$4*'Все выпуски'!$J$8)*((VLOOKUP(IF(C1584="Нет",VLOOKUP(A1584,Оп28_BYN→RUB!$A$2:$C$24,3,0),VLOOKUP((A1584-1),Оп28_BYN→RUB!$A$2:$C$24,3,0)),$B$2:$G$1990,5,0)-VLOOKUP(B1584,$B$2:$G$1990,5,0))/365+(VLOOKUP(IF(C1584="Нет",VLOOKUP(A1584,Оп28_BYN→RUB!$A$2:$C$24,3,0),VLOOKUP((A1584-1),Оп28_BYN→RUB!$A$2:$C$24,3,0)),$B$2:$G$1990,6,0)-VLOOKUP(B1584,$B$2:$G$1990,6,0))/366)</f>
        <v>86.828842514167235</v>
      </c>
      <c r="F1584" s="54">
        <f>COUNTIF(D1585:$D$1990,365)</f>
        <v>270</v>
      </c>
      <c r="G1584" s="54">
        <f>COUNTIF(D1585:$D$1990,366)</f>
        <v>136</v>
      </c>
    </row>
    <row r="1585" spans="1:7" x14ac:dyDescent="0.25">
      <c r="A1585" s="54">
        <f>COUNTIF($C$3:C1585,"Да")</f>
        <v>17</v>
      </c>
      <c r="B1585" s="53">
        <f t="shared" si="49"/>
        <v>46983</v>
      </c>
      <c r="C1585" s="53" t="str">
        <f>IF(ISERROR(VLOOKUP(B1585,Оп28_BYN→RUB!$C$3:$C$24,1,0)),"Нет","Да")</f>
        <v>Нет</v>
      </c>
      <c r="D1585" s="54">
        <f t="shared" si="48"/>
        <v>366</v>
      </c>
      <c r="E1585" s="55">
        <f>('Все выпуски'!$J$4*'Все выпуски'!$J$8)*((VLOOKUP(IF(C1585="Нет",VLOOKUP(A1585,Оп28_BYN→RUB!$A$2:$C$24,3,0),VLOOKUP((A1585-1),Оп28_BYN→RUB!$A$2:$C$24,3,0)),$B$2:$G$1990,5,0)-VLOOKUP(B1585,$B$2:$G$1990,5,0))/365+(VLOOKUP(IF(C1585="Нет",VLOOKUP(A1585,Оп28_BYN→RUB!$A$2:$C$24,3,0),VLOOKUP((A1585-1),Оп28_BYN→RUB!$A$2:$C$24,3,0)),$B$2:$G$1990,6,0)-VLOOKUP(B1585,$B$2:$G$1990,6,0))/366)</f>
        <v>93.507984246026254</v>
      </c>
      <c r="F1585" s="54">
        <f>COUNTIF(D1586:$D$1990,365)</f>
        <v>270</v>
      </c>
      <c r="G1585" s="54">
        <f>COUNTIF(D1586:$D$1990,366)</f>
        <v>135</v>
      </c>
    </row>
    <row r="1586" spans="1:7" x14ac:dyDescent="0.25">
      <c r="A1586" s="54">
        <f>COUNTIF($C$3:C1586,"Да")</f>
        <v>17</v>
      </c>
      <c r="B1586" s="53">
        <f t="shared" si="49"/>
        <v>46984</v>
      </c>
      <c r="C1586" s="53" t="str">
        <f>IF(ISERROR(VLOOKUP(B1586,Оп28_BYN→RUB!$C$3:$C$24,1,0)),"Нет","Да")</f>
        <v>Нет</v>
      </c>
      <c r="D1586" s="54">
        <f t="shared" si="48"/>
        <v>366</v>
      </c>
      <c r="E1586" s="55">
        <f>('Все выпуски'!$J$4*'Все выпуски'!$J$8)*((VLOOKUP(IF(C1586="Нет",VLOOKUP(A1586,Оп28_BYN→RUB!$A$2:$C$24,3,0),VLOOKUP((A1586-1),Оп28_BYN→RUB!$A$2:$C$24,3,0)),$B$2:$G$1990,5,0)-VLOOKUP(B1586,$B$2:$G$1990,5,0))/365+(VLOOKUP(IF(C1586="Нет",VLOOKUP(A1586,Оп28_BYN→RUB!$A$2:$C$24,3,0),VLOOKUP((A1586-1),Оп28_BYN→RUB!$A$2:$C$24,3,0)),$B$2:$G$1990,6,0)-VLOOKUP(B1586,$B$2:$G$1990,6,0))/366)</f>
        <v>100.18712597788526</v>
      </c>
      <c r="F1586" s="54">
        <f>COUNTIF(D1587:$D$1990,365)</f>
        <v>270</v>
      </c>
      <c r="G1586" s="54">
        <f>COUNTIF(D1587:$D$1990,366)</f>
        <v>134</v>
      </c>
    </row>
    <row r="1587" spans="1:7" x14ac:dyDescent="0.25">
      <c r="A1587" s="54">
        <f>COUNTIF($C$3:C1587,"Да")</f>
        <v>17</v>
      </c>
      <c r="B1587" s="53">
        <f t="shared" si="49"/>
        <v>46985</v>
      </c>
      <c r="C1587" s="53" t="str">
        <f>IF(ISERROR(VLOOKUP(B1587,Оп28_BYN→RUB!$C$3:$C$24,1,0)),"Нет","Да")</f>
        <v>Нет</v>
      </c>
      <c r="D1587" s="54">
        <f t="shared" si="48"/>
        <v>366</v>
      </c>
      <c r="E1587" s="55">
        <f>('Все выпуски'!$J$4*'Все выпуски'!$J$8)*((VLOOKUP(IF(C1587="Нет",VLOOKUP(A1587,Оп28_BYN→RUB!$A$2:$C$24,3,0),VLOOKUP((A1587-1),Оп28_BYN→RUB!$A$2:$C$24,3,0)),$B$2:$G$1990,5,0)-VLOOKUP(B1587,$B$2:$G$1990,5,0))/365+(VLOOKUP(IF(C1587="Нет",VLOOKUP(A1587,Оп28_BYN→RUB!$A$2:$C$24,3,0),VLOOKUP((A1587-1),Оп28_BYN→RUB!$A$2:$C$24,3,0)),$B$2:$G$1990,6,0)-VLOOKUP(B1587,$B$2:$G$1990,6,0))/366)</f>
        <v>106.86626770974429</v>
      </c>
      <c r="F1587" s="54">
        <f>COUNTIF(D1588:$D$1990,365)</f>
        <v>270</v>
      </c>
      <c r="G1587" s="54">
        <f>COUNTIF(D1588:$D$1990,366)</f>
        <v>133</v>
      </c>
    </row>
    <row r="1588" spans="1:7" x14ac:dyDescent="0.25">
      <c r="A1588" s="54">
        <f>COUNTIF($C$3:C1588,"Да")</f>
        <v>17</v>
      </c>
      <c r="B1588" s="53">
        <f t="shared" si="49"/>
        <v>46986</v>
      </c>
      <c r="C1588" s="53" t="str">
        <f>IF(ISERROR(VLOOKUP(B1588,Оп28_BYN→RUB!$C$3:$C$24,1,0)),"Нет","Да")</f>
        <v>Нет</v>
      </c>
      <c r="D1588" s="54">
        <f t="shared" si="48"/>
        <v>366</v>
      </c>
      <c r="E1588" s="55">
        <f>('Все выпуски'!$J$4*'Все выпуски'!$J$8)*((VLOOKUP(IF(C1588="Нет",VLOOKUP(A1588,Оп28_BYN→RUB!$A$2:$C$24,3,0),VLOOKUP((A1588-1),Оп28_BYN→RUB!$A$2:$C$24,3,0)),$B$2:$G$1990,5,0)-VLOOKUP(B1588,$B$2:$G$1990,5,0))/365+(VLOOKUP(IF(C1588="Нет",VLOOKUP(A1588,Оп28_BYN→RUB!$A$2:$C$24,3,0),VLOOKUP((A1588-1),Оп28_BYN→RUB!$A$2:$C$24,3,0)),$B$2:$G$1990,6,0)-VLOOKUP(B1588,$B$2:$G$1990,6,0))/366)</f>
        <v>113.54540944160331</v>
      </c>
      <c r="F1588" s="54">
        <f>COUNTIF(D1589:$D$1990,365)</f>
        <v>270</v>
      </c>
      <c r="G1588" s="54">
        <f>COUNTIF(D1589:$D$1990,366)</f>
        <v>132</v>
      </c>
    </row>
    <row r="1589" spans="1:7" x14ac:dyDescent="0.25">
      <c r="A1589" s="54">
        <f>COUNTIF($C$3:C1589,"Да")</f>
        <v>17</v>
      </c>
      <c r="B1589" s="53">
        <f t="shared" si="49"/>
        <v>46987</v>
      </c>
      <c r="C1589" s="53" t="str">
        <f>IF(ISERROR(VLOOKUP(B1589,Оп28_BYN→RUB!$C$3:$C$24,1,0)),"Нет","Да")</f>
        <v>Нет</v>
      </c>
      <c r="D1589" s="54">
        <f t="shared" si="48"/>
        <v>366</v>
      </c>
      <c r="E1589" s="55">
        <f>('Все выпуски'!$J$4*'Все выпуски'!$J$8)*((VLOOKUP(IF(C1589="Нет",VLOOKUP(A1589,Оп28_BYN→RUB!$A$2:$C$24,3,0),VLOOKUP((A1589-1),Оп28_BYN→RUB!$A$2:$C$24,3,0)),$B$2:$G$1990,5,0)-VLOOKUP(B1589,$B$2:$G$1990,5,0))/365+(VLOOKUP(IF(C1589="Нет",VLOOKUP(A1589,Оп28_BYN→RUB!$A$2:$C$24,3,0),VLOOKUP((A1589-1),Оп28_BYN→RUB!$A$2:$C$24,3,0)),$B$2:$G$1990,6,0)-VLOOKUP(B1589,$B$2:$G$1990,6,0))/366)</f>
        <v>120.22455117346233</v>
      </c>
      <c r="F1589" s="54">
        <f>COUNTIF(D1590:$D$1990,365)</f>
        <v>270</v>
      </c>
      <c r="G1589" s="54">
        <f>COUNTIF(D1590:$D$1990,366)</f>
        <v>131</v>
      </c>
    </row>
    <row r="1590" spans="1:7" x14ac:dyDescent="0.25">
      <c r="A1590" s="54">
        <f>COUNTIF($C$3:C1590,"Да")</f>
        <v>17</v>
      </c>
      <c r="B1590" s="53">
        <f t="shared" si="49"/>
        <v>46988</v>
      </c>
      <c r="C1590" s="53" t="str">
        <f>IF(ISERROR(VLOOKUP(B1590,Оп28_BYN→RUB!$C$3:$C$24,1,0)),"Нет","Да")</f>
        <v>Нет</v>
      </c>
      <c r="D1590" s="54">
        <f t="shared" si="48"/>
        <v>366</v>
      </c>
      <c r="E1590" s="55">
        <f>('Все выпуски'!$J$4*'Все выпуски'!$J$8)*((VLOOKUP(IF(C1590="Нет",VLOOKUP(A1590,Оп28_BYN→RUB!$A$2:$C$24,3,0),VLOOKUP((A1590-1),Оп28_BYN→RUB!$A$2:$C$24,3,0)),$B$2:$G$1990,5,0)-VLOOKUP(B1590,$B$2:$G$1990,5,0))/365+(VLOOKUP(IF(C1590="Нет",VLOOKUP(A1590,Оп28_BYN→RUB!$A$2:$C$24,3,0),VLOOKUP((A1590-1),Оп28_BYN→RUB!$A$2:$C$24,3,0)),$B$2:$G$1990,6,0)-VLOOKUP(B1590,$B$2:$G$1990,6,0))/366)</f>
        <v>126.90369290532135</v>
      </c>
      <c r="F1590" s="54">
        <f>COUNTIF(D1591:$D$1990,365)</f>
        <v>270</v>
      </c>
      <c r="G1590" s="54">
        <f>COUNTIF(D1591:$D$1990,366)</f>
        <v>130</v>
      </c>
    </row>
    <row r="1591" spans="1:7" x14ac:dyDescent="0.25">
      <c r="A1591" s="54">
        <f>COUNTIF($C$3:C1591,"Да")</f>
        <v>17</v>
      </c>
      <c r="B1591" s="53">
        <f t="shared" si="49"/>
        <v>46989</v>
      </c>
      <c r="C1591" s="53" t="str">
        <f>IF(ISERROR(VLOOKUP(B1591,Оп28_BYN→RUB!$C$3:$C$24,1,0)),"Нет","Да")</f>
        <v>Нет</v>
      </c>
      <c r="D1591" s="54">
        <f t="shared" si="48"/>
        <v>366</v>
      </c>
      <c r="E1591" s="55">
        <f>('Все выпуски'!$J$4*'Все выпуски'!$J$8)*((VLOOKUP(IF(C1591="Нет",VLOOKUP(A1591,Оп28_BYN→RUB!$A$2:$C$24,3,0),VLOOKUP((A1591-1),Оп28_BYN→RUB!$A$2:$C$24,3,0)),$B$2:$G$1990,5,0)-VLOOKUP(B1591,$B$2:$G$1990,5,0))/365+(VLOOKUP(IF(C1591="Нет",VLOOKUP(A1591,Оп28_BYN→RUB!$A$2:$C$24,3,0),VLOOKUP((A1591-1),Оп28_BYN→RUB!$A$2:$C$24,3,0)),$B$2:$G$1990,6,0)-VLOOKUP(B1591,$B$2:$G$1990,6,0))/366)</f>
        <v>133.58283463718035</v>
      </c>
      <c r="F1591" s="54">
        <f>COUNTIF(D1592:$D$1990,365)</f>
        <v>270</v>
      </c>
      <c r="G1591" s="54">
        <f>COUNTIF(D1592:$D$1990,366)</f>
        <v>129</v>
      </c>
    </row>
    <row r="1592" spans="1:7" x14ac:dyDescent="0.25">
      <c r="A1592" s="54">
        <f>COUNTIF($C$3:C1592,"Да")</f>
        <v>17</v>
      </c>
      <c r="B1592" s="53">
        <f t="shared" si="49"/>
        <v>46990</v>
      </c>
      <c r="C1592" s="53" t="str">
        <f>IF(ISERROR(VLOOKUP(B1592,Оп28_BYN→RUB!$C$3:$C$24,1,0)),"Нет","Да")</f>
        <v>Нет</v>
      </c>
      <c r="D1592" s="54">
        <f t="shared" si="48"/>
        <v>366</v>
      </c>
      <c r="E1592" s="55">
        <f>('Все выпуски'!$J$4*'Все выпуски'!$J$8)*((VLOOKUP(IF(C1592="Нет",VLOOKUP(A1592,Оп28_BYN→RUB!$A$2:$C$24,3,0),VLOOKUP((A1592-1),Оп28_BYN→RUB!$A$2:$C$24,3,0)),$B$2:$G$1990,5,0)-VLOOKUP(B1592,$B$2:$G$1990,5,0))/365+(VLOOKUP(IF(C1592="Нет",VLOOKUP(A1592,Оп28_BYN→RUB!$A$2:$C$24,3,0),VLOOKUP((A1592-1),Оп28_BYN→RUB!$A$2:$C$24,3,0)),$B$2:$G$1990,6,0)-VLOOKUP(B1592,$B$2:$G$1990,6,0))/366)</f>
        <v>140.26197636903939</v>
      </c>
      <c r="F1592" s="54">
        <f>COUNTIF(D1593:$D$1990,365)</f>
        <v>270</v>
      </c>
      <c r="G1592" s="54">
        <f>COUNTIF(D1593:$D$1990,366)</f>
        <v>128</v>
      </c>
    </row>
    <row r="1593" spans="1:7" x14ac:dyDescent="0.25">
      <c r="A1593" s="54">
        <f>COUNTIF($C$3:C1593,"Да")</f>
        <v>17</v>
      </c>
      <c r="B1593" s="53">
        <f t="shared" si="49"/>
        <v>46991</v>
      </c>
      <c r="C1593" s="53" t="str">
        <f>IF(ISERROR(VLOOKUP(B1593,Оп28_BYN→RUB!$C$3:$C$24,1,0)),"Нет","Да")</f>
        <v>Нет</v>
      </c>
      <c r="D1593" s="54">
        <f t="shared" si="48"/>
        <v>366</v>
      </c>
      <c r="E1593" s="55">
        <f>('Все выпуски'!$J$4*'Все выпуски'!$J$8)*((VLOOKUP(IF(C1593="Нет",VLOOKUP(A1593,Оп28_BYN→RUB!$A$2:$C$24,3,0),VLOOKUP((A1593-1),Оп28_BYN→RUB!$A$2:$C$24,3,0)),$B$2:$G$1990,5,0)-VLOOKUP(B1593,$B$2:$G$1990,5,0))/365+(VLOOKUP(IF(C1593="Нет",VLOOKUP(A1593,Оп28_BYN→RUB!$A$2:$C$24,3,0),VLOOKUP((A1593-1),Оп28_BYN→RUB!$A$2:$C$24,3,0)),$B$2:$G$1990,6,0)-VLOOKUP(B1593,$B$2:$G$1990,6,0))/366)</f>
        <v>146.94111810089839</v>
      </c>
      <c r="F1593" s="54">
        <f>COUNTIF(D1594:$D$1990,365)</f>
        <v>270</v>
      </c>
      <c r="G1593" s="54">
        <f>COUNTIF(D1594:$D$1990,366)</f>
        <v>127</v>
      </c>
    </row>
    <row r="1594" spans="1:7" x14ac:dyDescent="0.25">
      <c r="A1594" s="54">
        <f>COUNTIF($C$3:C1594,"Да")</f>
        <v>17</v>
      </c>
      <c r="B1594" s="53">
        <f t="shared" si="49"/>
        <v>46992</v>
      </c>
      <c r="C1594" s="53" t="str">
        <f>IF(ISERROR(VLOOKUP(B1594,Оп28_BYN→RUB!$C$3:$C$24,1,0)),"Нет","Да")</f>
        <v>Нет</v>
      </c>
      <c r="D1594" s="54">
        <f t="shared" si="48"/>
        <v>366</v>
      </c>
      <c r="E1594" s="55">
        <f>('Все выпуски'!$J$4*'Все выпуски'!$J$8)*((VLOOKUP(IF(C1594="Нет",VLOOKUP(A1594,Оп28_BYN→RUB!$A$2:$C$24,3,0),VLOOKUP((A1594-1),Оп28_BYN→RUB!$A$2:$C$24,3,0)),$B$2:$G$1990,5,0)-VLOOKUP(B1594,$B$2:$G$1990,5,0))/365+(VLOOKUP(IF(C1594="Нет",VLOOKUP(A1594,Оп28_BYN→RUB!$A$2:$C$24,3,0),VLOOKUP((A1594-1),Оп28_BYN→RUB!$A$2:$C$24,3,0)),$B$2:$G$1990,6,0)-VLOOKUP(B1594,$B$2:$G$1990,6,0))/366)</f>
        <v>153.62025983275743</v>
      </c>
      <c r="F1594" s="54">
        <f>COUNTIF(D1595:$D$1990,365)</f>
        <v>270</v>
      </c>
      <c r="G1594" s="54">
        <f>COUNTIF(D1595:$D$1990,366)</f>
        <v>126</v>
      </c>
    </row>
    <row r="1595" spans="1:7" x14ac:dyDescent="0.25">
      <c r="A1595" s="54">
        <f>COUNTIF($C$3:C1595,"Да")</f>
        <v>17</v>
      </c>
      <c r="B1595" s="53">
        <f t="shared" si="49"/>
        <v>46993</v>
      </c>
      <c r="C1595" s="53" t="str">
        <f>IF(ISERROR(VLOOKUP(B1595,Оп28_BYN→RUB!$C$3:$C$24,1,0)),"Нет","Да")</f>
        <v>Нет</v>
      </c>
      <c r="D1595" s="54">
        <f t="shared" si="48"/>
        <v>366</v>
      </c>
      <c r="E1595" s="55">
        <f>('Все выпуски'!$J$4*'Все выпуски'!$J$8)*((VLOOKUP(IF(C1595="Нет",VLOOKUP(A1595,Оп28_BYN→RUB!$A$2:$C$24,3,0),VLOOKUP((A1595-1),Оп28_BYN→RUB!$A$2:$C$24,3,0)),$B$2:$G$1990,5,0)-VLOOKUP(B1595,$B$2:$G$1990,5,0))/365+(VLOOKUP(IF(C1595="Нет",VLOOKUP(A1595,Оп28_BYN→RUB!$A$2:$C$24,3,0),VLOOKUP((A1595-1),Оп28_BYN→RUB!$A$2:$C$24,3,0)),$B$2:$G$1990,6,0)-VLOOKUP(B1595,$B$2:$G$1990,6,0))/366)</f>
        <v>160.29940156461643</v>
      </c>
      <c r="F1595" s="54">
        <f>COUNTIF(D1596:$D$1990,365)</f>
        <v>270</v>
      </c>
      <c r="G1595" s="54">
        <f>COUNTIF(D1596:$D$1990,366)</f>
        <v>125</v>
      </c>
    </row>
    <row r="1596" spans="1:7" x14ac:dyDescent="0.25">
      <c r="A1596" s="54">
        <f>COUNTIF($C$3:C1596,"Да")</f>
        <v>17</v>
      </c>
      <c r="B1596" s="53">
        <f t="shared" si="49"/>
        <v>46994</v>
      </c>
      <c r="C1596" s="53" t="str">
        <f>IF(ISERROR(VLOOKUP(B1596,Оп28_BYN→RUB!$C$3:$C$24,1,0)),"Нет","Да")</f>
        <v>Нет</v>
      </c>
      <c r="D1596" s="54">
        <f t="shared" si="48"/>
        <v>366</v>
      </c>
      <c r="E1596" s="55">
        <f>('Все выпуски'!$J$4*'Все выпуски'!$J$8)*((VLOOKUP(IF(C1596="Нет",VLOOKUP(A1596,Оп28_BYN→RUB!$A$2:$C$24,3,0),VLOOKUP((A1596-1),Оп28_BYN→RUB!$A$2:$C$24,3,0)),$B$2:$G$1990,5,0)-VLOOKUP(B1596,$B$2:$G$1990,5,0))/365+(VLOOKUP(IF(C1596="Нет",VLOOKUP(A1596,Оп28_BYN→RUB!$A$2:$C$24,3,0),VLOOKUP((A1596-1),Оп28_BYN→RUB!$A$2:$C$24,3,0)),$B$2:$G$1990,6,0)-VLOOKUP(B1596,$B$2:$G$1990,6,0))/366)</f>
        <v>166.97854329647546</v>
      </c>
      <c r="F1596" s="54">
        <f>COUNTIF(D1597:$D$1990,365)</f>
        <v>270</v>
      </c>
      <c r="G1596" s="54">
        <f>COUNTIF(D1597:$D$1990,366)</f>
        <v>124</v>
      </c>
    </row>
    <row r="1597" spans="1:7" x14ac:dyDescent="0.25">
      <c r="A1597" s="54">
        <f>COUNTIF($C$3:C1597,"Да")</f>
        <v>17</v>
      </c>
      <c r="B1597" s="53">
        <f t="shared" si="49"/>
        <v>46995</v>
      </c>
      <c r="C1597" s="53" t="str">
        <f>IF(ISERROR(VLOOKUP(B1597,Оп28_BYN→RUB!$C$3:$C$24,1,0)),"Нет","Да")</f>
        <v>Нет</v>
      </c>
      <c r="D1597" s="54">
        <f t="shared" si="48"/>
        <v>366</v>
      </c>
      <c r="E1597" s="55">
        <f>('Все выпуски'!$J$4*'Все выпуски'!$J$8)*((VLOOKUP(IF(C1597="Нет",VLOOKUP(A1597,Оп28_BYN→RUB!$A$2:$C$24,3,0),VLOOKUP((A1597-1),Оп28_BYN→RUB!$A$2:$C$24,3,0)),$B$2:$G$1990,5,0)-VLOOKUP(B1597,$B$2:$G$1990,5,0))/365+(VLOOKUP(IF(C1597="Нет",VLOOKUP(A1597,Оп28_BYN→RUB!$A$2:$C$24,3,0),VLOOKUP((A1597-1),Оп28_BYN→RUB!$A$2:$C$24,3,0)),$B$2:$G$1990,6,0)-VLOOKUP(B1597,$B$2:$G$1990,6,0))/366)</f>
        <v>173.65768502833447</v>
      </c>
      <c r="F1597" s="54">
        <f>COUNTIF(D1598:$D$1990,365)</f>
        <v>270</v>
      </c>
      <c r="G1597" s="54">
        <f>COUNTIF(D1598:$D$1990,366)</f>
        <v>123</v>
      </c>
    </row>
    <row r="1598" spans="1:7" x14ac:dyDescent="0.25">
      <c r="A1598" s="54">
        <f>COUNTIF($C$3:C1598,"Да")</f>
        <v>17</v>
      </c>
      <c r="B1598" s="53">
        <f t="shared" si="49"/>
        <v>46996</v>
      </c>
      <c r="C1598" s="53" t="str">
        <f>IF(ISERROR(VLOOKUP(B1598,Оп28_BYN→RUB!$C$3:$C$24,1,0)),"Нет","Да")</f>
        <v>Нет</v>
      </c>
      <c r="D1598" s="54">
        <f t="shared" si="48"/>
        <v>366</v>
      </c>
      <c r="E1598" s="55">
        <f>('Все выпуски'!$J$4*'Все выпуски'!$J$8)*((VLOOKUP(IF(C1598="Нет",VLOOKUP(A1598,Оп28_BYN→RUB!$A$2:$C$24,3,0),VLOOKUP((A1598-1),Оп28_BYN→RUB!$A$2:$C$24,3,0)),$B$2:$G$1990,5,0)-VLOOKUP(B1598,$B$2:$G$1990,5,0))/365+(VLOOKUP(IF(C1598="Нет",VLOOKUP(A1598,Оп28_BYN→RUB!$A$2:$C$24,3,0),VLOOKUP((A1598-1),Оп28_BYN→RUB!$A$2:$C$24,3,0)),$B$2:$G$1990,6,0)-VLOOKUP(B1598,$B$2:$G$1990,6,0))/366)</f>
        <v>180.33682676019347</v>
      </c>
      <c r="F1598" s="54">
        <f>COUNTIF(D1599:$D$1990,365)</f>
        <v>270</v>
      </c>
      <c r="G1598" s="54">
        <f>COUNTIF(D1599:$D$1990,366)</f>
        <v>122</v>
      </c>
    </row>
    <row r="1599" spans="1:7" x14ac:dyDescent="0.25">
      <c r="A1599" s="54">
        <f>COUNTIF($C$3:C1599,"Да")</f>
        <v>17</v>
      </c>
      <c r="B1599" s="53">
        <f t="shared" si="49"/>
        <v>46997</v>
      </c>
      <c r="C1599" s="53" t="str">
        <f>IF(ISERROR(VLOOKUP(B1599,Оп28_BYN→RUB!$C$3:$C$24,1,0)),"Нет","Да")</f>
        <v>Нет</v>
      </c>
      <c r="D1599" s="54">
        <f t="shared" si="48"/>
        <v>366</v>
      </c>
      <c r="E1599" s="55">
        <f>('Все выпуски'!$J$4*'Все выпуски'!$J$8)*((VLOOKUP(IF(C1599="Нет",VLOOKUP(A1599,Оп28_BYN→RUB!$A$2:$C$24,3,0),VLOOKUP((A1599-1),Оп28_BYN→RUB!$A$2:$C$24,3,0)),$B$2:$G$1990,5,0)-VLOOKUP(B1599,$B$2:$G$1990,5,0))/365+(VLOOKUP(IF(C1599="Нет",VLOOKUP(A1599,Оп28_BYN→RUB!$A$2:$C$24,3,0),VLOOKUP((A1599-1),Оп28_BYN→RUB!$A$2:$C$24,3,0)),$B$2:$G$1990,6,0)-VLOOKUP(B1599,$B$2:$G$1990,6,0))/366)</f>
        <v>187.01596849205251</v>
      </c>
      <c r="F1599" s="54">
        <f>COUNTIF(D1600:$D$1990,365)</f>
        <v>270</v>
      </c>
      <c r="G1599" s="54">
        <f>COUNTIF(D1600:$D$1990,366)</f>
        <v>121</v>
      </c>
    </row>
    <row r="1600" spans="1:7" x14ac:dyDescent="0.25">
      <c r="A1600" s="54">
        <f>COUNTIF($C$3:C1600,"Да")</f>
        <v>17</v>
      </c>
      <c r="B1600" s="53">
        <f t="shared" si="49"/>
        <v>46998</v>
      </c>
      <c r="C1600" s="53" t="str">
        <f>IF(ISERROR(VLOOKUP(B1600,Оп28_BYN→RUB!$C$3:$C$24,1,0)),"Нет","Да")</f>
        <v>Нет</v>
      </c>
      <c r="D1600" s="54">
        <f t="shared" si="48"/>
        <v>366</v>
      </c>
      <c r="E1600" s="55">
        <f>('Все выпуски'!$J$4*'Все выпуски'!$J$8)*((VLOOKUP(IF(C1600="Нет",VLOOKUP(A1600,Оп28_BYN→RUB!$A$2:$C$24,3,0),VLOOKUP((A1600-1),Оп28_BYN→RUB!$A$2:$C$24,3,0)),$B$2:$G$1990,5,0)-VLOOKUP(B1600,$B$2:$G$1990,5,0))/365+(VLOOKUP(IF(C1600="Нет",VLOOKUP(A1600,Оп28_BYN→RUB!$A$2:$C$24,3,0),VLOOKUP((A1600-1),Оп28_BYN→RUB!$A$2:$C$24,3,0)),$B$2:$G$1990,6,0)-VLOOKUP(B1600,$B$2:$G$1990,6,0))/366)</f>
        <v>193.69511022391154</v>
      </c>
      <c r="F1600" s="54">
        <f>COUNTIF(D1601:$D$1990,365)</f>
        <v>270</v>
      </c>
      <c r="G1600" s="54">
        <f>COUNTIF(D1601:$D$1990,366)</f>
        <v>120</v>
      </c>
    </row>
    <row r="1601" spans="1:7" x14ac:dyDescent="0.25">
      <c r="A1601" s="54">
        <f>COUNTIF($C$3:C1601,"Да")</f>
        <v>17</v>
      </c>
      <c r="B1601" s="53">
        <f t="shared" si="49"/>
        <v>46999</v>
      </c>
      <c r="C1601" s="53" t="str">
        <f>IF(ISERROR(VLOOKUP(B1601,Оп28_BYN→RUB!$C$3:$C$24,1,0)),"Нет","Да")</f>
        <v>Нет</v>
      </c>
      <c r="D1601" s="54">
        <f t="shared" si="48"/>
        <v>366</v>
      </c>
      <c r="E1601" s="55">
        <f>('Все выпуски'!$J$4*'Все выпуски'!$J$8)*((VLOOKUP(IF(C1601="Нет",VLOOKUP(A1601,Оп28_BYN→RUB!$A$2:$C$24,3,0),VLOOKUP((A1601-1),Оп28_BYN→RUB!$A$2:$C$24,3,0)),$B$2:$G$1990,5,0)-VLOOKUP(B1601,$B$2:$G$1990,5,0))/365+(VLOOKUP(IF(C1601="Нет",VLOOKUP(A1601,Оп28_BYN→RUB!$A$2:$C$24,3,0),VLOOKUP((A1601-1),Оп28_BYN→RUB!$A$2:$C$24,3,0)),$B$2:$G$1990,6,0)-VLOOKUP(B1601,$B$2:$G$1990,6,0))/366)</f>
        <v>200.37425195577052</v>
      </c>
      <c r="F1601" s="54">
        <f>COUNTIF(D1602:$D$1990,365)</f>
        <v>270</v>
      </c>
      <c r="G1601" s="54">
        <f>COUNTIF(D1602:$D$1990,366)</f>
        <v>119</v>
      </c>
    </row>
    <row r="1602" spans="1:7" x14ac:dyDescent="0.25">
      <c r="A1602" s="54">
        <f>COUNTIF($C$3:C1602,"Да")</f>
        <v>17</v>
      </c>
      <c r="B1602" s="53">
        <f t="shared" si="49"/>
        <v>47000</v>
      </c>
      <c r="C1602" s="53" t="str">
        <f>IF(ISERROR(VLOOKUP(B1602,Оп28_BYN→RUB!$C$3:$C$24,1,0)),"Нет","Да")</f>
        <v>Нет</v>
      </c>
      <c r="D1602" s="54">
        <f t="shared" si="48"/>
        <v>366</v>
      </c>
      <c r="E1602" s="55">
        <f>('Все выпуски'!$J$4*'Все выпуски'!$J$8)*((VLOOKUP(IF(C1602="Нет",VLOOKUP(A1602,Оп28_BYN→RUB!$A$2:$C$24,3,0),VLOOKUP((A1602-1),Оп28_BYN→RUB!$A$2:$C$24,3,0)),$B$2:$G$1990,5,0)-VLOOKUP(B1602,$B$2:$G$1990,5,0))/365+(VLOOKUP(IF(C1602="Нет",VLOOKUP(A1602,Оп28_BYN→RUB!$A$2:$C$24,3,0),VLOOKUP((A1602-1),Оп28_BYN→RUB!$A$2:$C$24,3,0)),$B$2:$G$1990,6,0)-VLOOKUP(B1602,$B$2:$G$1990,6,0))/366)</f>
        <v>207.05339368762955</v>
      </c>
      <c r="F1602" s="54">
        <f>COUNTIF(D1603:$D$1990,365)</f>
        <v>270</v>
      </c>
      <c r="G1602" s="54">
        <f>COUNTIF(D1603:$D$1990,366)</f>
        <v>118</v>
      </c>
    </row>
    <row r="1603" spans="1:7" x14ac:dyDescent="0.25">
      <c r="A1603" s="54">
        <f>COUNTIF($C$3:C1603,"Да")</f>
        <v>17</v>
      </c>
      <c r="B1603" s="53">
        <f t="shared" si="49"/>
        <v>47001</v>
      </c>
      <c r="C1603" s="53" t="str">
        <f>IF(ISERROR(VLOOKUP(B1603,Оп28_BYN→RUB!$C$3:$C$24,1,0)),"Нет","Да")</f>
        <v>Нет</v>
      </c>
      <c r="D1603" s="54">
        <f t="shared" ref="D1603:D1666" si="50">IF(MOD(YEAR(B1603),4)=0,366,365)</f>
        <v>366</v>
      </c>
      <c r="E1603" s="55">
        <f>('Все выпуски'!$J$4*'Все выпуски'!$J$8)*((VLOOKUP(IF(C1603="Нет",VLOOKUP(A1603,Оп28_BYN→RUB!$A$2:$C$24,3,0),VLOOKUP((A1603-1),Оп28_BYN→RUB!$A$2:$C$24,3,0)),$B$2:$G$1990,5,0)-VLOOKUP(B1603,$B$2:$G$1990,5,0))/365+(VLOOKUP(IF(C1603="Нет",VLOOKUP(A1603,Оп28_BYN→RUB!$A$2:$C$24,3,0),VLOOKUP((A1603-1),Оп28_BYN→RUB!$A$2:$C$24,3,0)),$B$2:$G$1990,6,0)-VLOOKUP(B1603,$B$2:$G$1990,6,0))/366)</f>
        <v>213.73253541948858</v>
      </c>
      <c r="F1603" s="54">
        <f>COUNTIF(D1604:$D$1990,365)</f>
        <v>270</v>
      </c>
      <c r="G1603" s="54">
        <f>COUNTIF(D1604:$D$1990,366)</f>
        <v>117</v>
      </c>
    </row>
    <row r="1604" spans="1:7" x14ac:dyDescent="0.25">
      <c r="A1604" s="54">
        <f>COUNTIF($C$3:C1604,"Да")</f>
        <v>17</v>
      </c>
      <c r="B1604" s="53">
        <f t="shared" ref="B1604:B1667" si="51">B1603+1</f>
        <v>47002</v>
      </c>
      <c r="C1604" s="53" t="str">
        <f>IF(ISERROR(VLOOKUP(B1604,Оп28_BYN→RUB!$C$3:$C$24,1,0)),"Нет","Да")</f>
        <v>Нет</v>
      </c>
      <c r="D1604" s="54">
        <f t="shared" si="50"/>
        <v>366</v>
      </c>
      <c r="E1604" s="55">
        <f>('Все выпуски'!$J$4*'Все выпуски'!$J$8)*((VLOOKUP(IF(C1604="Нет",VLOOKUP(A1604,Оп28_BYN→RUB!$A$2:$C$24,3,0),VLOOKUP((A1604-1),Оп28_BYN→RUB!$A$2:$C$24,3,0)),$B$2:$G$1990,5,0)-VLOOKUP(B1604,$B$2:$G$1990,5,0))/365+(VLOOKUP(IF(C1604="Нет",VLOOKUP(A1604,Оп28_BYN→RUB!$A$2:$C$24,3,0),VLOOKUP((A1604-1),Оп28_BYN→RUB!$A$2:$C$24,3,0)),$B$2:$G$1990,6,0)-VLOOKUP(B1604,$B$2:$G$1990,6,0))/366)</f>
        <v>220.41167715134762</v>
      </c>
      <c r="F1604" s="54">
        <f>COUNTIF(D1605:$D$1990,365)</f>
        <v>270</v>
      </c>
      <c r="G1604" s="54">
        <f>COUNTIF(D1605:$D$1990,366)</f>
        <v>116</v>
      </c>
    </row>
    <row r="1605" spans="1:7" x14ac:dyDescent="0.25">
      <c r="A1605" s="54">
        <f>COUNTIF($C$3:C1605,"Да")</f>
        <v>17</v>
      </c>
      <c r="B1605" s="53">
        <f t="shared" si="51"/>
        <v>47003</v>
      </c>
      <c r="C1605" s="53" t="str">
        <f>IF(ISERROR(VLOOKUP(B1605,Оп28_BYN→RUB!$C$3:$C$24,1,0)),"Нет","Да")</f>
        <v>Нет</v>
      </c>
      <c r="D1605" s="54">
        <f t="shared" si="50"/>
        <v>366</v>
      </c>
      <c r="E1605" s="55">
        <f>('Все выпуски'!$J$4*'Все выпуски'!$J$8)*((VLOOKUP(IF(C1605="Нет",VLOOKUP(A1605,Оп28_BYN→RUB!$A$2:$C$24,3,0),VLOOKUP((A1605-1),Оп28_BYN→RUB!$A$2:$C$24,3,0)),$B$2:$G$1990,5,0)-VLOOKUP(B1605,$B$2:$G$1990,5,0))/365+(VLOOKUP(IF(C1605="Нет",VLOOKUP(A1605,Оп28_BYN→RUB!$A$2:$C$24,3,0),VLOOKUP((A1605-1),Оп28_BYN→RUB!$A$2:$C$24,3,0)),$B$2:$G$1990,6,0)-VLOOKUP(B1605,$B$2:$G$1990,6,0))/366)</f>
        <v>227.09081888320662</v>
      </c>
      <c r="F1605" s="54">
        <f>COUNTIF(D1606:$D$1990,365)</f>
        <v>270</v>
      </c>
      <c r="G1605" s="54">
        <f>COUNTIF(D1606:$D$1990,366)</f>
        <v>115</v>
      </c>
    </row>
    <row r="1606" spans="1:7" x14ac:dyDescent="0.25">
      <c r="A1606" s="54">
        <f>COUNTIF($C$3:C1606,"Да")</f>
        <v>17</v>
      </c>
      <c r="B1606" s="53">
        <f t="shared" si="51"/>
        <v>47004</v>
      </c>
      <c r="C1606" s="53" t="str">
        <f>IF(ISERROR(VLOOKUP(B1606,Оп28_BYN→RUB!$C$3:$C$24,1,0)),"Нет","Да")</f>
        <v>Нет</v>
      </c>
      <c r="D1606" s="54">
        <f t="shared" si="50"/>
        <v>366</v>
      </c>
      <c r="E1606" s="55">
        <f>('Все выпуски'!$J$4*'Все выпуски'!$J$8)*((VLOOKUP(IF(C1606="Нет",VLOOKUP(A1606,Оп28_BYN→RUB!$A$2:$C$24,3,0),VLOOKUP((A1606-1),Оп28_BYN→RUB!$A$2:$C$24,3,0)),$B$2:$G$1990,5,0)-VLOOKUP(B1606,$B$2:$G$1990,5,0))/365+(VLOOKUP(IF(C1606="Нет",VLOOKUP(A1606,Оп28_BYN→RUB!$A$2:$C$24,3,0),VLOOKUP((A1606-1),Оп28_BYN→RUB!$A$2:$C$24,3,0)),$B$2:$G$1990,6,0)-VLOOKUP(B1606,$B$2:$G$1990,6,0))/366)</f>
        <v>233.76996061506563</v>
      </c>
      <c r="F1606" s="54">
        <f>COUNTIF(D1607:$D$1990,365)</f>
        <v>270</v>
      </c>
      <c r="G1606" s="54">
        <f>COUNTIF(D1607:$D$1990,366)</f>
        <v>114</v>
      </c>
    </row>
    <row r="1607" spans="1:7" x14ac:dyDescent="0.25">
      <c r="A1607" s="54">
        <f>COUNTIF($C$3:C1607,"Да")</f>
        <v>17</v>
      </c>
      <c r="B1607" s="53">
        <f t="shared" si="51"/>
        <v>47005</v>
      </c>
      <c r="C1607" s="53" t="str">
        <f>IF(ISERROR(VLOOKUP(B1607,Оп28_BYN→RUB!$C$3:$C$24,1,0)),"Нет","Да")</f>
        <v>Нет</v>
      </c>
      <c r="D1607" s="54">
        <f t="shared" si="50"/>
        <v>366</v>
      </c>
      <c r="E1607" s="55">
        <f>('Все выпуски'!$J$4*'Все выпуски'!$J$8)*((VLOOKUP(IF(C1607="Нет",VLOOKUP(A1607,Оп28_BYN→RUB!$A$2:$C$24,3,0),VLOOKUP((A1607-1),Оп28_BYN→RUB!$A$2:$C$24,3,0)),$B$2:$G$1990,5,0)-VLOOKUP(B1607,$B$2:$G$1990,5,0))/365+(VLOOKUP(IF(C1607="Нет",VLOOKUP(A1607,Оп28_BYN→RUB!$A$2:$C$24,3,0),VLOOKUP((A1607-1),Оп28_BYN→RUB!$A$2:$C$24,3,0)),$B$2:$G$1990,6,0)-VLOOKUP(B1607,$B$2:$G$1990,6,0))/366)</f>
        <v>240.44910234692466</v>
      </c>
      <c r="F1607" s="54">
        <f>COUNTIF(D1608:$D$1990,365)</f>
        <v>270</v>
      </c>
      <c r="G1607" s="54">
        <f>COUNTIF(D1608:$D$1990,366)</f>
        <v>113</v>
      </c>
    </row>
    <row r="1608" spans="1:7" x14ac:dyDescent="0.25">
      <c r="A1608" s="54">
        <f>COUNTIF($C$3:C1608,"Да")</f>
        <v>17</v>
      </c>
      <c r="B1608" s="53">
        <f t="shared" si="51"/>
        <v>47006</v>
      </c>
      <c r="C1608" s="53" t="str">
        <f>IF(ISERROR(VLOOKUP(B1608,Оп28_BYN→RUB!$C$3:$C$24,1,0)),"Нет","Да")</f>
        <v>Нет</v>
      </c>
      <c r="D1608" s="54">
        <f t="shared" si="50"/>
        <v>366</v>
      </c>
      <c r="E1608" s="55">
        <f>('Все выпуски'!$J$4*'Все выпуски'!$J$8)*((VLOOKUP(IF(C1608="Нет",VLOOKUP(A1608,Оп28_BYN→RUB!$A$2:$C$24,3,0),VLOOKUP((A1608-1),Оп28_BYN→RUB!$A$2:$C$24,3,0)),$B$2:$G$1990,5,0)-VLOOKUP(B1608,$B$2:$G$1990,5,0))/365+(VLOOKUP(IF(C1608="Нет",VLOOKUP(A1608,Оп28_BYN→RUB!$A$2:$C$24,3,0),VLOOKUP((A1608-1),Оп28_BYN→RUB!$A$2:$C$24,3,0)),$B$2:$G$1990,6,0)-VLOOKUP(B1608,$B$2:$G$1990,6,0))/366)</f>
        <v>247.12824407878367</v>
      </c>
      <c r="F1608" s="54">
        <f>COUNTIF(D1609:$D$1990,365)</f>
        <v>270</v>
      </c>
      <c r="G1608" s="54">
        <f>COUNTIF(D1609:$D$1990,366)</f>
        <v>112</v>
      </c>
    </row>
    <row r="1609" spans="1:7" x14ac:dyDescent="0.25">
      <c r="A1609" s="54">
        <f>COUNTIF($C$3:C1609,"Да")</f>
        <v>17</v>
      </c>
      <c r="B1609" s="53">
        <f t="shared" si="51"/>
        <v>47007</v>
      </c>
      <c r="C1609" s="53" t="str">
        <f>IF(ISERROR(VLOOKUP(B1609,Оп28_BYN→RUB!$C$3:$C$24,1,0)),"Нет","Да")</f>
        <v>Нет</v>
      </c>
      <c r="D1609" s="54">
        <f t="shared" si="50"/>
        <v>366</v>
      </c>
      <c r="E1609" s="55">
        <f>('Все выпуски'!$J$4*'Все выпуски'!$J$8)*((VLOOKUP(IF(C1609="Нет",VLOOKUP(A1609,Оп28_BYN→RUB!$A$2:$C$24,3,0),VLOOKUP((A1609-1),Оп28_BYN→RUB!$A$2:$C$24,3,0)),$B$2:$G$1990,5,0)-VLOOKUP(B1609,$B$2:$G$1990,5,0))/365+(VLOOKUP(IF(C1609="Нет",VLOOKUP(A1609,Оп28_BYN→RUB!$A$2:$C$24,3,0),VLOOKUP((A1609-1),Оп28_BYN→RUB!$A$2:$C$24,3,0)),$B$2:$G$1990,6,0)-VLOOKUP(B1609,$B$2:$G$1990,6,0))/366)</f>
        <v>253.8073858106427</v>
      </c>
      <c r="F1609" s="54">
        <f>COUNTIF(D1610:$D$1990,365)</f>
        <v>270</v>
      </c>
      <c r="G1609" s="54">
        <f>COUNTIF(D1610:$D$1990,366)</f>
        <v>111</v>
      </c>
    </row>
    <row r="1610" spans="1:7" x14ac:dyDescent="0.25">
      <c r="A1610" s="54">
        <f>COUNTIF($C$3:C1610,"Да")</f>
        <v>17</v>
      </c>
      <c r="B1610" s="53">
        <f t="shared" si="51"/>
        <v>47008</v>
      </c>
      <c r="C1610" s="53" t="str">
        <f>IF(ISERROR(VLOOKUP(B1610,Оп28_BYN→RUB!$C$3:$C$24,1,0)),"Нет","Да")</f>
        <v>Нет</v>
      </c>
      <c r="D1610" s="54">
        <f t="shared" si="50"/>
        <v>366</v>
      </c>
      <c r="E1610" s="55">
        <f>('Все выпуски'!$J$4*'Все выпуски'!$J$8)*((VLOOKUP(IF(C1610="Нет",VLOOKUP(A1610,Оп28_BYN→RUB!$A$2:$C$24,3,0),VLOOKUP((A1610-1),Оп28_BYN→RUB!$A$2:$C$24,3,0)),$B$2:$G$1990,5,0)-VLOOKUP(B1610,$B$2:$G$1990,5,0))/365+(VLOOKUP(IF(C1610="Нет",VLOOKUP(A1610,Оп28_BYN→RUB!$A$2:$C$24,3,0),VLOOKUP((A1610-1),Оп28_BYN→RUB!$A$2:$C$24,3,0)),$B$2:$G$1990,6,0)-VLOOKUP(B1610,$B$2:$G$1990,6,0))/366)</f>
        <v>260.48652754250168</v>
      </c>
      <c r="F1610" s="54">
        <f>COUNTIF(D1611:$D$1990,365)</f>
        <v>270</v>
      </c>
      <c r="G1610" s="54">
        <f>COUNTIF(D1611:$D$1990,366)</f>
        <v>110</v>
      </c>
    </row>
    <row r="1611" spans="1:7" x14ac:dyDescent="0.25">
      <c r="A1611" s="54">
        <f>COUNTIF($C$3:C1611,"Да")</f>
        <v>17</v>
      </c>
      <c r="B1611" s="53">
        <f t="shared" si="51"/>
        <v>47009</v>
      </c>
      <c r="C1611" s="53" t="str">
        <f>IF(ISERROR(VLOOKUP(B1611,Оп28_BYN→RUB!$C$3:$C$24,1,0)),"Нет","Да")</f>
        <v>Нет</v>
      </c>
      <c r="D1611" s="54">
        <f t="shared" si="50"/>
        <v>366</v>
      </c>
      <c r="E1611" s="55">
        <f>('Все выпуски'!$J$4*'Все выпуски'!$J$8)*((VLOOKUP(IF(C1611="Нет",VLOOKUP(A1611,Оп28_BYN→RUB!$A$2:$C$24,3,0),VLOOKUP((A1611-1),Оп28_BYN→RUB!$A$2:$C$24,3,0)),$B$2:$G$1990,5,0)-VLOOKUP(B1611,$B$2:$G$1990,5,0))/365+(VLOOKUP(IF(C1611="Нет",VLOOKUP(A1611,Оп28_BYN→RUB!$A$2:$C$24,3,0),VLOOKUP((A1611-1),Оп28_BYN→RUB!$A$2:$C$24,3,0)),$B$2:$G$1990,6,0)-VLOOKUP(B1611,$B$2:$G$1990,6,0))/366)</f>
        <v>267.16566927436071</v>
      </c>
      <c r="F1611" s="54">
        <f>COUNTIF(D1612:$D$1990,365)</f>
        <v>270</v>
      </c>
      <c r="G1611" s="54">
        <f>COUNTIF(D1612:$D$1990,366)</f>
        <v>109</v>
      </c>
    </row>
    <row r="1612" spans="1:7" x14ac:dyDescent="0.25">
      <c r="A1612" s="54">
        <f>COUNTIF($C$3:C1612,"Да")</f>
        <v>17</v>
      </c>
      <c r="B1612" s="53">
        <f t="shared" si="51"/>
        <v>47010</v>
      </c>
      <c r="C1612" s="53" t="str">
        <f>IF(ISERROR(VLOOKUP(B1612,Оп28_BYN→RUB!$C$3:$C$24,1,0)),"Нет","Да")</f>
        <v>Нет</v>
      </c>
      <c r="D1612" s="54">
        <f t="shared" si="50"/>
        <v>366</v>
      </c>
      <c r="E1612" s="55">
        <f>('Все выпуски'!$J$4*'Все выпуски'!$J$8)*((VLOOKUP(IF(C1612="Нет",VLOOKUP(A1612,Оп28_BYN→RUB!$A$2:$C$24,3,0),VLOOKUP((A1612-1),Оп28_BYN→RUB!$A$2:$C$24,3,0)),$B$2:$G$1990,5,0)-VLOOKUP(B1612,$B$2:$G$1990,5,0))/365+(VLOOKUP(IF(C1612="Нет",VLOOKUP(A1612,Оп28_BYN→RUB!$A$2:$C$24,3,0),VLOOKUP((A1612-1),Оп28_BYN→RUB!$A$2:$C$24,3,0)),$B$2:$G$1990,6,0)-VLOOKUP(B1612,$B$2:$G$1990,6,0))/366)</f>
        <v>273.84481100621974</v>
      </c>
      <c r="F1612" s="54">
        <f>COUNTIF(D1613:$D$1990,365)</f>
        <v>270</v>
      </c>
      <c r="G1612" s="54">
        <f>COUNTIF(D1613:$D$1990,366)</f>
        <v>108</v>
      </c>
    </row>
    <row r="1613" spans="1:7" x14ac:dyDescent="0.25">
      <c r="A1613" s="54">
        <f>COUNTIF($C$3:C1613,"Да")</f>
        <v>17</v>
      </c>
      <c r="B1613" s="53">
        <f t="shared" si="51"/>
        <v>47011</v>
      </c>
      <c r="C1613" s="53" t="str">
        <f>IF(ISERROR(VLOOKUP(B1613,Оп28_BYN→RUB!$C$3:$C$24,1,0)),"Нет","Да")</f>
        <v>Нет</v>
      </c>
      <c r="D1613" s="54">
        <f t="shared" si="50"/>
        <v>366</v>
      </c>
      <c r="E1613" s="55">
        <f>('Все выпуски'!$J$4*'Все выпуски'!$J$8)*((VLOOKUP(IF(C1613="Нет",VLOOKUP(A1613,Оп28_BYN→RUB!$A$2:$C$24,3,0),VLOOKUP((A1613-1),Оп28_BYN→RUB!$A$2:$C$24,3,0)),$B$2:$G$1990,5,0)-VLOOKUP(B1613,$B$2:$G$1990,5,0))/365+(VLOOKUP(IF(C1613="Нет",VLOOKUP(A1613,Оп28_BYN→RUB!$A$2:$C$24,3,0),VLOOKUP((A1613-1),Оп28_BYN→RUB!$A$2:$C$24,3,0)),$B$2:$G$1990,6,0)-VLOOKUP(B1613,$B$2:$G$1990,6,0))/366)</f>
        <v>280.52395273807878</v>
      </c>
      <c r="F1613" s="54">
        <f>COUNTIF(D1614:$D$1990,365)</f>
        <v>270</v>
      </c>
      <c r="G1613" s="54">
        <f>COUNTIF(D1614:$D$1990,366)</f>
        <v>107</v>
      </c>
    </row>
    <row r="1614" spans="1:7" x14ac:dyDescent="0.25">
      <c r="A1614" s="54">
        <f>COUNTIF($C$3:C1614,"Да")</f>
        <v>17</v>
      </c>
      <c r="B1614" s="53">
        <f t="shared" si="51"/>
        <v>47012</v>
      </c>
      <c r="C1614" s="53" t="str">
        <f>IF(ISERROR(VLOOKUP(B1614,Оп28_BYN→RUB!$C$3:$C$24,1,0)),"Нет","Да")</f>
        <v>Нет</v>
      </c>
      <c r="D1614" s="54">
        <f t="shared" si="50"/>
        <v>366</v>
      </c>
      <c r="E1614" s="55">
        <f>('Все выпуски'!$J$4*'Все выпуски'!$J$8)*((VLOOKUP(IF(C1614="Нет",VLOOKUP(A1614,Оп28_BYN→RUB!$A$2:$C$24,3,0),VLOOKUP((A1614-1),Оп28_BYN→RUB!$A$2:$C$24,3,0)),$B$2:$G$1990,5,0)-VLOOKUP(B1614,$B$2:$G$1990,5,0))/365+(VLOOKUP(IF(C1614="Нет",VLOOKUP(A1614,Оп28_BYN→RUB!$A$2:$C$24,3,0),VLOOKUP((A1614-1),Оп28_BYN→RUB!$A$2:$C$24,3,0)),$B$2:$G$1990,6,0)-VLOOKUP(B1614,$B$2:$G$1990,6,0))/366)</f>
        <v>287.20309446993781</v>
      </c>
      <c r="F1614" s="54">
        <f>COUNTIF(D1615:$D$1990,365)</f>
        <v>270</v>
      </c>
      <c r="G1614" s="54">
        <f>COUNTIF(D1615:$D$1990,366)</f>
        <v>106</v>
      </c>
    </row>
    <row r="1615" spans="1:7" x14ac:dyDescent="0.25">
      <c r="A1615" s="54">
        <f>COUNTIF($C$3:C1615,"Да")</f>
        <v>17</v>
      </c>
      <c r="B1615" s="53">
        <f t="shared" si="51"/>
        <v>47013</v>
      </c>
      <c r="C1615" s="53" t="str">
        <f>IF(ISERROR(VLOOKUP(B1615,Оп28_BYN→RUB!$C$3:$C$24,1,0)),"Нет","Да")</f>
        <v>Нет</v>
      </c>
      <c r="D1615" s="54">
        <f t="shared" si="50"/>
        <v>366</v>
      </c>
      <c r="E1615" s="55">
        <f>('Все выпуски'!$J$4*'Все выпуски'!$J$8)*((VLOOKUP(IF(C1615="Нет",VLOOKUP(A1615,Оп28_BYN→RUB!$A$2:$C$24,3,0),VLOOKUP((A1615-1),Оп28_BYN→RUB!$A$2:$C$24,3,0)),$B$2:$G$1990,5,0)-VLOOKUP(B1615,$B$2:$G$1990,5,0))/365+(VLOOKUP(IF(C1615="Нет",VLOOKUP(A1615,Оп28_BYN→RUB!$A$2:$C$24,3,0),VLOOKUP((A1615-1),Оп28_BYN→RUB!$A$2:$C$24,3,0)),$B$2:$G$1990,6,0)-VLOOKUP(B1615,$B$2:$G$1990,6,0))/366)</f>
        <v>293.88223620179679</v>
      </c>
      <c r="F1615" s="54">
        <f>COUNTIF(D1616:$D$1990,365)</f>
        <v>270</v>
      </c>
      <c r="G1615" s="54">
        <f>COUNTIF(D1616:$D$1990,366)</f>
        <v>105</v>
      </c>
    </row>
    <row r="1616" spans="1:7" x14ac:dyDescent="0.25">
      <c r="A1616" s="54">
        <f>COUNTIF($C$3:C1616,"Да")</f>
        <v>17</v>
      </c>
      <c r="B1616" s="53">
        <f t="shared" si="51"/>
        <v>47014</v>
      </c>
      <c r="C1616" s="53" t="str">
        <f>IF(ISERROR(VLOOKUP(B1616,Оп28_BYN→RUB!$C$3:$C$24,1,0)),"Нет","Да")</f>
        <v>Нет</v>
      </c>
      <c r="D1616" s="54">
        <f t="shared" si="50"/>
        <v>366</v>
      </c>
      <c r="E1616" s="55">
        <f>('Все выпуски'!$J$4*'Все выпуски'!$J$8)*((VLOOKUP(IF(C1616="Нет",VLOOKUP(A1616,Оп28_BYN→RUB!$A$2:$C$24,3,0),VLOOKUP((A1616-1),Оп28_BYN→RUB!$A$2:$C$24,3,0)),$B$2:$G$1990,5,0)-VLOOKUP(B1616,$B$2:$G$1990,5,0))/365+(VLOOKUP(IF(C1616="Нет",VLOOKUP(A1616,Оп28_BYN→RUB!$A$2:$C$24,3,0),VLOOKUP((A1616-1),Оп28_BYN→RUB!$A$2:$C$24,3,0)),$B$2:$G$1990,6,0)-VLOOKUP(B1616,$B$2:$G$1990,6,0))/366)</f>
        <v>300.56137793365582</v>
      </c>
      <c r="F1616" s="54">
        <f>COUNTIF(D1617:$D$1990,365)</f>
        <v>270</v>
      </c>
      <c r="G1616" s="54">
        <f>COUNTIF(D1617:$D$1990,366)</f>
        <v>104</v>
      </c>
    </row>
    <row r="1617" spans="1:7" x14ac:dyDescent="0.25">
      <c r="A1617" s="54">
        <f>COUNTIF($C$3:C1617,"Да")</f>
        <v>17</v>
      </c>
      <c r="B1617" s="53">
        <f t="shared" si="51"/>
        <v>47015</v>
      </c>
      <c r="C1617" s="53" t="str">
        <f>IF(ISERROR(VLOOKUP(B1617,Оп28_BYN→RUB!$C$3:$C$24,1,0)),"Нет","Да")</f>
        <v>Нет</v>
      </c>
      <c r="D1617" s="54">
        <f t="shared" si="50"/>
        <v>366</v>
      </c>
      <c r="E1617" s="55">
        <f>('Все выпуски'!$J$4*'Все выпуски'!$J$8)*((VLOOKUP(IF(C1617="Нет",VLOOKUP(A1617,Оп28_BYN→RUB!$A$2:$C$24,3,0),VLOOKUP((A1617-1),Оп28_BYN→RUB!$A$2:$C$24,3,0)),$B$2:$G$1990,5,0)-VLOOKUP(B1617,$B$2:$G$1990,5,0))/365+(VLOOKUP(IF(C1617="Нет",VLOOKUP(A1617,Оп28_BYN→RUB!$A$2:$C$24,3,0),VLOOKUP((A1617-1),Оп28_BYN→RUB!$A$2:$C$24,3,0)),$B$2:$G$1990,6,0)-VLOOKUP(B1617,$B$2:$G$1990,6,0))/366)</f>
        <v>307.24051966551485</v>
      </c>
      <c r="F1617" s="54">
        <f>COUNTIF(D1618:$D$1990,365)</f>
        <v>270</v>
      </c>
      <c r="G1617" s="54">
        <f>COUNTIF(D1618:$D$1990,366)</f>
        <v>103</v>
      </c>
    </row>
    <row r="1618" spans="1:7" x14ac:dyDescent="0.25">
      <c r="A1618" s="54">
        <f>COUNTIF($C$3:C1618,"Да")</f>
        <v>17</v>
      </c>
      <c r="B1618" s="53">
        <f t="shared" si="51"/>
        <v>47016</v>
      </c>
      <c r="C1618" s="53" t="str">
        <f>IF(ISERROR(VLOOKUP(B1618,Оп28_BYN→RUB!$C$3:$C$24,1,0)),"Нет","Да")</f>
        <v>Нет</v>
      </c>
      <c r="D1618" s="54">
        <f t="shared" si="50"/>
        <v>366</v>
      </c>
      <c r="E1618" s="55">
        <f>('Все выпуски'!$J$4*'Все выпуски'!$J$8)*((VLOOKUP(IF(C1618="Нет",VLOOKUP(A1618,Оп28_BYN→RUB!$A$2:$C$24,3,0),VLOOKUP((A1618-1),Оп28_BYN→RUB!$A$2:$C$24,3,0)),$B$2:$G$1990,5,0)-VLOOKUP(B1618,$B$2:$G$1990,5,0))/365+(VLOOKUP(IF(C1618="Нет",VLOOKUP(A1618,Оп28_BYN→RUB!$A$2:$C$24,3,0),VLOOKUP((A1618-1),Оп28_BYN→RUB!$A$2:$C$24,3,0)),$B$2:$G$1990,6,0)-VLOOKUP(B1618,$B$2:$G$1990,6,0))/366)</f>
        <v>313.91966139737389</v>
      </c>
      <c r="F1618" s="54">
        <f>COUNTIF(D1619:$D$1990,365)</f>
        <v>270</v>
      </c>
      <c r="G1618" s="54">
        <f>COUNTIF(D1619:$D$1990,366)</f>
        <v>102</v>
      </c>
    </row>
    <row r="1619" spans="1:7" x14ac:dyDescent="0.25">
      <c r="A1619" s="54">
        <f>COUNTIF($C$3:C1619,"Да")</f>
        <v>17</v>
      </c>
      <c r="B1619" s="53">
        <f t="shared" si="51"/>
        <v>47017</v>
      </c>
      <c r="C1619" s="53" t="str">
        <f>IF(ISERROR(VLOOKUP(B1619,Оп28_BYN→RUB!$C$3:$C$24,1,0)),"Нет","Да")</f>
        <v>Нет</v>
      </c>
      <c r="D1619" s="54">
        <f t="shared" si="50"/>
        <v>366</v>
      </c>
      <c r="E1619" s="55">
        <f>('Все выпуски'!$J$4*'Все выпуски'!$J$8)*((VLOOKUP(IF(C1619="Нет",VLOOKUP(A1619,Оп28_BYN→RUB!$A$2:$C$24,3,0),VLOOKUP((A1619-1),Оп28_BYN→RUB!$A$2:$C$24,3,0)),$B$2:$G$1990,5,0)-VLOOKUP(B1619,$B$2:$G$1990,5,0))/365+(VLOOKUP(IF(C1619="Нет",VLOOKUP(A1619,Оп28_BYN→RUB!$A$2:$C$24,3,0),VLOOKUP((A1619-1),Оп28_BYN→RUB!$A$2:$C$24,3,0)),$B$2:$G$1990,6,0)-VLOOKUP(B1619,$B$2:$G$1990,6,0))/366)</f>
        <v>320.59880312923286</v>
      </c>
      <c r="F1619" s="54">
        <f>COUNTIF(D1620:$D$1990,365)</f>
        <v>270</v>
      </c>
      <c r="G1619" s="54">
        <f>COUNTIF(D1620:$D$1990,366)</f>
        <v>101</v>
      </c>
    </row>
    <row r="1620" spans="1:7" x14ac:dyDescent="0.25">
      <c r="A1620" s="54">
        <f>COUNTIF($C$3:C1620,"Да")</f>
        <v>17</v>
      </c>
      <c r="B1620" s="53">
        <f t="shared" si="51"/>
        <v>47018</v>
      </c>
      <c r="C1620" s="53" t="str">
        <f>IF(ISERROR(VLOOKUP(B1620,Оп28_BYN→RUB!$C$3:$C$24,1,0)),"Нет","Да")</f>
        <v>Нет</v>
      </c>
      <c r="D1620" s="54">
        <f t="shared" si="50"/>
        <v>366</v>
      </c>
      <c r="E1620" s="55">
        <f>('Все выпуски'!$J$4*'Все выпуски'!$J$8)*((VLOOKUP(IF(C1620="Нет",VLOOKUP(A1620,Оп28_BYN→RUB!$A$2:$C$24,3,0),VLOOKUP((A1620-1),Оп28_BYN→RUB!$A$2:$C$24,3,0)),$B$2:$G$1990,5,0)-VLOOKUP(B1620,$B$2:$G$1990,5,0))/365+(VLOOKUP(IF(C1620="Нет",VLOOKUP(A1620,Оп28_BYN→RUB!$A$2:$C$24,3,0),VLOOKUP((A1620-1),Оп28_BYN→RUB!$A$2:$C$24,3,0)),$B$2:$G$1990,6,0)-VLOOKUP(B1620,$B$2:$G$1990,6,0))/366)</f>
        <v>327.2779448610919</v>
      </c>
      <c r="F1620" s="54">
        <f>COUNTIF(D1621:$D$1990,365)</f>
        <v>270</v>
      </c>
      <c r="G1620" s="54">
        <f>COUNTIF(D1621:$D$1990,366)</f>
        <v>100</v>
      </c>
    </row>
    <row r="1621" spans="1:7" x14ac:dyDescent="0.25">
      <c r="A1621" s="54">
        <f>COUNTIF($C$3:C1621,"Да")</f>
        <v>17</v>
      </c>
      <c r="B1621" s="53">
        <f t="shared" si="51"/>
        <v>47019</v>
      </c>
      <c r="C1621" s="53" t="str">
        <f>IF(ISERROR(VLOOKUP(B1621,Оп28_BYN→RUB!$C$3:$C$24,1,0)),"Нет","Да")</f>
        <v>Нет</v>
      </c>
      <c r="D1621" s="54">
        <f t="shared" si="50"/>
        <v>366</v>
      </c>
      <c r="E1621" s="55">
        <f>('Все выпуски'!$J$4*'Все выпуски'!$J$8)*((VLOOKUP(IF(C1621="Нет",VLOOKUP(A1621,Оп28_BYN→RUB!$A$2:$C$24,3,0),VLOOKUP((A1621-1),Оп28_BYN→RUB!$A$2:$C$24,3,0)),$B$2:$G$1990,5,0)-VLOOKUP(B1621,$B$2:$G$1990,5,0))/365+(VLOOKUP(IF(C1621="Нет",VLOOKUP(A1621,Оп28_BYN→RUB!$A$2:$C$24,3,0),VLOOKUP((A1621-1),Оп28_BYN→RUB!$A$2:$C$24,3,0)),$B$2:$G$1990,6,0)-VLOOKUP(B1621,$B$2:$G$1990,6,0))/366)</f>
        <v>333.95708659295093</v>
      </c>
      <c r="F1621" s="54">
        <f>COUNTIF(D1622:$D$1990,365)</f>
        <v>270</v>
      </c>
      <c r="G1621" s="54">
        <f>COUNTIF(D1622:$D$1990,366)</f>
        <v>99</v>
      </c>
    </row>
    <row r="1622" spans="1:7" x14ac:dyDescent="0.25">
      <c r="A1622" s="54">
        <f>COUNTIF($C$3:C1622,"Да")</f>
        <v>17</v>
      </c>
      <c r="B1622" s="53">
        <f t="shared" si="51"/>
        <v>47020</v>
      </c>
      <c r="C1622" s="53" t="str">
        <f>IF(ISERROR(VLOOKUP(B1622,Оп28_BYN→RUB!$C$3:$C$24,1,0)),"Нет","Да")</f>
        <v>Нет</v>
      </c>
      <c r="D1622" s="54">
        <f t="shared" si="50"/>
        <v>366</v>
      </c>
      <c r="E1622" s="55">
        <f>('Все выпуски'!$J$4*'Все выпуски'!$J$8)*((VLOOKUP(IF(C1622="Нет",VLOOKUP(A1622,Оп28_BYN→RUB!$A$2:$C$24,3,0),VLOOKUP((A1622-1),Оп28_BYN→RUB!$A$2:$C$24,3,0)),$B$2:$G$1990,5,0)-VLOOKUP(B1622,$B$2:$G$1990,5,0))/365+(VLOOKUP(IF(C1622="Нет",VLOOKUP(A1622,Оп28_BYN→RUB!$A$2:$C$24,3,0),VLOOKUP((A1622-1),Оп28_BYN→RUB!$A$2:$C$24,3,0)),$B$2:$G$1990,6,0)-VLOOKUP(B1622,$B$2:$G$1990,6,0))/366)</f>
        <v>340.63622832480991</v>
      </c>
      <c r="F1622" s="54">
        <f>COUNTIF(D1623:$D$1990,365)</f>
        <v>270</v>
      </c>
      <c r="G1622" s="54">
        <f>COUNTIF(D1623:$D$1990,366)</f>
        <v>98</v>
      </c>
    </row>
    <row r="1623" spans="1:7" x14ac:dyDescent="0.25">
      <c r="A1623" s="54">
        <f>COUNTIF($C$3:C1623,"Да")</f>
        <v>17</v>
      </c>
      <c r="B1623" s="53">
        <f t="shared" si="51"/>
        <v>47021</v>
      </c>
      <c r="C1623" s="53" t="str">
        <f>IF(ISERROR(VLOOKUP(B1623,Оп28_BYN→RUB!$C$3:$C$24,1,0)),"Нет","Да")</f>
        <v>Нет</v>
      </c>
      <c r="D1623" s="54">
        <f t="shared" si="50"/>
        <v>366</v>
      </c>
      <c r="E1623" s="55">
        <f>('Все выпуски'!$J$4*'Все выпуски'!$J$8)*((VLOOKUP(IF(C1623="Нет",VLOOKUP(A1623,Оп28_BYN→RUB!$A$2:$C$24,3,0),VLOOKUP((A1623-1),Оп28_BYN→RUB!$A$2:$C$24,3,0)),$B$2:$G$1990,5,0)-VLOOKUP(B1623,$B$2:$G$1990,5,0))/365+(VLOOKUP(IF(C1623="Нет",VLOOKUP(A1623,Оп28_BYN→RUB!$A$2:$C$24,3,0),VLOOKUP((A1623-1),Оп28_BYN→RUB!$A$2:$C$24,3,0)),$B$2:$G$1990,6,0)-VLOOKUP(B1623,$B$2:$G$1990,6,0))/366)</f>
        <v>347.31537005666894</v>
      </c>
      <c r="F1623" s="54">
        <f>COUNTIF(D1624:$D$1990,365)</f>
        <v>270</v>
      </c>
      <c r="G1623" s="54">
        <f>COUNTIF(D1624:$D$1990,366)</f>
        <v>97</v>
      </c>
    </row>
    <row r="1624" spans="1:7" x14ac:dyDescent="0.25">
      <c r="A1624" s="54">
        <f>COUNTIF($C$3:C1624,"Да")</f>
        <v>17</v>
      </c>
      <c r="B1624" s="53">
        <f t="shared" si="51"/>
        <v>47022</v>
      </c>
      <c r="C1624" s="53" t="str">
        <f>IF(ISERROR(VLOOKUP(B1624,Оп28_BYN→RUB!$C$3:$C$24,1,0)),"Нет","Да")</f>
        <v>Нет</v>
      </c>
      <c r="D1624" s="54">
        <f t="shared" si="50"/>
        <v>366</v>
      </c>
      <c r="E1624" s="55">
        <f>('Все выпуски'!$J$4*'Все выпуски'!$J$8)*((VLOOKUP(IF(C1624="Нет",VLOOKUP(A1624,Оп28_BYN→RUB!$A$2:$C$24,3,0),VLOOKUP((A1624-1),Оп28_BYN→RUB!$A$2:$C$24,3,0)),$B$2:$G$1990,5,0)-VLOOKUP(B1624,$B$2:$G$1990,5,0))/365+(VLOOKUP(IF(C1624="Нет",VLOOKUP(A1624,Оп28_BYN→RUB!$A$2:$C$24,3,0),VLOOKUP((A1624-1),Оп28_BYN→RUB!$A$2:$C$24,3,0)),$B$2:$G$1990,6,0)-VLOOKUP(B1624,$B$2:$G$1990,6,0))/366)</f>
        <v>353.99451178852797</v>
      </c>
      <c r="F1624" s="54">
        <f>COUNTIF(D1625:$D$1990,365)</f>
        <v>270</v>
      </c>
      <c r="G1624" s="54">
        <f>COUNTIF(D1625:$D$1990,366)</f>
        <v>96</v>
      </c>
    </row>
    <row r="1625" spans="1:7" x14ac:dyDescent="0.25">
      <c r="A1625" s="54">
        <f>COUNTIF($C$3:C1625,"Да")</f>
        <v>17</v>
      </c>
      <c r="B1625" s="53">
        <f t="shared" si="51"/>
        <v>47023</v>
      </c>
      <c r="C1625" s="53" t="str">
        <f>IF(ISERROR(VLOOKUP(B1625,Оп28_BYN→RUB!$C$3:$C$24,1,0)),"Нет","Да")</f>
        <v>Нет</v>
      </c>
      <c r="D1625" s="54">
        <f t="shared" si="50"/>
        <v>366</v>
      </c>
      <c r="E1625" s="55">
        <f>('Все выпуски'!$J$4*'Все выпуски'!$J$8)*((VLOOKUP(IF(C1625="Нет",VLOOKUP(A1625,Оп28_BYN→RUB!$A$2:$C$24,3,0),VLOOKUP((A1625-1),Оп28_BYN→RUB!$A$2:$C$24,3,0)),$B$2:$G$1990,5,0)-VLOOKUP(B1625,$B$2:$G$1990,5,0))/365+(VLOOKUP(IF(C1625="Нет",VLOOKUP(A1625,Оп28_BYN→RUB!$A$2:$C$24,3,0),VLOOKUP((A1625-1),Оп28_BYN→RUB!$A$2:$C$24,3,0)),$B$2:$G$1990,6,0)-VLOOKUP(B1625,$B$2:$G$1990,6,0))/366)</f>
        <v>360.67365352038695</v>
      </c>
      <c r="F1625" s="54">
        <f>COUNTIF(D1626:$D$1990,365)</f>
        <v>270</v>
      </c>
      <c r="G1625" s="54">
        <f>COUNTIF(D1626:$D$1990,366)</f>
        <v>95</v>
      </c>
    </row>
    <row r="1626" spans="1:7" x14ac:dyDescent="0.25">
      <c r="A1626" s="54">
        <f>COUNTIF($C$3:C1626,"Да")</f>
        <v>17</v>
      </c>
      <c r="B1626" s="53">
        <f t="shared" si="51"/>
        <v>47024</v>
      </c>
      <c r="C1626" s="53" t="str">
        <f>IF(ISERROR(VLOOKUP(B1626,Оп28_BYN→RUB!$C$3:$C$24,1,0)),"Нет","Да")</f>
        <v>Нет</v>
      </c>
      <c r="D1626" s="54">
        <f t="shared" si="50"/>
        <v>366</v>
      </c>
      <c r="E1626" s="55">
        <f>('Все выпуски'!$J$4*'Все выпуски'!$J$8)*((VLOOKUP(IF(C1626="Нет",VLOOKUP(A1626,Оп28_BYN→RUB!$A$2:$C$24,3,0),VLOOKUP((A1626-1),Оп28_BYN→RUB!$A$2:$C$24,3,0)),$B$2:$G$1990,5,0)-VLOOKUP(B1626,$B$2:$G$1990,5,0))/365+(VLOOKUP(IF(C1626="Нет",VLOOKUP(A1626,Оп28_BYN→RUB!$A$2:$C$24,3,0),VLOOKUP((A1626-1),Оп28_BYN→RUB!$A$2:$C$24,3,0)),$B$2:$G$1990,6,0)-VLOOKUP(B1626,$B$2:$G$1990,6,0))/366)</f>
        <v>367.35279525224598</v>
      </c>
      <c r="F1626" s="54">
        <f>COUNTIF(D1627:$D$1990,365)</f>
        <v>270</v>
      </c>
      <c r="G1626" s="54">
        <f>COUNTIF(D1627:$D$1990,366)</f>
        <v>94</v>
      </c>
    </row>
    <row r="1627" spans="1:7" x14ac:dyDescent="0.25">
      <c r="A1627" s="54">
        <f>COUNTIF($C$3:C1627,"Да")</f>
        <v>17</v>
      </c>
      <c r="B1627" s="53">
        <f t="shared" si="51"/>
        <v>47025</v>
      </c>
      <c r="C1627" s="53" t="str">
        <f>IF(ISERROR(VLOOKUP(B1627,Оп28_BYN→RUB!$C$3:$C$24,1,0)),"Нет","Да")</f>
        <v>Нет</v>
      </c>
      <c r="D1627" s="54">
        <f t="shared" si="50"/>
        <v>366</v>
      </c>
      <c r="E1627" s="55">
        <f>('Все выпуски'!$J$4*'Все выпуски'!$J$8)*((VLOOKUP(IF(C1627="Нет",VLOOKUP(A1627,Оп28_BYN→RUB!$A$2:$C$24,3,0),VLOOKUP((A1627-1),Оп28_BYN→RUB!$A$2:$C$24,3,0)),$B$2:$G$1990,5,0)-VLOOKUP(B1627,$B$2:$G$1990,5,0))/365+(VLOOKUP(IF(C1627="Нет",VLOOKUP(A1627,Оп28_BYN→RUB!$A$2:$C$24,3,0),VLOOKUP((A1627-1),Оп28_BYN→RUB!$A$2:$C$24,3,0)),$B$2:$G$1990,6,0)-VLOOKUP(B1627,$B$2:$G$1990,6,0))/366)</f>
        <v>374.03193698410502</v>
      </c>
      <c r="F1627" s="54">
        <f>COUNTIF(D1628:$D$1990,365)</f>
        <v>270</v>
      </c>
      <c r="G1627" s="54">
        <f>COUNTIF(D1628:$D$1990,366)</f>
        <v>93</v>
      </c>
    </row>
    <row r="1628" spans="1:7" x14ac:dyDescent="0.25">
      <c r="A1628" s="54">
        <f>COUNTIF($C$3:C1628,"Да")</f>
        <v>17</v>
      </c>
      <c r="B1628" s="53">
        <f t="shared" si="51"/>
        <v>47026</v>
      </c>
      <c r="C1628" s="53" t="str">
        <f>IF(ISERROR(VLOOKUP(B1628,Оп28_BYN→RUB!$C$3:$C$24,1,0)),"Нет","Да")</f>
        <v>Нет</v>
      </c>
      <c r="D1628" s="54">
        <f t="shared" si="50"/>
        <v>366</v>
      </c>
      <c r="E1628" s="55">
        <f>('Все выпуски'!$J$4*'Все выпуски'!$J$8)*((VLOOKUP(IF(C1628="Нет",VLOOKUP(A1628,Оп28_BYN→RUB!$A$2:$C$24,3,0),VLOOKUP((A1628-1),Оп28_BYN→RUB!$A$2:$C$24,3,0)),$B$2:$G$1990,5,0)-VLOOKUP(B1628,$B$2:$G$1990,5,0))/365+(VLOOKUP(IF(C1628="Нет",VLOOKUP(A1628,Оп28_BYN→RUB!$A$2:$C$24,3,0),VLOOKUP((A1628-1),Оп28_BYN→RUB!$A$2:$C$24,3,0)),$B$2:$G$1990,6,0)-VLOOKUP(B1628,$B$2:$G$1990,6,0))/366)</f>
        <v>380.71107871596405</v>
      </c>
      <c r="F1628" s="54">
        <f>COUNTIF(D1629:$D$1990,365)</f>
        <v>270</v>
      </c>
      <c r="G1628" s="54">
        <f>COUNTIF(D1629:$D$1990,366)</f>
        <v>92</v>
      </c>
    </row>
    <row r="1629" spans="1:7" x14ac:dyDescent="0.25">
      <c r="A1629" s="54">
        <f>COUNTIF($C$3:C1629,"Да")</f>
        <v>17</v>
      </c>
      <c r="B1629" s="53">
        <f t="shared" si="51"/>
        <v>47027</v>
      </c>
      <c r="C1629" s="53" t="str">
        <f>IF(ISERROR(VLOOKUP(B1629,Оп28_BYN→RUB!$C$3:$C$24,1,0)),"Нет","Да")</f>
        <v>Нет</v>
      </c>
      <c r="D1629" s="54">
        <f t="shared" si="50"/>
        <v>366</v>
      </c>
      <c r="E1629" s="55">
        <f>('Все выпуски'!$J$4*'Все выпуски'!$J$8)*((VLOOKUP(IF(C1629="Нет",VLOOKUP(A1629,Оп28_BYN→RUB!$A$2:$C$24,3,0),VLOOKUP((A1629-1),Оп28_BYN→RUB!$A$2:$C$24,3,0)),$B$2:$G$1990,5,0)-VLOOKUP(B1629,$B$2:$G$1990,5,0))/365+(VLOOKUP(IF(C1629="Нет",VLOOKUP(A1629,Оп28_BYN→RUB!$A$2:$C$24,3,0),VLOOKUP((A1629-1),Оп28_BYN→RUB!$A$2:$C$24,3,0)),$B$2:$G$1990,6,0)-VLOOKUP(B1629,$B$2:$G$1990,6,0))/366)</f>
        <v>387.39022044782308</v>
      </c>
      <c r="F1629" s="54">
        <f>COUNTIF(D1630:$D$1990,365)</f>
        <v>270</v>
      </c>
      <c r="G1629" s="54">
        <f>COUNTIF(D1630:$D$1990,366)</f>
        <v>91</v>
      </c>
    </row>
    <row r="1630" spans="1:7" x14ac:dyDescent="0.25">
      <c r="A1630" s="54">
        <f>COUNTIF($C$3:C1630,"Да")</f>
        <v>17</v>
      </c>
      <c r="B1630" s="53">
        <f t="shared" si="51"/>
        <v>47028</v>
      </c>
      <c r="C1630" s="53" t="str">
        <f>IF(ISERROR(VLOOKUP(B1630,Оп28_BYN→RUB!$C$3:$C$24,1,0)),"Нет","Да")</f>
        <v>Нет</v>
      </c>
      <c r="D1630" s="54">
        <f t="shared" si="50"/>
        <v>366</v>
      </c>
      <c r="E1630" s="55">
        <f>('Все выпуски'!$J$4*'Все выпуски'!$J$8)*((VLOOKUP(IF(C1630="Нет",VLOOKUP(A1630,Оп28_BYN→RUB!$A$2:$C$24,3,0),VLOOKUP((A1630-1),Оп28_BYN→RUB!$A$2:$C$24,3,0)),$B$2:$G$1990,5,0)-VLOOKUP(B1630,$B$2:$G$1990,5,0))/365+(VLOOKUP(IF(C1630="Нет",VLOOKUP(A1630,Оп28_BYN→RUB!$A$2:$C$24,3,0),VLOOKUP((A1630-1),Оп28_BYN→RUB!$A$2:$C$24,3,0)),$B$2:$G$1990,6,0)-VLOOKUP(B1630,$B$2:$G$1990,6,0))/366)</f>
        <v>394.06936217968212</v>
      </c>
      <c r="F1630" s="54">
        <f>COUNTIF(D1631:$D$1990,365)</f>
        <v>270</v>
      </c>
      <c r="G1630" s="54">
        <f>COUNTIF(D1631:$D$1990,366)</f>
        <v>90</v>
      </c>
    </row>
    <row r="1631" spans="1:7" x14ac:dyDescent="0.25">
      <c r="A1631" s="54">
        <f>COUNTIF($C$3:C1631,"Да")</f>
        <v>17</v>
      </c>
      <c r="B1631" s="53">
        <f t="shared" si="51"/>
        <v>47029</v>
      </c>
      <c r="C1631" s="53" t="str">
        <f>IF(ISERROR(VLOOKUP(B1631,Оп28_BYN→RUB!$C$3:$C$24,1,0)),"Нет","Да")</f>
        <v>Нет</v>
      </c>
      <c r="D1631" s="54">
        <f t="shared" si="50"/>
        <v>366</v>
      </c>
      <c r="E1631" s="55">
        <f>('Все выпуски'!$J$4*'Все выпуски'!$J$8)*((VLOOKUP(IF(C1631="Нет",VLOOKUP(A1631,Оп28_BYN→RUB!$A$2:$C$24,3,0),VLOOKUP((A1631-1),Оп28_BYN→RUB!$A$2:$C$24,3,0)),$B$2:$G$1990,5,0)-VLOOKUP(B1631,$B$2:$G$1990,5,0))/365+(VLOOKUP(IF(C1631="Нет",VLOOKUP(A1631,Оп28_BYN→RUB!$A$2:$C$24,3,0),VLOOKUP((A1631-1),Оп28_BYN→RUB!$A$2:$C$24,3,0)),$B$2:$G$1990,6,0)-VLOOKUP(B1631,$B$2:$G$1990,6,0))/366)</f>
        <v>400.74850391154104</v>
      </c>
      <c r="F1631" s="54">
        <f>COUNTIF(D1632:$D$1990,365)</f>
        <v>270</v>
      </c>
      <c r="G1631" s="54">
        <f>COUNTIF(D1632:$D$1990,366)</f>
        <v>89</v>
      </c>
    </row>
    <row r="1632" spans="1:7" x14ac:dyDescent="0.25">
      <c r="A1632" s="54">
        <f>COUNTIF($C$3:C1632,"Да")</f>
        <v>17</v>
      </c>
      <c r="B1632" s="53">
        <f t="shared" si="51"/>
        <v>47030</v>
      </c>
      <c r="C1632" s="53" t="str">
        <f>IF(ISERROR(VLOOKUP(B1632,Оп28_BYN→RUB!$C$3:$C$24,1,0)),"Нет","Да")</f>
        <v>Нет</v>
      </c>
      <c r="D1632" s="54">
        <f t="shared" si="50"/>
        <v>366</v>
      </c>
      <c r="E1632" s="55">
        <f>('Все выпуски'!$J$4*'Все выпуски'!$J$8)*((VLOOKUP(IF(C1632="Нет",VLOOKUP(A1632,Оп28_BYN→RUB!$A$2:$C$24,3,0),VLOOKUP((A1632-1),Оп28_BYN→RUB!$A$2:$C$24,3,0)),$B$2:$G$1990,5,0)-VLOOKUP(B1632,$B$2:$G$1990,5,0))/365+(VLOOKUP(IF(C1632="Нет",VLOOKUP(A1632,Оп28_BYN→RUB!$A$2:$C$24,3,0),VLOOKUP((A1632-1),Оп28_BYN→RUB!$A$2:$C$24,3,0)),$B$2:$G$1990,6,0)-VLOOKUP(B1632,$B$2:$G$1990,6,0))/366)</f>
        <v>407.42764564340007</v>
      </c>
      <c r="F1632" s="54">
        <f>COUNTIF(D1633:$D$1990,365)</f>
        <v>270</v>
      </c>
      <c r="G1632" s="54">
        <f>COUNTIF(D1633:$D$1990,366)</f>
        <v>88</v>
      </c>
    </row>
    <row r="1633" spans="1:7" x14ac:dyDescent="0.25">
      <c r="A1633" s="54">
        <f>COUNTIF($C$3:C1633,"Да")</f>
        <v>17</v>
      </c>
      <c r="B1633" s="53">
        <f t="shared" si="51"/>
        <v>47031</v>
      </c>
      <c r="C1633" s="53" t="str">
        <f>IF(ISERROR(VLOOKUP(B1633,Оп28_BYN→RUB!$C$3:$C$24,1,0)),"Нет","Да")</f>
        <v>Нет</v>
      </c>
      <c r="D1633" s="54">
        <f t="shared" si="50"/>
        <v>366</v>
      </c>
      <c r="E1633" s="55">
        <f>('Все выпуски'!$J$4*'Все выпуски'!$J$8)*((VLOOKUP(IF(C1633="Нет",VLOOKUP(A1633,Оп28_BYN→RUB!$A$2:$C$24,3,0),VLOOKUP((A1633-1),Оп28_BYN→RUB!$A$2:$C$24,3,0)),$B$2:$G$1990,5,0)-VLOOKUP(B1633,$B$2:$G$1990,5,0))/365+(VLOOKUP(IF(C1633="Нет",VLOOKUP(A1633,Оп28_BYN→RUB!$A$2:$C$24,3,0),VLOOKUP((A1633-1),Оп28_BYN→RUB!$A$2:$C$24,3,0)),$B$2:$G$1990,6,0)-VLOOKUP(B1633,$B$2:$G$1990,6,0))/366)</f>
        <v>414.1067873752591</v>
      </c>
      <c r="F1633" s="54">
        <f>COUNTIF(D1634:$D$1990,365)</f>
        <v>270</v>
      </c>
      <c r="G1633" s="54">
        <f>COUNTIF(D1634:$D$1990,366)</f>
        <v>87</v>
      </c>
    </row>
    <row r="1634" spans="1:7" x14ac:dyDescent="0.25">
      <c r="A1634" s="54">
        <f>COUNTIF($C$3:C1634,"Да")</f>
        <v>17</v>
      </c>
      <c r="B1634" s="53">
        <f t="shared" si="51"/>
        <v>47032</v>
      </c>
      <c r="C1634" s="53" t="str">
        <f>IF(ISERROR(VLOOKUP(B1634,Оп28_BYN→RUB!$C$3:$C$24,1,0)),"Нет","Да")</f>
        <v>Нет</v>
      </c>
      <c r="D1634" s="54">
        <f t="shared" si="50"/>
        <v>366</v>
      </c>
      <c r="E1634" s="55">
        <f>('Все выпуски'!$J$4*'Все выпуски'!$J$8)*((VLOOKUP(IF(C1634="Нет",VLOOKUP(A1634,Оп28_BYN→RUB!$A$2:$C$24,3,0),VLOOKUP((A1634-1),Оп28_BYN→RUB!$A$2:$C$24,3,0)),$B$2:$G$1990,5,0)-VLOOKUP(B1634,$B$2:$G$1990,5,0))/365+(VLOOKUP(IF(C1634="Нет",VLOOKUP(A1634,Оп28_BYN→RUB!$A$2:$C$24,3,0),VLOOKUP((A1634-1),Оп28_BYN→RUB!$A$2:$C$24,3,0)),$B$2:$G$1990,6,0)-VLOOKUP(B1634,$B$2:$G$1990,6,0))/366)</f>
        <v>420.78592910711814</v>
      </c>
      <c r="F1634" s="54">
        <f>COUNTIF(D1635:$D$1990,365)</f>
        <v>270</v>
      </c>
      <c r="G1634" s="54">
        <f>COUNTIF(D1635:$D$1990,366)</f>
        <v>86</v>
      </c>
    </row>
    <row r="1635" spans="1:7" x14ac:dyDescent="0.25">
      <c r="A1635" s="54">
        <f>COUNTIF($C$3:C1635,"Да")</f>
        <v>17</v>
      </c>
      <c r="B1635" s="53">
        <f t="shared" si="51"/>
        <v>47033</v>
      </c>
      <c r="C1635" s="53" t="str">
        <f>IF(ISERROR(VLOOKUP(B1635,Оп28_BYN→RUB!$C$3:$C$24,1,0)),"Нет","Да")</f>
        <v>Нет</v>
      </c>
      <c r="D1635" s="54">
        <f t="shared" si="50"/>
        <v>366</v>
      </c>
      <c r="E1635" s="55">
        <f>('Все выпуски'!$J$4*'Все выпуски'!$J$8)*((VLOOKUP(IF(C1635="Нет",VLOOKUP(A1635,Оп28_BYN→RUB!$A$2:$C$24,3,0),VLOOKUP((A1635-1),Оп28_BYN→RUB!$A$2:$C$24,3,0)),$B$2:$G$1990,5,0)-VLOOKUP(B1635,$B$2:$G$1990,5,0))/365+(VLOOKUP(IF(C1635="Нет",VLOOKUP(A1635,Оп28_BYN→RUB!$A$2:$C$24,3,0),VLOOKUP((A1635-1),Оп28_BYN→RUB!$A$2:$C$24,3,0)),$B$2:$G$1990,6,0)-VLOOKUP(B1635,$B$2:$G$1990,6,0))/366)</f>
        <v>427.46507083897717</v>
      </c>
      <c r="F1635" s="54">
        <f>COUNTIF(D1636:$D$1990,365)</f>
        <v>270</v>
      </c>
      <c r="G1635" s="54">
        <f>COUNTIF(D1636:$D$1990,366)</f>
        <v>85</v>
      </c>
    </row>
    <row r="1636" spans="1:7" x14ac:dyDescent="0.25">
      <c r="A1636" s="54">
        <f>COUNTIF($C$3:C1636,"Да")</f>
        <v>17</v>
      </c>
      <c r="B1636" s="53">
        <f t="shared" si="51"/>
        <v>47034</v>
      </c>
      <c r="C1636" s="53" t="str">
        <f>IF(ISERROR(VLOOKUP(B1636,Оп28_BYN→RUB!$C$3:$C$24,1,0)),"Нет","Да")</f>
        <v>Нет</v>
      </c>
      <c r="D1636" s="54">
        <f t="shared" si="50"/>
        <v>366</v>
      </c>
      <c r="E1636" s="55">
        <f>('Все выпуски'!$J$4*'Все выпуски'!$J$8)*((VLOOKUP(IF(C1636="Нет",VLOOKUP(A1636,Оп28_BYN→RUB!$A$2:$C$24,3,0),VLOOKUP((A1636-1),Оп28_BYN→RUB!$A$2:$C$24,3,0)),$B$2:$G$1990,5,0)-VLOOKUP(B1636,$B$2:$G$1990,5,0))/365+(VLOOKUP(IF(C1636="Нет",VLOOKUP(A1636,Оп28_BYN→RUB!$A$2:$C$24,3,0),VLOOKUP((A1636-1),Оп28_BYN→RUB!$A$2:$C$24,3,0)),$B$2:$G$1990,6,0)-VLOOKUP(B1636,$B$2:$G$1990,6,0))/366)</f>
        <v>434.1442125708362</v>
      </c>
      <c r="F1636" s="54">
        <f>COUNTIF(D1637:$D$1990,365)</f>
        <v>270</v>
      </c>
      <c r="G1636" s="54">
        <f>COUNTIF(D1637:$D$1990,366)</f>
        <v>84</v>
      </c>
    </row>
    <row r="1637" spans="1:7" x14ac:dyDescent="0.25">
      <c r="A1637" s="54">
        <f>COUNTIF($C$3:C1637,"Да")</f>
        <v>17</v>
      </c>
      <c r="B1637" s="53">
        <f t="shared" si="51"/>
        <v>47035</v>
      </c>
      <c r="C1637" s="53" t="str">
        <f>IF(ISERROR(VLOOKUP(B1637,Оп28_BYN→RUB!$C$3:$C$24,1,0)),"Нет","Да")</f>
        <v>Нет</v>
      </c>
      <c r="D1637" s="54">
        <f t="shared" si="50"/>
        <v>366</v>
      </c>
      <c r="E1637" s="55">
        <f>('Все выпуски'!$J$4*'Все выпуски'!$J$8)*((VLOOKUP(IF(C1637="Нет",VLOOKUP(A1637,Оп28_BYN→RUB!$A$2:$C$24,3,0),VLOOKUP((A1637-1),Оп28_BYN→RUB!$A$2:$C$24,3,0)),$B$2:$G$1990,5,0)-VLOOKUP(B1637,$B$2:$G$1990,5,0))/365+(VLOOKUP(IF(C1637="Нет",VLOOKUP(A1637,Оп28_BYN→RUB!$A$2:$C$24,3,0),VLOOKUP((A1637-1),Оп28_BYN→RUB!$A$2:$C$24,3,0)),$B$2:$G$1990,6,0)-VLOOKUP(B1637,$B$2:$G$1990,6,0))/366)</f>
        <v>440.82335430269524</v>
      </c>
      <c r="F1637" s="54">
        <f>COUNTIF(D1638:$D$1990,365)</f>
        <v>270</v>
      </c>
      <c r="G1637" s="54">
        <f>COUNTIF(D1638:$D$1990,366)</f>
        <v>83</v>
      </c>
    </row>
    <row r="1638" spans="1:7" x14ac:dyDescent="0.25">
      <c r="A1638" s="54">
        <f>COUNTIF($C$3:C1638,"Да")</f>
        <v>17</v>
      </c>
      <c r="B1638" s="53">
        <f t="shared" si="51"/>
        <v>47036</v>
      </c>
      <c r="C1638" s="53" t="str">
        <f>IF(ISERROR(VLOOKUP(B1638,Оп28_BYN→RUB!$C$3:$C$24,1,0)),"Нет","Да")</f>
        <v>Нет</v>
      </c>
      <c r="D1638" s="54">
        <f t="shared" si="50"/>
        <v>366</v>
      </c>
      <c r="E1638" s="55">
        <f>('Все выпуски'!$J$4*'Все выпуски'!$J$8)*((VLOOKUP(IF(C1638="Нет",VLOOKUP(A1638,Оп28_BYN→RUB!$A$2:$C$24,3,0),VLOOKUP((A1638-1),Оп28_BYN→RUB!$A$2:$C$24,3,0)),$B$2:$G$1990,5,0)-VLOOKUP(B1638,$B$2:$G$1990,5,0))/365+(VLOOKUP(IF(C1638="Нет",VLOOKUP(A1638,Оп28_BYN→RUB!$A$2:$C$24,3,0),VLOOKUP((A1638-1),Оп28_BYN→RUB!$A$2:$C$24,3,0)),$B$2:$G$1990,6,0)-VLOOKUP(B1638,$B$2:$G$1990,6,0))/366)</f>
        <v>447.50249603455421</v>
      </c>
      <c r="F1638" s="54">
        <f>COUNTIF(D1639:$D$1990,365)</f>
        <v>270</v>
      </c>
      <c r="G1638" s="54">
        <f>COUNTIF(D1639:$D$1990,366)</f>
        <v>82</v>
      </c>
    </row>
    <row r="1639" spans="1:7" x14ac:dyDescent="0.25">
      <c r="A1639" s="54">
        <f>COUNTIF($C$3:C1639,"Да")</f>
        <v>17</v>
      </c>
      <c r="B1639" s="53">
        <f t="shared" si="51"/>
        <v>47037</v>
      </c>
      <c r="C1639" s="53" t="str">
        <f>IF(ISERROR(VLOOKUP(B1639,Оп28_BYN→RUB!$C$3:$C$24,1,0)),"Нет","Да")</f>
        <v>Нет</v>
      </c>
      <c r="D1639" s="54">
        <f t="shared" si="50"/>
        <v>366</v>
      </c>
      <c r="E1639" s="55">
        <f>('Все выпуски'!$J$4*'Все выпуски'!$J$8)*((VLOOKUP(IF(C1639="Нет",VLOOKUP(A1639,Оп28_BYN→RUB!$A$2:$C$24,3,0),VLOOKUP((A1639-1),Оп28_BYN→RUB!$A$2:$C$24,3,0)),$B$2:$G$1990,5,0)-VLOOKUP(B1639,$B$2:$G$1990,5,0))/365+(VLOOKUP(IF(C1639="Нет",VLOOKUP(A1639,Оп28_BYN→RUB!$A$2:$C$24,3,0),VLOOKUP((A1639-1),Оп28_BYN→RUB!$A$2:$C$24,3,0)),$B$2:$G$1990,6,0)-VLOOKUP(B1639,$B$2:$G$1990,6,0))/366)</f>
        <v>454.18163776641325</v>
      </c>
      <c r="F1639" s="54">
        <f>COUNTIF(D1640:$D$1990,365)</f>
        <v>270</v>
      </c>
      <c r="G1639" s="54">
        <f>COUNTIF(D1640:$D$1990,366)</f>
        <v>81</v>
      </c>
    </row>
    <row r="1640" spans="1:7" x14ac:dyDescent="0.25">
      <c r="A1640" s="54">
        <f>COUNTIF($C$3:C1640,"Да")</f>
        <v>17</v>
      </c>
      <c r="B1640" s="53">
        <f t="shared" si="51"/>
        <v>47038</v>
      </c>
      <c r="C1640" s="53" t="str">
        <f>IF(ISERROR(VLOOKUP(B1640,Оп28_BYN→RUB!$C$3:$C$24,1,0)),"Нет","Да")</f>
        <v>Нет</v>
      </c>
      <c r="D1640" s="54">
        <f t="shared" si="50"/>
        <v>366</v>
      </c>
      <c r="E1640" s="55">
        <f>('Все выпуски'!$J$4*'Все выпуски'!$J$8)*((VLOOKUP(IF(C1640="Нет",VLOOKUP(A1640,Оп28_BYN→RUB!$A$2:$C$24,3,0),VLOOKUP((A1640-1),Оп28_BYN→RUB!$A$2:$C$24,3,0)),$B$2:$G$1990,5,0)-VLOOKUP(B1640,$B$2:$G$1990,5,0))/365+(VLOOKUP(IF(C1640="Нет",VLOOKUP(A1640,Оп28_BYN→RUB!$A$2:$C$24,3,0),VLOOKUP((A1640-1),Оп28_BYN→RUB!$A$2:$C$24,3,0)),$B$2:$G$1990,6,0)-VLOOKUP(B1640,$B$2:$G$1990,6,0))/366)</f>
        <v>460.86077949827222</v>
      </c>
      <c r="F1640" s="54">
        <f>COUNTIF(D1641:$D$1990,365)</f>
        <v>270</v>
      </c>
      <c r="G1640" s="54">
        <f>COUNTIF(D1641:$D$1990,366)</f>
        <v>80</v>
      </c>
    </row>
    <row r="1641" spans="1:7" x14ac:dyDescent="0.25">
      <c r="A1641" s="54">
        <f>COUNTIF($C$3:C1641,"Да")</f>
        <v>17</v>
      </c>
      <c r="B1641" s="53">
        <f t="shared" si="51"/>
        <v>47039</v>
      </c>
      <c r="C1641" s="53" t="str">
        <f>IF(ISERROR(VLOOKUP(B1641,Оп28_BYN→RUB!$C$3:$C$24,1,0)),"Нет","Да")</f>
        <v>Нет</v>
      </c>
      <c r="D1641" s="54">
        <f t="shared" si="50"/>
        <v>366</v>
      </c>
      <c r="E1641" s="55">
        <f>('Все выпуски'!$J$4*'Все выпуски'!$J$8)*((VLOOKUP(IF(C1641="Нет",VLOOKUP(A1641,Оп28_BYN→RUB!$A$2:$C$24,3,0),VLOOKUP((A1641-1),Оп28_BYN→RUB!$A$2:$C$24,3,0)),$B$2:$G$1990,5,0)-VLOOKUP(B1641,$B$2:$G$1990,5,0))/365+(VLOOKUP(IF(C1641="Нет",VLOOKUP(A1641,Оп28_BYN→RUB!$A$2:$C$24,3,0),VLOOKUP((A1641-1),Оп28_BYN→RUB!$A$2:$C$24,3,0)),$B$2:$G$1990,6,0)-VLOOKUP(B1641,$B$2:$G$1990,6,0))/366)</f>
        <v>467.53992123013126</v>
      </c>
      <c r="F1641" s="54">
        <f>COUNTIF(D1642:$D$1990,365)</f>
        <v>270</v>
      </c>
      <c r="G1641" s="54">
        <f>COUNTIF(D1642:$D$1990,366)</f>
        <v>79</v>
      </c>
    </row>
    <row r="1642" spans="1:7" x14ac:dyDescent="0.25">
      <c r="A1642" s="54">
        <f>COUNTIF($C$3:C1642,"Да")</f>
        <v>17</v>
      </c>
      <c r="B1642" s="53">
        <f t="shared" si="51"/>
        <v>47040</v>
      </c>
      <c r="C1642" s="53" t="str">
        <f>IF(ISERROR(VLOOKUP(B1642,Оп28_BYN→RUB!$C$3:$C$24,1,0)),"Нет","Да")</f>
        <v>Нет</v>
      </c>
      <c r="D1642" s="54">
        <f t="shared" si="50"/>
        <v>366</v>
      </c>
      <c r="E1642" s="55">
        <f>('Все выпуски'!$J$4*'Все выпуски'!$J$8)*((VLOOKUP(IF(C1642="Нет",VLOOKUP(A1642,Оп28_BYN→RUB!$A$2:$C$24,3,0),VLOOKUP((A1642-1),Оп28_BYN→RUB!$A$2:$C$24,3,0)),$B$2:$G$1990,5,0)-VLOOKUP(B1642,$B$2:$G$1990,5,0))/365+(VLOOKUP(IF(C1642="Нет",VLOOKUP(A1642,Оп28_BYN→RUB!$A$2:$C$24,3,0),VLOOKUP((A1642-1),Оп28_BYN→RUB!$A$2:$C$24,3,0)),$B$2:$G$1990,6,0)-VLOOKUP(B1642,$B$2:$G$1990,6,0))/366)</f>
        <v>474.21906296199029</v>
      </c>
      <c r="F1642" s="54">
        <f>COUNTIF(D1643:$D$1990,365)</f>
        <v>270</v>
      </c>
      <c r="G1642" s="54">
        <f>COUNTIF(D1643:$D$1990,366)</f>
        <v>78</v>
      </c>
    </row>
    <row r="1643" spans="1:7" x14ac:dyDescent="0.25">
      <c r="A1643" s="54">
        <f>COUNTIF($C$3:C1643,"Да")</f>
        <v>17</v>
      </c>
      <c r="B1643" s="53">
        <f t="shared" si="51"/>
        <v>47041</v>
      </c>
      <c r="C1643" s="53" t="str">
        <f>IF(ISERROR(VLOOKUP(B1643,Оп28_BYN→RUB!$C$3:$C$24,1,0)),"Нет","Да")</f>
        <v>Нет</v>
      </c>
      <c r="D1643" s="54">
        <f t="shared" si="50"/>
        <v>366</v>
      </c>
      <c r="E1643" s="55">
        <f>('Все выпуски'!$J$4*'Все выпуски'!$J$8)*((VLOOKUP(IF(C1643="Нет",VLOOKUP(A1643,Оп28_BYN→RUB!$A$2:$C$24,3,0),VLOOKUP((A1643-1),Оп28_BYN→RUB!$A$2:$C$24,3,0)),$B$2:$G$1990,5,0)-VLOOKUP(B1643,$B$2:$G$1990,5,0))/365+(VLOOKUP(IF(C1643="Нет",VLOOKUP(A1643,Оп28_BYN→RUB!$A$2:$C$24,3,0),VLOOKUP((A1643-1),Оп28_BYN→RUB!$A$2:$C$24,3,0)),$B$2:$G$1990,6,0)-VLOOKUP(B1643,$B$2:$G$1990,6,0))/366)</f>
        <v>480.89820469384932</v>
      </c>
      <c r="F1643" s="54">
        <f>COUNTIF(D1644:$D$1990,365)</f>
        <v>270</v>
      </c>
      <c r="G1643" s="54">
        <f>COUNTIF(D1644:$D$1990,366)</f>
        <v>77</v>
      </c>
    </row>
    <row r="1644" spans="1:7" x14ac:dyDescent="0.25">
      <c r="A1644" s="54">
        <f>COUNTIF($C$3:C1644,"Да")</f>
        <v>17</v>
      </c>
      <c r="B1644" s="53">
        <f t="shared" si="51"/>
        <v>47042</v>
      </c>
      <c r="C1644" s="53" t="str">
        <f>IF(ISERROR(VLOOKUP(B1644,Оп28_BYN→RUB!$C$3:$C$24,1,0)),"Нет","Да")</f>
        <v>Нет</v>
      </c>
      <c r="D1644" s="54">
        <f t="shared" si="50"/>
        <v>366</v>
      </c>
      <c r="E1644" s="55">
        <f>('Все выпуски'!$J$4*'Все выпуски'!$J$8)*((VLOOKUP(IF(C1644="Нет",VLOOKUP(A1644,Оп28_BYN→RUB!$A$2:$C$24,3,0),VLOOKUP((A1644-1),Оп28_BYN→RUB!$A$2:$C$24,3,0)),$B$2:$G$1990,5,0)-VLOOKUP(B1644,$B$2:$G$1990,5,0))/365+(VLOOKUP(IF(C1644="Нет",VLOOKUP(A1644,Оп28_BYN→RUB!$A$2:$C$24,3,0),VLOOKUP((A1644-1),Оп28_BYN→RUB!$A$2:$C$24,3,0)),$B$2:$G$1990,6,0)-VLOOKUP(B1644,$B$2:$G$1990,6,0))/366)</f>
        <v>487.5773464257083</v>
      </c>
      <c r="F1644" s="54">
        <f>COUNTIF(D1645:$D$1990,365)</f>
        <v>270</v>
      </c>
      <c r="G1644" s="54">
        <f>COUNTIF(D1645:$D$1990,366)</f>
        <v>76</v>
      </c>
    </row>
    <row r="1645" spans="1:7" x14ac:dyDescent="0.25">
      <c r="A1645" s="54">
        <f>COUNTIF($C$3:C1645,"Да")</f>
        <v>17</v>
      </c>
      <c r="B1645" s="53">
        <f t="shared" si="51"/>
        <v>47043</v>
      </c>
      <c r="C1645" s="53" t="str">
        <f>IF(ISERROR(VLOOKUP(B1645,Оп28_BYN→RUB!$C$3:$C$24,1,0)),"Нет","Да")</f>
        <v>Нет</v>
      </c>
      <c r="D1645" s="54">
        <f t="shared" si="50"/>
        <v>366</v>
      </c>
      <c r="E1645" s="55">
        <f>('Все выпуски'!$J$4*'Все выпуски'!$J$8)*((VLOOKUP(IF(C1645="Нет",VLOOKUP(A1645,Оп28_BYN→RUB!$A$2:$C$24,3,0),VLOOKUP((A1645-1),Оп28_BYN→RUB!$A$2:$C$24,3,0)),$B$2:$G$1990,5,0)-VLOOKUP(B1645,$B$2:$G$1990,5,0))/365+(VLOOKUP(IF(C1645="Нет",VLOOKUP(A1645,Оп28_BYN→RUB!$A$2:$C$24,3,0),VLOOKUP((A1645-1),Оп28_BYN→RUB!$A$2:$C$24,3,0)),$B$2:$G$1990,6,0)-VLOOKUP(B1645,$B$2:$G$1990,6,0))/366)</f>
        <v>494.25648815756733</v>
      </c>
      <c r="F1645" s="54">
        <f>COUNTIF(D1646:$D$1990,365)</f>
        <v>270</v>
      </c>
      <c r="G1645" s="54">
        <f>COUNTIF(D1646:$D$1990,366)</f>
        <v>75</v>
      </c>
    </row>
    <row r="1646" spans="1:7" x14ac:dyDescent="0.25">
      <c r="A1646" s="54">
        <f>COUNTIF($C$3:C1646,"Да")</f>
        <v>17</v>
      </c>
      <c r="B1646" s="53">
        <f t="shared" si="51"/>
        <v>47044</v>
      </c>
      <c r="C1646" s="53" t="str">
        <f>IF(ISERROR(VLOOKUP(B1646,Оп28_BYN→RUB!$C$3:$C$24,1,0)),"Нет","Да")</f>
        <v>Нет</v>
      </c>
      <c r="D1646" s="54">
        <f t="shared" si="50"/>
        <v>366</v>
      </c>
      <c r="E1646" s="55">
        <f>('Все выпуски'!$J$4*'Все выпуски'!$J$8)*((VLOOKUP(IF(C1646="Нет",VLOOKUP(A1646,Оп28_BYN→RUB!$A$2:$C$24,3,0),VLOOKUP((A1646-1),Оп28_BYN→RUB!$A$2:$C$24,3,0)),$B$2:$G$1990,5,0)-VLOOKUP(B1646,$B$2:$G$1990,5,0))/365+(VLOOKUP(IF(C1646="Нет",VLOOKUP(A1646,Оп28_BYN→RUB!$A$2:$C$24,3,0),VLOOKUP((A1646-1),Оп28_BYN→RUB!$A$2:$C$24,3,0)),$B$2:$G$1990,6,0)-VLOOKUP(B1646,$B$2:$G$1990,6,0))/366)</f>
        <v>500.93562988942637</v>
      </c>
      <c r="F1646" s="54">
        <f>COUNTIF(D1647:$D$1990,365)</f>
        <v>270</v>
      </c>
      <c r="G1646" s="54">
        <f>COUNTIF(D1647:$D$1990,366)</f>
        <v>74</v>
      </c>
    </row>
    <row r="1647" spans="1:7" x14ac:dyDescent="0.25">
      <c r="A1647" s="54">
        <f>COUNTIF($C$3:C1647,"Да")</f>
        <v>17</v>
      </c>
      <c r="B1647" s="53">
        <f t="shared" si="51"/>
        <v>47045</v>
      </c>
      <c r="C1647" s="53" t="str">
        <f>IF(ISERROR(VLOOKUP(B1647,Оп28_BYN→RUB!$C$3:$C$24,1,0)),"Нет","Да")</f>
        <v>Нет</v>
      </c>
      <c r="D1647" s="54">
        <f t="shared" si="50"/>
        <v>366</v>
      </c>
      <c r="E1647" s="55">
        <f>('Все выпуски'!$J$4*'Все выпуски'!$J$8)*((VLOOKUP(IF(C1647="Нет",VLOOKUP(A1647,Оп28_BYN→RUB!$A$2:$C$24,3,0),VLOOKUP((A1647-1),Оп28_BYN→RUB!$A$2:$C$24,3,0)),$B$2:$G$1990,5,0)-VLOOKUP(B1647,$B$2:$G$1990,5,0))/365+(VLOOKUP(IF(C1647="Нет",VLOOKUP(A1647,Оп28_BYN→RUB!$A$2:$C$24,3,0),VLOOKUP((A1647-1),Оп28_BYN→RUB!$A$2:$C$24,3,0)),$B$2:$G$1990,6,0)-VLOOKUP(B1647,$B$2:$G$1990,6,0))/366)</f>
        <v>507.6147716212854</v>
      </c>
      <c r="F1647" s="54">
        <f>COUNTIF(D1648:$D$1990,365)</f>
        <v>270</v>
      </c>
      <c r="G1647" s="54">
        <f>COUNTIF(D1648:$D$1990,366)</f>
        <v>73</v>
      </c>
    </row>
    <row r="1648" spans="1:7" x14ac:dyDescent="0.25">
      <c r="A1648" s="54">
        <f>COUNTIF($C$3:C1648,"Да")</f>
        <v>17</v>
      </c>
      <c r="B1648" s="53">
        <f t="shared" si="51"/>
        <v>47046</v>
      </c>
      <c r="C1648" s="53" t="str">
        <f>IF(ISERROR(VLOOKUP(B1648,Оп28_BYN→RUB!$C$3:$C$24,1,0)),"Нет","Да")</f>
        <v>Нет</v>
      </c>
      <c r="D1648" s="54">
        <f t="shared" si="50"/>
        <v>366</v>
      </c>
      <c r="E1648" s="55">
        <f>('Все выпуски'!$J$4*'Все выпуски'!$J$8)*((VLOOKUP(IF(C1648="Нет",VLOOKUP(A1648,Оп28_BYN→RUB!$A$2:$C$24,3,0),VLOOKUP((A1648-1),Оп28_BYN→RUB!$A$2:$C$24,3,0)),$B$2:$G$1990,5,0)-VLOOKUP(B1648,$B$2:$G$1990,5,0))/365+(VLOOKUP(IF(C1648="Нет",VLOOKUP(A1648,Оп28_BYN→RUB!$A$2:$C$24,3,0),VLOOKUP((A1648-1),Оп28_BYN→RUB!$A$2:$C$24,3,0)),$B$2:$G$1990,6,0)-VLOOKUP(B1648,$B$2:$G$1990,6,0))/366)</f>
        <v>514.29391335314438</v>
      </c>
      <c r="F1648" s="54">
        <f>COUNTIF(D1649:$D$1990,365)</f>
        <v>270</v>
      </c>
      <c r="G1648" s="54">
        <f>COUNTIF(D1649:$D$1990,366)</f>
        <v>72</v>
      </c>
    </row>
    <row r="1649" spans="1:7" x14ac:dyDescent="0.25">
      <c r="A1649" s="54">
        <f>COUNTIF($C$3:C1649,"Да")</f>
        <v>17</v>
      </c>
      <c r="B1649" s="53">
        <f t="shared" si="51"/>
        <v>47047</v>
      </c>
      <c r="C1649" s="53" t="str">
        <f>IF(ISERROR(VLOOKUP(B1649,Оп28_BYN→RUB!$C$3:$C$24,1,0)),"Нет","Да")</f>
        <v>Нет</v>
      </c>
      <c r="D1649" s="54">
        <f t="shared" si="50"/>
        <v>366</v>
      </c>
      <c r="E1649" s="55">
        <f>('Все выпуски'!$J$4*'Все выпуски'!$J$8)*((VLOOKUP(IF(C1649="Нет",VLOOKUP(A1649,Оп28_BYN→RUB!$A$2:$C$24,3,0),VLOOKUP((A1649-1),Оп28_BYN→RUB!$A$2:$C$24,3,0)),$B$2:$G$1990,5,0)-VLOOKUP(B1649,$B$2:$G$1990,5,0))/365+(VLOOKUP(IF(C1649="Нет",VLOOKUP(A1649,Оп28_BYN→RUB!$A$2:$C$24,3,0),VLOOKUP((A1649-1),Оп28_BYN→RUB!$A$2:$C$24,3,0)),$B$2:$G$1990,6,0)-VLOOKUP(B1649,$B$2:$G$1990,6,0))/366)</f>
        <v>520.97305508500335</v>
      </c>
      <c r="F1649" s="54">
        <f>COUNTIF(D1650:$D$1990,365)</f>
        <v>270</v>
      </c>
      <c r="G1649" s="54">
        <f>COUNTIF(D1650:$D$1990,366)</f>
        <v>71</v>
      </c>
    </row>
    <row r="1650" spans="1:7" x14ac:dyDescent="0.25">
      <c r="A1650" s="54">
        <f>COUNTIF($C$3:C1650,"Да")</f>
        <v>17</v>
      </c>
      <c r="B1650" s="53">
        <f t="shared" si="51"/>
        <v>47048</v>
      </c>
      <c r="C1650" s="53" t="str">
        <f>IF(ISERROR(VLOOKUP(B1650,Оп28_BYN→RUB!$C$3:$C$24,1,0)),"Нет","Да")</f>
        <v>Нет</v>
      </c>
      <c r="D1650" s="54">
        <f t="shared" si="50"/>
        <v>366</v>
      </c>
      <c r="E1650" s="55">
        <f>('Все выпуски'!$J$4*'Все выпуски'!$J$8)*((VLOOKUP(IF(C1650="Нет",VLOOKUP(A1650,Оп28_BYN→RUB!$A$2:$C$24,3,0),VLOOKUP((A1650-1),Оп28_BYN→RUB!$A$2:$C$24,3,0)),$B$2:$G$1990,5,0)-VLOOKUP(B1650,$B$2:$G$1990,5,0))/365+(VLOOKUP(IF(C1650="Нет",VLOOKUP(A1650,Оп28_BYN→RUB!$A$2:$C$24,3,0),VLOOKUP((A1650-1),Оп28_BYN→RUB!$A$2:$C$24,3,0)),$B$2:$G$1990,6,0)-VLOOKUP(B1650,$B$2:$G$1990,6,0))/366)</f>
        <v>527.65219681686244</v>
      </c>
      <c r="F1650" s="54">
        <f>COUNTIF(D1651:$D$1990,365)</f>
        <v>270</v>
      </c>
      <c r="G1650" s="54">
        <f>COUNTIF(D1651:$D$1990,366)</f>
        <v>70</v>
      </c>
    </row>
    <row r="1651" spans="1:7" x14ac:dyDescent="0.25">
      <c r="A1651" s="54">
        <f>COUNTIF($C$3:C1651,"Да")</f>
        <v>17</v>
      </c>
      <c r="B1651" s="53">
        <f t="shared" si="51"/>
        <v>47049</v>
      </c>
      <c r="C1651" s="53" t="str">
        <f>IF(ISERROR(VLOOKUP(B1651,Оп28_BYN→RUB!$C$3:$C$24,1,0)),"Нет","Да")</f>
        <v>Нет</v>
      </c>
      <c r="D1651" s="54">
        <f t="shared" si="50"/>
        <v>366</v>
      </c>
      <c r="E1651" s="55">
        <f>('Все выпуски'!$J$4*'Все выпуски'!$J$8)*((VLOOKUP(IF(C1651="Нет",VLOOKUP(A1651,Оп28_BYN→RUB!$A$2:$C$24,3,0),VLOOKUP((A1651-1),Оп28_BYN→RUB!$A$2:$C$24,3,0)),$B$2:$G$1990,5,0)-VLOOKUP(B1651,$B$2:$G$1990,5,0))/365+(VLOOKUP(IF(C1651="Нет",VLOOKUP(A1651,Оп28_BYN→RUB!$A$2:$C$24,3,0),VLOOKUP((A1651-1),Оп28_BYN→RUB!$A$2:$C$24,3,0)),$B$2:$G$1990,6,0)-VLOOKUP(B1651,$B$2:$G$1990,6,0))/366)</f>
        <v>534.33133854872142</v>
      </c>
      <c r="F1651" s="54">
        <f>COUNTIF(D1652:$D$1990,365)</f>
        <v>270</v>
      </c>
      <c r="G1651" s="54">
        <f>COUNTIF(D1652:$D$1990,366)</f>
        <v>69</v>
      </c>
    </row>
    <row r="1652" spans="1:7" x14ac:dyDescent="0.25">
      <c r="A1652" s="54">
        <f>COUNTIF($C$3:C1652,"Да")</f>
        <v>17</v>
      </c>
      <c r="B1652" s="53">
        <f t="shared" si="51"/>
        <v>47050</v>
      </c>
      <c r="C1652" s="53" t="str">
        <f>IF(ISERROR(VLOOKUP(B1652,Оп28_BYN→RUB!$C$3:$C$24,1,0)),"Нет","Да")</f>
        <v>Нет</v>
      </c>
      <c r="D1652" s="54">
        <f t="shared" si="50"/>
        <v>366</v>
      </c>
      <c r="E1652" s="55">
        <f>('Все выпуски'!$J$4*'Все выпуски'!$J$8)*((VLOOKUP(IF(C1652="Нет",VLOOKUP(A1652,Оп28_BYN→RUB!$A$2:$C$24,3,0),VLOOKUP((A1652-1),Оп28_BYN→RUB!$A$2:$C$24,3,0)),$B$2:$G$1990,5,0)-VLOOKUP(B1652,$B$2:$G$1990,5,0))/365+(VLOOKUP(IF(C1652="Нет",VLOOKUP(A1652,Оп28_BYN→RUB!$A$2:$C$24,3,0),VLOOKUP((A1652-1),Оп28_BYN→RUB!$A$2:$C$24,3,0)),$B$2:$G$1990,6,0)-VLOOKUP(B1652,$B$2:$G$1990,6,0))/366)</f>
        <v>541.01048028058051</v>
      </c>
      <c r="F1652" s="54">
        <f>COUNTIF(D1653:$D$1990,365)</f>
        <v>270</v>
      </c>
      <c r="G1652" s="54">
        <f>COUNTIF(D1653:$D$1990,366)</f>
        <v>68</v>
      </c>
    </row>
    <row r="1653" spans="1:7" x14ac:dyDescent="0.25">
      <c r="A1653" s="54">
        <f>COUNTIF($C$3:C1653,"Да")</f>
        <v>17</v>
      </c>
      <c r="B1653" s="53">
        <f t="shared" si="51"/>
        <v>47051</v>
      </c>
      <c r="C1653" s="53" t="str">
        <f>IF(ISERROR(VLOOKUP(B1653,Оп28_BYN→RUB!$C$3:$C$24,1,0)),"Нет","Да")</f>
        <v>Нет</v>
      </c>
      <c r="D1653" s="54">
        <f t="shared" si="50"/>
        <v>366</v>
      </c>
      <c r="E1653" s="55">
        <f>('Все выпуски'!$J$4*'Все выпуски'!$J$8)*((VLOOKUP(IF(C1653="Нет",VLOOKUP(A1653,Оп28_BYN→RUB!$A$2:$C$24,3,0),VLOOKUP((A1653-1),Оп28_BYN→RUB!$A$2:$C$24,3,0)),$B$2:$G$1990,5,0)-VLOOKUP(B1653,$B$2:$G$1990,5,0))/365+(VLOOKUP(IF(C1653="Нет",VLOOKUP(A1653,Оп28_BYN→RUB!$A$2:$C$24,3,0),VLOOKUP((A1653-1),Оп28_BYN→RUB!$A$2:$C$24,3,0)),$B$2:$G$1990,6,0)-VLOOKUP(B1653,$B$2:$G$1990,6,0))/366)</f>
        <v>547.68962201243949</v>
      </c>
      <c r="F1653" s="54">
        <f>COUNTIF(D1654:$D$1990,365)</f>
        <v>270</v>
      </c>
      <c r="G1653" s="54">
        <f>COUNTIF(D1654:$D$1990,366)</f>
        <v>67</v>
      </c>
    </row>
    <row r="1654" spans="1:7" x14ac:dyDescent="0.25">
      <c r="A1654" s="54">
        <f>COUNTIF($C$3:C1654,"Да")</f>
        <v>17</v>
      </c>
      <c r="B1654" s="53">
        <f t="shared" si="51"/>
        <v>47052</v>
      </c>
      <c r="C1654" s="53" t="str">
        <f>IF(ISERROR(VLOOKUP(B1654,Оп28_BYN→RUB!$C$3:$C$24,1,0)),"Нет","Да")</f>
        <v>Нет</v>
      </c>
      <c r="D1654" s="54">
        <f t="shared" si="50"/>
        <v>366</v>
      </c>
      <c r="E1654" s="55">
        <f>('Все выпуски'!$J$4*'Все выпуски'!$J$8)*((VLOOKUP(IF(C1654="Нет",VLOOKUP(A1654,Оп28_BYN→RUB!$A$2:$C$24,3,0),VLOOKUP((A1654-1),Оп28_BYN→RUB!$A$2:$C$24,3,0)),$B$2:$G$1990,5,0)-VLOOKUP(B1654,$B$2:$G$1990,5,0))/365+(VLOOKUP(IF(C1654="Нет",VLOOKUP(A1654,Оп28_BYN→RUB!$A$2:$C$24,3,0),VLOOKUP((A1654-1),Оп28_BYN→RUB!$A$2:$C$24,3,0)),$B$2:$G$1990,6,0)-VLOOKUP(B1654,$B$2:$G$1990,6,0))/366)</f>
        <v>554.36876374429846</v>
      </c>
      <c r="F1654" s="54">
        <f>COUNTIF(D1655:$D$1990,365)</f>
        <v>270</v>
      </c>
      <c r="G1654" s="54">
        <f>COUNTIF(D1655:$D$1990,366)</f>
        <v>66</v>
      </c>
    </row>
    <row r="1655" spans="1:7" x14ac:dyDescent="0.25">
      <c r="A1655" s="54">
        <f>COUNTIF($C$3:C1655,"Да")</f>
        <v>17</v>
      </c>
      <c r="B1655" s="53">
        <f t="shared" si="51"/>
        <v>47053</v>
      </c>
      <c r="C1655" s="53" t="str">
        <f>IF(ISERROR(VLOOKUP(B1655,Оп28_BYN→RUB!$C$3:$C$24,1,0)),"Нет","Да")</f>
        <v>Нет</v>
      </c>
      <c r="D1655" s="54">
        <f t="shared" si="50"/>
        <v>366</v>
      </c>
      <c r="E1655" s="55">
        <f>('Все выпуски'!$J$4*'Все выпуски'!$J$8)*((VLOOKUP(IF(C1655="Нет",VLOOKUP(A1655,Оп28_BYN→RUB!$A$2:$C$24,3,0),VLOOKUP((A1655-1),Оп28_BYN→RUB!$A$2:$C$24,3,0)),$B$2:$G$1990,5,0)-VLOOKUP(B1655,$B$2:$G$1990,5,0))/365+(VLOOKUP(IF(C1655="Нет",VLOOKUP(A1655,Оп28_BYN→RUB!$A$2:$C$24,3,0),VLOOKUP((A1655-1),Оп28_BYN→RUB!$A$2:$C$24,3,0)),$B$2:$G$1990,6,0)-VLOOKUP(B1655,$B$2:$G$1990,6,0))/366)</f>
        <v>561.04790547615755</v>
      </c>
      <c r="F1655" s="54">
        <f>COUNTIF(D1656:$D$1990,365)</f>
        <v>270</v>
      </c>
      <c r="G1655" s="54">
        <f>COUNTIF(D1656:$D$1990,366)</f>
        <v>65</v>
      </c>
    </row>
    <row r="1656" spans="1:7" x14ac:dyDescent="0.25">
      <c r="A1656" s="54">
        <f>COUNTIF($C$3:C1656,"Да")</f>
        <v>17</v>
      </c>
      <c r="B1656" s="53">
        <f t="shared" si="51"/>
        <v>47054</v>
      </c>
      <c r="C1656" s="53" t="str">
        <f>IF(ISERROR(VLOOKUP(B1656,Оп28_BYN→RUB!$C$3:$C$24,1,0)),"Нет","Да")</f>
        <v>Нет</v>
      </c>
      <c r="D1656" s="54">
        <f t="shared" si="50"/>
        <v>366</v>
      </c>
      <c r="E1656" s="55">
        <f>('Все выпуски'!$J$4*'Все выпуски'!$J$8)*((VLOOKUP(IF(C1656="Нет",VLOOKUP(A1656,Оп28_BYN→RUB!$A$2:$C$24,3,0),VLOOKUP((A1656-1),Оп28_BYN→RUB!$A$2:$C$24,3,0)),$B$2:$G$1990,5,0)-VLOOKUP(B1656,$B$2:$G$1990,5,0))/365+(VLOOKUP(IF(C1656="Нет",VLOOKUP(A1656,Оп28_BYN→RUB!$A$2:$C$24,3,0),VLOOKUP((A1656-1),Оп28_BYN→RUB!$A$2:$C$24,3,0)),$B$2:$G$1990,6,0)-VLOOKUP(B1656,$B$2:$G$1990,6,0))/366)</f>
        <v>567.72704720801653</v>
      </c>
      <c r="F1656" s="54">
        <f>COUNTIF(D1657:$D$1990,365)</f>
        <v>270</v>
      </c>
      <c r="G1656" s="54">
        <f>COUNTIF(D1657:$D$1990,366)</f>
        <v>64</v>
      </c>
    </row>
    <row r="1657" spans="1:7" x14ac:dyDescent="0.25">
      <c r="A1657" s="54">
        <f>COUNTIF($C$3:C1657,"Да")</f>
        <v>17</v>
      </c>
      <c r="B1657" s="53">
        <f t="shared" si="51"/>
        <v>47055</v>
      </c>
      <c r="C1657" s="53" t="str">
        <f>IF(ISERROR(VLOOKUP(B1657,Оп28_BYN→RUB!$C$3:$C$24,1,0)),"Нет","Да")</f>
        <v>Нет</v>
      </c>
      <c r="D1657" s="54">
        <f t="shared" si="50"/>
        <v>366</v>
      </c>
      <c r="E1657" s="55">
        <f>('Все выпуски'!$J$4*'Все выпуски'!$J$8)*((VLOOKUP(IF(C1657="Нет",VLOOKUP(A1657,Оп28_BYN→RUB!$A$2:$C$24,3,0),VLOOKUP((A1657-1),Оп28_BYN→RUB!$A$2:$C$24,3,0)),$B$2:$G$1990,5,0)-VLOOKUP(B1657,$B$2:$G$1990,5,0))/365+(VLOOKUP(IF(C1657="Нет",VLOOKUP(A1657,Оп28_BYN→RUB!$A$2:$C$24,3,0),VLOOKUP((A1657-1),Оп28_BYN→RUB!$A$2:$C$24,3,0)),$B$2:$G$1990,6,0)-VLOOKUP(B1657,$B$2:$G$1990,6,0))/366)</f>
        <v>574.40618893987562</v>
      </c>
      <c r="F1657" s="54">
        <f>COUNTIF(D1658:$D$1990,365)</f>
        <v>270</v>
      </c>
      <c r="G1657" s="54">
        <f>COUNTIF(D1658:$D$1990,366)</f>
        <v>63</v>
      </c>
    </row>
    <row r="1658" spans="1:7" x14ac:dyDescent="0.25">
      <c r="A1658" s="54">
        <f>COUNTIF($C$3:C1658,"Да")</f>
        <v>17</v>
      </c>
      <c r="B1658" s="53">
        <f t="shared" si="51"/>
        <v>47056</v>
      </c>
      <c r="C1658" s="53" t="str">
        <f>IF(ISERROR(VLOOKUP(B1658,Оп28_BYN→RUB!$C$3:$C$24,1,0)),"Нет","Да")</f>
        <v>Нет</v>
      </c>
      <c r="D1658" s="54">
        <f t="shared" si="50"/>
        <v>366</v>
      </c>
      <c r="E1658" s="55">
        <f>('Все выпуски'!$J$4*'Все выпуски'!$J$8)*((VLOOKUP(IF(C1658="Нет",VLOOKUP(A1658,Оп28_BYN→RUB!$A$2:$C$24,3,0),VLOOKUP((A1658-1),Оп28_BYN→RUB!$A$2:$C$24,3,0)),$B$2:$G$1990,5,0)-VLOOKUP(B1658,$B$2:$G$1990,5,0))/365+(VLOOKUP(IF(C1658="Нет",VLOOKUP(A1658,Оп28_BYN→RUB!$A$2:$C$24,3,0),VLOOKUP((A1658-1),Оп28_BYN→RUB!$A$2:$C$24,3,0)),$B$2:$G$1990,6,0)-VLOOKUP(B1658,$B$2:$G$1990,6,0))/366)</f>
        <v>581.0853306717346</v>
      </c>
      <c r="F1658" s="54">
        <f>COUNTIF(D1659:$D$1990,365)</f>
        <v>270</v>
      </c>
      <c r="G1658" s="54">
        <f>COUNTIF(D1659:$D$1990,366)</f>
        <v>62</v>
      </c>
    </row>
    <row r="1659" spans="1:7" x14ac:dyDescent="0.25">
      <c r="A1659" s="54">
        <f>COUNTIF($C$3:C1659,"Да")</f>
        <v>17</v>
      </c>
      <c r="B1659" s="53">
        <f t="shared" si="51"/>
        <v>47057</v>
      </c>
      <c r="C1659" s="53" t="str">
        <f>IF(ISERROR(VLOOKUP(B1659,Оп28_BYN→RUB!$C$3:$C$24,1,0)),"Нет","Да")</f>
        <v>Нет</v>
      </c>
      <c r="D1659" s="54">
        <f t="shared" si="50"/>
        <v>366</v>
      </c>
      <c r="E1659" s="55">
        <f>('Все выпуски'!$J$4*'Все выпуски'!$J$8)*((VLOOKUP(IF(C1659="Нет",VLOOKUP(A1659,Оп28_BYN→RUB!$A$2:$C$24,3,0),VLOOKUP((A1659-1),Оп28_BYN→RUB!$A$2:$C$24,3,0)),$B$2:$G$1990,5,0)-VLOOKUP(B1659,$B$2:$G$1990,5,0))/365+(VLOOKUP(IF(C1659="Нет",VLOOKUP(A1659,Оп28_BYN→RUB!$A$2:$C$24,3,0),VLOOKUP((A1659-1),Оп28_BYN→RUB!$A$2:$C$24,3,0)),$B$2:$G$1990,6,0)-VLOOKUP(B1659,$B$2:$G$1990,6,0))/366)</f>
        <v>587.76447240359357</v>
      </c>
      <c r="F1659" s="54">
        <f>COUNTIF(D1660:$D$1990,365)</f>
        <v>270</v>
      </c>
      <c r="G1659" s="54">
        <f>COUNTIF(D1660:$D$1990,366)</f>
        <v>61</v>
      </c>
    </row>
    <row r="1660" spans="1:7" x14ac:dyDescent="0.25">
      <c r="A1660" s="54">
        <f>COUNTIF($C$3:C1660,"Да")</f>
        <v>17</v>
      </c>
      <c r="B1660" s="53">
        <f t="shared" si="51"/>
        <v>47058</v>
      </c>
      <c r="C1660" s="53" t="str">
        <f>IF(ISERROR(VLOOKUP(B1660,Оп28_BYN→RUB!$C$3:$C$24,1,0)),"Нет","Да")</f>
        <v>Нет</v>
      </c>
      <c r="D1660" s="54">
        <f t="shared" si="50"/>
        <v>366</v>
      </c>
      <c r="E1660" s="55">
        <f>('Все выпуски'!$J$4*'Все выпуски'!$J$8)*((VLOOKUP(IF(C1660="Нет",VLOOKUP(A1660,Оп28_BYN→RUB!$A$2:$C$24,3,0),VLOOKUP((A1660-1),Оп28_BYN→RUB!$A$2:$C$24,3,0)),$B$2:$G$1990,5,0)-VLOOKUP(B1660,$B$2:$G$1990,5,0))/365+(VLOOKUP(IF(C1660="Нет",VLOOKUP(A1660,Оп28_BYN→RUB!$A$2:$C$24,3,0),VLOOKUP((A1660-1),Оп28_BYN→RUB!$A$2:$C$24,3,0)),$B$2:$G$1990,6,0)-VLOOKUP(B1660,$B$2:$G$1990,6,0))/366)</f>
        <v>594.44361413545255</v>
      </c>
      <c r="F1660" s="54">
        <f>COUNTIF(D1661:$D$1990,365)</f>
        <v>270</v>
      </c>
      <c r="G1660" s="54">
        <f>COUNTIF(D1661:$D$1990,366)</f>
        <v>60</v>
      </c>
    </row>
    <row r="1661" spans="1:7" x14ac:dyDescent="0.25">
      <c r="A1661" s="54">
        <f>COUNTIF($C$3:C1661,"Да")</f>
        <v>17</v>
      </c>
      <c r="B1661" s="53">
        <f t="shared" si="51"/>
        <v>47059</v>
      </c>
      <c r="C1661" s="53" t="str">
        <f>IF(ISERROR(VLOOKUP(B1661,Оп28_BYN→RUB!$C$3:$C$24,1,0)),"Нет","Да")</f>
        <v>Нет</v>
      </c>
      <c r="D1661" s="54">
        <f t="shared" si="50"/>
        <v>366</v>
      </c>
      <c r="E1661" s="55">
        <f>('Все выпуски'!$J$4*'Все выпуски'!$J$8)*((VLOOKUP(IF(C1661="Нет",VLOOKUP(A1661,Оп28_BYN→RUB!$A$2:$C$24,3,0),VLOOKUP((A1661-1),Оп28_BYN→RUB!$A$2:$C$24,3,0)),$B$2:$G$1990,5,0)-VLOOKUP(B1661,$B$2:$G$1990,5,0))/365+(VLOOKUP(IF(C1661="Нет",VLOOKUP(A1661,Оп28_BYN→RUB!$A$2:$C$24,3,0),VLOOKUP((A1661-1),Оп28_BYN→RUB!$A$2:$C$24,3,0)),$B$2:$G$1990,6,0)-VLOOKUP(B1661,$B$2:$G$1990,6,0))/366)</f>
        <v>601.12275586731164</v>
      </c>
      <c r="F1661" s="54">
        <f>COUNTIF(D1662:$D$1990,365)</f>
        <v>270</v>
      </c>
      <c r="G1661" s="54">
        <f>COUNTIF(D1662:$D$1990,366)</f>
        <v>59</v>
      </c>
    </row>
    <row r="1662" spans="1:7" x14ac:dyDescent="0.25">
      <c r="A1662" s="54">
        <f>COUNTIF($C$3:C1662,"Да")</f>
        <v>17</v>
      </c>
      <c r="B1662" s="53">
        <f t="shared" si="51"/>
        <v>47060</v>
      </c>
      <c r="C1662" s="53" t="str">
        <f>IF(ISERROR(VLOOKUP(B1662,Оп28_BYN→RUB!$C$3:$C$24,1,0)),"Нет","Да")</f>
        <v>Нет</v>
      </c>
      <c r="D1662" s="54">
        <f t="shared" si="50"/>
        <v>366</v>
      </c>
      <c r="E1662" s="55">
        <f>('Все выпуски'!$J$4*'Все выпуски'!$J$8)*((VLOOKUP(IF(C1662="Нет",VLOOKUP(A1662,Оп28_BYN→RUB!$A$2:$C$24,3,0),VLOOKUP((A1662-1),Оп28_BYN→RUB!$A$2:$C$24,3,0)),$B$2:$G$1990,5,0)-VLOOKUP(B1662,$B$2:$G$1990,5,0))/365+(VLOOKUP(IF(C1662="Нет",VLOOKUP(A1662,Оп28_BYN→RUB!$A$2:$C$24,3,0),VLOOKUP((A1662-1),Оп28_BYN→RUB!$A$2:$C$24,3,0)),$B$2:$G$1990,6,0)-VLOOKUP(B1662,$B$2:$G$1990,6,0))/366)</f>
        <v>607.80189759917062</v>
      </c>
      <c r="F1662" s="54">
        <f>COUNTIF(D1663:$D$1990,365)</f>
        <v>270</v>
      </c>
      <c r="G1662" s="54">
        <f>COUNTIF(D1663:$D$1990,366)</f>
        <v>58</v>
      </c>
    </row>
    <row r="1663" spans="1:7" x14ac:dyDescent="0.25">
      <c r="A1663" s="54">
        <f>COUNTIF($C$3:C1663,"Да")</f>
        <v>18</v>
      </c>
      <c r="B1663" s="53">
        <f t="shared" si="51"/>
        <v>47061</v>
      </c>
      <c r="C1663" s="53" t="str">
        <f>IF(ISERROR(VLOOKUP(B1663,Оп28_BYN→RUB!$C$3:$C$24,1,0)),"Нет","Да")</f>
        <v>Да</v>
      </c>
      <c r="D1663" s="54">
        <f t="shared" si="50"/>
        <v>366</v>
      </c>
      <c r="E1663" s="55">
        <f>('Все выпуски'!$J$4*'Все выпуски'!$J$8)*((VLOOKUP(IF(C1663="Нет",VLOOKUP(A1663,Оп28_BYN→RUB!$A$2:$C$24,3,0),VLOOKUP((A1663-1),Оп28_BYN→RUB!$A$2:$C$24,3,0)),$B$2:$G$1990,5,0)-VLOOKUP(B1663,$B$2:$G$1990,5,0))/365+(VLOOKUP(IF(C1663="Нет",VLOOKUP(A1663,Оп28_BYN→RUB!$A$2:$C$24,3,0),VLOOKUP((A1663-1),Оп28_BYN→RUB!$A$2:$C$24,3,0)),$B$2:$G$1990,6,0)-VLOOKUP(B1663,$B$2:$G$1990,6,0))/366)</f>
        <v>614.48103933102971</v>
      </c>
      <c r="F1663" s="54">
        <f>COUNTIF(D1664:$D$1990,365)</f>
        <v>270</v>
      </c>
      <c r="G1663" s="54">
        <f>COUNTIF(D1664:$D$1990,366)</f>
        <v>57</v>
      </c>
    </row>
    <row r="1664" spans="1:7" x14ac:dyDescent="0.25">
      <c r="A1664" s="54">
        <f>COUNTIF($C$3:C1664,"Да")</f>
        <v>18</v>
      </c>
      <c r="B1664" s="53">
        <f t="shared" si="51"/>
        <v>47062</v>
      </c>
      <c r="C1664" s="53" t="str">
        <f>IF(ISERROR(VLOOKUP(B1664,Оп28_BYN→RUB!$C$3:$C$24,1,0)),"Нет","Да")</f>
        <v>Нет</v>
      </c>
      <c r="D1664" s="54">
        <f t="shared" si="50"/>
        <v>366</v>
      </c>
      <c r="E1664" s="55">
        <f>('Все выпуски'!$J$4*'Все выпуски'!$J$8)*((VLOOKUP(IF(C1664="Нет",VLOOKUP(A1664,Оп28_BYN→RUB!$A$2:$C$24,3,0),VLOOKUP((A1664-1),Оп28_BYN→RUB!$A$2:$C$24,3,0)),$B$2:$G$1990,5,0)-VLOOKUP(B1664,$B$2:$G$1990,5,0))/365+(VLOOKUP(IF(C1664="Нет",VLOOKUP(A1664,Оп28_BYN→RUB!$A$2:$C$24,3,0),VLOOKUP((A1664-1),Оп28_BYN→RUB!$A$2:$C$24,3,0)),$B$2:$G$1990,6,0)-VLOOKUP(B1664,$B$2:$G$1990,6,0))/366)</f>
        <v>6.6791417318590183</v>
      </c>
      <c r="F1664" s="54">
        <f>COUNTIF(D1665:$D$1990,365)</f>
        <v>270</v>
      </c>
      <c r="G1664" s="54">
        <f>COUNTIF(D1665:$D$1990,366)</f>
        <v>56</v>
      </c>
    </row>
    <row r="1665" spans="1:7" x14ac:dyDescent="0.25">
      <c r="A1665" s="54">
        <f>COUNTIF($C$3:C1665,"Да")</f>
        <v>18</v>
      </c>
      <c r="B1665" s="53">
        <f t="shared" si="51"/>
        <v>47063</v>
      </c>
      <c r="C1665" s="53" t="str">
        <f>IF(ISERROR(VLOOKUP(B1665,Оп28_BYN→RUB!$C$3:$C$24,1,0)),"Нет","Да")</f>
        <v>Нет</v>
      </c>
      <c r="D1665" s="54">
        <f t="shared" si="50"/>
        <v>366</v>
      </c>
      <c r="E1665" s="55">
        <f>('Все выпуски'!$J$4*'Все выпуски'!$J$8)*((VLOOKUP(IF(C1665="Нет",VLOOKUP(A1665,Оп28_BYN→RUB!$A$2:$C$24,3,0),VLOOKUP((A1665-1),Оп28_BYN→RUB!$A$2:$C$24,3,0)),$B$2:$G$1990,5,0)-VLOOKUP(B1665,$B$2:$G$1990,5,0))/365+(VLOOKUP(IF(C1665="Нет",VLOOKUP(A1665,Оп28_BYN→RUB!$A$2:$C$24,3,0),VLOOKUP((A1665-1),Оп28_BYN→RUB!$A$2:$C$24,3,0)),$B$2:$G$1990,6,0)-VLOOKUP(B1665,$B$2:$G$1990,6,0))/366)</f>
        <v>13.358283463718037</v>
      </c>
      <c r="F1665" s="54">
        <f>COUNTIF(D1666:$D$1990,365)</f>
        <v>270</v>
      </c>
      <c r="G1665" s="54">
        <f>COUNTIF(D1666:$D$1990,366)</f>
        <v>55</v>
      </c>
    </row>
    <row r="1666" spans="1:7" x14ac:dyDescent="0.25">
      <c r="A1666" s="54">
        <f>COUNTIF($C$3:C1666,"Да")</f>
        <v>18</v>
      </c>
      <c r="B1666" s="53">
        <f t="shared" si="51"/>
        <v>47064</v>
      </c>
      <c r="C1666" s="53" t="str">
        <f>IF(ISERROR(VLOOKUP(B1666,Оп28_BYN→RUB!$C$3:$C$24,1,0)),"Нет","Да")</f>
        <v>Нет</v>
      </c>
      <c r="D1666" s="54">
        <f t="shared" si="50"/>
        <v>366</v>
      </c>
      <c r="E1666" s="55">
        <f>('Все выпуски'!$J$4*'Все выпуски'!$J$8)*((VLOOKUP(IF(C1666="Нет",VLOOKUP(A1666,Оп28_BYN→RUB!$A$2:$C$24,3,0),VLOOKUP((A1666-1),Оп28_BYN→RUB!$A$2:$C$24,3,0)),$B$2:$G$1990,5,0)-VLOOKUP(B1666,$B$2:$G$1990,5,0))/365+(VLOOKUP(IF(C1666="Нет",VLOOKUP(A1666,Оп28_BYN→RUB!$A$2:$C$24,3,0),VLOOKUP((A1666-1),Оп28_BYN→RUB!$A$2:$C$24,3,0)),$B$2:$G$1990,6,0)-VLOOKUP(B1666,$B$2:$G$1990,6,0))/366)</f>
        <v>20.037425195577054</v>
      </c>
      <c r="F1666" s="54">
        <f>COUNTIF(D1667:$D$1990,365)</f>
        <v>270</v>
      </c>
      <c r="G1666" s="54">
        <f>COUNTIF(D1667:$D$1990,366)</f>
        <v>54</v>
      </c>
    </row>
    <row r="1667" spans="1:7" x14ac:dyDescent="0.25">
      <c r="A1667" s="54">
        <f>COUNTIF($C$3:C1667,"Да")</f>
        <v>18</v>
      </c>
      <c r="B1667" s="53">
        <f t="shared" si="51"/>
        <v>47065</v>
      </c>
      <c r="C1667" s="53" t="str">
        <f>IF(ISERROR(VLOOKUP(B1667,Оп28_BYN→RUB!$C$3:$C$24,1,0)),"Нет","Да")</f>
        <v>Нет</v>
      </c>
      <c r="D1667" s="54">
        <f t="shared" ref="D1667:D1730" si="52">IF(MOD(YEAR(B1667),4)=0,366,365)</f>
        <v>366</v>
      </c>
      <c r="E1667" s="55">
        <f>('Все выпуски'!$J$4*'Все выпуски'!$J$8)*((VLOOKUP(IF(C1667="Нет",VLOOKUP(A1667,Оп28_BYN→RUB!$A$2:$C$24,3,0),VLOOKUP((A1667-1),Оп28_BYN→RUB!$A$2:$C$24,3,0)),$B$2:$G$1990,5,0)-VLOOKUP(B1667,$B$2:$G$1990,5,0))/365+(VLOOKUP(IF(C1667="Нет",VLOOKUP(A1667,Оп28_BYN→RUB!$A$2:$C$24,3,0),VLOOKUP((A1667-1),Оп28_BYN→RUB!$A$2:$C$24,3,0)),$B$2:$G$1990,6,0)-VLOOKUP(B1667,$B$2:$G$1990,6,0))/366)</f>
        <v>26.716566927436073</v>
      </c>
      <c r="F1667" s="54">
        <f>COUNTIF(D1668:$D$1990,365)</f>
        <v>270</v>
      </c>
      <c r="G1667" s="54">
        <f>COUNTIF(D1668:$D$1990,366)</f>
        <v>53</v>
      </c>
    </row>
    <row r="1668" spans="1:7" x14ac:dyDescent="0.25">
      <c r="A1668" s="54">
        <f>COUNTIF($C$3:C1668,"Да")</f>
        <v>18</v>
      </c>
      <c r="B1668" s="53">
        <f t="shared" ref="B1668:B1731" si="53">B1667+1</f>
        <v>47066</v>
      </c>
      <c r="C1668" s="53" t="str">
        <f>IF(ISERROR(VLOOKUP(B1668,Оп28_BYN→RUB!$C$3:$C$24,1,0)),"Нет","Да")</f>
        <v>Нет</v>
      </c>
      <c r="D1668" s="54">
        <f t="shared" si="52"/>
        <v>366</v>
      </c>
      <c r="E1668" s="55">
        <f>('Все выпуски'!$J$4*'Все выпуски'!$J$8)*((VLOOKUP(IF(C1668="Нет",VLOOKUP(A1668,Оп28_BYN→RUB!$A$2:$C$24,3,0),VLOOKUP((A1668-1),Оп28_BYN→RUB!$A$2:$C$24,3,0)),$B$2:$G$1990,5,0)-VLOOKUP(B1668,$B$2:$G$1990,5,0))/365+(VLOOKUP(IF(C1668="Нет",VLOOKUP(A1668,Оп28_BYN→RUB!$A$2:$C$24,3,0),VLOOKUP((A1668-1),Оп28_BYN→RUB!$A$2:$C$24,3,0)),$B$2:$G$1990,6,0)-VLOOKUP(B1668,$B$2:$G$1990,6,0))/366)</f>
        <v>33.395708659295089</v>
      </c>
      <c r="F1668" s="54">
        <f>COUNTIF(D1669:$D$1990,365)</f>
        <v>270</v>
      </c>
      <c r="G1668" s="54">
        <f>COUNTIF(D1669:$D$1990,366)</f>
        <v>52</v>
      </c>
    </row>
    <row r="1669" spans="1:7" x14ac:dyDescent="0.25">
      <c r="A1669" s="54">
        <f>COUNTIF($C$3:C1669,"Да")</f>
        <v>18</v>
      </c>
      <c r="B1669" s="53">
        <f t="shared" si="53"/>
        <v>47067</v>
      </c>
      <c r="C1669" s="53" t="str">
        <f>IF(ISERROR(VLOOKUP(B1669,Оп28_BYN→RUB!$C$3:$C$24,1,0)),"Нет","Да")</f>
        <v>Нет</v>
      </c>
      <c r="D1669" s="54">
        <f t="shared" si="52"/>
        <v>366</v>
      </c>
      <c r="E1669" s="55">
        <f>('Все выпуски'!$J$4*'Все выпуски'!$J$8)*((VLOOKUP(IF(C1669="Нет",VLOOKUP(A1669,Оп28_BYN→RUB!$A$2:$C$24,3,0),VLOOKUP((A1669-1),Оп28_BYN→RUB!$A$2:$C$24,3,0)),$B$2:$G$1990,5,0)-VLOOKUP(B1669,$B$2:$G$1990,5,0))/365+(VLOOKUP(IF(C1669="Нет",VLOOKUP(A1669,Оп28_BYN→RUB!$A$2:$C$24,3,0),VLOOKUP((A1669-1),Оп28_BYN→RUB!$A$2:$C$24,3,0)),$B$2:$G$1990,6,0)-VLOOKUP(B1669,$B$2:$G$1990,6,0))/366)</f>
        <v>40.074850391154108</v>
      </c>
      <c r="F1669" s="54">
        <f>COUNTIF(D1670:$D$1990,365)</f>
        <v>270</v>
      </c>
      <c r="G1669" s="54">
        <f>COUNTIF(D1670:$D$1990,366)</f>
        <v>51</v>
      </c>
    </row>
    <row r="1670" spans="1:7" x14ac:dyDescent="0.25">
      <c r="A1670" s="54">
        <f>COUNTIF($C$3:C1670,"Да")</f>
        <v>18</v>
      </c>
      <c r="B1670" s="53">
        <f t="shared" si="53"/>
        <v>47068</v>
      </c>
      <c r="C1670" s="53" t="str">
        <f>IF(ISERROR(VLOOKUP(B1670,Оп28_BYN→RUB!$C$3:$C$24,1,0)),"Нет","Да")</f>
        <v>Нет</v>
      </c>
      <c r="D1670" s="54">
        <f t="shared" si="52"/>
        <v>366</v>
      </c>
      <c r="E1670" s="55">
        <f>('Все выпуски'!$J$4*'Все выпуски'!$J$8)*((VLOOKUP(IF(C1670="Нет",VLOOKUP(A1670,Оп28_BYN→RUB!$A$2:$C$24,3,0),VLOOKUP((A1670-1),Оп28_BYN→RUB!$A$2:$C$24,3,0)),$B$2:$G$1990,5,0)-VLOOKUP(B1670,$B$2:$G$1990,5,0))/365+(VLOOKUP(IF(C1670="Нет",VLOOKUP(A1670,Оп28_BYN→RUB!$A$2:$C$24,3,0),VLOOKUP((A1670-1),Оп28_BYN→RUB!$A$2:$C$24,3,0)),$B$2:$G$1990,6,0)-VLOOKUP(B1670,$B$2:$G$1990,6,0))/366)</f>
        <v>46.753992123013127</v>
      </c>
      <c r="F1670" s="54">
        <f>COUNTIF(D1671:$D$1990,365)</f>
        <v>270</v>
      </c>
      <c r="G1670" s="54">
        <f>COUNTIF(D1671:$D$1990,366)</f>
        <v>50</v>
      </c>
    </row>
    <row r="1671" spans="1:7" x14ac:dyDescent="0.25">
      <c r="A1671" s="54">
        <f>COUNTIF($C$3:C1671,"Да")</f>
        <v>18</v>
      </c>
      <c r="B1671" s="53">
        <f t="shared" si="53"/>
        <v>47069</v>
      </c>
      <c r="C1671" s="53" t="str">
        <f>IF(ISERROR(VLOOKUP(B1671,Оп28_BYN→RUB!$C$3:$C$24,1,0)),"Нет","Да")</f>
        <v>Нет</v>
      </c>
      <c r="D1671" s="54">
        <f t="shared" si="52"/>
        <v>366</v>
      </c>
      <c r="E1671" s="55">
        <f>('Все выпуски'!$J$4*'Все выпуски'!$J$8)*((VLOOKUP(IF(C1671="Нет",VLOOKUP(A1671,Оп28_BYN→RUB!$A$2:$C$24,3,0),VLOOKUP((A1671-1),Оп28_BYN→RUB!$A$2:$C$24,3,0)),$B$2:$G$1990,5,0)-VLOOKUP(B1671,$B$2:$G$1990,5,0))/365+(VLOOKUP(IF(C1671="Нет",VLOOKUP(A1671,Оп28_BYN→RUB!$A$2:$C$24,3,0),VLOOKUP((A1671-1),Оп28_BYN→RUB!$A$2:$C$24,3,0)),$B$2:$G$1990,6,0)-VLOOKUP(B1671,$B$2:$G$1990,6,0))/366)</f>
        <v>53.433133854872146</v>
      </c>
      <c r="F1671" s="54">
        <f>COUNTIF(D1672:$D$1990,365)</f>
        <v>270</v>
      </c>
      <c r="G1671" s="54">
        <f>COUNTIF(D1672:$D$1990,366)</f>
        <v>49</v>
      </c>
    </row>
    <row r="1672" spans="1:7" x14ac:dyDescent="0.25">
      <c r="A1672" s="54">
        <f>COUNTIF($C$3:C1672,"Да")</f>
        <v>18</v>
      </c>
      <c r="B1672" s="53">
        <f t="shared" si="53"/>
        <v>47070</v>
      </c>
      <c r="C1672" s="53" t="str">
        <f>IF(ISERROR(VLOOKUP(B1672,Оп28_BYN→RUB!$C$3:$C$24,1,0)),"Нет","Да")</f>
        <v>Нет</v>
      </c>
      <c r="D1672" s="54">
        <f t="shared" si="52"/>
        <v>366</v>
      </c>
      <c r="E1672" s="55">
        <f>('Все выпуски'!$J$4*'Все выпуски'!$J$8)*((VLOOKUP(IF(C1672="Нет",VLOOKUP(A1672,Оп28_BYN→RUB!$A$2:$C$24,3,0),VLOOKUP((A1672-1),Оп28_BYN→RUB!$A$2:$C$24,3,0)),$B$2:$G$1990,5,0)-VLOOKUP(B1672,$B$2:$G$1990,5,0))/365+(VLOOKUP(IF(C1672="Нет",VLOOKUP(A1672,Оп28_BYN→RUB!$A$2:$C$24,3,0),VLOOKUP((A1672-1),Оп28_BYN→RUB!$A$2:$C$24,3,0)),$B$2:$G$1990,6,0)-VLOOKUP(B1672,$B$2:$G$1990,6,0))/366)</f>
        <v>60.112275586731165</v>
      </c>
      <c r="F1672" s="54">
        <f>COUNTIF(D1673:$D$1990,365)</f>
        <v>270</v>
      </c>
      <c r="G1672" s="54">
        <f>COUNTIF(D1673:$D$1990,366)</f>
        <v>48</v>
      </c>
    </row>
    <row r="1673" spans="1:7" x14ac:dyDescent="0.25">
      <c r="A1673" s="54">
        <f>COUNTIF($C$3:C1673,"Да")</f>
        <v>18</v>
      </c>
      <c r="B1673" s="53">
        <f t="shared" si="53"/>
        <v>47071</v>
      </c>
      <c r="C1673" s="53" t="str">
        <f>IF(ISERROR(VLOOKUP(B1673,Оп28_BYN→RUB!$C$3:$C$24,1,0)),"Нет","Да")</f>
        <v>Нет</v>
      </c>
      <c r="D1673" s="54">
        <f t="shared" si="52"/>
        <v>366</v>
      </c>
      <c r="E1673" s="55">
        <f>('Все выпуски'!$J$4*'Все выпуски'!$J$8)*((VLOOKUP(IF(C1673="Нет",VLOOKUP(A1673,Оп28_BYN→RUB!$A$2:$C$24,3,0),VLOOKUP((A1673-1),Оп28_BYN→RUB!$A$2:$C$24,3,0)),$B$2:$G$1990,5,0)-VLOOKUP(B1673,$B$2:$G$1990,5,0))/365+(VLOOKUP(IF(C1673="Нет",VLOOKUP(A1673,Оп28_BYN→RUB!$A$2:$C$24,3,0),VLOOKUP((A1673-1),Оп28_BYN→RUB!$A$2:$C$24,3,0)),$B$2:$G$1990,6,0)-VLOOKUP(B1673,$B$2:$G$1990,6,0))/366)</f>
        <v>66.791417318590177</v>
      </c>
      <c r="F1673" s="54">
        <f>COUNTIF(D1674:$D$1990,365)</f>
        <v>270</v>
      </c>
      <c r="G1673" s="54">
        <f>COUNTIF(D1674:$D$1990,366)</f>
        <v>47</v>
      </c>
    </row>
    <row r="1674" spans="1:7" x14ac:dyDescent="0.25">
      <c r="A1674" s="54">
        <f>COUNTIF($C$3:C1674,"Да")</f>
        <v>18</v>
      </c>
      <c r="B1674" s="53">
        <f t="shared" si="53"/>
        <v>47072</v>
      </c>
      <c r="C1674" s="53" t="str">
        <f>IF(ISERROR(VLOOKUP(B1674,Оп28_BYN→RUB!$C$3:$C$24,1,0)),"Нет","Да")</f>
        <v>Нет</v>
      </c>
      <c r="D1674" s="54">
        <f t="shared" si="52"/>
        <v>366</v>
      </c>
      <c r="E1674" s="55">
        <f>('Все выпуски'!$J$4*'Все выпуски'!$J$8)*((VLOOKUP(IF(C1674="Нет",VLOOKUP(A1674,Оп28_BYN→RUB!$A$2:$C$24,3,0),VLOOKUP((A1674-1),Оп28_BYN→RUB!$A$2:$C$24,3,0)),$B$2:$G$1990,5,0)-VLOOKUP(B1674,$B$2:$G$1990,5,0))/365+(VLOOKUP(IF(C1674="Нет",VLOOKUP(A1674,Оп28_BYN→RUB!$A$2:$C$24,3,0),VLOOKUP((A1674-1),Оп28_BYN→RUB!$A$2:$C$24,3,0)),$B$2:$G$1990,6,0)-VLOOKUP(B1674,$B$2:$G$1990,6,0))/366)</f>
        <v>73.470559050449197</v>
      </c>
      <c r="F1674" s="54">
        <f>COUNTIF(D1675:$D$1990,365)</f>
        <v>270</v>
      </c>
      <c r="G1674" s="54">
        <f>COUNTIF(D1675:$D$1990,366)</f>
        <v>46</v>
      </c>
    </row>
    <row r="1675" spans="1:7" x14ac:dyDescent="0.25">
      <c r="A1675" s="54">
        <f>COUNTIF($C$3:C1675,"Да")</f>
        <v>18</v>
      </c>
      <c r="B1675" s="53">
        <f t="shared" si="53"/>
        <v>47073</v>
      </c>
      <c r="C1675" s="53" t="str">
        <f>IF(ISERROR(VLOOKUP(B1675,Оп28_BYN→RUB!$C$3:$C$24,1,0)),"Нет","Да")</f>
        <v>Нет</v>
      </c>
      <c r="D1675" s="54">
        <f t="shared" si="52"/>
        <v>366</v>
      </c>
      <c r="E1675" s="55">
        <f>('Все выпуски'!$J$4*'Все выпуски'!$J$8)*((VLOOKUP(IF(C1675="Нет",VLOOKUP(A1675,Оп28_BYN→RUB!$A$2:$C$24,3,0),VLOOKUP((A1675-1),Оп28_BYN→RUB!$A$2:$C$24,3,0)),$B$2:$G$1990,5,0)-VLOOKUP(B1675,$B$2:$G$1990,5,0))/365+(VLOOKUP(IF(C1675="Нет",VLOOKUP(A1675,Оп28_BYN→RUB!$A$2:$C$24,3,0),VLOOKUP((A1675-1),Оп28_BYN→RUB!$A$2:$C$24,3,0)),$B$2:$G$1990,6,0)-VLOOKUP(B1675,$B$2:$G$1990,6,0))/366)</f>
        <v>80.149700782308216</v>
      </c>
      <c r="F1675" s="54">
        <f>COUNTIF(D1676:$D$1990,365)</f>
        <v>270</v>
      </c>
      <c r="G1675" s="54">
        <f>COUNTIF(D1676:$D$1990,366)</f>
        <v>45</v>
      </c>
    </row>
    <row r="1676" spans="1:7" x14ac:dyDescent="0.25">
      <c r="A1676" s="54">
        <f>COUNTIF($C$3:C1676,"Да")</f>
        <v>18</v>
      </c>
      <c r="B1676" s="53">
        <f t="shared" si="53"/>
        <v>47074</v>
      </c>
      <c r="C1676" s="53" t="str">
        <f>IF(ISERROR(VLOOKUP(B1676,Оп28_BYN→RUB!$C$3:$C$24,1,0)),"Нет","Да")</f>
        <v>Нет</v>
      </c>
      <c r="D1676" s="54">
        <f t="shared" si="52"/>
        <v>366</v>
      </c>
      <c r="E1676" s="55">
        <f>('Все выпуски'!$J$4*'Все выпуски'!$J$8)*((VLOOKUP(IF(C1676="Нет",VLOOKUP(A1676,Оп28_BYN→RUB!$A$2:$C$24,3,0),VLOOKUP((A1676-1),Оп28_BYN→RUB!$A$2:$C$24,3,0)),$B$2:$G$1990,5,0)-VLOOKUP(B1676,$B$2:$G$1990,5,0))/365+(VLOOKUP(IF(C1676="Нет",VLOOKUP(A1676,Оп28_BYN→RUB!$A$2:$C$24,3,0),VLOOKUP((A1676-1),Оп28_BYN→RUB!$A$2:$C$24,3,0)),$B$2:$G$1990,6,0)-VLOOKUP(B1676,$B$2:$G$1990,6,0))/366)</f>
        <v>86.828842514167235</v>
      </c>
      <c r="F1676" s="54">
        <f>COUNTIF(D1677:$D$1990,365)</f>
        <v>270</v>
      </c>
      <c r="G1676" s="54">
        <f>COUNTIF(D1677:$D$1990,366)</f>
        <v>44</v>
      </c>
    </row>
    <row r="1677" spans="1:7" x14ac:dyDescent="0.25">
      <c r="A1677" s="54">
        <f>COUNTIF($C$3:C1677,"Да")</f>
        <v>18</v>
      </c>
      <c r="B1677" s="53">
        <f t="shared" si="53"/>
        <v>47075</v>
      </c>
      <c r="C1677" s="53" t="str">
        <f>IF(ISERROR(VLOOKUP(B1677,Оп28_BYN→RUB!$C$3:$C$24,1,0)),"Нет","Да")</f>
        <v>Нет</v>
      </c>
      <c r="D1677" s="54">
        <f t="shared" si="52"/>
        <v>366</v>
      </c>
      <c r="E1677" s="55">
        <f>('Все выпуски'!$J$4*'Все выпуски'!$J$8)*((VLOOKUP(IF(C1677="Нет",VLOOKUP(A1677,Оп28_BYN→RUB!$A$2:$C$24,3,0),VLOOKUP((A1677-1),Оп28_BYN→RUB!$A$2:$C$24,3,0)),$B$2:$G$1990,5,0)-VLOOKUP(B1677,$B$2:$G$1990,5,0))/365+(VLOOKUP(IF(C1677="Нет",VLOOKUP(A1677,Оп28_BYN→RUB!$A$2:$C$24,3,0),VLOOKUP((A1677-1),Оп28_BYN→RUB!$A$2:$C$24,3,0)),$B$2:$G$1990,6,0)-VLOOKUP(B1677,$B$2:$G$1990,6,0))/366)</f>
        <v>93.507984246026254</v>
      </c>
      <c r="F1677" s="54">
        <f>COUNTIF(D1678:$D$1990,365)</f>
        <v>270</v>
      </c>
      <c r="G1677" s="54">
        <f>COUNTIF(D1678:$D$1990,366)</f>
        <v>43</v>
      </c>
    </row>
    <row r="1678" spans="1:7" x14ac:dyDescent="0.25">
      <c r="A1678" s="54">
        <f>COUNTIF($C$3:C1678,"Да")</f>
        <v>18</v>
      </c>
      <c r="B1678" s="53">
        <f t="shared" si="53"/>
        <v>47076</v>
      </c>
      <c r="C1678" s="53" t="str">
        <f>IF(ISERROR(VLOOKUP(B1678,Оп28_BYN→RUB!$C$3:$C$24,1,0)),"Нет","Да")</f>
        <v>Нет</v>
      </c>
      <c r="D1678" s="54">
        <f t="shared" si="52"/>
        <v>366</v>
      </c>
      <c r="E1678" s="55">
        <f>('Все выпуски'!$J$4*'Все выпуски'!$J$8)*((VLOOKUP(IF(C1678="Нет",VLOOKUP(A1678,Оп28_BYN→RUB!$A$2:$C$24,3,0),VLOOKUP((A1678-1),Оп28_BYN→RUB!$A$2:$C$24,3,0)),$B$2:$G$1990,5,0)-VLOOKUP(B1678,$B$2:$G$1990,5,0))/365+(VLOOKUP(IF(C1678="Нет",VLOOKUP(A1678,Оп28_BYN→RUB!$A$2:$C$24,3,0),VLOOKUP((A1678-1),Оп28_BYN→RUB!$A$2:$C$24,3,0)),$B$2:$G$1990,6,0)-VLOOKUP(B1678,$B$2:$G$1990,6,0))/366)</f>
        <v>100.18712597788526</v>
      </c>
      <c r="F1678" s="54">
        <f>COUNTIF(D1679:$D$1990,365)</f>
        <v>270</v>
      </c>
      <c r="G1678" s="54">
        <f>COUNTIF(D1679:$D$1990,366)</f>
        <v>42</v>
      </c>
    </row>
    <row r="1679" spans="1:7" x14ac:dyDescent="0.25">
      <c r="A1679" s="54">
        <f>COUNTIF($C$3:C1679,"Да")</f>
        <v>18</v>
      </c>
      <c r="B1679" s="53">
        <f t="shared" si="53"/>
        <v>47077</v>
      </c>
      <c r="C1679" s="53" t="str">
        <f>IF(ISERROR(VLOOKUP(B1679,Оп28_BYN→RUB!$C$3:$C$24,1,0)),"Нет","Да")</f>
        <v>Нет</v>
      </c>
      <c r="D1679" s="54">
        <f t="shared" si="52"/>
        <v>366</v>
      </c>
      <c r="E1679" s="55">
        <f>('Все выпуски'!$J$4*'Все выпуски'!$J$8)*((VLOOKUP(IF(C1679="Нет",VLOOKUP(A1679,Оп28_BYN→RUB!$A$2:$C$24,3,0),VLOOKUP((A1679-1),Оп28_BYN→RUB!$A$2:$C$24,3,0)),$B$2:$G$1990,5,0)-VLOOKUP(B1679,$B$2:$G$1990,5,0))/365+(VLOOKUP(IF(C1679="Нет",VLOOKUP(A1679,Оп28_BYN→RUB!$A$2:$C$24,3,0),VLOOKUP((A1679-1),Оп28_BYN→RUB!$A$2:$C$24,3,0)),$B$2:$G$1990,6,0)-VLOOKUP(B1679,$B$2:$G$1990,6,0))/366)</f>
        <v>106.86626770974429</v>
      </c>
      <c r="F1679" s="54">
        <f>COUNTIF(D1680:$D$1990,365)</f>
        <v>270</v>
      </c>
      <c r="G1679" s="54">
        <f>COUNTIF(D1680:$D$1990,366)</f>
        <v>41</v>
      </c>
    </row>
    <row r="1680" spans="1:7" x14ac:dyDescent="0.25">
      <c r="A1680" s="54">
        <f>COUNTIF($C$3:C1680,"Да")</f>
        <v>18</v>
      </c>
      <c r="B1680" s="53">
        <f t="shared" si="53"/>
        <v>47078</v>
      </c>
      <c r="C1680" s="53" t="str">
        <f>IF(ISERROR(VLOOKUP(B1680,Оп28_BYN→RUB!$C$3:$C$24,1,0)),"Нет","Да")</f>
        <v>Нет</v>
      </c>
      <c r="D1680" s="54">
        <f t="shared" si="52"/>
        <v>366</v>
      </c>
      <c r="E1680" s="55">
        <f>('Все выпуски'!$J$4*'Все выпуски'!$J$8)*((VLOOKUP(IF(C1680="Нет",VLOOKUP(A1680,Оп28_BYN→RUB!$A$2:$C$24,3,0),VLOOKUP((A1680-1),Оп28_BYN→RUB!$A$2:$C$24,3,0)),$B$2:$G$1990,5,0)-VLOOKUP(B1680,$B$2:$G$1990,5,0))/365+(VLOOKUP(IF(C1680="Нет",VLOOKUP(A1680,Оп28_BYN→RUB!$A$2:$C$24,3,0),VLOOKUP((A1680-1),Оп28_BYN→RUB!$A$2:$C$24,3,0)),$B$2:$G$1990,6,0)-VLOOKUP(B1680,$B$2:$G$1990,6,0))/366)</f>
        <v>113.54540944160331</v>
      </c>
      <c r="F1680" s="54">
        <f>COUNTIF(D1681:$D$1990,365)</f>
        <v>270</v>
      </c>
      <c r="G1680" s="54">
        <f>COUNTIF(D1681:$D$1990,366)</f>
        <v>40</v>
      </c>
    </row>
    <row r="1681" spans="1:7" x14ac:dyDescent="0.25">
      <c r="A1681" s="54">
        <f>COUNTIF($C$3:C1681,"Да")</f>
        <v>18</v>
      </c>
      <c r="B1681" s="53">
        <f t="shared" si="53"/>
        <v>47079</v>
      </c>
      <c r="C1681" s="53" t="str">
        <f>IF(ISERROR(VLOOKUP(B1681,Оп28_BYN→RUB!$C$3:$C$24,1,0)),"Нет","Да")</f>
        <v>Нет</v>
      </c>
      <c r="D1681" s="54">
        <f t="shared" si="52"/>
        <v>366</v>
      </c>
      <c r="E1681" s="55">
        <f>('Все выпуски'!$J$4*'Все выпуски'!$J$8)*((VLOOKUP(IF(C1681="Нет",VLOOKUP(A1681,Оп28_BYN→RUB!$A$2:$C$24,3,0),VLOOKUP((A1681-1),Оп28_BYN→RUB!$A$2:$C$24,3,0)),$B$2:$G$1990,5,0)-VLOOKUP(B1681,$B$2:$G$1990,5,0))/365+(VLOOKUP(IF(C1681="Нет",VLOOKUP(A1681,Оп28_BYN→RUB!$A$2:$C$24,3,0),VLOOKUP((A1681-1),Оп28_BYN→RUB!$A$2:$C$24,3,0)),$B$2:$G$1990,6,0)-VLOOKUP(B1681,$B$2:$G$1990,6,0))/366)</f>
        <v>120.22455117346233</v>
      </c>
      <c r="F1681" s="54">
        <f>COUNTIF(D1682:$D$1990,365)</f>
        <v>270</v>
      </c>
      <c r="G1681" s="54">
        <f>COUNTIF(D1682:$D$1990,366)</f>
        <v>39</v>
      </c>
    </row>
    <row r="1682" spans="1:7" x14ac:dyDescent="0.25">
      <c r="A1682" s="54">
        <f>COUNTIF($C$3:C1682,"Да")</f>
        <v>18</v>
      </c>
      <c r="B1682" s="53">
        <f t="shared" si="53"/>
        <v>47080</v>
      </c>
      <c r="C1682" s="53" t="str">
        <f>IF(ISERROR(VLOOKUP(B1682,Оп28_BYN→RUB!$C$3:$C$24,1,0)),"Нет","Да")</f>
        <v>Нет</v>
      </c>
      <c r="D1682" s="54">
        <f t="shared" si="52"/>
        <v>366</v>
      </c>
      <c r="E1682" s="55">
        <f>('Все выпуски'!$J$4*'Все выпуски'!$J$8)*((VLOOKUP(IF(C1682="Нет",VLOOKUP(A1682,Оп28_BYN→RUB!$A$2:$C$24,3,0),VLOOKUP((A1682-1),Оп28_BYN→RUB!$A$2:$C$24,3,0)),$B$2:$G$1990,5,0)-VLOOKUP(B1682,$B$2:$G$1990,5,0))/365+(VLOOKUP(IF(C1682="Нет",VLOOKUP(A1682,Оп28_BYN→RUB!$A$2:$C$24,3,0),VLOOKUP((A1682-1),Оп28_BYN→RUB!$A$2:$C$24,3,0)),$B$2:$G$1990,6,0)-VLOOKUP(B1682,$B$2:$G$1990,6,0))/366)</f>
        <v>126.90369290532135</v>
      </c>
      <c r="F1682" s="54">
        <f>COUNTIF(D1683:$D$1990,365)</f>
        <v>270</v>
      </c>
      <c r="G1682" s="54">
        <f>COUNTIF(D1683:$D$1990,366)</f>
        <v>38</v>
      </c>
    </row>
    <row r="1683" spans="1:7" x14ac:dyDescent="0.25">
      <c r="A1683" s="54">
        <f>COUNTIF($C$3:C1683,"Да")</f>
        <v>18</v>
      </c>
      <c r="B1683" s="53">
        <f t="shared" si="53"/>
        <v>47081</v>
      </c>
      <c r="C1683" s="53" t="str">
        <f>IF(ISERROR(VLOOKUP(B1683,Оп28_BYN→RUB!$C$3:$C$24,1,0)),"Нет","Да")</f>
        <v>Нет</v>
      </c>
      <c r="D1683" s="54">
        <f t="shared" si="52"/>
        <v>366</v>
      </c>
      <c r="E1683" s="55">
        <f>('Все выпуски'!$J$4*'Все выпуски'!$J$8)*((VLOOKUP(IF(C1683="Нет",VLOOKUP(A1683,Оп28_BYN→RUB!$A$2:$C$24,3,0),VLOOKUP((A1683-1),Оп28_BYN→RUB!$A$2:$C$24,3,0)),$B$2:$G$1990,5,0)-VLOOKUP(B1683,$B$2:$G$1990,5,0))/365+(VLOOKUP(IF(C1683="Нет",VLOOKUP(A1683,Оп28_BYN→RUB!$A$2:$C$24,3,0),VLOOKUP((A1683-1),Оп28_BYN→RUB!$A$2:$C$24,3,0)),$B$2:$G$1990,6,0)-VLOOKUP(B1683,$B$2:$G$1990,6,0))/366)</f>
        <v>133.58283463718035</v>
      </c>
      <c r="F1683" s="54">
        <f>COUNTIF(D1684:$D$1990,365)</f>
        <v>270</v>
      </c>
      <c r="G1683" s="54">
        <f>COUNTIF(D1684:$D$1990,366)</f>
        <v>37</v>
      </c>
    </row>
    <row r="1684" spans="1:7" x14ac:dyDescent="0.25">
      <c r="A1684" s="54">
        <f>COUNTIF($C$3:C1684,"Да")</f>
        <v>18</v>
      </c>
      <c r="B1684" s="53">
        <f t="shared" si="53"/>
        <v>47082</v>
      </c>
      <c r="C1684" s="53" t="str">
        <f>IF(ISERROR(VLOOKUP(B1684,Оп28_BYN→RUB!$C$3:$C$24,1,0)),"Нет","Да")</f>
        <v>Нет</v>
      </c>
      <c r="D1684" s="54">
        <f t="shared" si="52"/>
        <v>366</v>
      </c>
      <c r="E1684" s="55">
        <f>('Все выпуски'!$J$4*'Все выпуски'!$J$8)*((VLOOKUP(IF(C1684="Нет",VLOOKUP(A1684,Оп28_BYN→RUB!$A$2:$C$24,3,0),VLOOKUP((A1684-1),Оп28_BYN→RUB!$A$2:$C$24,3,0)),$B$2:$G$1990,5,0)-VLOOKUP(B1684,$B$2:$G$1990,5,0))/365+(VLOOKUP(IF(C1684="Нет",VLOOKUP(A1684,Оп28_BYN→RUB!$A$2:$C$24,3,0),VLOOKUP((A1684-1),Оп28_BYN→RUB!$A$2:$C$24,3,0)),$B$2:$G$1990,6,0)-VLOOKUP(B1684,$B$2:$G$1990,6,0))/366)</f>
        <v>140.26197636903939</v>
      </c>
      <c r="F1684" s="54">
        <f>COUNTIF(D1685:$D$1990,365)</f>
        <v>270</v>
      </c>
      <c r="G1684" s="54">
        <f>COUNTIF(D1685:$D$1990,366)</f>
        <v>36</v>
      </c>
    </row>
    <row r="1685" spans="1:7" x14ac:dyDescent="0.25">
      <c r="A1685" s="54">
        <f>COUNTIF($C$3:C1685,"Да")</f>
        <v>18</v>
      </c>
      <c r="B1685" s="53">
        <f t="shared" si="53"/>
        <v>47083</v>
      </c>
      <c r="C1685" s="53" t="str">
        <f>IF(ISERROR(VLOOKUP(B1685,Оп28_BYN→RUB!$C$3:$C$24,1,0)),"Нет","Да")</f>
        <v>Нет</v>
      </c>
      <c r="D1685" s="54">
        <f t="shared" si="52"/>
        <v>366</v>
      </c>
      <c r="E1685" s="55">
        <f>('Все выпуски'!$J$4*'Все выпуски'!$J$8)*((VLOOKUP(IF(C1685="Нет",VLOOKUP(A1685,Оп28_BYN→RUB!$A$2:$C$24,3,0),VLOOKUP((A1685-1),Оп28_BYN→RUB!$A$2:$C$24,3,0)),$B$2:$G$1990,5,0)-VLOOKUP(B1685,$B$2:$G$1990,5,0))/365+(VLOOKUP(IF(C1685="Нет",VLOOKUP(A1685,Оп28_BYN→RUB!$A$2:$C$24,3,0),VLOOKUP((A1685-1),Оп28_BYN→RUB!$A$2:$C$24,3,0)),$B$2:$G$1990,6,0)-VLOOKUP(B1685,$B$2:$G$1990,6,0))/366)</f>
        <v>146.94111810089839</v>
      </c>
      <c r="F1685" s="54">
        <f>COUNTIF(D1686:$D$1990,365)</f>
        <v>270</v>
      </c>
      <c r="G1685" s="54">
        <f>COUNTIF(D1686:$D$1990,366)</f>
        <v>35</v>
      </c>
    </row>
    <row r="1686" spans="1:7" x14ac:dyDescent="0.25">
      <c r="A1686" s="54">
        <f>COUNTIF($C$3:C1686,"Да")</f>
        <v>18</v>
      </c>
      <c r="B1686" s="53">
        <f t="shared" si="53"/>
        <v>47084</v>
      </c>
      <c r="C1686" s="53" t="str">
        <f>IF(ISERROR(VLOOKUP(B1686,Оп28_BYN→RUB!$C$3:$C$24,1,0)),"Нет","Да")</f>
        <v>Нет</v>
      </c>
      <c r="D1686" s="54">
        <f t="shared" si="52"/>
        <v>366</v>
      </c>
      <c r="E1686" s="55">
        <f>('Все выпуски'!$J$4*'Все выпуски'!$J$8)*((VLOOKUP(IF(C1686="Нет",VLOOKUP(A1686,Оп28_BYN→RUB!$A$2:$C$24,3,0),VLOOKUP((A1686-1),Оп28_BYN→RUB!$A$2:$C$24,3,0)),$B$2:$G$1990,5,0)-VLOOKUP(B1686,$B$2:$G$1990,5,0))/365+(VLOOKUP(IF(C1686="Нет",VLOOKUP(A1686,Оп28_BYN→RUB!$A$2:$C$24,3,0),VLOOKUP((A1686-1),Оп28_BYN→RUB!$A$2:$C$24,3,0)),$B$2:$G$1990,6,0)-VLOOKUP(B1686,$B$2:$G$1990,6,0))/366)</f>
        <v>153.62025983275743</v>
      </c>
      <c r="F1686" s="54">
        <f>COUNTIF(D1687:$D$1990,365)</f>
        <v>270</v>
      </c>
      <c r="G1686" s="54">
        <f>COUNTIF(D1687:$D$1990,366)</f>
        <v>34</v>
      </c>
    </row>
    <row r="1687" spans="1:7" x14ac:dyDescent="0.25">
      <c r="A1687" s="54">
        <f>COUNTIF($C$3:C1687,"Да")</f>
        <v>18</v>
      </c>
      <c r="B1687" s="53">
        <f t="shared" si="53"/>
        <v>47085</v>
      </c>
      <c r="C1687" s="53" t="str">
        <f>IF(ISERROR(VLOOKUP(B1687,Оп28_BYN→RUB!$C$3:$C$24,1,0)),"Нет","Да")</f>
        <v>Нет</v>
      </c>
      <c r="D1687" s="54">
        <f t="shared" si="52"/>
        <v>366</v>
      </c>
      <c r="E1687" s="55">
        <f>('Все выпуски'!$J$4*'Все выпуски'!$J$8)*((VLOOKUP(IF(C1687="Нет",VLOOKUP(A1687,Оп28_BYN→RUB!$A$2:$C$24,3,0),VLOOKUP((A1687-1),Оп28_BYN→RUB!$A$2:$C$24,3,0)),$B$2:$G$1990,5,0)-VLOOKUP(B1687,$B$2:$G$1990,5,0))/365+(VLOOKUP(IF(C1687="Нет",VLOOKUP(A1687,Оп28_BYN→RUB!$A$2:$C$24,3,0),VLOOKUP((A1687-1),Оп28_BYN→RUB!$A$2:$C$24,3,0)),$B$2:$G$1990,6,0)-VLOOKUP(B1687,$B$2:$G$1990,6,0))/366)</f>
        <v>160.29940156461643</v>
      </c>
      <c r="F1687" s="54">
        <f>COUNTIF(D1688:$D$1990,365)</f>
        <v>270</v>
      </c>
      <c r="G1687" s="54">
        <f>COUNTIF(D1688:$D$1990,366)</f>
        <v>33</v>
      </c>
    </row>
    <row r="1688" spans="1:7" x14ac:dyDescent="0.25">
      <c r="A1688" s="54">
        <f>COUNTIF($C$3:C1688,"Да")</f>
        <v>18</v>
      </c>
      <c r="B1688" s="53">
        <f t="shared" si="53"/>
        <v>47086</v>
      </c>
      <c r="C1688" s="53" t="str">
        <f>IF(ISERROR(VLOOKUP(B1688,Оп28_BYN→RUB!$C$3:$C$24,1,0)),"Нет","Да")</f>
        <v>Нет</v>
      </c>
      <c r="D1688" s="54">
        <f t="shared" si="52"/>
        <v>366</v>
      </c>
      <c r="E1688" s="55">
        <f>('Все выпуски'!$J$4*'Все выпуски'!$J$8)*((VLOOKUP(IF(C1688="Нет",VLOOKUP(A1688,Оп28_BYN→RUB!$A$2:$C$24,3,0),VLOOKUP((A1688-1),Оп28_BYN→RUB!$A$2:$C$24,3,0)),$B$2:$G$1990,5,0)-VLOOKUP(B1688,$B$2:$G$1990,5,0))/365+(VLOOKUP(IF(C1688="Нет",VLOOKUP(A1688,Оп28_BYN→RUB!$A$2:$C$24,3,0),VLOOKUP((A1688-1),Оп28_BYN→RUB!$A$2:$C$24,3,0)),$B$2:$G$1990,6,0)-VLOOKUP(B1688,$B$2:$G$1990,6,0))/366)</f>
        <v>166.97854329647546</v>
      </c>
      <c r="F1688" s="54">
        <f>COUNTIF(D1689:$D$1990,365)</f>
        <v>270</v>
      </c>
      <c r="G1688" s="54">
        <f>COUNTIF(D1689:$D$1990,366)</f>
        <v>32</v>
      </c>
    </row>
    <row r="1689" spans="1:7" x14ac:dyDescent="0.25">
      <c r="A1689" s="54">
        <f>COUNTIF($C$3:C1689,"Да")</f>
        <v>18</v>
      </c>
      <c r="B1689" s="53">
        <f t="shared" si="53"/>
        <v>47087</v>
      </c>
      <c r="C1689" s="53" t="str">
        <f>IF(ISERROR(VLOOKUP(B1689,Оп28_BYN→RUB!$C$3:$C$24,1,0)),"Нет","Да")</f>
        <v>Нет</v>
      </c>
      <c r="D1689" s="54">
        <f t="shared" si="52"/>
        <v>366</v>
      </c>
      <c r="E1689" s="55">
        <f>('Все выпуски'!$J$4*'Все выпуски'!$J$8)*((VLOOKUP(IF(C1689="Нет",VLOOKUP(A1689,Оп28_BYN→RUB!$A$2:$C$24,3,0),VLOOKUP((A1689-1),Оп28_BYN→RUB!$A$2:$C$24,3,0)),$B$2:$G$1990,5,0)-VLOOKUP(B1689,$B$2:$G$1990,5,0))/365+(VLOOKUP(IF(C1689="Нет",VLOOKUP(A1689,Оп28_BYN→RUB!$A$2:$C$24,3,0),VLOOKUP((A1689-1),Оп28_BYN→RUB!$A$2:$C$24,3,0)),$B$2:$G$1990,6,0)-VLOOKUP(B1689,$B$2:$G$1990,6,0))/366)</f>
        <v>173.65768502833447</v>
      </c>
      <c r="F1689" s="54">
        <f>COUNTIF(D1690:$D$1990,365)</f>
        <v>270</v>
      </c>
      <c r="G1689" s="54">
        <f>COUNTIF(D1690:$D$1990,366)</f>
        <v>31</v>
      </c>
    </row>
    <row r="1690" spans="1:7" x14ac:dyDescent="0.25">
      <c r="A1690" s="54">
        <f>COUNTIF($C$3:C1690,"Да")</f>
        <v>18</v>
      </c>
      <c r="B1690" s="53">
        <f t="shared" si="53"/>
        <v>47088</v>
      </c>
      <c r="C1690" s="53" t="str">
        <f>IF(ISERROR(VLOOKUP(B1690,Оп28_BYN→RUB!$C$3:$C$24,1,0)),"Нет","Да")</f>
        <v>Нет</v>
      </c>
      <c r="D1690" s="54">
        <f t="shared" si="52"/>
        <v>366</v>
      </c>
      <c r="E1690" s="55">
        <f>('Все выпуски'!$J$4*'Все выпуски'!$J$8)*((VLOOKUP(IF(C1690="Нет",VLOOKUP(A1690,Оп28_BYN→RUB!$A$2:$C$24,3,0),VLOOKUP((A1690-1),Оп28_BYN→RUB!$A$2:$C$24,3,0)),$B$2:$G$1990,5,0)-VLOOKUP(B1690,$B$2:$G$1990,5,0))/365+(VLOOKUP(IF(C1690="Нет",VLOOKUP(A1690,Оп28_BYN→RUB!$A$2:$C$24,3,0),VLOOKUP((A1690-1),Оп28_BYN→RUB!$A$2:$C$24,3,0)),$B$2:$G$1990,6,0)-VLOOKUP(B1690,$B$2:$G$1990,6,0))/366)</f>
        <v>180.33682676019347</v>
      </c>
      <c r="F1690" s="54">
        <f>COUNTIF(D1691:$D$1990,365)</f>
        <v>270</v>
      </c>
      <c r="G1690" s="54">
        <f>COUNTIF(D1691:$D$1990,366)</f>
        <v>30</v>
      </c>
    </row>
    <row r="1691" spans="1:7" x14ac:dyDescent="0.25">
      <c r="A1691" s="54">
        <f>COUNTIF($C$3:C1691,"Да")</f>
        <v>18</v>
      </c>
      <c r="B1691" s="53">
        <f t="shared" si="53"/>
        <v>47089</v>
      </c>
      <c r="C1691" s="53" t="str">
        <f>IF(ISERROR(VLOOKUP(B1691,Оп28_BYN→RUB!$C$3:$C$24,1,0)),"Нет","Да")</f>
        <v>Нет</v>
      </c>
      <c r="D1691" s="54">
        <f t="shared" si="52"/>
        <v>366</v>
      </c>
      <c r="E1691" s="55">
        <f>('Все выпуски'!$J$4*'Все выпуски'!$J$8)*((VLOOKUP(IF(C1691="Нет",VLOOKUP(A1691,Оп28_BYN→RUB!$A$2:$C$24,3,0),VLOOKUP((A1691-1),Оп28_BYN→RUB!$A$2:$C$24,3,0)),$B$2:$G$1990,5,0)-VLOOKUP(B1691,$B$2:$G$1990,5,0))/365+(VLOOKUP(IF(C1691="Нет",VLOOKUP(A1691,Оп28_BYN→RUB!$A$2:$C$24,3,0),VLOOKUP((A1691-1),Оп28_BYN→RUB!$A$2:$C$24,3,0)),$B$2:$G$1990,6,0)-VLOOKUP(B1691,$B$2:$G$1990,6,0))/366)</f>
        <v>187.01596849205251</v>
      </c>
      <c r="F1691" s="54">
        <f>COUNTIF(D1692:$D$1990,365)</f>
        <v>270</v>
      </c>
      <c r="G1691" s="54">
        <f>COUNTIF(D1692:$D$1990,366)</f>
        <v>29</v>
      </c>
    </row>
    <row r="1692" spans="1:7" x14ac:dyDescent="0.25">
      <c r="A1692" s="54">
        <f>COUNTIF($C$3:C1692,"Да")</f>
        <v>18</v>
      </c>
      <c r="B1692" s="53">
        <f t="shared" si="53"/>
        <v>47090</v>
      </c>
      <c r="C1692" s="53" t="str">
        <f>IF(ISERROR(VLOOKUP(B1692,Оп28_BYN→RUB!$C$3:$C$24,1,0)),"Нет","Да")</f>
        <v>Нет</v>
      </c>
      <c r="D1692" s="54">
        <f t="shared" si="52"/>
        <v>366</v>
      </c>
      <c r="E1692" s="55">
        <f>('Все выпуски'!$J$4*'Все выпуски'!$J$8)*((VLOOKUP(IF(C1692="Нет",VLOOKUP(A1692,Оп28_BYN→RUB!$A$2:$C$24,3,0),VLOOKUP((A1692-1),Оп28_BYN→RUB!$A$2:$C$24,3,0)),$B$2:$G$1990,5,0)-VLOOKUP(B1692,$B$2:$G$1990,5,0))/365+(VLOOKUP(IF(C1692="Нет",VLOOKUP(A1692,Оп28_BYN→RUB!$A$2:$C$24,3,0),VLOOKUP((A1692-1),Оп28_BYN→RUB!$A$2:$C$24,3,0)),$B$2:$G$1990,6,0)-VLOOKUP(B1692,$B$2:$G$1990,6,0))/366)</f>
        <v>193.69511022391154</v>
      </c>
      <c r="F1692" s="54">
        <f>COUNTIF(D1693:$D$1990,365)</f>
        <v>270</v>
      </c>
      <c r="G1692" s="54">
        <f>COUNTIF(D1693:$D$1990,366)</f>
        <v>28</v>
      </c>
    </row>
    <row r="1693" spans="1:7" x14ac:dyDescent="0.25">
      <c r="A1693" s="54">
        <f>COUNTIF($C$3:C1693,"Да")</f>
        <v>18</v>
      </c>
      <c r="B1693" s="53">
        <f t="shared" si="53"/>
        <v>47091</v>
      </c>
      <c r="C1693" s="53" t="str">
        <f>IF(ISERROR(VLOOKUP(B1693,Оп28_BYN→RUB!$C$3:$C$24,1,0)),"Нет","Да")</f>
        <v>Нет</v>
      </c>
      <c r="D1693" s="54">
        <f t="shared" si="52"/>
        <v>366</v>
      </c>
      <c r="E1693" s="55">
        <f>('Все выпуски'!$J$4*'Все выпуски'!$J$8)*((VLOOKUP(IF(C1693="Нет",VLOOKUP(A1693,Оп28_BYN→RUB!$A$2:$C$24,3,0),VLOOKUP((A1693-1),Оп28_BYN→RUB!$A$2:$C$24,3,0)),$B$2:$G$1990,5,0)-VLOOKUP(B1693,$B$2:$G$1990,5,0))/365+(VLOOKUP(IF(C1693="Нет",VLOOKUP(A1693,Оп28_BYN→RUB!$A$2:$C$24,3,0),VLOOKUP((A1693-1),Оп28_BYN→RUB!$A$2:$C$24,3,0)),$B$2:$G$1990,6,0)-VLOOKUP(B1693,$B$2:$G$1990,6,0))/366)</f>
        <v>200.37425195577052</v>
      </c>
      <c r="F1693" s="54">
        <f>COUNTIF(D1694:$D$1990,365)</f>
        <v>270</v>
      </c>
      <c r="G1693" s="54">
        <f>COUNTIF(D1694:$D$1990,366)</f>
        <v>27</v>
      </c>
    </row>
    <row r="1694" spans="1:7" x14ac:dyDescent="0.25">
      <c r="A1694" s="54">
        <f>COUNTIF($C$3:C1694,"Да")</f>
        <v>18</v>
      </c>
      <c r="B1694" s="53">
        <f t="shared" si="53"/>
        <v>47092</v>
      </c>
      <c r="C1694" s="53" t="str">
        <f>IF(ISERROR(VLOOKUP(B1694,Оп28_BYN→RUB!$C$3:$C$24,1,0)),"Нет","Да")</f>
        <v>Нет</v>
      </c>
      <c r="D1694" s="54">
        <f t="shared" si="52"/>
        <v>366</v>
      </c>
      <c r="E1694" s="55">
        <f>('Все выпуски'!$J$4*'Все выпуски'!$J$8)*((VLOOKUP(IF(C1694="Нет",VLOOKUP(A1694,Оп28_BYN→RUB!$A$2:$C$24,3,0),VLOOKUP((A1694-1),Оп28_BYN→RUB!$A$2:$C$24,3,0)),$B$2:$G$1990,5,0)-VLOOKUP(B1694,$B$2:$G$1990,5,0))/365+(VLOOKUP(IF(C1694="Нет",VLOOKUP(A1694,Оп28_BYN→RUB!$A$2:$C$24,3,0),VLOOKUP((A1694-1),Оп28_BYN→RUB!$A$2:$C$24,3,0)),$B$2:$G$1990,6,0)-VLOOKUP(B1694,$B$2:$G$1990,6,0))/366)</f>
        <v>207.05339368762955</v>
      </c>
      <c r="F1694" s="54">
        <f>COUNTIF(D1695:$D$1990,365)</f>
        <v>270</v>
      </c>
      <c r="G1694" s="54">
        <f>COUNTIF(D1695:$D$1990,366)</f>
        <v>26</v>
      </c>
    </row>
    <row r="1695" spans="1:7" x14ac:dyDescent="0.25">
      <c r="A1695" s="54">
        <f>COUNTIF($C$3:C1695,"Да")</f>
        <v>18</v>
      </c>
      <c r="B1695" s="53">
        <f t="shared" si="53"/>
        <v>47093</v>
      </c>
      <c r="C1695" s="53" t="str">
        <f>IF(ISERROR(VLOOKUP(B1695,Оп28_BYN→RUB!$C$3:$C$24,1,0)),"Нет","Да")</f>
        <v>Нет</v>
      </c>
      <c r="D1695" s="54">
        <f t="shared" si="52"/>
        <v>366</v>
      </c>
      <c r="E1695" s="55">
        <f>('Все выпуски'!$J$4*'Все выпуски'!$J$8)*((VLOOKUP(IF(C1695="Нет",VLOOKUP(A1695,Оп28_BYN→RUB!$A$2:$C$24,3,0),VLOOKUP((A1695-1),Оп28_BYN→RUB!$A$2:$C$24,3,0)),$B$2:$G$1990,5,0)-VLOOKUP(B1695,$B$2:$G$1990,5,0))/365+(VLOOKUP(IF(C1695="Нет",VLOOKUP(A1695,Оп28_BYN→RUB!$A$2:$C$24,3,0),VLOOKUP((A1695-1),Оп28_BYN→RUB!$A$2:$C$24,3,0)),$B$2:$G$1990,6,0)-VLOOKUP(B1695,$B$2:$G$1990,6,0))/366)</f>
        <v>213.73253541948858</v>
      </c>
      <c r="F1695" s="54">
        <f>COUNTIF(D1696:$D$1990,365)</f>
        <v>270</v>
      </c>
      <c r="G1695" s="54">
        <f>COUNTIF(D1696:$D$1990,366)</f>
        <v>25</v>
      </c>
    </row>
    <row r="1696" spans="1:7" x14ac:dyDescent="0.25">
      <c r="A1696" s="54">
        <f>COUNTIF($C$3:C1696,"Да")</f>
        <v>18</v>
      </c>
      <c r="B1696" s="53">
        <f t="shared" si="53"/>
        <v>47094</v>
      </c>
      <c r="C1696" s="53" t="str">
        <f>IF(ISERROR(VLOOKUP(B1696,Оп28_BYN→RUB!$C$3:$C$24,1,0)),"Нет","Да")</f>
        <v>Нет</v>
      </c>
      <c r="D1696" s="54">
        <f t="shared" si="52"/>
        <v>366</v>
      </c>
      <c r="E1696" s="55">
        <f>('Все выпуски'!$J$4*'Все выпуски'!$J$8)*((VLOOKUP(IF(C1696="Нет",VLOOKUP(A1696,Оп28_BYN→RUB!$A$2:$C$24,3,0),VLOOKUP((A1696-1),Оп28_BYN→RUB!$A$2:$C$24,3,0)),$B$2:$G$1990,5,0)-VLOOKUP(B1696,$B$2:$G$1990,5,0))/365+(VLOOKUP(IF(C1696="Нет",VLOOKUP(A1696,Оп28_BYN→RUB!$A$2:$C$24,3,0),VLOOKUP((A1696-1),Оп28_BYN→RUB!$A$2:$C$24,3,0)),$B$2:$G$1990,6,0)-VLOOKUP(B1696,$B$2:$G$1990,6,0))/366)</f>
        <v>220.41167715134762</v>
      </c>
      <c r="F1696" s="54">
        <f>COUNTIF(D1697:$D$1990,365)</f>
        <v>270</v>
      </c>
      <c r="G1696" s="54">
        <f>COUNTIF(D1697:$D$1990,366)</f>
        <v>24</v>
      </c>
    </row>
    <row r="1697" spans="1:7" x14ac:dyDescent="0.25">
      <c r="A1697" s="54">
        <f>COUNTIF($C$3:C1697,"Да")</f>
        <v>18</v>
      </c>
      <c r="B1697" s="53">
        <f t="shared" si="53"/>
        <v>47095</v>
      </c>
      <c r="C1697" s="53" t="str">
        <f>IF(ISERROR(VLOOKUP(B1697,Оп28_BYN→RUB!$C$3:$C$24,1,0)),"Нет","Да")</f>
        <v>Нет</v>
      </c>
      <c r="D1697" s="54">
        <f t="shared" si="52"/>
        <v>366</v>
      </c>
      <c r="E1697" s="55">
        <f>('Все выпуски'!$J$4*'Все выпуски'!$J$8)*((VLOOKUP(IF(C1697="Нет",VLOOKUP(A1697,Оп28_BYN→RUB!$A$2:$C$24,3,0),VLOOKUP((A1697-1),Оп28_BYN→RUB!$A$2:$C$24,3,0)),$B$2:$G$1990,5,0)-VLOOKUP(B1697,$B$2:$G$1990,5,0))/365+(VLOOKUP(IF(C1697="Нет",VLOOKUP(A1697,Оп28_BYN→RUB!$A$2:$C$24,3,0),VLOOKUP((A1697-1),Оп28_BYN→RUB!$A$2:$C$24,3,0)),$B$2:$G$1990,6,0)-VLOOKUP(B1697,$B$2:$G$1990,6,0))/366)</f>
        <v>227.09081888320662</v>
      </c>
      <c r="F1697" s="54">
        <f>COUNTIF(D1698:$D$1990,365)</f>
        <v>270</v>
      </c>
      <c r="G1697" s="54">
        <f>COUNTIF(D1698:$D$1990,366)</f>
        <v>23</v>
      </c>
    </row>
    <row r="1698" spans="1:7" x14ac:dyDescent="0.25">
      <c r="A1698" s="54">
        <f>COUNTIF($C$3:C1698,"Да")</f>
        <v>18</v>
      </c>
      <c r="B1698" s="53">
        <f t="shared" si="53"/>
        <v>47096</v>
      </c>
      <c r="C1698" s="53" t="str">
        <f>IF(ISERROR(VLOOKUP(B1698,Оп28_BYN→RUB!$C$3:$C$24,1,0)),"Нет","Да")</f>
        <v>Нет</v>
      </c>
      <c r="D1698" s="54">
        <f t="shared" si="52"/>
        <v>366</v>
      </c>
      <c r="E1698" s="55">
        <f>('Все выпуски'!$J$4*'Все выпуски'!$J$8)*((VLOOKUP(IF(C1698="Нет",VLOOKUP(A1698,Оп28_BYN→RUB!$A$2:$C$24,3,0),VLOOKUP((A1698-1),Оп28_BYN→RUB!$A$2:$C$24,3,0)),$B$2:$G$1990,5,0)-VLOOKUP(B1698,$B$2:$G$1990,5,0))/365+(VLOOKUP(IF(C1698="Нет",VLOOKUP(A1698,Оп28_BYN→RUB!$A$2:$C$24,3,0),VLOOKUP((A1698-1),Оп28_BYN→RUB!$A$2:$C$24,3,0)),$B$2:$G$1990,6,0)-VLOOKUP(B1698,$B$2:$G$1990,6,0))/366)</f>
        <v>233.76996061506563</v>
      </c>
      <c r="F1698" s="54">
        <f>COUNTIF(D1699:$D$1990,365)</f>
        <v>270</v>
      </c>
      <c r="G1698" s="54">
        <f>COUNTIF(D1699:$D$1990,366)</f>
        <v>22</v>
      </c>
    </row>
    <row r="1699" spans="1:7" x14ac:dyDescent="0.25">
      <c r="A1699" s="54">
        <f>COUNTIF($C$3:C1699,"Да")</f>
        <v>18</v>
      </c>
      <c r="B1699" s="53">
        <f t="shared" si="53"/>
        <v>47097</v>
      </c>
      <c r="C1699" s="53" t="str">
        <f>IF(ISERROR(VLOOKUP(B1699,Оп28_BYN→RUB!$C$3:$C$24,1,0)),"Нет","Да")</f>
        <v>Нет</v>
      </c>
      <c r="D1699" s="54">
        <f t="shared" si="52"/>
        <v>366</v>
      </c>
      <c r="E1699" s="55">
        <f>('Все выпуски'!$J$4*'Все выпуски'!$J$8)*((VLOOKUP(IF(C1699="Нет",VLOOKUP(A1699,Оп28_BYN→RUB!$A$2:$C$24,3,0),VLOOKUP((A1699-1),Оп28_BYN→RUB!$A$2:$C$24,3,0)),$B$2:$G$1990,5,0)-VLOOKUP(B1699,$B$2:$G$1990,5,0))/365+(VLOOKUP(IF(C1699="Нет",VLOOKUP(A1699,Оп28_BYN→RUB!$A$2:$C$24,3,0),VLOOKUP((A1699-1),Оп28_BYN→RUB!$A$2:$C$24,3,0)),$B$2:$G$1990,6,0)-VLOOKUP(B1699,$B$2:$G$1990,6,0))/366)</f>
        <v>240.44910234692466</v>
      </c>
      <c r="F1699" s="54">
        <f>COUNTIF(D1700:$D$1990,365)</f>
        <v>270</v>
      </c>
      <c r="G1699" s="54">
        <f>COUNTIF(D1700:$D$1990,366)</f>
        <v>21</v>
      </c>
    </row>
    <row r="1700" spans="1:7" x14ac:dyDescent="0.25">
      <c r="A1700" s="54">
        <f>COUNTIF($C$3:C1700,"Да")</f>
        <v>18</v>
      </c>
      <c r="B1700" s="53">
        <f t="shared" si="53"/>
        <v>47098</v>
      </c>
      <c r="C1700" s="53" t="str">
        <f>IF(ISERROR(VLOOKUP(B1700,Оп28_BYN→RUB!$C$3:$C$24,1,0)),"Нет","Да")</f>
        <v>Нет</v>
      </c>
      <c r="D1700" s="54">
        <f t="shared" si="52"/>
        <v>366</v>
      </c>
      <c r="E1700" s="55">
        <f>('Все выпуски'!$J$4*'Все выпуски'!$J$8)*((VLOOKUP(IF(C1700="Нет",VLOOKUP(A1700,Оп28_BYN→RUB!$A$2:$C$24,3,0),VLOOKUP((A1700-1),Оп28_BYN→RUB!$A$2:$C$24,3,0)),$B$2:$G$1990,5,0)-VLOOKUP(B1700,$B$2:$G$1990,5,0))/365+(VLOOKUP(IF(C1700="Нет",VLOOKUP(A1700,Оп28_BYN→RUB!$A$2:$C$24,3,0),VLOOKUP((A1700-1),Оп28_BYN→RUB!$A$2:$C$24,3,0)),$B$2:$G$1990,6,0)-VLOOKUP(B1700,$B$2:$G$1990,6,0))/366)</f>
        <v>247.12824407878367</v>
      </c>
      <c r="F1700" s="54">
        <f>COUNTIF(D1701:$D$1990,365)</f>
        <v>270</v>
      </c>
      <c r="G1700" s="54">
        <f>COUNTIF(D1701:$D$1990,366)</f>
        <v>20</v>
      </c>
    </row>
    <row r="1701" spans="1:7" x14ac:dyDescent="0.25">
      <c r="A1701" s="54">
        <f>COUNTIF($C$3:C1701,"Да")</f>
        <v>18</v>
      </c>
      <c r="B1701" s="53">
        <f t="shared" si="53"/>
        <v>47099</v>
      </c>
      <c r="C1701" s="53" t="str">
        <f>IF(ISERROR(VLOOKUP(B1701,Оп28_BYN→RUB!$C$3:$C$24,1,0)),"Нет","Да")</f>
        <v>Нет</v>
      </c>
      <c r="D1701" s="54">
        <f t="shared" si="52"/>
        <v>366</v>
      </c>
      <c r="E1701" s="55">
        <f>('Все выпуски'!$J$4*'Все выпуски'!$J$8)*((VLOOKUP(IF(C1701="Нет",VLOOKUP(A1701,Оп28_BYN→RUB!$A$2:$C$24,3,0),VLOOKUP((A1701-1),Оп28_BYN→RUB!$A$2:$C$24,3,0)),$B$2:$G$1990,5,0)-VLOOKUP(B1701,$B$2:$G$1990,5,0))/365+(VLOOKUP(IF(C1701="Нет",VLOOKUP(A1701,Оп28_BYN→RUB!$A$2:$C$24,3,0),VLOOKUP((A1701-1),Оп28_BYN→RUB!$A$2:$C$24,3,0)),$B$2:$G$1990,6,0)-VLOOKUP(B1701,$B$2:$G$1990,6,0))/366)</f>
        <v>253.8073858106427</v>
      </c>
      <c r="F1701" s="54">
        <f>COUNTIF(D1702:$D$1990,365)</f>
        <v>270</v>
      </c>
      <c r="G1701" s="54">
        <f>COUNTIF(D1702:$D$1990,366)</f>
        <v>19</v>
      </c>
    </row>
    <row r="1702" spans="1:7" x14ac:dyDescent="0.25">
      <c r="A1702" s="54">
        <f>COUNTIF($C$3:C1702,"Да")</f>
        <v>18</v>
      </c>
      <c r="B1702" s="53">
        <f t="shared" si="53"/>
        <v>47100</v>
      </c>
      <c r="C1702" s="53" t="str">
        <f>IF(ISERROR(VLOOKUP(B1702,Оп28_BYN→RUB!$C$3:$C$24,1,0)),"Нет","Да")</f>
        <v>Нет</v>
      </c>
      <c r="D1702" s="54">
        <f t="shared" si="52"/>
        <v>366</v>
      </c>
      <c r="E1702" s="55">
        <f>('Все выпуски'!$J$4*'Все выпуски'!$J$8)*((VLOOKUP(IF(C1702="Нет",VLOOKUP(A1702,Оп28_BYN→RUB!$A$2:$C$24,3,0),VLOOKUP((A1702-1),Оп28_BYN→RUB!$A$2:$C$24,3,0)),$B$2:$G$1990,5,0)-VLOOKUP(B1702,$B$2:$G$1990,5,0))/365+(VLOOKUP(IF(C1702="Нет",VLOOKUP(A1702,Оп28_BYN→RUB!$A$2:$C$24,3,0),VLOOKUP((A1702-1),Оп28_BYN→RUB!$A$2:$C$24,3,0)),$B$2:$G$1990,6,0)-VLOOKUP(B1702,$B$2:$G$1990,6,0))/366)</f>
        <v>260.48652754250168</v>
      </c>
      <c r="F1702" s="54">
        <f>COUNTIF(D1703:$D$1990,365)</f>
        <v>270</v>
      </c>
      <c r="G1702" s="54">
        <f>COUNTIF(D1703:$D$1990,366)</f>
        <v>18</v>
      </c>
    </row>
    <row r="1703" spans="1:7" x14ac:dyDescent="0.25">
      <c r="A1703" s="54">
        <f>COUNTIF($C$3:C1703,"Да")</f>
        <v>18</v>
      </c>
      <c r="B1703" s="53">
        <f t="shared" si="53"/>
        <v>47101</v>
      </c>
      <c r="C1703" s="53" t="str">
        <f>IF(ISERROR(VLOOKUP(B1703,Оп28_BYN→RUB!$C$3:$C$24,1,0)),"Нет","Да")</f>
        <v>Нет</v>
      </c>
      <c r="D1703" s="54">
        <f t="shared" si="52"/>
        <v>366</v>
      </c>
      <c r="E1703" s="55">
        <f>('Все выпуски'!$J$4*'Все выпуски'!$J$8)*((VLOOKUP(IF(C1703="Нет",VLOOKUP(A1703,Оп28_BYN→RUB!$A$2:$C$24,3,0),VLOOKUP((A1703-1),Оп28_BYN→RUB!$A$2:$C$24,3,0)),$B$2:$G$1990,5,0)-VLOOKUP(B1703,$B$2:$G$1990,5,0))/365+(VLOOKUP(IF(C1703="Нет",VLOOKUP(A1703,Оп28_BYN→RUB!$A$2:$C$24,3,0),VLOOKUP((A1703-1),Оп28_BYN→RUB!$A$2:$C$24,3,0)),$B$2:$G$1990,6,0)-VLOOKUP(B1703,$B$2:$G$1990,6,0))/366)</f>
        <v>267.16566927436071</v>
      </c>
      <c r="F1703" s="54">
        <f>COUNTIF(D1704:$D$1990,365)</f>
        <v>270</v>
      </c>
      <c r="G1703" s="54">
        <f>COUNTIF(D1704:$D$1990,366)</f>
        <v>17</v>
      </c>
    </row>
    <row r="1704" spans="1:7" x14ac:dyDescent="0.25">
      <c r="A1704" s="54">
        <f>COUNTIF($C$3:C1704,"Да")</f>
        <v>18</v>
      </c>
      <c r="B1704" s="53">
        <f t="shared" si="53"/>
        <v>47102</v>
      </c>
      <c r="C1704" s="53" t="str">
        <f>IF(ISERROR(VLOOKUP(B1704,Оп28_BYN→RUB!$C$3:$C$24,1,0)),"Нет","Да")</f>
        <v>Нет</v>
      </c>
      <c r="D1704" s="54">
        <f t="shared" si="52"/>
        <v>366</v>
      </c>
      <c r="E1704" s="55">
        <f>('Все выпуски'!$J$4*'Все выпуски'!$J$8)*((VLOOKUP(IF(C1704="Нет",VLOOKUP(A1704,Оп28_BYN→RUB!$A$2:$C$24,3,0),VLOOKUP((A1704-1),Оп28_BYN→RUB!$A$2:$C$24,3,0)),$B$2:$G$1990,5,0)-VLOOKUP(B1704,$B$2:$G$1990,5,0))/365+(VLOOKUP(IF(C1704="Нет",VLOOKUP(A1704,Оп28_BYN→RUB!$A$2:$C$24,3,0),VLOOKUP((A1704-1),Оп28_BYN→RUB!$A$2:$C$24,3,0)),$B$2:$G$1990,6,0)-VLOOKUP(B1704,$B$2:$G$1990,6,0))/366)</f>
        <v>273.84481100621974</v>
      </c>
      <c r="F1704" s="54">
        <f>COUNTIF(D1705:$D$1990,365)</f>
        <v>270</v>
      </c>
      <c r="G1704" s="54">
        <f>COUNTIF(D1705:$D$1990,366)</f>
        <v>16</v>
      </c>
    </row>
    <row r="1705" spans="1:7" x14ac:dyDescent="0.25">
      <c r="A1705" s="54">
        <f>COUNTIF($C$3:C1705,"Да")</f>
        <v>18</v>
      </c>
      <c r="B1705" s="53">
        <f t="shared" si="53"/>
        <v>47103</v>
      </c>
      <c r="C1705" s="53" t="str">
        <f>IF(ISERROR(VLOOKUP(B1705,Оп28_BYN→RUB!$C$3:$C$24,1,0)),"Нет","Да")</f>
        <v>Нет</v>
      </c>
      <c r="D1705" s="54">
        <f t="shared" si="52"/>
        <v>366</v>
      </c>
      <c r="E1705" s="55">
        <f>('Все выпуски'!$J$4*'Все выпуски'!$J$8)*((VLOOKUP(IF(C1705="Нет",VLOOKUP(A1705,Оп28_BYN→RUB!$A$2:$C$24,3,0),VLOOKUP((A1705-1),Оп28_BYN→RUB!$A$2:$C$24,3,0)),$B$2:$G$1990,5,0)-VLOOKUP(B1705,$B$2:$G$1990,5,0))/365+(VLOOKUP(IF(C1705="Нет",VLOOKUP(A1705,Оп28_BYN→RUB!$A$2:$C$24,3,0),VLOOKUP((A1705-1),Оп28_BYN→RUB!$A$2:$C$24,3,0)),$B$2:$G$1990,6,0)-VLOOKUP(B1705,$B$2:$G$1990,6,0))/366)</f>
        <v>280.52395273807878</v>
      </c>
      <c r="F1705" s="54">
        <f>COUNTIF(D1706:$D$1990,365)</f>
        <v>270</v>
      </c>
      <c r="G1705" s="54">
        <f>COUNTIF(D1706:$D$1990,366)</f>
        <v>15</v>
      </c>
    </row>
    <row r="1706" spans="1:7" x14ac:dyDescent="0.25">
      <c r="A1706" s="54">
        <f>COUNTIF($C$3:C1706,"Да")</f>
        <v>18</v>
      </c>
      <c r="B1706" s="53">
        <f t="shared" si="53"/>
        <v>47104</v>
      </c>
      <c r="C1706" s="53" t="str">
        <f>IF(ISERROR(VLOOKUP(B1706,Оп28_BYN→RUB!$C$3:$C$24,1,0)),"Нет","Да")</f>
        <v>Нет</v>
      </c>
      <c r="D1706" s="54">
        <f t="shared" si="52"/>
        <v>366</v>
      </c>
      <c r="E1706" s="55">
        <f>('Все выпуски'!$J$4*'Все выпуски'!$J$8)*((VLOOKUP(IF(C1706="Нет",VLOOKUP(A1706,Оп28_BYN→RUB!$A$2:$C$24,3,0),VLOOKUP((A1706-1),Оп28_BYN→RUB!$A$2:$C$24,3,0)),$B$2:$G$1990,5,0)-VLOOKUP(B1706,$B$2:$G$1990,5,0))/365+(VLOOKUP(IF(C1706="Нет",VLOOKUP(A1706,Оп28_BYN→RUB!$A$2:$C$24,3,0),VLOOKUP((A1706-1),Оп28_BYN→RUB!$A$2:$C$24,3,0)),$B$2:$G$1990,6,0)-VLOOKUP(B1706,$B$2:$G$1990,6,0))/366)</f>
        <v>287.20309446993781</v>
      </c>
      <c r="F1706" s="54">
        <f>COUNTIF(D1707:$D$1990,365)</f>
        <v>270</v>
      </c>
      <c r="G1706" s="54">
        <f>COUNTIF(D1707:$D$1990,366)</f>
        <v>14</v>
      </c>
    </row>
    <row r="1707" spans="1:7" x14ac:dyDescent="0.25">
      <c r="A1707" s="54">
        <f>COUNTIF($C$3:C1707,"Да")</f>
        <v>18</v>
      </c>
      <c r="B1707" s="53">
        <f t="shared" si="53"/>
        <v>47105</v>
      </c>
      <c r="C1707" s="53" t="str">
        <f>IF(ISERROR(VLOOKUP(B1707,Оп28_BYN→RUB!$C$3:$C$24,1,0)),"Нет","Да")</f>
        <v>Нет</v>
      </c>
      <c r="D1707" s="54">
        <f t="shared" si="52"/>
        <v>366</v>
      </c>
      <c r="E1707" s="55">
        <f>('Все выпуски'!$J$4*'Все выпуски'!$J$8)*((VLOOKUP(IF(C1707="Нет",VLOOKUP(A1707,Оп28_BYN→RUB!$A$2:$C$24,3,0),VLOOKUP((A1707-1),Оп28_BYN→RUB!$A$2:$C$24,3,0)),$B$2:$G$1990,5,0)-VLOOKUP(B1707,$B$2:$G$1990,5,0))/365+(VLOOKUP(IF(C1707="Нет",VLOOKUP(A1707,Оп28_BYN→RUB!$A$2:$C$24,3,0),VLOOKUP((A1707-1),Оп28_BYN→RUB!$A$2:$C$24,3,0)),$B$2:$G$1990,6,0)-VLOOKUP(B1707,$B$2:$G$1990,6,0))/366)</f>
        <v>293.88223620179679</v>
      </c>
      <c r="F1707" s="54">
        <f>COUNTIF(D1708:$D$1990,365)</f>
        <v>270</v>
      </c>
      <c r="G1707" s="54">
        <f>COUNTIF(D1708:$D$1990,366)</f>
        <v>13</v>
      </c>
    </row>
    <row r="1708" spans="1:7" x14ac:dyDescent="0.25">
      <c r="A1708" s="54">
        <f>COUNTIF($C$3:C1708,"Да")</f>
        <v>18</v>
      </c>
      <c r="B1708" s="53">
        <f t="shared" si="53"/>
        <v>47106</v>
      </c>
      <c r="C1708" s="53" t="str">
        <f>IF(ISERROR(VLOOKUP(B1708,Оп28_BYN→RUB!$C$3:$C$24,1,0)),"Нет","Да")</f>
        <v>Нет</v>
      </c>
      <c r="D1708" s="54">
        <f t="shared" si="52"/>
        <v>366</v>
      </c>
      <c r="E1708" s="55">
        <f>('Все выпуски'!$J$4*'Все выпуски'!$J$8)*((VLOOKUP(IF(C1708="Нет",VLOOKUP(A1708,Оп28_BYN→RUB!$A$2:$C$24,3,0),VLOOKUP((A1708-1),Оп28_BYN→RUB!$A$2:$C$24,3,0)),$B$2:$G$1990,5,0)-VLOOKUP(B1708,$B$2:$G$1990,5,0))/365+(VLOOKUP(IF(C1708="Нет",VLOOKUP(A1708,Оп28_BYN→RUB!$A$2:$C$24,3,0),VLOOKUP((A1708-1),Оп28_BYN→RUB!$A$2:$C$24,3,0)),$B$2:$G$1990,6,0)-VLOOKUP(B1708,$B$2:$G$1990,6,0))/366)</f>
        <v>300.56137793365582</v>
      </c>
      <c r="F1708" s="54">
        <f>COUNTIF(D1709:$D$1990,365)</f>
        <v>270</v>
      </c>
      <c r="G1708" s="54">
        <f>COUNTIF(D1709:$D$1990,366)</f>
        <v>12</v>
      </c>
    </row>
    <row r="1709" spans="1:7" x14ac:dyDescent="0.25">
      <c r="A1709" s="54">
        <f>COUNTIF($C$3:C1709,"Да")</f>
        <v>18</v>
      </c>
      <c r="B1709" s="53">
        <f t="shared" si="53"/>
        <v>47107</v>
      </c>
      <c r="C1709" s="53" t="str">
        <f>IF(ISERROR(VLOOKUP(B1709,Оп28_BYN→RUB!$C$3:$C$24,1,0)),"Нет","Да")</f>
        <v>Нет</v>
      </c>
      <c r="D1709" s="54">
        <f t="shared" si="52"/>
        <v>366</v>
      </c>
      <c r="E1709" s="55">
        <f>('Все выпуски'!$J$4*'Все выпуски'!$J$8)*((VLOOKUP(IF(C1709="Нет",VLOOKUP(A1709,Оп28_BYN→RUB!$A$2:$C$24,3,0),VLOOKUP((A1709-1),Оп28_BYN→RUB!$A$2:$C$24,3,0)),$B$2:$G$1990,5,0)-VLOOKUP(B1709,$B$2:$G$1990,5,0))/365+(VLOOKUP(IF(C1709="Нет",VLOOKUP(A1709,Оп28_BYN→RUB!$A$2:$C$24,3,0),VLOOKUP((A1709-1),Оп28_BYN→RUB!$A$2:$C$24,3,0)),$B$2:$G$1990,6,0)-VLOOKUP(B1709,$B$2:$G$1990,6,0))/366)</f>
        <v>307.24051966551485</v>
      </c>
      <c r="F1709" s="54">
        <f>COUNTIF(D1710:$D$1990,365)</f>
        <v>270</v>
      </c>
      <c r="G1709" s="54">
        <f>COUNTIF(D1710:$D$1990,366)</f>
        <v>11</v>
      </c>
    </row>
    <row r="1710" spans="1:7" x14ac:dyDescent="0.25">
      <c r="A1710" s="54">
        <f>COUNTIF($C$3:C1710,"Да")</f>
        <v>18</v>
      </c>
      <c r="B1710" s="53">
        <f t="shared" si="53"/>
        <v>47108</v>
      </c>
      <c r="C1710" s="53" t="str">
        <f>IF(ISERROR(VLOOKUP(B1710,Оп28_BYN→RUB!$C$3:$C$24,1,0)),"Нет","Да")</f>
        <v>Нет</v>
      </c>
      <c r="D1710" s="54">
        <f t="shared" si="52"/>
        <v>366</v>
      </c>
      <c r="E1710" s="55">
        <f>('Все выпуски'!$J$4*'Все выпуски'!$J$8)*((VLOOKUP(IF(C1710="Нет",VLOOKUP(A1710,Оп28_BYN→RUB!$A$2:$C$24,3,0),VLOOKUP((A1710-1),Оп28_BYN→RUB!$A$2:$C$24,3,0)),$B$2:$G$1990,5,0)-VLOOKUP(B1710,$B$2:$G$1990,5,0))/365+(VLOOKUP(IF(C1710="Нет",VLOOKUP(A1710,Оп28_BYN→RUB!$A$2:$C$24,3,0),VLOOKUP((A1710-1),Оп28_BYN→RUB!$A$2:$C$24,3,0)),$B$2:$G$1990,6,0)-VLOOKUP(B1710,$B$2:$G$1990,6,0))/366)</f>
        <v>313.91966139737389</v>
      </c>
      <c r="F1710" s="54">
        <f>COUNTIF(D1711:$D$1990,365)</f>
        <v>270</v>
      </c>
      <c r="G1710" s="54">
        <f>COUNTIF(D1711:$D$1990,366)</f>
        <v>10</v>
      </c>
    </row>
    <row r="1711" spans="1:7" x14ac:dyDescent="0.25">
      <c r="A1711" s="54">
        <f>COUNTIF($C$3:C1711,"Да")</f>
        <v>18</v>
      </c>
      <c r="B1711" s="53">
        <f t="shared" si="53"/>
        <v>47109</v>
      </c>
      <c r="C1711" s="53" t="str">
        <f>IF(ISERROR(VLOOKUP(B1711,Оп28_BYN→RUB!$C$3:$C$24,1,0)),"Нет","Да")</f>
        <v>Нет</v>
      </c>
      <c r="D1711" s="54">
        <f t="shared" si="52"/>
        <v>366</v>
      </c>
      <c r="E1711" s="55">
        <f>('Все выпуски'!$J$4*'Все выпуски'!$J$8)*((VLOOKUP(IF(C1711="Нет",VLOOKUP(A1711,Оп28_BYN→RUB!$A$2:$C$24,3,0),VLOOKUP((A1711-1),Оп28_BYN→RUB!$A$2:$C$24,3,0)),$B$2:$G$1990,5,0)-VLOOKUP(B1711,$B$2:$G$1990,5,0))/365+(VLOOKUP(IF(C1711="Нет",VLOOKUP(A1711,Оп28_BYN→RUB!$A$2:$C$24,3,0),VLOOKUP((A1711-1),Оп28_BYN→RUB!$A$2:$C$24,3,0)),$B$2:$G$1990,6,0)-VLOOKUP(B1711,$B$2:$G$1990,6,0))/366)</f>
        <v>320.59880312923286</v>
      </c>
      <c r="F1711" s="54">
        <f>COUNTIF(D1712:$D$1990,365)</f>
        <v>270</v>
      </c>
      <c r="G1711" s="54">
        <f>COUNTIF(D1712:$D$1990,366)</f>
        <v>9</v>
      </c>
    </row>
    <row r="1712" spans="1:7" x14ac:dyDescent="0.25">
      <c r="A1712" s="54">
        <f>COUNTIF($C$3:C1712,"Да")</f>
        <v>18</v>
      </c>
      <c r="B1712" s="53">
        <f t="shared" si="53"/>
        <v>47110</v>
      </c>
      <c r="C1712" s="53" t="str">
        <f>IF(ISERROR(VLOOKUP(B1712,Оп28_BYN→RUB!$C$3:$C$24,1,0)),"Нет","Да")</f>
        <v>Нет</v>
      </c>
      <c r="D1712" s="54">
        <f t="shared" si="52"/>
        <v>366</v>
      </c>
      <c r="E1712" s="55">
        <f>('Все выпуски'!$J$4*'Все выпуски'!$J$8)*((VLOOKUP(IF(C1712="Нет",VLOOKUP(A1712,Оп28_BYN→RUB!$A$2:$C$24,3,0),VLOOKUP((A1712-1),Оп28_BYN→RUB!$A$2:$C$24,3,0)),$B$2:$G$1990,5,0)-VLOOKUP(B1712,$B$2:$G$1990,5,0))/365+(VLOOKUP(IF(C1712="Нет",VLOOKUP(A1712,Оп28_BYN→RUB!$A$2:$C$24,3,0),VLOOKUP((A1712-1),Оп28_BYN→RUB!$A$2:$C$24,3,0)),$B$2:$G$1990,6,0)-VLOOKUP(B1712,$B$2:$G$1990,6,0))/366)</f>
        <v>327.2779448610919</v>
      </c>
      <c r="F1712" s="54">
        <f>COUNTIF(D1713:$D$1990,365)</f>
        <v>270</v>
      </c>
      <c r="G1712" s="54">
        <f>COUNTIF(D1713:$D$1990,366)</f>
        <v>8</v>
      </c>
    </row>
    <row r="1713" spans="1:7" x14ac:dyDescent="0.25">
      <c r="A1713" s="54">
        <f>COUNTIF($C$3:C1713,"Да")</f>
        <v>18</v>
      </c>
      <c r="B1713" s="53">
        <f t="shared" si="53"/>
        <v>47111</v>
      </c>
      <c r="C1713" s="53" t="str">
        <f>IF(ISERROR(VLOOKUP(B1713,Оп28_BYN→RUB!$C$3:$C$24,1,0)),"Нет","Да")</f>
        <v>Нет</v>
      </c>
      <c r="D1713" s="54">
        <f t="shared" si="52"/>
        <v>366</v>
      </c>
      <c r="E1713" s="55">
        <f>('Все выпуски'!$J$4*'Все выпуски'!$J$8)*((VLOOKUP(IF(C1713="Нет",VLOOKUP(A1713,Оп28_BYN→RUB!$A$2:$C$24,3,0),VLOOKUP((A1713-1),Оп28_BYN→RUB!$A$2:$C$24,3,0)),$B$2:$G$1990,5,0)-VLOOKUP(B1713,$B$2:$G$1990,5,0))/365+(VLOOKUP(IF(C1713="Нет",VLOOKUP(A1713,Оп28_BYN→RUB!$A$2:$C$24,3,0),VLOOKUP((A1713-1),Оп28_BYN→RUB!$A$2:$C$24,3,0)),$B$2:$G$1990,6,0)-VLOOKUP(B1713,$B$2:$G$1990,6,0))/366)</f>
        <v>333.95708659295093</v>
      </c>
      <c r="F1713" s="54">
        <f>COUNTIF(D1714:$D$1990,365)</f>
        <v>270</v>
      </c>
      <c r="G1713" s="54">
        <f>COUNTIF(D1714:$D$1990,366)</f>
        <v>7</v>
      </c>
    </row>
    <row r="1714" spans="1:7" x14ac:dyDescent="0.25">
      <c r="A1714" s="54">
        <f>COUNTIF($C$3:C1714,"Да")</f>
        <v>18</v>
      </c>
      <c r="B1714" s="53">
        <f t="shared" si="53"/>
        <v>47112</v>
      </c>
      <c r="C1714" s="53" t="str">
        <f>IF(ISERROR(VLOOKUP(B1714,Оп28_BYN→RUB!$C$3:$C$24,1,0)),"Нет","Да")</f>
        <v>Нет</v>
      </c>
      <c r="D1714" s="54">
        <f t="shared" si="52"/>
        <v>366</v>
      </c>
      <c r="E1714" s="55">
        <f>('Все выпуски'!$J$4*'Все выпуски'!$J$8)*((VLOOKUP(IF(C1714="Нет",VLOOKUP(A1714,Оп28_BYN→RUB!$A$2:$C$24,3,0),VLOOKUP((A1714-1),Оп28_BYN→RUB!$A$2:$C$24,3,0)),$B$2:$G$1990,5,0)-VLOOKUP(B1714,$B$2:$G$1990,5,0))/365+(VLOOKUP(IF(C1714="Нет",VLOOKUP(A1714,Оп28_BYN→RUB!$A$2:$C$24,3,0),VLOOKUP((A1714-1),Оп28_BYN→RUB!$A$2:$C$24,3,0)),$B$2:$G$1990,6,0)-VLOOKUP(B1714,$B$2:$G$1990,6,0))/366)</f>
        <v>340.63622832480991</v>
      </c>
      <c r="F1714" s="54">
        <f>COUNTIF(D1715:$D$1990,365)</f>
        <v>270</v>
      </c>
      <c r="G1714" s="54">
        <f>COUNTIF(D1715:$D$1990,366)</f>
        <v>6</v>
      </c>
    </row>
    <row r="1715" spans="1:7" x14ac:dyDescent="0.25">
      <c r="A1715" s="54">
        <f>COUNTIF($C$3:C1715,"Да")</f>
        <v>18</v>
      </c>
      <c r="B1715" s="53">
        <f t="shared" si="53"/>
        <v>47113</v>
      </c>
      <c r="C1715" s="53" t="str">
        <f>IF(ISERROR(VLOOKUP(B1715,Оп28_BYN→RUB!$C$3:$C$24,1,0)),"Нет","Да")</f>
        <v>Нет</v>
      </c>
      <c r="D1715" s="54">
        <f t="shared" si="52"/>
        <v>366</v>
      </c>
      <c r="E1715" s="55">
        <f>('Все выпуски'!$J$4*'Все выпуски'!$J$8)*((VLOOKUP(IF(C1715="Нет",VLOOKUP(A1715,Оп28_BYN→RUB!$A$2:$C$24,3,0),VLOOKUP((A1715-1),Оп28_BYN→RUB!$A$2:$C$24,3,0)),$B$2:$G$1990,5,0)-VLOOKUP(B1715,$B$2:$G$1990,5,0))/365+(VLOOKUP(IF(C1715="Нет",VLOOKUP(A1715,Оп28_BYN→RUB!$A$2:$C$24,3,0),VLOOKUP((A1715-1),Оп28_BYN→RUB!$A$2:$C$24,3,0)),$B$2:$G$1990,6,0)-VLOOKUP(B1715,$B$2:$G$1990,6,0))/366)</f>
        <v>347.31537005666894</v>
      </c>
      <c r="F1715" s="54">
        <f>COUNTIF(D1716:$D$1990,365)</f>
        <v>270</v>
      </c>
      <c r="G1715" s="54">
        <f>COUNTIF(D1716:$D$1990,366)</f>
        <v>5</v>
      </c>
    </row>
    <row r="1716" spans="1:7" x14ac:dyDescent="0.25">
      <c r="A1716" s="54">
        <f>COUNTIF($C$3:C1716,"Да")</f>
        <v>18</v>
      </c>
      <c r="B1716" s="53">
        <f t="shared" si="53"/>
        <v>47114</v>
      </c>
      <c r="C1716" s="53" t="str">
        <f>IF(ISERROR(VLOOKUP(B1716,Оп28_BYN→RUB!$C$3:$C$24,1,0)),"Нет","Да")</f>
        <v>Нет</v>
      </c>
      <c r="D1716" s="54">
        <f t="shared" si="52"/>
        <v>366</v>
      </c>
      <c r="E1716" s="55">
        <f>('Все выпуски'!$J$4*'Все выпуски'!$J$8)*((VLOOKUP(IF(C1716="Нет",VLOOKUP(A1716,Оп28_BYN→RUB!$A$2:$C$24,3,0),VLOOKUP((A1716-1),Оп28_BYN→RUB!$A$2:$C$24,3,0)),$B$2:$G$1990,5,0)-VLOOKUP(B1716,$B$2:$G$1990,5,0))/365+(VLOOKUP(IF(C1716="Нет",VLOOKUP(A1716,Оп28_BYN→RUB!$A$2:$C$24,3,0),VLOOKUP((A1716-1),Оп28_BYN→RUB!$A$2:$C$24,3,0)),$B$2:$G$1990,6,0)-VLOOKUP(B1716,$B$2:$G$1990,6,0))/366)</f>
        <v>353.99451178852797</v>
      </c>
      <c r="F1716" s="54">
        <f>COUNTIF(D1717:$D$1990,365)</f>
        <v>270</v>
      </c>
      <c r="G1716" s="54">
        <f>COUNTIF(D1717:$D$1990,366)</f>
        <v>4</v>
      </c>
    </row>
    <row r="1717" spans="1:7" x14ac:dyDescent="0.25">
      <c r="A1717" s="54">
        <f>COUNTIF($C$3:C1717,"Да")</f>
        <v>18</v>
      </c>
      <c r="B1717" s="53">
        <f t="shared" si="53"/>
        <v>47115</v>
      </c>
      <c r="C1717" s="53" t="str">
        <f>IF(ISERROR(VLOOKUP(B1717,Оп28_BYN→RUB!$C$3:$C$24,1,0)),"Нет","Да")</f>
        <v>Нет</v>
      </c>
      <c r="D1717" s="54">
        <f t="shared" si="52"/>
        <v>366</v>
      </c>
      <c r="E1717" s="55">
        <f>('Все выпуски'!$J$4*'Все выпуски'!$J$8)*((VLOOKUP(IF(C1717="Нет",VLOOKUP(A1717,Оп28_BYN→RUB!$A$2:$C$24,3,0),VLOOKUP((A1717-1),Оп28_BYN→RUB!$A$2:$C$24,3,0)),$B$2:$G$1990,5,0)-VLOOKUP(B1717,$B$2:$G$1990,5,0))/365+(VLOOKUP(IF(C1717="Нет",VLOOKUP(A1717,Оп28_BYN→RUB!$A$2:$C$24,3,0),VLOOKUP((A1717-1),Оп28_BYN→RUB!$A$2:$C$24,3,0)),$B$2:$G$1990,6,0)-VLOOKUP(B1717,$B$2:$G$1990,6,0))/366)</f>
        <v>360.67365352038695</v>
      </c>
      <c r="F1717" s="54">
        <f>COUNTIF(D1718:$D$1990,365)</f>
        <v>270</v>
      </c>
      <c r="G1717" s="54">
        <f>COUNTIF(D1718:$D$1990,366)</f>
        <v>3</v>
      </c>
    </row>
    <row r="1718" spans="1:7" x14ac:dyDescent="0.25">
      <c r="A1718" s="54">
        <f>COUNTIF($C$3:C1718,"Да")</f>
        <v>18</v>
      </c>
      <c r="B1718" s="53">
        <f t="shared" si="53"/>
        <v>47116</v>
      </c>
      <c r="C1718" s="53" t="str">
        <f>IF(ISERROR(VLOOKUP(B1718,Оп28_BYN→RUB!$C$3:$C$24,1,0)),"Нет","Да")</f>
        <v>Нет</v>
      </c>
      <c r="D1718" s="54">
        <f t="shared" si="52"/>
        <v>366</v>
      </c>
      <c r="E1718" s="55">
        <f>('Все выпуски'!$J$4*'Все выпуски'!$J$8)*((VLOOKUP(IF(C1718="Нет",VLOOKUP(A1718,Оп28_BYN→RUB!$A$2:$C$24,3,0),VLOOKUP((A1718-1),Оп28_BYN→RUB!$A$2:$C$24,3,0)),$B$2:$G$1990,5,0)-VLOOKUP(B1718,$B$2:$G$1990,5,0))/365+(VLOOKUP(IF(C1718="Нет",VLOOKUP(A1718,Оп28_BYN→RUB!$A$2:$C$24,3,0),VLOOKUP((A1718-1),Оп28_BYN→RUB!$A$2:$C$24,3,0)),$B$2:$G$1990,6,0)-VLOOKUP(B1718,$B$2:$G$1990,6,0))/366)</f>
        <v>367.35279525224598</v>
      </c>
      <c r="F1718" s="54">
        <f>COUNTIF(D1719:$D$1990,365)</f>
        <v>270</v>
      </c>
      <c r="G1718" s="54">
        <f>COUNTIF(D1719:$D$1990,366)</f>
        <v>2</v>
      </c>
    </row>
    <row r="1719" spans="1:7" x14ac:dyDescent="0.25">
      <c r="A1719" s="54">
        <f>COUNTIF($C$3:C1719,"Да")</f>
        <v>18</v>
      </c>
      <c r="B1719" s="53">
        <f t="shared" si="53"/>
        <v>47117</v>
      </c>
      <c r="C1719" s="53" t="str">
        <f>IF(ISERROR(VLOOKUP(B1719,Оп28_BYN→RUB!$C$3:$C$24,1,0)),"Нет","Да")</f>
        <v>Нет</v>
      </c>
      <c r="D1719" s="54">
        <f t="shared" si="52"/>
        <v>366</v>
      </c>
      <c r="E1719" s="55">
        <f>('Все выпуски'!$J$4*'Все выпуски'!$J$8)*((VLOOKUP(IF(C1719="Нет",VLOOKUP(A1719,Оп28_BYN→RUB!$A$2:$C$24,3,0),VLOOKUP((A1719-1),Оп28_BYN→RUB!$A$2:$C$24,3,0)),$B$2:$G$1990,5,0)-VLOOKUP(B1719,$B$2:$G$1990,5,0))/365+(VLOOKUP(IF(C1719="Нет",VLOOKUP(A1719,Оп28_BYN→RUB!$A$2:$C$24,3,0),VLOOKUP((A1719-1),Оп28_BYN→RUB!$A$2:$C$24,3,0)),$B$2:$G$1990,6,0)-VLOOKUP(B1719,$B$2:$G$1990,6,0))/366)</f>
        <v>374.03193698410502</v>
      </c>
      <c r="F1719" s="54">
        <f>COUNTIF(D1720:$D$1990,365)</f>
        <v>270</v>
      </c>
      <c r="G1719" s="54">
        <f>COUNTIF(D1720:$D$1990,366)</f>
        <v>1</v>
      </c>
    </row>
    <row r="1720" spans="1:7" x14ac:dyDescent="0.25">
      <c r="A1720" s="54">
        <f>COUNTIF($C$3:C1720,"Да")</f>
        <v>18</v>
      </c>
      <c r="B1720" s="53">
        <f t="shared" si="53"/>
        <v>47118</v>
      </c>
      <c r="C1720" s="53" t="str">
        <f>IF(ISERROR(VLOOKUP(B1720,Оп28_BYN→RUB!$C$3:$C$24,1,0)),"Нет","Да")</f>
        <v>Нет</v>
      </c>
      <c r="D1720" s="54">
        <f t="shared" si="52"/>
        <v>366</v>
      </c>
      <c r="E1720" s="55">
        <f>('Все выпуски'!$J$4*'Все выпуски'!$J$8)*((VLOOKUP(IF(C1720="Нет",VLOOKUP(A1720,Оп28_BYN→RUB!$A$2:$C$24,3,0),VLOOKUP((A1720-1),Оп28_BYN→RUB!$A$2:$C$24,3,0)),$B$2:$G$1990,5,0)-VLOOKUP(B1720,$B$2:$G$1990,5,0))/365+(VLOOKUP(IF(C1720="Нет",VLOOKUP(A1720,Оп28_BYN→RUB!$A$2:$C$24,3,0),VLOOKUP((A1720-1),Оп28_BYN→RUB!$A$2:$C$24,3,0)),$B$2:$G$1990,6,0)-VLOOKUP(B1720,$B$2:$G$1990,6,0))/366)</f>
        <v>380.71107871596405</v>
      </c>
      <c r="F1720" s="54">
        <f>COUNTIF(D1721:$D$1990,365)</f>
        <v>270</v>
      </c>
      <c r="G1720" s="54">
        <f>COUNTIF(D1721:$D$1990,366)</f>
        <v>0</v>
      </c>
    </row>
    <row r="1721" spans="1:7" x14ac:dyDescent="0.25">
      <c r="A1721" s="54">
        <f>COUNTIF($C$3:C1721,"Да")</f>
        <v>18</v>
      </c>
      <c r="B1721" s="53">
        <f t="shared" si="53"/>
        <v>47119</v>
      </c>
      <c r="C1721" s="53" t="str">
        <f>IF(ISERROR(VLOOKUP(B1721,Оп28_BYN→RUB!$C$3:$C$24,1,0)),"Нет","Да")</f>
        <v>Нет</v>
      </c>
      <c r="D1721" s="54">
        <f t="shared" si="52"/>
        <v>365</v>
      </c>
      <c r="E1721" s="55">
        <f>('Все выпуски'!$J$4*'Все выпуски'!$J$8)*((VLOOKUP(IF(C1721="Нет",VLOOKUP(A1721,Оп28_BYN→RUB!$A$2:$C$24,3,0),VLOOKUP((A1721-1),Оп28_BYN→RUB!$A$2:$C$24,3,0)),$B$2:$G$1990,5,0)-VLOOKUP(B1721,$B$2:$G$1990,5,0))/365+(VLOOKUP(IF(C1721="Нет",VLOOKUP(A1721,Оп28_BYN→RUB!$A$2:$C$24,3,0),VLOOKUP((A1721-1),Оп28_BYN→RUB!$A$2:$C$24,3,0)),$B$2:$G$1990,6,0)-VLOOKUP(B1721,$B$2:$G$1990,6,0))/366)</f>
        <v>387.40851946626651</v>
      </c>
      <c r="F1721" s="54">
        <f>COUNTIF(D1722:$D$1990,365)</f>
        <v>269</v>
      </c>
      <c r="G1721" s="54">
        <f>COUNTIF(D1722:$D$1990,366)</f>
        <v>0</v>
      </c>
    </row>
    <row r="1722" spans="1:7" x14ac:dyDescent="0.25">
      <c r="A1722" s="54">
        <f>COUNTIF($C$3:C1722,"Да")</f>
        <v>18</v>
      </c>
      <c r="B1722" s="53">
        <f t="shared" si="53"/>
        <v>47120</v>
      </c>
      <c r="C1722" s="53" t="str">
        <f>IF(ISERROR(VLOOKUP(B1722,Оп28_BYN→RUB!$C$3:$C$24,1,0)),"Нет","Да")</f>
        <v>Нет</v>
      </c>
      <c r="D1722" s="54">
        <f t="shared" si="52"/>
        <v>365</v>
      </c>
      <c r="E1722" s="55">
        <f>('Все выпуски'!$J$4*'Все выпуски'!$J$8)*((VLOOKUP(IF(C1722="Нет",VLOOKUP(A1722,Оп28_BYN→RUB!$A$2:$C$24,3,0),VLOOKUP((A1722-1),Оп28_BYN→RUB!$A$2:$C$24,3,0)),$B$2:$G$1990,5,0)-VLOOKUP(B1722,$B$2:$G$1990,5,0))/365+(VLOOKUP(IF(C1722="Нет",VLOOKUP(A1722,Оп28_BYN→RUB!$A$2:$C$24,3,0),VLOOKUP((A1722-1),Оп28_BYN→RUB!$A$2:$C$24,3,0)),$B$2:$G$1990,6,0)-VLOOKUP(B1722,$B$2:$G$1990,6,0))/366)</f>
        <v>394.10596021656897</v>
      </c>
      <c r="F1722" s="54">
        <f>COUNTIF(D1723:$D$1990,365)</f>
        <v>268</v>
      </c>
      <c r="G1722" s="54">
        <f>COUNTIF(D1723:$D$1990,366)</f>
        <v>0</v>
      </c>
    </row>
    <row r="1723" spans="1:7" x14ac:dyDescent="0.25">
      <c r="A1723" s="54">
        <f>COUNTIF($C$3:C1723,"Да")</f>
        <v>18</v>
      </c>
      <c r="B1723" s="53">
        <f t="shared" si="53"/>
        <v>47121</v>
      </c>
      <c r="C1723" s="53" t="str">
        <f>IF(ISERROR(VLOOKUP(B1723,Оп28_BYN→RUB!$C$3:$C$24,1,0)),"Нет","Да")</f>
        <v>Нет</v>
      </c>
      <c r="D1723" s="54">
        <f t="shared" si="52"/>
        <v>365</v>
      </c>
      <c r="E1723" s="55">
        <f>('Все выпуски'!$J$4*'Все выпуски'!$J$8)*((VLOOKUP(IF(C1723="Нет",VLOOKUP(A1723,Оп28_BYN→RUB!$A$2:$C$24,3,0),VLOOKUP((A1723-1),Оп28_BYN→RUB!$A$2:$C$24,3,0)),$B$2:$G$1990,5,0)-VLOOKUP(B1723,$B$2:$G$1990,5,0))/365+(VLOOKUP(IF(C1723="Нет",VLOOKUP(A1723,Оп28_BYN→RUB!$A$2:$C$24,3,0),VLOOKUP((A1723-1),Оп28_BYN→RUB!$A$2:$C$24,3,0)),$B$2:$G$1990,6,0)-VLOOKUP(B1723,$B$2:$G$1990,6,0))/366)</f>
        <v>400.80340096687144</v>
      </c>
      <c r="F1723" s="54">
        <f>COUNTIF(D1724:$D$1990,365)</f>
        <v>267</v>
      </c>
      <c r="G1723" s="54">
        <f>COUNTIF(D1724:$D$1990,366)</f>
        <v>0</v>
      </c>
    </row>
    <row r="1724" spans="1:7" x14ac:dyDescent="0.25">
      <c r="A1724" s="54">
        <f>COUNTIF($C$3:C1724,"Да")</f>
        <v>18</v>
      </c>
      <c r="B1724" s="53">
        <f t="shared" si="53"/>
        <v>47122</v>
      </c>
      <c r="C1724" s="53" t="str">
        <f>IF(ISERROR(VLOOKUP(B1724,Оп28_BYN→RUB!$C$3:$C$24,1,0)),"Нет","Да")</f>
        <v>Нет</v>
      </c>
      <c r="D1724" s="54">
        <f t="shared" si="52"/>
        <v>365</v>
      </c>
      <c r="E1724" s="55">
        <f>('Все выпуски'!$J$4*'Все выпуски'!$J$8)*((VLOOKUP(IF(C1724="Нет",VLOOKUP(A1724,Оп28_BYN→RUB!$A$2:$C$24,3,0),VLOOKUP((A1724-1),Оп28_BYN→RUB!$A$2:$C$24,3,0)),$B$2:$G$1990,5,0)-VLOOKUP(B1724,$B$2:$G$1990,5,0))/365+(VLOOKUP(IF(C1724="Нет",VLOOKUP(A1724,Оп28_BYN→RUB!$A$2:$C$24,3,0),VLOOKUP((A1724-1),Оп28_BYN→RUB!$A$2:$C$24,3,0)),$B$2:$G$1990,6,0)-VLOOKUP(B1724,$B$2:$G$1990,6,0))/366)</f>
        <v>407.50084171717396</v>
      </c>
      <c r="F1724" s="54">
        <f>COUNTIF(D1725:$D$1990,365)</f>
        <v>266</v>
      </c>
      <c r="G1724" s="54">
        <f>COUNTIF(D1725:$D$1990,366)</f>
        <v>0</v>
      </c>
    </row>
    <row r="1725" spans="1:7" x14ac:dyDescent="0.25">
      <c r="A1725" s="54">
        <f>COUNTIF($C$3:C1725,"Да")</f>
        <v>18</v>
      </c>
      <c r="B1725" s="53">
        <f t="shared" si="53"/>
        <v>47123</v>
      </c>
      <c r="C1725" s="53" t="str">
        <f>IF(ISERROR(VLOOKUP(B1725,Оп28_BYN→RUB!$C$3:$C$24,1,0)),"Нет","Да")</f>
        <v>Нет</v>
      </c>
      <c r="D1725" s="54">
        <f t="shared" si="52"/>
        <v>365</v>
      </c>
      <c r="E1725" s="55">
        <f>('Все выпуски'!$J$4*'Все выпуски'!$J$8)*((VLOOKUP(IF(C1725="Нет",VLOOKUP(A1725,Оп28_BYN→RUB!$A$2:$C$24,3,0),VLOOKUP((A1725-1),Оп28_BYN→RUB!$A$2:$C$24,3,0)),$B$2:$G$1990,5,0)-VLOOKUP(B1725,$B$2:$G$1990,5,0))/365+(VLOOKUP(IF(C1725="Нет",VLOOKUP(A1725,Оп28_BYN→RUB!$A$2:$C$24,3,0),VLOOKUP((A1725-1),Оп28_BYN→RUB!$A$2:$C$24,3,0)),$B$2:$G$1990,6,0)-VLOOKUP(B1725,$B$2:$G$1990,6,0))/366)</f>
        <v>414.19828246747636</v>
      </c>
      <c r="F1725" s="54">
        <f>COUNTIF(D1726:$D$1990,365)</f>
        <v>265</v>
      </c>
      <c r="G1725" s="54">
        <f>COUNTIF(D1726:$D$1990,366)</f>
        <v>0</v>
      </c>
    </row>
    <row r="1726" spans="1:7" x14ac:dyDescent="0.25">
      <c r="A1726" s="54">
        <f>COUNTIF($C$3:C1726,"Да")</f>
        <v>18</v>
      </c>
      <c r="B1726" s="53">
        <f t="shared" si="53"/>
        <v>47124</v>
      </c>
      <c r="C1726" s="53" t="str">
        <f>IF(ISERROR(VLOOKUP(B1726,Оп28_BYN→RUB!$C$3:$C$24,1,0)),"Нет","Да")</f>
        <v>Нет</v>
      </c>
      <c r="D1726" s="54">
        <f t="shared" si="52"/>
        <v>365</v>
      </c>
      <c r="E1726" s="55">
        <f>('Все выпуски'!$J$4*'Все выпуски'!$J$8)*((VLOOKUP(IF(C1726="Нет",VLOOKUP(A1726,Оп28_BYN→RUB!$A$2:$C$24,3,0),VLOOKUP((A1726-1),Оп28_BYN→RUB!$A$2:$C$24,3,0)),$B$2:$G$1990,5,0)-VLOOKUP(B1726,$B$2:$G$1990,5,0))/365+(VLOOKUP(IF(C1726="Нет",VLOOKUP(A1726,Оп28_BYN→RUB!$A$2:$C$24,3,0),VLOOKUP((A1726-1),Оп28_BYN→RUB!$A$2:$C$24,3,0)),$B$2:$G$1990,6,0)-VLOOKUP(B1726,$B$2:$G$1990,6,0))/366)</f>
        <v>420.89572321777882</v>
      </c>
      <c r="F1726" s="54">
        <f>COUNTIF(D1727:$D$1990,365)</f>
        <v>264</v>
      </c>
      <c r="G1726" s="54">
        <f>COUNTIF(D1727:$D$1990,366)</f>
        <v>0</v>
      </c>
    </row>
    <row r="1727" spans="1:7" x14ac:dyDescent="0.25">
      <c r="A1727" s="54">
        <f>COUNTIF($C$3:C1727,"Да")</f>
        <v>18</v>
      </c>
      <c r="B1727" s="53">
        <f t="shared" si="53"/>
        <v>47125</v>
      </c>
      <c r="C1727" s="53" t="str">
        <f>IF(ISERROR(VLOOKUP(B1727,Оп28_BYN→RUB!$C$3:$C$24,1,0)),"Нет","Да")</f>
        <v>Нет</v>
      </c>
      <c r="D1727" s="54">
        <f t="shared" si="52"/>
        <v>365</v>
      </c>
      <c r="E1727" s="55">
        <f>('Все выпуски'!$J$4*'Все выпуски'!$J$8)*((VLOOKUP(IF(C1727="Нет",VLOOKUP(A1727,Оп28_BYN→RUB!$A$2:$C$24,3,0),VLOOKUP((A1727-1),Оп28_BYN→RUB!$A$2:$C$24,3,0)),$B$2:$G$1990,5,0)-VLOOKUP(B1727,$B$2:$G$1990,5,0))/365+(VLOOKUP(IF(C1727="Нет",VLOOKUP(A1727,Оп28_BYN→RUB!$A$2:$C$24,3,0),VLOOKUP((A1727-1),Оп28_BYN→RUB!$A$2:$C$24,3,0)),$B$2:$G$1990,6,0)-VLOOKUP(B1727,$B$2:$G$1990,6,0))/366)</f>
        <v>427.59316396808134</v>
      </c>
      <c r="F1727" s="54">
        <f>COUNTIF(D1728:$D$1990,365)</f>
        <v>263</v>
      </c>
      <c r="G1727" s="54">
        <f>COUNTIF(D1728:$D$1990,366)</f>
        <v>0</v>
      </c>
    </row>
    <row r="1728" spans="1:7" x14ac:dyDescent="0.25">
      <c r="A1728" s="54">
        <f>COUNTIF($C$3:C1728,"Да")</f>
        <v>18</v>
      </c>
      <c r="B1728" s="53">
        <f t="shared" si="53"/>
        <v>47126</v>
      </c>
      <c r="C1728" s="53" t="str">
        <f>IF(ISERROR(VLOOKUP(B1728,Оп28_BYN→RUB!$C$3:$C$24,1,0)),"Нет","Да")</f>
        <v>Нет</v>
      </c>
      <c r="D1728" s="54">
        <f t="shared" si="52"/>
        <v>365</v>
      </c>
      <c r="E1728" s="55">
        <f>('Все выпуски'!$J$4*'Все выпуски'!$J$8)*((VLOOKUP(IF(C1728="Нет",VLOOKUP(A1728,Оп28_BYN→RUB!$A$2:$C$24,3,0),VLOOKUP((A1728-1),Оп28_BYN→RUB!$A$2:$C$24,3,0)),$B$2:$G$1990,5,0)-VLOOKUP(B1728,$B$2:$G$1990,5,0))/365+(VLOOKUP(IF(C1728="Нет",VLOOKUP(A1728,Оп28_BYN→RUB!$A$2:$C$24,3,0),VLOOKUP((A1728-1),Оп28_BYN→RUB!$A$2:$C$24,3,0)),$B$2:$G$1990,6,0)-VLOOKUP(B1728,$B$2:$G$1990,6,0))/366)</f>
        <v>434.29060471838375</v>
      </c>
      <c r="F1728" s="54">
        <f>COUNTIF(D1729:$D$1990,365)</f>
        <v>262</v>
      </c>
      <c r="G1728" s="54">
        <f>COUNTIF(D1729:$D$1990,366)</f>
        <v>0</v>
      </c>
    </row>
    <row r="1729" spans="1:7" x14ac:dyDescent="0.25">
      <c r="A1729" s="54">
        <f>COUNTIF($C$3:C1729,"Да")</f>
        <v>18</v>
      </c>
      <c r="B1729" s="53">
        <f t="shared" si="53"/>
        <v>47127</v>
      </c>
      <c r="C1729" s="53" t="str">
        <f>IF(ISERROR(VLOOKUP(B1729,Оп28_BYN→RUB!$C$3:$C$24,1,0)),"Нет","Да")</f>
        <v>Нет</v>
      </c>
      <c r="D1729" s="54">
        <f t="shared" si="52"/>
        <v>365</v>
      </c>
      <c r="E1729" s="55">
        <f>('Все выпуски'!$J$4*'Все выпуски'!$J$8)*((VLOOKUP(IF(C1729="Нет",VLOOKUP(A1729,Оп28_BYN→RUB!$A$2:$C$24,3,0),VLOOKUP((A1729-1),Оп28_BYN→RUB!$A$2:$C$24,3,0)),$B$2:$G$1990,5,0)-VLOOKUP(B1729,$B$2:$G$1990,5,0))/365+(VLOOKUP(IF(C1729="Нет",VLOOKUP(A1729,Оп28_BYN→RUB!$A$2:$C$24,3,0),VLOOKUP((A1729-1),Оп28_BYN→RUB!$A$2:$C$24,3,0)),$B$2:$G$1990,6,0)-VLOOKUP(B1729,$B$2:$G$1990,6,0))/366)</f>
        <v>440.98804546868627</v>
      </c>
      <c r="F1729" s="54">
        <f>COUNTIF(D1730:$D$1990,365)</f>
        <v>261</v>
      </c>
      <c r="G1729" s="54">
        <f>COUNTIF(D1730:$D$1990,366)</f>
        <v>0</v>
      </c>
    </row>
    <row r="1730" spans="1:7" x14ac:dyDescent="0.25">
      <c r="A1730" s="54">
        <f>COUNTIF($C$3:C1730,"Да")</f>
        <v>18</v>
      </c>
      <c r="B1730" s="53">
        <f t="shared" si="53"/>
        <v>47128</v>
      </c>
      <c r="C1730" s="53" t="str">
        <f>IF(ISERROR(VLOOKUP(B1730,Оп28_BYN→RUB!$C$3:$C$24,1,0)),"Нет","Да")</f>
        <v>Нет</v>
      </c>
      <c r="D1730" s="54">
        <f t="shared" si="52"/>
        <v>365</v>
      </c>
      <c r="E1730" s="55">
        <f>('Все выпуски'!$J$4*'Все выпуски'!$J$8)*((VLOOKUP(IF(C1730="Нет",VLOOKUP(A1730,Оп28_BYN→RUB!$A$2:$C$24,3,0),VLOOKUP((A1730-1),Оп28_BYN→RUB!$A$2:$C$24,3,0)),$B$2:$G$1990,5,0)-VLOOKUP(B1730,$B$2:$G$1990,5,0))/365+(VLOOKUP(IF(C1730="Нет",VLOOKUP(A1730,Оп28_BYN→RUB!$A$2:$C$24,3,0),VLOOKUP((A1730-1),Оп28_BYN→RUB!$A$2:$C$24,3,0)),$B$2:$G$1990,6,0)-VLOOKUP(B1730,$B$2:$G$1990,6,0))/366)</f>
        <v>447.68548621898873</v>
      </c>
      <c r="F1730" s="54">
        <f>COUNTIF(D1731:$D$1990,365)</f>
        <v>260</v>
      </c>
      <c r="G1730" s="54">
        <f>COUNTIF(D1731:$D$1990,366)</f>
        <v>0</v>
      </c>
    </row>
    <row r="1731" spans="1:7" x14ac:dyDescent="0.25">
      <c r="A1731" s="54">
        <f>COUNTIF($C$3:C1731,"Да")</f>
        <v>18</v>
      </c>
      <c r="B1731" s="53">
        <f t="shared" si="53"/>
        <v>47129</v>
      </c>
      <c r="C1731" s="53" t="str">
        <f>IF(ISERROR(VLOOKUP(B1731,Оп28_BYN→RUB!$C$3:$C$24,1,0)),"Нет","Да")</f>
        <v>Нет</v>
      </c>
      <c r="D1731" s="54">
        <f t="shared" ref="D1731:D1794" si="54">IF(MOD(YEAR(B1731),4)=0,366,365)</f>
        <v>365</v>
      </c>
      <c r="E1731" s="55">
        <f>('Все выпуски'!$J$4*'Все выпуски'!$J$8)*((VLOOKUP(IF(C1731="Нет",VLOOKUP(A1731,Оп28_BYN→RUB!$A$2:$C$24,3,0),VLOOKUP((A1731-1),Оп28_BYN→RUB!$A$2:$C$24,3,0)),$B$2:$G$1990,5,0)-VLOOKUP(B1731,$B$2:$G$1990,5,0))/365+(VLOOKUP(IF(C1731="Нет",VLOOKUP(A1731,Оп28_BYN→RUB!$A$2:$C$24,3,0),VLOOKUP((A1731-1),Оп28_BYN→RUB!$A$2:$C$24,3,0)),$B$2:$G$1990,6,0)-VLOOKUP(B1731,$B$2:$G$1990,6,0))/366)</f>
        <v>454.38292696929113</v>
      </c>
      <c r="F1731" s="54">
        <f>COUNTIF(D1732:$D$1990,365)</f>
        <v>259</v>
      </c>
      <c r="G1731" s="54">
        <f>COUNTIF(D1732:$D$1990,366)</f>
        <v>0</v>
      </c>
    </row>
    <row r="1732" spans="1:7" x14ac:dyDescent="0.25">
      <c r="A1732" s="54">
        <f>COUNTIF($C$3:C1732,"Да")</f>
        <v>18</v>
      </c>
      <c r="B1732" s="53">
        <f t="shared" ref="B1732:B1795" si="55">B1731+1</f>
        <v>47130</v>
      </c>
      <c r="C1732" s="53" t="str">
        <f>IF(ISERROR(VLOOKUP(B1732,Оп28_BYN→RUB!$C$3:$C$24,1,0)),"Нет","Да")</f>
        <v>Нет</v>
      </c>
      <c r="D1732" s="54">
        <f t="shared" si="54"/>
        <v>365</v>
      </c>
      <c r="E1732" s="55">
        <f>('Все выпуски'!$J$4*'Все выпуски'!$J$8)*((VLOOKUP(IF(C1732="Нет",VLOOKUP(A1732,Оп28_BYN→RUB!$A$2:$C$24,3,0),VLOOKUP((A1732-1),Оп28_BYN→RUB!$A$2:$C$24,3,0)),$B$2:$G$1990,5,0)-VLOOKUP(B1732,$B$2:$G$1990,5,0))/365+(VLOOKUP(IF(C1732="Нет",VLOOKUP(A1732,Оп28_BYN→RUB!$A$2:$C$24,3,0),VLOOKUP((A1732-1),Оп28_BYN→RUB!$A$2:$C$24,3,0)),$B$2:$G$1990,6,0)-VLOOKUP(B1732,$B$2:$G$1990,6,0))/366)</f>
        <v>461.08036771959365</v>
      </c>
      <c r="F1732" s="54">
        <f>COUNTIF(D1733:$D$1990,365)</f>
        <v>258</v>
      </c>
      <c r="G1732" s="54">
        <f>COUNTIF(D1733:$D$1990,366)</f>
        <v>0</v>
      </c>
    </row>
    <row r="1733" spans="1:7" x14ac:dyDescent="0.25">
      <c r="A1733" s="54">
        <f>COUNTIF($C$3:C1733,"Да")</f>
        <v>18</v>
      </c>
      <c r="B1733" s="53">
        <f t="shared" si="55"/>
        <v>47131</v>
      </c>
      <c r="C1733" s="53" t="str">
        <f>IF(ISERROR(VLOOKUP(B1733,Оп28_BYN→RUB!$C$3:$C$24,1,0)),"Нет","Да")</f>
        <v>Нет</v>
      </c>
      <c r="D1733" s="54">
        <f t="shared" si="54"/>
        <v>365</v>
      </c>
      <c r="E1733" s="55">
        <f>('Все выпуски'!$J$4*'Все выпуски'!$J$8)*((VLOOKUP(IF(C1733="Нет",VLOOKUP(A1733,Оп28_BYN→RUB!$A$2:$C$24,3,0),VLOOKUP((A1733-1),Оп28_BYN→RUB!$A$2:$C$24,3,0)),$B$2:$G$1990,5,0)-VLOOKUP(B1733,$B$2:$G$1990,5,0))/365+(VLOOKUP(IF(C1733="Нет",VLOOKUP(A1733,Оп28_BYN→RUB!$A$2:$C$24,3,0),VLOOKUP((A1733-1),Оп28_BYN→RUB!$A$2:$C$24,3,0)),$B$2:$G$1990,6,0)-VLOOKUP(B1733,$B$2:$G$1990,6,0))/366)</f>
        <v>467.77780846989612</v>
      </c>
      <c r="F1733" s="54">
        <f>COUNTIF(D1734:$D$1990,365)</f>
        <v>257</v>
      </c>
      <c r="G1733" s="54">
        <f>COUNTIF(D1734:$D$1990,366)</f>
        <v>0</v>
      </c>
    </row>
    <row r="1734" spans="1:7" x14ac:dyDescent="0.25">
      <c r="A1734" s="54">
        <f>COUNTIF($C$3:C1734,"Да")</f>
        <v>18</v>
      </c>
      <c r="B1734" s="53">
        <f t="shared" si="55"/>
        <v>47132</v>
      </c>
      <c r="C1734" s="53" t="str">
        <f>IF(ISERROR(VLOOKUP(B1734,Оп28_BYN→RUB!$C$3:$C$24,1,0)),"Нет","Да")</f>
        <v>Нет</v>
      </c>
      <c r="D1734" s="54">
        <f t="shared" si="54"/>
        <v>365</v>
      </c>
      <c r="E1734" s="55">
        <f>('Все выпуски'!$J$4*'Все выпуски'!$J$8)*((VLOOKUP(IF(C1734="Нет",VLOOKUP(A1734,Оп28_BYN→RUB!$A$2:$C$24,3,0),VLOOKUP((A1734-1),Оп28_BYN→RUB!$A$2:$C$24,3,0)),$B$2:$G$1990,5,0)-VLOOKUP(B1734,$B$2:$G$1990,5,0))/365+(VLOOKUP(IF(C1734="Нет",VLOOKUP(A1734,Оп28_BYN→RUB!$A$2:$C$24,3,0),VLOOKUP((A1734-1),Оп28_BYN→RUB!$A$2:$C$24,3,0)),$B$2:$G$1990,6,0)-VLOOKUP(B1734,$B$2:$G$1990,6,0))/366)</f>
        <v>474.47524922019863</v>
      </c>
      <c r="F1734" s="54">
        <f>COUNTIF(D1735:$D$1990,365)</f>
        <v>256</v>
      </c>
      <c r="G1734" s="54">
        <f>COUNTIF(D1735:$D$1990,366)</f>
        <v>0</v>
      </c>
    </row>
    <row r="1735" spans="1:7" x14ac:dyDescent="0.25">
      <c r="A1735" s="54">
        <f>COUNTIF($C$3:C1735,"Да")</f>
        <v>18</v>
      </c>
      <c r="B1735" s="53">
        <f t="shared" si="55"/>
        <v>47133</v>
      </c>
      <c r="C1735" s="53" t="str">
        <f>IF(ISERROR(VLOOKUP(B1735,Оп28_BYN→RUB!$C$3:$C$24,1,0)),"Нет","Да")</f>
        <v>Нет</v>
      </c>
      <c r="D1735" s="54">
        <f t="shared" si="54"/>
        <v>365</v>
      </c>
      <c r="E1735" s="55">
        <f>('Все выпуски'!$J$4*'Все выпуски'!$J$8)*((VLOOKUP(IF(C1735="Нет",VLOOKUP(A1735,Оп28_BYN→RUB!$A$2:$C$24,3,0),VLOOKUP((A1735-1),Оп28_BYN→RUB!$A$2:$C$24,3,0)),$B$2:$G$1990,5,0)-VLOOKUP(B1735,$B$2:$G$1990,5,0))/365+(VLOOKUP(IF(C1735="Нет",VLOOKUP(A1735,Оп28_BYN→RUB!$A$2:$C$24,3,0),VLOOKUP((A1735-1),Оп28_BYN→RUB!$A$2:$C$24,3,0)),$B$2:$G$1990,6,0)-VLOOKUP(B1735,$B$2:$G$1990,6,0))/366)</f>
        <v>481.17268997050104</v>
      </c>
      <c r="F1735" s="54">
        <f>COUNTIF(D1736:$D$1990,365)</f>
        <v>255</v>
      </c>
      <c r="G1735" s="54">
        <f>COUNTIF(D1736:$D$1990,366)</f>
        <v>0</v>
      </c>
    </row>
    <row r="1736" spans="1:7" x14ac:dyDescent="0.25">
      <c r="A1736" s="54">
        <f>COUNTIF($C$3:C1736,"Да")</f>
        <v>18</v>
      </c>
      <c r="B1736" s="53">
        <f t="shared" si="55"/>
        <v>47134</v>
      </c>
      <c r="C1736" s="53" t="str">
        <f>IF(ISERROR(VLOOKUP(B1736,Оп28_BYN→RUB!$C$3:$C$24,1,0)),"Нет","Да")</f>
        <v>Нет</v>
      </c>
      <c r="D1736" s="54">
        <f t="shared" si="54"/>
        <v>365</v>
      </c>
      <c r="E1736" s="55">
        <f>('Все выпуски'!$J$4*'Все выпуски'!$J$8)*((VLOOKUP(IF(C1736="Нет",VLOOKUP(A1736,Оп28_BYN→RUB!$A$2:$C$24,3,0),VLOOKUP((A1736-1),Оп28_BYN→RUB!$A$2:$C$24,3,0)),$B$2:$G$1990,5,0)-VLOOKUP(B1736,$B$2:$G$1990,5,0))/365+(VLOOKUP(IF(C1736="Нет",VLOOKUP(A1736,Оп28_BYN→RUB!$A$2:$C$24,3,0),VLOOKUP((A1736-1),Оп28_BYN→RUB!$A$2:$C$24,3,0)),$B$2:$G$1990,6,0)-VLOOKUP(B1736,$B$2:$G$1990,6,0))/366)</f>
        <v>487.8701307208035</v>
      </c>
      <c r="F1736" s="54">
        <f>COUNTIF(D1737:$D$1990,365)</f>
        <v>254</v>
      </c>
      <c r="G1736" s="54">
        <f>COUNTIF(D1737:$D$1990,366)</f>
        <v>0</v>
      </c>
    </row>
    <row r="1737" spans="1:7" x14ac:dyDescent="0.25">
      <c r="A1737" s="54">
        <f>COUNTIF($C$3:C1737,"Да")</f>
        <v>18</v>
      </c>
      <c r="B1737" s="53">
        <f t="shared" si="55"/>
        <v>47135</v>
      </c>
      <c r="C1737" s="53" t="str">
        <f>IF(ISERROR(VLOOKUP(B1737,Оп28_BYN→RUB!$C$3:$C$24,1,0)),"Нет","Да")</f>
        <v>Нет</v>
      </c>
      <c r="D1737" s="54">
        <f t="shared" si="54"/>
        <v>365</v>
      </c>
      <c r="E1737" s="55">
        <f>('Все выпуски'!$J$4*'Все выпуски'!$J$8)*((VLOOKUP(IF(C1737="Нет",VLOOKUP(A1737,Оп28_BYN→RUB!$A$2:$C$24,3,0),VLOOKUP((A1737-1),Оп28_BYN→RUB!$A$2:$C$24,3,0)),$B$2:$G$1990,5,0)-VLOOKUP(B1737,$B$2:$G$1990,5,0))/365+(VLOOKUP(IF(C1737="Нет",VLOOKUP(A1737,Оп28_BYN→RUB!$A$2:$C$24,3,0),VLOOKUP((A1737-1),Оп28_BYN→RUB!$A$2:$C$24,3,0)),$B$2:$G$1990,6,0)-VLOOKUP(B1737,$B$2:$G$1990,6,0))/366)</f>
        <v>494.56757147110602</v>
      </c>
      <c r="F1737" s="54">
        <f>COUNTIF(D1738:$D$1990,365)</f>
        <v>253</v>
      </c>
      <c r="G1737" s="54">
        <f>COUNTIF(D1738:$D$1990,366)</f>
        <v>0</v>
      </c>
    </row>
    <row r="1738" spans="1:7" x14ac:dyDescent="0.25">
      <c r="A1738" s="54">
        <f>COUNTIF($C$3:C1738,"Да")</f>
        <v>18</v>
      </c>
      <c r="B1738" s="53">
        <f t="shared" si="55"/>
        <v>47136</v>
      </c>
      <c r="C1738" s="53" t="str">
        <f>IF(ISERROR(VLOOKUP(B1738,Оп28_BYN→RUB!$C$3:$C$24,1,0)),"Нет","Да")</f>
        <v>Нет</v>
      </c>
      <c r="D1738" s="54">
        <f t="shared" si="54"/>
        <v>365</v>
      </c>
      <c r="E1738" s="55">
        <f>('Все выпуски'!$J$4*'Все выпуски'!$J$8)*((VLOOKUP(IF(C1738="Нет",VLOOKUP(A1738,Оп28_BYN→RUB!$A$2:$C$24,3,0),VLOOKUP((A1738-1),Оп28_BYN→RUB!$A$2:$C$24,3,0)),$B$2:$G$1990,5,0)-VLOOKUP(B1738,$B$2:$G$1990,5,0))/365+(VLOOKUP(IF(C1738="Нет",VLOOKUP(A1738,Оп28_BYN→RUB!$A$2:$C$24,3,0),VLOOKUP((A1738-1),Оп28_BYN→RUB!$A$2:$C$24,3,0)),$B$2:$G$1990,6,0)-VLOOKUP(B1738,$B$2:$G$1990,6,0))/366)</f>
        <v>501.26501222140843</v>
      </c>
      <c r="F1738" s="54">
        <f>COUNTIF(D1739:$D$1990,365)</f>
        <v>252</v>
      </c>
      <c r="G1738" s="54">
        <f>COUNTIF(D1739:$D$1990,366)</f>
        <v>0</v>
      </c>
    </row>
    <row r="1739" spans="1:7" x14ac:dyDescent="0.25">
      <c r="A1739" s="54">
        <f>COUNTIF($C$3:C1739,"Да")</f>
        <v>18</v>
      </c>
      <c r="B1739" s="53">
        <f t="shared" si="55"/>
        <v>47137</v>
      </c>
      <c r="C1739" s="53" t="str">
        <f>IF(ISERROR(VLOOKUP(B1739,Оп28_BYN→RUB!$C$3:$C$24,1,0)),"Нет","Да")</f>
        <v>Нет</v>
      </c>
      <c r="D1739" s="54">
        <f t="shared" si="54"/>
        <v>365</v>
      </c>
      <c r="E1739" s="55">
        <f>('Все выпуски'!$J$4*'Все выпуски'!$J$8)*((VLOOKUP(IF(C1739="Нет",VLOOKUP(A1739,Оп28_BYN→RUB!$A$2:$C$24,3,0),VLOOKUP((A1739-1),Оп28_BYN→RUB!$A$2:$C$24,3,0)),$B$2:$G$1990,5,0)-VLOOKUP(B1739,$B$2:$G$1990,5,0))/365+(VLOOKUP(IF(C1739="Нет",VLOOKUP(A1739,Оп28_BYN→RUB!$A$2:$C$24,3,0),VLOOKUP((A1739-1),Оп28_BYN→RUB!$A$2:$C$24,3,0)),$B$2:$G$1990,6,0)-VLOOKUP(B1739,$B$2:$G$1990,6,0))/366)</f>
        <v>507.96245297171095</v>
      </c>
      <c r="F1739" s="54">
        <f>COUNTIF(D1740:$D$1990,365)</f>
        <v>251</v>
      </c>
      <c r="G1739" s="54">
        <f>COUNTIF(D1740:$D$1990,366)</f>
        <v>0</v>
      </c>
    </row>
    <row r="1740" spans="1:7" x14ac:dyDescent="0.25">
      <c r="A1740" s="54">
        <f>COUNTIF($C$3:C1740,"Да")</f>
        <v>18</v>
      </c>
      <c r="B1740" s="53">
        <f t="shared" si="55"/>
        <v>47138</v>
      </c>
      <c r="C1740" s="53" t="str">
        <f>IF(ISERROR(VLOOKUP(B1740,Оп28_BYN→RUB!$C$3:$C$24,1,0)),"Нет","Да")</f>
        <v>Нет</v>
      </c>
      <c r="D1740" s="54">
        <f t="shared" si="54"/>
        <v>365</v>
      </c>
      <c r="E1740" s="55">
        <f>('Все выпуски'!$J$4*'Все выпуски'!$J$8)*((VLOOKUP(IF(C1740="Нет",VLOOKUP(A1740,Оп28_BYN→RUB!$A$2:$C$24,3,0),VLOOKUP((A1740-1),Оп28_BYN→RUB!$A$2:$C$24,3,0)),$B$2:$G$1990,5,0)-VLOOKUP(B1740,$B$2:$G$1990,5,0))/365+(VLOOKUP(IF(C1740="Нет",VLOOKUP(A1740,Оп28_BYN→RUB!$A$2:$C$24,3,0),VLOOKUP((A1740-1),Оп28_BYN→RUB!$A$2:$C$24,3,0)),$B$2:$G$1990,6,0)-VLOOKUP(B1740,$B$2:$G$1990,6,0))/366)</f>
        <v>514.65989372201341</v>
      </c>
      <c r="F1740" s="54">
        <f>COUNTIF(D1741:$D$1990,365)</f>
        <v>250</v>
      </c>
      <c r="G1740" s="54">
        <f>COUNTIF(D1741:$D$1990,366)</f>
        <v>0</v>
      </c>
    </row>
    <row r="1741" spans="1:7" x14ac:dyDescent="0.25">
      <c r="A1741" s="54">
        <f>COUNTIF($C$3:C1741,"Да")</f>
        <v>18</v>
      </c>
      <c r="B1741" s="53">
        <f t="shared" si="55"/>
        <v>47139</v>
      </c>
      <c r="C1741" s="53" t="str">
        <f>IF(ISERROR(VLOOKUP(B1741,Оп28_BYN→RUB!$C$3:$C$24,1,0)),"Нет","Да")</f>
        <v>Нет</v>
      </c>
      <c r="D1741" s="54">
        <f t="shared" si="54"/>
        <v>365</v>
      </c>
      <c r="E1741" s="55">
        <f>('Все выпуски'!$J$4*'Все выпуски'!$J$8)*((VLOOKUP(IF(C1741="Нет",VLOOKUP(A1741,Оп28_BYN→RUB!$A$2:$C$24,3,0),VLOOKUP((A1741-1),Оп28_BYN→RUB!$A$2:$C$24,3,0)),$B$2:$G$1990,5,0)-VLOOKUP(B1741,$B$2:$G$1990,5,0))/365+(VLOOKUP(IF(C1741="Нет",VLOOKUP(A1741,Оп28_BYN→RUB!$A$2:$C$24,3,0),VLOOKUP((A1741-1),Оп28_BYN→RUB!$A$2:$C$24,3,0)),$B$2:$G$1990,6,0)-VLOOKUP(B1741,$B$2:$G$1990,6,0))/366)</f>
        <v>521.35733447231587</v>
      </c>
      <c r="F1741" s="54">
        <f>COUNTIF(D1742:$D$1990,365)</f>
        <v>249</v>
      </c>
      <c r="G1741" s="54">
        <f>COUNTIF(D1742:$D$1990,366)</f>
        <v>0</v>
      </c>
    </row>
    <row r="1742" spans="1:7" x14ac:dyDescent="0.25">
      <c r="A1742" s="54">
        <f>COUNTIF($C$3:C1742,"Да")</f>
        <v>18</v>
      </c>
      <c r="B1742" s="53">
        <f t="shared" si="55"/>
        <v>47140</v>
      </c>
      <c r="C1742" s="53" t="str">
        <f>IF(ISERROR(VLOOKUP(B1742,Оп28_BYN→RUB!$C$3:$C$24,1,0)),"Нет","Да")</f>
        <v>Нет</v>
      </c>
      <c r="D1742" s="54">
        <f t="shared" si="54"/>
        <v>365</v>
      </c>
      <c r="E1742" s="55">
        <f>('Все выпуски'!$J$4*'Все выпуски'!$J$8)*((VLOOKUP(IF(C1742="Нет",VLOOKUP(A1742,Оп28_BYN→RUB!$A$2:$C$24,3,0),VLOOKUP((A1742-1),Оп28_BYN→RUB!$A$2:$C$24,3,0)),$B$2:$G$1990,5,0)-VLOOKUP(B1742,$B$2:$G$1990,5,0))/365+(VLOOKUP(IF(C1742="Нет",VLOOKUP(A1742,Оп28_BYN→RUB!$A$2:$C$24,3,0),VLOOKUP((A1742-1),Оп28_BYN→RUB!$A$2:$C$24,3,0)),$B$2:$G$1990,6,0)-VLOOKUP(B1742,$B$2:$G$1990,6,0))/366)</f>
        <v>528.05477522261833</v>
      </c>
      <c r="F1742" s="54">
        <f>COUNTIF(D1743:$D$1990,365)</f>
        <v>248</v>
      </c>
      <c r="G1742" s="54">
        <f>COUNTIF(D1743:$D$1990,366)</f>
        <v>0</v>
      </c>
    </row>
    <row r="1743" spans="1:7" x14ac:dyDescent="0.25">
      <c r="A1743" s="54">
        <f>COUNTIF($C$3:C1743,"Да")</f>
        <v>18</v>
      </c>
      <c r="B1743" s="53">
        <f t="shared" si="55"/>
        <v>47141</v>
      </c>
      <c r="C1743" s="53" t="str">
        <f>IF(ISERROR(VLOOKUP(B1743,Оп28_BYN→RUB!$C$3:$C$24,1,0)),"Нет","Да")</f>
        <v>Нет</v>
      </c>
      <c r="D1743" s="54">
        <f t="shared" si="54"/>
        <v>365</v>
      </c>
      <c r="E1743" s="55">
        <f>('Все выпуски'!$J$4*'Все выпуски'!$J$8)*((VLOOKUP(IF(C1743="Нет",VLOOKUP(A1743,Оп28_BYN→RUB!$A$2:$C$24,3,0),VLOOKUP((A1743-1),Оп28_BYN→RUB!$A$2:$C$24,3,0)),$B$2:$G$1990,5,0)-VLOOKUP(B1743,$B$2:$G$1990,5,0))/365+(VLOOKUP(IF(C1743="Нет",VLOOKUP(A1743,Оп28_BYN→RUB!$A$2:$C$24,3,0),VLOOKUP((A1743-1),Оп28_BYN→RUB!$A$2:$C$24,3,0)),$B$2:$G$1990,6,0)-VLOOKUP(B1743,$B$2:$G$1990,6,0))/366)</f>
        <v>534.75221597292079</v>
      </c>
      <c r="F1743" s="54">
        <f>COUNTIF(D1744:$D$1990,365)</f>
        <v>247</v>
      </c>
      <c r="G1743" s="54">
        <f>COUNTIF(D1744:$D$1990,366)</f>
        <v>0</v>
      </c>
    </row>
    <row r="1744" spans="1:7" x14ac:dyDescent="0.25">
      <c r="A1744" s="54">
        <f>COUNTIF($C$3:C1744,"Да")</f>
        <v>18</v>
      </c>
      <c r="B1744" s="53">
        <f t="shared" si="55"/>
        <v>47142</v>
      </c>
      <c r="C1744" s="53" t="str">
        <f>IF(ISERROR(VLOOKUP(B1744,Оп28_BYN→RUB!$C$3:$C$24,1,0)),"Нет","Да")</f>
        <v>Нет</v>
      </c>
      <c r="D1744" s="54">
        <f t="shared" si="54"/>
        <v>365</v>
      </c>
      <c r="E1744" s="55">
        <f>('Все выпуски'!$J$4*'Все выпуски'!$J$8)*((VLOOKUP(IF(C1744="Нет",VLOOKUP(A1744,Оп28_BYN→RUB!$A$2:$C$24,3,0),VLOOKUP((A1744-1),Оп28_BYN→RUB!$A$2:$C$24,3,0)),$B$2:$G$1990,5,0)-VLOOKUP(B1744,$B$2:$G$1990,5,0))/365+(VLOOKUP(IF(C1744="Нет",VLOOKUP(A1744,Оп28_BYN→RUB!$A$2:$C$24,3,0),VLOOKUP((A1744-1),Оп28_BYN→RUB!$A$2:$C$24,3,0)),$B$2:$G$1990,6,0)-VLOOKUP(B1744,$B$2:$G$1990,6,0))/366)</f>
        <v>541.44965672322326</v>
      </c>
      <c r="F1744" s="54">
        <f>COUNTIF(D1745:$D$1990,365)</f>
        <v>246</v>
      </c>
      <c r="G1744" s="54">
        <f>COUNTIF(D1745:$D$1990,366)</f>
        <v>0</v>
      </c>
    </row>
    <row r="1745" spans="1:7" x14ac:dyDescent="0.25">
      <c r="A1745" s="54">
        <f>COUNTIF($C$3:C1745,"Да")</f>
        <v>18</v>
      </c>
      <c r="B1745" s="53">
        <f t="shared" si="55"/>
        <v>47143</v>
      </c>
      <c r="C1745" s="53" t="str">
        <f>IF(ISERROR(VLOOKUP(B1745,Оп28_BYN→RUB!$C$3:$C$24,1,0)),"Нет","Да")</f>
        <v>Нет</v>
      </c>
      <c r="D1745" s="54">
        <f t="shared" si="54"/>
        <v>365</v>
      </c>
      <c r="E1745" s="55">
        <f>('Все выпуски'!$J$4*'Все выпуски'!$J$8)*((VLOOKUP(IF(C1745="Нет",VLOOKUP(A1745,Оп28_BYN→RUB!$A$2:$C$24,3,0),VLOOKUP((A1745-1),Оп28_BYN→RUB!$A$2:$C$24,3,0)),$B$2:$G$1990,5,0)-VLOOKUP(B1745,$B$2:$G$1990,5,0))/365+(VLOOKUP(IF(C1745="Нет",VLOOKUP(A1745,Оп28_BYN→RUB!$A$2:$C$24,3,0),VLOOKUP((A1745-1),Оп28_BYN→RUB!$A$2:$C$24,3,0)),$B$2:$G$1990,6,0)-VLOOKUP(B1745,$B$2:$G$1990,6,0))/366)</f>
        <v>548.14709747352572</v>
      </c>
      <c r="F1745" s="54">
        <f>COUNTIF(D1746:$D$1990,365)</f>
        <v>245</v>
      </c>
      <c r="G1745" s="54">
        <f>COUNTIF(D1746:$D$1990,366)</f>
        <v>0</v>
      </c>
    </row>
    <row r="1746" spans="1:7" x14ac:dyDescent="0.25">
      <c r="A1746" s="54">
        <f>COUNTIF($C$3:C1746,"Да")</f>
        <v>18</v>
      </c>
      <c r="B1746" s="53">
        <f t="shared" si="55"/>
        <v>47144</v>
      </c>
      <c r="C1746" s="53" t="str">
        <f>IF(ISERROR(VLOOKUP(B1746,Оп28_BYN→RUB!$C$3:$C$24,1,0)),"Нет","Да")</f>
        <v>Нет</v>
      </c>
      <c r="D1746" s="54">
        <f t="shared" si="54"/>
        <v>365</v>
      </c>
      <c r="E1746" s="55">
        <f>('Все выпуски'!$J$4*'Все выпуски'!$J$8)*((VLOOKUP(IF(C1746="Нет",VLOOKUP(A1746,Оп28_BYN→RUB!$A$2:$C$24,3,0),VLOOKUP((A1746-1),Оп28_BYN→RUB!$A$2:$C$24,3,0)),$B$2:$G$1990,5,0)-VLOOKUP(B1746,$B$2:$G$1990,5,0))/365+(VLOOKUP(IF(C1746="Нет",VLOOKUP(A1746,Оп28_BYN→RUB!$A$2:$C$24,3,0),VLOOKUP((A1746-1),Оп28_BYN→RUB!$A$2:$C$24,3,0)),$B$2:$G$1990,6,0)-VLOOKUP(B1746,$B$2:$G$1990,6,0))/366)</f>
        <v>554.84453822382818</v>
      </c>
      <c r="F1746" s="54">
        <f>COUNTIF(D1747:$D$1990,365)</f>
        <v>244</v>
      </c>
      <c r="G1746" s="54">
        <f>COUNTIF(D1747:$D$1990,366)</f>
        <v>0</v>
      </c>
    </row>
    <row r="1747" spans="1:7" x14ac:dyDescent="0.25">
      <c r="A1747" s="54">
        <f>COUNTIF($C$3:C1747,"Да")</f>
        <v>18</v>
      </c>
      <c r="B1747" s="53">
        <f t="shared" si="55"/>
        <v>47145</v>
      </c>
      <c r="C1747" s="53" t="str">
        <f>IF(ISERROR(VLOOKUP(B1747,Оп28_BYN→RUB!$C$3:$C$24,1,0)),"Нет","Да")</f>
        <v>Нет</v>
      </c>
      <c r="D1747" s="54">
        <f t="shared" si="54"/>
        <v>365</v>
      </c>
      <c r="E1747" s="55">
        <f>('Все выпуски'!$J$4*'Все выпуски'!$J$8)*((VLOOKUP(IF(C1747="Нет",VLOOKUP(A1747,Оп28_BYN→RUB!$A$2:$C$24,3,0),VLOOKUP((A1747-1),Оп28_BYN→RUB!$A$2:$C$24,3,0)),$B$2:$G$1990,5,0)-VLOOKUP(B1747,$B$2:$G$1990,5,0))/365+(VLOOKUP(IF(C1747="Нет",VLOOKUP(A1747,Оп28_BYN→RUB!$A$2:$C$24,3,0),VLOOKUP((A1747-1),Оп28_BYN→RUB!$A$2:$C$24,3,0)),$B$2:$G$1990,6,0)-VLOOKUP(B1747,$B$2:$G$1990,6,0))/366)</f>
        <v>561.54197897413064</v>
      </c>
      <c r="F1747" s="54">
        <f>COUNTIF(D1748:$D$1990,365)</f>
        <v>243</v>
      </c>
      <c r="G1747" s="54">
        <f>COUNTIF(D1748:$D$1990,366)</f>
        <v>0</v>
      </c>
    </row>
    <row r="1748" spans="1:7" x14ac:dyDescent="0.25">
      <c r="A1748" s="54">
        <f>COUNTIF($C$3:C1748,"Да")</f>
        <v>18</v>
      </c>
      <c r="B1748" s="53">
        <f t="shared" si="55"/>
        <v>47146</v>
      </c>
      <c r="C1748" s="53" t="str">
        <f>IF(ISERROR(VLOOKUP(B1748,Оп28_BYN→RUB!$C$3:$C$24,1,0)),"Нет","Да")</f>
        <v>Нет</v>
      </c>
      <c r="D1748" s="54">
        <f t="shared" si="54"/>
        <v>365</v>
      </c>
      <c r="E1748" s="55">
        <f>('Все выпуски'!$J$4*'Все выпуски'!$J$8)*((VLOOKUP(IF(C1748="Нет",VLOOKUP(A1748,Оп28_BYN→RUB!$A$2:$C$24,3,0),VLOOKUP((A1748-1),Оп28_BYN→RUB!$A$2:$C$24,3,0)),$B$2:$G$1990,5,0)-VLOOKUP(B1748,$B$2:$G$1990,5,0))/365+(VLOOKUP(IF(C1748="Нет",VLOOKUP(A1748,Оп28_BYN→RUB!$A$2:$C$24,3,0),VLOOKUP((A1748-1),Оп28_BYN→RUB!$A$2:$C$24,3,0)),$B$2:$G$1990,6,0)-VLOOKUP(B1748,$B$2:$G$1990,6,0))/366)</f>
        <v>568.23941972443322</v>
      </c>
      <c r="F1748" s="54">
        <f>COUNTIF(D1749:$D$1990,365)</f>
        <v>242</v>
      </c>
      <c r="G1748" s="54">
        <f>COUNTIF(D1749:$D$1990,366)</f>
        <v>0</v>
      </c>
    </row>
    <row r="1749" spans="1:7" x14ac:dyDescent="0.25">
      <c r="A1749" s="54">
        <f>COUNTIF($C$3:C1749,"Да")</f>
        <v>18</v>
      </c>
      <c r="B1749" s="53">
        <f t="shared" si="55"/>
        <v>47147</v>
      </c>
      <c r="C1749" s="53" t="str">
        <f>IF(ISERROR(VLOOKUP(B1749,Оп28_BYN→RUB!$C$3:$C$24,1,0)),"Нет","Да")</f>
        <v>Нет</v>
      </c>
      <c r="D1749" s="54">
        <f t="shared" si="54"/>
        <v>365</v>
      </c>
      <c r="E1749" s="55">
        <f>('Все выпуски'!$J$4*'Все выпуски'!$J$8)*((VLOOKUP(IF(C1749="Нет",VLOOKUP(A1749,Оп28_BYN→RUB!$A$2:$C$24,3,0),VLOOKUP((A1749-1),Оп28_BYN→RUB!$A$2:$C$24,3,0)),$B$2:$G$1990,5,0)-VLOOKUP(B1749,$B$2:$G$1990,5,0))/365+(VLOOKUP(IF(C1749="Нет",VLOOKUP(A1749,Оп28_BYN→RUB!$A$2:$C$24,3,0),VLOOKUP((A1749-1),Оп28_BYN→RUB!$A$2:$C$24,3,0)),$B$2:$G$1990,6,0)-VLOOKUP(B1749,$B$2:$G$1990,6,0))/366)</f>
        <v>574.93686047473568</v>
      </c>
      <c r="F1749" s="54">
        <f>COUNTIF(D1750:$D$1990,365)</f>
        <v>241</v>
      </c>
      <c r="G1749" s="54">
        <f>COUNTIF(D1750:$D$1990,366)</f>
        <v>0</v>
      </c>
    </row>
    <row r="1750" spans="1:7" x14ac:dyDescent="0.25">
      <c r="A1750" s="54">
        <f>COUNTIF($C$3:C1750,"Да")</f>
        <v>18</v>
      </c>
      <c r="B1750" s="53">
        <f t="shared" si="55"/>
        <v>47148</v>
      </c>
      <c r="C1750" s="53" t="str">
        <f>IF(ISERROR(VLOOKUP(B1750,Оп28_BYN→RUB!$C$3:$C$24,1,0)),"Нет","Да")</f>
        <v>Нет</v>
      </c>
      <c r="D1750" s="54">
        <f t="shared" si="54"/>
        <v>365</v>
      </c>
      <c r="E1750" s="55">
        <f>('Все выпуски'!$J$4*'Все выпуски'!$J$8)*((VLOOKUP(IF(C1750="Нет",VLOOKUP(A1750,Оп28_BYN→RUB!$A$2:$C$24,3,0),VLOOKUP((A1750-1),Оп28_BYN→RUB!$A$2:$C$24,3,0)),$B$2:$G$1990,5,0)-VLOOKUP(B1750,$B$2:$G$1990,5,0))/365+(VLOOKUP(IF(C1750="Нет",VLOOKUP(A1750,Оп28_BYN→RUB!$A$2:$C$24,3,0),VLOOKUP((A1750-1),Оп28_BYN→RUB!$A$2:$C$24,3,0)),$B$2:$G$1990,6,0)-VLOOKUP(B1750,$B$2:$G$1990,6,0))/366)</f>
        <v>581.63430122503803</v>
      </c>
      <c r="F1750" s="54">
        <f>COUNTIF(D1751:$D$1990,365)</f>
        <v>240</v>
      </c>
      <c r="G1750" s="54">
        <f>COUNTIF(D1751:$D$1990,366)</f>
        <v>0</v>
      </c>
    </row>
    <row r="1751" spans="1:7" x14ac:dyDescent="0.25">
      <c r="A1751" s="54">
        <f>COUNTIF($C$3:C1751,"Да")</f>
        <v>18</v>
      </c>
      <c r="B1751" s="53">
        <f t="shared" si="55"/>
        <v>47149</v>
      </c>
      <c r="C1751" s="53" t="str">
        <f>IF(ISERROR(VLOOKUP(B1751,Оп28_BYN→RUB!$C$3:$C$24,1,0)),"Нет","Да")</f>
        <v>Нет</v>
      </c>
      <c r="D1751" s="54">
        <f t="shared" si="54"/>
        <v>365</v>
      </c>
      <c r="E1751" s="55">
        <f>('Все выпуски'!$J$4*'Все выпуски'!$J$8)*((VLOOKUP(IF(C1751="Нет",VLOOKUP(A1751,Оп28_BYN→RUB!$A$2:$C$24,3,0),VLOOKUP((A1751-1),Оп28_BYN→RUB!$A$2:$C$24,3,0)),$B$2:$G$1990,5,0)-VLOOKUP(B1751,$B$2:$G$1990,5,0))/365+(VLOOKUP(IF(C1751="Нет",VLOOKUP(A1751,Оп28_BYN→RUB!$A$2:$C$24,3,0),VLOOKUP((A1751-1),Оп28_BYN→RUB!$A$2:$C$24,3,0)),$B$2:$G$1990,6,0)-VLOOKUP(B1751,$B$2:$G$1990,6,0))/366)</f>
        <v>588.33174197534049</v>
      </c>
      <c r="F1751" s="54">
        <f>COUNTIF(D1752:$D$1990,365)</f>
        <v>239</v>
      </c>
      <c r="G1751" s="54">
        <f>COUNTIF(D1752:$D$1990,366)</f>
        <v>0</v>
      </c>
    </row>
    <row r="1752" spans="1:7" x14ac:dyDescent="0.25">
      <c r="A1752" s="54">
        <f>COUNTIF($C$3:C1752,"Да")</f>
        <v>18</v>
      </c>
      <c r="B1752" s="53">
        <f t="shared" si="55"/>
        <v>47150</v>
      </c>
      <c r="C1752" s="53" t="str">
        <f>IF(ISERROR(VLOOKUP(B1752,Оп28_BYN→RUB!$C$3:$C$24,1,0)),"Нет","Да")</f>
        <v>Нет</v>
      </c>
      <c r="D1752" s="54">
        <f t="shared" si="54"/>
        <v>365</v>
      </c>
      <c r="E1752" s="55">
        <f>('Все выпуски'!$J$4*'Все выпуски'!$J$8)*((VLOOKUP(IF(C1752="Нет",VLOOKUP(A1752,Оп28_BYN→RUB!$A$2:$C$24,3,0),VLOOKUP((A1752-1),Оп28_BYN→RUB!$A$2:$C$24,3,0)),$B$2:$G$1990,5,0)-VLOOKUP(B1752,$B$2:$G$1990,5,0))/365+(VLOOKUP(IF(C1752="Нет",VLOOKUP(A1752,Оп28_BYN→RUB!$A$2:$C$24,3,0),VLOOKUP((A1752-1),Оп28_BYN→RUB!$A$2:$C$24,3,0)),$B$2:$G$1990,6,0)-VLOOKUP(B1752,$B$2:$G$1990,6,0))/366)</f>
        <v>595.02918272564307</v>
      </c>
      <c r="F1752" s="54">
        <f>COUNTIF(D1753:$D$1990,365)</f>
        <v>238</v>
      </c>
      <c r="G1752" s="54">
        <f>COUNTIF(D1753:$D$1990,366)</f>
        <v>0</v>
      </c>
    </row>
    <row r="1753" spans="1:7" x14ac:dyDescent="0.25">
      <c r="A1753" s="54">
        <f>COUNTIF($C$3:C1753,"Да")</f>
        <v>18</v>
      </c>
      <c r="B1753" s="53">
        <f t="shared" si="55"/>
        <v>47151</v>
      </c>
      <c r="C1753" s="53" t="str">
        <f>IF(ISERROR(VLOOKUP(B1753,Оп28_BYN→RUB!$C$3:$C$24,1,0)),"Нет","Да")</f>
        <v>Нет</v>
      </c>
      <c r="D1753" s="54">
        <f t="shared" si="54"/>
        <v>365</v>
      </c>
      <c r="E1753" s="55">
        <f>('Все выпуски'!$J$4*'Все выпуски'!$J$8)*((VLOOKUP(IF(C1753="Нет",VLOOKUP(A1753,Оп28_BYN→RUB!$A$2:$C$24,3,0),VLOOKUP((A1753-1),Оп28_BYN→RUB!$A$2:$C$24,3,0)),$B$2:$G$1990,5,0)-VLOOKUP(B1753,$B$2:$G$1990,5,0))/365+(VLOOKUP(IF(C1753="Нет",VLOOKUP(A1753,Оп28_BYN→RUB!$A$2:$C$24,3,0),VLOOKUP((A1753-1),Оп28_BYN→RUB!$A$2:$C$24,3,0)),$B$2:$G$1990,6,0)-VLOOKUP(B1753,$B$2:$G$1990,6,0))/366)</f>
        <v>601.72662347594553</v>
      </c>
      <c r="F1753" s="54">
        <f>COUNTIF(D1754:$D$1990,365)</f>
        <v>237</v>
      </c>
      <c r="G1753" s="54">
        <f>COUNTIF(D1754:$D$1990,366)</f>
        <v>0</v>
      </c>
    </row>
    <row r="1754" spans="1:7" x14ac:dyDescent="0.25">
      <c r="A1754" s="54">
        <f>COUNTIF($C$3:C1754,"Да")</f>
        <v>18</v>
      </c>
      <c r="B1754" s="53">
        <f t="shared" si="55"/>
        <v>47152</v>
      </c>
      <c r="C1754" s="53" t="str">
        <f>IF(ISERROR(VLOOKUP(B1754,Оп28_BYN→RUB!$C$3:$C$24,1,0)),"Нет","Да")</f>
        <v>Нет</v>
      </c>
      <c r="D1754" s="54">
        <f t="shared" si="54"/>
        <v>365</v>
      </c>
      <c r="E1754" s="55">
        <f>('Все выпуски'!$J$4*'Все выпуски'!$J$8)*((VLOOKUP(IF(C1754="Нет",VLOOKUP(A1754,Оп28_BYN→RUB!$A$2:$C$24,3,0),VLOOKUP((A1754-1),Оп28_BYN→RUB!$A$2:$C$24,3,0)),$B$2:$G$1990,5,0)-VLOOKUP(B1754,$B$2:$G$1990,5,0))/365+(VLOOKUP(IF(C1754="Нет",VLOOKUP(A1754,Оп28_BYN→RUB!$A$2:$C$24,3,0),VLOOKUP((A1754-1),Оп28_BYN→RUB!$A$2:$C$24,3,0)),$B$2:$G$1990,6,0)-VLOOKUP(B1754,$B$2:$G$1990,6,0))/366)</f>
        <v>608.42406422624799</v>
      </c>
      <c r="F1754" s="54">
        <f>COUNTIF(D1755:$D$1990,365)</f>
        <v>236</v>
      </c>
      <c r="G1754" s="54">
        <f>COUNTIF(D1755:$D$1990,366)</f>
        <v>0</v>
      </c>
    </row>
    <row r="1755" spans="1:7" x14ac:dyDescent="0.25">
      <c r="A1755" s="54">
        <f>COUNTIF($C$3:C1755,"Да")</f>
        <v>19</v>
      </c>
      <c r="B1755" s="53">
        <f t="shared" si="55"/>
        <v>47153</v>
      </c>
      <c r="C1755" s="53" t="str">
        <f>IF(ISERROR(VLOOKUP(B1755,Оп28_BYN→RUB!$C$3:$C$24,1,0)),"Нет","Да")</f>
        <v>Да</v>
      </c>
      <c r="D1755" s="54">
        <f t="shared" si="54"/>
        <v>365</v>
      </c>
      <c r="E1755" s="55">
        <f>('Все выпуски'!$J$4*'Все выпуски'!$J$8)*((VLOOKUP(IF(C1755="Нет",VLOOKUP(A1755,Оп28_BYN→RUB!$A$2:$C$24,3,0),VLOOKUP((A1755-1),Оп28_BYN→RUB!$A$2:$C$24,3,0)),$B$2:$G$1990,5,0)-VLOOKUP(B1755,$B$2:$G$1990,5,0))/365+(VLOOKUP(IF(C1755="Нет",VLOOKUP(A1755,Оп28_BYN→RUB!$A$2:$C$24,3,0),VLOOKUP((A1755-1),Оп28_BYN→RUB!$A$2:$C$24,3,0)),$B$2:$G$1990,6,0)-VLOOKUP(B1755,$B$2:$G$1990,6,0))/366)</f>
        <v>615.12150497655045</v>
      </c>
      <c r="F1755" s="54">
        <f>COUNTIF(D1756:$D$1990,365)</f>
        <v>235</v>
      </c>
      <c r="G1755" s="54">
        <f>COUNTIF(D1756:$D$1990,366)</f>
        <v>0</v>
      </c>
    </row>
    <row r="1756" spans="1:7" x14ac:dyDescent="0.25">
      <c r="A1756" s="54">
        <f>COUNTIF($C$3:C1756,"Да")</f>
        <v>19</v>
      </c>
      <c r="B1756" s="53">
        <f t="shared" si="55"/>
        <v>47154</v>
      </c>
      <c r="C1756" s="53" t="str">
        <f>IF(ISERROR(VLOOKUP(B1756,Оп28_BYN→RUB!$C$3:$C$24,1,0)),"Нет","Да")</f>
        <v>Нет</v>
      </c>
      <c r="D1756" s="54">
        <f t="shared" si="54"/>
        <v>365</v>
      </c>
      <c r="E1756" s="55">
        <f>('Все выпуски'!$J$4*'Все выпуски'!$J$8)*((VLOOKUP(IF(C1756="Нет",VLOOKUP(A1756,Оп28_BYN→RUB!$A$2:$C$24,3,0),VLOOKUP((A1756-1),Оп28_BYN→RUB!$A$2:$C$24,3,0)),$B$2:$G$1990,5,0)-VLOOKUP(B1756,$B$2:$G$1990,5,0))/365+(VLOOKUP(IF(C1756="Нет",VLOOKUP(A1756,Оп28_BYN→RUB!$A$2:$C$24,3,0),VLOOKUP((A1756-1),Оп28_BYN→RUB!$A$2:$C$24,3,0)),$B$2:$G$1990,6,0)-VLOOKUP(B1756,$B$2:$G$1990,6,0))/366)</f>
        <v>6.6974407503024675</v>
      </c>
      <c r="F1756" s="54">
        <f>COUNTIF(D1757:$D$1990,365)</f>
        <v>234</v>
      </c>
      <c r="G1756" s="54">
        <f>COUNTIF(D1757:$D$1990,366)</f>
        <v>0</v>
      </c>
    </row>
    <row r="1757" spans="1:7" x14ac:dyDescent="0.25">
      <c r="A1757" s="54">
        <f>COUNTIF($C$3:C1757,"Да")</f>
        <v>19</v>
      </c>
      <c r="B1757" s="53">
        <f t="shared" si="55"/>
        <v>47155</v>
      </c>
      <c r="C1757" s="53" t="str">
        <f>IF(ISERROR(VLOOKUP(B1757,Оп28_BYN→RUB!$C$3:$C$24,1,0)),"Нет","Да")</f>
        <v>Нет</v>
      </c>
      <c r="D1757" s="54">
        <f t="shared" si="54"/>
        <v>365</v>
      </c>
      <c r="E1757" s="55">
        <f>('Все выпуски'!$J$4*'Все выпуски'!$J$8)*((VLOOKUP(IF(C1757="Нет",VLOOKUP(A1757,Оп28_BYN→RUB!$A$2:$C$24,3,0),VLOOKUP((A1757-1),Оп28_BYN→RUB!$A$2:$C$24,3,0)),$B$2:$G$1990,5,0)-VLOOKUP(B1757,$B$2:$G$1990,5,0))/365+(VLOOKUP(IF(C1757="Нет",VLOOKUP(A1757,Оп28_BYN→RUB!$A$2:$C$24,3,0),VLOOKUP((A1757-1),Оп28_BYN→RUB!$A$2:$C$24,3,0)),$B$2:$G$1990,6,0)-VLOOKUP(B1757,$B$2:$G$1990,6,0))/366)</f>
        <v>13.394881500604935</v>
      </c>
      <c r="F1757" s="54">
        <f>COUNTIF(D1758:$D$1990,365)</f>
        <v>233</v>
      </c>
      <c r="G1757" s="54">
        <f>COUNTIF(D1758:$D$1990,366)</f>
        <v>0</v>
      </c>
    </row>
    <row r="1758" spans="1:7" x14ac:dyDescent="0.25">
      <c r="A1758" s="54">
        <f>COUNTIF($C$3:C1758,"Да")</f>
        <v>19</v>
      </c>
      <c r="B1758" s="53">
        <f t="shared" si="55"/>
        <v>47156</v>
      </c>
      <c r="C1758" s="53" t="str">
        <f>IF(ISERROR(VLOOKUP(B1758,Оп28_BYN→RUB!$C$3:$C$24,1,0)),"Нет","Да")</f>
        <v>Нет</v>
      </c>
      <c r="D1758" s="54">
        <f t="shared" si="54"/>
        <v>365</v>
      </c>
      <c r="E1758" s="55">
        <f>('Все выпуски'!$J$4*'Все выпуски'!$J$8)*((VLOOKUP(IF(C1758="Нет",VLOOKUP(A1758,Оп28_BYN→RUB!$A$2:$C$24,3,0),VLOOKUP((A1758-1),Оп28_BYN→RUB!$A$2:$C$24,3,0)),$B$2:$G$1990,5,0)-VLOOKUP(B1758,$B$2:$G$1990,5,0))/365+(VLOOKUP(IF(C1758="Нет",VLOOKUP(A1758,Оп28_BYN→RUB!$A$2:$C$24,3,0),VLOOKUP((A1758-1),Оп28_BYN→RUB!$A$2:$C$24,3,0)),$B$2:$G$1990,6,0)-VLOOKUP(B1758,$B$2:$G$1990,6,0))/366)</f>
        <v>20.092322250907401</v>
      </c>
      <c r="F1758" s="54">
        <f>COUNTIF(D1759:$D$1990,365)</f>
        <v>232</v>
      </c>
      <c r="G1758" s="54">
        <f>COUNTIF(D1759:$D$1990,366)</f>
        <v>0</v>
      </c>
    </row>
    <row r="1759" spans="1:7" x14ac:dyDescent="0.25">
      <c r="A1759" s="54">
        <f>COUNTIF($C$3:C1759,"Да")</f>
        <v>19</v>
      </c>
      <c r="B1759" s="53">
        <f t="shared" si="55"/>
        <v>47157</v>
      </c>
      <c r="C1759" s="53" t="str">
        <f>IF(ISERROR(VLOOKUP(B1759,Оп28_BYN→RUB!$C$3:$C$24,1,0)),"Нет","Да")</f>
        <v>Нет</v>
      </c>
      <c r="D1759" s="54">
        <f t="shared" si="54"/>
        <v>365</v>
      </c>
      <c r="E1759" s="55">
        <f>('Все выпуски'!$J$4*'Все выпуски'!$J$8)*((VLOOKUP(IF(C1759="Нет",VLOOKUP(A1759,Оп28_BYN→RUB!$A$2:$C$24,3,0),VLOOKUP((A1759-1),Оп28_BYN→RUB!$A$2:$C$24,3,0)),$B$2:$G$1990,5,0)-VLOOKUP(B1759,$B$2:$G$1990,5,0))/365+(VLOOKUP(IF(C1759="Нет",VLOOKUP(A1759,Оп28_BYN→RUB!$A$2:$C$24,3,0),VLOOKUP((A1759-1),Оп28_BYN→RUB!$A$2:$C$24,3,0)),$B$2:$G$1990,6,0)-VLOOKUP(B1759,$B$2:$G$1990,6,0))/366)</f>
        <v>26.78976300120987</v>
      </c>
      <c r="F1759" s="54">
        <f>COUNTIF(D1760:$D$1990,365)</f>
        <v>231</v>
      </c>
      <c r="G1759" s="54">
        <f>COUNTIF(D1760:$D$1990,366)</f>
        <v>0</v>
      </c>
    </row>
    <row r="1760" spans="1:7" x14ac:dyDescent="0.25">
      <c r="A1760" s="54">
        <f>COUNTIF($C$3:C1760,"Да")</f>
        <v>19</v>
      </c>
      <c r="B1760" s="53">
        <f t="shared" si="55"/>
        <v>47158</v>
      </c>
      <c r="C1760" s="53" t="str">
        <f>IF(ISERROR(VLOOKUP(B1760,Оп28_BYN→RUB!$C$3:$C$24,1,0)),"Нет","Да")</f>
        <v>Нет</v>
      </c>
      <c r="D1760" s="54">
        <f t="shared" si="54"/>
        <v>365</v>
      </c>
      <c r="E1760" s="55">
        <f>('Все выпуски'!$J$4*'Все выпуски'!$J$8)*((VLOOKUP(IF(C1760="Нет",VLOOKUP(A1760,Оп28_BYN→RUB!$A$2:$C$24,3,0),VLOOKUP((A1760-1),Оп28_BYN→RUB!$A$2:$C$24,3,0)),$B$2:$G$1990,5,0)-VLOOKUP(B1760,$B$2:$G$1990,5,0))/365+(VLOOKUP(IF(C1760="Нет",VLOOKUP(A1760,Оп28_BYN→RUB!$A$2:$C$24,3,0),VLOOKUP((A1760-1),Оп28_BYN→RUB!$A$2:$C$24,3,0)),$B$2:$G$1990,6,0)-VLOOKUP(B1760,$B$2:$G$1990,6,0))/366)</f>
        <v>33.487203751512332</v>
      </c>
      <c r="F1760" s="54">
        <f>COUNTIF(D1761:$D$1990,365)</f>
        <v>230</v>
      </c>
      <c r="G1760" s="54">
        <f>COUNTIF(D1761:$D$1990,366)</f>
        <v>0</v>
      </c>
    </row>
    <row r="1761" spans="1:7" x14ac:dyDescent="0.25">
      <c r="A1761" s="54">
        <f>COUNTIF($C$3:C1761,"Да")</f>
        <v>19</v>
      </c>
      <c r="B1761" s="53">
        <f t="shared" si="55"/>
        <v>47159</v>
      </c>
      <c r="C1761" s="53" t="str">
        <f>IF(ISERROR(VLOOKUP(B1761,Оп28_BYN→RUB!$C$3:$C$24,1,0)),"Нет","Да")</f>
        <v>Нет</v>
      </c>
      <c r="D1761" s="54">
        <f t="shared" si="54"/>
        <v>365</v>
      </c>
      <c r="E1761" s="55">
        <f>('Все выпуски'!$J$4*'Все выпуски'!$J$8)*((VLOOKUP(IF(C1761="Нет",VLOOKUP(A1761,Оп28_BYN→RUB!$A$2:$C$24,3,0),VLOOKUP((A1761-1),Оп28_BYN→RUB!$A$2:$C$24,3,0)),$B$2:$G$1990,5,0)-VLOOKUP(B1761,$B$2:$G$1990,5,0))/365+(VLOOKUP(IF(C1761="Нет",VLOOKUP(A1761,Оп28_BYN→RUB!$A$2:$C$24,3,0),VLOOKUP((A1761-1),Оп28_BYN→RUB!$A$2:$C$24,3,0)),$B$2:$G$1990,6,0)-VLOOKUP(B1761,$B$2:$G$1990,6,0))/366)</f>
        <v>40.184644501814802</v>
      </c>
      <c r="F1761" s="54">
        <f>COUNTIF(D1762:$D$1990,365)</f>
        <v>229</v>
      </c>
      <c r="G1761" s="54">
        <f>COUNTIF(D1762:$D$1990,366)</f>
        <v>0</v>
      </c>
    </row>
    <row r="1762" spans="1:7" x14ac:dyDescent="0.25">
      <c r="A1762" s="54">
        <f>COUNTIF($C$3:C1762,"Да")</f>
        <v>19</v>
      </c>
      <c r="B1762" s="53">
        <f t="shared" si="55"/>
        <v>47160</v>
      </c>
      <c r="C1762" s="53" t="str">
        <f>IF(ISERROR(VLOOKUP(B1762,Оп28_BYN→RUB!$C$3:$C$24,1,0)),"Нет","Да")</f>
        <v>Нет</v>
      </c>
      <c r="D1762" s="54">
        <f t="shared" si="54"/>
        <v>365</v>
      </c>
      <c r="E1762" s="55">
        <f>('Все выпуски'!$J$4*'Все выпуски'!$J$8)*((VLOOKUP(IF(C1762="Нет",VLOOKUP(A1762,Оп28_BYN→RUB!$A$2:$C$24,3,0),VLOOKUP((A1762-1),Оп28_BYN→RUB!$A$2:$C$24,3,0)),$B$2:$G$1990,5,0)-VLOOKUP(B1762,$B$2:$G$1990,5,0))/365+(VLOOKUP(IF(C1762="Нет",VLOOKUP(A1762,Оп28_BYN→RUB!$A$2:$C$24,3,0),VLOOKUP((A1762-1),Оп28_BYN→RUB!$A$2:$C$24,3,0)),$B$2:$G$1990,6,0)-VLOOKUP(B1762,$B$2:$G$1990,6,0))/366)</f>
        <v>46.882085252117278</v>
      </c>
      <c r="F1762" s="54">
        <f>COUNTIF(D1763:$D$1990,365)</f>
        <v>228</v>
      </c>
      <c r="G1762" s="54">
        <f>COUNTIF(D1763:$D$1990,366)</f>
        <v>0</v>
      </c>
    </row>
    <row r="1763" spans="1:7" x14ac:dyDescent="0.25">
      <c r="A1763" s="54">
        <f>COUNTIF($C$3:C1763,"Да")</f>
        <v>19</v>
      </c>
      <c r="B1763" s="53">
        <f t="shared" si="55"/>
        <v>47161</v>
      </c>
      <c r="C1763" s="53" t="str">
        <f>IF(ISERROR(VLOOKUP(B1763,Оп28_BYN→RUB!$C$3:$C$24,1,0)),"Нет","Да")</f>
        <v>Нет</v>
      </c>
      <c r="D1763" s="54">
        <f t="shared" si="54"/>
        <v>365</v>
      </c>
      <c r="E1763" s="55">
        <f>('Все выпуски'!$J$4*'Все выпуски'!$J$8)*((VLOOKUP(IF(C1763="Нет",VLOOKUP(A1763,Оп28_BYN→RUB!$A$2:$C$24,3,0),VLOOKUP((A1763-1),Оп28_BYN→RUB!$A$2:$C$24,3,0)),$B$2:$G$1990,5,0)-VLOOKUP(B1763,$B$2:$G$1990,5,0))/365+(VLOOKUP(IF(C1763="Нет",VLOOKUP(A1763,Оп28_BYN→RUB!$A$2:$C$24,3,0),VLOOKUP((A1763-1),Оп28_BYN→RUB!$A$2:$C$24,3,0)),$B$2:$G$1990,6,0)-VLOOKUP(B1763,$B$2:$G$1990,6,0))/366)</f>
        <v>53.57952600241974</v>
      </c>
      <c r="F1763" s="54">
        <f>COUNTIF(D1764:$D$1990,365)</f>
        <v>227</v>
      </c>
      <c r="G1763" s="54">
        <f>COUNTIF(D1764:$D$1990,366)</f>
        <v>0</v>
      </c>
    </row>
    <row r="1764" spans="1:7" x14ac:dyDescent="0.25">
      <c r="A1764" s="54">
        <f>COUNTIF($C$3:C1764,"Да")</f>
        <v>19</v>
      </c>
      <c r="B1764" s="53">
        <f t="shared" si="55"/>
        <v>47162</v>
      </c>
      <c r="C1764" s="53" t="str">
        <f>IF(ISERROR(VLOOKUP(B1764,Оп28_BYN→RUB!$C$3:$C$24,1,0)),"Нет","Да")</f>
        <v>Нет</v>
      </c>
      <c r="D1764" s="54">
        <f t="shared" si="54"/>
        <v>365</v>
      </c>
      <c r="E1764" s="55">
        <f>('Все выпуски'!$J$4*'Все выпуски'!$J$8)*((VLOOKUP(IF(C1764="Нет",VLOOKUP(A1764,Оп28_BYN→RUB!$A$2:$C$24,3,0),VLOOKUP((A1764-1),Оп28_BYN→RUB!$A$2:$C$24,3,0)),$B$2:$G$1990,5,0)-VLOOKUP(B1764,$B$2:$G$1990,5,0))/365+(VLOOKUP(IF(C1764="Нет",VLOOKUP(A1764,Оп28_BYN→RUB!$A$2:$C$24,3,0),VLOOKUP((A1764-1),Оп28_BYN→RUB!$A$2:$C$24,3,0)),$B$2:$G$1990,6,0)-VLOOKUP(B1764,$B$2:$G$1990,6,0))/366)</f>
        <v>60.276966752722203</v>
      </c>
      <c r="F1764" s="54">
        <f>COUNTIF(D1765:$D$1990,365)</f>
        <v>226</v>
      </c>
      <c r="G1764" s="54">
        <f>COUNTIF(D1765:$D$1990,366)</f>
        <v>0</v>
      </c>
    </row>
    <row r="1765" spans="1:7" x14ac:dyDescent="0.25">
      <c r="A1765" s="54">
        <f>COUNTIF($C$3:C1765,"Да")</f>
        <v>19</v>
      </c>
      <c r="B1765" s="53">
        <f t="shared" si="55"/>
        <v>47163</v>
      </c>
      <c r="C1765" s="53" t="str">
        <f>IF(ISERROR(VLOOKUP(B1765,Оп28_BYN→RUB!$C$3:$C$24,1,0)),"Нет","Да")</f>
        <v>Нет</v>
      </c>
      <c r="D1765" s="54">
        <f t="shared" si="54"/>
        <v>365</v>
      </c>
      <c r="E1765" s="55">
        <f>('Все выпуски'!$J$4*'Все выпуски'!$J$8)*((VLOOKUP(IF(C1765="Нет",VLOOKUP(A1765,Оп28_BYN→RUB!$A$2:$C$24,3,0),VLOOKUP((A1765-1),Оп28_BYN→RUB!$A$2:$C$24,3,0)),$B$2:$G$1990,5,0)-VLOOKUP(B1765,$B$2:$G$1990,5,0))/365+(VLOOKUP(IF(C1765="Нет",VLOOKUP(A1765,Оп28_BYN→RUB!$A$2:$C$24,3,0),VLOOKUP((A1765-1),Оп28_BYN→RUB!$A$2:$C$24,3,0)),$B$2:$G$1990,6,0)-VLOOKUP(B1765,$B$2:$G$1990,6,0))/366)</f>
        <v>66.974407503024665</v>
      </c>
      <c r="F1765" s="54">
        <f>COUNTIF(D1766:$D$1990,365)</f>
        <v>225</v>
      </c>
      <c r="G1765" s="54">
        <f>COUNTIF(D1766:$D$1990,366)</f>
        <v>0</v>
      </c>
    </row>
    <row r="1766" spans="1:7" x14ac:dyDescent="0.25">
      <c r="A1766" s="54">
        <f>COUNTIF($C$3:C1766,"Да")</f>
        <v>19</v>
      </c>
      <c r="B1766" s="53">
        <f t="shared" si="55"/>
        <v>47164</v>
      </c>
      <c r="C1766" s="53" t="str">
        <f>IF(ISERROR(VLOOKUP(B1766,Оп28_BYN→RUB!$C$3:$C$24,1,0)),"Нет","Да")</f>
        <v>Нет</v>
      </c>
      <c r="D1766" s="54">
        <f t="shared" si="54"/>
        <v>365</v>
      </c>
      <c r="E1766" s="55">
        <f>('Все выпуски'!$J$4*'Все выпуски'!$J$8)*((VLOOKUP(IF(C1766="Нет",VLOOKUP(A1766,Оп28_BYN→RUB!$A$2:$C$24,3,0),VLOOKUP((A1766-1),Оп28_BYN→RUB!$A$2:$C$24,3,0)),$B$2:$G$1990,5,0)-VLOOKUP(B1766,$B$2:$G$1990,5,0))/365+(VLOOKUP(IF(C1766="Нет",VLOOKUP(A1766,Оп28_BYN→RUB!$A$2:$C$24,3,0),VLOOKUP((A1766-1),Оп28_BYN→RUB!$A$2:$C$24,3,0)),$B$2:$G$1990,6,0)-VLOOKUP(B1766,$B$2:$G$1990,6,0))/366)</f>
        <v>73.671848253327141</v>
      </c>
      <c r="F1766" s="54">
        <f>COUNTIF(D1767:$D$1990,365)</f>
        <v>224</v>
      </c>
      <c r="G1766" s="54">
        <f>COUNTIF(D1767:$D$1990,366)</f>
        <v>0</v>
      </c>
    </row>
    <row r="1767" spans="1:7" x14ac:dyDescent="0.25">
      <c r="A1767" s="54">
        <f>COUNTIF($C$3:C1767,"Да")</f>
        <v>19</v>
      </c>
      <c r="B1767" s="53">
        <f t="shared" si="55"/>
        <v>47165</v>
      </c>
      <c r="C1767" s="53" t="str">
        <f>IF(ISERROR(VLOOKUP(B1767,Оп28_BYN→RUB!$C$3:$C$24,1,0)),"Нет","Да")</f>
        <v>Нет</v>
      </c>
      <c r="D1767" s="54">
        <f t="shared" si="54"/>
        <v>365</v>
      </c>
      <c r="E1767" s="55">
        <f>('Все выпуски'!$J$4*'Все выпуски'!$J$8)*((VLOOKUP(IF(C1767="Нет",VLOOKUP(A1767,Оп28_BYN→RUB!$A$2:$C$24,3,0),VLOOKUP((A1767-1),Оп28_BYN→RUB!$A$2:$C$24,3,0)),$B$2:$G$1990,5,0)-VLOOKUP(B1767,$B$2:$G$1990,5,0))/365+(VLOOKUP(IF(C1767="Нет",VLOOKUP(A1767,Оп28_BYN→RUB!$A$2:$C$24,3,0),VLOOKUP((A1767-1),Оп28_BYN→RUB!$A$2:$C$24,3,0)),$B$2:$G$1990,6,0)-VLOOKUP(B1767,$B$2:$G$1990,6,0))/366)</f>
        <v>80.369289003629603</v>
      </c>
      <c r="F1767" s="54">
        <f>COUNTIF(D1768:$D$1990,365)</f>
        <v>223</v>
      </c>
      <c r="G1767" s="54">
        <f>COUNTIF(D1768:$D$1990,366)</f>
        <v>0</v>
      </c>
    </row>
    <row r="1768" spans="1:7" x14ac:dyDescent="0.25">
      <c r="A1768" s="54">
        <f>COUNTIF($C$3:C1768,"Да")</f>
        <v>19</v>
      </c>
      <c r="B1768" s="53">
        <f t="shared" si="55"/>
        <v>47166</v>
      </c>
      <c r="C1768" s="53" t="str">
        <f>IF(ISERROR(VLOOKUP(B1768,Оп28_BYN→RUB!$C$3:$C$24,1,0)),"Нет","Да")</f>
        <v>Нет</v>
      </c>
      <c r="D1768" s="54">
        <f t="shared" si="54"/>
        <v>365</v>
      </c>
      <c r="E1768" s="55">
        <f>('Все выпуски'!$J$4*'Все выпуски'!$J$8)*((VLOOKUP(IF(C1768="Нет",VLOOKUP(A1768,Оп28_BYN→RUB!$A$2:$C$24,3,0),VLOOKUP((A1768-1),Оп28_BYN→RUB!$A$2:$C$24,3,0)),$B$2:$G$1990,5,0)-VLOOKUP(B1768,$B$2:$G$1990,5,0))/365+(VLOOKUP(IF(C1768="Нет",VLOOKUP(A1768,Оп28_BYN→RUB!$A$2:$C$24,3,0),VLOOKUP((A1768-1),Оп28_BYN→RUB!$A$2:$C$24,3,0)),$B$2:$G$1990,6,0)-VLOOKUP(B1768,$B$2:$G$1990,6,0))/366)</f>
        <v>87.06672975393208</v>
      </c>
      <c r="F1768" s="54">
        <f>COUNTIF(D1769:$D$1990,365)</f>
        <v>222</v>
      </c>
      <c r="G1768" s="54">
        <f>COUNTIF(D1769:$D$1990,366)</f>
        <v>0</v>
      </c>
    </row>
    <row r="1769" spans="1:7" x14ac:dyDescent="0.25">
      <c r="A1769" s="54">
        <f>COUNTIF($C$3:C1769,"Да")</f>
        <v>19</v>
      </c>
      <c r="B1769" s="53">
        <f t="shared" si="55"/>
        <v>47167</v>
      </c>
      <c r="C1769" s="53" t="str">
        <f>IF(ISERROR(VLOOKUP(B1769,Оп28_BYN→RUB!$C$3:$C$24,1,0)),"Нет","Да")</f>
        <v>Нет</v>
      </c>
      <c r="D1769" s="54">
        <f t="shared" si="54"/>
        <v>365</v>
      </c>
      <c r="E1769" s="55">
        <f>('Все выпуски'!$J$4*'Все выпуски'!$J$8)*((VLOOKUP(IF(C1769="Нет",VLOOKUP(A1769,Оп28_BYN→RUB!$A$2:$C$24,3,0),VLOOKUP((A1769-1),Оп28_BYN→RUB!$A$2:$C$24,3,0)),$B$2:$G$1990,5,0)-VLOOKUP(B1769,$B$2:$G$1990,5,0))/365+(VLOOKUP(IF(C1769="Нет",VLOOKUP(A1769,Оп28_BYN→RUB!$A$2:$C$24,3,0),VLOOKUP((A1769-1),Оп28_BYN→RUB!$A$2:$C$24,3,0)),$B$2:$G$1990,6,0)-VLOOKUP(B1769,$B$2:$G$1990,6,0))/366)</f>
        <v>93.764170504234556</v>
      </c>
      <c r="F1769" s="54">
        <f>COUNTIF(D1770:$D$1990,365)</f>
        <v>221</v>
      </c>
      <c r="G1769" s="54">
        <f>COUNTIF(D1770:$D$1990,366)</f>
        <v>0</v>
      </c>
    </row>
    <row r="1770" spans="1:7" x14ac:dyDescent="0.25">
      <c r="A1770" s="54">
        <f>COUNTIF($C$3:C1770,"Да")</f>
        <v>19</v>
      </c>
      <c r="B1770" s="53">
        <f t="shared" si="55"/>
        <v>47168</v>
      </c>
      <c r="C1770" s="53" t="str">
        <f>IF(ISERROR(VLOOKUP(B1770,Оп28_BYN→RUB!$C$3:$C$24,1,0)),"Нет","Да")</f>
        <v>Нет</v>
      </c>
      <c r="D1770" s="54">
        <f t="shared" si="54"/>
        <v>365</v>
      </c>
      <c r="E1770" s="55">
        <f>('Все выпуски'!$J$4*'Все выпуски'!$J$8)*((VLOOKUP(IF(C1770="Нет",VLOOKUP(A1770,Оп28_BYN→RUB!$A$2:$C$24,3,0),VLOOKUP((A1770-1),Оп28_BYN→RUB!$A$2:$C$24,3,0)),$B$2:$G$1990,5,0)-VLOOKUP(B1770,$B$2:$G$1990,5,0))/365+(VLOOKUP(IF(C1770="Нет",VLOOKUP(A1770,Оп28_BYN→RUB!$A$2:$C$24,3,0),VLOOKUP((A1770-1),Оп28_BYN→RUB!$A$2:$C$24,3,0)),$B$2:$G$1990,6,0)-VLOOKUP(B1770,$B$2:$G$1990,6,0))/366)</f>
        <v>100.461611254537</v>
      </c>
      <c r="F1770" s="54">
        <f>COUNTIF(D1771:$D$1990,365)</f>
        <v>220</v>
      </c>
      <c r="G1770" s="54">
        <f>COUNTIF(D1771:$D$1990,366)</f>
        <v>0</v>
      </c>
    </row>
    <row r="1771" spans="1:7" x14ac:dyDescent="0.25">
      <c r="A1771" s="54">
        <f>COUNTIF($C$3:C1771,"Да")</f>
        <v>19</v>
      </c>
      <c r="B1771" s="53">
        <f t="shared" si="55"/>
        <v>47169</v>
      </c>
      <c r="C1771" s="53" t="str">
        <f>IF(ISERROR(VLOOKUP(B1771,Оп28_BYN→RUB!$C$3:$C$24,1,0)),"Нет","Да")</f>
        <v>Нет</v>
      </c>
      <c r="D1771" s="54">
        <f t="shared" si="54"/>
        <v>365</v>
      </c>
      <c r="E1771" s="55">
        <f>('Все выпуски'!$J$4*'Все выпуски'!$J$8)*((VLOOKUP(IF(C1771="Нет",VLOOKUP(A1771,Оп28_BYN→RUB!$A$2:$C$24,3,0),VLOOKUP((A1771-1),Оп28_BYN→RUB!$A$2:$C$24,3,0)),$B$2:$G$1990,5,0)-VLOOKUP(B1771,$B$2:$G$1990,5,0))/365+(VLOOKUP(IF(C1771="Нет",VLOOKUP(A1771,Оп28_BYN→RUB!$A$2:$C$24,3,0),VLOOKUP((A1771-1),Оп28_BYN→RUB!$A$2:$C$24,3,0)),$B$2:$G$1990,6,0)-VLOOKUP(B1771,$B$2:$G$1990,6,0))/366)</f>
        <v>107.15905200483948</v>
      </c>
      <c r="F1771" s="54">
        <f>COUNTIF(D1772:$D$1990,365)</f>
        <v>219</v>
      </c>
      <c r="G1771" s="54">
        <f>COUNTIF(D1772:$D$1990,366)</f>
        <v>0</v>
      </c>
    </row>
    <row r="1772" spans="1:7" x14ac:dyDescent="0.25">
      <c r="A1772" s="54">
        <f>COUNTIF($C$3:C1772,"Да")</f>
        <v>19</v>
      </c>
      <c r="B1772" s="53">
        <f t="shared" si="55"/>
        <v>47170</v>
      </c>
      <c r="C1772" s="53" t="str">
        <f>IF(ISERROR(VLOOKUP(B1772,Оп28_BYN→RUB!$C$3:$C$24,1,0)),"Нет","Да")</f>
        <v>Нет</v>
      </c>
      <c r="D1772" s="54">
        <f t="shared" si="54"/>
        <v>365</v>
      </c>
      <c r="E1772" s="55">
        <f>('Все выпуски'!$J$4*'Все выпуски'!$J$8)*((VLOOKUP(IF(C1772="Нет",VLOOKUP(A1772,Оп28_BYN→RUB!$A$2:$C$24,3,0),VLOOKUP((A1772-1),Оп28_BYN→RUB!$A$2:$C$24,3,0)),$B$2:$G$1990,5,0)-VLOOKUP(B1772,$B$2:$G$1990,5,0))/365+(VLOOKUP(IF(C1772="Нет",VLOOKUP(A1772,Оп28_BYN→RUB!$A$2:$C$24,3,0),VLOOKUP((A1772-1),Оп28_BYN→RUB!$A$2:$C$24,3,0)),$B$2:$G$1990,6,0)-VLOOKUP(B1772,$B$2:$G$1990,6,0))/366)</f>
        <v>113.85649275514196</v>
      </c>
      <c r="F1772" s="54">
        <f>COUNTIF(D1773:$D$1990,365)</f>
        <v>218</v>
      </c>
      <c r="G1772" s="54">
        <f>COUNTIF(D1773:$D$1990,366)</f>
        <v>0</v>
      </c>
    </row>
    <row r="1773" spans="1:7" x14ac:dyDescent="0.25">
      <c r="A1773" s="54">
        <f>COUNTIF($C$3:C1773,"Да")</f>
        <v>19</v>
      </c>
      <c r="B1773" s="53">
        <f t="shared" si="55"/>
        <v>47171</v>
      </c>
      <c r="C1773" s="53" t="str">
        <f>IF(ISERROR(VLOOKUP(B1773,Оп28_BYN→RUB!$C$3:$C$24,1,0)),"Нет","Да")</f>
        <v>Нет</v>
      </c>
      <c r="D1773" s="54">
        <f t="shared" si="54"/>
        <v>365</v>
      </c>
      <c r="E1773" s="55">
        <f>('Все выпуски'!$J$4*'Все выпуски'!$J$8)*((VLOOKUP(IF(C1773="Нет",VLOOKUP(A1773,Оп28_BYN→RUB!$A$2:$C$24,3,0),VLOOKUP((A1773-1),Оп28_BYN→RUB!$A$2:$C$24,3,0)),$B$2:$G$1990,5,0)-VLOOKUP(B1773,$B$2:$G$1990,5,0))/365+(VLOOKUP(IF(C1773="Нет",VLOOKUP(A1773,Оп28_BYN→RUB!$A$2:$C$24,3,0),VLOOKUP((A1773-1),Оп28_BYN→RUB!$A$2:$C$24,3,0)),$B$2:$G$1990,6,0)-VLOOKUP(B1773,$B$2:$G$1990,6,0))/366)</f>
        <v>120.55393350544441</v>
      </c>
      <c r="F1773" s="54">
        <f>COUNTIF(D1774:$D$1990,365)</f>
        <v>217</v>
      </c>
      <c r="G1773" s="54">
        <f>COUNTIF(D1774:$D$1990,366)</f>
        <v>0</v>
      </c>
    </row>
    <row r="1774" spans="1:7" x14ac:dyDescent="0.25">
      <c r="A1774" s="54">
        <f>COUNTIF($C$3:C1774,"Да")</f>
        <v>19</v>
      </c>
      <c r="B1774" s="53">
        <f t="shared" si="55"/>
        <v>47172</v>
      </c>
      <c r="C1774" s="53" t="str">
        <f>IF(ISERROR(VLOOKUP(B1774,Оп28_BYN→RUB!$C$3:$C$24,1,0)),"Нет","Да")</f>
        <v>Нет</v>
      </c>
      <c r="D1774" s="54">
        <f t="shared" si="54"/>
        <v>365</v>
      </c>
      <c r="E1774" s="55">
        <f>('Все выпуски'!$J$4*'Все выпуски'!$J$8)*((VLOOKUP(IF(C1774="Нет",VLOOKUP(A1774,Оп28_BYN→RUB!$A$2:$C$24,3,0),VLOOKUP((A1774-1),Оп28_BYN→RUB!$A$2:$C$24,3,0)),$B$2:$G$1990,5,0)-VLOOKUP(B1774,$B$2:$G$1990,5,0))/365+(VLOOKUP(IF(C1774="Нет",VLOOKUP(A1774,Оп28_BYN→RUB!$A$2:$C$24,3,0),VLOOKUP((A1774-1),Оп28_BYN→RUB!$A$2:$C$24,3,0)),$B$2:$G$1990,6,0)-VLOOKUP(B1774,$B$2:$G$1990,6,0))/366)</f>
        <v>127.25137425574688</v>
      </c>
      <c r="F1774" s="54">
        <f>COUNTIF(D1775:$D$1990,365)</f>
        <v>216</v>
      </c>
      <c r="G1774" s="54">
        <f>COUNTIF(D1775:$D$1990,366)</f>
        <v>0</v>
      </c>
    </row>
    <row r="1775" spans="1:7" x14ac:dyDescent="0.25">
      <c r="A1775" s="54">
        <f>COUNTIF($C$3:C1775,"Да")</f>
        <v>19</v>
      </c>
      <c r="B1775" s="53">
        <f t="shared" si="55"/>
        <v>47173</v>
      </c>
      <c r="C1775" s="53" t="str">
        <f>IF(ISERROR(VLOOKUP(B1775,Оп28_BYN→RUB!$C$3:$C$24,1,0)),"Нет","Да")</f>
        <v>Нет</v>
      </c>
      <c r="D1775" s="54">
        <f t="shared" si="54"/>
        <v>365</v>
      </c>
      <c r="E1775" s="55">
        <f>('Все выпуски'!$J$4*'Все выпуски'!$J$8)*((VLOOKUP(IF(C1775="Нет",VLOOKUP(A1775,Оп28_BYN→RUB!$A$2:$C$24,3,0),VLOOKUP((A1775-1),Оп28_BYN→RUB!$A$2:$C$24,3,0)),$B$2:$G$1990,5,0)-VLOOKUP(B1775,$B$2:$G$1990,5,0))/365+(VLOOKUP(IF(C1775="Нет",VLOOKUP(A1775,Оп28_BYN→RUB!$A$2:$C$24,3,0),VLOOKUP((A1775-1),Оп28_BYN→RUB!$A$2:$C$24,3,0)),$B$2:$G$1990,6,0)-VLOOKUP(B1775,$B$2:$G$1990,6,0))/366)</f>
        <v>133.94881500604933</v>
      </c>
      <c r="F1775" s="54">
        <f>COUNTIF(D1776:$D$1990,365)</f>
        <v>215</v>
      </c>
      <c r="G1775" s="54">
        <f>COUNTIF(D1776:$D$1990,366)</f>
        <v>0</v>
      </c>
    </row>
    <row r="1776" spans="1:7" x14ac:dyDescent="0.25">
      <c r="A1776" s="54">
        <f>COUNTIF($C$3:C1776,"Да")</f>
        <v>19</v>
      </c>
      <c r="B1776" s="53">
        <f t="shared" si="55"/>
        <v>47174</v>
      </c>
      <c r="C1776" s="53" t="str">
        <f>IF(ISERROR(VLOOKUP(B1776,Оп28_BYN→RUB!$C$3:$C$24,1,0)),"Нет","Да")</f>
        <v>Нет</v>
      </c>
      <c r="D1776" s="54">
        <f t="shared" si="54"/>
        <v>365</v>
      </c>
      <c r="E1776" s="55">
        <f>('Все выпуски'!$J$4*'Все выпуски'!$J$8)*((VLOOKUP(IF(C1776="Нет",VLOOKUP(A1776,Оп28_BYN→RUB!$A$2:$C$24,3,0),VLOOKUP((A1776-1),Оп28_BYN→RUB!$A$2:$C$24,3,0)),$B$2:$G$1990,5,0)-VLOOKUP(B1776,$B$2:$G$1990,5,0))/365+(VLOOKUP(IF(C1776="Нет",VLOOKUP(A1776,Оп28_BYN→RUB!$A$2:$C$24,3,0),VLOOKUP((A1776-1),Оп28_BYN→RUB!$A$2:$C$24,3,0)),$B$2:$G$1990,6,0)-VLOOKUP(B1776,$B$2:$G$1990,6,0))/366)</f>
        <v>140.64625575635182</v>
      </c>
      <c r="F1776" s="54">
        <f>COUNTIF(D1777:$D$1990,365)</f>
        <v>214</v>
      </c>
      <c r="G1776" s="54">
        <f>COUNTIF(D1777:$D$1990,366)</f>
        <v>0</v>
      </c>
    </row>
    <row r="1777" spans="1:7" x14ac:dyDescent="0.25">
      <c r="A1777" s="54">
        <f>COUNTIF($C$3:C1777,"Да")</f>
        <v>19</v>
      </c>
      <c r="B1777" s="53">
        <f t="shared" si="55"/>
        <v>47175</v>
      </c>
      <c r="C1777" s="53" t="str">
        <f>IF(ISERROR(VLOOKUP(B1777,Оп28_BYN→RUB!$C$3:$C$24,1,0)),"Нет","Да")</f>
        <v>Нет</v>
      </c>
      <c r="D1777" s="54">
        <f t="shared" si="54"/>
        <v>365</v>
      </c>
      <c r="E1777" s="55">
        <f>('Все выпуски'!$J$4*'Все выпуски'!$J$8)*((VLOOKUP(IF(C1777="Нет",VLOOKUP(A1777,Оп28_BYN→RUB!$A$2:$C$24,3,0),VLOOKUP((A1777-1),Оп28_BYN→RUB!$A$2:$C$24,3,0)),$B$2:$G$1990,5,0)-VLOOKUP(B1777,$B$2:$G$1990,5,0))/365+(VLOOKUP(IF(C1777="Нет",VLOOKUP(A1777,Оп28_BYN→RUB!$A$2:$C$24,3,0),VLOOKUP((A1777-1),Оп28_BYN→RUB!$A$2:$C$24,3,0)),$B$2:$G$1990,6,0)-VLOOKUP(B1777,$B$2:$G$1990,6,0))/366)</f>
        <v>147.34369650665428</v>
      </c>
      <c r="F1777" s="54">
        <f>COUNTIF(D1778:$D$1990,365)</f>
        <v>213</v>
      </c>
      <c r="G1777" s="54">
        <f>COUNTIF(D1778:$D$1990,366)</f>
        <v>0</v>
      </c>
    </row>
    <row r="1778" spans="1:7" x14ac:dyDescent="0.25">
      <c r="A1778" s="54">
        <f>COUNTIF($C$3:C1778,"Да")</f>
        <v>19</v>
      </c>
      <c r="B1778" s="53">
        <f t="shared" si="55"/>
        <v>47176</v>
      </c>
      <c r="C1778" s="53" t="str">
        <f>IF(ISERROR(VLOOKUP(B1778,Оп28_BYN→RUB!$C$3:$C$24,1,0)),"Нет","Да")</f>
        <v>Нет</v>
      </c>
      <c r="D1778" s="54">
        <f t="shared" si="54"/>
        <v>365</v>
      </c>
      <c r="E1778" s="55">
        <f>('Все выпуски'!$J$4*'Все выпуски'!$J$8)*((VLOOKUP(IF(C1778="Нет",VLOOKUP(A1778,Оп28_BYN→RUB!$A$2:$C$24,3,0),VLOOKUP((A1778-1),Оп28_BYN→RUB!$A$2:$C$24,3,0)),$B$2:$G$1990,5,0)-VLOOKUP(B1778,$B$2:$G$1990,5,0))/365+(VLOOKUP(IF(C1778="Нет",VLOOKUP(A1778,Оп28_BYN→RUB!$A$2:$C$24,3,0),VLOOKUP((A1778-1),Оп28_BYN→RUB!$A$2:$C$24,3,0)),$B$2:$G$1990,6,0)-VLOOKUP(B1778,$B$2:$G$1990,6,0))/366)</f>
        <v>154.04113725695677</v>
      </c>
      <c r="F1778" s="54">
        <f>COUNTIF(D1779:$D$1990,365)</f>
        <v>212</v>
      </c>
      <c r="G1778" s="54">
        <f>COUNTIF(D1779:$D$1990,366)</f>
        <v>0</v>
      </c>
    </row>
    <row r="1779" spans="1:7" x14ac:dyDescent="0.25">
      <c r="A1779" s="54">
        <f>COUNTIF($C$3:C1779,"Да")</f>
        <v>19</v>
      </c>
      <c r="B1779" s="53">
        <f t="shared" si="55"/>
        <v>47177</v>
      </c>
      <c r="C1779" s="53" t="str">
        <f>IF(ISERROR(VLOOKUP(B1779,Оп28_BYN→RUB!$C$3:$C$24,1,0)),"Нет","Да")</f>
        <v>Нет</v>
      </c>
      <c r="D1779" s="54">
        <f t="shared" si="54"/>
        <v>365</v>
      </c>
      <c r="E1779" s="55">
        <f>('Все выпуски'!$J$4*'Все выпуски'!$J$8)*((VLOOKUP(IF(C1779="Нет",VLOOKUP(A1779,Оп28_BYN→RUB!$A$2:$C$24,3,0),VLOOKUP((A1779-1),Оп28_BYN→RUB!$A$2:$C$24,3,0)),$B$2:$G$1990,5,0)-VLOOKUP(B1779,$B$2:$G$1990,5,0))/365+(VLOOKUP(IF(C1779="Нет",VLOOKUP(A1779,Оп28_BYN→RUB!$A$2:$C$24,3,0),VLOOKUP((A1779-1),Оп28_BYN→RUB!$A$2:$C$24,3,0)),$B$2:$G$1990,6,0)-VLOOKUP(B1779,$B$2:$G$1990,6,0))/366)</f>
        <v>160.73857800725921</v>
      </c>
      <c r="F1779" s="54">
        <f>COUNTIF(D1780:$D$1990,365)</f>
        <v>211</v>
      </c>
      <c r="G1779" s="54">
        <f>COUNTIF(D1780:$D$1990,366)</f>
        <v>0</v>
      </c>
    </row>
    <row r="1780" spans="1:7" x14ac:dyDescent="0.25">
      <c r="A1780" s="54">
        <f>COUNTIF($C$3:C1780,"Да")</f>
        <v>19</v>
      </c>
      <c r="B1780" s="53">
        <f t="shared" si="55"/>
        <v>47178</v>
      </c>
      <c r="C1780" s="53" t="str">
        <f>IF(ISERROR(VLOOKUP(B1780,Оп28_BYN→RUB!$C$3:$C$24,1,0)),"Нет","Да")</f>
        <v>Нет</v>
      </c>
      <c r="D1780" s="54">
        <f t="shared" si="54"/>
        <v>365</v>
      </c>
      <c r="E1780" s="55">
        <f>('Все выпуски'!$J$4*'Все выпуски'!$J$8)*((VLOOKUP(IF(C1780="Нет",VLOOKUP(A1780,Оп28_BYN→RUB!$A$2:$C$24,3,0),VLOOKUP((A1780-1),Оп28_BYN→RUB!$A$2:$C$24,3,0)),$B$2:$G$1990,5,0)-VLOOKUP(B1780,$B$2:$G$1990,5,0))/365+(VLOOKUP(IF(C1780="Нет",VLOOKUP(A1780,Оп28_BYN→RUB!$A$2:$C$24,3,0),VLOOKUP((A1780-1),Оп28_BYN→RUB!$A$2:$C$24,3,0)),$B$2:$G$1990,6,0)-VLOOKUP(B1780,$B$2:$G$1990,6,0))/366)</f>
        <v>167.43601875756167</v>
      </c>
      <c r="F1780" s="54">
        <f>COUNTIF(D1781:$D$1990,365)</f>
        <v>210</v>
      </c>
      <c r="G1780" s="54">
        <f>COUNTIF(D1781:$D$1990,366)</f>
        <v>0</v>
      </c>
    </row>
    <row r="1781" spans="1:7" x14ac:dyDescent="0.25">
      <c r="A1781" s="54">
        <f>COUNTIF($C$3:C1781,"Да")</f>
        <v>19</v>
      </c>
      <c r="B1781" s="53">
        <f t="shared" si="55"/>
        <v>47179</v>
      </c>
      <c r="C1781" s="53" t="str">
        <f>IF(ISERROR(VLOOKUP(B1781,Оп28_BYN→RUB!$C$3:$C$24,1,0)),"Нет","Да")</f>
        <v>Нет</v>
      </c>
      <c r="D1781" s="54">
        <f t="shared" si="54"/>
        <v>365</v>
      </c>
      <c r="E1781" s="55">
        <f>('Все выпуски'!$J$4*'Все выпуски'!$J$8)*((VLOOKUP(IF(C1781="Нет",VLOOKUP(A1781,Оп28_BYN→RUB!$A$2:$C$24,3,0),VLOOKUP((A1781-1),Оп28_BYN→RUB!$A$2:$C$24,3,0)),$B$2:$G$1990,5,0)-VLOOKUP(B1781,$B$2:$G$1990,5,0))/365+(VLOOKUP(IF(C1781="Нет",VLOOKUP(A1781,Оп28_BYN→RUB!$A$2:$C$24,3,0),VLOOKUP((A1781-1),Оп28_BYN→RUB!$A$2:$C$24,3,0)),$B$2:$G$1990,6,0)-VLOOKUP(B1781,$B$2:$G$1990,6,0))/366)</f>
        <v>174.13345950786416</v>
      </c>
      <c r="F1781" s="54">
        <f>COUNTIF(D1782:$D$1990,365)</f>
        <v>209</v>
      </c>
      <c r="G1781" s="54">
        <f>COUNTIF(D1782:$D$1990,366)</f>
        <v>0</v>
      </c>
    </row>
    <row r="1782" spans="1:7" x14ac:dyDescent="0.25">
      <c r="A1782" s="54">
        <f>COUNTIF($C$3:C1782,"Да")</f>
        <v>19</v>
      </c>
      <c r="B1782" s="53">
        <f t="shared" si="55"/>
        <v>47180</v>
      </c>
      <c r="C1782" s="53" t="str">
        <f>IF(ISERROR(VLOOKUP(B1782,Оп28_BYN→RUB!$C$3:$C$24,1,0)),"Нет","Да")</f>
        <v>Нет</v>
      </c>
      <c r="D1782" s="54">
        <f t="shared" si="54"/>
        <v>365</v>
      </c>
      <c r="E1782" s="55">
        <f>('Все выпуски'!$J$4*'Все выпуски'!$J$8)*((VLOOKUP(IF(C1782="Нет",VLOOKUP(A1782,Оп28_BYN→RUB!$A$2:$C$24,3,0),VLOOKUP((A1782-1),Оп28_BYN→RUB!$A$2:$C$24,3,0)),$B$2:$G$1990,5,0)-VLOOKUP(B1782,$B$2:$G$1990,5,0))/365+(VLOOKUP(IF(C1782="Нет",VLOOKUP(A1782,Оп28_BYN→RUB!$A$2:$C$24,3,0),VLOOKUP((A1782-1),Оп28_BYN→RUB!$A$2:$C$24,3,0)),$B$2:$G$1990,6,0)-VLOOKUP(B1782,$B$2:$G$1990,6,0))/366)</f>
        <v>180.83090025816662</v>
      </c>
      <c r="F1782" s="54">
        <f>COUNTIF(D1783:$D$1990,365)</f>
        <v>208</v>
      </c>
      <c r="G1782" s="54">
        <f>COUNTIF(D1783:$D$1990,366)</f>
        <v>0</v>
      </c>
    </row>
    <row r="1783" spans="1:7" x14ac:dyDescent="0.25">
      <c r="A1783" s="54">
        <f>COUNTIF($C$3:C1783,"Да")</f>
        <v>19</v>
      </c>
      <c r="B1783" s="53">
        <f t="shared" si="55"/>
        <v>47181</v>
      </c>
      <c r="C1783" s="53" t="str">
        <f>IF(ISERROR(VLOOKUP(B1783,Оп28_BYN→RUB!$C$3:$C$24,1,0)),"Нет","Да")</f>
        <v>Нет</v>
      </c>
      <c r="D1783" s="54">
        <f t="shared" si="54"/>
        <v>365</v>
      </c>
      <c r="E1783" s="55">
        <f>('Все выпуски'!$J$4*'Все выпуски'!$J$8)*((VLOOKUP(IF(C1783="Нет",VLOOKUP(A1783,Оп28_BYN→RUB!$A$2:$C$24,3,0),VLOOKUP((A1783-1),Оп28_BYN→RUB!$A$2:$C$24,3,0)),$B$2:$G$1990,5,0)-VLOOKUP(B1783,$B$2:$G$1990,5,0))/365+(VLOOKUP(IF(C1783="Нет",VLOOKUP(A1783,Оп28_BYN→RUB!$A$2:$C$24,3,0),VLOOKUP((A1783-1),Оп28_BYN→RUB!$A$2:$C$24,3,0)),$B$2:$G$1990,6,0)-VLOOKUP(B1783,$B$2:$G$1990,6,0))/366)</f>
        <v>187.52834100846911</v>
      </c>
      <c r="F1783" s="54">
        <f>COUNTIF(D1784:$D$1990,365)</f>
        <v>207</v>
      </c>
      <c r="G1783" s="54">
        <f>COUNTIF(D1784:$D$1990,366)</f>
        <v>0</v>
      </c>
    </row>
    <row r="1784" spans="1:7" x14ac:dyDescent="0.25">
      <c r="A1784" s="54">
        <f>COUNTIF($C$3:C1784,"Да")</f>
        <v>19</v>
      </c>
      <c r="B1784" s="53">
        <f t="shared" si="55"/>
        <v>47182</v>
      </c>
      <c r="C1784" s="53" t="str">
        <f>IF(ISERROR(VLOOKUP(B1784,Оп28_BYN→RUB!$C$3:$C$24,1,0)),"Нет","Да")</f>
        <v>Нет</v>
      </c>
      <c r="D1784" s="54">
        <f t="shared" si="54"/>
        <v>365</v>
      </c>
      <c r="E1784" s="55">
        <f>('Все выпуски'!$J$4*'Все выпуски'!$J$8)*((VLOOKUP(IF(C1784="Нет",VLOOKUP(A1784,Оп28_BYN→RUB!$A$2:$C$24,3,0),VLOOKUP((A1784-1),Оп28_BYN→RUB!$A$2:$C$24,3,0)),$B$2:$G$1990,5,0)-VLOOKUP(B1784,$B$2:$G$1990,5,0))/365+(VLOOKUP(IF(C1784="Нет",VLOOKUP(A1784,Оп28_BYN→RUB!$A$2:$C$24,3,0),VLOOKUP((A1784-1),Оп28_BYN→RUB!$A$2:$C$24,3,0)),$B$2:$G$1990,6,0)-VLOOKUP(B1784,$B$2:$G$1990,6,0))/366)</f>
        <v>194.22578175877157</v>
      </c>
      <c r="F1784" s="54">
        <f>COUNTIF(D1785:$D$1990,365)</f>
        <v>206</v>
      </c>
      <c r="G1784" s="54">
        <f>COUNTIF(D1785:$D$1990,366)</f>
        <v>0</v>
      </c>
    </row>
    <row r="1785" spans="1:7" x14ac:dyDescent="0.25">
      <c r="A1785" s="54">
        <f>COUNTIF($C$3:C1785,"Да")</f>
        <v>19</v>
      </c>
      <c r="B1785" s="53">
        <f t="shared" si="55"/>
        <v>47183</v>
      </c>
      <c r="C1785" s="53" t="str">
        <f>IF(ISERROR(VLOOKUP(B1785,Оп28_BYN→RUB!$C$3:$C$24,1,0)),"Нет","Да")</f>
        <v>Нет</v>
      </c>
      <c r="D1785" s="54">
        <f t="shared" si="54"/>
        <v>365</v>
      </c>
      <c r="E1785" s="55">
        <f>('Все выпуски'!$J$4*'Все выпуски'!$J$8)*((VLOOKUP(IF(C1785="Нет",VLOOKUP(A1785,Оп28_BYN→RUB!$A$2:$C$24,3,0),VLOOKUP((A1785-1),Оп28_BYN→RUB!$A$2:$C$24,3,0)),$B$2:$G$1990,5,0)-VLOOKUP(B1785,$B$2:$G$1990,5,0))/365+(VLOOKUP(IF(C1785="Нет",VLOOKUP(A1785,Оп28_BYN→RUB!$A$2:$C$24,3,0),VLOOKUP((A1785-1),Оп28_BYN→RUB!$A$2:$C$24,3,0)),$B$2:$G$1990,6,0)-VLOOKUP(B1785,$B$2:$G$1990,6,0))/366)</f>
        <v>200.92322250907401</v>
      </c>
      <c r="F1785" s="54">
        <f>COUNTIF(D1786:$D$1990,365)</f>
        <v>205</v>
      </c>
      <c r="G1785" s="54">
        <f>COUNTIF(D1786:$D$1990,366)</f>
        <v>0</v>
      </c>
    </row>
    <row r="1786" spans="1:7" x14ac:dyDescent="0.25">
      <c r="A1786" s="54">
        <f>COUNTIF($C$3:C1786,"Да")</f>
        <v>19</v>
      </c>
      <c r="B1786" s="53">
        <f t="shared" si="55"/>
        <v>47184</v>
      </c>
      <c r="C1786" s="53" t="str">
        <f>IF(ISERROR(VLOOKUP(B1786,Оп28_BYN→RUB!$C$3:$C$24,1,0)),"Нет","Да")</f>
        <v>Нет</v>
      </c>
      <c r="D1786" s="54">
        <f t="shared" si="54"/>
        <v>365</v>
      </c>
      <c r="E1786" s="55">
        <f>('Все выпуски'!$J$4*'Все выпуски'!$J$8)*((VLOOKUP(IF(C1786="Нет",VLOOKUP(A1786,Оп28_BYN→RUB!$A$2:$C$24,3,0),VLOOKUP((A1786-1),Оп28_BYN→RUB!$A$2:$C$24,3,0)),$B$2:$G$1990,5,0)-VLOOKUP(B1786,$B$2:$G$1990,5,0))/365+(VLOOKUP(IF(C1786="Нет",VLOOKUP(A1786,Оп28_BYN→RUB!$A$2:$C$24,3,0),VLOOKUP((A1786-1),Оп28_BYN→RUB!$A$2:$C$24,3,0)),$B$2:$G$1990,6,0)-VLOOKUP(B1786,$B$2:$G$1990,6,0))/366)</f>
        <v>207.6206632593765</v>
      </c>
      <c r="F1786" s="54">
        <f>COUNTIF(D1787:$D$1990,365)</f>
        <v>204</v>
      </c>
      <c r="G1786" s="54">
        <f>COUNTIF(D1787:$D$1990,366)</f>
        <v>0</v>
      </c>
    </row>
    <row r="1787" spans="1:7" x14ac:dyDescent="0.25">
      <c r="A1787" s="54">
        <f>COUNTIF($C$3:C1787,"Да")</f>
        <v>19</v>
      </c>
      <c r="B1787" s="53">
        <f t="shared" si="55"/>
        <v>47185</v>
      </c>
      <c r="C1787" s="53" t="str">
        <f>IF(ISERROR(VLOOKUP(B1787,Оп28_BYN→RUB!$C$3:$C$24,1,0)),"Нет","Да")</f>
        <v>Нет</v>
      </c>
      <c r="D1787" s="54">
        <f t="shared" si="54"/>
        <v>365</v>
      </c>
      <c r="E1787" s="55">
        <f>('Все выпуски'!$J$4*'Все выпуски'!$J$8)*((VLOOKUP(IF(C1787="Нет",VLOOKUP(A1787,Оп28_BYN→RUB!$A$2:$C$24,3,0),VLOOKUP((A1787-1),Оп28_BYN→RUB!$A$2:$C$24,3,0)),$B$2:$G$1990,5,0)-VLOOKUP(B1787,$B$2:$G$1990,5,0))/365+(VLOOKUP(IF(C1787="Нет",VLOOKUP(A1787,Оп28_BYN→RUB!$A$2:$C$24,3,0),VLOOKUP((A1787-1),Оп28_BYN→RUB!$A$2:$C$24,3,0)),$B$2:$G$1990,6,0)-VLOOKUP(B1787,$B$2:$G$1990,6,0))/366)</f>
        <v>214.31810400967896</v>
      </c>
      <c r="F1787" s="54">
        <f>COUNTIF(D1788:$D$1990,365)</f>
        <v>203</v>
      </c>
      <c r="G1787" s="54">
        <f>COUNTIF(D1788:$D$1990,366)</f>
        <v>0</v>
      </c>
    </row>
    <row r="1788" spans="1:7" x14ac:dyDescent="0.25">
      <c r="A1788" s="54">
        <f>COUNTIF($C$3:C1788,"Да")</f>
        <v>19</v>
      </c>
      <c r="B1788" s="53">
        <f t="shared" si="55"/>
        <v>47186</v>
      </c>
      <c r="C1788" s="53" t="str">
        <f>IF(ISERROR(VLOOKUP(B1788,Оп28_BYN→RUB!$C$3:$C$24,1,0)),"Нет","Да")</f>
        <v>Нет</v>
      </c>
      <c r="D1788" s="54">
        <f t="shared" si="54"/>
        <v>365</v>
      </c>
      <c r="E1788" s="55">
        <f>('Все выпуски'!$J$4*'Все выпуски'!$J$8)*((VLOOKUP(IF(C1788="Нет",VLOOKUP(A1788,Оп28_BYN→RUB!$A$2:$C$24,3,0),VLOOKUP((A1788-1),Оп28_BYN→RUB!$A$2:$C$24,3,0)),$B$2:$G$1990,5,0)-VLOOKUP(B1788,$B$2:$G$1990,5,0))/365+(VLOOKUP(IF(C1788="Нет",VLOOKUP(A1788,Оп28_BYN→RUB!$A$2:$C$24,3,0),VLOOKUP((A1788-1),Оп28_BYN→RUB!$A$2:$C$24,3,0)),$B$2:$G$1990,6,0)-VLOOKUP(B1788,$B$2:$G$1990,6,0))/366)</f>
        <v>221.01554475998142</v>
      </c>
      <c r="F1788" s="54">
        <f>COUNTIF(D1789:$D$1990,365)</f>
        <v>202</v>
      </c>
      <c r="G1788" s="54">
        <f>COUNTIF(D1789:$D$1990,366)</f>
        <v>0</v>
      </c>
    </row>
    <row r="1789" spans="1:7" x14ac:dyDescent="0.25">
      <c r="A1789" s="54">
        <f>COUNTIF($C$3:C1789,"Да")</f>
        <v>19</v>
      </c>
      <c r="B1789" s="53">
        <f t="shared" si="55"/>
        <v>47187</v>
      </c>
      <c r="C1789" s="53" t="str">
        <f>IF(ISERROR(VLOOKUP(B1789,Оп28_BYN→RUB!$C$3:$C$24,1,0)),"Нет","Да")</f>
        <v>Нет</v>
      </c>
      <c r="D1789" s="54">
        <f t="shared" si="54"/>
        <v>365</v>
      </c>
      <c r="E1789" s="55">
        <f>('Все выпуски'!$J$4*'Все выпуски'!$J$8)*((VLOOKUP(IF(C1789="Нет",VLOOKUP(A1789,Оп28_BYN→RUB!$A$2:$C$24,3,0),VLOOKUP((A1789-1),Оп28_BYN→RUB!$A$2:$C$24,3,0)),$B$2:$G$1990,5,0)-VLOOKUP(B1789,$B$2:$G$1990,5,0))/365+(VLOOKUP(IF(C1789="Нет",VLOOKUP(A1789,Оп28_BYN→RUB!$A$2:$C$24,3,0),VLOOKUP((A1789-1),Оп28_BYN→RUB!$A$2:$C$24,3,0)),$B$2:$G$1990,6,0)-VLOOKUP(B1789,$B$2:$G$1990,6,0))/366)</f>
        <v>227.71298551028391</v>
      </c>
      <c r="F1789" s="54">
        <f>COUNTIF(D1790:$D$1990,365)</f>
        <v>201</v>
      </c>
      <c r="G1789" s="54">
        <f>COUNTIF(D1790:$D$1990,366)</f>
        <v>0</v>
      </c>
    </row>
    <row r="1790" spans="1:7" x14ac:dyDescent="0.25">
      <c r="A1790" s="54">
        <f>COUNTIF($C$3:C1790,"Да")</f>
        <v>19</v>
      </c>
      <c r="B1790" s="53">
        <f t="shared" si="55"/>
        <v>47188</v>
      </c>
      <c r="C1790" s="53" t="str">
        <f>IF(ISERROR(VLOOKUP(B1790,Оп28_BYN→RUB!$C$3:$C$24,1,0)),"Нет","Да")</f>
        <v>Нет</v>
      </c>
      <c r="D1790" s="54">
        <f t="shared" si="54"/>
        <v>365</v>
      </c>
      <c r="E1790" s="55">
        <f>('Все выпуски'!$J$4*'Все выпуски'!$J$8)*((VLOOKUP(IF(C1790="Нет",VLOOKUP(A1790,Оп28_BYN→RUB!$A$2:$C$24,3,0),VLOOKUP((A1790-1),Оп28_BYN→RUB!$A$2:$C$24,3,0)),$B$2:$G$1990,5,0)-VLOOKUP(B1790,$B$2:$G$1990,5,0))/365+(VLOOKUP(IF(C1790="Нет",VLOOKUP(A1790,Оп28_BYN→RUB!$A$2:$C$24,3,0),VLOOKUP((A1790-1),Оп28_BYN→RUB!$A$2:$C$24,3,0)),$B$2:$G$1990,6,0)-VLOOKUP(B1790,$B$2:$G$1990,6,0))/366)</f>
        <v>234.41042626058635</v>
      </c>
      <c r="F1790" s="54">
        <f>COUNTIF(D1791:$D$1990,365)</f>
        <v>200</v>
      </c>
      <c r="G1790" s="54">
        <f>COUNTIF(D1791:$D$1990,366)</f>
        <v>0</v>
      </c>
    </row>
    <row r="1791" spans="1:7" x14ac:dyDescent="0.25">
      <c r="A1791" s="54">
        <f>COUNTIF($C$3:C1791,"Да")</f>
        <v>19</v>
      </c>
      <c r="B1791" s="53">
        <f t="shared" si="55"/>
        <v>47189</v>
      </c>
      <c r="C1791" s="53" t="str">
        <f>IF(ISERROR(VLOOKUP(B1791,Оп28_BYN→RUB!$C$3:$C$24,1,0)),"Нет","Да")</f>
        <v>Нет</v>
      </c>
      <c r="D1791" s="54">
        <f t="shared" si="54"/>
        <v>365</v>
      </c>
      <c r="E1791" s="55">
        <f>('Все выпуски'!$J$4*'Все выпуски'!$J$8)*((VLOOKUP(IF(C1791="Нет",VLOOKUP(A1791,Оп28_BYN→RUB!$A$2:$C$24,3,0),VLOOKUP((A1791-1),Оп28_BYN→RUB!$A$2:$C$24,3,0)),$B$2:$G$1990,5,0)-VLOOKUP(B1791,$B$2:$G$1990,5,0))/365+(VLOOKUP(IF(C1791="Нет",VLOOKUP(A1791,Оп28_BYN→RUB!$A$2:$C$24,3,0),VLOOKUP((A1791-1),Оп28_BYN→RUB!$A$2:$C$24,3,0)),$B$2:$G$1990,6,0)-VLOOKUP(B1791,$B$2:$G$1990,6,0))/366)</f>
        <v>241.10786701088881</v>
      </c>
      <c r="F1791" s="54">
        <f>COUNTIF(D1792:$D$1990,365)</f>
        <v>199</v>
      </c>
      <c r="G1791" s="54">
        <f>COUNTIF(D1792:$D$1990,366)</f>
        <v>0</v>
      </c>
    </row>
    <row r="1792" spans="1:7" x14ac:dyDescent="0.25">
      <c r="A1792" s="54">
        <f>COUNTIF($C$3:C1792,"Да")</f>
        <v>19</v>
      </c>
      <c r="B1792" s="53">
        <f t="shared" si="55"/>
        <v>47190</v>
      </c>
      <c r="C1792" s="53" t="str">
        <f>IF(ISERROR(VLOOKUP(B1792,Оп28_BYN→RUB!$C$3:$C$24,1,0)),"Нет","Да")</f>
        <v>Нет</v>
      </c>
      <c r="D1792" s="54">
        <f t="shared" si="54"/>
        <v>365</v>
      </c>
      <c r="E1792" s="55">
        <f>('Все выпуски'!$J$4*'Все выпуски'!$J$8)*((VLOOKUP(IF(C1792="Нет",VLOOKUP(A1792,Оп28_BYN→RUB!$A$2:$C$24,3,0),VLOOKUP((A1792-1),Оп28_BYN→RUB!$A$2:$C$24,3,0)),$B$2:$G$1990,5,0)-VLOOKUP(B1792,$B$2:$G$1990,5,0))/365+(VLOOKUP(IF(C1792="Нет",VLOOKUP(A1792,Оп28_BYN→RUB!$A$2:$C$24,3,0),VLOOKUP((A1792-1),Оп28_BYN→RUB!$A$2:$C$24,3,0)),$B$2:$G$1990,6,0)-VLOOKUP(B1792,$B$2:$G$1990,6,0))/366)</f>
        <v>247.8053077611913</v>
      </c>
      <c r="F1792" s="54">
        <f>COUNTIF(D1793:$D$1990,365)</f>
        <v>198</v>
      </c>
      <c r="G1792" s="54">
        <f>COUNTIF(D1793:$D$1990,366)</f>
        <v>0</v>
      </c>
    </row>
    <row r="1793" spans="1:7" x14ac:dyDescent="0.25">
      <c r="A1793" s="54">
        <f>COUNTIF($C$3:C1793,"Да")</f>
        <v>19</v>
      </c>
      <c r="B1793" s="53">
        <f t="shared" si="55"/>
        <v>47191</v>
      </c>
      <c r="C1793" s="53" t="str">
        <f>IF(ISERROR(VLOOKUP(B1793,Оп28_BYN→RUB!$C$3:$C$24,1,0)),"Нет","Да")</f>
        <v>Нет</v>
      </c>
      <c r="D1793" s="54">
        <f t="shared" si="54"/>
        <v>365</v>
      </c>
      <c r="E1793" s="55">
        <f>('Все выпуски'!$J$4*'Все выпуски'!$J$8)*((VLOOKUP(IF(C1793="Нет",VLOOKUP(A1793,Оп28_BYN→RUB!$A$2:$C$24,3,0),VLOOKUP((A1793-1),Оп28_BYN→RUB!$A$2:$C$24,3,0)),$B$2:$G$1990,5,0)-VLOOKUP(B1793,$B$2:$G$1990,5,0))/365+(VLOOKUP(IF(C1793="Нет",VLOOKUP(A1793,Оп28_BYN→RUB!$A$2:$C$24,3,0),VLOOKUP((A1793-1),Оп28_BYN→RUB!$A$2:$C$24,3,0)),$B$2:$G$1990,6,0)-VLOOKUP(B1793,$B$2:$G$1990,6,0))/366)</f>
        <v>254.50274851149376</v>
      </c>
      <c r="F1793" s="54">
        <f>COUNTIF(D1794:$D$1990,365)</f>
        <v>197</v>
      </c>
      <c r="G1793" s="54">
        <f>COUNTIF(D1794:$D$1990,366)</f>
        <v>0</v>
      </c>
    </row>
    <row r="1794" spans="1:7" x14ac:dyDescent="0.25">
      <c r="A1794" s="54">
        <f>COUNTIF($C$3:C1794,"Да")</f>
        <v>19</v>
      </c>
      <c r="B1794" s="53">
        <f t="shared" si="55"/>
        <v>47192</v>
      </c>
      <c r="C1794" s="53" t="str">
        <f>IF(ISERROR(VLOOKUP(B1794,Оп28_BYN→RUB!$C$3:$C$24,1,0)),"Нет","Да")</f>
        <v>Нет</v>
      </c>
      <c r="D1794" s="54">
        <f t="shared" si="54"/>
        <v>365</v>
      </c>
      <c r="E1794" s="55">
        <f>('Все выпуски'!$J$4*'Все выпуски'!$J$8)*((VLOOKUP(IF(C1794="Нет",VLOOKUP(A1794,Оп28_BYN→RUB!$A$2:$C$24,3,0),VLOOKUP((A1794-1),Оп28_BYN→RUB!$A$2:$C$24,3,0)),$B$2:$G$1990,5,0)-VLOOKUP(B1794,$B$2:$G$1990,5,0))/365+(VLOOKUP(IF(C1794="Нет",VLOOKUP(A1794,Оп28_BYN→RUB!$A$2:$C$24,3,0),VLOOKUP((A1794-1),Оп28_BYN→RUB!$A$2:$C$24,3,0)),$B$2:$G$1990,6,0)-VLOOKUP(B1794,$B$2:$G$1990,6,0))/366)</f>
        <v>261.20018926179625</v>
      </c>
      <c r="F1794" s="54">
        <f>COUNTIF(D1795:$D$1990,365)</f>
        <v>196</v>
      </c>
      <c r="G1794" s="54">
        <f>COUNTIF(D1795:$D$1990,366)</f>
        <v>0</v>
      </c>
    </row>
    <row r="1795" spans="1:7" x14ac:dyDescent="0.25">
      <c r="A1795" s="54">
        <f>COUNTIF($C$3:C1795,"Да")</f>
        <v>19</v>
      </c>
      <c r="B1795" s="53">
        <f t="shared" si="55"/>
        <v>47193</v>
      </c>
      <c r="C1795" s="53" t="str">
        <f>IF(ISERROR(VLOOKUP(B1795,Оп28_BYN→RUB!$C$3:$C$24,1,0)),"Нет","Да")</f>
        <v>Нет</v>
      </c>
      <c r="D1795" s="54">
        <f t="shared" ref="D1795:D1858" si="56">IF(MOD(YEAR(B1795),4)=0,366,365)</f>
        <v>365</v>
      </c>
      <c r="E1795" s="55">
        <f>('Все выпуски'!$J$4*'Все выпуски'!$J$8)*((VLOOKUP(IF(C1795="Нет",VLOOKUP(A1795,Оп28_BYN→RUB!$A$2:$C$24,3,0),VLOOKUP((A1795-1),Оп28_BYN→RUB!$A$2:$C$24,3,0)),$B$2:$G$1990,5,0)-VLOOKUP(B1795,$B$2:$G$1990,5,0))/365+(VLOOKUP(IF(C1795="Нет",VLOOKUP(A1795,Оп28_BYN→RUB!$A$2:$C$24,3,0),VLOOKUP((A1795-1),Оп28_BYN→RUB!$A$2:$C$24,3,0)),$B$2:$G$1990,6,0)-VLOOKUP(B1795,$B$2:$G$1990,6,0))/366)</f>
        <v>267.89763001209866</v>
      </c>
      <c r="F1795" s="54">
        <f>COUNTIF(D1796:$D$1990,365)</f>
        <v>195</v>
      </c>
      <c r="G1795" s="54">
        <f>COUNTIF(D1796:$D$1990,366)</f>
        <v>0</v>
      </c>
    </row>
    <row r="1796" spans="1:7" x14ac:dyDescent="0.25">
      <c r="A1796" s="54">
        <f>COUNTIF($C$3:C1796,"Да")</f>
        <v>19</v>
      </c>
      <c r="B1796" s="53">
        <f t="shared" ref="B1796:B1859" si="57">B1795+1</f>
        <v>47194</v>
      </c>
      <c r="C1796" s="53" t="str">
        <f>IF(ISERROR(VLOOKUP(B1796,Оп28_BYN→RUB!$C$3:$C$24,1,0)),"Нет","Да")</f>
        <v>Нет</v>
      </c>
      <c r="D1796" s="54">
        <f t="shared" si="56"/>
        <v>365</v>
      </c>
      <c r="E1796" s="55">
        <f>('Все выпуски'!$J$4*'Все выпуски'!$J$8)*((VLOOKUP(IF(C1796="Нет",VLOOKUP(A1796,Оп28_BYN→RUB!$A$2:$C$24,3,0),VLOOKUP((A1796-1),Оп28_BYN→RUB!$A$2:$C$24,3,0)),$B$2:$G$1990,5,0)-VLOOKUP(B1796,$B$2:$G$1990,5,0))/365+(VLOOKUP(IF(C1796="Нет",VLOOKUP(A1796,Оп28_BYN→RUB!$A$2:$C$24,3,0),VLOOKUP((A1796-1),Оп28_BYN→RUB!$A$2:$C$24,3,0)),$B$2:$G$1990,6,0)-VLOOKUP(B1796,$B$2:$G$1990,6,0))/366)</f>
        <v>274.59507076240118</v>
      </c>
      <c r="F1796" s="54">
        <f>COUNTIF(D1797:$D$1990,365)</f>
        <v>194</v>
      </c>
      <c r="G1796" s="54">
        <f>COUNTIF(D1797:$D$1990,366)</f>
        <v>0</v>
      </c>
    </row>
    <row r="1797" spans="1:7" x14ac:dyDescent="0.25">
      <c r="A1797" s="54">
        <f>COUNTIF($C$3:C1797,"Да")</f>
        <v>19</v>
      </c>
      <c r="B1797" s="53">
        <f t="shared" si="57"/>
        <v>47195</v>
      </c>
      <c r="C1797" s="53" t="str">
        <f>IF(ISERROR(VLOOKUP(B1797,Оп28_BYN→RUB!$C$3:$C$24,1,0)),"Нет","Да")</f>
        <v>Нет</v>
      </c>
      <c r="D1797" s="54">
        <f t="shared" si="56"/>
        <v>365</v>
      </c>
      <c r="E1797" s="55">
        <f>('Все выпуски'!$J$4*'Все выпуски'!$J$8)*((VLOOKUP(IF(C1797="Нет",VLOOKUP(A1797,Оп28_BYN→RUB!$A$2:$C$24,3,0),VLOOKUP((A1797-1),Оп28_BYN→RUB!$A$2:$C$24,3,0)),$B$2:$G$1990,5,0)-VLOOKUP(B1797,$B$2:$G$1990,5,0))/365+(VLOOKUP(IF(C1797="Нет",VLOOKUP(A1797,Оп28_BYN→RUB!$A$2:$C$24,3,0),VLOOKUP((A1797-1),Оп28_BYN→RUB!$A$2:$C$24,3,0)),$B$2:$G$1990,6,0)-VLOOKUP(B1797,$B$2:$G$1990,6,0))/366)</f>
        <v>281.29251151270364</v>
      </c>
      <c r="F1797" s="54">
        <f>COUNTIF(D1798:$D$1990,365)</f>
        <v>193</v>
      </c>
      <c r="G1797" s="54">
        <f>COUNTIF(D1798:$D$1990,366)</f>
        <v>0</v>
      </c>
    </row>
    <row r="1798" spans="1:7" x14ac:dyDescent="0.25">
      <c r="A1798" s="54">
        <f>COUNTIF($C$3:C1798,"Да")</f>
        <v>19</v>
      </c>
      <c r="B1798" s="53">
        <f t="shared" si="57"/>
        <v>47196</v>
      </c>
      <c r="C1798" s="53" t="str">
        <f>IF(ISERROR(VLOOKUP(B1798,Оп28_BYN→RUB!$C$3:$C$24,1,0)),"Нет","Да")</f>
        <v>Нет</v>
      </c>
      <c r="D1798" s="54">
        <f t="shared" si="56"/>
        <v>365</v>
      </c>
      <c r="E1798" s="55">
        <f>('Все выпуски'!$J$4*'Все выпуски'!$J$8)*((VLOOKUP(IF(C1798="Нет",VLOOKUP(A1798,Оп28_BYN→RUB!$A$2:$C$24,3,0),VLOOKUP((A1798-1),Оп28_BYN→RUB!$A$2:$C$24,3,0)),$B$2:$G$1990,5,0)-VLOOKUP(B1798,$B$2:$G$1990,5,0))/365+(VLOOKUP(IF(C1798="Нет",VLOOKUP(A1798,Оп28_BYN→RUB!$A$2:$C$24,3,0),VLOOKUP((A1798-1),Оп28_BYN→RUB!$A$2:$C$24,3,0)),$B$2:$G$1990,6,0)-VLOOKUP(B1798,$B$2:$G$1990,6,0))/366)</f>
        <v>287.9899522630061</v>
      </c>
      <c r="F1798" s="54">
        <f>COUNTIF(D1799:$D$1990,365)</f>
        <v>192</v>
      </c>
      <c r="G1798" s="54">
        <f>COUNTIF(D1799:$D$1990,366)</f>
        <v>0</v>
      </c>
    </row>
    <row r="1799" spans="1:7" x14ac:dyDescent="0.25">
      <c r="A1799" s="54">
        <f>COUNTIF($C$3:C1799,"Да")</f>
        <v>19</v>
      </c>
      <c r="B1799" s="53">
        <f t="shared" si="57"/>
        <v>47197</v>
      </c>
      <c r="C1799" s="53" t="str">
        <f>IF(ISERROR(VLOOKUP(B1799,Оп28_BYN→RUB!$C$3:$C$24,1,0)),"Нет","Да")</f>
        <v>Нет</v>
      </c>
      <c r="D1799" s="54">
        <f t="shared" si="56"/>
        <v>365</v>
      </c>
      <c r="E1799" s="55">
        <f>('Все выпуски'!$J$4*'Все выпуски'!$J$8)*((VLOOKUP(IF(C1799="Нет",VLOOKUP(A1799,Оп28_BYN→RUB!$A$2:$C$24,3,0),VLOOKUP((A1799-1),Оп28_BYN→RUB!$A$2:$C$24,3,0)),$B$2:$G$1990,5,0)-VLOOKUP(B1799,$B$2:$G$1990,5,0))/365+(VLOOKUP(IF(C1799="Нет",VLOOKUP(A1799,Оп28_BYN→RUB!$A$2:$C$24,3,0),VLOOKUP((A1799-1),Оп28_BYN→RUB!$A$2:$C$24,3,0)),$B$2:$G$1990,6,0)-VLOOKUP(B1799,$B$2:$G$1990,6,0))/366)</f>
        <v>294.68739301330857</v>
      </c>
      <c r="F1799" s="54">
        <f>COUNTIF(D1800:$D$1990,365)</f>
        <v>191</v>
      </c>
      <c r="G1799" s="54">
        <f>COUNTIF(D1800:$D$1990,366)</f>
        <v>0</v>
      </c>
    </row>
    <row r="1800" spans="1:7" x14ac:dyDescent="0.25">
      <c r="A1800" s="54">
        <f>COUNTIF($C$3:C1800,"Да")</f>
        <v>19</v>
      </c>
      <c r="B1800" s="53">
        <f t="shared" si="57"/>
        <v>47198</v>
      </c>
      <c r="C1800" s="53" t="str">
        <f>IF(ISERROR(VLOOKUP(B1800,Оп28_BYN→RUB!$C$3:$C$24,1,0)),"Нет","Да")</f>
        <v>Нет</v>
      </c>
      <c r="D1800" s="54">
        <f t="shared" si="56"/>
        <v>365</v>
      </c>
      <c r="E1800" s="55">
        <f>('Все выпуски'!$J$4*'Все выпуски'!$J$8)*((VLOOKUP(IF(C1800="Нет",VLOOKUP(A1800,Оп28_BYN→RUB!$A$2:$C$24,3,0),VLOOKUP((A1800-1),Оп28_BYN→RUB!$A$2:$C$24,3,0)),$B$2:$G$1990,5,0)-VLOOKUP(B1800,$B$2:$G$1990,5,0))/365+(VLOOKUP(IF(C1800="Нет",VLOOKUP(A1800,Оп28_BYN→RUB!$A$2:$C$24,3,0),VLOOKUP((A1800-1),Оп28_BYN→RUB!$A$2:$C$24,3,0)),$B$2:$G$1990,6,0)-VLOOKUP(B1800,$B$2:$G$1990,6,0))/366)</f>
        <v>301.38483376361103</v>
      </c>
      <c r="F1800" s="54">
        <f>COUNTIF(D1801:$D$1990,365)</f>
        <v>190</v>
      </c>
      <c r="G1800" s="54">
        <f>COUNTIF(D1801:$D$1990,366)</f>
        <v>0</v>
      </c>
    </row>
    <row r="1801" spans="1:7" x14ac:dyDescent="0.25">
      <c r="A1801" s="54">
        <f>COUNTIF($C$3:C1801,"Да")</f>
        <v>19</v>
      </c>
      <c r="B1801" s="53">
        <f t="shared" si="57"/>
        <v>47199</v>
      </c>
      <c r="C1801" s="53" t="str">
        <f>IF(ISERROR(VLOOKUP(B1801,Оп28_BYN→RUB!$C$3:$C$24,1,0)),"Нет","Да")</f>
        <v>Нет</v>
      </c>
      <c r="D1801" s="54">
        <f t="shared" si="56"/>
        <v>365</v>
      </c>
      <c r="E1801" s="55">
        <f>('Все выпуски'!$J$4*'Все выпуски'!$J$8)*((VLOOKUP(IF(C1801="Нет",VLOOKUP(A1801,Оп28_BYN→RUB!$A$2:$C$24,3,0),VLOOKUP((A1801-1),Оп28_BYN→RUB!$A$2:$C$24,3,0)),$B$2:$G$1990,5,0)-VLOOKUP(B1801,$B$2:$G$1990,5,0))/365+(VLOOKUP(IF(C1801="Нет",VLOOKUP(A1801,Оп28_BYN→RUB!$A$2:$C$24,3,0),VLOOKUP((A1801-1),Оп28_BYN→RUB!$A$2:$C$24,3,0)),$B$2:$G$1990,6,0)-VLOOKUP(B1801,$B$2:$G$1990,6,0))/366)</f>
        <v>308.08227451391355</v>
      </c>
      <c r="F1801" s="54">
        <f>COUNTIF(D1802:$D$1990,365)</f>
        <v>189</v>
      </c>
      <c r="G1801" s="54">
        <f>COUNTIF(D1802:$D$1990,366)</f>
        <v>0</v>
      </c>
    </row>
    <row r="1802" spans="1:7" x14ac:dyDescent="0.25">
      <c r="A1802" s="54">
        <f>COUNTIF($C$3:C1802,"Да")</f>
        <v>19</v>
      </c>
      <c r="B1802" s="53">
        <f t="shared" si="57"/>
        <v>47200</v>
      </c>
      <c r="C1802" s="53" t="str">
        <f>IF(ISERROR(VLOOKUP(B1802,Оп28_BYN→RUB!$C$3:$C$24,1,0)),"Нет","Да")</f>
        <v>Нет</v>
      </c>
      <c r="D1802" s="54">
        <f t="shared" si="56"/>
        <v>365</v>
      </c>
      <c r="E1802" s="55">
        <f>('Все выпуски'!$J$4*'Все выпуски'!$J$8)*((VLOOKUP(IF(C1802="Нет",VLOOKUP(A1802,Оп28_BYN→RUB!$A$2:$C$24,3,0),VLOOKUP((A1802-1),Оп28_BYN→RUB!$A$2:$C$24,3,0)),$B$2:$G$1990,5,0)-VLOOKUP(B1802,$B$2:$G$1990,5,0))/365+(VLOOKUP(IF(C1802="Нет",VLOOKUP(A1802,Оп28_BYN→RUB!$A$2:$C$24,3,0),VLOOKUP((A1802-1),Оп28_BYN→RUB!$A$2:$C$24,3,0)),$B$2:$G$1990,6,0)-VLOOKUP(B1802,$B$2:$G$1990,6,0))/366)</f>
        <v>314.77971526421595</v>
      </c>
      <c r="F1802" s="54">
        <f>COUNTIF(D1803:$D$1990,365)</f>
        <v>188</v>
      </c>
      <c r="G1802" s="54">
        <f>COUNTIF(D1803:$D$1990,366)</f>
        <v>0</v>
      </c>
    </row>
    <row r="1803" spans="1:7" x14ac:dyDescent="0.25">
      <c r="A1803" s="54">
        <f>COUNTIF($C$3:C1803,"Да")</f>
        <v>19</v>
      </c>
      <c r="B1803" s="53">
        <f t="shared" si="57"/>
        <v>47201</v>
      </c>
      <c r="C1803" s="53" t="str">
        <f>IF(ISERROR(VLOOKUP(B1803,Оп28_BYN→RUB!$C$3:$C$24,1,0)),"Нет","Да")</f>
        <v>Нет</v>
      </c>
      <c r="D1803" s="54">
        <f t="shared" si="56"/>
        <v>365</v>
      </c>
      <c r="E1803" s="55">
        <f>('Все выпуски'!$J$4*'Все выпуски'!$J$8)*((VLOOKUP(IF(C1803="Нет",VLOOKUP(A1803,Оп28_BYN→RUB!$A$2:$C$24,3,0),VLOOKUP((A1803-1),Оп28_BYN→RUB!$A$2:$C$24,3,0)),$B$2:$G$1990,5,0)-VLOOKUP(B1803,$B$2:$G$1990,5,0))/365+(VLOOKUP(IF(C1803="Нет",VLOOKUP(A1803,Оп28_BYN→RUB!$A$2:$C$24,3,0),VLOOKUP((A1803-1),Оп28_BYN→RUB!$A$2:$C$24,3,0)),$B$2:$G$1990,6,0)-VLOOKUP(B1803,$B$2:$G$1990,6,0))/366)</f>
        <v>321.47715601451841</v>
      </c>
      <c r="F1803" s="54">
        <f>COUNTIF(D1804:$D$1990,365)</f>
        <v>187</v>
      </c>
      <c r="G1803" s="54">
        <f>COUNTIF(D1804:$D$1990,366)</f>
        <v>0</v>
      </c>
    </row>
    <row r="1804" spans="1:7" x14ac:dyDescent="0.25">
      <c r="A1804" s="54">
        <f>COUNTIF($C$3:C1804,"Да")</f>
        <v>19</v>
      </c>
      <c r="B1804" s="53">
        <f t="shared" si="57"/>
        <v>47202</v>
      </c>
      <c r="C1804" s="53" t="str">
        <f>IF(ISERROR(VLOOKUP(B1804,Оп28_BYN→RUB!$C$3:$C$24,1,0)),"Нет","Да")</f>
        <v>Нет</v>
      </c>
      <c r="D1804" s="54">
        <f t="shared" si="56"/>
        <v>365</v>
      </c>
      <c r="E1804" s="55">
        <f>('Все выпуски'!$J$4*'Все выпуски'!$J$8)*((VLOOKUP(IF(C1804="Нет",VLOOKUP(A1804,Оп28_BYN→RUB!$A$2:$C$24,3,0),VLOOKUP((A1804-1),Оп28_BYN→RUB!$A$2:$C$24,3,0)),$B$2:$G$1990,5,0)-VLOOKUP(B1804,$B$2:$G$1990,5,0))/365+(VLOOKUP(IF(C1804="Нет",VLOOKUP(A1804,Оп28_BYN→RUB!$A$2:$C$24,3,0),VLOOKUP((A1804-1),Оп28_BYN→RUB!$A$2:$C$24,3,0)),$B$2:$G$1990,6,0)-VLOOKUP(B1804,$B$2:$G$1990,6,0))/366)</f>
        <v>328.17459676482093</v>
      </c>
      <c r="F1804" s="54">
        <f>COUNTIF(D1805:$D$1990,365)</f>
        <v>186</v>
      </c>
      <c r="G1804" s="54">
        <f>COUNTIF(D1805:$D$1990,366)</f>
        <v>0</v>
      </c>
    </row>
    <row r="1805" spans="1:7" x14ac:dyDescent="0.25">
      <c r="A1805" s="54">
        <f>COUNTIF($C$3:C1805,"Да")</f>
        <v>19</v>
      </c>
      <c r="B1805" s="53">
        <f t="shared" si="57"/>
        <v>47203</v>
      </c>
      <c r="C1805" s="53" t="str">
        <f>IF(ISERROR(VLOOKUP(B1805,Оп28_BYN→RUB!$C$3:$C$24,1,0)),"Нет","Да")</f>
        <v>Нет</v>
      </c>
      <c r="D1805" s="54">
        <f t="shared" si="56"/>
        <v>365</v>
      </c>
      <c r="E1805" s="55">
        <f>('Все выпуски'!$J$4*'Все выпуски'!$J$8)*((VLOOKUP(IF(C1805="Нет",VLOOKUP(A1805,Оп28_BYN→RUB!$A$2:$C$24,3,0),VLOOKUP((A1805-1),Оп28_BYN→RUB!$A$2:$C$24,3,0)),$B$2:$G$1990,5,0)-VLOOKUP(B1805,$B$2:$G$1990,5,0))/365+(VLOOKUP(IF(C1805="Нет",VLOOKUP(A1805,Оп28_BYN→RUB!$A$2:$C$24,3,0),VLOOKUP((A1805-1),Оп28_BYN→RUB!$A$2:$C$24,3,0)),$B$2:$G$1990,6,0)-VLOOKUP(B1805,$B$2:$G$1990,6,0))/366)</f>
        <v>334.87203751512334</v>
      </c>
      <c r="F1805" s="54">
        <f>COUNTIF(D1806:$D$1990,365)</f>
        <v>185</v>
      </c>
      <c r="G1805" s="54">
        <f>COUNTIF(D1806:$D$1990,366)</f>
        <v>0</v>
      </c>
    </row>
    <row r="1806" spans="1:7" x14ac:dyDescent="0.25">
      <c r="A1806" s="54">
        <f>COUNTIF($C$3:C1806,"Да")</f>
        <v>19</v>
      </c>
      <c r="B1806" s="53">
        <f t="shared" si="57"/>
        <v>47204</v>
      </c>
      <c r="C1806" s="53" t="str">
        <f>IF(ISERROR(VLOOKUP(B1806,Оп28_BYN→RUB!$C$3:$C$24,1,0)),"Нет","Да")</f>
        <v>Нет</v>
      </c>
      <c r="D1806" s="54">
        <f t="shared" si="56"/>
        <v>365</v>
      </c>
      <c r="E1806" s="55">
        <f>('Все выпуски'!$J$4*'Все выпуски'!$J$8)*((VLOOKUP(IF(C1806="Нет",VLOOKUP(A1806,Оп28_BYN→RUB!$A$2:$C$24,3,0),VLOOKUP((A1806-1),Оп28_BYN→RUB!$A$2:$C$24,3,0)),$B$2:$G$1990,5,0)-VLOOKUP(B1806,$B$2:$G$1990,5,0))/365+(VLOOKUP(IF(C1806="Нет",VLOOKUP(A1806,Оп28_BYN→RUB!$A$2:$C$24,3,0),VLOOKUP((A1806-1),Оп28_BYN→RUB!$A$2:$C$24,3,0)),$B$2:$G$1990,6,0)-VLOOKUP(B1806,$B$2:$G$1990,6,0))/366)</f>
        <v>341.56947826542586</v>
      </c>
      <c r="F1806" s="54">
        <f>COUNTIF(D1807:$D$1990,365)</f>
        <v>184</v>
      </c>
      <c r="G1806" s="54">
        <f>COUNTIF(D1807:$D$1990,366)</f>
        <v>0</v>
      </c>
    </row>
    <row r="1807" spans="1:7" x14ac:dyDescent="0.25">
      <c r="A1807" s="54">
        <f>COUNTIF($C$3:C1807,"Да")</f>
        <v>19</v>
      </c>
      <c r="B1807" s="53">
        <f t="shared" si="57"/>
        <v>47205</v>
      </c>
      <c r="C1807" s="53" t="str">
        <f>IF(ISERROR(VLOOKUP(B1807,Оп28_BYN→RUB!$C$3:$C$24,1,0)),"Нет","Да")</f>
        <v>Нет</v>
      </c>
      <c r="D1807" s="54">
        <f t="shared" si="56"/>
        <v>365</v>
      </c>
      <c r="E1807" s="55">
        <f>('Все выпуски'!$J$4*'Все выпуски'!$J$8)*((VLOOKUP(IF(C1807="Нет",VLOOKUP(A1807,Оп28_BYN→RUB!$A$2:$C$24,3,0),VLOOKUP((A1807-1),Оп28_BYN→RUB!$A$2:$C$24,3,0)),$B$2:$G$1990,5,0)-VLOOKUP(B1807,$B$2:$G$1990,5,0))/365+(VLOOKUP(IF(C1807="Нет",VLOOKUP(A1807,Оп28_BYN→RUB!$A$2:$C$24,3,0),VLOOKUP((A1807-1),Оп28_BYN→RUB!$A$2:$C$24,3,0)),$B$2:$G$1990,6,0)-VLOOKUP(B1807,$B$2:$G$1990,6,0))/366)</f>
        <v>348.26691901572832</v>
      </c>
      <c r="F1807" s="54">
        <f>COUNTIF(D1808:$D$1990,365)</f>
        <v>183</v>
      </c>
      <c r="G1807" s="54">
        <f>COUNTIF(D1808:$D$1990,366)</f>
        <v>0</v>
      </c>
    </row>
    <row r="1808" spans="1:7" x14ac:dyDescent="0.25">
      <c r="A1808" s="54">
        <f>COUNTIF($C$3:C1808,"Да")</f>
        <v>19</v>
      </c>
      <c r="B1808" s="53">
        <f t="shared" si="57"/>
        <v>47206</v>
      </c>
      <c r="C1808" s="53" t="str">
        <f>IF(ISERROR(VLOOKUP(B1808,Оп28_BYN→RUB!$C$3:$C$24,1,0)),"Нет","Да")</f>
        <v>Нет</v>
      </c>
      <c r="D1808" s="54">
        <f t="shared" si="56"/>
        <v>365</v>
      </c>
      <c r="E1808" s="55">
        <f>('Все выпуски'!$J$4*'Все выпуски'!$J$8)*((VLOOKUP(IF(C1808="Нет",VLOOKUP(A1808,Оп28_BYN→RUB!$A$2:$C$24,3,0),VLOOKUP((A1808-1),Оп28_BYN→RUB!$A$2:$C$24,3,0)),$B$2:$G$1990,5,0)-VLOOKUP(B1808,$B$2:$G$1990,5,0))/365+(VLOOKUP(IF(C1808="Нет",VLOOKUP(A1808,Оп28_BYN→RUB!$A$2:$C$24,3,0),VLOOKUP((A1808-1),Оп28_BYN→RUB!$A$2:$C$24,3,0)),$B$2:$G$1990,6,0)-VLOOKUP(B1808,$B$2:$G$1990,6,0))/366)</f>
        <v>354.96435976603073</v>
      </c>
      <c r="F1808" s="54">
        <f>COUNTIF(D1809:$D$1990,365)</f>
        <v>182</v>
      </c>
      <c r="G1808" s="54">
        <f>COUNTIF(D1809:$D$1990,366)</f>
        <v>0</v>
      </c>
    </row>
    <row r="1809" spans="1:7" x14ac:dyDescent="0.25">
      <c r="A1809" s="54">
        <f>COUNTIF($C$3:C1809,"Да")</f>
        <v>19</v>
      </c>
      <c r="B1809" s="53">
        <f t="shared" si="57"/>
        <v>47207</v>
      </c>
      <c r="C1809" s="53" t="str">
        <f>IF(ISERROR(VLOOKUP(B1809,Оп28_BYN→RUB!$C$3:$C$24,1,0)),"Нет","Да")</f>
        <v>Нет</v>
      </c>
      <c r="D1809" s="54">
        <f t="shared" si="56"/>
        <v>365</v>
      </c>
      <c r="E1809" s="55">
        <f>('Все выпуски'!$J$4*'Все выпуски'!$J$8)*((VLOOKUP(IF(C1809="Нет",VLOOKUP(A1809,Оп28_BYN→RUB!$A$2:$C$24,3,0),VLOOKUP((A1809-1),Оп28_BYN→RUB!$A$2:$C$24,3,0)),$B$2:$G$1990,5,0)-VLOOKUP(B1809,$B$2:$G$1990,5,0))/365+(VLOOKUP(IF(C1809="Нет",VLOOKUP(A1809,Оп28_BYN→RUB!$A$2:$C$24,3,0),VLOOKUP((A1809-1),Оп28_BYN→RUB!$A$2:$C$24,3,0)),$B$2:$G$1990,6,0)-VLOOKUP(B1809,$B$2:$G$1990,6,0))/366)</f>
        <v>361.66180051633324</v>
      </c>
      <c r="F1809" s="54">
        <f>COUNTIF(D1810:$D$1990,365)</f>
        <v>181</v>
      </c>
      <c r="G1809" s="54">
        <f>COUNTIF(D1810:$D$1990,366)</f>
        <v>0</v>
      </c>
    </row>
    <row r="1810" spans="1:7" x14ac:dyDescent="0.25">
      <c r="A1810" s="54">
        <f>COUNTIF($C$3:C1810,"Да")</f>
        <v>19</v>
      </c>
      <c r="B1810" s="53">
        <f t="shared" si="57"/>
        <v>47208</v>
      </c>
      <c r="C1810" s="53" t="str">
        <f>IF(ISERROR(VLOOKUP(B1810,Оп28_BYN→RUB!$C$3:$C$24,1,0)),"Нет","Да")</f>
        <v>Нет</v>
      </c>
      <c r="D1810" s="54">
        <f t="shared" si="56"/>
        <v>365</v>
      </c>
      <c r="E1810" s="55">
        <f>('Все выпуски'!$J$4*'Все выпуски'!$J$8)*((VLOOKUP(IF(C1810="Нет",VLOOKUP(A1810,Оп28_BYN→RUB!$A$2:$C$24,3,0),VLOOKUP((A1810-1),Оп28_BYN→RUB!$A$2:$C$24,3,0)),$B$2:$G$1990,5,0)-VLOOKUP(B1810,$B$2:$G$1990,5,0))/365+(VLOOKUP(IF(C1810="Нет",VLOOKUP(A1810,Оп28_BYN→RUB!$A$2:$C$24,3,0),VLOOKUP((A1810-1),Оп28_BYN→RUB!$A$2:$C$24,3,0)),$B$2:$G$1990,6,0)-VLOOKUP(B1810,$B$2:$G$1990,6,0))/366)</f>
        <v>368.35924126663571</v>
      </c>
      <c r="F1810" s="54">
        <f>COUNTIF(D1811:$D$1990,365)</f>
        <v>180</v>
      </c>
      <c r="G1810" s="54">
        <f>COUNTIF(D1811:$D$1990,366)</f>
        <v>0</v>
      </c>
    </row>
    <row r="1811" spans="1:7" x14ac:dyDescent="0.25">
      <c r="A1811" s="54">
        <f>COUNTIF($C$3:C1811,"Да")</f>
        <v>19</v>
      </c>
      <c r="B1811" s="53">
        <f t="shared" si="57"/>
        <v>47209</v>
      </c>
      <c r="C1811" s="53" t="str">
        <f>IF(ISERROR(VLOOKUP(B1811,Оп28_BYN→RUB!$C$3:$C$24,1,0)),"Нет","Да")</f>
        <v>Нет</v>
      </c>
      <c r="D1811" s="54">
        <f t="shared" si="56"/>
        <v>365</v>
      </c>
      <c r="E1811" s="55">
        <f>('Все выпуски'!$J$4*'Все выпуски'!$J$8)*((VLOOKUP(IF(C1811="Нет",VLOOKUP(A1811,Оп28_BYN→RUB!$A$2:$C$24,3,0),VLOOKUP((A1811-1),Оп28_BYN→RUB!$A$2:$C$24,3,0)),$B$2:$G$1990,5,0)-VLOOKUP(B1811,$B$2:$G$1990,5,0))/365+(VLOOKUP(IF(C1811="Нет",VLOOKUP(A1811,Оп28_BYN→RUB!$A$2:$C$24,3,0),VLOOKUP((A1811-1),Оп28_BYN→RUB!$A$2:$C$24,3,0)),$B$2:$G$1990,6,0)-VLOOKUP(B1811,$B$2:$G$1990,6,0))/366)</f>
        <v>375.05668201693823</v>
      </c>
      <c r="F1811" s="54">
        <f>COUNTIF(D1812:$D$1990,365)</f>
        <v>179</v>
      </c>
      <c r="G1811" s="54">
        <f>COUNTIF(D1812:$D$1990,366)</f>
        <v>0</v>
      </c>
    </row>
    <row r="1812" spans="1:7" x14ac:dyDescent="0.25">
      <c r="A1812" s="54">
        <f>COUNTIF($C$3:C1812,"Да")</f>
        <v>19</v>
      </c>
      <c r="B1812" s="53">
        <f t="shared" si="57"/>
        <v>47210</v>
      </c>
      <c r="C1812" s="53" t="str">
        <f>IF(ISERROR(VLOOKUP(B1812,Оп28_BYN→RUB!$C$3:$C$24,1,0)),"Нет","Да")</f>
        <v>Нет</v>
      </c>
      <c r="D1812" s="54">
        <f t="shared" si="56"/>
        <v>365</v>
      </c>
      <c r="E1812" s="55">
        <f>('Все выпуски'!$J$4*'Все выпуски'!$J$8)*((VLOOKUP(IF(C1812="Нет",VLOOKUP(A1812,Оп28_BYN→RUB!$A$2:$C$24,3,0),VLOOKUP((A1812-1),Оп28_BYN→RUB!$A$2:$C$24,3,0)),$B$2:$G$1990,5,0)-VLOOKUP(B1812,$B$2:$G$1990,5,0))/365+(VLOOKUP(IF(C1812="Нет",VLOOKUP(A1812,Оп28_BYN→RUB!$A$2:$C$24,3,0),VLOOKUP((A1812-1),Оп28_BYN→RUB!$A$2:$C$24,3,0)),$B$2:$G$1990,6,0)-VLOOKUP(B1812,$B$2:$G$1990,6,0))/366)</f>
        <v>381.75412276724063</v>
      </c>
      <c r="F1812" s="54">
        <f>COUNTIF(D1813:$D$1990,365)</f>
        <v>178</v>
      </c>
      <c r="G1812" s="54">
        <f>COUNTIF(D1813:$D$1990,366)</f>
        <v>0</v>
      </c>
    </row>
    <row r="1813" spans="1:7" x14ac:dyDescent="0.25">
      <c r="A1813" s="54">
        <f>COUNTIF($C$3:C1813,"Да")</f>
        <v>19</v>
      </c>
      <c r="B1813" s="53">
        <f t="shared" si="57"/>
        <v>47211</v>
      </c>
      <c r="C1813" s="53" t="str">
        <f>IF(ISERROR(VLOOKUP(B1813,Оп28_BYN→RUB!$C$3:$C$24,1,0)),"Нет","Да")</f>
        <v>Нет</v>
      </c>
      <c r="D1813" s="54">
        <f t="shared" si="56"/>
        <v>365</v>
      </c>
      <c r="E1813" s="55">
        <f>('Все выпуски'!$J$4*'Все выпуски'!$J$8)*((VLOOKUP(IF(C1813="Нет",VLOOKUP(A1813,Оп28_BYN→RUB!$A$2:$C$24,3,0),VLOOKUP((A1813-1),Оп28_BYN→RUB!$A$2:$C$24,3,0)),$B$2:$G$1990,5,0)-VLOOKUP(B1813,$B$2:$G$1990,5,0))/365+(VLOOKUP(IF(C1813="Нет",VLOOKUP(A1813,Оп28_BYN→RUB!$A$2:$C$24,3,0),VLOOKUP((A1813-1),Оп28_BYN→RUB!$A$2:$C$24,3,0)),$B$2:$G$1990,6,0)-VLOOKUP(B1813,$B$2:$G$1990,6,0))/366)</f>
        <v>388.45156351754315</v>
      </c>
      <c r="F1813" s="54">
        <f>COUNTIF(D1814:$D$1990,365)</f>
        <v>177</v>
      </c>
      <c r="G1813" s="54">
        <f>COUNTIF(D1814:$D$1990,366)</f>
        <v>0</v>
      </c>
    </row>
    <row r="1814" spans="1:7" x14ac:dyDescent="0.25">
      <c r="A1814" s="54">
        <f>COUNTIF($C$3:C1814,"Да")</f>
        <v>19</v>
      </c>
      <c r="B1814" s="53">
        <f t="shared" si="57"/>
        <v>47212</v>
      </c>
      <c r="C1814" s="53" t="str">
        <f>IF(ISERROR(VLOOKUP(B1814,Оп28_BYN→RUB!$C$3:$C$24,1,0)),"Нет","Да")</f>
        <v>Нет</v>
      </c>
      <c r="D1814" s="54">
        <f t="shared" si="56"/>
        <v>365</v>
      </c>
      <c r="E1814" s="55">
        <f>('Все выпуски'!$J$4*'Все выпуски'!$J$8)*((VLOOKUP(IF(C1814="Нет",VLOOKUP(A1814,Оп28_BYN→RUB!$A$2:$C$24,3,0),VLOOKUP((A1814-1),Оп28_BYN→RUB!$A$2:$C$24,3,0)),$B$2:$G$1990,5,0)-VLOOKUP(B1814,$B$2:$G$1990,5,0))/365+(VLOOKUP(IF(C1814="Нет",VLOOKUP(A1814,Оп28_BYN→RUB!$A$2:$C$24,3,0),VLOOKUP((A1814-1),Оп28_BYN→RUB!$A$2:$C$24,3,0)),$B$2:$G$1990,6,0)-VLOOKUP(B1814,$B$2:$G$1990,6,0))/366)</f>
        <v>395.14900426784561</v>
      </c>
      <c r="F1814" s="54">
        <f>COUNTIF(D1815:$D$1990,365)</f>
        <v>176</v>
      </c>
      <c r="G1814" s="54">
        <f>COUNTIF(D1815:$D$1990,366)</f>
        <v>0</v>
      </c>
    </row>
    <row r="1815" spans="1:7" x14ac:dyDescent="0.25">
      <c r="A1815" s="54">
        <f>COUNTIF($C$3:C1815,"Да")</f>
        <v>19</v>
      </c>
      <c r="B1815" s="53">
        <f t="shared" si="57"/>
        <v>47213</v>
      </c>
      <c r="C1815" s="53" t="str">
        <f>IF(ISERROR(VLOOKUP(B1815,Оп28_BYN→RUB!$C$3:$C$24,1,0)),"Нет","Да")</f>
        <v>Нет</v>
      </c>
      <c r="D1815" s="54">
        <f t="shared" si="56"/>
        <v>365</v>
      </c>
      <c r="E1815" s="55">
        <f>('Все выпуски'!$J$4*'Все выпуски'!$J$8)*((VLOOKUP(IF(C1815="Нет",VLOOKUP(A1815,Оп28_BYN→RUB!$A$2:$C$24,3,0),VLOOKUP((A1815-1),Оп28_BYN→RUB!$A$2:$C$24,3,0)),$B$2:$G$1990,5,0)-VLOOKUP(B1815,$B$2:$G$1990,5,0))/365+(VLOOKUP(IF(C1815="Нет",VLOOKUP(A1815,Оп28_BYN→RUB!$A$2:$C$24,3,0),VLOOKUP((A1815-1),Оп28_BYN→RUB!$A$2:$C$24,3,0)),$B$2:$G$1990,6,0)-VLOOKUP(B1815,$B$2:$G$1990,6,0))/366)</f>
        <v>401.84644501814802</v>
      </c>
      <c r="F1815" s="54">
        <f>COUNTIF(D1816:$D$1990,365)</f>
        <v>175</v>
      </c>
      <c r="G1815" s="54">
        <f>COUNTIF(D1816:$D$1990,366)</f>
        <v>0</v>
      </c>
    </row>
    <row r="1816" spans="1:7" x14ac:dyDescent="0.25">
      <c r="A1816" s="54">
        <f>COUNTIF($C$3:C1816,"Да")</f>
        <v>19</v>
      </c>
      <c r="B1816" s="53">
        <f t="shared" si="57"/>
        <v>47214</v>
      </c>
      <c r="C1816" s="53" t="str">
        <f>IF(ISERROR(VLOOKUP(B1816,Оп28_BYN→RUB!$C$3:$C$24,1,0)),"Нет","Да")</f>
        <v>Нет</v>
      </c>
      <c r="D1816" s="54">
        <f t="shared" si="56"/>
        <v>365</v>
      </c>
      <c r="E1816" s="55">
        <f>('Все выпуски'!$J$4*'Все выпуски'!$J$8)*((VLOOKUP(IF(C1816="Нет",VLOOKUP(A1816,Оп28_BYN→RUB!$A$2:$C$24,3,0),VLOOKUP((A1816-1),Оп28_BYN→RUB!$A$2:$C$24,3,0)),$B$2:$G$1990,5,0)-VLOOKUP(B1816,$B$2:$G$1990,5,0))/365+(VLOOKUP(IF(C1816="Нет",VLOOKUP(A1816,Оп28_BYN→RUB!$A$2:$C$24,3,0),VLOOKUP((A1816-1),Оп28_BYN→RUB!$A$2:$C$24,3,0)),$B$2:$G$1990,6,0)-VLOOKUP(B1816,$B$2:$G$1990,6,0))/366)</f>
        <v>408.54388576845054</v>
      </c>
      <c r="F1816" s="54">
        <f>COUNTIF(D1817:$D$1990,365)</f>
        <v>174</v>
      </c>
      <c r="G1816" s="54">
        <f>COUNTIF(D1817:$D$1990,366)</f>
        <v>0</v>
      </c>
    </row>
    <row r="1817" spans="1:7" x14ac:dyDescent="0.25">
      <c r="A1817" s="54">
        <f>COUNTIF($C$3:C1817,"Да")</f>
        <v>19</v>
      </c>
      <c r="B1817" s="53">
        <f t="shared" si="57"/>
        <v>47215</v>
      </c>
      <c r="C1817" s="53" t="str">
        <f>IF(ISERROR(VLOOKUP(B1817,Оп28_BYN→RUB!$C$3:$C$24,1,0)),"Нет","Да")</f>
        <v>Нет</v>
      </c>
      <c r="D1817" s="54">
        <f t="shared" si="56"/>
        <v>365</v>
      </c>
      <c r="E1817" s="55">
        <f>('Все выпуски'!$J$4*'Все выпуски'!$J$8)*((VLOOKUP(IF(C1817="Нет",VLOOKUP(A1817,Оп28_BYN→RUB!$A$2:$C$24,3,0),VLOOKUP((A1817-1),Оп28_BYN→RUB!$A$2:$C$24,3,0)),$B$2:$G$1990,5,0)-VLOOKUP(B1817,$B$2:$G$1990,5,0))/365+(VLOOKUP(IF(C1817="Нет",VLOOKUP(A1817,Оп28_BYN→RUB!$A$2:$C$24,3,0),VLOOKUP((A1817-1),Оп28_BYN→RUB!$A$2:$C$24,3,0)),$B$2:$G$1990,6,0)-VLOOKUP(B1817,$B$2:$G$1990,6,0))/366)</f>
        <v>415.241326518753</v>
      </c>
      <c r="F1817" s="54">
        <f>COUNTIF(D1818:$D$1990,365)</f>
        <v>173</v>
      </c>
      <c r="G1817" s="54">
        <f>COUNTIF(D1818:$D$1990,366)</f>
        <v>0</v>
      </c>
    </row>
    <row r="1818" spans="1:7" x14ac:dyDescent="0.25">
      <c r="A1818" s="54">
        <f>COUNTIF($C$3:C1818,"Да")</f>
        <v>19</v>
      </c>
      <c r="B1818" s="53">
        <f t="shared" si="57"/>
        <v>47216</v>
      </c>
      <c r="C1818" s="53" t="str">
        <f>IF(ISERROR(VLOOKUP(B1818,Оп28_BYN→RUB!$C$3:$C$24,1,0)),"Нет","Да")</f>
        <v>Нет</v>
      </c>
      <c r="D1818" s="54">
        <f t="shared" si="56"/>
        <v>365</v>
      </c>
      <c r="E1818" s="55">
        <f>('Все выпуски'!$J$4*'Все выпуски'!$J$8)*((VLOOKUP(IF(C1818="Нет",VLOOKUP(A1818,Оп28_BYN→RUB!$A$2:$C$24,3,0),VLOOKUP((A1818-1),Оп28_BYN→RUB!$A$2:$C$24,3,0)),$B$2:$G$1990,5,0)-VLOOKUP(B1818,$B$2:$G$1990,5,0))/365+(VLOOKUP(IF(C1818="Нет",VLOOKUP(A1818,Оп28_BYN→RUB!$A$2:$C$24,3,0),VLOOKUP((A1818-1),Оп28_BYN→RUB!$A$2:$C$24,3,0)),$B$2:$G$1990,6,0)-VLOOKUP(B1818,$B$2:$G$1990,6,0))/366)</f>
        <v>421.93876726905546</v>
      </c>
      <c r="F1818" s="54">
        <f>COUNTIF(D1819:$D$1990,365)</f>
        <v>172</v>
      </c>
      <c r="G1818" s="54">
        <f>COUNTIF(D1819:$D$1990,366)</f>
        <v>0</v>
      </c>
    </row>
    <row r="1819" spans="1:7" x14ac:dyDescent="0.25">
      <c r="A1819" s="54">
        <f>COUNTIF($C$3:C1819,"Да")</f>
        <v>19</v>
      </c>
      <c r="B1819" s="53">
        <f t="shared" si="57"/>
        <v>47217</v>
      </c>
      <c r="C1819" s="53" t="str">
        <f>IF(ISERROR(VLOOKUP(B1819,Оп28_BYN→RUB!$C$3:$C$24,1,0)),"Нет","Да")</f>
        <v>Нет</v>
      </c>
      <c r="D1819" s="54">
        <f t="shared" si="56"/>
        <v>365</v>
      </c>
      <c r="E1819" s="55">
        <f>('Все выпуски'!$J$4*'Все выпуски'!$J$8)*((VLOOKUP(IF(C1819="Нет",VLOOKUP(A1819,Оп28_BYN→RUB!$A$2:$C$24,3,0),VLOOKUP((A1819-1),Оп28_BYN→RUB!$A$2:$C$24,3,0)),$B$2:$G$1990,5,0)-VLOOKUP(B1819,$B$2:$G$1990,5,0))/365+(VLOOKUP(IF(C1819="Нет",VLOOKUP(A1819,Оп28_BYN→RUB!$A$2:$C$24,3,0),VLOOKUP((A1819-1),Оп28_BYN→RUB!$A$2:$C$24,3,0)),$B$2:$G$1990,6,0)-VLOOKUP(B1819,$B$2:$G$1990,6,0))/366)</f>
        <v>428.63620801935792</v>
      </c>
      <c r="F1819" s="54">
        <f>COUNTIF(D1820:$D$1990,365)</f>
        <v>171</v>
      </c>
      <c r="G1819" s="54">
        <f>COUNTIF(D1820:$D$1990,366)</f>
        <v>0</v>
      </c>
    </row>
    <row r="1820" spans="1:7" x14ac:dyDescent="0.25">
      <c r="A1820" s="54">
        <f>COUNTIF($C$3:C1820,"Да")</f>
        <v>19</v>
      </c>
      <c r="B1820" s="53">
        <f t="shared" si="57"/>
        <v>47218</v>
      </c>
      <c r="C1820" s="53" t="str">
        <f>IF(ISERROR(VLOOKUP(B1820,Оп28_BYN→RUB!$C$3:$C$24,1,0)),"Нет","Да")</f>
        <v>Нет</v>
      </c>
      <c r="D1820" s="54">
        <f t="shared" si="56"/>
        <v>365</v>
      </c>
      <c r="E1820" s="55">
        <f>('Все выпуски'!$J$4*'Все выпуски'!$J$8)*((VLOOKUP(IF(C1820="Нет",VLOOKUP(A1820,Оп28_BYN→RUB!$A$2:$C$24,3,0),VLOOKUP((A1820-1),Оп28_BYN→RUB!$A$2:$C$24,3,0)),$B$2:$G$1990,5,0)-VLOOKUP(B1820,$B$2:$G$1990,5,0))/365+(VLOOKUP(IF(C1820="Нет",VLOOKUP(A1820,Оп28_BYN→RUB!$A$2:$C$24,3,0),VLOOKUP((A1820-1),Оп28_BYN→RUB!$A$2:$C$24,3,0)),$B$2:$G$1990,6,0)-VLOOKUP(B1820,$B$2:$G$1990,6,0))/366)</f>
        <v>435.33364876966039</v>
      </c>
      <c r="F1820" s="54">
        <f>COUNTIF(D1821:$D$1990,365)</f>
        <v>170</v>
      </c>
      <c r="G1820" s="54">
        <f>COUNTIF(D1821:$D$1990,366)</f>
        <v>0</v>
      </c>
    </row>
    <row r="1821" spans="1:7" x14ac:dyDescent="0.25">
      <c r="A1821" s="54">
        <f>COUNTIF($C$3:C1821,"Да")</f>
        <v>19</v>
      </c>
      <c r="B1821" s="53">
        <f t="shared" si="57"/>
        <v>47219</v>
      </c>
      <c r="C1821" s="53" t="str">
        <f>IF(ISERROR(VLOOKUP(B1821,Оп28_BYN→RUB!$C$3:$C$24,1,0)),"Нет","Да")</f>
        <v>Нет</v>
      </c>
      <c r="D1821" s="54">
        <f t="shared" si="56"/>
        <v>365</v>
      </c>
      <c r="E1821" s="55">
        <f>('Все выпуски'!$J$4*'Все выпуски'!$J$8)*((VLOOKUP(IF(C1821="Нет",VLOOKUP(A1821,Оп28_BYN→RUB!$A$2:$C$24,3,0),VLOOKUP((A1821-1),Оп28_BYN→RUB!$A$2:$C$24,3,0)),$B$2:$G$1990,5,0)-VLOOKUP(B1821,$B$2:$G$1990,5,0))/365+(VLOOKUP(IF(C1821="Нет",VLOOKUP(A1821,Оп28_BYN→RUB!$A$2:$C$24,3,0),VLOOKUP((A1821-1),Оп28_BYN→RUB!$A$2:$C$24,3,0)),$B$2:$G$1990,6,0)-VLOOKUP(B1821,$B$2:$G$1990,6,0))/366)</f>
        <v>442.03108951996285</v>
      </c>
      <c r="F1821" s="54">
        <f>COUNTIF(D1822:$D$1990,365)</f>
        <v>169</v>
      </c>
      <c r="G1821" s="54">
        <f>COUNTIF(D1822:$D$1990,366)</f>
        <v>0</v>
      </c>
    </row>
    <row r="1822" spans="1:7" x14ac:dyDescent="0.25">
      <c r="A1822" s="54">
        <f>COUNTIF($C$3:C1822,"Да")</f>
        <v>19</v>
      </c>
      <c r="B1822" s="53">
        <f t="shared" si="57"/>
        <v>47220</v>
      </c>
      <c r="C1822" s="53" t="str">
        <f>IF(ISERROR(VLOOKUP(B1822,Оп28_BYN→RUB!$C$3:$C$24,1,0)),"Нет","Да")</f>
        <v>Нет</v>
      </c>
      <c r="D1822" s="54">
        <f t="shared" si="56"/>
        <v>365</v>
      </c>
      <c r="E1822" s="55">
        <f>('Все выпуски'!$J$4*'Все выпуски'!$J$8)*((VLOOKUP(IF(C1822="Нет",VLOOKUP(A1822,Оп28_BYN→RUB!$A$2:$C$24,3,0),VLOOKUP((A1822-1),Оп28_BYN→RUB!$A$2:$C$24,3,0)),$B$2:$G$1990,5,0)-VLOOKUP(B1822,$B$2:$G$1990,5,0))/365+(VLOOKUP(IF(C1822="Нет",VLOOKUP(A1822,Оп28_BYN→RUB!$A$2:$C$24,3,0),VLOOKUP((A1822-1),Оп28_BYN→RUB!$A$2:$C$24,3,0)),$B$2:$G$1990,6,0)-VLOOKUP(B1822,$B$2:$G$1990,6,0))/366)</f>
        <v>448.72853027026531</v>
      </c>
      <c r="F1822" s="54">
        <f>COUNTIF(D1823:$D$1990,365)</f>
        <v>168</v>
      </c>
      <c r="G1822" s="54">
        <f>COUNTIF(D1823:$D$1990,366)</f>
        <v>0</v>
      </c>
    </row>
    <row r="1823" spans="1:7" x14ac:dyDescent="0.25">
      <c r="A1823" s="54">
        <f>COUNTIF($C$3:C1823,"Да")</f>
        <v>19</v>
      </c>
      <c r="B1823" s="53">
        <f t="shared" si="57"/>
        <v>47221</v>
      </c>
      <c r="C1823" s="53" t="str">
        <f>IF(ISERROR(VLOOKUP(B1823,Оп28_BYN→RUB!$C$3:$C$24,1,0)),"Нет","Да")</f>
        <v>Нет</v>
      </c>
      <c r="D1823" s="54">
        <f t="shared" si="56"/>
        <v>365</v>
      </c>
      <c r="E1823" s="55">
        <f>('Все выпуски'!$J$4*'Все выпуски'!$J$8)*((VLOOKUP(IF(C1823="Нет",VLOOKUP(A1823,Оп28_BYN→RUB!$A$2:$C$24,3,0),VLOOKUP((A1823-1),Оп28_BYN→RUB!$A$2:$C$24,3,0)),$B$2:$G$1990,5,0)-VLOOKUP(B1823,$B$2:$G$1990,5,0))/365+(VLOOKUP(IF(C1823="Нет",VLOOKUP(A1823,Оп28_BYN→RUB!$A$2:$C$24,3,0),VLOOKUP((A1823-1),Оп28_BYN→RUB!$A$2:$C$24,3,0)),$B$2:$G$1990,6,0)-VLOOKUP(B1823,$B$2:$G$1990,6,0))/366)</f>
        <v>455.42597102056783</v>
      </c>
      <c r="F1823" s="54">
        <f>COUNTIF(D1824:$D$1990,365)</f>
        <v>167</v>
      </c>
      <c r="G1823" s="54">
        <f>COUNTIF(D1824:$D$1990,366)</f>
        <v>0</v>
      </c>
    </row>
    <row r="1824" spans="1:7" x14ac:dyDescent="0.25">
      <c r="A1824" s="54">
        <f>COUNTIF($C$3:C1824,"Да")</f>
        <v>19</v>
      </c>
      <c r="B1824" s="53">
        <f t="shared" si="57"/>
        <v>47222</v>
      </c>
      <c r="C1824" s="53" t="str">
        <f>IF(ISERROR(VLOOKUP(B1824,Оп28_BYN→RUB!$C$3:$C$24,1,0)),"Нет","Да")</f>
        <v>Нет</v>
      </c>
      <c r="D1824" s="54">
        <f t="shared" si="56"/>
        <v>365</v>
      </c>
      <c r="E1824" s="55">
        <f>('Все выпуски'!$J$4*'Все выпуски'!$J$8)*((VLOOKUP(IF(C1824="Нет",VLOOKUP(A1824,Оп28_BYN→RUB!$A$2:$C$24,3,0),VLOOKUP((A1824-1),Оп28_BYN→RUB!$A$2:$C$24,3,0)),$B$2:$G$1990,5,0)-VLOOKUP(B1824,$B$2:$G$1990,5,0))/365+(VLOOKUP(IF(C1824="Нет",VLOOKUP(A1824,Оп28_BYN→RUB!$A$2:$C$24,3,0),VLOOKUP((A1824-1),Оп28_BYN→RUB!$A$2:$C$24,3,0)),$B$2:$G$1990,6,0)-VLOOKUP(B1824,$B$2:$G$1990,6,0))/366)</f>
        <v>462.12341177087023</v>
      </c>
      <c r="F1824" s="54">
        <f>COUNTIF(D1825:$D$1990,365)</f>
        <v>166</v>
      </c>
      <c r="G1824" s="54">
        <f>COUNTIF(D1825:$D$1990,366)</f>
        <v>0</v>
      </c>
    </row>
    <row r="1825" spans="1:7" x14ac:dyDescent="0.25">
      <c r="A1825" s="54">
        <f>COUNTIF($C$3:C1825,"Да")</f>
        <v>19</v>
      </c>
      <c r="B1825" s="53">
        <f t="shared" si="57"/>
        <v>47223</v>
      </c>
      <c r="C1825" s="53" t="str">
        <f>IF(ISERROR(VLOOKUP(B1825,Оп28_BYN→RUB!$C$3:$C$24,1,0)),"Нет","Да")</f>
        <v>Нет</v>
      </c>
      <c r="D1825" s="54">
        <f t="shared" si="56"/>
        <v>365</v>
      </c>
      <c r="E1825" s="55">
        <f>('Все выпуски'!$J$4*'Все выпуски'!$J$8)*((VLOOKUP(IF(C1825="Нет",VLOOKUP(A1825,Оп28_BYN→RUB!$A$2:$C$24,3,0),VLOOKUP((A1825-1),Оп28_BYN→RUB!$A$2:$C$24,3,0)),$B$2:$G$1990,5,0)-VLOOKUP(B1825,$B$2:$G$1990,5,0))/365+(VLOOKUP(IF(C1825="Нет",VLOOKUP(A1825,Оп28_BYN→RUB!$A$2:$C$24,3,0),VLOOKUP((A1825-1),Оп28_BYN→RUB!$A$2:$C$24,3,0)),$B$2:$G$1990,6,0)-VLOOKUP(B1825,$B$2:$G$1990,6,0))/366)</f>
        <v>468.8208525211727</v>
      </c>
      <c r="F1825" s="54">
        <f>COUNTIF(D1826:$D$1990,365)</f>
        <v>165</v>
      </c>
      <c r="G1825" s="54">
        <f>COUNTIF(D1826:$D$1990,366)</f>
        <v>0</v>
      </c>
    </row>
    <row r="1826" spans="1:7" x14ac:dyDescent="0.25">
      <c r="A1826" s="54">
        <f>COUNTIF($C$3:C1826,"Да")</f>
        <v>19</v>
      </c>
      <c r="B1826" s="53">
        <f t="shared" si="57"/>
        <v>47224</v>
      </c>
      <c r="C1826" s="53" t="str">
        <f>IF(ISERROR(VLOOKUP(B1826,Оп28_BYN→RUB!$C$3:$C$24,1,0)),"Нет","Да")</f>
        <v>Нет</v>
      </c>
      <c r="D1826" s="54">
        <f t="shared" si="56"/>
        <v>365</v>
      </c>
      <c r="E1826" s="55">
        <f>('Все выпуски'!$J$4*'Все выпуски'!$J$8)*((VLOOKUP(IF(C1826="Нет",VLOOKUP(A1826,Оп28_BYN→RUB!$A$2:$C$24,3,0),VLOOKUP((A1826-1),Оп28_BYN→RUB!$A$2:$C$24,3,0)),$B$2:$G$1990,5,0)-VLOOKUP(B1826,$B$2:$G$1990,5,0))/365+(VLOOKUP(IF(C1826="Нет",VLOOKUP(A1826,Оп28_BYN→RUB!$A$2:$C$24,3,0),VLOOKUP((A1826-1),Оп28_BYN→RUB!$A$2:$C$24,3,0)),$B$2:$G$1990,6,0)-VLOOKUP(B1826,$B$2:$G$1990,6,0))/366)</f>
        <v>475.51829327147522</v>
      </c>
      <c r="F1826" s="54">
        <f>COUNTIF(D1827:$D$1990,365)</f>
        <v>164</v>
      </c>
      <c r="G1826" s="54">
        <f>COUNTIF(D1827:$D$1990,366)</f>
        <v>0</v>
      </c>
    </row>
    <row r="1827" spans="1:7" x14ac:dyDescent="0.25">
      <c r="A1827" s="54">
        <f>COUNTIF($C$3:C1827,"Да")</f>
        <v>19</v>
      </c>
      <c r="B1827" s="53">
        <f t="shared" si="57"/>
        <v>47225</v>
      </c>
      <c r="C1827" s="53" t="str">
        <f>IF(ISERROR(VLOOKUP(B1827,Оп28_BYN→RUB!$C$3:$C$24,1,0)),"Нет","Да")</f>
        <v>Нет</v>
      </c>
      <c r="D1827" s="54">
        <f t="shared" si="56"/>
        <v>365</v>
      </c>
      <c r="E1827" s="55">
        <f>('Все выпуски'!$J$4*'Все выпуски'!$J$8)*((VLOOKUP(IF(C1827="Нет",VLOOKUP(A1827,Оп28_BYN→RUB!$A$2:$C$24,3,0),VLOOKUP((A1827-1),Оп28_BYN→RUB!$A$2:$C$24,3,0)),$B$2:$G$1990,5,0)-VLOOKUP(B1827,$B$2:$G$1990,5,0))/365+(VLOOKUP(IF(C1827="Нет",VLOOKUP(A1827,Оп28_BYN→RUB!$A$2:$C$24,3,0),VLOOKUP((A1827-1),Оп28_BYN→RUB!$A$2:$C$24,3,0)),$B$2:$G$1990,6,0)-VLOOKUP(B1827,$B$2:$G$1990,6,0))/366)</f>
        <v>482.21573402177762</v>
      </c>
      <c r="F1827" s="54">
        <f>COUNTIF(D1828:$D$1990,365)</f>
        <v>163</v>
      </c>
      <c r="G1827" s="54">
        <f>COUNTIF(D1828:$D$1990,366)</f>
        <v>0</v>
      </c>
    </row>
    <row r="1828" spans="1:7" x14ac:dyDescent="0.25">
      <c r="A1828" s="54">
        <f>COUNTIF($C$3:C1828,"Да")</f>
        <v>19</v>
      </c>
      <c r="B1828" s="53">
        <f t="shared" si="57"/>
        <v>47226</v>
      </c>
      <c r="C1828" s="53" t="str">
        <f>IF(ISERROR(VLOOKUP(B1828,Оп28_BYN→RUB!$C$3:$C$24,1,0)),"Нет","Да")</f>
        <v>Нет</v>
      </c>
      <c r="D1828" s="54">
        <f t="shared" si="56"/>
        <v>365</v>
      </c>
      <c r="E1828" s="55">
        <f>('Все выпуски'!$J$4*'Все выпуски'!$J$8)*((VLOOKUP(IF(C1828="Нет",VLOOKUP(A1828,Оп28_BYN→RUB!$A$2:$C$24,3,0),VLOOKUP((A1828-1),Оп28_BYN→RUB!$A$2:$C$24,3,0)),$B$2:$G$1990,5,0)-VLOOKUP(B1828,$B$2:$G$1990,5,0))/365+(VLOOKUP(IF(C1828="Нет",VLOOKUP(A1828,Оп28_BYN→RUB!$A$2:$C$24,3,0),VLOOKUP((A1828-1),Оп28_BYN→RUB!$A$2:$C$24,3,0)),$B$2:$G$1990,6,0)-VLOOKUP(B1828,$B$2:$G$1990,6,0))/366)</f>
        <v>488.91317477208014</v>
      </c>
      <c r="F1828" s="54">
        <f>COUNTIF(D1829:$D$1990,365)</f>
        <v>162</v>
      </c>
      <c r="G1828" s="54">
        <f>COUNTIF(D1829:$D$1990,366)</f>
        <v>0</v>
      </c>
    </row>
    <row r="1829" spans="1:7" x14ac:dyDescent="0.25">
      <c r="A1829" s="54">
        <f>COUNTIF($C$3:C1829,"Да")</f>
        <v>19</v>
      </c>
      <c r="B1829" s="53">
        <f t="shared" si="57"/>
        <v>47227</v>
      </c>
      <c r="C1829" s="53" t="str">
        <f>IF(ISERROR(VLOOKUP(B1829,Оп28_BYN→RUB!$C$3:$C$24,1,0)),"Нет","Да")</f>
        <v>Нет</v>
      </c>
      <c r="D1829" s="54">
        <f t="shared" si="56"/>
        <v>365</v>
      </c>
      <c r="E1829" s="55">
        <f>('Все выпуски'!$J$4*'Все выпуски'!$J$8)*((VLOOKUP(IF(C1829="Нет",VLOOKUP(A1829,Оп28_BYN→RUB!$A$2:$C$24,3,0),VLOOKUP((A1829-1),Оп28_BYN→RUB!$A$2:$C$24,3,0)),$B$2:$G$1990,5,0)-VLOOKUP(B1829,$B$2:$G$1990,5,0))/365+(VLOOKUP(IF(C1829="Нет",VLOOKUP(A1829,Оп28_BYN→RUB!$A$2:$C$24,3,0),VLOOKUP((A1829-1),Оп28_BYN→RUB!$A$2:$C$24,3,0)),$B$2:$G$1990,6,0)-VLOOKUP(B1829,$B$2:$G$1990,6,0))/366)</f>
        <v>495.6106155223826</v>
      </c>
      <c r="F1829" s="54">
        <f>COUNTIF(D1830:$D$1990,365)</f>
        <v>161</v>
      </c>
      <c r="G1829" s="54">
        <f>COUNTIF(D1830:$D$1990,366)</f>
        <v>0</v>
      </c>
    </row>
    <row r="1830" spans="1:7" x14ac:dyDescent="0.25">
      <c r="A1830" s="54">
        <f>COUNTIF($C$3:C1830,"Да")</f>
        <v>19</v>
      </c>
      <c r="B1830" s="53">
        <f t="shared" si="57"/>
        <v>47228</v>
      </c>
      <c r="C1830" s="53" t="str">
        <f>IF(ISERROR(VLOOKUP(B1830,Оп28_BYN→RUB!$C$3:$C$24,1,0)),"Нет","Да")</f>
        <v>Нет</v>
      </c>
      <c r="D1830" s="54">
        <f t="shared" si="56"/>
        <v>365</v>
      </c>
      <c r="E1830" s="55">
        <f>('Все выпуски'!$J$4*'Все выпуски'!$J$8)*((VLOOKUP(IF(C1830="Нет",VLOOKUP(A1830,Оп28_BYN→RUB!$A$2:$C$24,3,0),VLOOKUP((A1830-1),Оп28_BYN→RUB!$A$2:$C$24,3,0)),$B$2:$G$1990,5,0)-VLOOKUP(B1830,$B$2:$G$1990,5,0))/365+(VLOOKUP(IF(C1830="Нет",VLOOKUP(A1830,Оп28_BYN→RUB!$A$2:$C$24,3,0),VLOOKUP((A1830-1),Оп28_BYN→RUB!$A$2:$C$24,3,0)),$B$2:$G$1990,6,0)-VLOOKUP(B1830,$B$2:$G$1990,6,0))/366)</f>
        <v>502.30805627268501</v>
      </c>
      <c r="F1830" s="54">
        <f>COUNTIF(D1831:$D$1990,365)</f>
        <v>160</v>
      </c>
      <c r="G1830" s="54">
        <f>COUNTIF(D1831:$D$1990,366)</f>
        <v>0</v>
      </c>
    </row>
    <row r="1831" spans="1:7" x14ac:dyDescent="0.25">
      <c r="A1831" s="54">
        <f>COUNTIF($C$3:C1831,"Да")</f>
        <v>19</v>
      </c>
      <c r="B1831" s="53">
        <f t="shared" si="57"/>
        <v>47229</v>
      </c>
      <c r="C1831" s="53" t="str">
        <f>IF(ISERROR(VLOOKUP(B1831,Оп28_BYN→RUB!$C$3:$C$24,1,0)),"Нет","Да")</f>
        <v>Нет</v>
      </c>
      <c r="D1831" s="54">
        <f t="shared" si="56"/>
        <v>365</v>
      </c>
      <c r="E1831" s="55">
        <f>('Все выпуски'!$J$4*'Все выпуски'!$J$8)*((VLOOKUP(IF(C1831="Нет",VLOOKUP(A1831,Оп28_BYN→RUB!$A$2:$C$24,3,0),VLOOKUP((A1831-1),Оп28_BYN→RUB!$A$2:$C$24,3,0)),$B$2:$G$1990,5,0)-VLOOKUP(B1831,$B$2:$G$1990,5,0))/365+(VLOOKUP(IF(C1831="Нет",VLOOKUP(A1831,Оп28_BYN→RUB!$A$2:$C$24,3,0),VLOOKUP((A1831-1),Оп28_BYN→RUB!$A$2:$C$24,3,0)),$B$2:$G$1990,6,0)-VLOOKUP(B1831,$B$2:$G$1990,6,0))/366)</f>
        <v>509.00549702298753</v>
      </c>
      <c r="F1831" s="54">
        <f>COUNTIF(D1832:$D$1990,365)</f>
        <v>159</v>
      </c>
      <c r="G1831" s="54">
        <f>COUNTIF(D1832:$D$1990,366)</f>
        <v>0</v>
      </c>
    </row>
    <row r="1832" spans="1:7" x14ac:dyDescent="0.25">
      <c r="A1832" s="54">
        <f>COUNTIF($C$3:C1832,"Да")</f>
        <v>19</v>
      </c>
      <c r="B1832" s="53">
        <f t="shared" si="57"/>
        <v>47230</v>
      </c>
      <c r="C1832" s="53" t="str">
        <f>IF(ISERROR(VLOOKUP(B1832,Оп28_BYN→RUB!$C$3:$C$24,1,0)),"Нет","Да")</f>
        <v>Нет</v>
      </c>
      <c r="D1832" s="54">
        <f t="shared" si="56"/>
        <v>365</v>
      </c>
      <c r="E1832" s="55">
        <f>('Все выпуски'!$J$4*'Все выпуски'!$J$8)*((VLOOKUP(IF(C1832="Нет",VLOOKUP(A1832,Оп28_BYN→RUB!$A$2:$C$24,3,0),VLOOKUP((A1832-1),Оп28_BYN→RUB!$A$2:$C$24,3,0)),$B$2:$G$1990,5,0)-VLOOKUP(B1832,$B$2:$G$1990,5,0))/365+(VLOOKUP(IF(C1832="Нет",VLOOKUP(A1832,Оп28_BYN→RUB!$A$2:$C$24,3,0),VLOOKUP((A1832-1),Оп28_BYN→RUB!$A$2:$C$24,3,0)),$B$2:$G$1990,6,0)-VLOOKUP(B1832,$B$2:$G$1990,6,0))/366)</f>
        <v>515.70293777328993</v>
      </c>
      <c r="F1832" s="54">
        <f>COUNTIF(D1833:$D$1990,365)</f>
        <v>158</v>
      </c>
      <c r="G1832" s="54">
        <f>COUNTIF(D1833:$D$1990,366)</f>
        <v>0</v>
      </c>
    </row>
    <row r="1833" spans="1:7" x14ac:dyDescent="0.25">
      <c r="A1833" s="54">
        <f>COUNTIF($C$3:C1833,"Да")</f>
        <v>19</v>
      </c>
      <c r="B1833" s="53">
        <f t="shared" si="57"/>
        <v>47231</v>
      </c>
      <c r="C1833" s="53" t="str">
        <f>IF(ISERROR(VLOOKUP(B1833,Оп28_BYN→RUB!$C$3:$C$24,1,0)),"Нет","Да")</f>
        <v>Нет</v>
      </c>
      <c r="D1833" s="54">
        <f t="shared" si="56"/>
        <v>365</v>
      </c>
      <c r="E1833" s="55">
        <f>('Все выпуски'!$J$4*'Все выпуски'!$J$8)*((VLOOKUP(IF(C1833="Нет",VLOOKUP(A1833,Оп28_BYN→RUB!$A$2:$C$24,3,0),VLOOKUP((A1833-1),Оп28_BYN→RUB!$A$2:$C$24,3,0)),$B$2:$G$1990,5,0)-VLOOKUP(B1833,$B$2:$G$1990,5,0))/365+(VLOOKUP(IF(C1833="Нет",VLOOKUP(A1833,Оп28_BYN→RUB!$A$2:$C$24,3,0),VLOOKUP((A1833-1),Оп28_BYN→RUB!$A$2:$C$24,3,0)),$B$2:$G$1990,6,0)-VLOOKUP(B1833,$B$2:$G$1990,6,0))/366)</f>
        <v>522.40037852359251</v>
      </c>
      <c r="F1833" s="54">
        <f>COUNTIF(D1834:$D$1990,365)</f>
        <v>157</v>
      </c>
      <c r="G1833" s="54">
        <f>COUNTIF(D1834:$D$1990,366)</f>
        <v>0</v>
      </c>
    </row>
    <row r="1834" spans="1:7" x14ac:dyDescent="0.25">
      <c r="A1834" s="54">
        <f>COUNTIF($C$3:C1834,"Да")</f>
        <v>19</v>
      </c>
      <c r="B1834" s="53">
        <f t="shared" si="57"/>
        <v>47232</v>
      </c>
      <c r="C1834" s="53" t="str">
        <f>IF(ISERROR(VLOOKUP(B1834,Оп28_BYN→RUB!$C$3:$C$24,1,0)),"Нет","Да")</f>
        <v>Нет</v>
      </c>
      <c r="D1834" s="54">
        <f t="shared" si="56"/>
        <v>365</v>
      </c>
      <c r="E1834" s="55">
        <f>('Все выпуски'!$J$4*'Все выпуски'!$J$8)*((VLOOKUP(IF(C1834="Нет",VLOOKUP(A1834,Оп28_BYN→RUB!$A$2:$C$24,3,0),VLOOKUP((A1834-1),Оп28_BYN→RUB!$A$2:$C$24,3,0)),$B$2:$G$1990,5,0)-VLOOKUP(B1834,$B$2:$G$1990,5,0))/365+(VLOOKUP(IF(C1834="Нет",VLOOKUP(A1834,Оп28_BYN→RUB!$A$2:$C$24,3,0),VLOOKUP((A1834-1),Оп28_BYN→RUB!$A$2:$C$24,3,0)),$B$2:$G$1990,6,0)-VLOOKUP(B1834,$B$2:$G$1990,6,0))/366)</f>
        <v>529.09781927389497</v>
      </c>
      <c r="F1834" s="54">
        <f>COUNTIF(D1835:$D$1990,365)</f>
        <v>156</v>
      </c>
      <c r="G1834" s="54">
        <f>COUNTIF(D1835:$D$1990,366)</f>
        <v>0</v>
      </c>
    </row>
    <row r="1835" spans="1:7" x14ac:dyDescent="0.25">
      <c r="A1835" s="54">
        <f>COUNTIF($C$3:C1835,"Да")</f>
        <v>19</v>
      </c>
      <c r="B1835" s="53">
        <f t="shared" si="57"/>
        <v>47233</v>
      </c>
      <c r="C1835" s="53" t="str">
        <f>IF(ISERROR(VLOOKUP(B1835,Оп28_BYN→RUB!$C$3:$C$24,1,0)),"Нет","Да")</f>
        <v>Нет</v>
      </c>
      <c r="D1835" s="54">
        <f t="shared" si="56"/>
        <v>365</v>
      </c>
      <c r="E1835" s="55">
        <f>('Все выпуски'!$J$4*'Все выпуски'!$J$8)*((VLOOKUP(IF(C1835="Нет",VLOOKUP(A1835,Оп28_BYN→RUB!$A$2:$C$24,3,0),VLOOKUP((A1835-1),Оп28_BYN→RUB!$A$2:$C$24,3,0)),$B$2:$G$1990,5,0)-VLOOKUP(B1835,$B$2:$G$1990,5,0))/365+(VLOOKUP(IF(C1835="Нет",VLOOKUP(A1835,Оп28_BYN→RUB!$A$2:$C$24,3,0),VLOOKUP((A1835-1),Оп28_BYN→RUB!$A$2:$C$24,3,0)),$B$2:$G$1990,6,0)-VLOOKUP(B1835,$B$2:$G$1990,6,0))/366)</f>
        <v>535.79526002419732</v>
      </c>
      <c r="F1835" s="54">
        <f>COUNTIF(D1836:$D$1990,365)</f>
        <v>155</v>
      </c>
      <c r="G1835" s="54">
        <f>COUNTIF(D1836:$D$1990,366)</f>
        <v>0</v>
      </c>
    </row>
    <row r="1836" spans="1:7" x14ac:dyDescent="0.25">
      <c r="A1836" s="54">
        <f>COUNTIF($C$3:C1836,"Да")</f>
        <v>19</v>
      </c>
      <c r="B1836" s="53">
        <f t="shared" si="57"/>
        <v>47234</v>
      </c>
      <c r="C1836" s="53" t="str">
        <f>IF(ISERROR(VLOOKUP(B1836,Оп28_BYN→RUB!$C$3:$C$24,1,0)),"Нет","Да")</f>
        <v>Нет</v>
      </c>
      <c r="D1836" s="54">
        <f t="shared" si="56"/>
        <v>365</v>
      </c>
      <c r="E1836" s="55">
        <f>('Все выпуски'!$J$4*'Все выпуски'!$J$8)*((VLOOKUP(IF(C1836="Нет",VLOOKUP(A1836,Оп28_BYN→RUB!$A$2:$C$24,3,0),VLOOKUP((A1836-1),Оп28_BYN→RUB!$A$2:$C$24,3,0)),$B$2:$G$1990,5,0)-VLOOKUP(B1836,$B$2:$G$1990,5,0))/365+(VLOOKUP(IF(C1836="Нет",VLOOKUP(A1836,Оп28_BYN→RUB!$A$2:$C$24,3,0),VLOOKUP((A1836-1),Оп28_BYN→RUB!$A$2:$C$24,3,0)),$B$2:$G$1990,6,0)-VLOOKUP(B1836,$B$2:$G$1990,6,0))/366)</f>
        <v>542.49270077449989</v>
      </c>
      <c r="F1836" s="54">
        <f>COUNTIF(D1837:$D$1990,365)</f>
        <v>154</v>
      </c>
      <c r="G1836" s="54">
        <f>COUNTIF(D1837:$D$1990,366)</f>
        <v>0</v>
      </c>
    </row>
    <row r="1837" spans="1:7" x14ac:dyDescent="0.25">
      <c r="A1837" s="54">
        <f>COUNTIF($C$3:C1837,"Да")</f>
        <v>19</v>
      </c>
      <c r="B1837" s="53">
        <f t="shared" si="57"/>
        <v>47235</v>
      </c>
      <c r="C1837" s="53" t="str">
        <f>IF(ISERROR(VLOOKUP(B1837,Оп28_BYN→RUB!$C$3:$C$24,1,0)),"Нет","Да")</f>
        <v>Нет</v>
      </c>
      <c r="D1837" s="54">
        <f t="shared" si="56"/>
        <v>365</v>
      </c>
      <c r="E1837" s="55">
        <f>('Все выпуски'!$J$4*'Все выпуски'!$J$8)*((VLOOKUP(IF(C1837="Нет",VLOOKUP(A1837,Оп28_BYN→RUB!$A$2:$C$24,3,0),VLOOKUP((A1837-1),Оп28_BYN→RUB!$A$2:$C$24,3,0)),$B$2:$G$1990,5,0)-VLOOKUP(B1837,$B$2:$G$1990,5,0))/365+(VLOOKUP(IF(C1837="Нет",VLOOKUP(A1837,Оп28_BYN→RUB!$A$2:$C$24,3,0),VLOOKUP((A1837-1),Оп28_BYN→RUB!$A$2:$C$24,3,0)),$B$2:$G$1990,6,0)-VLOOKUP(B1837,$B$2:$G$1990,6,0))/366)</f>
        <v>549.19014152480236</v>
      </c>
      <c r="F1837" s="54">
        <f>COUNTIF(D1838:$D$1990,365)</f>
        <v>153</v>
      </c>
      <c r="G1837" s="54">
        <f>COUNTIF(D1838:$D$1990,366)</f>
        <v>0</v>
      </c>
    </row>
    <row r="1838" spans="1:7" x14ac:dyDescent="0.25">
      <c r="A1838" s="54">
        <f>COUNTIF($C$3:C1838,"Да")</f>
        <v>19</v>
      </c>
      <c r="B1838" s="53">
        <f t="shared" si="57"/>
        <v>47236</v>
      </c>
      <c r="C1838" s="53" t="str">
        <f>IF(ISERROR(VLOOKUP(B1838,Оп28_BYN→RUB!$C$3:$C$24,1,0)),"Нет","Да")</f>
        <v>Нет</v>
      </c>
      <c r="D1838" s="54">
        <f t="shared" si="56"/>
        <v>365</v>
      </c>
      <c r="E1838" s="55">
        <f>('Все выпуски'!$J$4*'Все выпуски'!$J$8)*((VLOOKUP(IF(C1838="Нет",VLOOKUP(A1838,Оп28_BYN→RUB!$A$2:$C$24,3,0),VLOOKUP((A1838-1),Оп28_BYN→RUB!$A$2:$C$24,3,0)),$B$2:$G$1990,5,0)-VLOOKUP(B1838,$B$2:$G$1990,5,0))/365+(VLOOKUP(IF(C1838="Нет",VLOOKUP(A1838,Оп28_BYN→RUB!$A$2:$C$24,3,0),VLOOKUP((A1838-1),Оп28_BYN→RUB!$A$2:$C$24,3,0)),$B$2:$G$1990,6,0)-VLOOKUP(B1838,$B$2:$G$1990,6,0))/366)</f>
        <v>555.88758227510482</v>
      </c>
      <c r="F1838" s="54">
        <f>COUNTIF(D1839:$D$1990,365)</f>
        <v>152</v>
      </c>
      <c r="G1838" s="54">
        <f>COUNTIF(D1839:$D$1990,366)</f>
        <v>0</v>
      </c>
    </row>
    <row r="1839" spans="1:7" x14ac:dyDescent="0.25">
      <c r="A1839" s="54">
        <f>COUNTIF($C$3:C1839,"Да")</f>
        <v>19</v>
      </c>
      <c r="B1839" s="53">
        <f t="shared" si="57"/>
        <v>47237</v>
      </c>
      <c r="C1839" s="53" t="str">
        <f>IF(ISERROR(VLOOKUP(B1839,Оп28_BYN→RUB!$C$3:$C$24,1,0)),"Нет","Да")</f>
        <v>Нет</v>
      </c>
      <c r="D1839" s="54">
        <f t="shared" si="56"/>
        <v>365</v>
      </c>
      <c r="E1839" s="55">
        <f>('Все выпуски'!$J$4*'Все выпуски'!$J$8)*((VLOOKUP(IF(C1839="Нет",VLOOKUP(A1839,Оп28_BYN→RUB!$A$2:$C$24,3,0),VLOOKUP((A1839-1),Оп28_BYN→RUB!$A$2:$C$24,3,0)),$B$2:$G$1990,5,0)-VLOOKUP(B1839,$B$2:$G$1990,5,0))/365+(VLOOKUP(IF(C1839="Нет",VLOOKUP(A1839,Оп28_BYN→RUB!$A$2:$C$24,3,0),VLOOKUP((A1839-1),Оп28_BYN→RUB!$A$2:$C$24,3,0)),$B$2:$G$1990,6,0)-VLOOKUP(B1839,$B$2:$G$1990,6,0))/366)</f>
        <v>562.58502302540728</v>
      </c>
      <c r="F1839" s="54">
        <f>COUNTIF(D1840:$D$1990,365)</f>
        <v>151</v>
      </c>
      <c r="G1839" s="54">
        <f>COUNTIF(D1840:$D$1990,366)</f>
        <v>0</v>
      </c>
    </row>
    <row r="1840" spans="1:7" x14ac:dyDescent="0.25">
      <c r="A1840" s="54">
        <f>COUNTIF($C$3:C1840,"Да")</f>
        <v>19</v>
      </c>
      <c r="B1840" s="53">
        <f t="shared" si="57"/>
        <v>47238</v>
      </c>
      <c r="C1840" s="53" t="str">
        <f>IF(ISERROR(VLOOKUP(B1840,Оп28_BYN→RUB!$C$3:$C$24,1,0)),"Нет","Да")</f>
        <v>Нет</v>
      </c>
      <c r="D1840" s="54">
        <f t="shared" si="56"/>
        <v>365</v>
      </c>
      <c r="E1840" s="55">
        <f>('Все выпуски'!$J$4*'Все выпуски'!$J$8)*((VLOOKUP(IF(C1840="Нет",VLOOKUP(A1840,Оп28_BYN→RUB!$A$2:$C$24,3,0),VLOOKUP((A1840-1),Оп28_BYN→RUB!$A$2:$C$24,3,0)),$B$2:$G$1990,5,0)-VLOOKUP(B1840,$B$2:$G$1990,5,0))/365+(VLOOKUP(IF(C1840="Нет",VLOOKUP(A1840,Оп28_BYN→RUB!$A$2:$C$24,3,0),VLOOKUP((A1840-1),Оп28_BYN→RUB!$A$2:$C$24,3,0)),$B$2:$G$1990,6,0)-VLOOKUP(B1840,$B$2:$G$1990,6,0))/366)</f>
        <v>569.28246377570974</v>
      </c>
      <c r="F1840" s="54">
        <f>COUNTIF(D1841:$D$1990,365)</f>
        <v>150</v>
      </c>
      <c r="G1840" s="54">
        <f>COUNTIF(D1841:$D$1990,366)</f>
        <v>0</v>
      </c>
    </row>
    <row r="1841" spans="1:7" x14ac:dyDescent="0.25">
      <c r="A1841" s="54">
        <f>COUNTIF($C$3:C1841,"Да")</f>
        <v>19</v>
      </c>
      <c r="B1841" s="53">
        <f t="shared" si="57"/>
        <v>47239</v>
      </c>
      <c r="C1841" s="53" t="str">
        <f>IF(ISERROR(VLOOKUP(B1841,Оп28_BYN→RUB!$C$3:$C$24,1,0)),"Нет","Да")</f>
        <v>Нет</v>
      </c>
      <c r="D1841" s="54">
        <f t="shared" si="56"/>
        <v>365</v>
      </c>
      <c r="E1841" s="55">
        <f>('Все выпуски'!$J$4*'Все выпуски'!$J$8)*((VLOOKUP(IF(C1841="Нет",VLOOKUP(A1841,Оп28_BYN→RUB!$A$2:$C$24,3,0),VLOOKUP((A1841-1),Оп28_BYN→RUB!$A$2:$C$24,3,0)),$B$2:$G$1990,5,0)-VLOOKUP(B1841,$B$2:$G$1990,5,0))/365+(VLOOKUP(IF(C1841="Нет",VLOOKUP(A1841,Оп28_BYN→RUB!$A$2:$C$24,3,0),VLOOKUP((A1841-1),Оп28_BYN→RUB!$A$2:$C$24,3,0)),$B$2:$G$1990,6,0)-VLOOKUP(B1841,$B$2:$G$1990,6,0))/366)</f>
        <v>575.97990452601221</v>
      </c>
      <c r="F1841" s="54">
        <f>COUNTIF(D1842:$D$1990,365)</f>
        <v>149</v>
      </c>
      <c r="G1841" s="54">
        <f>COUNTIF(D1842:$D$1990,366)</f>
        <v>0</v>
      </c>
    </row>
    <row r="1842" spans="1:7" x14ac:dyDescent="0.25">
      <c r="A1842" s="54">
        <f>COUNTIF($C$3:C1842,"Да")</f>
        <v>19</v>
      </c>
      <c r="B1842" s="53">
        <f t="shared" si="57"/>
        <v>47240</v>
      </c>
      <c r="C1842" s="53" t="str">
        <f>IF(ISERROR(VLOOKUP(B1842,Оп28_BYN→RUB!$C$3:$C$24,1,0)),"Нет","Да")</f>
        <v>Нет</v>
      </c>
      <c r="D1842" s="54">
        <f t="shared" si="56"/>
        <v>365</v>
      </c>
      <c r="E1842" s="55">
        <f>('Все выпуски'!$J$4*'Все выпуски'!$J$8)*((VLOOKUP(IF(C1842="Нет",VLOOKUP(A1842,Оп28_BYN→RUB!$A$2:$C$24,3,0),VLOOKUP((A1842-1),Оп28_BYN→RUB!$A$2:$C$24,3,0)),$B$2:$G$1990,5,0)-VLOOKUP(B1842,$B$2:$G$1990,5,0))/365+(VLOOKUP(IF(C1842="Нет",VLOOKUP(A1842,Оп28_BYN→RUB!$A$2:$C$24,3,0),VLOOKUP((A1842-1),Оп28_BYN→RUB!$A$2:$C$24,3,0)),$B$2:$G$1990,6,0)-VLOOKUP(B1842,$B$2:$G$1990,6,0))/366)</f>
        <v>582.67734527631467</v>
      </c>
      <c r="F1842" s="54">
        <f>COUNTIF(D1843:$D$1990,365)</f>
        <v>148</v>
      </c>
      <c r="G1842" s="54">
        <f>COUNTIF(D1843:$D$1990,366)</f>
        <v>0</v>
      </c>
    </row>
    <row r="1843" spans="1:7" x14ac:dyDescent="0.25">
      <c r="A1843" s="54">
        <f>COUNTIF($C$3:C1843,"Да")</f>
        <v>19</v>
      </c>
      <c r="B1843" s="53">
        <f t="shared" si="57"/>
        <v>47241</v>
      </c>
      <c r="C1843" s="53" t="str">
        <f>IF(ISERROR(VLOOKUP(B1843,Оп28_BYN→RUB!$C$3:$C$24,1,0)),"Нет","Да")</f>
        <v>Нет</v>
      </c>
      <c r="D1843" s="54">
        <f t="shared" si="56"/>
        <v>365</v>
      </c>
      <c r="E1843" s="55">
        <f>('Все выпуски'!$J$4*'Все выпуски'!$J$8)*((VLOOKUP(IF(C1843="Нет",VLOOKUP(A1843,Оп28_BYN→RUB!$A$2:$C$24,3,0),VLOOKUP((A1843-1),Оп28_BYN→RUB!$A$2:$C$24,3,0)),$B$2:$G$1990,5,0)-VLOOKUP(B1843,$B$2:$G$1990,5,0))/365+(VLOOKUP(IF(C1843="Нет",VLOOKUP(A1843,Оп28_BYN→RUB!$A$2:$C$24,3,0),VLOOKUP((A1843-1),Оп28_BYN→RUB!$A$2:$C$24,3,0)),$B$2:$G$1990,6,0)-VLOOKUP(B1843,$B$2:$G$1990,6,0))/366)</f>
        <v>589.37478602661713</v>
      </c>
      <c r="F1843" s="54">
        <f>COUNTIF(D1844:$D$1990,365)</f>
        <v>147</v>
      </c>
      <c r="G1843" s="54">
        <f>COUNTIF(D1844:$D$1990,366)</f>
        <v>0</v>
      </c>
    </row>
    <row r="1844" spans="1:7" x14ac:dyDescent="0.25">
      <c r="A1844" s="54">
        <f>COUNTIF($C$3:C1844,"Да")</f>
        <v>20</v>
      </c>
      <c r="B1844" s="53">
        <f t="shared" si="57"/>
        <v>47242</v>
      </c>
      <c r="C1844" s="53" t="str">
        <f>IF(ISERROR(VLOOKUP(B1844,Оп28_BYN→RUB!$C$3:$C$24,1,0)),"Нет","Да")</f>
        <v>Да</v>
      </c>
      <c r="D1844" s="54">
        <f t="shared" si="56"/>
        <v>365</v>
      </c>
      <c r="E1844" s="55">
        <f>('Все выпуски'!$J$4*'Все выпуски'!$J$8)*((VLOOKUP(IF(C1844="Нет",VLOOKUP(A1844,Оп28_BYN→RUB!$A$2:$C$24,3,0),VLOOKUP((A1844-1),Оп28_BYN→RUB!$A$2:$C$24,3,0)),$B$2:$G$1990,5,0)-VLOOKUP(B1844,$B$2:$G$1990,5,0))/365+(VLOOKUP(IF(C1844="Нет",VLOOKUP(A1844,Оп28_BYN→RUB!$A$2:$C$24,3,0),VLOOKUP((A1844-1),Оп28_BYN→RUB!$A$2:$C$24,3,0)),$B$2:$G$1990,6,0)-VLOOKUP(B1844,$B$2:$G$1990,6,0))/366)</f>
        <v>596.07222677691959</v>
      </c>
      <c r="F1844" s="54">
        <f>COUNTIF(D1845:$D$1990,365)</f>
        <v>146</v>
      </c>
      <c r="G1844" s="54">
        <f>COUNTIF(D1845:$D$1990,366)</f>
        <v>0</v>
      </c>
    </row>
    <row r="1845" spans="1:7" x14ac:dyDescent="0.25">
      <c r="A1845" s="54">
        <f>COUNTIF($C$3:C1845,"Да")</f>
        <v>20</v>
      </c>
      <c r="B1845" s="53">
        <f t="shared" si="57"/>
        <v>47243</v>
      </c>
      <c r="C1845" s="53" t="str">
        <f>IF(ISERROR(VLOOKUP(B1845,Оп28_BYN→RUB!$C$3:$C$24,1,0)),"Нет","Да")</f>
        <v>Нет</v>
      </c>
      <c r="D1845" s="54">
        <f t="shared" si="56"/>
        <v>365</v>
      </c>
      <c r="E1845" s="55">
        <f>('Все выпуски'!$J$4*'Все выпуски'!$J$8)*((VLOOKUP(IF(C1845="Нет",VLOOKUP(A1845,Оп28_BYN→RUB!$A$2:$C$24,3,0),VLOOKUP((A1845-1),Оп28_BYN→RUB!$A$2:$C$24,3,0)),$B$2:$G$1990,5,0)-VLOOKUP(B1845,$B$2:$G$1990,5,0))/365+(VLOOKUP(IF(C1845="Нет",VLOOKUP(A1845,Оп28_BYN→RUB!$A$2:$C$24,3,0),VLOOKUP((A1845-1),Оп28_BYN→RUB!$A$2:$C$24,3,0)),$B$2:$G$1990,6,0)-VLOOKUP(B1845,$B$2:$G$1990,6,0))/366)</f>
        <v>6.6974407503024675</v>
      </c>
      <c r="F1845" s="54">
        <f>COUNTIF(D1846:$D$1990,365)</f>
        <v>145</v>
      </c>
      <c r="G1845" s="54">
        <f>COUNTIF(D1846:$D$1990,366)</f>
        <v>0</v>
      </c>
    </row>
    <row r="1846" spans="1:7" x14ac:dyDescent="0.25">
      <c r="A1846" s="54">
        <f>COUNTIF($C$3:C1846,"Да")</f>
        <v>20</v>
      </c>
      <c r="B1846" s="53">
        <f t="shared" si="57"/>
        <v>47244</v>
      </c>
      <c r="C1846" s="53" t="str">
        <f>IF(ISERROR(VLOOKUP(B1846,Оп28_BYN→RUB!$C$3:$C$24,1,0)),"Нет","Да")</f>
        <v>Нет</v>
      </c>
      <c r="D1846" s="54">
        <f t="shared" si="56"/>
        <v>365</v>
      </c>
      <c r="E1846" s="55">
        <f>('Все выпуски'!$J$4*'Все выпуски'!$J$8)*((VLOOKUP(IF(C1846="Нет",VLOOKUP(A1846,Оп28_BYN→RUB!$A$2:$C$24,3,0),VLOOKUP((A1846-1),Оп28_BYN→RUB!$A$2:$C$24,3,0)),$B$2:$G$1990,5,0)-VLOOKUP(B1846,$B$2:$G$1990,5,0))/365+(VLOOKUP(IF(C1846="Нет",VLOOKUP(A1846,Оп28_BYN→RUB!$A$2:$C$24,3,0),VLOOKUP((A1846-1),Оп28_BYN→RUB!$A$2:$C$24,3,0)),$B$2:$G$1990,6,0)-VLOOKUP(B1846,$B$2:$G$1990,6,0))/366)</f>
        <v>13.394881500604935</v>
      </c>
      <c r="F1846" s="54">
        <f>COUNTIF(D1847:$D$1990,365)</f>
        <v>144</v>
      </c>
      <c r="G1846" s="54">
        <f>COUNTIF(D1847:$D$1990,366)</f>
        <v>0</v>
      </c>
    </row>
    <row r="1847" spans="1:7" x14ac:dyDescent="0.25">
      <c r="A1847" s="54">
        <f>COUNTIF($C$3:C1847,"Да")</f>
        <v>20</v>
      </c>
      <c r="B1847" s="53">
        <f t="shared" si="57"/>
        <v>47245</v>
      </c>
      <c r="C1847" s="53" t="str">
        <f>IF(ISERROR(VLOOKUP(B1847,Оп28_BYN→RUB!$C$3:$C$24,1,0)),"Нет","Да")</f>
        <v>Нет</v>
      </c>
      <c r="D1847" s="54">
        <f t="shared" si="56"/>
        <v>365</v>
      </c>
      <c r="E1847" s="55">
        <f>('Все выпуски'!$J$4*'Все выпуски'!$J$8)*((VLOOKUP(IF(C1847="Нет",VLOOKUP(A1847,Оп28_BYN→RUB!$A$2:$C$24,3,0),VLOOKUP((A1847-1),Оп28_BYN→RUB!$A$2:$C$24,3,0)),$B$2:$G$1990,5,0)-VLOOKUP(B1847,$B$2:$G$1990,5,0))/365+(VLOOKUP(IF(C1847="Нет",VLOOKUP(A1847,Оп28_BYN→RUB!$A$2:$C$24,3,0),VLOOKUP((A1847-1),Оп28_BYN→RUB!$A$2:$C$24,3,0)),$B$2:$G$1990,6,0)-VLOOKUP(B1847,$B$2:$G$1990,6,0))/366)</f>
        <v>20.092322250907401</v>
      </c>
      <c r="F1847" s="54">
        <f>COUNTIF(D1848:$D$1990,365)</f>
        <v>143</v>
      </c>
      <c r="G1847" s="54">
        <f>COUNTIF(D1848:$D$1990,366)</f>
        <v>0</v>
      </c>
    </row>
    <row r="1848" spans="1:7" x14ac:dyDescent="0.25">
      <c r="A1848" s="54">
        <f>COUNTIF($C$3:C1848,"Да")</f>
        <v>20</v>
      </c>
      <c r="B1848" s="53">
        <f t="shared" si="57"/>
        <v>47246</v>
      </c>
      <c r="C1848" s="53" t="str">
        <f>IF(ISERROR(VLOOKUP(B1848,Оп28_BYN→RUB!$C$3:$C$24,1,0)),"Нет","Да")</f>
        <v>Нет</v>
      </c>
      <c r="D1848" s="54">
        <f t="shared" si="56"/>
        <v>365</v>
      </c>
      <c r="E1848" s="55">
        <f>('Все выпуски'!$J$4*'Все выпуски'!$J$8)*((VLOOKUP(IF(C1848="Нет",VLOOKUP(A1848,Оп28_BYN→RUB!$A$2:$C$24,3,0),VLOOKUP((A1848-1),Оп28_BYN→RUB!$A$2:$C$24,3,0)),$B$2:$G$1990,5,0)-VLOOKUP(B1848,$B$2:$G$1990,5,0))/365+(VLOOKUP(IF(C1848="Нет",VLOOKUP(A1848,Оп28_BYN→RUB!$A$2:$C$24,3,0),VLOOKUP((A1848-1),Оп28_BYN→RUB!$A$2:$C$24,3,0)),$B$2:$G$1990,6,0)-VLOOKUP(B1848,$B$2:$G$1990,6,0))/366)</f>
        <v>26.78976300120987</v>
      </c>
      <c r="F1848" s="54">
        <f>COUNTIF(D1849:$D$1990,365)</f>
        <v>142</v>
      </c>
      <c r="G1848" s="54">
        <f>COUNTIF(D1849:$D$1990,366)</f>
        <v>0</v>
      </c>
    </row>
    <row r="1849" spans="1:7" x14ac:dyDescent="0.25">
      <c r="A1849" s="54">
        <f>COUNTIF($C$3:C1849,"Да")</f>
        <v>20</v>
      </c>
      <c r="B1849" s="53">
        <f t="shared" si="57"/>
        <v>47247</v>
      </c>
      <c r="C1849" s="53" t="str">
        <f>IF(ISERROR(VLOOKUP(B1849,Оп28_BYN→RUB!$C$3:$C$24,1,0)),"Нет","Да")</f>
        <v>Нет</v>
      </c>
      <c r="D1849" s="54">
        <f t="shared" si="56"/>
        <v>365</v>
      </c>
      <c r="E1849" s="55">
        <f>('Все выпуски'!$J$4*'Все выпуски'!$J$8)*((VLOOKUP(IF(C1849="Нет",VLOOKUP(A1849,Оп28_BYN→RUB!$A$2:$C$24,3,0),VLOOKUP((A1849-1),Оп28_BYN→RUB!$A$2:$C$24,3,0)),$B$2:$G$1990,5,0)-VLOOKUP(B1849,$B$2:$G$1990,5,0))/365+(VLOOKUP(IF(C1849="Нет",VLOOKUP(A1849,Оп28_BYN→RUB!$A$2:$C$24,3,0),VLOOKUP((A1849-1),Оп28_BYN→RUB!$A$2:$C$24,3,0)),$B$2:$G$1990,6,0)-VLOOKUP(B1849,$B$2:$G$1990,6,0))/366)</f>
        <v>33.487203751512332</v>
      </c>
      <c r="F1849" s="54">
        <f>COUNTIF(D1850:$D$1990,365)</f>
        <v>141</v>
      </c>
      <c r="G1849" s="54">
        <f>COUNTIF(D1850:$D$1990,366)</f>
        <v>0</v>
      </c>
    </row>
    <row r="1850" spans="1:7" x14ac:dyDescent="0.25">
      <c r="A1850" s="54">
        <f>COUNTIF($C$3:C1850,"Да")</f>
        <v>20</v>
      </c>
      <c r="B1850" s="53">
        <f t="shared" si="57"/>
        <v>47248</v>
      </c>
      <c r="C1850" s="53" t="str">
        <f>IF(ISERROR(VLOOKUP(B1850,Оп28_BYN→RUB!$C$3:$C$24,1,0)),"Нет","Да")</f>
        <v>Нет</v>
      </c>
      <c r="D1850" s="54">
        <f t="shared" si="56"/>
        <v>365</v>
      </c>
      <c r="E1850" s="55">
        <f>('Все выпуски'!$J$4*'Все выпуски'!$J$8)*((VLOOKUP(IF(C1850="Нет",VLOOKUP(A1850,Оп28_BYN→RUB!$A$2:$C$24,3,0),VLOOKUP((A1850-1),Оп28_BYN→RUB!$A$2:$C$24,3,0)),$B$2:$G$1990,5,0)-VLOOKUP(B1850,$B$2:$G$1990,5,0))/365+(VLOOKUP(IF(C1850="Нет",VLOOKUP(A1850,Оп28_BYN→RUB!$A$2:$C$24,3,0),VLOOKUP((A1850-1),Оп28_BYN→RUB!$A$2:$C$24,3,0)),$B$2:$G$1990,6,0)-VLOOKUP(B1850,$B$2:$G$1990,6,0))/366)</f>
        <v>40.184644501814802</v>
      </c>
      <c r="F1850" s="54">
        <f>COUNTIF(D1851:$D$1990,365)</f>
        <v>140</v>
      </c>
      <c r="G1850" s="54">
        <f>COUNTIF(D1851:$D$1990,366)</f>
        <v>0</v>
      </c>
    </row>
    <row r="1851" spans="1:7" x14ac:dyDescent="0.25">
      <c r="A1851" s="54">
        <f>COUNTIF($C$3:C1851,"Да")</f>
        <v>20</v>
      </c>
      <c r="B1851" s="53">
        <f t="shared" si="57"/>
        <v>47249</v>
      </c>
      <c r="C1851" s="53" t="str">
        <f>IF(ISERROR(VLOOKUP(B1851,Оп28_BYN→RUB!$C$3:$C$24,1,0)),"Нет","Да")</f>
        <v>Нет</v>
      </c>
      <c r="D1851" s="54">
        <f t="shared" si="56"/>
        <v>365</v>
      </c>
      <c r="E1851" s="55">
        <f>('Все выпуски'!$J$4*'Все выпуски'!$J$8)*((VLOOKUP(IF(C1851="Нет",VLOOKUP(A1851,Оп28_BYN→RUB!$A$2:$C$24,3,0),VLOOKUP((A1851-1),Оп28_BYN→RUB!$A$2:$C$24,3,0)),$B$2:$G$1990,5,0)-VLOOKUP(B1851,$B$2:$G$1990,5,0))/365+(VLOOKUP(IF(C1851="Нет",VLOOKUP(A1851,Оп28_BYN→RUB!$A$2:$C$24,3,0),VLOOKUP((A1851-1),Оп28_BYN→RUB!$A$2:$C$24,3,0)),$B$2:$G$1990,6,0)-VLOOKUP(B1851,$B$2:$G$1990,6,0))/366)</f>
        <v>46.882085252117278</v>
      </c>
      <c r="F1851" s="54">
        <f>COUNTIF(D1852:$D$1990,365)</f>
        <v>139</v>
      </c>
      <c r="G1851" s="54">
        <f>COUNTIF(D1852:$D$1990,366)</f>
        <v>0</v>
      </c>
    </row>
    <row r="1852" spans="1:7" x14ac:dyDescent="0.25">
      <c r="A1852" s="54">
        <f>COUNTIF($C$3:C1852,"Да")</f>
        <v>20</v>
      </c>
      <c r="B1852" s="53">
        <f t="shared" si="57"/>
        <v>47250</v>
      </c>
      <c r="C1852" s="53" t="str">
        <f>IF(ISERROR(VLOOKUP(B1852,Оп28_BYN→RUB!$C$3:$C$24,1,0)),"Нет","Да")</f>
        <v>Нет</v>
      </c>
      <c r="D1852" s="54">
        <f t="shared" si="56"/>
        <v>365</v>
      </c>
      <c r="E1852" s="55">
        <f>('Все выпуски'!$J$4*'Все выпуски'!$J$8)*((VLOOKUP(IF(C1852="Нет",VLOOKUP(A1852,Оп28_BYN→RUB!$A$2:$C$24,3,0),VLOOKUP((A1852-1),Оп28_BYN→RUB!$A$2:$C$24,3,0)),$B$2:$G$1990,5,0)-VLOOKUP(B1852,$B$2:$G$1990,5,0))/365+(VLOOKUP(IF(C1852="Нет",VLOOKUP(A1852,Оп28_BYN→RUB!$A$2:$C$24,3,0),VLOOKUP((A1852-1),Оп28_BYN→RUB!$A$2:$C$24,3,0)),$B$2:$G$1990,6,0)-VLOOKUP(B1852,$B$2:$G$1990,6,0))/366)</f>
        <v>53.57952600241974</v>
      </c>
      <c r="F1852" s="54">
        <f>COUNTIF(D1853:$D$1990,365)</f>
        <v>138</v>
      </c>
      <c r="G1852" s="54">
        <f>COUNTIF(D1853:$D$1990,366)</f>
        <v>0</v>
      </c>
    </row>
    <row r="1853" spans="1:7" x14ac:dyDescent="0.25">
      <c r="A1853" s="54">
        <f>COUNTIF($C$3:C1853,"Да")</f>
        <v>20</v>
      </c>
      <c r="B1853" s="53">
        <f t="shared" si="57"/>
        <v>47251</v>
      </c>
      <c r="C1853" s="53" t="str">
        <f>IF(ISERROR(VLOOKUP(B1853,Оп28_BYN→RUB!$C$3:$C$24,1,0)),"Нет","Да")</f>
        <v>Нет</v>
      </c>
      <c r="D1853" s="54">
        <f t="shared" si="56"/>
        <v>365</v>
      </c>
      <c r="E1853" s="55">
        <f>('Все выпуски'!$J$4*'Все выпуски'!$J$8)*((VLOOKUP(IF(C1853="Нет",VLOOKUP(A1853,Оп28_BYN→RUB!$A$2:$C$24,3,0),VLOOKUP((A1853-1),Оп28_BYN→RUB!$A$2:$C$24,3,0)),$B$2:$G$1990,5,0)-VLOOKUP(B1853,$B$2:$G$1990,5,0))/365+(VLOOKUP(IF(C1853="Нет",VLOOKUP(A1853,Оп28_BYN→RUB!$A$2:$C$24,3,0),VLOOKUP((A1853-1),Оп28_BYN→RUB!$A$2:$C$24,3,0)),$B$2:$G$1990,6,0)-VLOOKUP(B1853,$B$2:$G$1990,6,0))/366)</f>
        <v>60.276966752722203</v>
      </c>
      <c r="F1853" s="54">
        <f>COUNTIF(D1854:$D$1990,365)</f>
        <v>137</v>
      </c>
      <c r="G1853" s="54">
        <f>COUNTIF(D1854:$D$1990,366)</f>
        <v>0</v>
      </c>
    </row>
    <row r="1854" spans="1:7" x14ac:dyDescent="0.25">
      <c r="A1854" s="54">
        <f>COUNTIF($C$3:C1854,"Да")</f>
        <v>20</v>
      </c>
      <c r="B1854" s="53">
        <f t="shared" si="57"/>
        <v>47252</v>
      </c>
      <c r="C1854" s="53" t="str">
        <f>IF(ISERROR(VLOOKUP(B1854,Оп28_BYN→RUB!$C$3:$C$24,1,0)),"Нет","Да")</f>
        <v>Нет</v>
      </c>
      <c r="D1854" s="54">
        <f t="shared" si="56"/>
        <v>365</v>
      </c>
      <c r="E1854" s="55">
        <f>('Все выпуски'!$J$4*'Все выпуски'!$J$8)*((VLOOKUP(IF(C1854="Нет",VLOOKUP(A1854,Оп28_BYN→RUB!$A$2:$C$24,3,0),VLOOKUP((A1854-1),Оп28_BYN→RUB!$A$2:$C$24,3,0)),$B$2:$G$1990,5,0)-VLOOKUP(B1854,$B$2:$G$1990,5,0))/365+(VLOOKUP(IF(C1854="Нет",VLOOKUP(A1854,Оп28_BYN→RUB!$A$2:$C$24,3,0),VLOOKUP((A1854-1),Оп28_BYN→RUB!$A$2:$C$24,3,0)),$B$2:$G$1990,6,0)-VLOOKUP(B1854,$B$2:$G$1990,6,0))/366)</f>
        <v>66.974407503024665</v>
      </c>
      <c r="F1854" s="54">
        <f>COUNTIF(D1855:$D$1990,365)</f>
        <v>136</v>
      </c>
      <c r="G1854" s="54">
        <f>COUNTIF(D1855:$D$1990,366)</f>
        <v>0</v>
      </c>
    </row>
    <row r="1855" spans="1:7" x14ac:dyDescent="0.25">
      <c r="A1855" s="54">
        <f>COUNTIF($C$3:C1855,"Да")</f>
        <v>20</v>
      </c>
      <c r="B1855" s="53">
        <f t="shared" si="57"/>
        <v>47253</v>
      </c>
      <c r="C1855" s="53" t="str">
        <f>IF(ISERROR(VLOOKUP(B1855,Оп28_BYN→RUB!$C$3:$C$24,1,0)),"Нет","Да")</f>
        <v>Нет</v>
      </c>
      <c r="D1855" s="54">
        <f t="shared" si="56"/>
        <v>365</v>
      </c>
      <c r="E1855" s="55">
        <f>('Все выпуски'!$J$4*'Все выпуски'!$J$8)*((VLOOKUP(IF(C1855="Нет",VLOOKUP(A1855,Оп28_BYN→RUB!$A$2:$C$24,3,0),VLOOKUP((A1855-1),Оп28_BYN→RUB!$A$2:$C$24,3,0)),$B$2:$G$1990,5,0)-VLOOKUP(B1855,$B$2:$G$1990,5,0))/365+(VLOOKUP(IF(C1855="Нет",VLOOKUP(A1855,Оп28_BYN→RUB!$A$2:$C$24,3,0),VLOOKUP((A1855-1),Оп28_BYN→RUB!$A$2:$C$24,3,0)),$B$2:$G$1990,6,0)-VLOOKUP(B1855,$B$2:$G$1990,6,0))/366)</f>
        <v>73.671848253327141</v>
      </c>
      <c r="F1855" s="54">
        <f>COUNTIF(D1856:$D$1990,365)</f>
        <v>135</v>
      </c>
      <c r="G1855" s="54">
        <f>COUNTIF(D1856:$D$1990,366)</f>
        <v>0</v>
      </c>
    </row>
    <row r="1856" spans="1:7" x14ac:dyDescent="0.25">
      <c r="A1856" s="54">
        <f>COUNTIF($C$3:C1856,"Да")</f>
        <v>20</v>
      </c>
      <c r="B1856" s="53">
        <f t="shared" si="57"/>
        <v>47254</v>
      </c>
      <c r="C1856" s="53" t="str">
        <f>IF(ISERROR(VLOOKUP(B1856,Оп28_BYN→RUB!$C$3:$C$24,1,0)),"Нет","Да")</f>
        <v>Нет</v>
      </c>
      <c r="D1856" s="54">
        <f t="shared" si="56"/>
        <v>365</v>
      </c>
      <c r="E1856" s="55">
        <f>('Все выпуски'!$J$4*'Все выпуски'!$J$8)*((VLOOKUP(IF(C1856="Нет",VLOOKUP(A1856,Оп28_BYN→RUB!$A$2:$C$24,3,0),VLOOKUP((A1856-1),Оп28_BYN→RUB!$A$2:$C$24,3,0)),$B$2:$G$1990,5,0)-VLOOKUP(B1856,$B$2:$G$1990,5,0))/365+(VLOOKUP(IF(C1856="Нет",VLOOKUP(A1856,Оп28_BYN→RUB!$A$2:$C$24,3,0),VLOOKUP((A1856-1),Оп28_BYN→RUB!$A$2:$C$24,3,0)),$B$2:$G$1990,6,0)-VLOOKUP(B1856,$B$2:$G$1990,6,0))/366)</f>
        <v>80.369289003629603</v>
      </c>
      <c r="F1856" s="54">
        <f>COUNTIF(D1857:$D$1990,365)</f>
        <v>134</v>
      </c>
      <c r="G1856" s="54">
        <f>COUNTIF(D1857:$D$1990,366)</f>
        <v>0</v>
      </c>
    </row>
    <row r="1857" spans="1:7" x14ac:dyDescent="0.25">
      <c r="A1857" s="54">
        <f>COUNTIF($C$3:C1857,"Да")</f>
        <v>20</v>
      </c>
      <c r="B1857" s="53">
        <f t="shared" si="57"/>
        <v>47255</v>
      </c>
      <c r="C1857" s="53" t="str">
        <f>IF(ISERROR(VLOOKUP(B1857,Оп28_BYN→RUB!$C$3:$C$24,1,0)),"Нет","Да")</f>
        <v>Нет</v>
      </c>
      <c r="D1857" s="54">
        <f t="shared" si="56"/>
        <v>365</v>
      </c>
      <c r="E1857" s="55">
        <f>('Все выпуски'!$J$4*'Все выпуски'!$J$8)*((VLOOKUP(IF(C1857="Нет",VLOOKUP(A1857,Оп28_BYN→RUB!$A$2:$C$24,3,0),VLOOKUP((A1857-1),Оп28_BYN→RUB!$A$2:$C$24,3,0)),$B$2:$G$1990,5,0)-VLOOKUP(B1857,$B$2:$G$1990,5,0))/365+(VLOOKUP(IF(C1857="Нет",VLOOKUP(A1857,Оп28_BYN→RUB!$A$2:$C$24,3,0),VLOOKUP((A1857-1),Оп28_BYN→RUB!$A$2:$C$24,3,0)),$B$2:$G$1990,6,0)-VLOOKUP(B1857,$B$2:$G$1990,6,0))/366)</f>
        <v>87.06672975393208</v>
      </c>
      <c r="F1857" s="54">
        <f>COUNTIF(D1858:$D$1990,365)</f>
        <v>133</v>
      </c>
      <c r="G1857" s="54">
        <f>COUNTIF(D1858:$D$1990,366)</f>
        <v>0</v>
      </c>
    </row>
    <row r="1858" spans="1:7" x14ac:dyDescent="0.25">
      <c r="A1858" s="54">
        <f>COUNTIF($C$3:C1858,"Да")</f>
        <v>20</v>
      </c>
      <c r="B1858" s="53">
        <f t="shared" si="57"/>
        <v>47256</v>
      </c>
      <c r="C1858" s="53" t="str">
        <f>IF(ISERROR(VLOOKUP(B1858,Оп28_BYN→RUB!$C$3:$C$24,1,0)),"Нет","Да")</f>
        <v>Нет</v>
      </c>
      <c r="D1858" s="54">
        <f t="shared" si="56"/>
        <v>365</v>
      </c>
      <c r="E1858" s="55">
        <f>('Все выпуски'!$J$4*'Все выпуски'!$J$8)*((VLOOKUP(IF(C1858="Нет",VLOOKUP(A1858,Оп28_BYN→RUB!$A$2:$C$24,3,0),VLOOKUP((A1858-1),Оп28_BYN→RUB!$A$2:$C$24,3,0)),$B$2:$G$1990,5,0)-VLOOKUP(B1858,$B$2:$G$1990,5,0))/365+(VLOOKUP(IF(C1858="Нет",VLOOKUP(A1858,Оп28_BYN→RUB!$A$2:$C$24,3,0),VLOOKUP((A1858-1),Оп28_BYN→RUB!$A$2:$C$24,3,0)),$B$2:$G$1990,6,0)-VLOOKUP(B1858,$B$2:$G$1990,6,0))/366)</f>
        <v>93.764170504234556</v>
      </c>
      <c r="F1858" s="54">
        <f>COUNTIF(D1859:$D$1990,365)</f>
        <v>132</v>
      </c>
      <c r="G1858" s="54">
        <f>COUNTIF(D1859:$D$1990,366)</f>
        <v>0</v>
      </c>
    </row>
    <row r="1859" spans="1:7" x14ac:dyDescent="0.25">
      <c r="A1859" s="54">
        <f>COUNTIF($C$3:C1859,"Да")</f>
        <v>20</v>
      </c>
      <c r="B1859" s="53">
        <f t="shared" si="57"/>
        <v>47257</v>
      </c>
      <c r="C1859" s="53" t="str">
        <f>IF(ISERROR(VLOOKUP(B1859,Оп28_BYN→RUB!$C$3:$C$24,1,0)),"Нет","Да")</f>
        <v>Нет</v>
      </c>
      <c r="D1859" s="54">
        <f t="shared" ref="D1859:D1922" si="58">IF(MOD(YEAR(B1859),4)=0,366,365)</f>
        <v>365</v>
      </c>
      <c r="E1859" s="55">
        <f>('Все выпуски'!$J$4*'Все выпуски'!$J$8)*((VLOOKUP(IF(C1859="Нет",VLOOKUP(A1859,Оп28_BYN→RUB!$A$2:$C$24,3,0),VLOOKUP((A1859-1),Оп28_BYN→RUB!$A$2:$C$24,3,0)),$B$2:$G$1990,5,0)-VLOOKUP(B1859,$B$2:$G$1990,5,0))/365+(VLOOKUP(IF(C1859="Нет",VLOOKUP(A1859,Оп28_BYN→RUB!$A$2:$C$24,3,0),VLOOKUP((A1859-1),Оп28_BYN→RUB!$A$2:$C$24,3,0)),$B$2:$G$1990,6,0)-VLOOKUP(B1859,$B$2:$G$1990,6,0))/366)</f>
        <v>100.461611254537</v>
      </c>
      <c r="F1859" s="54">
        <f>COUNTIF(D1860:$D$1990,365)</f>
        <v>131</v>
      </c>
      <c r="G1859" s="54">
        <f>COUNTIF(D1860:$D$1990,366)</f>
        <v>0</v>
      </c>
    </row>
    <row r="1860" spans="1:7" x14ac:dyDescent="0.25">
      <c r="A1860" s="54">
        <f>COUNTIF($C$3:C1860,"Да")</f>
        <v>20</v>
      </c>
      <c r="B1860" s="53">
        <f t="shared" ref="B1860:B1923" si="59">B1859+1</f>
        <v>47258</v>
      </c>
      <c r="C1860" s="53" t="str">
        <f>IF(ISERROR(VLOOKUP(B1860,Оп28_BYN→RUB!$C$3:$C$24,1,0)),"Нет","Да")</f>
        <v>Нет</v>
      </c>
      <c r="D1860" s="54">
        <f t="shared" si="58"/>
        <v>365</v>
      </c>
      <c r="E1860" s="55">
        <f>('Все выпуски'!$J$4*'Все выпуски'!$J$8)*((VLOOKUP(IF(C1860="Нет",VLOOKUP(A1860,Оп28_BYN→RUB!$A$2:$C$24,3,0),VLOOKUP((A1860-1),Оп28_BYN→RUB!$A$2:$C$24,3,0)),$B$2:$G$1990,5,0)-VLOOKUP(B1860,$B$2:$G$1990,5,0))/365+(VLOOKUP(IF(C1860="Нет",VLOOKUP(A1860,Оп28_BYN→RUB!$A$2:$C$24,3,0),VLOOKUP((A1860-1),Оп28_BYN→RUB!$A$2:$C$24,3,0)),$B$2:$G$1990,6,0)-VLOOKUP(B1860,$B$2:$G$1990,6,0))/366)</f>
        <v>107.15905200483948</v>
      </c>
      <c r="F1860" s="54">
        <f>COUNTIF(D1861:$D$1990,365)</f>
        <v>130</v>
      </c>
      <c r="G1860" s="54">
        <f>COUNTIF(D1861:$D$1990,366)</f>
        <v>0</v>
      </c>
    </row>
    <row r="1861" spans="1:7" x14ac:dyDescent="0.25">
      <c r="A1861" s="54">
        <f>COUNTIF($C$3:C1861,"Да")</f>
        <v>20</v>
      </c>
      <c r="B1861" s="53">
        <f t="shared" si="59"/>
        <v>47259</v>
      </c>
      <c r="C1861" s="53" t="str">
        <f>IF(ISERROR(VLOOKUP(B1861,Оп28_BYN→RUB!$C$3:$C$24,1,0)),"Нет","Да")</f>
        <v>Нет</v>
      </c>
      <c r="D1861" s="54">
        <f t="shared" si="58"/>
        <v>365</v>
      </c>
      <c r="E1861" s="55">
        <f>('Все выпуски'!$J$4*'Все выпуски'!$J$8)*((VLOOKUP(IF(C1861="Нет",VLOOKUP(A1861,Оп28_BYN→RUB!$A$2:$C$24,3,0),VLOOKUP((A1861-1),Оп28_BYN→RUB!$A$2:$C$24,3,0)),$B$2:$G$1990,5,0)-VLOOKUP(B1861,$B$2:$G$1990,5,0))/365+(VLOOKUP(IF(C1861="Нет",VLOOKUP(A1861,Оп28_BYN→RUB!$A$2:$C$24,3,0),VLOOKUP((A1861-1),Оп28_BYN→RUB!$A$2:$C$24,3,0)),$B$2:$G$1990,6,0)-VLOOKUP(B1861,$B$2:$G$1990,6,0))/366)</f>
        <v>113.85649275514196</v>
      </c>
      <c r="F1861" s="54">
        <f>COUNTIF(D1862:$D$1990,365)</f>
        <v>129</v>
      </c>
      <c r="G1861" s="54">
        <f>COUNTIF(D1862:$D$1990,366)</f>
        <v>0</v>
      </c>
    </row>
    <row r="1862" spans="1:7" x14ac:dyDescent="0.25">
      <c r="A1862" s="54">
        <f>COUNTIF($C$3:C1862,"Да")</f>
        <v>20</v>
      </c>
      <c r="B1862" s="53">
        <f t="shared" si="59"/>
        <v>47260</v>
      </c>
      <c r="C1862" s="53" t="str">
        <f>IF(ISERROR(VLOOKUP(B1862,Оп28_BYN→RUB!$C$3:$C$24,1,0)),"Нет","Да")</f>
        <v>Нет</v>
      </c>
      <c r="D1862" s="54">
        <f t="shared" si="58"/>
        <v>365</v>
      </c>
      <c r="E1862" s="55">
        <f>('Все выпуски'!$J$4*'Все выпуски'!$J$8)*((VLOOKUP(IF(C1862="Нет",VLOOKUP(A1862,Оп28_BYN→RUB!$A$2:$C$24,3,0),VLOOKUP((A1862-1),Оп28_BYN→RUB!$A$2:$C$24,3,0)),$B$2:$G$1990,5,0)-VLOOKUP(B1862,$B$2:$G$1990,5,0))/365+(VLOOKUP(IF(C1862="Нет",VLOOKUP(A1862,Оп28_BYN→RUB!$A$2:$C$24,3,0),VLOOKUP((A1862-1),Оп28_BYN→RUB!$A$2:$C$24,3,0)),$B$2:$G$1990,6,0)-VLOOKUP(B1862,$B$2:$G$1990,6,0))/366)</f>
        <v>120.55393350544441</v>
      </c>
      <c r="F1862" s="54">
        <f>COUNTIF(D1863:$D$1990,365)</f>
        <v>128</v>
      </c>
      <c r="G1862" s="54">
        <f>COUNTIF(D1863:$D$1990,366)</f>
        <v>0</v>
      </c>
    </row>
    <row r="1863" spans="1:7" x14ac:dyDescent="0.25">
      <c r="A1863" s="54">
        <f>COUNTIF($C$3:C1863,"Да")</f>
        <v>20</v>
      </c>
      <c r="B1863" s="53">
        <f t="shared" si="59"/>
        <v>47261</v>
      </c>
      <c r="C1863" s="53" t="str">
        <f>IF(ISERROR(VLOOKUP(B1863,Оп28_BYN→RUB!$C$3:$C$24,1,0)),"Нет","Да")</f>
        <v>Нет</v>
      </c>
      <c r="D1863" s="54">
        <f t="shared" si="58"/>
        <v>365</v>
      </c>
      <c r="E1863" s="55">
        <f>('Все выпуски'!$J$4*'Все выпуски'!$J$8)*((VLOOKUP(IF(C1863="Нет",VLOOKUP(A1863,Оп28_BYN→RUB!$A$2:$C$24,3,0),VLOOKUP((A1863-1),Оп28_BYN→RUB!$A$2:$C$24,3,0)),$B$2:$G$1990,5,0)-VLOOKUP(B1863,$B$2:$G$1990,5,0))/365+(VLOOKUP(IF(C1863="Нет",VLOOKUP(A1863,Оп28_BYN→RUB!$A$2:$C$24,3,0),VLOOKUP((A1863-1),Оп28_BYN→RUB!$A$2:$C$24,3,0)),$B$2:$G$1990,6,0)-VLOOKUP(B1863,$B$2:$G$1990,6,0))/366)</f>
        <v>127.25137425574688</v>
      </c>
      <c r="F1863" s="54">
        <f>COUNTIF(D1864:$D$1990,365)</f>
        <v>127</v>
      </c>
      <c r="G1863" s="54">
        <f>COUNTIF(D1864:$D$1990,366)</f>
        <v>0</v>
      </c>
    </row>
    <row r="1864" spans="1:7" x14ac:dyDescent="0.25">
      <c r="A1864" s="54">
        <f>COUNTIF($C$3:C1864,"Да")</f>
        <v>20</v>
      </c>
      <c r="B1864" s="53">
        <f t="shared" si="59"/>
        <v>47262</v>
      </c>
      <c r="C1864" s="53" t="str">
        <f>IF(ISERROR(VLOOKUP(B1864,Оп28_BYN→RUB!$C$3:$C$24,1,0)),"Нет","Да")</f>
        <v>Нет</v>
      </c>
      <c r="D1864" s="54">
        <f t="shared" si="58"/>
        <v>365</v>
      </c>
      <c r="E1864" s="55">
        <f>('Все выпуски'!$J$4*'Все выпуски'!$J$8)*((VLOOKUP(IF(C1864="Нет",VLOOKUP(A1864,Оп28_BYN→RUB!$A$2:$C$24,3,0),VLOOKUP((A1864-1),Оп28_BYN→RUB!$A$2:$C$24,3,0)),$B$2:$G$1990,5,0)-VLOOKUP(B1864,$B$2:$G$1990,5,0))/365+(VLOOKUP(IF(C1864="Нет",VLOOKUP(A1864,Оп28_BYN→RUB!$A$2:$C$24,3,0),VLOOKUP((A1864-1),Оп28_BYN→RUB!$A$2:$C$24,3,0)),$B$2:$G$1990,6,0)-VLOOKUP(B1864,$B$2:$G$1990,6,0))/366)</f>
        <v>133.94881500604933</v>
      </c>
      <c r="F1864" s="54">
        <f>COUNTIF(D1865:$D$1990,365)</f>
        <v>126</v>
      </c>
      <c r="G1864" s="54">
        <f>COUNTIF(D1865:$D$1990,366)</f>
        <v>0</v>
      </c>
    </row>
    <row r="1865" spans="1:7" x14ac:dyDescent="0.25">
      <c r="A1865" s="54">
        <f>COUNTIF($C$3:C1865,"Да")</f>
        <v>20</v>
      </c>
      <c r="B1865" s="53">
        <f t="shared" si="59"/>
        <v>47263</v>
      </c>
      <c r="C1865" s="53" t="str">
        <f>IF(ISERROR(VLOOKUP(B1865,Оп28_BYN→RUB!$C$3:$C$24,1,0)),"Нет","Да")</f>
        <v>Нет</v>
      </c>
      <c r="D1865" s="54">
        <f t="shared" si="58"/>
        <v>365</v>
      </c>
      <c r="E1865" s="55">
        <f>('Все выпуски'!$J$4*'Все выпуски'!$J$8)*((VLOOKUP(IF(C1865="Нет",VLOOKUP(A1865,Оп28_BYN→RUB!$A$2:$C$24,3,0),VLOOKUP((A1865-1),Оп28_BYN→RUB!$A$2:$C$24,3,0)),$B$2:$G$1990,5,0)-VLOOKUP(B1865,$B$2:$G$1990,5,0))/365+(VLOOKUP(IF(C1865="Нет",VLOOKUP(A1865,Оп28_BYN→RUB!$A$2:$C$24,3,0),VLOOKUP((A1865-1),Оп28_BYN→RUB!$A$2:$C$24,3,0)),$B$2:$G$1990,6,0)-VLOOKUP(B1865,$B$2:$G$1990,6,0))/366)</f>
        <v>140.64625575635182</v>
      </c>
      <c r="F1865" s="54">
        <f>COUNTIF(D1866:$D$1990,365)</f>
        <v>125</v>
      </c>
      <c r="G1865" s="54">
        <f>COUNTIF(D1866:$D$1990,366)</f>
        <v>0</v>
      </c>
    </row>
    <row r="1866" spans="1:7" x14ac:dyDescent="0.25">
      <c r="A1866" s="54">
        <f>COUNTIF($C$3:C1866,"Да")</f>
        <v>20</v>
      </c>
      <c r="B1866" s="53">
        <f t="shared" si="59"/>
        <v>47264</v>
      </c>
      <c r="C1866" s="53" t="str">
        <f>IF(ISERROR(VLOOKUP(B1866,Оп28_BYN→RUB!$C$3:$C$24,1,0)),"Нет","Да")</f>
        <v>Нет</v>
      </c>
      <c r="D1866" s="54">
        <f t="shared" si="58"/>
        <v>365</v>
      </c>
      <c r="E1866" s="55">
        <f>('Все выпуски'!$J$4*'Все выпуски'!$J$8)*((VLOOKUP(IF(C1866="Нет",VLOOKUP(A1866,Оп28_BYN→RUB!$A$2:$C$24,3,0),VLOOKUP((A1866-1),Оп28_BYN→RUB!$A$2:$C$24,3,0)),$B$2:$G$1990,5,0)-VLOOKUP(B1866,$B$2:$G$1990,5,0))/365+(VLOOKUP(IF(C1866="Нет",VLOOKUP(A1866,Оп28_BYN→RUB!$A$2:$C$24,3,0),VLOOKUP((A1866-1),Оп28_BYN→RUB!$A$2:$C$24,3,0)),$B$2:$G$1990,6,0)-VLOOKUP(B1866,$B$2:$G$1990,6,0))/366)</f>
        <v>147.34369650665428</v>
      </c>
      <c r="F1866" s="54">
        <f>COUNTIF(D1867:$D$1990,365)</f>
        <v>124</v>
      </c>
      <c r="G1866" s="54">
        <f>COUNTIF(D1867:$D$1990,366)</f>
        <v>0</v>
      </c>
    </row>
    <row r="1867" spans="1:7" x14ac:dyDescent="0.25">
      <c r="A1867" s="54">
        <f>COUNTIF($C$3:C1867,"Да")</f>
        <v>20</v>
      </c>
      <c r="B1867" s="53">
        <f t="shared" si="59"/>
        <v>47265</v>
      </c>
      <c r="C1867" s="53" t="str">
        <f>IF(ISERROR(VLOOKUP(B1867,Оп28_BYN→RUB!$C$3:$C$24,1,0)),"Нет","Да")</f>
        <v>Нет</v>
      </c>
      <c r="D1867" s="54">
        <f t="shared" si="58"/>
        <v>365</v>
      </c>
      <c r="E1867" s="55">
        <f>('Все выпуски'!$J$4*'Все выпуски'!$J$8)*((VLOOKUP(IF(C1867="Нет",VLOOKUP(A1867,Оп28_BYN→RUB!$A$2:$C$24,3,0),VLOOKUP((A1867-1),Оп28_BYN→RUB!$A$2:$C$24,3,0)),$B$2:$G$1990,5,0)-VLOOKUP(B1867,$B$2:$G$1990,5,0))/365+(VLOOKUP(IF(C1867="Нет",VLOOKUP(A1867,Оп28_BYN→RUB!$A$2:$C$24,3,0),VLOOKUP((A1867-1),Оп28_BYN→RUB!$A$2:$C$24,3,0)),$B$2:$G$1990,6,0)-VLOOKUP(B1867,$B$2:$G$1990,6,0))/366)</f>
        <v>154.04113725695677</v>
      </c>
      <c r="F1867" s="54">
        <f>COUNTIF(D1868:$D$1990,365)</f>
        <v>123</v>
      </c>
      <c r="G1867" s="54">
        <f>COUNTIF(D1868:$D$1990,366)</f>
        <v>0</v>
      </c>
    </row>
    <row r="1868" spans="1:7" x14ac:dyDescent="0.25">
      <c r="A1868" s="54">
        <f>COUNTIF($C$3:C1868,"Да")</f>
        <v>20</v>
      </c>
      <c r="B1868" s="53">
        <f t="shared" si="59"/>
        <v>47266</v>
      </c>
      <c r="C1868" s="53" t="str">
        <f>IF(ISERROR(VLOOKUP(B1868,Оп28_BYN→RUB!$C$3:$C$24,1,0)),"Нет","Да")</f>
        <v>Нет</v>
      </c>
      <c r="D1868" s="54">
        <f t="shared" si="58"/>
        <v>365</v>
      </c>
      <c r="E1868" s="55">
        <f>('Все выпуски'!$J$4*'Все выпуски'!$J$8)*((VLOOKUP(IF(C1868="Нет",VLOOKUP(A1868,Оп28_BYN→RUB!$A$2:$C$24,3,0),VLOOKUP((A1868-1),Оп28_BYN→RUB!$A$2:$C$24,3,0)),$B$2:$G$1990,5,0)-VLOOKUP(B1868,$B$2:$G$1990,5,0))/365+(VLOOKUP(IF(C1868="Нет",VLOOKUP(A1868,Оп28_BYN→RUB!$A$2:$C$24,3,0),VLOOKUP((A1868-1),Оп28_BYN→RUB!$A$2:$C$24,3,0)),$B$2:$G$1990,6,0)-VLOOKUP(B1868,$B$2:$G$1990,6,0))/366)</f>
        <v>160.73857800725921</v>
      </c>
      <c r="F1868" s="54">
        <f>COUNTIF(D1869:$D$1990,365)</f>
        <v>122</v>
      </c>
      <c r="G1868" s="54">
        <f>COUNTIF(D1869:$D$1990,366)</f>
        <v>0</v>
      </c>
    </row>
    <row r="1869" spans="1:7" x14ac:dyDescent="0.25">
      <c r="A1869" s="54">
        <f>COUNTIF($C$3:C1869,"Да")</f>
        <v>20</v>
      </c>
      <c r="B1869" s="53">
        <f t="shared" si="59"/>
        <v>47267</v>
      </c>
      <c r="C1869" s="53" t="str">
        <f>IF(ISERROR(VLOOKUP(B1869,Оп28_BYN→RUB!$C$3:$C$24,1,0)),"Нет","Да")</f>
        <v>Нет</v>
      </c>
      <c r="D1869" s="54">
        <f t="shared" si="58"/>
        <v>365</v>
      </c>
      <c r="E1869" s="55">
        <f>('Все выпуски'!$J$4*'Все выпуски'!$J$8)*((VLOOKUP(IF(C1869="Нет",VLOOKUP(A1869,Оп28_BYN→RUB!$A$2:$C$24,3,0),VLOOKUP((A1869-1),Оп28_BYN→RUB!$A$2:$C$24,3,0)),$B$2:$G$1990,5,0)-VLOOKUP(B1869,$B$2:$G$1990,5,0))/365+(VLOOKUP(IF(C1869="Нет",VLOOKUP(A1869,Оп28_BYN→RUB!$A$2:$C$24,3,0),VLOOKUP((A1869-1),Оп28_BYN→RUB!$A$2:$C$24,3,0)),$B$2:$G$1990,6,0)-VLOOKUP(B1869,$B$2:$G$1990,6,0))/366)</f>
        <v>167.43601875756167</v>
      </c>
      <c r="F1869" s="54">
        <f>COUNTIF(D1870:$D$1990,365)</f>
        <v>121</v>
      </c>
      <c r="G1869" s="54">
        <f>COUNTIF(D1870:$D$1990,366)</f>
        <v>0</v>
      </c>
    </row>
    <row r="1870" spans="1:7" x14ac:dyDescent="0.25">
      <c r="A1870" s="54">
        <f>COUNTIF($C$3:C1870,"Да")</f>
        <v>20</v>
      </c>
      <c r="B1870" s="53">
        <f t="shared" si="59"/>
        <v>47268</v>
      </c>
      <c r="C1870" s="53" t="str">
        <f>IF(ISERROR(VLOOKUP(B1870,Оп28_BYN→RUB!$C$3:$C$24,1,0)),"Нет","Да")</f>
        <v>Нет</v>
      </c>
      <c r="D1870" s="54">
        <f t="shared" si="58"/>
        <v>365</v>
      </c>
      <c r="E1870" s="55">
        <f>('Все выпуски'!$J$4*'Все выпуски'!$J$8)*((VLOOKUP(IF(C1870="Нет",VLOOKUP(A1870,Оп28_BYN→RUB!$A$2:$C$24,3,0),VLOOKUP((A1870-1),Оп28_BYN→RUB!$A$2:$C$24,3,0)),$B$2:$G$1990,5,0)-VLOOKUP(B1870,$B$2:$G$1990,5,0))/365+(VLOOKUP(IF(C1870="Нет",VLOOKUP(A1870,Оп28_BYN→RUB!$A$2:$C$24,3,0),VLOOKUP((A1870-1),Оп28_BYN→RUB!$A$2:$C$24,3,0)),$B$2:$G$1990,6,0)-VLOOKUP(B1870,$B$2:$G$1990,6,0))/366)</f>
        <v>174.13345950786416</v>
      </c>
      <c r="F1870" s="54">
        <f>COUNTIF(D1871:$D$1990,365)</f>
        <v>120</v>
      </c>
      <c r="G1870" s="54">
        <f>COUNTIF(D1871:$D$1990,366)</f>
        <v>0</v>
      </c>
    </row>
    <row r="1871" spans="1:7" x14ac:dyDescent="0.25">
      <c r="A1871" s="54">
        <f>COUNTIF($C$3:C1871,"Да")</f>
        <v>20</v>
      </c>
      <c r="B1871" s="53">
        <f t="shared" si="59"/>
        <v>47269</v>
      </c>
      <c r="C1871" s="53" t="str">
        <f>IF(ISERROR(VLOOKUP(B1871,Оп28_BYN→RUB!$C$3:$C$24,1,0)),"Нет","Да")</f>
        <v>Нет</v>
      </c>
      <c r="D1871" s="54">
        <f t="shared" si="58"/>
        <v>365</v>
      </c>
      <c r="E1871" s="55">
        <f>('Все выпуски'!$J$4*'Все выпуски'!$J$8)*((VLOOKUP(IF(C1871="Нет",VLOOKUP(A1871,Оп28_BYN→RUB!$A$2:$C$24,3,0),VLOOKUP((A1871-1),Оп28_BYN→RUB!$A$2:$C$24,3,0)),$B$2:$G$1990,5,0)-VLOOKUP(B1871,$B$2:$G$1990,5,0))/365+(VLOOKUP(IF(C1871="Нет",VLOOKUP(A1871,Оп28_BYN→RUB!$A$2:$C$24,3,0),VLOOKUP((A1871-1),Оп28_BYN→RUB!$A$2:$C$24,3,0)),$B$2:$G$1990,6,0)-VLOOKUP(B1871,$B$2:$G$1990,6,0))/366)</f>
        <v>180.83090025816662</v>
      </c>
      <c r="F1871" s="54">
        <f>COUNTIF(D1872:$D$1990,365)</f>
        <v>119</v>
      </c>
      <c r="G1871" s="54">
        <f>COUNTIF(D1872:$D$1990,366)</f>
        <v>0</v>
      </c>
    </row>
    <row r="1872" spans="1:7" x14ac:dyDescent="0.25">
      <c r="A1872" s="54">
        <f>COUNTIF($C$3:C1872,"Да")</f>
        <v>20</v>
      </c>
      <c r="B1872" s="53">
        <f t="shared" si="59"/>
        <v>47270</v>
      </c>
      <c r="C1872" s="53" t="str">
        <f>IF(ISERROR(VLOOKUP(B1872,Оп28_BYN→RUB!$C$3:$C$24,1,0)),"Нет","Да")</f>
        <v>Нет</v>
      </c>
      <c r="D1872" s="54">
        <f t="shared" si="58"/>
        <v>365</v>
      </c>
      <c r="E1872" s="55">
        <f>('Все выпуски'!$J$4*'Все выпуски'!$J$8)*((VLOOKUP(IF(C1872="Нет",VLOOKUP(A1872,Оп28_BYN→RUB!$A$2:$C$24,3,0),VLOOKUP((A1872-1),Оп28_BYN→RUB!$A$2:$C$24,3,0)),$B$2:$G$1990,5,0)-VLOOKUP(B1872,$B$2:$G$1990,5,0))/365+(VLOOKUP(IF(C1872="Нет",VLOOKUP(A1872,Оп28_BYN→RUB!$A$2:$C$24,3,0),VLOOKUP((A1872-1),Оп28_BYN→RUB!$A$2:$C$24,3,0)),$B$2:$G$1990,6,0)-VLOOKUP(B1872,$B$2:$G$1990,6,0))/366)</f>
        <v>187.52834100846911</v>
      </c>
      <c r="F1872" s="54">
        <f>COUNTIF(D1873:$D$1990,365)</f>
        <v>118</v>
      </c>
      <c r="G1872" s="54">
        <f>COUNTIF(D1873:$D$1990,366)</f>
        <v>0</v>
      </c>
    </row>
    <row r="1873" spans="1:7" x14ac:dyDescent="0.25">
      <c r="A1873" s="54">
        <f>COUNTIF($C$3:C1873,"Да")</f>
        <v>20</v>
      </c>
      <c r="B1873" s="53">
        <f t="shared" si="59"/>
        <v>47271</v>
      </c>
      <c r="C1873" s="53" t="str">
        <f>IF(ISERROR(VLOOKUP(B1873,Оп28_BYN→RUB!$C$3:$C$24,1,0)),"Нет","Да")</f>
        <v>Нет</v>
      </c>
      <c r="D1873" s="54">
        <f t="shared" si="58"/>
        <v>365</v>
      </c>
      <c r="E1873" s="55">
        <f>('Все выпуски'!$J$4*'Все выпуски'!$J$8)*((VLOOKUP(IF(C1873="Нет",VLOOKUP(A1873,Оп28_BYN→RUB!$A$2:$C$24,3,0),VLOOKUP((A1873-1),Оп28_BYN→RUB!$A$2:$C$24,3,0)),$B$2:$G$1990,5,0)-VLOOKUP(B1873,$B$2:$G$1990,5,0))/365+(VLOOKUP(IF(C1873="Нет",VLOOKUP(A1873,Оп28_BYN→RUB!$A$2:$C$24,3,0),VLOOKUP((A1873-1),Оп28_BYN→RUB!$A$2:$C$24,3,0)),$B$2:$G$1990,6,0)-VLOOKUP(B1873,$B$2:$G$1990,6,0))/366)</f>
        <v>194.22578175877157</v>
      </c>
      <c r="F1873" s="54">
        <f>COUNTIF(D1874:$D$1990,365)</f>
        <v>117</v>
      </c>
      <c r="G1873" s="54">
        <f>COUNTIF(D1874:$D$1990,366)</f>
        <v>0</v>
      </c>
    </row>
    <row r="1874" spans="1:7" x14ac:dyDescent="0.25">
      <c r="A1874" s="54">
        <f>COUNTIF($C$3:C1874,"Да")</f>
        <v>20</v>
      </c>
      <c r="B1874" s="53">
        <f t="shared" si="59"/>
        <v>47272</v>
      </c>
      <c r="C1874" s="53" t="str">
        <f>IF(ISERROR(VLOOKUP(B1874,Оп28_BYN→RUB!$C$3:$C$24,1,0)),"Нет","Да")</f>
        <v>Нет</v>
      </c>
      <c r="D1874" s="54">
        <f t="shared" si="58"/>
        <v>365</v>
      </c>
      <c r="E1874" s="55">
        <f>('Все выпуски'!$J$4*'Все выпуски'!$J$8)*((VLOOKUP(IF(C1874="Нет",VLOOKUP(A1874,Оп28_BYN→RUB!$A$2:$C$24,3,0),VLOOKUP((A1874-1),Оп28_BYN→RUB!$A$2:$C$24,3,0)),$B$2:$G$1990,5,0)-VLOOKUP(B1874,$B$2:$G$1990,5,0))/365+(VLOOKUP(IF(C1874="Нет",VLOOKUP(A1874,Оп28_BYN→RUB!$A$2:$C$24,3,0),VLOOKUP((A1874-1),Оп28_BYN→RUB!$A$2:$C$24,3,0)),$B$2:$G$1990,6,0)-VLOOKUP(B1874,$B$2:$G$1990,6,0))/366)</f>
        <v>200.92322250907401</v>
      </c>
      <c r="F1874" s="54">
        <f>COUNTIF(D1875:$D$1990,365)</f>
        <v>116</v>
      </c>
      <c r="G1874" s="54">
        <f>COUNTIF(D1875:$D$1990,366)</f>
        <v>0</v>
      </c>
    </row>
    <row r="1875" spans="1:7" x14ac:dyDescent="0.25">
      <c r="A1875" s="54">
        <f>COUNTIF($C$3:C1875,"Да")</f>
        <v>20</v>
      </c>
      <c r="B1875" s="53">
        <f t="shared" si="59"/>
        <v>47273</v>
      </c>
      <c r="C1875" s="53" t="str">
        <f>IF(ISERROR(VLOOKUP(B1875,Оп28_BYN→RUB!$C$3:$C$24,1,0)),"Нет","Да")</f>
        <v>Нет</v>
      </c>
      <c r="D1875" s="54">
        <f t="shared" si="58"/>
        <v>365</v>
      </c>
      <c r="E1875" s="55">
        <f>('Все выпуски'!$J$4*'Все выпуски'!$J$8)*((VLOOKUP(IF(C1875="Нет",VLOOKUP(A1875,Оп28_BYN→RUB!$A$2:$C$24,3,0),VLOOKUP((A1875-1),Оп28_BYN→RUB!$A$2:$C$24,3,0)),$B$2:$G$1990,5,0)-VLOOKUP(B1875,$B$2:$G$1990,5,0))/365+(VLOOKUP(IF(C1875="Нет",VLOOKUP(A1875,Оп28_BYN→RUB!$A$2:$C$24,3,0),VLOOKUP((A1875-1),Оп28_BYN→RUB!$A$2:$C$24,3,0)),$B$2:$G$1990,6,0)-VLOOKUP(B1875,$B$2:$G$1990,6,0))/366)</f>
        <v>207.6206632593765</v>
      </c>
      <c r="F1875" s="54">
        <f>COUNTIF(D1876:$D$1990,365)</f>
        <v>115</v>
      </c>
      <c r="G1875" s="54">
        <f>COUNTIF(D1876:$D$1990,366)</f>
        <v>0</v>
      </c>
    </row>
    <row r="1876" spans="1:7" x14ac:dyDescent="0.25">
      <c r="A1876" s="54">
        <f>COUNTIF($C$3:C1876,"Да")</f>
        <v>20</v>
      </c>
      <c r="B1876" s="53">
        <f t="shared" si="59"/>
        <v>47274</v>
      </c>
      <c r="C1876" s="53" t="str">
        <f>IF(ISERROR(VLOOKUP(B1876,Оп28_BYN→RUB!$C$3:$C$24,1,0)),"Нет","Да")</f>
        <v>Нет</v>
      </c>
      <c r="D1876" s="54">
        <f t="shared" si="58"/>
        <v>365</v>
      </c>
      <c r="E1876" s="55">
        <f>('Все выпуски'!$J$4*'Все выпуски'!$J$8)*((VLOOKUP(IF(C1876="Нет",VLOOKUP(A1876,Оп28_BYN→RUB!$A$2:$C$24,3,0),VLOOKUP((A1876-1),Оп28_BYN→RUB!$A$2:$C$24,3,0)),$B$2:$G$1990,5,0)-VLOOKUP(B1876,$B$2:$G$1990,5,0))/365+(VLOOKUP(IF(C1876="Нет",VLOOKUP(A1876,Оп28_BYN→RUB!$A$2:$C$24,3,0),VLOOKUP((A1876-1),Оп28_BYN→RUB!$A$2:$C$24,3,0)),$B$2:$G$1990,6,0)-VLOOKUP(B1876,$B$2:$G$1990,6,0))/366)</f>
        <v>214.31810400967896</v>
      </c>
      <c r="F1876" s="54">
        <f>COUNTIF(D1877:$D$1990,365)</f>
        <v>114</v>
      </c>
      <c r="G1876" s="54">
        <f>COUNTIF(D1877:$D$1990,366)</f>
        <v>0</v>
      </c>
    </row>
    <row r="1877" spans="1:7" x14ac:dyDescent="0.25">
      <c r="A1877" s="54">
        <f>COUNTIF($C$3:C1877,"Да")</f>
        <v>20</v>
      </c>
      <c r="B1877" s="53">
        <f t="shared" si="59"/>
        <v>47275</v>
      </c>
      <c r="C1877" s="53" t="str">
        <f>IF(ISERROR(VLOOKUP(B1877,Оп28_BYN→RUB!$C$3:$C$24,1,0)),"Нет","Да")</f>
        <v>Нет</v>
      </c>
      <c r="D1877" s="54">
        <f t="shared" si="58"/>
        <v>365</v>
      </c>
      <c r="E1877" s="55">
        <f>('Все выпуски'!$J$4*'Все выпуски'!$J$8)*((VLOOKUP(IF(C1877="Нет",VLOOKUP(A1877,Оп28_BYN→RUB!$A$2:$C$24,3,0),VLOOKUP((A1877-1),Оп28_BYN→RUB!$A$2:$C$24,3,0)),$B$2:$G$1990,5,0)-VLOOKUP(B1877,$B$2:$G$1990,5,0))/365+(VLOOKUP(IF(C1877="Нет",VLOOKUP(A1877,Оп28_BYN→RUB!$A$2:$C$24,3,0),VLOOKUP((A1877-1),Оп28_BYN→RUB!$A$2:$C$24,3,0)),$B$2:$G$1990,6,0)-VLOOKUP(B1877,$B$2:$G$1990,6,0))/366)</f>
        <v>221.01554475998142</v>
      </c>
      <c r="F1877" s="54">
        <f>COUNTIF(D1878:$D$1990,365)</f>
        <v>113</v>
      </c>
      <c r="G1877" s="54">
        <f>COUNTIF(D1878:$D$1990,366)</f>
        <v>0</v>
      </c>
    </row>
    <row r="1878" spans="1:7" x14ac:dyDescent="0.25">
      <c r="A1878" s="54">
        <f>COUNTIF($C$3:C1878,"Да")</f>
        <v>20</v>
      </c>
      <c r="B1878" s="53">
        <f t="shared" si="59"/>
        <v>47276</v>
      </c>
      <c r="C1878" s="53" t="str">
        <f>IF(ISERROR(VLOOKUP(B1878,Оп28_BYN→RUB!$C$3:$C$24,1,0)),"Нет","Да")</f>
        <v>Нет</v>
      </c>
      <c r="D1878" s="54">
        <f t="shared" si="58"/>
        <v>365</v>
      </c>
      <c r="E1878" s="55">
        <f>('Все выпуски'!$J$4*'Все выпуски'!$J$8)*((VLOOKUP(IF(C1878="Нет",VLOOKUP(A1878,Оп28_BYN→RUB!$A$2:$C$24,3,0),VLOOKUP((A1878-1),Оп28_BYN→RUB!$A$2:$C$24,3,0)),$B$2:$G$1990,5,0)-VLOOKUP(B1878,$B$2:$G$1990,5,0))/365+(VLOOKUP(IF(C1878="Нет",VLOOKUP(A1878,Оп28_BYN→RUB!$A$2:$C$24,3,0),VLOOKUP((A1878-1),Оп28_BYN→RUB!$A$2:$C$24,3,0)),$B$2:$G$1990,6,0)-VLOOKUP(B1878,$B$2:$G$1990,6,0))/366)</f>
        <v>227.71298551028391</v>
      </c>
      <c r="F1878" s="54">
        <f>COUNTIF(D1879:$D$1990,365)</f>
        <v>112</v>
      </c>
      <c r="G1878" s="54">
        <f>COUNTIF(D1879:$D$1990,366)</f>
        <v>0</v>
      </c>
    </row>
    <row r="1879" spans="1:7" x14ac:dyDescent="0.25">
      <c r="A1879" s="54">
        <f>COUNTIF($C$3:C1879,"Да")</f>
        <v>20</v>
      </c>
      <c r="B1879" s="53">
        <f t="shared" si="59"/>
        <v>47277</v>
      </c>
      <c r="C1879" s="53" t="str">
        <f>IF(ISERROR(VLOOKUP(B1879,Оп28_BYN→RUB!$C$3:$C$24,1,0)),"Нет","Да")</f>
        <v>Нет</v>
      </c>
      <c r="D1879" s="54">
        <f t="shared" si="58"/>
        <v>365</v>
      </c>
      <c r="E1879" s="55">
        <f>('Все выпуски'!$J$4*'Все выпуски'!$J$8)*((VLOOKUP(IF(C1879="Нет",VLOOKUP(A1879,Оп28_BYN→RUB!$A$2:$C$24,3,0),VLOOKUP((A1879-1),Оп28_BYN→RUB!$A$2:$C$24,3,0)),$B$2:$G$1990,5,0)-VLOOKUP(B1879,$B$2:$G$1990,5,0))/365+(VLOOKUP(IF(C1879="Нет",VLOOKUP(A1879,Оп28_BYN→RUB!$A$2:$C$24,3,0),VLOOKUP((A1879-1),Оп28_BYN→RUB!$A$2:$C$24,3,0)),$B$2:$G$1990,6,0)-VLOOKUP(B1879,$B$2:$G$1990,6,0))/366)</f>
        <v>234.41042626058635</v>
      </c>
      <c r="F1879" s="54">
        <f>COUNTIF(D1880:$D$1990,365)</f>
        <v>111</v>
      </c>
      <c r="G1879" s="54">
        <f>COUNTIF(D1880:$D$1990,366)</f>
        <v>0</v>
      </c>
    </row>
    <row r="1880" spans="1:7" x14ac:dyDescent="0.25">
      <c r="A1880" s="54">
        <f>COUNTIF($C$3:C1880,"Да")</f>
        <v>20</v>
      </c>
      <c r="B1880" s="53">
        <f t="shared" si="59"/>
        <v>47278</v>
      </c>
      <c r="C1880" s="53" t="str">
        <f>IF(ISERROR(VLOOKUP(B1880,Оп28_BYN→RUB!$C$3:$C$24,1,0)),"Нет","Да")</f>
        <v>Нет</v>
      </c>
      <c r="D1880" s="54">
        <f t="shared" si="58"/>
        <v>365</v>
      </c>
      <c r="E1880" s="55">
        <f>('Все выпуски'!$J$4*'Все выпуски'!$J$8)*((VLOOKUP(IF(C1880="Нет",VLOOKUP(A1880,Оп28_BYN→RUB!$A$2:$C$24,3,0),VLOOKUP((A1880-1),Оп28_BYN→RUB!$A$2:$C$24,3,0)),$B$2:$G$1990,5,0)-VLOOKUP(B1880,$B$2:$G$1990,5,0))/365+(VLOOKUP(IF(C1880="Нет",VLOOKUP(A1880,Оп28_BYN→RUB!$A$2:$C$24,3,0),VLOOKUP((A1880-1),Оп28_BYN→RUB!$A$2:$C$24,3,0)),$B$2:$G$1990,6,0)-VLOOKUP(B1880,$B$2:$G$1990,6,0))/366)</f>
        <v>241.10786701088881</v>
      </c>
      <c r="F1880" s="54">
        <f>COUNTIF(D1881:$D$1990,365)</f>
        <v>110</v>
      </c>
      <c r="G1880" s="54">
        <f>COUNTIF(D1881:$D$1990,366)</f>
        <v>0</v>
      </c>
    </row>
    <row r="1881" spans="1:7" x14ac:dyDescent="0.25">
      <c r="A1881" s="54">
        <f>COUNTIF($C$3:C1881,"Да")</f>
        <v>20</v>
      </c>
      <c r="B1881" s="53">
        <f t="shared" si="59"/>
        <v>47279</v>
      </c>
      <c r="C1881" s="53" t="str">
        <f>IF(ISERROR(VLOOKUP(B1881,Оп28_BYN→RUB!$C$3:$C$24,1,0)),"Нет","Да")</f>
        <v>Нет</v>
      </c>
      <c r="D1881" s="54">
        <f t="shared" si="58"/>
        <v>365</v>
      </c>
      <c r="E1881" s="55">
        <f>('Все выпуски'!$J$4*'Все выпуски'!$J$8)*((VLOOKUP(IF(C1881="Нет",VLOOKUP(A1881,Оп28_BYN→RUB!$A$2:$C$24,3,0),VLOOKUP((A1881-1),Оп28_BYN→RUB!$A$2:$C$24,3,0)),$B$2:$G$1990,5,0)-VLOOKUP(B1881,$B$2:$G$1990,5,0))/365+(VLOOKUP(IF(C1881="Нет",VLOOKUP(A1881,Оп28_BYN→RUB!$A$2:$C$24,3,0),VLOOKUP((A1881-1),Оп28_BYN→RUB!$A$2:$C$24,3,0)),$B$2:$G$1990,6,0)-VLOOKUP(B1881,$B$2:$G$1990,6,0))/366)</f>
        <v>247.8053077611913</v>
      </c>
      <c r="F1881" s="54">
        <f>COUNTIF(D1882:$D$1990,365)</f>
        <v>109</v>
      </c>
      <c r="G1881" s="54">
        <f>COUNTIF(D1882:$D$1990,366)</f>
        <v>0</v>
      </c>
    </row>
    <row r="1882" spans="1:7" x14ac:dyDescent="0.25">
      <c r="A1882" s="54">
        <f>COUNTIF($C$3:C1882,"Да")</f>
        <v>20</v>
      </c>
      <c r="B1882" s="53">
        <f t="shared" si="59"/>
        <v>47280</v>
      </c>
      <c r="C1882" s="53" t="str">
        <f>IF(ISERROR(VLOOKUP(B1882,Оп28_BYN→RUB!$C$3:$C$24,1,0)),"Нет","Да")</f>
        <v>Нет</v>
      </c>
      <c r="D1882" s="54">
        <f t="shared" si="58"/>
        <v>365</v>
      </c>
      <c r="E1882" s="55">
        <f>('Все выпуски'!$J$4*'Все выпуски'!$J$8)*((VLOOKUP(IF(C1882="Нет",VLOOKUP(A1882,Оп28_BYN→RUB!$A$2:$C$24,3,0),VLOOKUP((A1882-1),Оп28_BYN→RUB!$A$2:$C$24,3,0)),$B$2:$G$1990,5,0)-VLOOKUP(B1882,$B$2:$G$1990,5,0))/365+(VLOOKUP(IF(C1882="Нет",VLOOKUP(A1882,Оп28_BYN→RUB!$A$2:$C$24,3,0),VLOOKUP((A1882-1),Оп28_BYN→RUB!$A$2:$C$24,3,0)),$B$2:$G$1990,6,0)-VLOOKUP(B1882,$B$2:$G$1990,6,0))/366)</f>
        <v>254.50274851149376</v>
      </c>
      <c r="F1882" s="54">
        <f>COUNTIF(D1883:$D$1990,365)</f>
        <v>108</v>
      </c>
      <c r="G1882" s="54">
        <f>COUNTIF(D1883:$D$1990,366)</f>
        <v>0</v>
      </c>
    </row>
    <row r="1883" spans="1:7" x14ac:dyDescent="0.25">
      <c r="A1883" s="54">
        <f>COUNTIF($C$3:C1883,"Да")</f>
        <v>20</v>
      </c>
      <c r="B1883" s="53">
        <f t="shared" si="59"/>
        <v>47281</v>
      </c>
      <c r="C1883" s="53" t="str">
        <f>IF(ISERROR(VLOOKUP(B1883,Оп28_BYN→RUB!$C$3:$C$24,1,0)),"Нет","Да")</f>
        <v>Нет</v>
      </c>
      <c r="D1883" s="54">
        <f t="shared" si="58"/>
        <v>365</v>
      </c>
      <c r="E1883" s="55">
        <f>('Все выпуски'!$J$4*'Все выпуски'!$J$8)*((VLOOKUP(IF(C1883="Нет",VLOOKUP(A1883,Оп28_BYN→RUB!$A$2:$C$24,3,0),VLOOKUP((A1883-1),Оп28_BYN→RUB!$A$2:$C$24,3,0)),$B$2:$G$1990,5,0)-VLOOKUP(B1883,$B$2:$G$1990,5,0))/365+(VLOOKUP(IF(C1883="Нет",VLOOKUP(A1883,Оп28_BYN→RUB!$A$2:$C$24,3,0),VLOOKUP((A1883-1),Оп28_BYN→RUB!$A$2:$C$24,3,0)),$B$2:$G$1990,6,0)-VLOOKUP(B1883,$B$2:$G$1990,6,0))/366)</f>
        <v>261.20018926179625</v>
      </c>
      <c r="F1883" s="54">
        <f>COUNTIF(D1884:$D$1990,365)</f>
        <v>107</v>
      </c>
      <c r="G1883" s="54">
        <f>COUNTIF(D1884:$D$1990,366)</f>
        <v>0</v>
      </c>
    </row>
    <row r="1884" spans="1:7" x14ac:dyDescent="0.25">
      <c r="A1884" s="54">
        <f>COUNTIF($C$3:C1884,"Да")</f>
        <v>20</v>
      </c>
      <c r="B1884" s="53">
        <f t="shared" si="59"/>
        <v>47282</v>
      </c>
      <c r="C1884" s="53" t="str">
        <f>IF(ISERROR(VLOOKUP(B1884,Оп28_BYN→RUB!$C$3:$C$24,1,0)),"Нет","Да")</f>
        <v>Нет</v>
      </c>
      <c r="D1884" s="54">
        <f t="shared" si="58"/>
        <v>365</v>
      </c>
      <c r="E1884" s="55">
        <f>('Все выпуски'!$J$4*'Все выпуски'!$J$8)*((VLOOKUP(IF(C1884="Нет",VLOOKUP(A1884,Оп28_BYN→RUB!$A$2:$C$24,3,0),VLOOKUP((A1884-1),Оп28_BYN→RUB!$A$2:$C$24,3,0)),$B$2:$G$1990,5,0)-VLOOKUP(B1884,$B$2:$G$1990,5,0))/365+(VLOOKUP(IF(C1884="Нет",VLOOKUP(A1884,Оп28_BYN→RUB!$A$2:$C$24,3,0),VLOOKUP((A1884-1),Оп28_BYN→RUB!$A$2:$C$24,3,0)),$B$2:$G$1990,6,0)-VLOOKUP(B1884,$B$2:$G$1990,6,0))/366)</f>
        <v>267.89763001209866</v>
      </c>
      <c r="F1884" s="54">
        <f>COUNTIF(D1885:$D$1990,365)</f>
        <v>106</v>
      </c>
      <c r="G1884" s="54">
        <f>COUNTIF(D1885:$D$1990,366)</f>
        <v>0</v>
      </c>
    </row>
    <row r="1885" spans="1:7" x14ac:dyDescent="0.25">
      <c r="A1885" s="54">
        <f>COUNTIF($C$3:C1885,"Да")</f>
        <v>20</v>
      </c>
      <c r="B1885" s="53">
        <f t="shared" si="59"/>
        <v>47283</v>
      </c>
      <c r="C1885" s="53" t="str">
        <f>IF(ISERROR(VLOOKUP(B1885,Оп28_BYN→RUB!$C$3:$C$24,1,0)),"Нет","Да")</f>
        <v>Нет</v>
      </c>
      <c r="D1885" s="54">
        <f t="shared" si="58"/>
        <v>365</v>
      </c>
      <c r="E1885" s="55">
        <f>('Все выпуски'!$J$4*'Все выпуски'!$J$8)*((VLOOKUP(IF(C1885="Нет",VLOOKUP(A1885,Оп28_BYN→RUB!$A$2:$C$24,3,0),VLOOKUP((A1885-1),Оп28_BYN→RUB!$A$2:$C$24,3,0)),$B$2:$G$1990,5,0)-VLOOKUP(B1885,$B$2:$G$1990,5,0))/365+(VLOOKUP(IF(C1885="Нет",VLOOKUP(A1885,Оп28_BYN→RUB!$A$2:$C$24,3,0),VLOOKUP((A1885-1),Оп28_BYN→RUB!$A$2:$C$24,3,0)),$B$2:$G$1990,6,0)-VLOOKUP(B1885,$B$2:$G$1990,6,0))/366)</f>
        <v>274.59507076240118</v>
      </c>
      <c r="F1885" s="54">
        <f>COUNTIF(D1886:$D$1990,365)</f>
        <v>105</v>
      </c>
      <c r="G1885" s="54">
        <f>COUNTIF(D1886:$D$1990,366)</f>
        <v>0</v>
      </c>
    </row>
    <row r="1886" spans="1:7" x14ac:dyDescent="0.25">
      <c r="A1886" s="54">
        <f>COUNTIF($C$3:C1886,"Да")</f>
        <v>20</v>
      </c>
      <c r="B1886" s="53">
        <f t="shared" si="59"/>
        <v>47284</v>
      </c>
      <c r="C1886" s="53" t="str">
        <f>IF(ISERROR(VLOOKUP(B1886,Оп28_BYN→RUB!$C$3:$C$24,1,0)),"Нет","Да")</f>
        <v>Нет</v>
      </c>
      <c r="D1886" s="54">
        <f t="shared" si="58"/>
        <v>365</v>
      </c>
      <c r="E1886" s="55">
        <f>('Все выпуски'!$J$4*'Все выпуски'!$J$8)*((VLOOKUP(IF(C1886="Нет",VLOOKUP(A1886,Оп28_BYN→RUB!$A$2:$C$24,3,0),VLOOKUP((A1886-1),Оп28_BYN→RUB!$A$2:$C$24,3,0)),$B$2:$G$1990,5,0)-VLOOKUP(B1886,$B$2:$G$1990,5,0))/365+(VLOOKUP(IF(C1886="Нет",VLOOKUP(A1886,Оп28_BYN→RUB!$A$2:$C$24,3,0),VLOOKUP((A1886-1),Оп28_BYN→RUB!$A$2:$C$24,3,0)),$B$2:$G$1990,6,0)-VLOOKUP(B1886,$B$2:$G$1990,6,0))/366)</f>
        <v>281.29251151270364</v>
      </c>
      <c r="F1886" s="54">
        <f>COUNTIF(D1887:$D$1990,365)</f>
        <v>104</v>
      </c>
      <c r="G1886" s="54">
        <f>COUNTIF(D1887:$D$1990,366)</f>
        <v>0</v>
      </c>
    </row>
    <row r="1887" spans="1:7" x14ac:dyDescent="0.25">
      <c r="A1887" s="54">
        <f>COUNTIF($C$3:C1887,"Да")</f>
        <v>20</v>
      </c>
      <c r="B1887" s="53">
        <f t="shared" si="59"/>
        <v>47285</v>
      </c>
      <c r="C1887" s="53" t="str">
        <f>IF(ISERROR(VLOOKUP(B1887,Оп28_BYN→RUB!$C$3:$C$24,1,0)),"Нет","Да")</f>
        <v>Нет</v>
      </c>
      <c r="D1887" s="54">
        <f t="shared" si="58"/>
        <v>365</v>
      </c>
      <c r="E1887" s="55">
        <f>('Все выпуски'!$J$4*'Все выпуски'!$J$8)*((VLOOKUP(IF(C1887="Нет",VLOOKUP(A1887,Оп28_BYN→RUB!$A$2:$C$24,3,0),VLOOKUP((A1887-1),Оп28_BYN→RUB!$A$2:$C$24,3,0)),$B$2:$G$1990,5,0)-VLOOKUP(B1887,$B$2:$G$1990,5,0))/365+(VLOOKUP(IF(C1887="Нет",VLOOKUP(A1887,Оп28_BYN→RUB!$A$2:$C$24,3,0),VLOOKUP((A1887-1),Оп28_BYN→RUB!$A$2:$C$24,3,0)),$B$2:$G$1990,6,0)-VLOOKUP(B1887,$B$2:$G$1990,6,0))/366)</f>
        <v>287.9899522630061</v>
      </c>
      <c r="F1887" s="54">
        <f>COUNTIF(D1888:$D$1990,365)</f>
        <v>103</v>
      </c>
      <c r="G1887" s="54">
        <f>COUNTIF(D1888:$D$1990,366)</f>
        <v>0</v>
      </c>
    </row>
    <row r="1888" spans="1:7" x14ac:dyDescent="0.25">
      <c r="A1888" s="54">
        <f>COUNTIF($C$3:C1888,"Да")</f>
        <v>20</v>
      </c>
      <c r="B1888" s="53">
        <f t="shared" si="59"/>
        <v>47286</v>
      </c>
      <c r="C1888" s="53" t="str">
        <f>IF(ISERROR(VLOOKUP(B1888,Оп28_BYN→RUB!$C$3:$C$24,1,0)),"Нет","Да")</f>
        <v>Нет</v>
      </c>
      <c r="D1888" s="54">
        <f t="shared" si="58"/>
        <v>365</v>
      </c>
      <c r="E1888" s="55">
        <f>('Все выпуски'!$J$4*'Все выпуски'!$J$8)*((VLOOKUP(IF(C1888="Нет",VLOOKUP(A1888,Оп28_BYN→RUB!$A$2:$C$24,3,0),VLOOKUP((A1888-1),Оп28_BYN→RUB!$A$2:$C$24,3,0)),$B$2:$G$1990,5,0)-VLOOKUP(B1888,$B$2:$G$1990,5,0))/365+(VLOOKUP(IF(C1888="Нет",VLOOKUP(A1888,Оп28_BYN→RUB!$A$2:$C$24,3,0),VLOOKUP((A1888-1),Оп28_BYN→RUB!$A$2:$C$24,3,0)),$B$2:$G$1990,6,0)-VLOOKUP(B1888,$B$2:$G$1990,6,0))/366)</f>
        <v>294.68739301330857</v>
      </c>
      <c r="F1888" s="54">
        <f>COUNTIF(D1889:$D$1990,365)</f>
        <v>102</v>
      </c>
      <c r="G1888" s="54">
        <f>COUNTIF(D1889:$D$1990,366)</f>
        <v>0</v>
      </c>
    </row>
    <row r="1889" spans="1:7" x14ac:dyDescent="0.25">
      <c r="A1889" s="54">
        <f>COUNTIF($C$3:C1889,"Да")</f>
        <v>20</v>
      </c>
      <c r="B1889" s="53">
        <f t="shared" si="59"/>
        <v>47287</v>
      </c>
      <c r="C1889" s="53" t="str">
        <f>IF(ISERROR(VLOOKUP(B1889,Оп28_BYN→RUB!$C$3:$C$24,1,0)),"Нет","Да")</f>
        <v>Нет</v>
      </c>
      <c r="D1889" s="54">
        <f t="shared" si="58"/>
        <v>365</v>
      </c>
      <c r="E1889" s="55">
        <f>('Все выпуски'!$J$4*'Все выпуски'!$J$8)*((VLOOKUP(IF(C1889="Нет",VLOOKUP(A1889,Оп28_BYN→RUB!$A$2:$C$24,3,0),VLOOKUP((A1889-1),Оп28_BYN→RUB!$A$2:$C$24,3,0)),$B$2:$G$1990,5,0)-VLOOKUP(B1889,$B$2:$G$1990,5,0))/365+(VLOOKUP(IF(C1889="Нет",VLOOKUP(A1889,Оп28_BYN→RUB!$A$2:$C$24,3,0),VLOOKUP((A1889-1),Оп28_BYN→RUB!$A$2:$C$24,3,0)),$B$2:$G$1990,6,0)-VLOOKUP(B1889,$B$2:$G$1990,6,0))/366)</f>
        <v>301.38483376361103</v>
      </c>
      <c r="F1889" s="54">
        <f>COUNTIF(D1890:$D$1990,365)</f>
        <v>101</v>
      </c>
      <c r="G1889" s="54">
        <f>COUNTIF(D1890:$D$1990,366)</f>
        <v>0</v>
      </c>
    </row>
    <row r="1890" spans="1:7" x14ac:dyDescent="0.25">
      <c r="A1890" s="54">
        <f>COUNTIF($C$3:C1890,"Да")</f>
        <v>20</v>
      </c>
      <c r="B1890" s="53">
        <f t="shared" si="59"/>
        <v>47288</v>
      </c>
      <c r="C1890" s="53" t="str">
        <f>IF(ISERROR(VLOOKUP(B1890,Оп28_BYN→RUB!$C$3:$C$24,1,0)),"Нет","Да")</f>
        <v>Нет</v>
      </c>
      <c r="D1890" s="54">
        <f t="shared" si="58"/>
        <v>365</v>
      </c>
      <c r="E1890" s="55">
        <f>('Все выпуски'!$J$4*'Все выпуски'!$J$8)*((VLOOKUP(IF(C1890="Нет",VLOOKUP(A1890,Оп28_BYN→RUB!$A$2:$C$24,3,0),VLOOKUP((A1890-1),Оп28_BYN→RUB!$A$2:$C$24,3,0)),$B$2:$G$1990,5,0)-VLOOKUP(B1890,$B$2:$G$1990,5,0))/365+(VLOOKUP(IF(C1890="Нет",VLOOKUP(A1890,Оп28_BYN→RUB!$A$2:$C$24,3,0),VLOOKUP((A1890-1),Оп28_BYN→RUB!$A$2:$C$24,3,0)),$B$2:$G$1990,6,0)-VLOOKUP(B1890,$B$2:$G$1990,6,0))/366)</f>
        <v>308.08227451391355</v>
      </c>
      <c r="F1890" s="54">
        <f>COUNTIF(D1891:$D$1990,365)</f>
        <v>100</v>
      </c>
      <c r="G1890" s="54">
        <f>COUNTIF(D1891:$D$1990,366)</f>
        <v>0</v>
      </c>
    </row>
    <row r="1891" spans="1:7" x14ac:dyDescent="0.25">
      <c r="A1891" s="54">
        <f>COUNTIF($C$3:C1891,"Да")</f>
        <v>20</v>
      </c>
      <c r="B1891" s="53">
        <f t="shared" si="59"/>
        <v>47289</v>
      </c>
      <c r="C1891" s="53" t="str">
        <f>IF(ISERROR(VLOOKUP(B1891,Оп28_BYN→RUB!$C$3:$C$24,1,0)),"Нет","Да")</f>
        <v>Нет</v>
      </c>
      <c r="D1891" s="54">
        <f t="shared" si="58"/>
        <v>365</v>
      </c>
      <c r="E1891" s="55">
        <f>('Все выпуски'!$J$4*'Все выпуски'!$J$8)*((VLOOKUP(IF(C1891="Нет",VLOOKUP(A1891,Оп28_BYN→RUB!$A$2:$C$24,3,0),VLOOKUP((A1891-1),Оп28_BYN→RUB!$A$2:$C$24,3,0)),$B$2:$G$1990,5,0)-VLOOKUP(B1891,$B$2:$G$1990,5,0))/365+(VLOOKUP(IF(C1891="Нет",VLOOKUP(A1891,Оп28_BYN→RUB!$A$2:$C$24,3,0),VLOOKUP((A1891-1),Оп28_BYN→RUB!$A$2:$C$24,3,0)),$B$2:$G$1990,6,0)-VLOOKUP(B1891,$B$2:$G$1990,6,0))/366)</f>
        <v>314.77971526421595</v>
      </c>
      <c r="F1891" s="54">
        <f>COUNTIF(D1892:$D$1990,365)</f>
        <v>99</v>
      </c>
      <c r="G1891" s="54">
        <f>COUNTIF(D1892:$D$1990,366)</f>
        <v>0</v>
      </c>
    </row>
    <row r="1892" spans="1:7" x14ac:dyDescent="0.25">
      <c r="A1892" s="54">
        <f>COUNTIF($C$3:C1892,"Да")</f>
        <v>20</v>
      </c>
      <c r="B1892" s="53">
        <f t="shared" si="59"/>
        <v>47290</v>
      </c>
      <c r="C1892" s="53" t="str">
        <f>IF(ISERROR(VLOOKUP(B1892,Оп28_BYN→RUB!$C$3:$C$24,1,0)),"Нет","Да")</f>
        <v>Нет</v>
      </c>
      <c r="D1892" s="54">
        <f t="shared" si="58"/>
        <v>365</v>
      </c>
      <c r="E1892" s="55">
        <f>('Все выпуски'!$J$4*'Все выпуски'!$J$8)*((VLOOKUP(IF(C1892="Нет",VLOOKUP(A1892,Оп28_BYN→RUB!$A$2:$C$24,3,0),VLOOKUP((A1892-1),Оп28_BYN→RUB!$A$2:$C$24,3,0)),$B$2:$G$1990,5,0)-VLOOKUP(B1892,$B$2:$G$1990,5,0))/365+(VLOOKUP(IF(C1892="Нет",VLOOKUP(A1892,Оп28_BYN→RUB!$A$2:$C$24,3,0),VLOOKUP((A1892-1),Оп28_BYN→RUB!$A$2:$C$24,3,0)),$B$2:$G$1990,6,0)-VLOOKUP(B1892,$B$2:$G$1990,6,0))/366)</f>
        <v>321.47715601451841</v>
      </c>
      <c r="F1892" s="54">
        <f>COUNTIF(D1893:$D$1990,365)</f>
        <v>98</v>
      </c>
      <c r="G1892" s="54">
        <f>COUNTIF(D1893:$D$1990,366)</f>
        <v>0</v>
      </c>
    </row>
    <row r="1893" spans="1:7" x14ac:dyDescent="0.25">
      <c r="A1893" s="54">
        <f>COUNTIF($C$3:C1893,"Да")</f>
        <v>20</v>
      </c>
      <c r="B1893" s="53">
        <f t="shared" si="59"/>
        <v>47291</v>
      </c>
      <c r="C1893" s="53" t="str">
        <f>IF(ISERROR(VLOOKUP(B1893,Оп28_BYN→RUB!$C$3:$C$24,1,0)),"Нет","Да")</f>
        <v>Нет</v>
      </c>
      <c r="D1893" s="54">
        <f t="shared" si="58"/>
        <v>365</v>
      </c>
      <c r="E1893" s="55">
        <f>('Все выпуски'!$J$4*'Все выпуски'!$J$8)*((VLOOKUP(IF(C1893="Нет",VLOOKUP(A1893,Оп28_BYN→RUB!$A$2:$C$24,3,0),VLOOKUP((A1893-1),Оп28_BYN→RUB!$A$2:$C$24,3,0)),$B$2:$G$1990,5,0)-VLOOKUP(B1893,$B$2:$G$1990,5,0))/365+(VLOOKUP(IF(C1893="Нет",VLOOKUP(A1893,Оп28_BYN→RUB!$A$2:$C$24,3,0),VLOOKUP((A1893-1),Оп28_BYN→RUB!$A$2:$C$24,3,0)),$B$2:$G$1990,6,0)-VLOOKUP(B1893,$B$2:$G$1990,6,0))/366)</f>
        <v>328.17459676482093</v>
      </c>
      <c r="F1893" s="54">
        <f>COUNTIF(D1894:$D$1990,365)</f>
        <v>97</v>
      </c>
      <c r="G1893" s="54">
        <f>COUNTIF(D1894:$D$1990,366)</f>
        <v>0</v>
      </c>
    </row>
    <row r="1894" spans="1:7" x14ac:dyDescent="0.25">
      <c r="A1894" s="54">
        <f>COUNTIF($C$3:C1894,"Да")</f>
        <v>20</v>
      </c>
      <c r="B1894" s="53">
        <f t="shared" si="59"/>
        <v>47292</v>
      </c>
      <c r="C1894" s="53" t="str">
        <f>IF(ISERROR(VLOOKUP(B1894,Оп28_BYN→RUB!$C$3:$C$24,1,0)),"Нет","Да")</f>
        <v>Нет</v>
      </c>
      <c r="D1894" s="54">
        <f t="shared" si="58"/>
        <v>365</v>
      </c>
      <c r="E1894" s="55">
        <f>('Все выпуски'!$J$4*'Все выпуски'!$J$8)*((VLOOKUP(IF(C1894="Нет",VLOOKUP(A1894,Оп28_BYN→RUB!$A$2:$C$24,3,0),VLOOKUP((A1894-1),Оп28_BYN→RUB!$A$2:$C$24,3,0)),$B$2:$G$1990,5,0)-VLOOKUP(B1894,$B$2:$G$1990,5,0))/365+(VLOOKUP(IF(C1894="Нет",VLOOKUP(A1894,Оп28_BYN→RUB!$A$2:$C$24,3,0),VLOOKUP((A1894-1),Оп28_BYN→RUB!$A$2:$C$24,3,0)),$B$2:$G$1990,6,0)-VLOOKUP(B1894,$B$2:$G$1990,6,0))/366)</f>
        <v>334.87203751512334</v>
      </c>
      <c r="F1894" s="54">
        <f>COUNTIF(D1895:$D$1990,365)</f>
        <v>96</v>
      </c>
      <c r="G1894" s="54">
        <f>COUNTIF(D1895:$D$1990,366)</f>
        <v>0</v>
      </c>
    </row>
    <row r="1895" spans="1:7" x14ac:dyDescent="0.25">
      <c r="A1895" s="54">
        <f>COUNTIF($C$3:C1895,"Да")</f>
        <v>20</v>
      </c>
      <c r="B1895" s="53">
        <f t="shared" si="59"/>
        <v>47293</v>
      </c>
      <c r="C1895" s="53" t="str">
        <f>IF(ISERROR(VLOOKUP(B1895,Оп28_BYN→RUB!$C$3:$C$24,1,0)),"Нет","Да")</f>
        <v>Нет</v>
      </c>
      <c r="D1895" s="54">
        <f t="shared" si="58"/>
        <v>365</v>
      </c>
      <c r="E1895" s="55">
        <f>('Все выпуски'!$J$4*'Все выпуски'!$J$8)*((VLOOKUP(IF(C1895="Нет",VLOOKUP(A1895,Оп28_BYN→RUB!$A$2:$C$24,3,0),VLOOKUP((A1895-1),Оп28_BYN→RUB!$A$2:$C$24,3,0)),$B$2:$G$1990,5,0)-VLOOKUP(B1895,$B$2:$G$1990,5,0))/365+(VLOOKUP(IF(C1895="Нет",VLOOKUP(A1895,Оп28_BYN→RUB!$A$2:$C$24,3,0),VLOOKUP((A1895-1),Оп28_BYN→RUB!$A$2:$C$24,3,0)),$B$2:$G$1990,6,0)-VLOOKUP(B1895,$B$2:$G$1990,6,0))/366)</f>
        <v>341.56947826542586</v>
      </c>
      <c r="F1895" s="54">
        <f>COUNTIF(D1896:$D$1990,365)</f>
        <v>95</v>
      </c>
      <c r="G1895" s="54">
        <f>COUNTIF(D1896:$D$1990,366)</f>
        <v>0</v>
      </c>
    </row>
    <row r="1896" spans="1:7" x14ac:dyDescent="0.25">
      <c r="A1896" s="54">
        <f>COUNTIF($C$3:C1896,"Да")</f>
        <v>20</v>
      </c>
      <c r="B1896" s="53">
        <f t="shared" si="59"/>
        <v>47294</v>
      </c>
      <c r="C1896" s="53" t="str">
        <f>IF(ISERROR(VLOOKUP(B1896,Оп28_BYN→RUB!$C$3:$C$24,1,0)),"Нет","Да")</f>
        <v>Нет</v>
      </c>
      <c r="D1896" s="54">
        <f t="shared" si="58"/>
        <v>365</v>
      </c>
      <c r="E1896" s="55">
        <f>('Все выпуски'!$J$4*'Все выпуски'!$J$8)*((VLOOKUP(IF(C1896="Нет",VLOOKUP(A1896,Оп28_BYN→RUB!$A$2:$C$24,3,0),VLOOKUP((A1896-1),Оп28_BYN→RUB!$A$2:$C$24,3,0)),$B$2:$G$1990,5,0)-VLOOKUP(B1896,$B$2:$G$1990,5,0))/365+(VLOOKUP(IF(C1896="Нет",VLOOKUP(A1896,Оп28_BYN→RUB!$A$2:$C$24,3,0),VLOOKUP((A1896-1),Оп28_BYN→RUB!$A$2:$C$24,3,0)),$B$2:$G$1990,6,0)-VLOOKUP(B1896,$B$2:$G$1990,6,0))/366)</f>
        <v>348.26691901572832</v>
      </c>
      <c r="F1896" s="54">
        <f>COUNTIF(D1897:$D$1990,365)</f>
        <v>94</v>
      </c>
      <c r="G1896" s="54">
        <f>COUNTIF(D1897:$D$1990,366)</f>
        <v>0</v>
      </c>
    </row>
    <row r="1897" spans="1:7" x14ac:dyDescent="0.25">
      <c r="A1897" s="54">
        <f>COUNTIF($C$3:C1897,"Да")</f>
        <v>20</v>
      </c>
      <c r="B1897" s="53">
        <f t="shared" si="59"/>
        <v>47295</v>
      </c>
      <c r="C1897" s="53" t="str">
        <f>IF(ISERROR(VLOOKUP(B1897,Оп28_BYN→RUB!$C$3:$C$24,1,0)),"Нет","Да")</f>
        <v>Нет</v>
      </c>
      <c r="D1897" s="54">
        <f t="shared" si="58"/>
        <v>365</v>
      </c>
      <c r="E1897" s="55">
        <f>('Все выпуски'!$J$4*'Все выпуски'!$J$8)*((VLOOKUP(IF(C1897="Нет",VLOOKUP(A1897,Оп28_BYN→RUB!$A$2:$C$24,3,0),VLOOKUP((A1897-1),Оп28_BYN→RUB!$A$2:$C$24,3,0)),$B$2:$G$1990,5,0)-VLOOKUP(B1897,$B$2:$G$1990,5,0))/365+(VLOOKUP(IF(C1897="Нет",VLOOKUP(A1897,Оп28_BYN→RUB!$A$2:$C$24,3,0),VLOOKUP((A1897-1),Оп28_BYN→RUB!$A$2:$C$24,3,0)),$B$2:$G$1990,6,0)-VLOOKUP(B1897,$B$2:$G$1990,6,0))/366)</f>
        <v>354.96435976603073</v>
      </c>
      <c r="F1897" s="54">
        <f>COUNTIF(D1898:$D$1990,365)</f>
        <v>93</v>
      </c>
      <c r="G1897" s="54">
        <f>COUNTIF(D1898:$D$1990,366)</f>
        <v>0</v>
      </c>
    </row>
    <row r="1898" spans="1:7" x14ac:dyDescent="0.25">
      <c r="A1898" s="54">
        <f>COUNTIF($C$3:C1898,"Да")</f>
        <v>20</v>
      </c>
      <c r="B1898" s="53">
        <f t="shared" si="59"/>
        <v>47296</v>
      </c>
      <c r="C1898" s="53" t="str">
        <f>IF(ISERROR(VLOOKUP(B1898,Оп28_BYN→RUB!$C$3:$C$24,1,0)),"Нет","Да")</f>
        <v>Нет</v>
      </c>
      <c r="D1898" s="54">
        <f t="shared" si="58"/>
        <v>365</v>
      </c>
      <c r="E1898" s="55">
        <f>('Все выпуски'!$J$4*'Все выпуски'!$J$8)*((VLOOKUP(IF(C1898="Нет",VLOOKUP(A1898,Оп28_BYN→RUB!$A$2:$C$24,3,0),VLOOKUP((A1898-1),Оп28_BYN→RUB!$A$2:$C$24,3,0)),$B$2:$G$1990,5,0)-VLOOKUP(B1898,$B$2:$G$1990,5,0))/365+(VLOOKUP(IF(C1898="Нет",VLOOKUP(A1898,Оп28_BYN→RUB!$A$2:$C$24,3,0),VLOOKUP((A1898-1),Оп28_BYN→RUB!$A$2:$C$24,3,0)),$B$2:$G$1990,6,0)-VLOOKUP(B1898,$B$2:$G$1990,6,0))/366)</f>
        <v>361.66180051633324</v>
      </c>
      <c r="F1898" s="54">
        <f>COUNTIF(D1899:$D$1990,365)</f>
        <v>92</v>
      </c>
      <c r="G1898" s="54">
        <f>COUNTIF(D1899:$D$1990,366)</f>
        <v>0</v>
      </c>
    </row>
    <row r="1899" spans="1:7" x14ac:dyDescent="0.25">
      <c r="A1899" s="54">
        <f>COUNTIF($C$3:C1899,"Да")</f>
        <v>20</v>
      </c>
      <c r="B1899" s="53">
        <f t="shared" si="59"/>
        <v>47297</v>
      </c>
      <c r="C1899" s="53" t="str">
        <f>IF(ISERROR(VLOOKUP(B1899,Оп28_BYN→RUB!$C$3:$C$24,1,0)),"Нет","Да")</f>
        <v>Нет</v>
      </c>
      <c r="D1899" s="54">
        <f t="shared" si="58"/>
        <v>365</v>
      </c>
      <c r="E1899" s="55">
        <f>('Все выпуски'!$J$4*'Все выпуски'!$J$8)*((VLOOKUP(IF(C1899="Нет",VLOOKUP(A1899,Оп28_BYN→RUB!$A$2:$C$24,3,0),VLOOKUP((A1899-1),Оп28_BYN→RUB!$A$2:$C$24,3,0)),$B$2:$G$1990,5,0)-VLOOKUP(B1899,$B$2:$G$1990,5,0))/365+(VLOOKUP(IF(C1899="Нет",VLOOKUP(A1899,Оп28_BYN→RUB!$A$2:$C$24,3,0),VLOOKUP((A1899-1),Оп28_BYN→RUB!$A$2:$C$24,3,0)),$B$2:$G$1990,6,0)-VLOOKUP(B1899,$B$2:$G$1990,6,0))/366)</f>
        <v>368.35924126663571</v>
      </c>
      <c r="F1899" s="54">
        <f>COUNTIF(D1900:$D$1990,365)</f>
        <v>91</v>
      </c>
      <c r="G1899" s="54">
        <f>COUNTIF(D1900:$D$1990,366)</f>
        <v>0</v>
      </c>
    </row>
    <row r="1900" spans="1:7" x14ac:dyDescent="0.25">
      <c r="A1900" s="54">
        <f>COUNTIF($C$3:C1900,"Да")</f>
        <v>20</v>
      </c>
      <c r="B1900" s="53">
        <f t="shared" si="59"/>
        <v>47298</v>
      </c>
      <c r="C1900" s="53" t="str">
        <f>IF(ISERROR(VLOOKUP(B1900,Оп28_BYN→RUB!$C$3:$C$24,1,0)),"Нет","Да")</f>
        <v>Нет</v>
      </c>
      <c r="D1900" s="54">
        <f t="shared" si="58"/>
        <v>365</v>
      </c>
      <c r="E1900" s="55">
        <f>('Все выпуски'!$J$4*'Все выпуски'!$J$8)*((VLOOKUP(IF(C1900="Нет",VLOOKUP(A1900,Оп28_BYN→RUB!$A$2:$C$24,3,0),VLOOKUP((A1900-1),Оп28_BYN→RUB!$A$2:$C$24,3,0)),$B$2:$G$1990,5,0)-VLOOKUP(B1900,$B$2:$G$1990,5,0))/365+(VLOOKUP(IF(C1900="Нет",VLOOKUP(A1900,Оп28_BYN→RUB!$A$2:$C$24,3,0),VLOOKUP((A1900-1),Оп28_BYN→RUB!$A$2:$C$24,3,0)),$B$2:$G$1990,6,0)-VLOOKUP(B1900,$B$2:$G$1990,6,0))/366)</f>
        <v>375.05668201693823</v>
      </c>
      <c r="F1900" s="54">
        <f>COUNTIF(D1901:$D$1990,365)</f>
        <v>90</v>
      </c>
      <c r="G1900" s="54">
        <f>COUNTIF(D1901:$D$1990,366)</f>
        <v>0</v>
      </c>
    </row>
    <row r="1901" spans="1:7" x14ac:dyDescent="0.25">
      <c r="A1901" s="54">
        <f>COUNTIF($C$3:C1901,"Да")</f>
        <v>20</v>
      </c>
      <c r="B1901" s="53">
        <f t="shared" si="59"/>
        <v>47299</v>
      </c>
      <c r="C1901" s="53" t="str">
        <f>IF(ISERROR(VLOOKUP(B1901,Оп28_BYN→RUB!$C$3:$C$24,1,0)),"Нет","Да")</f>
        <v>Нет</v>
      </c>
      <c r="D1901" s="54">
        <f t="shared" si="58"/>
        <v>365</v>
      </c>
      <c r="E1901" s="55">
        <f>('Все выпуски'!$J$4*'Все выпуски'!$J$8)*((VLOOKUP(IF(C1901="Нет",VLOOKUP(A1901,Оп28_BYN→RUB!$A$2:$C$24,3,0),VLOOKUP((A1901-1),Оп28_BYN→RUB!$A$2:$C$24,3,0)),$B$2:$G$1990,5,0)-VLOOKUP(B1901,$B$2:$G$1990,5,0))/365+(VLOOKUP(IF(C1901="Нет",VLOOKUP(A1901,Оп28_BYN→RUB!$A$2:$C$24,3,0),VLOOKUP((A1901-1),Оп28_BYN→RUB!$A$2:$C$24,3,0)),$B$2:$G$1990,6,0)-VLOOKUP(B1901,$B$2:$G$1990,6,0))/366)</f>
        <v>381.75412276724063</v>
      </c>
      <c r="F1901" s="54">
        <f>COUNTIF(D1902:$D$1990,365)</f>
        <v>89</v>
      </c>
      <c r="G1901" s="54">
        <f>COUNTIF(D1902:$D$1990,366)</f>
        <v>0</v>
      </c>
    </row>
    <row r="1902" spans="1:7" x14ac:dyDescent="0.25">
      <c r="A1902" s="54">
        <f>COUNTIF($C$3:C1902,"Да")</f>
        <v>20</v>
      </c>
      <c r="B1902" s="53">
        <f t="shared" si="59"/>
        <v>47300</v>
      </c>
      <c r="C1902" s="53" t="str">
        <f>IF(ISERROR(VLOOKUP(B1902,Оп28_BYN→RUB!$C$3:$C$24,1,0)),"Нет","Да")</f>
        <v>Нет</v>
      </c>
      <c r="D1902" s="54">
        <f t="shared" si="58"/>
        <v>365</v>
      </c>
      <c r="E1902" s="55">
        <f>('Все выпуски'!$J$4*'Все выпуски'!$J$8)*((VLOOKUP(IF(C1902="Нет",VLOOKUP(A1902,Оп28_BYN→RUB!$A$2:$C$24,3,0),VLOOKUP((A1902-1),Оп28_BYN→RUB!$A$2:$C$24,3,0)),$B$2:$G$1990,5,0)-VLOOKUP(B1902,$B$2:$G$1990,5,0))/365+(VLOOKUP(IF(C1902="Нет",VLOOKUP(A1902,Оп28_BYN→RUB!$A$2:$C$24,3,0),VLOOKUP((A1902-1),Оп28_BYN→RUB!$A$2:$C$24,3,0)),$B$2:$G$1990,6,0)-VLOOKUP(B1902,$B$2:$G$1990,6,0))/366)</f>
        <v>388.45156351754315</v>
      </c>
      <c r="F1902" s="54">
        <f>COUNTIF(D1903:$D$1990,365)</f>
        <v>88</v>
      </c>
      <c r="G1902" s="54">
        <f>COUNTIF(D1903:$D$1990,366)</f>
        <v>0</v>
      </c>
    </row>
    <row r="1903" spans="1:7" x14ac:dyDescent="0.25">
      <c r="A1903" s="54">
        <f>COUNTIF($C$3:C1903,"Да")</f>
        <v>20</v>
      </c>
      <c r="B1903" s="53">
        <f t="shared" si="59"/>
        <v>47301</v>
      </c>
      <c r="C1903" s="53" t="str">
        <f>IF(ISERROR(VLOOKUP(B1903,Оп28_BYN→RUB!$C$3:$C$24,1,0)),"Нет","Да")</f>
        <v>Нет</v>
      </c>
      <c r="D1903" s="54">
        <f t="shared" si="58"/>
        <v>365</v>
      </c>
      <c r="E1903" s="55">
        <f>('Все выпуски'!$J$4*'Все выпуски'!$J$8)*((VLOOKUP(IF(C1903="Нет",VLOOKUP(A1903,Оп28_BYN→RUB!$A$2:$C$24,3,0),VLOOKUP((A1903-1),Оп28_BYN→RUB!$A$2:$C$24,3,0)),$B$2:$G$1990,5,0)-VLOOKUP(B1903,$B$2:$G$1990,5,0))/365+(VLOOKUP(IF(C1903="Нет",VLOOKUP(A1903,Оп28_BYN→RUB!$A$2:$C$24,3,0),VLOOKUP((A1903-1),Оп28_BYN→RUB!$A$2:$C$24,3,0)),$B$2:$G$1990,6,0)-VLOOKUP(B1903,$B$2:$G$1990,6,0))/366)</f>
        <v>395.14900426784561</v>
      </c>
      <c r="F1903" s="54">
        <f>COUNTIF(D1904:$D$1990,365)</f>
        <v>87</v>
      </c>
      <c r="G1903" s="54">
        <f>COUNTIF(D1904:$D$1990,366)</f>
        <v>0</v>
      </c>
    </row>
    <row r="1904" spans="1:7" x14ac:dyDescent="0.25">
      <c r="A1904" s="54">
        <f>COUNTIF($C$3:C1904,"Да")</f>
        <v>20</v>
      </c>
      <c r="B1904" s="53">
        <f t="shared" si="59"/>
        <v>47302</v>
      </c>
      <c r="C1904" s="53" t="str">
        <f>IF(ISERROR(VLOOKUP(B1904,Оп28_BYN→RUB!$C$3:$C$24,1,0)),"Нет","Да")</f>
        <v>Нет</v>
      </c>
      <c r="D1904" s="54">
        <f t="shared" si="58"/>
        <v>365</v>
      </c>
      <c r="E1904" s="55">
        <f>('Все выпуски'!$J$4*'Все выпуски'!$J$8)*((VLOOKUP(IF(C1904="Нет",VLOOKUP(A1904,Оп28_BYN→RUB!$A$2:$C$24,3,0),VLOOKUP((A1904-1),Оп28_BYN→RUB!$A$2:$C$24,3,0)),$B$2:$G$1990,5,0)-VLOOKUP(B1904,$B$2:$G$1990,5,0))/365+(VLOOKUP(IF(C1904="Нет",VLOOKUP(A1904,Оп28_BYN→RUB!$A$2:$C$24,3,0),VLOOKUP((A1904-1),Оп28_BYN→RUB!$A$2:$C$24,3,0)),$B$2:$G$1990,6,0)-VLOOKUP(B1904,$B$2:$G$1990,6,0))/366)</f>
        <v>401.84644501814802</v>
      </c>
      <c r="F1904" s="54">
        <f>COUNTIF(D1905:$D$1990,365)</f>
        <v>86</v>
      </c>
      <c r="G1904" s="54">
        <f>COUNTIF(D1905:$D$1990,366)</f>
        <v>0</v>
      </c>
    </row>
    <row r="1905" spans="1:7" x14ac:dyDescent="0.25">
      <c r="A1905" s="54">
        <f>COUNTIF($C$3:C1905,"Да")</f>
        <v>20</v>
      </c>
      <c r="B1905" s="53">
        <f t="shared" si="59"/>
        <v>47303</v>
      </c>
      <c r="C1905" s="53" t="str">
        <f>IF(ISERROR(VLOOKUP(B1905,Оп28_BYN→RUB!$C$3:$C$24,1,0)),"Нет","Да")</f>
        <v>Нет</v>
      </c>
      <c r="D1905" s="54">
        <f t="shared" si="58"/>
        <v>365</v>
      </c>
      <c r="E1905" s="55">
        <f>('Все выпуски'!$J$4*'Все выпуски'!$J$8)*((VLOOKUP(IF(C1905="Нет",VLOOKUP(A1905,Оп28_BYN→RUB!$A$2:$C$24,3,0),VLOOKUP((A1905-1),Оп28_BYN→RUB!$A$2:$C$24,3,0)),$B$2:$G$1990,5,0)-VLOOKUP(B1905,$B$2:$G$1990,5,0))/365+(VLOOKUP(IF(C1905="Нет",VLOOKUP(A1905,Оп28_BYN→RUB!$A$2:$C$24,3,0),VLOOKUP((A1905-1),Оп28_BYN→RUB!$A$2:$C$24,3,0)),$B$2:$G$1990,6,0)-VLOOKUP(B1905,$B$2:$G$1990,6,0))/366)</f>
        <v>408.54388576845054</v>
      </c>
      <c r="F1905" s="54">
        <f>COUNTIF(D1906:$D$1990,365)</f>
        <v>85</v>
      </c>
      <c r="G1905" s="54">
        <f>COUNTIF(D1906:$D$1990,366)</f>
        <v>0</v>
      </c>
    </row>
    <row r="1906" spans="1:7" x14ac:dyDescent="0.25">
      <c r="A1906" s="54">
        <f>COUNTIF($C$3:C1906,"Да")</f>
        <v>20</v>
      </c>
      <c r="B1906" s="53">
        <f t="shared" si="59"/>
        <v>47304</v>
      </c>
      <c r="C1906" s="53" t="str">
        <f>IF(ISERROR(VLOOKUP(B1906,Оп28_BYN→RUB!$C$3:$C$24,1,0)),"Нет","Да")</f>
        <v>Нет</v>
      </c>
      <c r="D1906" s="54">
        <f t="shared" si="58"/>
        <v>365</v>
      </c>
      <c r="E1906" s="55">
        <f>('Все выпуски'!$J$4*'Все выпуски'!$J$8)*((VLOOKUP(IF(C1906="Нет",VLOOKUP(A1906,Оп28_BYN→RUB!$A$2:$C$24,3,0),VLOOKUP((A1906-1),Оп28_BYN→RUB!$A$2:$C$24,3,0)),$B$2:$G$1990,5,0)-VLOOKUP(B1906,$B$2:$G$1990,5,0))/365+(VLOOKUP(IF(C1906="Нет",VLOOKUP(A1906,Оп28_BYN→RUB!$A$2:$C$24,3,0),VLOOKUP((A1906-1),Оп28_BYN→RUB!$A$2:$C$24,3,0)),$B$2:$G$1990,6,0)-VLOOKUP(B1906,$B$2:$G$1990,6,0))/366)</f>
        <v>415.241326518753</v>
      </c>
      <c r="F1906" s="54">
        <f>COUNTIF(D1907:$D$1990,365)</f>
        <v>84</v>
      </c>
      <c r="G1906" s="54">
        <f>COUNTIF(D1907:$D$1990,366)</f>
        <v>0</v>
      </c>
    </row>
    <row r="1907" spans="1:7" x14ac:dyDescent="0.25">
      <c r="A1907" s="54">
        <f>COUNTIF($C$3:C1907,"Да")</f>
        <v>20</v>
      </c>
      <c r="B1907" s="53">
        <f t="shared" si="59"/>
        <v>47305</v>
      </c>
      <c r="C1907" s="53" t="str">
        <f>IF(ISERROR(VLOOKUP(B1907,Оп28_BYN→RUB!$C$3:$C$24,1,0)),"Нет","Да")</f>
        <v>Нет</v>
      </c>
      <c r="D1907" s="54">
        <f t="shared" si="58"/>
        <v>365</v>
      </c>
      <c r="E1907" s="55">
        <f>('Все выпуски'!$J$4*'Все выпуски'!$J$8)*((VLOOKUP(IF(C1907="Нет",VLOOKUP(A1907,Оп28_BYN→RUB!$A$2:$C$24,3,0),VLOOKUP((A1907-1),Оп28_BYN→RUB!$A$2:$C$24,3,0)),$B$2:$G$1990,5,0)-VLOOKUP(B1907,$B$2:$G$1990,5,0))/365+(VLOOKUP(IF(C1907="Нет",VLOOKUP(A1907,Оп28_BYN→RUB!$A$2:$C$24,3,0),VLOOKUP((A1907-1),Оп28_BYN→RUB!$A$2:$C$24,3,0)),$B$2:$G$1990,6,0)-VLOOKUP(B1907,$B$2:$G$1990,6,0))/366)</f>
        <v>421.93876726905546</v>
      </c>
      <c r="F1907" s="54">
        <f>COUNTIF(D1908:$D$1990,365)</f>
        <v>83</v>
      </c>
      <c r="G1907" s="54">
        <f>COUNTIF(D1908:$D$1990,366)</f>
        <v>0</v>
      </c>
    </row>
    <row r="1908" spans="1:7" x14ac:dyDescent="0.25">
      <c r="A1908" s="54">
        <f>COUNTIF($C$3:C1908,"Да")</f>
        <v>20</v>
      </c>
      <c r="B1908" s="53">
        <f t="shared" si="59"/>
        <v>47306</v>
      </c>
      <c r="C1908" s="53" t="str">
        <f>IF(ISERROR(VLOOKUP(B1908,Оп28_BYN→RUB!$C$3:$C$24,1,0)),"Нет","Да")</f>
        <v>Нет</v>
      </c>
      <c r="D1908" s="54">
        <f t="shared" si="58"/>
        <v>365</v>
      </c>
      <c r="E1908" s="55">
        <f>('Все выпуски'!$J$4*'Все выпуски'!$J$8)*((VLOOKUP(IF(C1908="Нет",VLOOKUP(A1908,Оп28_BYN→RUB!$A$2:$C$24,3,0),VLOOKUP((A1908-1),Оп28_BYN→RUB!$A$2:$C$24,3,0)),$B$2:$G$1990,5,0)-VLOOKUP(B1908,$B$2:$G$1990,5,0))/365+(VLOOKUP(IF(C1908="Нет",VLOOKUP(A1908,Оп28_BYN→RUB!$A$2:$C$24,3,0),VLOOKUP((A1908-1),Оп28_BYN→RUB!$A$2:$C$24,3,0)),$B$2:$G$1990,6,0)-VLOOKUP(B1908,$B$2:$G$1990,6,0))/366)</f>
        <v>428.63620801935792</v>
      </c>
      <c r="F1908" s="54">
        <f>COUNTIF(D1909:$D$1990,365)</f>
        <v>82</v>
      </c>
      <c r="G1908" s="54">
        <f>COUNTIF(D1909:$D$1990,366)</f>
        <v>0</v>
      </c>
    </row>
    <row r="1909" spans="1:7" x14ac:dyDescent="0.25">
      <c r="A1909" s="54">
        <f>COUNTIF($C$3:C1909,"Да")</f>
        <v>20</v>
      </c>
      <c r="B1909" s="53">
        <f t="shared" si="59"/>
        <v>47307</v>
      </c>
      <c r="C1909" s="53" t="str">
        <f>IF(ISERROR(VLOOKUP(B1909,Оп28_BYN→RUB!$C$3:$C$24,1,0)),"Нет","Да")</f>
        <v>Нет</v>
      </c>
      <c r="D1909" s="54">
        <f t="shared" si="58"/>
        <v>365</v>
      </c>
      <c r="E1909" s="55">
        <f>('Все выпуски'!$J$4*'Все выпуски'!$J$8)*((VLOOKUP(IF(C1909="Нет",VLOOKUP(A1909,Оп28_BYN→RUB!$A$2:$C$24,3,0),VLOOKUP((A1909-1),Оп28_BYN→RUB!$A$2:$C$24,3,0)),$B$2:$G$1990,5,0)-VLOOKUP(B1909,$B$2:$G$1990,5,0))/365+(VLOOKUP(IF(C1909="Нет",VLOOKUP(A1909,Оп28_BYN→RUB!$A$2:$C$24,3,0),VLOOKUP((A1909-1),Оп28_BYN→RUB!$A$2:$C$24,3,0)),$B$2:$G$1990,6,0)-VLOOKUP(B1909,$B$2:$G$1990,6,0))/366)</f>
        <v>435.33364876966039</v>
      </c>
      <c r="F1909" s="54">
        <f>COUNTIF(D1910:$D$1990,365)</f>
        <v>81</v>
      </c>
      <c r="G1909" s="54">
        <f>COUNTIF(D1910:$D$1990,366)</f>
        <v>0</v>
      </c>
    </row>
    <row r="1910" spans="1:7" x14ac:dyDescent="0.25">
      <c r="A1910" s="54">
        <f>COUNTIF($C$3:C1910,"Да")</f>
        <v>20</v>
      </c>
      <c r="B1910" s="53">
        <f t="shared" si="59"/>
        <v>47308</v>
      </c>
      <c r="C1910" s="53" t="str">
        <f>IF(ISERROR(VLOOKUP(B1910,Оп28_BYN→RUB!$C$3:$C$24,1,0)),"Нет","Да")</f>
        <v>Нет</v>
      </c>
      <c r="D1910" s="54">
        <f t="shared" si="58"/>
        <v>365</v>
      </c>
      <c r="E1910" s="55">
        <f>('Все выпуски'!$J$4*'Все выпуски'!$J$8)*((VLOOKUP(IF(C1910="Нет",VLOOKUP(A1910,Оп28_BYN→RUB!$A$2:$C$24,3,0),VLOOKUP((A1910-1),Оп28_BYN→RUB!$A$2:$C$24,3,0)),$B$2:$G$1990,5,0)-VLOOKUP(B1910,$B$2:$G$1990,5,0))/365+(VLOOKUP(IF(C1910="Нет",VLOOKUP(A1910,Оп28_BYN→RUB!$A$2:$C$24,3,0),VLOOKUP((A1910-1),Оп28_BYN→RUB!$A$2:$C$24,3,0)),$B$2:$G$1990,6,0)-VLOOKUP(B1910,$B$2:$G$1990,6,0))/366)</f>
        <v>442.03108951996285</v>
      </c>
      <c r="F1910" s="54">
        <f>COUNTIF(D1911:$D$1990,365)</f>
        <v>80</v>
      </c>
      <c r="G1910" s="54">
        <f>COUNTIF(D1911:$D$1990,366)</f>
        <v>0</v>
      </c>
    </row>
    <row r="1911" spans="1:7" x14ac:dyDescent="0.25">
      <c r="A1911" s="54">
        <f>COUNTIF($C$3:C1911,"Да")</f>
        <v>20</v>
      </c>
      <c r="B1911" s="53">
        <f t="shared" si="59"/>
        <v>47309</v>
      </c>
      <c r="C1911" s="53" t="str">
        <f>IF(ISERROR(VLOOKUP(B1911,Оп28_BYN→RUB!$C$3:$C$24,1,0)),"Нет","Да")</f>
        <v>Нет</v>
      </c>
      <c r="D1911" s="54">
        <f t="shared" si="58"/>
        <v>365</v>
      </c>
      <c r="E1911" s="55">
        <f>('Все выпуски'!$J$4*'Все выпуски'!$J$8)*((VLOOKUP(IF(C1911="Нет",VLOOKUP(A1911,Оп28_BYN→RUB!$A$2:$C$24,3,0),VLOOKUP((A1911-1),Оп28_BYN→RUB!$A$2:$C$24,3,0)),$B$2:$G$1990,5,0)-VLOOKUP(B1911,$B$2:$G$1990,5,0))/365+(VLOOKUP(IF(C1911="Нет",VLOOKUP(A1911,Оп28_BYN→RUB!$A$2:$C$24,3,0),VLOOKUP((A1911-1),Оп28_BYN→RUB!$A$2:$C$24,3,0)),$B$2:$G$1990,6,0)-VLOOKUP(B1911,$B$2:$G$1990,6,0))/366)</f>
        <v>448.72853027026531</v>
      </c>
      <c r="F1911" s="54">
        <f>COUNTIF(D1912:$D$1990,365)</f>
        <v>79</v>
      </c>
      <c r="G1911" s="54">
        <f>COUNTIF(D1912:$D$1990,366)</f>
        <v>0</v>
      </c>
    </row>
    <row r="1912" spans="1:7" x14ac:dyDescent="0.25">
      <c r="A1912" s="54">
        <f>COUNTIF($C$3:C1912,"Да")</f>
        <v>20</v>
      </c>
      <c r="B1912" s="53">
        <f t="shared" si="59"/>
        <v>47310</v>
      </c>
      <c r="C1912" s="53" t="str">
        <f>IF(ISERROR(VLOOKUP(B1912,Оп28_BYN→RUB!$C$3:$C$24,1,0)),"Нет","Да")</f>
        <v>Нет</v>
      </c>
      <c r="D1912" s="54">
        <f t="shared" si="58"/>
        <v>365</v>
      </c>
      <c r="E1912" s="55">
        <f>('Все выпуски'!$J$4*'Все выпуски'!$J$8)*((VLOOKUP(IF(C1912="Нет",VLOOKUP(A1912,Оп28_BYN→RUB!$A$2:$C$24,3,0),VLOOKUP((A1912-1),Оп28_BYN→RUB!$A$2:$C$24,3,0)),$B$2:$G$1990,5,0)-VLOOKUP(B1912,$B$2:$G$1990,5,0))/365+(VLOOKUP(IF(C1912="Нет",VLOOKUP(A1912,Оп28_BYN→RUB!$A$2:$C$24,3,0),VLOOKUP((A1912-1),Оп28_BYN→RUB!$A$2:$C$24,3,0)),$B$2:$G$1990,6,0)-VLOOKUP(B1912,$B$2:$G$1990,6,0))/366)</f>
        <v>455.42597102056783</v>
      </c>
      <c r="F1912" s="54">
        <f>COUNTIF(D1913:$D$1990,365)</f>
        <v>78</v>
      </c>
      <c r="G1912" s="54">
        <f>COUNTIF(D1913:$D$1990,366)</f>
        <v>0</v>
      </c>
    </row>
    <row r="1913" spans="1:7" x14ac:dyDescent="0.25">
      <c r="A1913" s="54">
        <f>COUNTIF($C$3:C1913,"Да")</f>
        <v>20</v>
      </c>
      <c r="B1913" s="53">
        <f t="shared" si="59"/>
        <v>47311</v>
      </c>
      <c r="C1913" s="53" t="str">
        <f>IF(ISERROR(VLOOKUP(B1913,Оп28_BYN→RUB!$C$3:$C$24,1,0)),"Нет","Да")</f>
        <v>Нет</v>
      </c>
      <c r="D1913" s="54">
        <f t="shared" si="58"/>
        <v>365</v>
      </c>
      <c r="E1913" s="55">
        <f>('Все выпуски'!$J$4*'Все выпуски'!$J$8)*((VLOOKUP(IF(C1913="Нет",VLOOKUP(A1913,Оп28_BYN→RUB!$A$2:$C$24,3,0),VLOOKUP((A1913-1),Оп28_BYN→RUB!$A$2:$C$24,3,0)),$B$2:$G$1990,5,0)-VLOOKUP(B1913,$B$2:$G$1990,5,0))/365+(VLOOKUP(IF(C1913="Нет",VLOOKUP(A1913,Оп28_BYN→RUB!$A$2:$C$24,3,0),VLOOKUP((A1913-1),Оп28_BYN→RUB!$A$2:$C$24,3,0)),$B$2:$G$1990,6,0)-VLOOKUP(B1913,$B$2:$G$1990,6,0))/366)</f>
        <v>462.12341177087023</v>
      </c>
      <c r="F1913" s="54">
        <f>COUNTIF(D1914:$D$1990,365)</f>
        <v>77</v>
      </c>
      <c r="G1913" s="54">
        <f>COUNTIF(D1914:$D$1990,366)</f>
        <v>0</v>
      </c>
    </row>
    <row r="1914" spans="1:7" x14ac:dyDescent="0.25">
      <c r="A1914" s="54">
        <f>COUNTIF($C$3:C1914,"Да")</f>
        <v>20</v>
      </c>
      <c r="B1914" s="53">
        <f t="shared" si="59"/>
        <v>47312</v>
      </c>
      <c r="C1914" s="53" t="str">
        <f>IF(ISERROR(VLOOKUP(B1914,Оп28_BYN→RUB!$C$3:$C$24,1,0)),"Нет","Да")</f>
        <v>Нет</v>
      </c>
      <c r="D1914" s="54">
        <f t="shared" si="58"/>
        <v>365</v>
      </c>
      <c r="E1914" s="55">
        <f>('Все выпуски'!$J$4*'Все выпуски'!$J$8)*((VLOOKUP(IF(C1914="Нет",VLOOKUP(A1914,Оп28_BYN→RUB!$A$2:$C$24,3,0),VLOOKUP((A1914-1),Оп28_BYN→RUB!$A$2:$C$24,3,0)),$B$2:$G$1990,5,0)-VLOOKUP(B1914,$B$2:$G$1990,5,0))/365+(VLOOKUP(IF(C1914="Нет",VLOOKUP(A1914,Оп28_BYN→RUB!$A$2:$C$24,3,0),VLOOKUP((A1914-1),Оп28_BYN→RUB!$A$2:$C$24,3,0)),$B$2:$G$1990,6,0)-VLOOKUP(B1914,$B$2:$G$1990,6,0))/366)</f>
        <v>468.8208525211727</v>
      </c>
      <c r="F1914" s="54">
        <f>COUNTIF(D1915:$D$1990,365)</f>
        <v>76</v>
      </c>
      <c r="G1914" s="54">
        <f>COUNTIF(D1915:$D$1990,366)</f>
        <v>0</v>
      </c>
    </row>
    <row r="1915" spans="1:7" x14ac:dyDescent="0.25">
      <c r="A1915" s="54">
        <f>COUNTIF($C$3:C1915,"Да")</f>
        <v>20</v>
      </c>
      <c r="B1915" s="53">
        <f t="shared" si="59"/>
        <v>47313</v>
      </c>
      <c r="C1915" s="53" t="str">
        <f>IF(ISERROR(VLOOKUP(B1915,Оп28_BYN→RUB!$C$3:$C$24,1,0)),"Нет","Да")</f>
        <v>Нет</v>
      </c>
      <c r="D1915" s="54">
        <f t="shared" si="58"/>
        <v>365</v>
      </c>
      <c r="E1915" s="55">
        <f>('Все выпуски'!$J$4*'Все выпуски'!$J$8)*((VLOOKUP(IF(C1915="Нет",VLOOKUP(A1915,Оп28_BYN→RUB!$A$2:$C$24,3,0),VLOOKUP((A1915-1),Оп28_BYN→RUB!$A$2:$C$24,3,0)),$B$2:$G$1990,5,0)-VLOOKUP(B1915,$B$2:$G$1990,5,0))/365+(VLOOKUP(IF(C1915="Нет",VLOOKUP(A1915,Оп28_BYN→RUB!$A$2:$C$24,3,0),VLOOKUP((A1915-1),Оп28_BYN→RUB!$A$2:$C$24,3,0)),$B$2:$G$1990,6,0)-VLOOKUP(B1915,$B$2:$G$1990,6,0))/366)</f>
        <v>475.51829327147522</v>
      </c>
      <c r="F1915" s="54">
        <f>COUNTIF(D1916:$D$1990,365)</f>
        <v>75</v>
      </c>
      <c r="G1915" s="54">
        <f>COUNTIF(D1916:$D$1990,366)</f>
        <v>0</v>
      </c>
    </row>
    <row r="1916" spans="1:7" x14ac:dyDescent="0.25">
      <c r="A1916" s="54">
        <f>COUNTIF($C$3:C1916,"Да")</f>
        <v>20</v>
      </c>
      <c r="B1916" s="53">
        <f t="shared" si="59"/>
        <v>47314</v>
      </c>
      <c r="C1916" s="53" t="str">
        <f>IF(ISERROR(VLOOKUP(B1916,Оп28_BYN→RUB!$C$3:$C$24,1,0)),"Нет","Да")</f>
        <v>Нет</v>
      </c>
      <c r="D1916" s="54">
        <f t="shared" si="58"/>
        <v>365</v>
      </c>
      <c r="E1916" s="55">
        <f>('Все выпуски'!$J$4*'Все выпуски'!$J$8)*((VLOOKUP(IF(C1916="Нет",VLOOKUP(A1916,Оп28_BYN→RUB!$A$2:$C$24,3,0),VLOOKUP((A1916-1),Оп28_BYN→RUB!$A$2:$C$24,3,0)),$B$2:$G$1990,5,0)-VLOOKUP(B1916,$B$2:$G$1990,5,0))/365+(VLOOKUP(IF(C1916="Нет",VLOOKUP(A1916,Оп28_BYN→RUB!$A$2:$C$24,3,0),VLOOKUP((A1916-1),Оп28_BYN→RUB!$A$2:$C$24,3,0)),$B$2:$G$1990,6,0)-VLOOKUP(B1916,$B$2:$G$1990,6,0))/366)</f>
        <v>482.21573402177762</v>
      </c>
      <c r="F1916" s="54">
        <f>COUNTIF(D1917:$D$1990,365)</f>
        <v>74</v>
      </c>
      <c r="G1916" s="54">
        <f>COUNTIF(D1917:$D$1990,366)</f>
        <v>0</v>
      </c>
    </row>
    <row r="1917" spans="1:7" x14ac:dyDescent="0.25">
      <c r="A1917" s="54">
        <f>COUNTIF($C$3:C1917,"Да")</f>
        <v>20</v>
      </c>
      <c r="B1917" s="53">
        <f t="shared" si="59"/>
        <v>47315</v>
      </c>
      <c r="C1917" s="53" t="str">
        <f>IF(ISERROR(VLOOKUP(B1917,Оп28_BYN→RUB!$C$3:$C$24,1,0)),"Нет","Да")</f>
        <v>Нет</v>
      </c>
      <c r="D1917" s="54">
        <f t="shared" si="58"/>
        <v>365</v>
      </c>
      <c r="E1917" s="55">
        <f>('Все выпуски'!$J$4*'Все выпуски'!$J$8)*((VLOOKUP(IF(C1917="Нет",VLOOKUP(A1917,Оп28_BYN→RUB!$A$2:$C$24,3,0),VLOOKUP((A1917-1),Оп28_BYN→RUB!$A$2:$C$24,3,0)),$B$2:$G$1990,5,0)-VLOOKUP(B1917,$B$2:$G$1990,5,0))/365+(VLOOKUP(IF(C1917="Нет",VLOOKUP(A1917,Оп28_BYN→RUB!$A$2:$C$24,3,0),VLOOKUP((A1917-1),Оп28_BYN→RUB!$A$2:$C$24,3,0)),$B$2:$G$1990,6,0)-VLOOKUP(B1917,$B$2:$G$1990,6,0))/366)</f>
        <v>488.91317477208014</v>
      </c>
      <c r="F1917" s="54">
        <f>COUNTIF(D1918:$D$1990,365)</f>
        <v>73</v>
      </c>
      <c r="G1917" s="54">
        <f>COUNTIF(D1918:$D$1990,366)</f>
        <v>0</v>
      </c>
    </row>
    <row r="1918" spans="1:7" x14ac:dyDescent="0.25">
      <c r="A1918" s="54">
        <f>COUNTIF($C$3:C1918,"Да")</f>
        <v>20</v>
      </c>
      <c r="B1918" s="53">
        <f t="shared" si="59"/>
        <v>47316</v>
      </c>
      <c r="C1918" s="53" t="str">
        <f>IF(ISERROR(VLOOKUP(B1918,Оп28_BYN→RUB!$C$3:$C$24,1,0)),"Нет","Да")</f>
        <v>Нет</v>
      </c>
      <c r="D1918" s="54">
        <f t="shared" si="58"/>
        <v>365</v>
      </c>
      <c r="E1918" s="55">
        <f>('Все выпуски'!$J$4*'Все выпуски'!$J$8)*((VLOOKUP(IF(C1918="Нет",VLOOKUP(A1918,Оп28_BYN→RUB!$A$2:$C$24,3,0),VLOOKUP((A1918-1),Оп28_BYN→RUB!$A$2:$C$24,3,0)),$B$2:$G$1990,5,0)-VLOOKUP(B1918,$B$2:$G$1990,5,0))/365+(VLOOKUP(IF(C1918="Нет",VLOOKUP(A1918,Оп28_BYN→RUB!$A$2:$C$24,3,0),VLOOKUP((A1918-1),Оп28_BYN→RUB!$A$2:$C$24,3,0)),$B$2:$G$1990,6,0)-VLOOKUP(B1918,$B$2:$G$1990,6,0))/366)</f>
        <v>495.6106155223826</v>
      </c>
      <c r="F1918" s="54">
        <f>COUNTIF(D1919:$D$1990,365)</f>
        <v>72</v>
      </c>
      <c r="G1918" s="54">
        <f>COUNTIF(D1919:$D$1990,366)</f>
        <v>0</v>
      </c>
    </row>
    <row r="1919" spans="1:7" x14ac:dyDescent="0.25">
      <c r="A1919" s="54">
        <f>COUNTIF($C$3:C1919,"Да")</f>
        <v>20</v>
      </c>
      <c r="B1919" s="53">
        <f t="shared" si="59"/>
        <v>47317</v>
      </c>
      <c r="C1919" s="53" t="str">
        <f>IF(ISERROR(VLOOKUP(B1919,Оп28_BYN→RUB!$C$3:$C$24,1,0)),"Нет","Да")</f>
        <v>Нет</v>
      </c>
      <c r="D1919" s="54">
        <f t="shared" si="58"/>
        <v>365</v>
      </c>
      <c r="E1919" s="55">
        <f>('Все выпуски'!$J$4*'Все выпуски'!$J$8)*((VLOOKUP(IF(C1919="Нет",VLOOKUP(A1919,Оп28_BYN→RUB!$A$2:$C$24,3,0),VLOOKUP((A1919-1),Оп28_BYN→RUB!$A$2:$C$24,3,0)),$B$2:$G$1990,5,0)-VLOOKUP(B1919,$B$2:$G$1990,5,0))/365+(VLOOKUP(IF(C1919="Нет",VLOOKUP(A1919,Оп28_BYN→RUB!$A$2:$C$24,3,0),VLOOKUP((A1919-1),Оп28_BYN→RUB!$A$2:$C$24,3,0)),$B$2:$G$1990,6,0)-VLOOKUP(B1919,$B$2:$G$1990,6,0))/366)</f>
        <v>502.30805627268501</v>
      </c>
      <c r="F1919" s="54">
        <f>COUNTIF(D1920:$D$1990,365)</f>
        <v>71</v>
      </c>
      <c r="G1919" s="54">
        <f>COUNTIF(D1920:$D$1990,366)</f>
        <v>0</v>
      </c>
    </row>
    <row r="1920" spans="1:7" x14ac:dyDescent="0.25">
      <c r="A1920" s="54">
        <f>COUNTIF($C$3:C1920,"Да")</f>
        <v>20</v>
      </c>
      <c r="B1920" s="53">
        <f t="shared" si="59"/>
        <v>47318</v>
      </c>
      <c r="C1920" s="53" t="str">
        <f>IF(ISERROR(VLOOKUP(B1920,Оп28_BYN→RUB!$C$3:$C$24,1,0)),"Нет","Да")</f>
        <v>Нет</v>
      </c>
      <c r="D1920" s="54">
        <f t="shared" si="58"/>
        <v>365</v>
      </c>
      <c r="E1920" s="55">
        <f>('Все выпуски'!$J$4*'Все выпуски'!$J$8)*((VLOOKUP(IF(C1920="Нет",VLOOKUP(A1920,Оп28_BYN→RUB!$A$2:$C$24,3,0),VLOOKUP((A1920-1),Оп28_BYN→RUB!$A$2:$C$24,3,0)),$B$2:$G$1990,5,0)-VLOOKUP(B1920,$B$2:$G$1990,5,0))/365+(VLOOKUP(IF(C1920="Нет",VLOOKUP(A1920,Оп28_BYN→RUB!$A$2:$C$24,3,0),VLOOKUP((A1920-1),Оп28_BYN→RUB!$A$2:$C$24,3,0)),$B$2:$G$1990,6,0)-VLOOKUP(B1920,$B$2:$G$1990,6,0))/366)</f>
        <v>509.00549702298753</v>
      </c>
      <c r="F1920" s="54">
        <f>COUNTIF(D1921:$D$1990,365)</f>
        <v>70</v>
      </c>
      <c r="G1920" s="54">
        <f>COUNTIF(D1921:$D$1990,366)</f>
        <v>0</v>
      </c>
    </row>
    <row r="1921" spans="1:7" x14ac:dyDescent="0.25">
      <c r="A1921" s="54">
        <f>COUNTIF($C$3:C1921,"Да")</f>
        <v>20</v>
      </c>
      <c r="B1921" s="53">
        <f t="shared" si="59"/>
        <v>47319</v>
      </c>
      <c r="C1921" s="53" t="str">
        <f>IF(ISERROR(VLOOKUP(B1921,Оп28_BYN→RUB!$C$3:$C$24,1,0)),"Нет","Да")</f>
        <v>Нет</v>
      </c>
      <c r="D1921" s="54">
        <f t="shared" si="58"/>
        <v>365</v>
      </c>
      <c r="E1921" s="55">
        <f>('Все выпуски'!$J$4*'Все выпуски'!$J$8)*((VLOOKUP(IF(C1921="Нет",VLOOKUP(A1921,Оп28_BYN→RUB!$A$2:$C$24,3,0),VLOOKUP((A1921-1),Оп28_BYN→RUB!$A$2:$C$24,3,0)),$B$2:$G$1990,5,0)-VLOOKUP(B1921,$B$2:$G$1990,5,0))/365+(VLOOKUP(IF(C1921="Нет",VLOOKUP(A1921,Оп28_BYN→RUB!$A$2:$C$24,3,0),VLOOKUP((A1921-1),Оп28_BYN→RUB!$A$2:$C$24,3,0)),$B$2:$G$1990,6,0)-VLOOKUP(B1921,$B$2:$G$1990,6,0))/366)</f>
        <v>515.70293777328993</v>
      </c>
      <c r="F1921" s="54">
        <f>COUNTIF(D1922:$D$1990,365)</f>
        <v>69</v>
      </c>
      <c r="G1921" s="54">
        <f>COUNTIF(D1922:$D$1990,366)</f>
        <v>0</v>
      </c>
    </row>
    <row r="1922" spans="1:7" x14ac:dyDescent="0.25">
      <c r="A1922" s="54">
        <f>COUNTIF($C$3:C1922,"Да")</f>
        <v>20</v>
      </c>
      <c r="B1922" s="53">
        <f t="shared" si="59"/>
        <v>47320</v>
      </c>
      <c r="C1922" s="53" t="str">
        <f>IF(ISERROR(VLOOKUP(B1922,Оп28_BYN→RUB!$C$3:$C$24,1,0)),"Нет","Да")</f>
        <v>Нет</v>
      </c>
      <c r="D1922" s="54">
        <f t="shared" si="58"/>
        <v>365</v>
      </c>
      <c r="E1922" s="55">
        <f>('Все выпуски'!$J$4*'Все выпуски'!$J$8)*((VLOOKUP(IF(C1922="Нет",VLOOKUP(A1922,Оп28_BYN→RUB!$A$2:$C$24,3,0),VLOOKUP((A1922-1),Оп28_BYN→RUB!$A$2:$C$24,3,0)),$B$2:$G$1990,5,0)-VLOOKUP(B1922,$B$2:$G$1990,5,0))/365+(VLOOKUP(IF(C1922="Нет",VLOOKUP(A1922,Оп28_BYN→RUB!$A$2:$C$24,3,0),VLOOKUP((A1922-1),Оп28_BYN→RUB!$A$2:$C$24,3,0)),$B$2:$G$1990,6,0)-VLOOKUP(B1922,$B$2:$G$1990,6,0))/366)</f>
        <v>522.40037852359251</v>
      </c>
      <c r="F1922" s="54">
        <f>COUNTIF(D1923:$D$1990,365)</f>
        <v>68</v>
      </c>
      <c r="G1922" s="54">
        <f>COUNTIF(D1923:$D$1990,366)</f>
        <v>0</v>
      </c>
    </row>
    <row r="1923" spans="1:7" x14ac:dyDescent="0.25">
      <c r="A1923" s="54">
        <f>COUNTIF($C$3:C1923,"Да")</f>
        <v>20</v>
      </c>
      <c r="B1923" s="53">
        <f t="shared" si="59"/>
        <v>47321</v>
      </c>
      <c r="C1923" s="53" t="str">
        <f>IF(ISERROR(VLOOKUP(B1923,Оп28_BYN→RUB!$C$3:$C$24,1,0)),"Нет","Да")</f>
        <v>Нет</v>
      </c>
      <c r="D1923" s="54">
        <f t="shared" ref="D1923:D1986" si="60">IF(MOD(YEAR(B1923),4)=0,366,365)</f>
        <v>365</v>
      </c>
      <c r="E1923" s="55">
        <f>('Все выпуски'!$J$4*'Все выпуски'!$J$8)*((VLOOKUP(IF(C1923="Нет",VLOOKUP(A1923,Оп28_BYN→RUB!$A$2:$C$24,3,0),VLOOKUP((A1923-1),Оп28_BYN→RUB!$A$2:$C$24,3,0)),$B$2:$G$1990,5,0)-VLOOKUP(B1923,$B$2:$G$1990,5,0))/365+(VLOOKUP(IF(C1923="Нет",VLOOKUP(A1923,Оп28_BYN→RUB!$A$2:$C$24,3,0),VLOOKUP((A1923-1),Оп28_BYN→RUB!$A$2:$C$24,3,0)),$B$2:$G$1990,6,0)-VLOOKUP(B1923,$B$2:$G$1990,6,0))/366)</f>
        <v>529.09781927389497</v>
      </c>
      <c r="F1923" s="54">
        <f>COUNTIF(D1924:$D$1990,365)</f>
        <v>67</v>
      </c>
      <c r="G1923" s="54">
        <f>COUNTIF(D1924:$D$1990,366)</f>
        <v>0</v>
      </c>
    </row>
    <row r="1924" spans="1:7" x14ac:dyDescent="0.25">
      <c r="A1924" s="54">
        <f>COUNTIF($C$3:C1924,"Да")</f>
        <v>20</v>
      </c>
      <c r="B1924" s="53">
        <f t="shared" ref="B1924:B1987" si="61">B1923+1</f>
        <v>47322</v>
      </c>
      <c r="C1924" s="53" t="str">
        <f>IF(ISERROR(VLOOKUP(B1924,Оп28_BYN→RUB!$C$3:$C$24,1,0)),"Нет","Да")</f>
        <v>Нет</v>
      </c>
      <c r="D1924" s="54">
        <f t="shared" si="60"/>
        <v>365</v>
      </c>
      <c r="E1924" s="55">
        <f>('Все выпуски'!$J$4*'Все выпуски'!$J$8)*((VLOOKUP(IF(C1924="Нет",VLOOKUP(A1924,Оп28_BYN→RUB!$A$2:$C$24,3,0),VLOOKUP((A1924-1),Оп28_BYN→RUB!$A$2:$C$24,3,0)),$B$2:$G$1990,5,0)-VLOOKUP(B1924,$B$2:$G$1990,5,0))/365+(VLOOKUP(IF(C1924="Нет",VLOOKUP(A1924,Оп28_BYN→RUB!$A$2:$C$24,3,0),VLOOKUP((A1924-1),Оп28_BYN→RUB!$A$2:$C$24,3,0)),$B$2:$G$1990,6,0)-VLOOKUP(B1924,$B$2:$G$1990,6,0))/366)</f>
        <v>535.79526002419732</v>
      </c>
      <c r="F1924" s="54">
        <f>COUNTIF(D1925:$D$1990,365)</f>
        <v>66</v>
      </c>
      <c r="G1924" s="54">
        <f>COUNTIF(D1925:$D$1990,366)</f>
        <v>0</v>
      </c>
    </row>
    <row r="1925" spans="1:7" x14ac:dyDescent="0.25">
      <c r="A1925" s="54">
        <f>COUNTIF($C$3:C1925,"Да")</f>
        <v>20</v>
      </c>
      <c r="B1925" s="53">
        <f t="shared" si="61"/>
        <v>47323</v>
      </c>
      <c r="C1925" s="53" t="str">
        <f>IF(ISERROR(VLOOKUP(B1925,Оп28_BYN→RUB!$C$3:$C$24,1,0)),"Нет","Да")</f>
        <v>Нет</v>
      </c>
      <c r="D1925" s="54">
        <f t="shared" si="60"/>
        <v>365</v>
      </c>
      <c r="E1925" s="55">
        <f>('Все выпуски'!$J$4*'Все выпуски'!$J$8)*((VLOOKUP(IF(C1925="Нет",VLOOKUP(A1925,Оп28_BYN→RUB!$A$2:$C$24,3,0),VLOOKUP((A1925-1),Оп28_BYN→RUB!$A$2:$C$24,3,0)),$B$2:$G$1990,5,0)-VLOOKUP(B1925,$B$2:$G$1990,5,0))/365+(VLOOKUP(IF(C1925="Нет",VLOOKUP(A1925,Оп28_BYN→RUB!$A$2:$C$24,3,0),VLOOKUP((A1925-1),Оп28_BYN→RUB!$A$2:$C$24,3,0)),$B$2:$G$1990,6,0)-VLOOKUP(B1925,$B$2:$G$1990,6,0))/366)</f>
        <v>542.49270077449989</v>
      </c>
      <c r="F1925" s="54">
        <f>COUNTIF(D1926:$D$1990,365)</f>
        <v>65</v>
      </c>
      <c r="G1925" s="54">
        <f>COUNTIF(D1926:$D$1990,366)</f>
        <v>0</v>
      </c>
    </row>
    <row r="1926" spans="1:7" x14ac:dyDescent="0.25">
      <c r="A1926" s="54">
        <f>COUNTIF($C$3:C1926,"Да")</f>
        <v>20</v>
      </c>
      <c r="B1926" s="53">
        <f t="shared" si="61"/>
        <v>47324</v>
      </c>
      <c r="C1926" s="53" t="str">
        <f>IF(ISERROR(VLOOKUP(B1926,Оп28_BYN→RUB!$C$3:$C$24,1,0)),"Нет","Да")</f>
        <v>Нет</v>
      </c>
      <c r="D1926" s="54">
        <f t="shared" si="60"/>
        <v>365</v>
      </c>
      <c r="E1926" s="55">
        <f>('Все выпуски'!$J$4*'Все выпуски'!$J$8)*((VLOOKUP(IF(C1926="Нет",VLOOKUP(A1926,Оп28_BYN→RUB!$A$2:$C$24,3,0),VLOOKUP((A1926-1),Оп28_BYN→RUB!$A$2:$C$24,3,0)),$B$2:$G$1990,5,0)-VLOOKUP(B1926,$B$2:$G$1990,5,0))/365+(VLOOKUP(IF(C1926="Нет",VLOOKUP(A1926,Оп28_BYN→RUB!$A$2:$C$24,3,0),VLOOKUP((A1926-1),Оп28_BYN→RUB!$A$2:$C$24,3,0)),$B$2:$G$1990,6,0)-VLOOKUP(B1926,$B$2:$G$1990,6,0))/366)</f>
        <v>549.19014152480236</v>
      </c>
      <c r="F1926" s="54">
        <f>COUNTIF(D1927:$D$1990,365)</f>
        <v>64</v>
      </c>
      <c r="G1926" s="54">
        <f>COUNTIF(D1927:$D$1990,366)</f>
        <v>0</v>
      </c>
    </row>
    <row r="1927" spans="1:7" x14ac:dyDescent="0.25">
      <c r="A1927" s="54">
        <f>COUNTIF($C$3:C1927,"Да")</f>
        <v>20</v>
      </c>
      <c r="B1927" s="53">
        <f t="shared" si="61"/>
        <v>47325</v>
      </c>
      <c r="C1927" s="53" t="str">
        <f>IF(ISERROR(VLOOKUP(B1927,Оп28_BYN→RUB!$C$3:$C$24,1,0)),"Нет","Да")</f>
        <v>Нет</v>
      </c>
      <c r="D1927" s="54">
        <f t="shared" si="60"/>
        <v>365</v>
      </c>
      <c r="E1927" s="55">
        <f>('Все выпуски'!$J$4*'Все выпуски'!$J$8)*((VLOOKUP(IF(C1927="Нет",VLOOKUP(A1927,Оп28_BYN→RUB!$A$2:$C$24,3,0),VLOOKUP((A1927-1),Оп28_BYN→RUB!$A$2:$C$24,3,0)),$B$2:$G$1990,5,0)-VLOOKUP(B1927,$B$2:$G$1990,5,0))/365+(VLOOKUP(IF(C1927="Нет",VLOOKUP(A1927,Оп28_BYN→RUB!$A$2:$C$24,3,0),VLOOKUP((A1927-1),Оп28_BYN→RUB!$A$2:$C$24,3,0)),$B$2:$G$1990,6,0)-VLOOKUP(B1927,$B$2:$G$1990,6,0))/366)</f>
        <v>555.88758227510482</v>
      </c>
      <c r="F1927" s="54">
        <f>COUNTIF(D1928:$D$1990,365)</f>
        <v>63</v>
      </c>
      <c r="G1927" s="54">
        <f>COUNTIF(D1928:$D$1990,366)</f>
        <v>0</v>
      </c>
    </row>
    <row r="1928" spans="1:7" x14ac:dyDescent="0.25">
      <c r="A1928" s="54">
        <f>COUNTIF($C$3:C1928,"Да")</f>
        <v>20</v>
      </c>
      <c r="B1928" s="53">
        <f t="shared" si="61"/>
        <v>47326</v>
      </c>
      <c r="C1928" s="53" t="str">
        <f>IF(ISERROR(VLOOKUP(B1928,Оп28_BYN→RUB!$C$3:$C$24,1,0)),"Нет","Да")</f>
        <v>Нет</v>
      </c>
      <c r="D1928" s="54">
        <f t="shared" si="60"/>
        <v>365</v>
      </c>
      <c r="E1928" s="55">
        <f>('Все выпуски'!$J$4*'Все выпуски'!$J$8)*((VLOOKUP(IF(C1928="Нет",VLOOKUP(A1928,Оп28_BYN→RUB!$A$2:$C$24,3,0),VLOOKUP((A1928-1),Оп28_BYN→RUB!$A$2:$C$24,3,0)),$B$2:$G$1990,5,0)-VLOOKUP(B1928,$B$2:$G$1990,5,0))/365+(VLOOKUP(IF(C1928="Нет",VLOOKUP(A1928,Оп28_BYN→RUB!$A$2:$C$24,3,0),VLOOKUP((A1928-1),Оп28_BYN→RUB!$A$2:$C$24,3,0)),$B$2:$G$1990,6,0)-VLOOKUP(B1928,$B$2:$G$1990,6,0))/366)</f>
        <v>562.58502302540728</v>
      </c>
      <c r="F1928" s="54">
        <f>COUNTIF(D1929:$D$1990,365)</f>
        <v>62</v>
      </c>
      <c r="G1928" s="54">
        <f>COUNTIF(D1929:$D$1990,366)</f>
        <v>0</v>
      </c>
    </row>
    <row r="1929" spans="1:7" x14ac:dyDescent="0.25">
      <c r="A1929" s="54">
        <f>COUNTIF($C$3:C1929,"Да")</f>
        <v>20</v>
      </c>
      <c r="B1929" s="53">
        <f t="shared" si="61"/>
        <v>47327</v>
      </c>
      <c r="C1929" s="53" t="str">
        <f>IF(ISERROR(VLOOKUP(B1929,Оп28_BYN→RUB!$C$3:$C$24,1,0)),"Нет","Да")</f>
        <v>Нет</v>
      </c>
      <c r="D1929" s="54">
        <f t="shared" si="60"/>
        <v>365</v>
      </c>
      <c r="E1929" s="55">
        <f>('Все выпуски'!$J$4*'Все выпуски'!$J$8)*((VLOOKUP(IF(C1929="Нет",VLOOKUP(A1929,Оп28_BYN→RUB!$A$2:$C$24,3,0),VLOOKUP((A1929-1),Оп28_BYN→RUB!$A$2:$C$24,3,0)),$B$2:$G$1990,5,0)-VLOOKUP(B1929,$B$2:$G$1990,5,0))/365+(VLOOKUP(IF(C1929="Нет",VLOOKUP(A1929,Оп28_BYN→RUB!$A$2:$C$24,3,0),VLOOKUP((A1929-1),Оп28_BYN→RUB!$A$2:$C$24,3,0)),$B$2:$G$1990,6,0)-VLOOKUP(B1929,$B$2:$G$1990,6,0))/366)</f>
        <v>569.28246377570974</v>
      </c>
      <c r="F1929" s="54">
        <f>COUNTIF(D1930:$D$1990,365)</f>
        <v>61</v>
      </c>
      <c r="G1929" s="54">
        <f>COUNTIF(D1930:$D$1990,366)</f>
        <v>0</v>
      </c>
    </row>
    <row r="1930" spans="1:7" x14ac:dyDescent="0.25">
      <c r="A1930" s="54">
        <f>COUNTIF($C$3:C1930,"Да")</f>
        <v>20</v>
      </c>
      <c r="B1930" s="53">
        <f t="shared" si="61"/>
        <v>47328</v>
      </c>
      <c r="C1930" s="53" t="str">
        <f>IF(ISERROR(VLOOKUP(B1930,Оп28_BYN→RUB!$C$3:$C$24,1,0)),"Нет","Да")</f>
        <v>Нет</v>
      </c>
      <c r="D1930" s="54">
        <f t="shared" si="60"/>
        <v>365</v>
      </c>
      <c r="E1930" s="55">
        <f>('Все выпуски'!$J$4*'Все выпуски'!$J$8)*((VLOOKUP(IF(C1930="Нет",VLOOKUP(A1930,Оп28_BYN→RUB!$A$2:$C$24,3,0),VLOOKUP((A1930-1),Оп28_BYN→RUB!$A$2:$C$24,3,0)),$B$2:$G$1990,5,0)-VLOOKUP(B1930,$B$2:$G$1990,5,0))/365+(VLOOKUP(IF(C1930="Нет",VLOOKUP(A1930,Оп28_BYN→RUB!$A$2:$C$24,3,0),VLOOKUP((A1930-1),Оп28_BYN→RUB!$A$2:$C$24,3,0)),$B$2:$G$1990,6,0)-VLOOKUP(B1930,$B$2:$G$1990,6,0))/366)</f>
        <v>575.97990452601221</v>
      </c>
      <c r="F1930" s="54">
        <f>COUNTIF(D1931:$D$1990,365)</f>
        <v>60</v>
      </c>
      <c r="G1930" s="54">
        <f>COUNTIF(D1931:$D$1990,366)</f>
        <v>0</v>
      </c>
    </row>
    <row r="1931" spans="1:7" x14ac:dyDescent="0.25">
      <c r="A1931" s="54">
        <f>COUNTIF($C$3:C1931,"Да")</f>
        <v>20</v>
      </c>
      <c r="B1931" s="53">
        <f t="shared" si="61"/>
        <v>47329</v>
      </c>
      <c r="C1931" s="53" t="str">
        <f>IF(ISERROR(VLOOKUP(B1931,Оп28_BYN→RUB!$C$3:$C$24,1,0)),"Нет","Да")</f>
        <v>Нет</v>
      </c>
      <c r="D1931" s="54">
        <f t="shared" si="60"/>
        <v>365</v>
      </c>
      <c r="E1931" s="55">
        <f>('Все выпуски'!$J$4*'Все выпуски'!$J$8)*((VLOOKUP(IF(C1931="Нет",VLOOKUP(A1931,Оп28_BYN→RUB!$A$2:$C$24,3,0),VLOOKUP((A1931-1),Оп28_BYN→RUB!$A$2:$C$24,3,0)),$B$2:$G$1990,5,0)-VLOOKUP(B1931,$B$2:$G$1990,5,0))/365+(VLOOKUP(IF(C1931="Нет",VLOOKUP(A1931,Оп28_BYN→RUB!$A$2:$C$24,3,0),VLOOKUP((A1931-1),Оп28_BYN→RUB!$A$2:$C$24,3,0)),$B$2:$G$1990,6,0)-VLOOKUP(B1931,$B$2:$G$1990,6,0))/366)</f>
        <v>582.67734527631467</v>
      </c>
      <c r="F1931" s="54">
        <f>COUNTIF(D1932:$D$1990,365)</f>
        <v>59</v>
      </c>
      <c r="G1931" s="54">
        <f>COUNTIF(D1932:$D$1990,366)</f>
        <v>0</v>
      </c>
    </row>
    <row r="1932" spans="1:7" x14ac:dyDescent="0.25">
      <c r="A1932" s="54">
        <f>COUNTIF($C$3:C1932,"Да")</f>
        <v>20</v>
      </c>
      <c r="B1932" s="53">
        <f t="shared" si="61"/>
        <v>47330</v>
      </c>
      <c r="C1932" s="53" t="str">
        <f>IF(ISERROR(VLOOKUP(B1932,Оп28_BYN→RUB!$C$3:$C$24,1,0)),"Нет","Да")</f>
        <v>Нет</v>
      </c>
      <c r="D1932" s="54">
        <f t="shared" si="60"/>
        <v>365</v>
      </c>
      <c r="E1932" s="55">
        <f>('Все выпуски'!$J$4*'Все выпуски'!$J$8)*((VLOOKUP(IF(C1932="Нет",VLOOKUP(A1932,Оп28_BYN→RUB!$A$2:$C$24,3,0),VLOOKUP((A1932-1),Оп28_BYN→RUB!$A$2:$C$24,3,0)),$B$2:$G$1990,5,0)-VLOOKUP(B1932,$B$2:$G$1990,5,0))/365+(VLOOKUP(IF(C1932="Нет",VLOOKUP(A1932,Оп28_BYN→RUB!$A$2:$C$24,3,0),VLOOKUP((A1932-1),Оп28_BYN→RUB!$A$2:$C$24,3,0)),$B$2:$G$1990,6,0)-VLOOKUP(B1932,$B$2:$G$1990,6,0))/366)</f>
        <v>589.37478602661713</v>
      </c>
      <c r="F1932" s="54">
        <f>COUNTIF(D1933:$D$1990,365)</f>
        <v>58</v>
      </c>
      <c r="G1932" s="54">
        <f>COUNTIF(D1933:$D$1990,366)</f>
        <v>0</v>
      </c>
    </row>
    <row r="1933" spans="1:7" x14ac:dyDescent="0.25">
      <c r="A1933" s="54">
        <f>COUNTIF($C$3:C1933,"Да")</f>
        <v>20</v>
      </c>
      <c r="B1933" s="53">
        <f t="shared" si="61"/>
        <v>47331</v>
      </c>
      <c r="C1933" s="53" t="str">
        <f>IF(ISERROR(VLOOKUP(B1933,Оп28_BYN→RUB!$C$3:$C$24,1,0)),"Нет","Да")</f>
        <v>Нет</v>
      </c>
      <c r="D1933" s="54">
        <f t="shared" si="60"/>
        <v>365</v>
      </c>
      <c r="E1933" s="55">
        <f>('Все выпуски'!$J$4*'Все выпуски'!$J$8)*((VLOOKUP(IF(C1933="Нет",VLOOKUP(A1933,Оп28_BYN→RUB!$A$2:$C$24,3,0),VLOOKUP((A1933-1),Оп28_BYN→RUB!$A$2:$C$24,3,0)),$B$2:$G$1990,5,0)-VLOOKUP(B1933,$B$2:$G$1990,5,0))/365+(VLOOKUP(IF(C1933="Нет",VLOOKUP(A1933,Оп28_BYN→RUB!$A$2:$C$24,3,0),VLOOKUP((A1933-1),Оп28_BYN→RUB!$A$2:$C$24,3,0)),$B$2:$G$1990,6,0)-VLOOKUP(B1933,$B$2:$G$1990,6,0))/366)</f>
        <v>596.07222677691959</v>
      </c>
      <c r="F1933" s="54">
        <f>COUNTIF(D1934:$D$1990,365)</f>
        <v>57</v>
      </c>
      <c r="G1933" s="54">
        <f>COUNTIF(D1934:$D$1990,366)</f>
        <v>0</v>
      </c>
    </row>
    <row r="1934" spans="1:7" x14ac:dyDescent="0.25">
      <c r="A1934" s="54">
        <f>COUNTIF($C$3:C1934,"Да")</f>
        <v>20</v>
      </c>
      <c r="B1934" s="53">
        <f t="shared" si="61"/>
        <v>47332</v>
      </c>
      <c r="C1934" s="53" t="str">
        <f>IF(ISERROR(VLOOKUP(B1934,Оп28_BYN→RUB!$C$3:$C$24,1,0)),"Нет","Да")</f>
        <v>Нет</v>
      </c>
      <c r="D1934" s="54">
        <f t="shared" si="60"/>
        <v>365</v>
      </c>
      <c r="E1934" s="55">
        <f>('Все выпуски'!$J$4*'Все выпуски'!$J$8)*((VLOOKUP(IF(C1934="Нет",VLOOKUP(A1934,Оп28_BYN→RUB!$A$2:$C$24,3,0),VLOOKUP((A1934-1),Оп28_BYN→RUB!$A$2:$C$24,3,0)),$B$2:$G$1990,5,0)-VLOOKUP(B1934,$B$2:$G$1990,5,0))/365+(VLOOKUP(IF(C1934="Нет",VLOOKUP(A1934,Оп28_BYN→RUB!$A$2:$C$24,3,0),VLOOKUP((A1934-1),Оп28_BYN→RUB!$A$2:$C$24,3,0)),$B$2:$G$1990,6,0)-VLOOKUP(B1934,$B$2:$G$1990,6,0))/366)</f>
        <v>602.76966752722205</v>
      </c>
      <c r="F1934" s="54">
        <f>COUNTIF(D1935:$D$1990,365)</f>
        <v>56</v>
      </c>
      <c r="G1934" s="54">
        <f>COUNTIF(D1935:$D$1990,366)</f>
        <v>0</v>
      </c>
    </row>
    <row r="1935" spans="1:7" x14ac:dyDescent="0.25">
      <c r="A1935" s="54">
        <f>COUNTIF($C$3:C1935,"Да")</f>
        <v>20</v>
      </c>
      <c r="B1935" s="53">
        <f t="shared" si="61"/>
        <v>47333</v>
      </c>
      <c r="C1935" s="53" t="str">
        <f>IF(ISERROR(VLOOKUP(B1935,Оп28_BYN→RUB!$C$3:$C$24,1,0)),"Нет","Да")</f>
        <v>Нет</v>
      </c>
      <c r="D1935" s="54">
        <f t="shared" si="60"/>
        <v>365</v>
      </c>
      <c r="E1935" s="55">
        <f>('Все выпуски'!$J$4*'Все выпуски'!$J$8)*((VLOOKUP(IF(C1935="Нет",VLOOKUP(A1935,Оп28_BYN→RUB!$A$2:$C$24,3,0),VLOOKUP((A1935-1),Оп28_BYN→RUB!$A$2:$C$24,3,0)),$B$2:$G$1990,5,0)-VLOOKUP(B1935,$B$2:$G$1990,5,0))/365+(VLOOKUP(IF(C1935="Нет",VLOOKUP(A1935,Оп28_BYN→RUB!$A$2:$C$24,3,0),VLOOKUP((A1935-1),Оп28_BYN→RUB!$A$2:$C$24,3,0)),$B$2:$G$1990,6,0)-VLOOKUP(B1935,$B$2:$G$1990,6,0))/366)</f>
        <v>609.46710827752452</v>
      </c>
      <c r="F1935" s="54">
        <f>COUNTIF(D1936:$D$1990,365)</f>
        <v>55</v>
      </c>
      <c r="G1935" s="54">
        <f>COUNTIF(D1936:$D$1990,366)</f>
        <v>0</v>
      </c>
    </row>
    <row r="1936" spans="1:7" x14ac:dyDescent="0.25">
      <c r="A1936" s="54">
        <f>COUNTIF($C$3:C1936,"Да")</f>
        <v>21</v>
      </c>
      <c r="B1936" s="53">
        <f t="shared" si="61"/>
        <v>47334</v>
      </c>
      <c r="C1936" s="53" t="str">
        <f>IF(ISERROR(VLOOKUP(B1936,Оп28_BYN→RUB!$C$3:$C$24,1,0)),"Нет","Да")</f>
        <v>Да</v>
      </c>
      <c r="D1936" s="54">
        <f t="shared" si="60"/>
        <v>365</v>
      </c>
      <c r="E1936" s="55">
        <f>('Все выпуски'!$J$4*'Все выпуски'!$J$8)*((VLOOKUP(IF(C1936="Нет",VLOOKUP(A1936,Оп28_BYN→RUB!$A$2:$C$24,3,0),VLOOKUP((A1936-1),Оп28_BYN→RUB!$A$2:$C$24,3,0)),$B$2:$G$1990,5,0)-VLOOKUP(B1936,$B$2:$G$1990,5,0))/365+(VLOOKUP(IF(C1936="Нет",VLOOKUP(A1936,Оп28_BYN→RUB!$A$2:$C$24,3,0),VLOOKUP((A1936-1),Оп28_BYN→RUB!$A$2:$C$24,3,0)),$B$2:$G$1990,6,0)-VLOOKUP(B1936,$B$2:$G$1990,6,0))/366)</f>
        <v>616.16454902782709</v>
      </c>
      <c r="F1936" s="54">
        <f>COUNTIF(D1937:$D$1990,365)</f>
        <v>54</v>
      </c>
      <c r="G1936" s="54">
        <f>COUNTIF(D1937:$D$1990,366)</f>
        <v>0</v>
      </c>
    </row>
    <row r="1937" spans="1:7" x14ac:dyDescent="0.25">
      <c r="A1937" s="54">
        <f>COUNTIF($C$3:C1937,"Да")</f>
        <v>21</v>
      </c>
      <c r="B1937" s="53">
        <f t="shared" si="61"/>
        <v>47335</v>
      </c>
      <c r="C1937" s="53" t="str">
        <f>IF(ISERROR(VLOOKUP(B1937,Оп28_BYN→RUB!$C$3:$C$24,1,0)),"Нет","Да")</f>
        <v>Нет</v>
      </c>
      <c r="D1937" s="54">
        <f t="shared" si="60"/>
        <v>365</v>
      </c>
      <c r="E1937" s="55">
        <f>('Все выпуски'!$J$4*'Все выпуски'!$J$8)*((VLOOKUP(IF(C1937="Нет",VLOOKUP(A1937,Оп28_BYN→RUB!$A$2:$C$24,3,0),VLOOKUP((A1937-1),Оп28_BYN→RUB!$A$2:$C$24,3,0)),$B$2:$G$1990,5,0)-VLOOKUP(B1937,$B$2:$G$1990,5,0))/365+(VLOOKUP(IF(C1937="Нет",VLOOKUP(A1937,Оп28_BYN→RUB!$A$2:$C$24,3,0),VLOOKUP((A1937-1),Оп28_BYN→RUB!$A$2:$C$24,3,0)),$B$2:$G$1990,6,0)-VLOOKUP(B1937,$B$2:$G$1990,6,0))/366)</f>
        <v>6.6974407503024675</v>
      </c>
      <c r="F1937" s="54">
        <f>COUNTIF(D1938:$D$1990,365)</f>
        <v>53</v>
      </c>
      <c r="G1937" s="54">
        <f>COUNTIF(D1938:$D$1990,366)</f>
        <v>0</v>
      </c>
    </row>
    <row r="1938" spans="1:7" x14ac:dyDescent="0.25">
      <c r="A1938" s="54">
        <f>COUNTIF($C$3:C1938,"Да")</f>
        <v>21</v>
      </c>
      <c r="B1938" s="53">
        <f t="shared" si="61"/>
        <v>47336</v>
      </c>
      <c r="C1938" s="53" t="str">
        <f>IF(ISERROR(VLOOKUP(B1938,Оп28_BYN→RUB!$C$3:$C$24,1,0)),"Нет","Да")</f>
        <v>Нет</v>
      </c>
      <c r="D1938" s="54">
        <f t="shared" si="60"/>
        <v>365</v>
      </c>
      <c r="E1938" s="55">
        <f>('Все выпуски'!$J$4*'Все выпуски'!$J$8)*((VLOOKUP(IF(C1938="Нет",VLOOKUP(A1938,Оп28_BYN→RUB!$A$2:$C$24,3,0),VLOOKUP((A1938-1),Оп28_BYN→RUB!$A$2:$C$24,3,0)),$B$2:$G$1990,5,0)-VLOOKUP(B1938,$B$2:$G$1990,5,0))/365+(VLOOKUP(IF(C1938="Нет",VLOOKUP(A1938,Оп28_BYN→RUB!$A$2:$C$24,3,0),VLOOKUP((A1938-1),Оп28_BYN→RUB!$A$2:$C$24,3,0)),$B$2:$G$1990,6,0)-VLOOKUP(B1938,$B$2:$G$1990,6,0))/366)</f>
        <v>13.394881500604935</v>
      </c>
      <c r="F1938" s="54">
        <f>COUNTIF(D1939:$D$1990,365)</f>
        <v>52</v>
      </c>
      <c r="G1938" s="54">
        <f>COUNTIF(D1939:$D$1990,366)</f>
        <v>0</v>
      </c>
    </row>
    <row r="1939" spans="1:7" x14ac:dyDescent="0.25">
      <c r="A1939" s="54">
        <f>COUNTIF($C$3:C1939,"Да")</f>
        <v>21</v>
      </c>
      <c r="B1939" s="53">
        <f t="shared" si="61"/>
        <v>47337</v>
      </c>
      <c r="C1939" s="53" t="str">
        <f>IF(ISERROR(VLOOKUP(B1939,Оп28_BYN→RUB!$C$3:$C$24,1,0)),"Нет","Да")</f>
        <v>Нет</v>
      </c>
      <c r="D1939" s="54">
        <f t="shared" si="60"/>
        <v>365</v>
      </c>
      <c r="E1939" s="55">
        <f>('Все выпуски'!$J$4*'Все выпуски'!$J$8)*((VLOOKUP(IF(C1939="Нет",VLOOKUP(A1939,Оп28_BYN→RUB!$A$2:$C$24,3,0),VLOOKUP((A1939-1),Оп28_BYN→RUB!$A$2:$C$24,3,0)),$B$2:$G$1990,5,0)-VLOOKUP(B1939,$B$2:$G$1990,5,0))/365+(VLOOKUP(IF(C1939="Нет",VLOOKUP(A1939,Оп28_BYN→RUB!$A$2:$C$24,3,0),VLOOKUP((A1939-1),Оп28_BYN→RUB!$A$2:$C$24,3,0)),$B$2:$G$1990,6,0)-VLOOKUP(B1939,$B$2:$G$1990,6,0))/366)</f>
        <v>20.092322250907401</v>
      </c>
      <c r="F1939" s="54">
        <f>COUNTIF(D1940:$D$1990,365)</f>
        <v>51</v>
      </c>
      <c r="G1939" s="54">
        <f>COUNTIF(D1940:$D$1990,366)</f>
        <v>0</v>
      </c>
    </row>
    <row r="1940" spans="1:7" x14ac:dyDescent="0.25">
      <c r="A1940" s="54">
        <f>COUNTIF($C$3:C1940,"Да")</f>
        <v>21</v>
      </c>
      <c r="B1940" s="53">
        <f t="shared" si="61"/>
        <v>47338</v>
      </c>
      <c r="C1940" s="53" t="str">
        <f>IF(ISERROR(VLOOKUP(B1940,Оп28_BYN→RUB!$C$3:$C$24,1,0)),"Нет","Да")</f>
        <v>Нет</v>
      </c>
      <c r="D1940" s="54">
        <f t="shared" si="60"/>
        <v>365</v>
      </c>
      <c r="E1940" s="55">
        <f>('Все выпуски'!$J$4*'Все выпуски'!$J$8)*((VLOOKUP(IF(C1940="Нет",VLOOKUP(A1940,Оп28_BYN→RUB!$A$2:$C$24,3,0),VLOOKUP((A1940-1),Оп28_BYN→RUB!$A$2:$C$24,3,0)),$B$2:$G$1990,5,0)-VLOOKUP(B1940,$B$2:$G$1990,5,0))/365+(VLOOKUP(IF(C1940="Нет",VLOOKUP(A1940,Оп28_BYN→RUB!$A$2:$C$24,3,0),VLOOKUP((A1940-1),Оп28_BYN→RUB!$A$2:$C$24,3,0)),$B$2:$G$1990,6,0)-VLOOKUP(B1940,$B$2:$G$1990,6,0))/366)</f>
        <v>26.78976300120987</v>
      </c>
      <c r="F1940" s="54">
        <f>COUNTIF(D1941:$D$1990,365)</f>
        <v>50</v>
      </c>
      <c r="G1940" s="54">
        <f>COUNTIF(D1941:$D$1990,366)</f>
        <v>0</v>
      </c>
    </row>
    <row r="1941" spans="1:7" x14ac:dyDescent="0.25">
      <c r="A1941" s="54">
        <f>COUNTIF($C$3:C1941,"Да")</f>
        <v>21</v>
      </c>
      <c r="B1941" s="53">
        <f t="shared" si="61"/>
        <v>47339</v>
      </c>
      <c r="C1941" s="53" t="str">
        <f>IF(ISERROR(VLOOKUP(B1941,Оп28_BYN→RUB!$C$3:$C$24,1,0)),"Нет","Да")</f>
        <v>Нет</v>
      </c>
      <c r="D1941" s="54">
        <f t="shared" si="60"/>
        <v>365</v>
      </c>
      <c r="E1941" s="55">
        <f>('Все выпуски'!$J$4*'Все выпуски'!$J$8)*((VLOOKUP(IF(C1941="Нет",VLOOKUP(A1941,Оп28_BYN→RUB!$A$2:$C$24,3,0),VLOOKUP((A1941-1),Оп28_BYN→RUB!$A$2:$C$24,3,0)),$B$2:$G$1990,5,0)-VLOOKUP(B1941,$B$2:$G$1990,5,0))/365+(VLOOKUP(IF(C1941="Нет",VLOOKUP(A1941,Оп28_BYN→RUB!$A$2:$C$24,3,0),VLOOKUP((A1941-1),Оп28_BYN→RUB!$A$2:$C$24,3,0)),$B$2:$G$1990,6,0)-VLOOKUP(B1941,$B$2:$G$1990,6,0))/366)</f>
        <v>33.487203751512332</v>
      </c>
      <c r="F1941" s="54">
        <f>COUNTIF(D1942:$D$1990,365)</f>
        <v>49</v>
      </c>
      <c r="G1941" s="54">
        <f>COUNTIF(D1942:$D$1990,366)</f>
        <v>0</v>
      </c>
    </row>
    <row r="1942" spans="1:7" x14ac:dyDescent="0.25">
      <c r="A1942" s="54">
        <f>COUNTIF($C$3:C1942,"Да")</f>
        <v>21</v>
      </c>
      <c r="B1942" s="53">
        <f t="shared" si="61"/>
        <v>47340</v>
      </c>
      <c r="C1942" s="53" t="str">
        <f>IF(ISERROR(VLOOKUP(B1942,Оп28_BYN→RUB!$C$3:$C$24,1,0)),"Нет","Да")</f>
        <v>Нет</v>
      </c>
      <c r="D1942" s="54">
        <f t="shared" si="60"/>
        <v>365</v>
      </c>
      <c r="E1942" s="55">
        <f>('Все выпуски'!$J$4*'Все выпуски'!$J$8)*((VLOOKUP(IF(C1942="Нет",VLOOKUP(A1942,Оп28_BYN→RUB!$A$2:$C$24,3,0),VLOOKUP((A1942-1),Оп28_BYN→RUB!$A$2:$C$24,3,0)),$B$2:$G$1990,5,0)-VLOOKUP(B1942,$B$2:$G$1990,5,0))/365+(VLOOKUP(IF(C1942="Нет",VLOOKUP(A1942,Оп28_BYN→RUB!$A$2:$C$24,3,0),VLOOKUP((A1942-1),Оп28_BYN→RUB!$A$2:$C$24,3,0)),$B$2:$G$1990,6,0)-VLOOKUP(B1942,$B$2:$G$1990,6,0))/366)</f>
        <v>40.184644501814802</v>
      </c>
      <c r="F1942" s="54">
        <f>COUNTIF(D1943:$D$1990,365)</f>
        <v>48</v>
      </c>
      <c r="G1942" s="54">
        <f>COUNTIF(D1943:$D$1990,366)</f>
        <v>0</v>
      </c>
    </row>
    <row r="1943" spans="1:7" x14ac:dyDescent="0.25">
      <c r="A1943" s="54">
        <f>COUNTIF($C$3:C1943,"Да")</f>
        <v>21</v>
      </c>
      <c r="B1943" s="53">
        <f t="shared" si="61"/>
        <v>47341</v>
      </c>
      <c r="C1943" s="53" t="str">
        <f>IF(ISERROR(VLOOKUP(B1943,Оп28_BYN→RUB!$C$3:$C$24,1,0)),"Нет","Да")</f>
        <v>Нет</v>
      </c>
      <c r="D1943" s="54">
        <f t="shared" si="60"/>
        <v>365</v>
      </c>
      <c r="E1943" s="55">
        <f>('Все выпуски'!$J$4*'Все выпуски'!$J$8)*((VLOOKUP(IF(C1943="Нет",VLOOKUP(A1943,Оп28_BYN→RUB!$A$2:$C$24,3,0),VLOOKUP((A1943-1),Оп28_BYN→RUB!$A$2:$C$24,3,0)),$B$2:$G$1990,5,0)-VLOOKUP(B1943,$B$2:$G$1990,5,0))/365+(VLOOKUP(IF(C1943="Нет",VLOOKUP(A1943,Оп28_BYN→RUB!$A$2:$C$24,3,0),VLOOKUP((A1943-1),Оп28_BYN→RUB!$A$2:$C$24,3,0)),$B$2:$G$1990,6,0)-VLOOKUP(B1943,$B$2:$G$1990,6,0))/366)</f>
        <v>46.882085252117278</v>
      </c>
      <c r="F1943" s="54">
        <f>COUNTIF(D1944:$D$1990,365)</f>
        <v>47</v>
      </c>
      <c r="G1943" s="54">
        <f>COUNTIF(D1944:$D$1990,366)</f>
        <v>0</v>
      </c>
    </row>
    <row r="1944" spans="1:7" x14ac:dyDescent="0.25">
      <c r="A1944" s="54">
        <f>COUNTIF($C$3:C1944,"Да")</f>
        <v>21</v>
      </c>
      <c r="B1944" s="53">
        <f t="shared" si="61"/>
        <v>47342</v>
      </c>
      <c r="C1944" s="53" t="str">
        <f>IF(ISERROR(VLOOKUP(B1944,Оп28_BYN→RUB!$C$3:$C$24,1,0)),"Нет","Да")</f>
        <v>Нет</v>
      </c>
      <c r="D1944" s="54">
        <f t="shared" si="60"/>
        <v>365</v>
      </c>
      <c r="E1944" s="55">
        <f>('Все выпуски'!$J$4*'Все выпуски'!$J$8)*((VLOOKUP(IF(C1944="Нет",VLOOKUP(A1944,Оп28_BYN→RUB!$A$2:$C$24,3,0),VLOOKUP((A1944-1),Оп28_BYN→RUB!$A$2:$C$24,3,0)),$B$2:$G$1990,5,0)-VLOOKUP(B1944,$B$2:$G$1990,5,0))/365+(VLOOKUP(IF(C1944="Нет",VLOOKUP(A1944,Оп28_BYN→RUB!$A$2:$C$24,3,0),VLOOKUP((A1944-1),Оп28_BYN→RUB!$A$2:$C$24,3,0)),$B$2:$G$1990,6,0)-VLOOKUP(B1944,$B$2:$G$1990,6,0))/366)</f>
        <v>53.57952600241974</v>
      </c>
      <c r="F1944" s="54">
        <f>COUNTIF(D1945:$D$1990,365)</f>
        <v>46</v>
      </c>
      <c r="G1944" s="54">
        <f>COUNTIF(D1945:$D$1990,366)</f>
        <v>0</v>
      </c>
    </row>
    <row r="1945" spans="1:7" x14ac:dyDescent="0.25">
      <c r="A1945" s="54">
        <f>COUNTIF($C$3:C1945,"Да")</f>
        <v>21</v>
      </c>
      <c r="B1945" s="53">
        <f t="shared" si="61"/>
        <v>47343</v>
      </c>
      <c r="C1945" s="53" t="str">
        <f>IF(ISERROR(VLOOKUP(B1945,Оп28_BYN→RUB!$C$3:$C$24,1,0)),"Нет","Да")</f>
        <v>Нет</v>
      </c>
      <c r="D1945" s="54">
        <f t="shared" si="60"/>
        <v>365</v>
      </c>
      <c r="E1945" s="55">
        <f>('Все выпуски'!$J$4*'Все выпуски'!$J$8)*((VLOOKUP(IF(C1945="Нет",VLOOKUP(A1945,Оп28_BYN→RUB!$A$2:$C$24,3,0),VLOOKUP((A1945-1),Оп28_BYN→RUB!$A$2:$C$24,3,0)),$B$2:$G$1990,5,0)-VLOOKUP(B1945,$B$2:$G$1990,5,0))/365+(VLOOKUP(IF(C1945="Нет",VLOOKUP(A1945,Оп28_BYN→RUB!$A$2:$C$24,3,0),VLOOKUP((A1945-1),Оп28_BYN→RUB!$A$2:$C$24,3,0)),$B$2:$G$1990,6,0)-VLOOKUP(B1945,$B$2:$G$1990,6,0))/366)</f>
        <v>60.276966752722203</v>
      </c>
      <c r="F1945" s="54">
        <f>COUNTIF(D1946:$D$1990,365)</f>
        <v>45</v>
      </c>
      <c r="G1945" s="54">
        <f>COUNTIF(D1946:$D$1990,366)</f>
        <v>0</v>
      </c>
    </row>
    <row r="1946" spans="1:7" x14ac:dyDescent="0.25">
      <c r="A1946" s="54">
        <f>COUNTIF($C$3:C1946,"Да")</f>
        <v>21</v>
      </c>
      <c r="B1946" s="53">
        <f t="shared" si="61"/>
        <v>47344</v>
      </c>
      <c r="C1946" s="53" t="str">
        <f>IF(ISERROR(VLOOKUP(B1946,Оп28_BYN→RUB!$C$3:$C$24,1,0)),"Нет","Да")</f>
        <v>Нет</v>
      </c>
      <c r="D1946" s="54">
        <f t="shared" si="60"/>
        <v>365</v>
      </c>
      <c r="E1946" s="55">
        <f>('Все выпуски'!$J$4*'Все выпуски'!$J$8)*((VLOOKUP(IF(C1946="Нет",VLOOKUP(A1946,Оп28_BYN→RUB!$A$2:$C$24,3,0),VLOOKUP((A1946-1),Оп28_BYN→RUB!$A$2:$C$24,3,0)),$B$2:$G$1990,5,0)-VLOOKUP(B1946,$B$2:$G$1990,5,0))/365+(VLOOKUP(IF(C1946="Нет",VLOOKUP(A1946,Оп28_BYN→RUB!$A$2:$C$24,3,0),VLOOKUP((A1946-1),Оп28_BYN→RUB!$A$2:$C$24,3,0)),$B$2:$G$1990,6,0)-VLOOKUP(B1946,$B$2:$G$1990,6,0))/366)</f>
        <v>66.974407503024665</v>
      </c>
      <c r="F1946" s="54">
        <f>COUNTIF(D1947:$D$1990,365)</f>
        <v>44</v>
      </c>
      <c r="G1946" s="54">
        <f>COUNTIF(D1947:$D$1990,366)</f>
        <v>0</v>
      </c>
    </row>
    <row r="1947" spans="1:7" x14ac:dyDescent="0.25">
      <c r="A1947" s="54">
        <f>COUNTIF($C$3:C1947,"Да")</f>
        <v>21</v>
      </c>
      <c r="B1947" s="53">
        <f t="shared" si="61"/>
        <v>47345</v>
      </c>
      <c r="C1947" s="53" t="str">
        <f>IF(ISERROR(VLOOKUP(B1947,Оп28_BYN→RUB!$C$3:$C$24,1,0)),"Нет","Да")</f>
        <v>Нет</v>
      </c>
      <c r="D1947" s="54">
        <f t="shared" si="60"/>
        <v>365</v>
      </c>
      <c r="E1947" s="55">
        <f>('Все выпуски'!$J$4*'Все выпуски'!$J$8)*((VLOOKUP(IF(C1947="Нет",VLOOKUP(A1947,Оп28_BYN→RUB!$A$2:$C$24,3,0),VLOOKUP((A1947-1),Оп28_BYN→RUB!$A$2:$C$24,3,0)),$B$2:$G$1990,5,0)-VLOOKUP(B1947,$B$2:$G$1990,5,0))/365+(VLOOKUP(IF(C1947="Нет",VLOOKUP(A1947,Оп28_BYN→RUB!$A$2:$C$24,3,0),VLOOKUP((A1947-1),Оп28_BYN→RUB!$A$2:$C$24,3,0)),$B$2:$G$1990,6,0)-VLOOKUP(B1947,$B$2:$G$1990,6,0))/366)</f>
        <v>73.671848253327141</v>
      </c>
      <c r="F1947" s="54">
        <f>COUNTIF(D1948:$D$1990,365)</f>
        <v>43</v>
      </c>
      <c r="G1947" s="54">
        <f>COUNTIF(D1948:$D$1990,366)</f>
        <v>0</v>
      </c>
    </row>
    <row r="1948" spans="1:7" x14ac:dyDescent="0.25">
      <c r="A1948" s="54">
        <f>COUNTIF($C$3:C1948,"Да")</f>
        <v>21</v>
      </c>
      <c r="B1948" s="53">
        <f t="shared" si="61"/>
        <v>47346</v>
      </c>
      <c r="C1948" s="53" t="str">
        <f>IF(ISERROR(VLOOKUP(B1948,Оп28_BYN→RUB!$C$3:$C$24,1,0)),"Нет","Да")</f>
        <v>Нет</v>
      </c>
      <c r="D1948" s="54">
        <f t="shared" si="60"/>
        <v>365</v>
      </c>
      <c r="E1948" s="55">
        <f>('Все выпуски'!$J$4*'Все выпуски'!$J$8)*((VLOOKUP(IF(C1948="Нет",VLOOKUP(A1948,Оп28_BYN→RUB!$A$2:$C$24,3,0),VLOOKUP((A1948-1),Оп28_BYN→RUB!$A$2:$C$24,3,0)),$B$2:$G$1990,5,0)-VLOOKUP(B1948,$B$2:$G$1990,5,0))/365+(VLOOKUP(IF(C1948="Нет",VLOOKUP(A1948,Оп28_BYN→RUB!$A$2:$C$24,3,0),VLOOKUP((A1948-1),Оп28_BYN→RUB!$A$2:$C$24,3,0)),$B$2:$G$1990,6,0)-VLOOKUP(B1948,$B$2:$G$1990,6,0))/366)</f>
        <v>80.369289003629603</v>
      </c>
      <c r="F1948" s="54">
        <f>COUNTIF(D1949:$D$1990,365)</f>
        <v>42</v>
      </c>
      <c r="G1948" s="54">
        <f>COUNTIF(D1949:$D$1990,366)</f>
        <v>0</v>
      </c>
    </row>
    <row r="1949" spans="1:7" x14ac:dyDescent="0.25">
      <c r="A1949" s="54">
        <f>COUNTIF($C$3:C1949,"Да")</f>
        <v>21</v>
      </c>
      <c r="B1949" s="53">
        <f t="shared" si="61"/>
        <v>47347</v>
      </c>
      <c r="C1949" s="53" t="str">
        <f>IF(ISERROR(VLOOKUP(B1949,Оп28_BYN→RUB!$C$3:$C$24,1,0)),"Нет","Да")</f>
        <v>Нет</v>
      </c>
      <c r="D1949" s="54">
        <f t="shared" si="60"/>
        <v>365</v>
      </c>
      <c r="E1949" s="55">
        <f>('Все выпуски'!$J$4*'Все выпуски'!$J$8)*((VLOOKUP(IF(C1949="Нет",VLOOKUP(A1949,Оп28_BYN→RUB!$A$2:$C$24,3,0),VLOOKUP((A1949-1),Оп28_BYN→RUB!$A$2:$C$24,3,0)),$B$2:$G$1990,5,0)-VLOOKUP(B1949,$B$2:$G$1990,5,0))/365+(VLOOKUP(IF(C1949="Нет",VLOOKUP(A1949,Оп28_BYN→RUB!$A$2:$C$24,3,0),VLOOKUP((A1949-1),Оп28_BYN→RUB!$A$2:$C$24,3,0)),$B$2:$G$1990,6,0)-VLOOKUP(B1949,$B$2:$G$1990,6,0))/366)</f>
        <v>87.06672975393208</v>
      </c>
      <c r="F1949" s="54">
        <f>COUNTIF(D1950:$D$1990,365)</f>
        <v>41</v>
      </c>
      <c r="G1949" s="54">
        <f>COUNTIF(D1950:$D$1990,366)</f>
        <v>0</v>
      </c>
    </row>
    <row r="1950" spans="1:7" x14ac:dyDescent="0.25">
      <c r="A1950" s="54">
        <f>COUNTIF($C$3:C1950,"Да")</f>
        <v>21</v>
      </c>
      <c r="B1950" s="53">
        <f t="shared" si="61"/>
        <v>47348</v>
      </c>
      <c r="C1950" s="53" t="str">
        <f>IF(ISERROR(VLOOKUP(B1950,Оп28_BYN→RUB!$C$3:$C$24,1,0)),"Нет","Да")</f>
        <v>Нет</v>
      </c>
      <c r="D1950" s="54">
        <f t="shared" si="60"/>
        <v>365</v>
      </c>
      <c r="E1950" s="55">
        <f>('Все выпуски'!$J$4*'Все выпуски'!$J$8)*((VLOOKUP(IF(C1950="Нет",VLOOKUP(A1950,Оп28_BYN→RUB!$A$2:$C$24,3,0),VLOOKUP((A1950-1),Оп28_BYN→RUB!$A$2:$C$24,3,0)),$B$2:$G$1990,5,0)-VLOOKUP(B1950,$B$2:$G$1990,5,0))/365+(VLOOKUP(IF(C1950="Нет",VLOOKUP(A1950,Оп28_BYN→RUB!$A$2:$C$24,3,0),VLOOKUP((A1950-1),Оп28_BYN→RUB!$A$2:$C$24,3,0)),$B$2:$G$1990,6,0)-VLOOKUP(B1950,$B$2:$G$1990,6,0))/366)</f>
        <v>93.764170504234556</v>
      </c>
      <c r="F1950" s="54">
        <f>COUNTIF(D1951:$D$1990,365)</f>
        <v>40</v>
      </c>
      <c r="G1950" s="54">
        <f>COUNTIF(D1951:$D$1990,366)</f>
        <v>0</v>
      </c>
    </row>
    <row r="1951" spans="1:7" x14ac:dyDescent="0.25">
      <c r="A1951" s="54">
        <f>COUNTIF($C$3:C1951,"Да")</f>
        <v>21</v>
      </c>
      <c r="B1951" s="53">
        <f t="shared" si="61"/>
        <v>47349</v>
      </c>
      <c r="C1951" s="53" t="str">
        <f>IF(ISERROR(VLOOKUP(B1951,Оп28_BYN→RUB!$C$3:$C$24,1,0)),"Нет","Да")</f>
        <v>Нет</v>
      </c>
      <c r="D1951" s="54">
        <f t="shared" si="60"/>
        <v>365</v>
      </c>
      <c r="E1951" s="55">
        <f>('Все выпуски'!$J$4*'Все выпуски'!$J$8)*((VLOOKUP(IF(C1951="Нет",VLOOKUP(A1951,Оп28_BYN→RUB!$A$2:$C$24,3,0),VLOOKUP((A1951-1),Оп28_BYN→RUB!$A$2:$C$24,3,0)),$B$2:$G$1990,5,0)-VLOOKUP(B1951,$B$2:$G$1990,5,0))/365+(VLOOKUP(IF(C1951="Нет",VLOOKUP(A1951,Оп28_BYN→RUB!$A$2:$C$24,3,0),VLOOKUP((A1951-1),Оп28_BYN→RUB!$A$2:$C$24,3,0)),$B$2:$G$1990,6,0)-VLOOKUP(B1951,$B$2:$G$1990,6,0))/366)</f>
        <v>100.461611254537</v>
      </c>
      <c r="F1951" s="54">
        <f>COUNTIF(D1952:$D$1990,365)</f>
        <v>39</v>
      </c>
      <c r="G1951" s="54">
        <f>COUNTIF(D1952:$D$1990,366)</f>
        <v>0</v>
      </c>
    </row>
    <row r="1952" spans="1:7" x14ac:dyDescent="0.25">
      <c r="A1952" s="54">
        <f>COUNTIF($C$3:C1952,"Да")</f>
        <v>21</v>
      </c>
      <c r="B1952" s="53">
        <f t="shared" si="61"/>
        <v>47350</v>
      </c>
      <c r="C1952" s="53" t="str">
        <f>IF(ISERROR(VLOOKUP(B1952,Оп28_BYN→RUB!$C$3:$C$24,1,0)),"Нет","Да")</f>
        <v>Нет</v>
      </c>
      <c r="D1952" s="54">
        <f t="shared" si="60"/>
        <v>365</v>
      </c>
      <c r="E1952" s="55">
        <f>('Все выпуски'!$J$4*'Все выпуски'!$J$8)*((VLOOKUP(IF(C1952="Нет",VLOOKUP(A1952,Оп28_BYN→RUB!$A$2:$C$24,3,0),VLOOKUP((A1952-1),Оп28_BYN→RUB!$A$2:$C$24,3,0)),$B$2:$G$1990,5,0)-VLOOKUP(B1952,$B$2:$G$1990,5,0))/365+(VLOOKUP(IF(C1952="Нет",VLOOKUP(A1952,Оп28_BYN→RUB!$A$2:$C$24,3,0),VLOOKUP((A1952-1),Оп28_BYN→RUB!$A$2:$C$24,3,0)),$B$2:$G$1990,6,0)-VLOOKUP(B1952,$B$2:$G$1990,6,0))/366)</f>
        <v>107.15905200483948</v>
      </c>
      <c r="F1952" s="54">
        <f>COUNTIF(D1953:$D$1990,365)</f>
        <v>38</v>
      </c>
      <c r="G1952" s="54">
        <f>COUNTIF(D1953:$D$1990,366)</f>
        <v>0</v>
      </c>
    </row>
    <row r="1953" spans="1:7" x14ac:dyDescent="0.25">
      <c r="A1953" s="54">
        <f>COUNTIF($C$3:C1953,"Да")</f>
        <v>21</v>
      </c>
      <c r="B1953" s="53">
        <f t="shared" si="61"/>
        <v>47351</v>
      </c>
      <c r="C1953" s="53" t="str">
        <f>IF(ISERROR(VLOOKUP(B1953,Оп28_BYN→RUB!$C$3:$C$24,1,0)),"Нет","Да")</f>
        <v>Нет</v>
      </c>
      <c r="D1953" s="54">
        <f t="shared" si="60"/>
        <v>365</v>
      </c>
      <c r="E1953" s="55">
        <f>('Все выпуски'!$J$4*'Все выпуски'!$J$8)*((VLOOKUP(IF(C1953="Нет",VLOOKUP(A1953,Оп28_BYN→RUB!$A$2:$C$24,3,0),VLOOKUP((A1953-1),Оп28_BYN→RUB!$A$2:$C$24,3,0)),$B$2:$G$1990,5,0)-VLOOKUP(B1953,$B$2:$G$1990,5,0))/365+(VLOOKUP(IF(C1953="Нет",VLOOKUP(A1953,Оп28_BYN→RUB!$A$2:$C$24,3,0),VLOOKUP((A1953-1),Оп28_BYN→RUB!$A$2:$C$24,3,0)),$B$2:$G$1990,6,0)-VLOOKUP(B1953,$B$2:$G$1990,6,0))/366)</f>
        <v>113.85649275514196</v>
      </c>
      <c r="F1953" s="54">
        <f>COUNTIF(D1954:$D$1990,365)</f>
        <v>37</v>
      </c>
      <c r="G1953" s="54">
        <f>COUNTIF(D1954:$D$1990,366)</f>
        <v>0</v>
      </c>
    </row>
    <row r="1954" spans="1:7" x14ac:dyDescent="0.25">
      <c r="A1954" s="54">
        <f>COUNTIF($C$3:C1954,"Да")</f>
        <v>21</v>
      </c>
      <c r="B1954" s="53">
        <f t="shared" si="61"/>
        <v>47352</v>
      </c>
      <c r="C1954" s="53" t="str">
        <f>IF(ISERROR(VLOOKUP(B1954,Оп28_BYN→RUB!$C$3:$C$24,1,0)),"Нет","Да")</f>
        <v>Нет</v>
      </c>
      <c r="D1954" s="54">
        <f t="shared" si="60"/>
        <v>365</v>
      </c>
      <c r="E1954" s="55">
        <f>('Все выпуски'!$J$4*'Все выпуски'!$J$8)*((VLOOKUP(IF(C1954="Нет",VLOOKUP(A1954,Оп28_BYN→RUB!$A$2:$C$24,3,0),VLOOKUP((A1954-1),Оп28_BYN→RUB!$A$2:$C$24,3,0)),$B$2:$G$1990,5,0)-VLOOKUP(B1954,$B$2:$G$1990,5,0))/365+(VLOOKUP(IF(C1954="Нет",VLOOKUP(A1954,Оп28_BYN→RUB!$A$2:$C$24,3,0),VLOOKUP((A1954-1),Оп28_BYN→RUB!$A$2:$C$24,3,0)),$B$2:$G$1990,6,0)-VLOOKUP(B1954,$B$2:$G$1990,6,0))/366)</f>
        <v>120.55393350544441</v>
      </c>
      <c r="F1954" s="54">
        <f>COUNTIF(D1955:$D$1990,365)</f>
        <v>36</v>
      </c>
      <c r="G1954" s="54">
        <f>COUNTIF(D1955:$D$1990,366)</f>
        <v>0</v>
      </c>
    </row>
    <row r="1955" spans="1:7" x14ac:dyDescent="0.25">
      <c r="A1955" s="54">
        <f>COUNTIF($C$3:C1955,"Да")</f>
        <v>21</v>
      </c>
      <c r="B1955" s="53">
        <f t="shared" si="61"/>
        <v>47353</v>
      </c>
      <c r="C1955" s="53" t="str">
        <f>IF(ISERROR(VLOOKUP(B1955,Оп28_BYN→RUB!$C$3:$C$24,1,0)),"Нет","Да")</f>
        <v>Нет</v>
      </c>
      <c r="D1955" s="54">
        <f t="shared" si="60"/>
        <v>365</v>
      </c>
      <c r="E1955" s="55">
        <f>('Все выпуски'!$J$4*'Все выпуски'!$J$8)*((VLOOKUP(IF(C1955="Нет",VLOOKUP(A1955,Оп28_BYN→RUB!$A$2:$C$24,3,0),VLOOKUP((A1955-1),Оп28_BYN→RUB!$A$2:$C$24,3,0)),$B$2:$G$1990,5,0)-VLOOKUP(B1955,$B$2:$G$1990,5,0))/365+(VLOOKUP(IF(C1955="Нет",VLOOKUP(A1955,Оп28_BYN→RUB!$A$2:$C$24,3,0),VLOOKUP((A1955-1),Оп28_BYN→RUB!$A$2:$C$24,3,0)),$B$2:$G$1990,6,0)-VLOOKUP(B1955,$B$2:$G$1990,6,0))/366)</f>
        <v>127.25137425574688</v>
      </c>
      <c r="F1955" s="54">
        <f>COUNTIF(D1956:$D$1990,365)</f>
        <v>35</v>
      </c>
      <c r="G1955" s="54">
        <f>COUNTIF(D1956:$D$1990,366)</f>
        <v>0</v>
      </c>
    </row>
    <row r="1956" spans="1:7" x14ac:dyDescent="0.25">
      <c r="A1956" s="54">
        <f>COUNTIF($C$3:C1956,"Да")</f>
        <v>21</v>
      </c>
      <c r="B1956" s="53">
        <f t="shared" si="61"/>
        <v>47354</v>
      </c>
      <c r="C1956" s="53" t="str">
        <f>IF(ISERROR(VLOOKUP(B1956,Оп28_BYN→RUB!$C$3:$C$24,1,0)),"Нет","Да")</f>
        <v>Нет</v>
      </c>
      <c r="D1956" s="54">
        <f t="shared" si="60"/>
        <v>365</v>
      </c>
      <c r="E1956" s="55">
        <f>('Все выпуски'!$J$4*'Все выпуски'!$J$8)*((VLOOKUP(IF(C1956="Нет",VLOOKUP(A1956,Оп28_BYN→RUB!$A$2:$C$24,3,0),VLOOKUP((A1956-1),Оп28_BYN→RUB!$A$2:$C$24,3,0)),$B$2:$G$1990,5,0)-VLOOKUP(B1956,$B$2:$G$1990,5,0))/365+(VLOOKUP(IF(C1956="Нет",VLOOKUP(A1956,Оп28_BYN→RUB!$A$2:$C$24,3,0),VLOOKUP((A1956-1),Оп28_BYN→RUB!$A$2:$C$24,3,0)),$B$2:$G$1990,6,0)-VLOOKUP(B1956,$B$2:$G$1990,6,0))/366)</f>
        <v>133.94881500604933</v>
      </c>
      <c r="F1956" s="54">
        <f>COUNTIF(D1957:$D$1990,365)</f>
        <v>34</v>
      </c>
      <c r="G1956" s="54">
        <f>COUNTIF(D1957:$D$1990,366)</f>
        <v>0</v>
      </c>
    </row>
    <row r="1957" spans="1:7" x14ac:dyDescent="0.25">
      <c r="A1957" s="54">
        <f>COUNTIF($C$3:C1957,"Да")</f>
        <v>21</v>
      </c>
      <c r="B1957" s="53">
        <f t="shared" si="61"/>
        <v>47355</v>
      </c>
      <c r="C1957" s="53" t="str">
        <f>IF(ISERROR(VLOOKUP(B1957,Оп28_BYN→RUB!$C$3:$C$24,1,0)),"Нет","Да")</f>
        <v>Нет</v>
      </c>
      <c r="D1957" s="54">
        <f t="shared" si="60"/>
        <v>365</v>
      </c>
      <c r="E1957" s="55">
        <f>('Все выпуски'!$J$4*'Все выпуски'!$J$8)*((VLOOKUP(IF(C1957="Нет",VLOOKUP(A1957,Оп28_BYN→RUB!$A$2:$C$24,3,0),VLOOKUP((A1957-1),Оп28_BYN→RUB!$A$2:$C$24,3,0)),$B$2:$G$1990,5,0)-VLOOKUP(B1957,$B$2:$G$1990,5,0))/365+(VLOOKUP(IF(C1957="Нет",VLOOKUP(A1957,Оп28_BYN→RUB!$A$2:$C$24,3,0),VLOOKUP((A1957-1),Оп28_BYN→RUB!$A$2:$C$24,3,0)),$B$2:$G$1990,6,0)-VLOOKUP(B1957,$B$2:$G$1990,6,0))/366)</f>
        <v>140.64625575635182</v>
      </c>
      <c r="F1957" s="54">
        <f>COUNTIF(D1958:$D$1990,365)</f>
        <v>33</v>
      </c>
      <c r="G1957" s="54">
        <f>COUNTIF(D1958:$D$1990,366)</f>
        <v>0</v>
      </c>
    </row>
    <row r="1958" spans="1:7" x14ac:dyDescent="0.25">
      <c r="A1958" s="54">
        <f>COUNTIF($C$3:C1958,"Да")</f>
        <v>21</v>
      </c>
      <c r="B1958" s="53">
        <f t="shared" si="61"/>
        <v>47356</v>
      </c>
      <c r="C1958" s="53" t="str">
        <f>IF(ISERROR(VLOOKUP(B1958,Оп28_BYN→RUB!$C$3:$C$24,1,0)),"Нет","Да")</f>
        <v>Нет</v>
      </c>
      <c r="D1958" s="54">
        <f t="shared" si="60"/>
        <v>365</v>
      </c>
      <c r="E1958" s="55">
        <f>('Все выпуски'!$J$4*'Все выпуски'!$J$8)*((VLOOKUP(IF(C1958="Нет",VLOOKUP(A1958,Оп28_BYN→RUB!$A$2:$C$24,3,0),VLOOKUP((A1958-1),Оп28_BYN→RUB!$A$2:$C$24,3,0)),$B$2:$G$1990,5,0)-VLOOKUP(B1958,$B$2:$G$1990,5,0))/365+(VLOOKUP(IF(C1958="Нет",VLOOKUP(A1958,Оп28_BYN→RUB!$A$2:$C$24,3,0),VLOOKUP((A1958-1),Оп28_BYN→RUB!$A$2:$C$24,3,0)),$B$2:$G$1990,6,0)-VLOOKUP(B1958,$B$2:$G$1990,6,0))/366)</f>
        <v>147.34369650665428</v>
      </c>
      <c r="F1958" s="54">
        <f>COUNTIF(D1959:$D$1990,365)</f>
        <v>32</v>
      </c>
      <c r="G1958" s="54">
        <f>COUNTIF(D1959:$D$1990,366)</f>
        <v>0</v>
      </c>
    </row>
    <row r="1959" spans="1:7" x14ac:dyDescent="0.25">
      <c r="A1959" s="54">
        <f>COUNTIF($C$3:C1959,"Да")</f>
        <v>21</v>
      </c>
      <c r="B1959" s="53">
        <f t="shared" si="61"/>
        <v>47357</v>
      </c>
      <c r="C1959" s="53" t="str">
        <f>IF(ISERROR(VLOOKUP(B1959,Оп28_BYN→RUB!$C$3:$C$24,1,0)),"Нет","Да")</f>
        <v>Нет</v>
      </c>
      <c r="D1959" s="54">
        <f t="shared" si="60"/>
        <v>365</v>
      </c>
      <c r="E1959" s="55">
        <f>('Все выпуски'!$J$4*'Все выпуски'!$J$8)*((VLOOKUP(IF(C1959="Нет",VLOOKUP(A1959,Оп28_BYN→RUB!$A$2:$C$24,3,0),VLOOKUP((A1959-1),Оп28_BYN→RUB!$A$2:$C$24,3,0)),$B$2:$G$1990,5,0)-VLOOKUP(B1959,$B$2:$G$1990,5,0))/365+(VLOOKUP(IF(C1959="Нет",VLOOKUP(A1959,Оп28_BYN→RUB!$A$2:$C$24,3,0),VLOOKUP((A1959-1),Оп28_BYN→RUB!$A$2:$C$24,3,0)),$B$2:$G$1990,6,0)-VLOOKUP(B1959,$B$2:$G$1990,6,0))/366)</f>
        <v>154.04113725695677</v>
      </c>
      <c r="F1959" s="54">
        <f>COUNTIF(D1960:$D$1990,365)</f>
        <v>31</v>
      </c>
      <c r="G1959" s="54">
        <f>COUNTIF(D1960:$D$1990,366)</f>
        <v>0</v>
      </c>
    </row>
    <row r="1960" spans="1:7" x14ac:dyDescent="0.25">
      <c r="A1960" s="54">
        <f>COUNTIF($C$3:C1960,"Да")</f>
        <v>21</v>
      </c>
      <c r="B1960" s="53">
        <f t="shared" si="61"/>
        <v>47358</v>
      </c>
      <c r="C1960" s="53" t="str">
        <f>IF(ISERROR(VLOOKUP(B1960,Оп28_BYN→RUB!$C$3:$C$24,1,0)),"Нет","Да")</f>
        <v>Нет</v>
      </c>
      <c r="D1960" s="54">
        <f t="shared" si="60"/>
        <v>365</v>
      </c>
      <c r="E1960" s="55">
        <f>('Все выпуски'!$J$4*'Все выпуски'!$J$8)*((VLOOKUP(IF(C1960="Нет",VLOOKUP(A1960,Оп28_BYN→RUB!$A$2:$C$24,3,0),VLOOKUP((A1960-1),Оп28_BYN→RUB!$A$2:$C$24,3,0)),$B$2:$G$1990,5,0)-VLOOKUP(B1960,$B$2:$G$1990,5,0))/365+(VLOOKUP(IF(C1960="Нет",VLOOKUP(A1960,Оп28_BYN→RUB!$A$2:$C$24,3,0),VLOOKUP((A1960-1),Оп28_BYN→RUB!$A$2:$C$24,3,0)),$B$2:$G$1990,6,0)-VLOOKUP(B1960,$B$2:$G$1990,6,0))/366)</f>
        <v>160.73857800725921</v>
      </c>
      <c r="F1960" s="54">
        <f>COUNTIF(D1961:$D$1990,365)</f>
        <v>30</v>
      </c>
      <c r="G1960" s="54">
        <f>COUNTIF(D1961:$D$1990,366)</f>
        <v>0</v>
      </c>
    </row>
    <row r="1961" spans="1:7" x14ac:dyDescent="0.25">
      <c r="A1961" s="54">
        <f>COUNTIF($C$3:C1961,"Да")</f>
        <v>21</v>
      </c>
      <c r="B1961" s="53">
        <f t="shared" si="61"/>
        <v>47359</v>
      </c>
      <c r="C1961" s="53" t="str">
        <f>IF(ISERROR(VLOOKUP(B1961,Оп28_BYN→RUB!$C$3:$C$24,1,0)),"Нет","Да")</f>
        <v>Нет</v>
      </c>
      <c r="D1961" s="54">
        <f t="shared" si="60"/>
        <v>365</v>
      </c>
      <c r="E1961" s="55">
        <f>('Все выпуски'!$J$4*'Все выпуски'!$J$8)*((VLOOKUP(IF(C1961="Нет",VLOOKUP(A1961,Оп28_BYN→RUB!$A$2:$C$24,3,0),VLOOKUP((A1961-1),Оп28_BYN→RUB!$A$2:$C$24,3,0)),$B$2:$G$1990,5,0)-VLOOKUP(B1961,$B$2:$G$1990,5,0))/365+(VLOOKUP(IF(C1961="Нет",VLOOKUP(A1961,Оп28_BYN→RUB!$A$2:$C$24,3,0),VLOOKUP((A1961-1),Оп28_BYN→RUB!$A$2:$C$24,3,0)),$B$2:$G$1990,6,0)-VLOOKUP(B1961,$B$2:$G$1990,6,0))/366)</f>
        <v>167.43601875756167</v>
      </c>
      <c r="F1961" s="54">
        <f>COUNTIF(D1962:$D$1990,365)</f>
        <v>29</v>
      </c>
      <c r="G1961" s="54">
        <f>COUNTIF(D1962:$D$1990,366)</f>
        <v>0</v>
      </c>
    </row>
    <row r="1962" spans="1:7" x14ac:dyDescent="0.25">
      <c r="A1962" s="54">
        <f>COUNTIF($C$3:C1962,"Да")</f>
        <v>21</v>
      </c>
      <c r="B1962" s="53">
        <f t="shared" si="61"/>
        <v>47360</v>
      </c>
      <c r="C1962" s="53" t="str">
        <f>IF(ISERROR(VLOOKUP(B1962,Оп28_BYN→RUB!$C$3:$C$24,1,0)),"Нет","Да")</f>
        <v>Нет</v>
      </c>
      <c r="D1962" s="54">
        <f t="shared" si="60"/>
        <v>365</v>
      </c>
      <c r="E1962" s="55">
        <f>('Все выпуски'!$J$4*'Все выпуски'!$J$8)*((VLOOKUP(IF(C1962="Нет",VLOOKUP(A1962,Оп28_BYN→RUB!$A$2:$C$24,3,0),VLOOKUP((A1962-1),Оп28_BYN→RUB!$A$2:$C$24,3,0)),$B$2:$G$1990,5,0)-VLOOKUP(B1962,$B$2:$G$1990,5,0))/365+(VLOOKUP(IF(C1962="Нет",VLOOKUP(A1962,Оп28_BYN→RUB!$A$2:$C$24,3,0),VLOOKUP((A1962-1),Оп28_BYN→RUB!$A$2:$C$24,3,0)),$B$2:$G$1990,6,0)-VLOOKUP(B1962,$B$2:$G$1990,6,0))/366)</f>
        <v>174.13345950786416</v>
      </c>
      <c r="F1962" s="54">
        <f>COUNTIF(D1963:$D$1990,365)</f>
        <v>28</v>
      </c>
      <c r="G1962" s="54">
        <f>COUNTIF(D1963:$D$1990,366)</f>
        <v>0</v>
      </c>
    </row>
    <row r="1963" spans="1:7" x14ac:dyDescent="0.25">
      <c r="A1963" s="54">
        <f>COUNTIF($C$3:C1963,"Да")</f>
        <v>21</v>
      </c>
      <c r="B1963" s="53">
        <f t="shared" si="61"/>
        <v>47361</v>
      </c>
      <c r="C1963" s="53" t="str">
        <f>IF(ISERROR(VLOOKUP(B1963,Оп28_BYN→RUB!$C$3:$C$24,1,0)),"Нет","Да")</f>
        <v>Нет</v>
      </c>
      <c r="D1963" s="54">
        <f t="shared" si="60"/>
        <v>365</v>
      </c>
      <c r="E1963" s="55">
        <f>('Все выпуски'!$J$4*'Все выпуски'!$J$8)*((VLOOKUP(IF(C1963="Нет",VLOOKUP(A1963,Оп28_BYN→RUB!$A$2:$C$24,3,0),VLOOKUP((A1963-1),Оп28_BYN→RUB!$A$2:$C$24,3,0)),$B$2:$G$1990,5,0)-VLOOKUP(B1963,$B$2:$G$1990,5,0))/365+(VLOOKUP(IF(C1963="Нет",VLOOKUP(A1963,Оп28_BYN→RUB!$A$2:$C$24,3,0),VLOOKUP((A1963-1),Оп28_BYN→RUB!$A$2:$C$24,3,0)),$B$2:$G$1990,6,0)-VLOOKUP(B1963,$B$2:$G$1990,6,0))/366)</f>
        <v>180.83090025816662</v>
      </c>
      <c r="F1963" s="54">
        <f>COUNTIF(D1964:$D$1990,365)</f>
        <v>27</v>
      </c>
      <c r="G1963" s="54">
        <f>COUNTIF(D1964:$D$1990,366)</f>
        <v>0</v>
      </c>
    </row>
    <row r="1964" spans="1:7" x14ac:dyDescent="0.25">
      <c r="A1964" s="54">
        <f>COUNTIF($C$3:C1964,"Да")</f>
        <v>21</v>
      </c>
      <c r="B1964" s="53">
        <f t="shared" si="61"/>
        <v>47362</v>
      </c>
      <c r="C1964" s="53" t="str">
        <f>IF(ISERROR(VLOOKUP(B1964,Оп28_BYN→RUB!$C$3:$C$24,1,0)),"Нет","Да")</f>
        <v>Нет</v>
      </c>
      <c r="D1964" s="54">
        <f t="shared" si="60"/>
        <v>365</v>
      </c>
      <c r="E1964" s="55">
        <f>('Все выпуски'!$J$4*'Все выпуски'!$J$8)*((VLOOKUP(IF(C1964="Нет",VLOOKUP(A1964,Оп28_BYN→RUB!$A$2:$C$24,3,0),VLOOKUP((A1964-1),Оп28_BYN→RUB!$A$2:$C$24,3,0)),$B$2:$G$1990,5,0)-VLOOKUP(B1964,$B$2:$G$1990,5,0))/365+(VLOOKUP(IF(C1964="Нет",VLOOKUP(A1964,Оп28_BYN→RUB!$A$2:$C$24,3,0),VLOOKUP((A1964-1),Оп28_BYN→RUB!$A$2:$C$24,3,0)),$B$2:$G$1990,6,0)-VLOOKUP(B1964,$B$2:$G$1990,6,0))/366)</f>
        <v>187.52834100846911</v>
      </c>
      <c r="F1964" s="54">
        <f>COUNTIF(D1965:$D$1990,365)</f>
        <v>26</v>
      </c>
      <c r="G1964" s="54">
        <f>COUNTIF(D1965:$D$1990,366)</f>
        <v>0</v>
      </c>
    </row>
    <row r="1965" spans="1:7" x14ac:dyDescent="0.25">
      <c r="A1965" s="54">
        <f>COUNTIF($C$3:C1965,"Да")</f>
        <v>21</v>
      </c>
      <c r="B1965" s="53">
        <f t="shared" si="61"/>
        <v>47363</v>
      </c>
      <c r="C1965" s="53" t="str">
        <f>IF(ISERROR(VLOOKUP(B1965,Оп28_BYN→RUB!$C$3:$C$24,1,0)),"Нет","Да")</f>
        <v>Нет</v>
      </c>
      <c r="D1965" s="54">
        <f t="shared" si="60"/>
        <v>365</v>
      </c>
      <c r="E1965" s="55">
        <f>('Все выпуски'!$J$4*'Все выпуски'!$J$8)*((VLOOKUP(IF(C1965="Нет",VLOOKUP(A1965,Оп28_BYN→RUB!$A$2:$C$24,3,0),VLOOKUP((A1965-1),Оп28_BYN→RUB!$A$2:$C$24,3,0)),$B$2:$G$1990,5,0)-VLOOKUP(B1965,$B$2:$G$1990,5,0))/365+(VLOOKUP(IF(C1965="Нет",VLOOKUP(A1965,Оп28_BYN→RUB!$A$2:$C$24,3,0),VLOOKUP((A1965-1),Оп28_BYN→RUB!$A$2:$C$24,3,0)),$B$2:$G$1990,6,0)-VLOOKUP(B1965,$B$2:$G$1990,6,0))/366)</f>
        <v>194.22578175877157</v>
      </c>
      <c r="F1965" s="54">
        <f>COUNTIF(D1966:$D$1990,365)</f>
        <v>25</v>
      </c>
      <c r="G1965" s="54">
        <f>COUNTIF(D1966:$D$1990,366)</f>
        <v>0</v>
      </c>
    </row>
    <row r="1966" spans="1:7" x14ac:dyDescent="0.25">
      <c r="A1966" s="54">
        <f>COUNTIF($C$3:C1966,"Да")</f>
        <v>21</v>
      </c>
      <c r="B1966" s="53">
        <f t="shared" si="61"/>
        <v>47364</v>
      </c>
      <c r="C1966" s="53" t="str">
        <f>IF(ISERROR(VLOOKUP(B1966,Оп28_BYN→RUB!$C$3:$C$24,1,0)),"Нет","Да")</f>
        <v>Нет</v>
      </c>
      <c r="D1966" s="54">
        <f t="shared" si="60"/>
        <v>365</v>
      </c>
      <c r="E1966" s="55">
        <f>('Все выпуски'!$J$4*'Все выпуски'!$J$8)*((VLOOKUP(IF(C1966="Нет",VLOOKUP(A1966,Оп28_BYN→RUB!$A$2:$C$24,3,0),VLOOKUP((A1966-1),Оп28_BYN→RUB!$A$2:$C$24,3,0)),$B$2:$G$1990,5,0)-VLOOKUP(B1966,$B$2:$G$1990,5,0))/365+(VLOOKUP(IF(C1966="Нет",VLOOKUP(A1966,Оп28_BYN→RUB!$A$2:$C$24,3,0),VLOOKUP((A1966-1),Оп28_BYN→RUB!$A$2:$C$24,3,0)),$B$2:$G$1990,6,0)-VLOOKUP(B1966,$B$2:$G$1990,6,0))/366)</f>
        <v>200.92322250907401</v>
      </c>
      <c r="F1966" s="54">
        <f>COUNTIF(D1967:$D$1990,365)</f>
        <v>24</v>
      </c>
      <c r="G1966" s="54">
        <f>COUNTIF(D1967:$D$1990,366)</f>
        <v>0</v>
      </c>
    </row>
    <row r="1967" spans="1:7" x14ac:dyDescent="0.25">
      <c r="A1967" s="54">
        <f>COUNTIF($C$3:C1967,"Да")</f>
        <v>21</v>
      </c>
      <c r="B1967" s="53">
        <f t="shared" si="61"/>
        <v>47365</v>
      </c>
      <c r="C1967" s="53" t="str">
        <f>IF(ISERROR(VLOOKUP(B1967,Оп28_BYN→RUB!$C$3:$C$24,1,0)),"Нет","Да")</f>
        <v>Нет</v>
      </c>
      <c r="D1967" s="54">
        <f t="shared" si="60"/>
        <v>365</v>
      </c>
      <c r="E1967" s="55">
        <f>('Все выпуски'!$J$4*'Все выпуски'!$J$8)*((VLOOKUP(IF(C1967="Нет",VLOOKUP(A1967,Оп28_BYN→RUB!$A$2:$C$24,3,0),VLOOKUP((A1967-1),Оп28_BYN→RUB!$A$2:$C$24,3,0)),$B$2:$G$1990,5,0)-VLOOKUP(B1967,$B$2:$G$1990,5,0))/365+(VLOOKUP(IF(C1967="Нет",VLOOKUP(A1967,Оп28_BYN→RUB!$A$2:$C$24,3,0),VLOOKUP((A1967-1),Оп28_BYN→RUB!$A$2:$C$24,3,0)),$B$2:$G$1990,6,0)-VLOOKUP(B1967,$B$2:$G$1990,6,0))/366)</f>
        <v>207.6206632593765</v>
      </c>
      <c r="F1967" s="54">
        <f>COUNTIF(D1968:$D$1990,365)</f>
        <v>23</v>
      </c>
      <c r="G1967" s="54">
        <f>COUNTIF(D1968:$D$1990,366)</f>
        <v>0</v>
      </c>
    </row>
    <row r="1968" spans="1:7" x14ac:dyDescent="0.25">
      <c r="A1968" s="54">
        <f>COUNTIF($C$3:C1968,"Да")</f>
        <v>21</v>
      </c>
      <c r="B1968" s="53">
        <f t="shared" si="61"/>
        <v>47366</v>
      </c>
      <c r="C1968" s="53" t="str">
        <f>IF(ISERROR(VLOOKUP(B1968,Оп28_BYN→RUB!$C$3:$C$24,1,0)),"Нет","Да")</f>
        <v>Нет</v>
      </c>
      <c r="D1968" s="54">
        <f t="shared" si="60"/>
        <v>365</v>
      </c>
      <c r="E1968" s="55">
        <f>('Все выпуски'!$J$4*'Все выпуски'!$J$8)*((VLOOKUP(IF(C1968="Нет",VLOOKUP(A1968,Оп28_BYN→RUB!$A$2:$C$24,3,0),VLOOKUP((A1968-1),Оп28_BYN→RUB!$A$2:$C$24,3,0)),$B$2:$G$1990,5,0)-VLOOKUP(B1968,$B$2:$G$1990,5,0))/365+(VLOOKUP(IF(C1968="Нет",VLOOKUP(A1968,Оп28_BYN→RUB!$A$2:$C$24,3,0),VLOOKUP((A1968-1),Оп28_BYN→RUB!$A$2:$C$24,3,0)),$B$2:$G$1990,6,0)-VLOOKUP(B1968,$B$2:$G$1990,6,0))/366)</f>
        <v>214.31810400967896</v>
      </c>
      <c r="F1968" s="54">
        <f>COUNTIF(D1969:$D$1990,365)</f>
        <v>22</v>
      </c>
      <c r="G1968" s="54">
        <f>COUNTIF(D1969:$D$1990,366)</f>
        <v>0</v>
      </c>
    </row>
    <row r="1969" spans="1:7" x14ac:dyDescent="0.25">
      <c r="A1969" s="54">
        <f>COUNTIF($C$3:C1969,"Да")</f>
        <v>21</v>
      </c>
      <c r="B1969" s="53">
        <f t="shared" si="61"/>
        <v>47367</v>
      </c>
      <c r="C1969" s="53" t="str">
        <f>IF(ISERROR(VLOOKUP(B1969,Оп28_BYN→RUB!$C$3:$C$24,1,0)),"Нет","Да")</f>
        <v>Нет</v>
      </c>
      <c r="D1969" s="54">
        <f t="shared" si="60"/>
        <v>365</v>
      </c>
      <c r="E1969" s="55">
        <f>('Все выпуски'!$J$4*'Все выпуски'!$J$8)*((VLOOKUP(IF(C1969="Нет",VLOOKUP(A1969,Оп28_BYN→RUB!$A$2:$C$24,3,0),VLOOKUP((A1969-1),Оп28_BYN→RUB!$A$2:$C$24,3,0)),$B$2:$G$1990,5,0)-VLOOKUP(B1969,$B$2:$G$1990,5,0))/365+(VLOOKUP(IF(C1969="Нет",VLOOKUP(A1969,Оп28_BYN→RUB!$A$2:$C$24,3,0),VLOOKUP((A1969-1),Оп28_BYN→RUB!$A$2:$C$24,3,0)),$B$2:$G$1990,6,0)-VLOOKUP(B1969,$B$2:$G$1990,6,0))/366)</f>
        <v>221.01554475998142</v>
      </c>
      <c r="F1969" s="54">
        <f>COUNTIF(D1970:$D$1990,365)</f>
        <v>21</v>
      </c>
      <c r="G1969" s="54">
        <f>COUNTIF(D1970:$D$1990,366)</f>
        <v>0</v>
      </c>
    </row>
    <row r="1970" spans="1:7" x14ac:dyDescent="0.25">
      <c r="A1970" s="54">
        <f>COUNTIF($C$3:C1970,"Да")</f>
        <v>21</v>
      </c>
      <c r="B1970" s="53">
        <f t="shared" si="61"/>
        <v>47368</v>
      </c>
      <c r="C1970" s="53" t="str">
        <f>IF(ISERROR(VLOOKUP(B1970,Оп28_BYN→RUB!$C$3:$C$24,1,0)),"Нет","Да")</f>
        <v>Нет</v>
      </c>
      <c r="D1970" s="54">
        <f t="shared" si="60"/>
        <v>365</v>
      </c>
      <c r="E1970" s="55">
        <f>('Все выпуски'!$J$4*'Все выпуски'!$J$8)*((VLOOKUP(IF(C1970="Нет",VLOOKUP(A1970,Оп28_BYN→RUB!$A$2:$C$24,3,0),VLOOKUP((A1970-1),Оп28_BYN→RUB!$A$2:$C$24,3,0)),$B$2:$G$1990,5,0)-VLOOKUP(B1970,$B$2:$G$1990,5,0))/365+(VLOOKUP(IF(C1970="Нет",VLOOKUP(A1970,Оп28_BYN→RUB!$A$2:$C$24,3,0),VLOOKUP((A1970-1),Оп28_BYN→RUB!$A$2:$C$24,3,0)),$B$2:$G$1990,6,0)-VLOOKUP(B1970,$B$2:$G$1990,6,0))/366)</f>
        <v>227.71298551028391</v>
      </c>
      <c r="F1970" s="54">
        <f>COUNTIF(D1971:$D$1990,365)</f>
        <v>20</v>
      </c>
      <c r="G1970" s="54">
        <f>COUNTIF(D1971:$D$1990,366)</f>
        <v>0</v>
      </c>
    </row>
    <row r="1971" spans="1:7" x14ac:dyDescent="0.25">
      <c r="A1971" s="54">
        <f>COUNTIF($C$3:C1971,"Да")</f>
        <v>21</v>
      </c>
      <c r="B1971" s="53">
        <f t="shared" si="61"/>
        <v>47369</v>
      </c>
      <c r="C1971" s="53" t="str">
        <f>IF(ISERROR(VLOOKUP(B1971,Оп28_BYN→RUB!$C$3:$C$24,1,0)),"Нет","Да")</f>
        <v>Нет</v>
      </c>
      <c r="D1971" s="54">
        <f t="shared" si="60"/>
        <v>365</v>
      </c>
      <c r="E1971" s="55">
        <f>('Все выпуски'!$J$4*'Все выпуски'!$J$8)*((VLOOKUP(IF(C1971="Нет",VLOOKUP(A1971,Оп28_BYN→RUB!$A$2:$C$24,3,0),VLOOKUP((A1971-1),Оп28_BYN→RUB!$A$2:$C$24,3,0)),$B$2:$G$1990,5,0)-VLOOKUP(B1971,$B$2:$G$1990,5,0))/365+(VLOOKUP(IF(C1971="Нет",VLOOKUP(A1971,Оп28_BYN→RUB!$A$2:$C$24,3,0),VLOOKUP((A1971-1),Оп28_BYN→RUB!$A$2:$C$24,3,0)),$B$2:$G$1990,6,0)-VLOOKUP(B1971,$B$2:$G$1990,6,0))/366)</f>
        <v>234.41042626058635</v>
      </c>
      <c r="F1971" s="54">
        <f>COUNTIF(D1972:$D$1990,365)</f>
        <v>19</v>
      </c>
      <c r="G1971" s="54">
        <f>COUNTIF(D1972:$D$1990,366)</f>
        <v>0</v>
      </c>
    </row>
    <row r="1972" spans="1:7" x14ac:dyDescent="0.25">
      <c r="A1972" s="54">
        <f>COUNTIF($C$3:C1972,"Да")</f>
        <v>21</v>
      </c>
      <c r="B1972" s="53">
        <f t="shared" si="61"/>
        <v>47370</v>
      </c>
      <c r="C1972" s="53" t="str">
        <f>IF(ISERROR(VLOOKUP(B1972,Оп28_BYN→RUB!$C$3:$C$24,1,0)),"Нет","Да")</f>
        <v>Нет</v>
      </c>
      <c r="D1972" s="54">
        <f t="shared" si="60"/>
        <v>365</v>
      </c>
      <c r="E1972" s="55">
        <f>('Все выпуски'!$J$4*'Все выпуски'!$J$8)*((VLOOKUP(IF(C1972="Нет",VLOOKUP(A1972,Оп28_BYN→RUB!$A$2:$C$24,3,0),VLOOKUP((A1972-1),Оп28_BYN→RUB!$A$2:$C$24,3,0)),$B$2:$G$1990,5,0)-VLOOKUP(B1972,$B$2:$G$1990,5,0))/365+(VLOOKUP(IF(C1972="Нет",VLOOKUP(A1972,Оп28_BYN→RUB!$A$2:$C$24,3,0),VLOOKUP((A1972-1),Оп28_BYN→RUB!$A$2:$C$24,3,0)),$B$2:$G$1990,6,0)-VLOOKUP(B1972,$B$2:$G$1990,6,0))/366)</f>
        <v>241.10786701088881</v>
      </c>
      <c r="F1972" s="54">
        <f>COUNTIF(D1973:$D$1990,365)</f>
        <v>18</v>
      </c>
      <c r="G1972" s="54">
        <f>COUNTIF(D1973:$D$1990,366)</f>
        <v>0</v>
      </c>
    </row>
    <row r="1973" spans="1:7" x14ac:dyDescent="0.25">
      <c r="A1973" s="54">
        <f>COUNTIF($C$3:C1973,"Да")</f>
        <v>21</v>
      </c>
      <c r="B1973" s="53">
        <f t="shared" si="61"/>
        <v>47371</v>
      </c>
      <c r="C1973" s="53" t="str">
        <f>IF(ISERROR(VLOOKUP(B1973,Оп28_BYN→RUB!$C$3:$C$24,1,0)),"Нет","Да")</f>
        <v>Нет</v>
      </c>
      <c r="D1973" s="54">
        <f t="shared" si="60"/>
        <v>365</v>
      </c>
      <c r="E1973" s="55">
        <f>('Все выпуски'!$J$4*'Все выпуски'!$J$8)*((VLOOKUP(IF(C1973="Нет",VLOOKUP(A1973,Оп28_BYN→RUB!$A$2:$C$24,3,0),VLOOKUP((A1973-1),Оп28_BYN→RUB!$A$2:$C$24,3,0)),$B$2:$G$1990,5,0)-VLOOKUP(B1973,$B$2:$G$1990,5,0))/365+(VLOOKUP(IF(C1973="Нет",VLOOKUP(A1973,Оп28_BYN→RUB!$A$2:$C$24,3,0),VLOOKUP((A1973-1),Оп28_BYN→RUB!$A$2:$C$24,3,0)),$B$2:$G$1990,6,0)-VLOOKUP(B1973,$B$2:$G$1990,6,0))/366)</f>
        <v>247.8053077611913</v>
      </c>
      <c r="F1973" s="54">
        <f>COUNTIF(D1974:$D$1990,365)</f>
        <v>17</v>
      </c>
      <c r="G1973" s="54">
        <f>COUNTIF(D1974:$D$1990,366)</f>
        <v>0</v>
      </c>
    </row>
    <row r="1974" spans="1:7" x14ac:dyDescent="0.25">
      <c r="A1974" s="54">
        <f>COUNTIF($C$3:C1974,"Да")</f>
        <v>21</v>
      </c>
      <c r="B1974" s="53">
        <f t="shared" si="61"/>
        <v>47372</v>
      </c>
      <c r="C1974" s="53" t="str">
        <f>IF(ISERROR(VLOOKUP(B1974,Оп28_BYN→RUB!$C$3:$C$24,1,0)),"Нет","Да")</f>
        <v>Нет</v>
      </c>
      <c r="D1974" s="54">
        <f t="shared" si="60"/>
        <v>365</v>
      </c>
      <c r="E1974" s="55">
        <f>('Все выпуски'!$J$4*'Все выпуски'!$J$8)*((VLOOKUP(IF(C1974="Нет",VLOOKUP(A1974,Оп28_BYN→RUB!$A$2:$C$24,3,0),VLOOKUP((A1974-1),Оп28_BYN→RUB!$A$2:$C$24,3,0)),$B$2:$G$1990,5,0)-VLOOKUP(B1974,$B$2:$G$1990,5,0))/365+(VLOOKUP(IF(C1974="Нет",VLOOKUP(A1974,Оп28_BYN→RUB!$A$2:$C$24,3,0),VLOOKUP((A1974-1),Оп28_BYN→RUB!$A$2:$C$24,3,0)),$B$2:$G$1990,6,0)-VLOOKUP(B1974,$B$2:$G$1990,6,0))/366)</f>
        <v>254.50274851149376</v>
      </c>
      <c r="F1974" s="54">
        <f>COUNTIF(D1975:$D$1990,365)</f>
        <v>16</v>
      </c>
      <c r="G1974" s="54">
        <f>COUNTIF(D1975:$D$1990,366)</f>
        <v>0</v>
      </c>
    </row>
    <row r="1975" spans="1:7" x14ac:dyDescent="0.25">
      <c r="A1975" s="54">
        <f>COUNTIF($C$3:C1975,"Да")</f>
        <v>21</v>
      </c>
      <c r="B1975" s="53">
        <f t="shared" si="61"/>
        <v>47373</v>
      </c>
      <c r="C1975" s="53" t="str">
        <f>IF(ISERROR(VLOOKUP(B1975,Оп28_BYN→RUB!$C$3:$C$24,1,0)),"Нет","Да")</f>
        <v>Нет</v>
      </c>
      <c r="D1975" s="54">
        <f t="shared" si="60"/>
        <v>365</v>
      </c>
      <c r="E1975" s="55">
        <f>('Все выпуски'!$J$4*'Все выпуски'!$J$8)*((VLOOKUP(IF(C1975="Нет",VLOOKUP(A1975,Оп28_BYN→RUB!$A$2:$C$24,3,0),VLOOKUP((A1975-1),Оп28_BYN→RUB!$A$2:$C$24,3,0)),$B$2:$G$1990,5,0)-VLOOKUP(B1975,$B$2:$G$1990,5,0))/365+(VLOOKUP(IF(C1975="Нет",VLOOKUP(A1975,Оп28_BYN→RUB!$A$2:$C$24,3,0),VLOOKUP((A1975-1),Оп28_BYN→RUB!$A$2:$C$24,3,0)),$B$2:$G$1990,6,0)-VLOOKUP(B1975,$B$2:$G$1990,6,0))/366)</f>
        <v>261.20018926179625</v>
      </c>
      <c r="F1975" s="54">
        <f>COUNTIF(D1976:$D$1990,365)</f>
        <v>15</v>
      </c>
      <c r="G1975" s="54">
        <f>COUNTIF(D1976:$D$1990,366)</f>
        <v>0</v>
      </c>
    </row>
    <row r="1976" spans="1:7" x14ac:dyDescent="0.25">
      <c r="A1976" s="54">
        <f>COUNTIF($C$3:C1976,"Да")</f>
        <v>21</v>
      </c>
      <c r="B1976" s="53">
        <f t="shared" si="61"/>
        <v>47374</v>
      </c>
      <c r="C1976" s="53" t="str">
        <f>IF(ISERROR(VLOOKUP(B1976,Оп28_BYN→RUB!$C$3:$C$24,1,0)),"Нет","Да")</f>
        <v>Нет</v>
      </c>
      <c r="D1976" s="54">
        <f t="shared" si="60"/>
        <v>365</v>
      </c>
      <c r="E1976" s="55">
        <f>('Все выпуски'!$J$4*'Все выпуски'!$J$8)*((VLOOKUP(IF(C1976="Нет",VLOOKUP(A1976,Оп28_BYN→RUB!$A$2:$C$24,3,0),VLOOKUP((A1976-1),Оп28_BYN→RUB!$A$2:$C$24,3,0)),$B$2:$G$1990,5,0)-VLOOKUP(B1976,$B$2:$G$1990,5,0))/365+(VLOOKUP(IF(C1976="Нет",VLOOKUP(A1976,Оп28_BYN→RUB!$A$2:$C$24,3,0),VLOOKUP((A1976-1),Оп28_BYN→RUB!$A$2:$C$24,3,0)),$B$2:$G$1990,6,0)-VLOOKUP(B1976,$B$2:$G$1990,6,0))/366)</f>
        <v>267.89763001209866</v>
      </c>
      <c r="F1976" s="54">
        <f>COUNTIF(D1977:$D$1990,365)</f>
        <v>14</v>
      </c>
      <c r="G1976" s="54">
        <f>COUNTIF(D1977:$D$1990,366)</f>
        <v>0</v>
      </c>
    </row>
    <row r="1977" spans="1:7" x14ac:dyDescent="0.25">
      <c r="A1977" s="54">
        <f>COUNTIF($C$3:C1977,"Да")</f>
        <v>21</v>
      </c>
      <c r="B1977" s="53">
        <f t="shared" si="61"/>
        <v>47375</v>
      </c>
      <c r="C1977" s="53" t="str">
        <f>IF(ISERROR(VLOOKUP(B1977,Оп28_BYN→RUB!$C$3:$C$24,1,0)),"Нет","Да")</f>
        <v>Нет</v>
      </c>
      <c r="D1977" s="54">
        <f t="shared" si="60"/>
        <v>365</v>
      </c>
      <c r="E1977" s="55">
        <f>('Все выпуски'!$J$4*'Все выпуски'!$J$8)*((VLOOKUP(IF(C1977="Нет",VLOOKUP(A1977,Оп28_BYN→RUB!$A$2:$C$24,3,0),VLOOKUP((A1977-1),Оп28_BYN→RUB!$A$2:$C$24,3,0)),$B$2:$G$1990,5,0)-VLOOKUP(B1977,$B$2:$G$1990,5,0))/365+(VLOOKUP(IF(C1977="Нет",VLOOKUP(A1977,Оп28_BYN→RUB!$A$2:$C$24,3,0),VLOOKUP((A1977-1),Оп28_BYN→RUB!$A$2:$C$24,3,0)),$B$2:$G$1990,6,0)-VLOOKUP(B1977,$B$2:$G$1990,6,0))/366)</f>
        <v>274.59507076240118</v>
      </c>
      <c r="F1977" s="54">
        <f>COUNTIF(D1978:$D$1990,365)</f>
        <v>13</v>
      </c>
      <c r="G1977" s="54">
        <f>COUNTIF(D1978:$D$1990,366)</f>
        <v>0</v>
      </c>
    </row>
    <row r="1978" spans="1:7" x14ac:dyDescent="0.25">
      <c r="A1978" s="54">
        <f>COUNTIF($C$3:C1978,"Да")</f>
        <v>21</v>
      </c>
      <c r="B1978" s="53">
        <f t="shared" si="61"/>
        <v>47376</v>
      </c>
      <c r="C1978" s="53" t="str">
        <f>IF(ISERROR(VLOOKUP(B1978,Оп28_BYN→RUB!$C$3:$C$24,1,0)),"Нет","Да")</f>
        <v>Нет</v>
      </c>
      <c r="D1978" s="54">
        <f t="shared" si="60"/>
        <v>365</v>
      </c>
      <c r="E1978" s="55">
        <f>('Все выпуски'!$J$4*'Все выпуски'!$J$8)*((VLOOKUP(IF(C1978="Нет",VLOOKUP(A1978,Оп28_BYN→RUB!$A$2:$C$24,3,0),VLOOKUP((A1978-1),Оп28_BYN→RUB!$A$2:$C$24,3,0)),$B$2:$G$1990,5,0)-VLOOKUP(B1978,$B$2:$G$1990,5,0))/365+(VLOOKUP(IF(C1978="Нет",VLOOKUP(A1978,Оп28_BYN→RUB!$A$2:$C$24,3,0),VLOOKUP((A1978-1),Оп28_BYN→RUB!$A$2:$C$24,3,0)),$B$2:$G$1990,6,0)-VLOOKUP(B1978,$B$2:$G$1990,6,0))/366)</f>
        <v>281.29251151270364</v>
      </c>
      <c r="F1978" s="54">
        <f>COUNTIF(D1979:$D$1990,365)</f>
        <v>12</v>
      </c>
      <c r="G1978" s="54">
        <f>COUNTIF(D1979:$D$1990,366)</f>
        <v>0</v>
      </c>
    </row>
    <row r="1979" spans="1:7" x14ac:dyDescent="0.25">
      <c r="A1979" s="54">
        <f>COUNTIF($C$3:C1979,"Да")</f>
        <v>21</v>
      </c>
      <c r="B1979" s="53">
        <f t="shared" si="61"/>
        <v>47377</v>
      </c>
      <c r="C1979" s="53" t="str">
        <f>IF(ISERROR(VLOOKUP(B1979,Оп28_BYN→RUB!$C$3:$C$24,1,0)),"Нет","Да")</f>
        <v>Нет</v>
      </c>
      <c r="D1979" s="54">
        <f t="shared" si="60"/>
        <v>365</v>
      </c>
      <c r="E1979" s="55">
        <f>('Все выпуски'!$J$4*'Все выпуски'!$J$8)*((VLOOKUP(IF(C1979="Нет",VLOOKUP(A1979,Оп28_BYN→RUB!$A$2:$C$24,3,0),VLOOKUP((A1979-1),Оп28_BYN→RUB!$A$2:$C$24,3,0)),$B$2:$G$1990,5,0)-VLOOKUP(B1979,$B$2:$G$1990,5,0))/365+(VLOOKUP(IF(C1979="Нет",VLOOKUP(A1979,Оп28_BYN→RUB!$A$2:$C$24,3,0),VLOOKUP((A1979-1),Оп28_BYN→RUB!$A$2:$C$24,3,0)),$B$2:$G$1990,6,0)-VLOOKUP(B1979,$B$2:$G$1990,6,0))/366)</f>
        <v>287.9899522630061</v>
      </c>
      <c r="F1979" s="54">
        <f>COUNTIF(D1980:$D$1990,365)</f>
        <v>11</v>
      </c>
      <c r="G1979" s="54">
        <f>COUNTIF(D1980:$D$1990,366)</f>
        <v>0</v>
      </c>
    </row>
    <row r="1980" spans="1:7" x14ac:dyDescent="0.25">
      <c r="A1980" s="54">
        <f>COUNTIF($C$3:C1980,"Да")</f>
        <v>21</v>
      </c>
      <c r="B1980" s="53">
        <f t="shared" si="61"/>
        <v>47378</v>
      </c>
      <c r="C1980" s="53" t="str">
        <f>IF(ISERROR(VLOOKUP(B1980,Оп28_BYN→RUB!$C$3:$C$24,1,0)),"Нет","Да")</f>
        <v>Нет</v>
      </c>
      <c r="D1980" s="54">
        <f t="shared" si="60"/>
        <v>365</v>
      </c>
      <c r="E1980" s="55">
        <f>('Все выпуски'!$J$4*'Все выпуски'!$J$8)*((VLOOKUP(IF(C1980="Нет",VLOOKUP(A1980,Оп28_BYN→RUB!$A$2:$C$24,3,0),VLOOKUP((A1980-1),Оп28_BYN→RUB!$A$2:$C$24,3,0)),$B$2:$G$1990,5,0)-VLOOKUP(B1980,$B$2:$G$1990,5,0))/365+(VLOOKUP(IF(C1980="Нет",VLOOKUP(A1980,Оп28_BYN→RUB!$A$2:$C$24,3,0),VLOOKUP((A1980-1),Оп28_BYN→RUB!$A$2:$C$24,3,0)),$B$2:$G$1990,6,0)-VLOOKUP(B1980,$B$2:$G$1990,6,0))/366)</f>
        <v>294.68739301330857</v>
      </c>
      <c r="F1980" s="54">
        <f>COUNTIF(D1981:$D$1990,365)</f>
        <v>10</v>
      </c>
      <c r="G1980" s="54">
        <f>COUNTIF(D1981:$D$1990,366)</f>
        <v>0</v>
      </c>
    </row>
    <row r="1981" spans="1:7" x14ac:dyDescent="0.25">
      <c r="A1981" s="54">
        <f>COUNTIF($C$3:C1981,"Да")</f>
        <v>21</v>
      </c>
      <c r="B1981" s="53">
        <f t="shared" si="61"/>
        <v>47379</v>
      </c>
      <c r="C1981" s="53" t="str">
        <f>IF(ISERROR(VLOOKUP(B1981,Оп28_BYN→RUB!$C$3:$C$24,1,0)),"Нет","Да")</f>
        <v>Нет</v>
      </c>
      <c r="D1981" s="54">
        <f t="shared" si="60"/>
        <v>365</v>
      </c>
      <c r="E1981" s="55">
        <f>('Все выпуски'!$J$4*'Все выпуски'!$J$8)*((VLOOKUP(IF(C1981="Нет",VLOOKUP(A1981,Оп28_BYN→RUB!$A$2:$C$24,3,0),VLOOKUP((A1981-1),Оп28_BYN→RUB!$A$2:$C$24,3,0)),$B$2:$G$1990,5,0)-VLOOKUP(B1981,$B$2:$G$1990,5,0))/365+(VLOOKUP(IF(C1981="Нет",VLOOKUP(A1981,Оп28_BYN→RUB!$A$2:$C$24,3,0),VLOOKUP((A1981-1),Оп28_BYN→RUB!$A$2:$C$24,3,0)),$B$2:$G$1990,6,0)-VLOOKUP(B1981,$B$2:$G$1990,6,0))/366)</f>
        <v>301.38483376361103</v>
      </c>
      <c r="F1981" s="54">
        <f>COUNTIF(D1982:$D$1990,365)</f>
        <v>9</v>
      </c>
      <c r="G1981" s="54">
        <f>COUNTIF(D1982:$D$1990,366)</f>
        <v>0</v>
      </c>
    </row>
    <row r="1982" spans="1:7" x14ac:dyDescent="0.25">
      <c r="A1982" s="54">
        <f>COUNTIF($C$3:C1982,"Да")</f>
        <v>21</v>
      </c>
      <c r="B1982" s="53">
        <f t="shared" si="61"/>
        <v>47380</v>
      </c>
      <c r="C1982" s="53" t="str">
        <f>IF(ISERROR(VLOOKUP(B1982,Оп28_BYN→RUB!$C$3:$C$24,1,0)),"Нет","Да")</f>
        <v>Нет</v>
      </c>
      <c r="D1982" s="54">
        <f t="shared" si="60"/>
        <v>365</v>
      </c>
      <c r="E1982" s="55">
        <f>('Все выпуски'!$J$4*'Все выпуски'!$J$8)*((VLOOKUP(IF(C1982="Нет",VLOOKUP(A1982,Оп28_BYN→RUB!$A$2:$C$24,3,0),VLOOKUP((A1982-1),Оп28_BYN→RUB!$A$2:$C$24,3,0)),$B$2:$G$1990,5,0)-VLOOKUP(B1982,$B$2:$G$1990,5,0))/365+(VLOOKUP(IF(C1982="Нет",VLOOKUP(A1982,Оп28_BYN→RUB!$A$2:$C$24,3,0),VLOOKUP((A1982-1),Оп28_BYN→RUB!$A$2:$C$24,3,0)),$B$2:$G$1990,6,0)-VLOOKUP(B1982,$B$2:$G$1990,6,0))/366)</f>
        <v>308.08227451391355</v>
      </c>
      <c r="F1982" s="54">
        <f>COUNTIF(D1983:$D$1990,365)</f>
        <v>8</v>
      </c>
      <c r="G1982" s="54">
        <f>COUNTIF(D1983:$D$1990,366)</f>
        <v>0</v>
      </c>
    </row>
    <row r="1983" spans="1:7" x14ac:dyDescent="0.25">
      <c r="A1983" s="54">
        <f>COUNTIF($C$3:C1983,"Да")</f>
        <v>21</v>
      </c>
      <c r="B1983" s="53">
        <f t="shared" si="61"/>
        <v>47381</v>
      </c>
      <c r="C1983" s="53" t="str">
        <f>IF(ISERROR(VLOOKUP(B1983,Оп28_BYN→RUB!$C$3:$C$24,1,0)),"Нет","Да")</f>
        <v>Нет</v>
      </c>
      <c r="D1983" s="54">
        <f t="shared" si="60"/>
        <v>365</v>
      </c>
      <c r="E1983" s="55">
        <f>('Все выпуски'!$J$4*'Все выпуски'!$J$8)*((VLOOKUP(IF(C1983="Нет",VLOOKUP(A1983,Оп28_BYN→RUB!$A$2:$C$24,3,0),VLOOKUP((A1983-1),Оп28_BYN→RUB!$A$2:$C$24,3,0)),$B$2:$G$1990,5,0)-VLOOKUP(B1983,$B$2:$G$1990,5,0))/365+(VLOOKUP(IF(C1983="Нет",VLOOKUP(A1983,Оп28_BYN→RUB!$A$2:$C$24,3,0),VLOOKUP((A1983-1),Оп28_BYN→RUB!$A$2:$C$24,3,0)),$B$2:$G$1990,6,0)-VLOOKUP(B1983,$B$2:$G$1990,6,0))/366)</f>
        <v>314.77971526421595</v>
      </c>
      <c r="F1983" s="54">
        <f>COUNTIF(D1984:$D$1990,365)</f>
        <v>7</v>
      </c>
      <c r="G1983" s="54">
        <f>COUNTIF(D1984:$D$1990,366)</f>
        <v>0</v>
      </c>
    </row>
    <row r="1984" spans="1:7" x14ac:dyDescent="0.25">
      <c r="A1984" s="54">
        <f>COUNTIF($C$3:C1984,"Да")</f>
        <v>21</v>
      </c>
      <c r="B1984" s="53">
        <f t="shared" si="61"/>
        <v>47382</v>
      </c>
      <c r="C1984" s="53" t="str">
        <f>IF(ISERROR(VLOOKUP(B1984,Оп28_BYN→RUB!$C$3:$C$24,1,0)),"Нет","Да")</f>
        <v>Нет</v>
      </c>
      <c r="D1984" s="54">
        <f t="shared" si="60"/>
        <v>365</v>
      </c>
      <c r="E1984" s="55">
        <f>('Все выпуски'!$J$4*'Все выпуски'!$J$8)*((VLOOKUP(IF(C1984="Нет",VLOOKUP(A1984,Оп28_BYN→RUB!$A$2:$C$24,3,0),VLOOKUP((A1984-1),Оп28_BYN→RUB!$A$2:$C$24,3,0)),$B$2:$G$1990,5,0)-VLOOKUP(B1984,$B$2:$G$1990,5,0))/365+(VLOOKUP(IF(C1984="Нет",VLOOKUP(A1984,Оп28_BYN→RUB!$A$2:$C$24,3,0),VLOOKUP((A1984-1),Оп28_BYN→RUB!$A$2:$C$24,3,0)),$B$2:$G$1990,6,0)-VLOOKUP(B1984,$B$2:$G$1990,6,0))/366)</f>
        <v>321.47715601451841</v>
      </c>
      <c r="F1984" s="54">
        <f>COUNTIF(D1985:$D$1990,365)</f>
        <v>6</v>
      </c>
      <c r="G1984" s="54">
        <f>COUNTIF(D1985:$D$1990,366)</f>
        <v>0</v>
      </c>
    </row>
    <row r="1985" spans="1:7" x14ac:dyDescent="0.25">
      <c r="A1985" s="54">
        <f>COUNTIF($C$3:C1985,"Да")</f>
        <v>21</v>
      </c>
      <c r="B1985" s="53">
        <f t="shared" si="61"/>
        <v>47383</v>
      </c>
      <c r="C1985" s="53" t="str">
        <f>IF(ISERROR(VLOOKUP(B1985,Оп28_BYN→RUB!$C$3:$C$24,1,0)),"Нет","Да")</f>
        <v>Нет</v>
      </c>
      <c r="D1985" s="54">
        <f t="shared" si="60"/>
        <v>365</v>
      </c>
      <c r="E1985" s="55">
        <f>('Все выпуски'!$J$4*'Все выпуски'!$J$8)*((VLOOKUP(IF(C1985="Нет",VLOOKUP(A1985,Оп28_BYN→RUB!$A$2:$C$24,3,0),VLOOKUP((A1985-1),Оп28_BYN→RUB!$A$2:$C$24,3,0)),$B$2:$G$1990,5,0)-VLOOKUP(B1985,$B$2:$G$1990,5,0))/365+(VLOOKUP(IF(C1985="Нет",VLOOKUP(A1985,Оп28_BYN→RUB!$A$2:$C$24,3,0),VLOOKUP((A1985-1),Оп28_BYN→RUB!$A$2:$C$24,3,0)),$B$2:$G$1990,6,0)-VLOOKUP(B1985,$B$2:$G$1990,6,0))/366)</f>
        <v>328.17459676482093</v>
      </c>
      <c r="F1985" s="54">
        <f>COUNTIF(D1986:$D$1990,365)</f>
        <v>5</v>
      </c>
      <c r="G1985" s="54">
        <f>COUNTIF(D1986:$D$1990,366)</f>
        <v>0</v>
      </c>
    </row>
    <row r="1986" spans="1:7" x14ac:dyDescent="0.25">
      <c r="A1986" s="54">
        <f>COUNTIF($C$3:C1986,"Да")</f>
        <v>21</v>
      </c>
      <c r="B1986" s="53">
        <f t="shared" si="61"/>
        <v>47384</v>
      </c>
      <c r="C1986" s="53" t="str">
        <f>IF(ISERROR(VLOOKUP(B1986,Оп28_BYN→RUB!$C$3:$C$24,1,0)),"Нет","Да")</f>
        <v>Нет</v>
      </c>
      <c r="D1986" s="54">
        <f t="shared" si="60"/>
        <v>365</v>
      </c>
      <c r="E1986" s="55">
        <f>('Все выпуски'!$J$4*'Все выпуски'!$J$8)*((VLOOKUP(IF(C1986="Нет",VLOOKUP(A1986,Оп28_BYN→RUB!$A$2:$C$24,3,0),VLOOKUP((A1986-1),Оп28_BYN→RUB!$A$2:$C$24,3,0)),$B$2:$G$1990,5,0)-VLOOKUP(B1986,$B$2:$G$1990,5,0))/365+(VLOOKUP(IF(C1986="Нет",VLOOKUP(A1986,Оп28_BYN→RUB!$A$2:$C$24,3,0),VLOOKUP((A1986-1),Оп28_BYN→RUB!$A$2:$C$24,3,0)),$B$2:$G$1990,6,0)-VLOOKUP(B1986,$B$2:$G$1990,6,0))/366)</f>
        <v>334.87203751512334</v>
      </c>
      <c r="F1986" s="54">
        <f>COUNTIF(D1987:$D$1990,365)</f>
        <v>4</v>
      </c>
      <c r="G1986" s="54">
        <f>COUNTIF(D1987:$D$1990,366)</f>
        <v>0</v>
      </c>
    </row>
    <row r="1987" spans="1:7" x14ac:dyDescent="0.25">
      <c r="A1987" s="54">
        <f>COUNTIF($C$3:C1987,"Да")</f>
        <v>21</v>
      </c>
      <c r="B1987" s="53">
        <f t="shared" si="61"/>
        <v>47385</v>
      </c>
      <c r="C1987" s="53" t="str">
        <f>IF(ISERROR(VLOOKUP(B1987,Оп28_BYN→RUB!$C$3:$C$24,1,0)),"Нет","Да")</f>
        <v>Нет</v>
      </c>
      <c r="D1987" s="54">
        <f t="shared" ref="D1987:D1990" si="62">IF(MOD(YEAR(B1987),4)=0,366,365)</f>
        <v>365</v>
      </c>
      <c r="E1987" s="55">
        <f>('Все выпуски'!$J$4*'Все выпуски'!$J$8)*((VLOOKUP(IF(C1987="Нет",VLOOKUP(A1987,Оп28_BYN→RUB!$A$2:$C$24,3,0),VLOOKUP((A1987-1),Оп28_BYN→RUB!$A$2:$C$24,3,0)),$B$2:$G$1990,5,0)-VLOOKUP(B1987,$B$2:$G$1990,5,0))/365+(VLOOKUP(IF(C1987="Нет",VLOOKUP(A1987,Оп28_BYN→RUB!$A$2:$C$24,3,0),VLOOKUP((A1987-1),Оп28_BYN→RUB!$A$2:$C$24,3,0)),$B$2:$G$1990,6,0)-VLOOKUP(B1987,$B$2:$G$1990,6,0))/366)</f>
        <v>341.56947826542586</v>
      </c>
      <c r="F1987" s="54">
        <f>COUNTIF(D1988:$D$1990,365)</f>
        <v>3</v>
      </c>
      <c r="G1987" s="54">
        <f>COUNTIF(D1988:$D$1990,366)</f>
        <v>0</v>
      </c>
    </row>
    <row r="1988" spans="1:7" x14ac:dyDescent="0.25">
      <c r="A1988" s="54">
        <f>COUNTIF($C$3:C1988,"Да")</f>
        <v>21</v>
      </c>
      <c r="B1988" s="53">
        <f t="shared" ref="B1988:B1990" si="63">B1987+1</f>
        <v>47386</v>
      </c>
      <c r="C1988" s="53" t="str">
        <f>IF(ISERROR(VLOOKUP(B1988,Оп28_BYN→RUB!$C$3:$C$24,1,0)),"Нет","Да")</f>
        <v>Нет</v>
      </c>
      <c r="D1988" s="54">
        <f t="shared" si="62"/>
        <v>365</v>
      </c>
      <c r="E1988" s="55">
        <f>('Все выпуски'!$J$4*'Все выпуски'!$J$8)*((VLOOKUP(IF(C1988="Нет",VLOOKUP(A1988,Оп28_BYN→RUB!$A$2:$C$24,3,0),VLOOKUP((A1988-1),Оп28_BYN→RUB!$A$2:$C$24,3,0)),$B$2:$G$1990,5,0)-VLOOKUP(B1988,$B$2:$G$1990,5,0))/365+(VLOOKUP(IF(C1988="Нет",VLOOKUP(A1988,Оп28_BYN→RUB!$A$2:$C$24,3,0),VLOOKUP((A1988-1),Оп28_BYN→RUB!$A$2:$C$24,3,0)),$B$2:$G$1990,6,0)-VLOOKUP(B1988,$B$2:$G$1990,6,0))/366)</f>
        <v>348.26691901572832</v>
      </c>
      <c r="F1988" s="54">
        <f>COUNTIF(D1989:$D$1990,365)</f>
        <v>2</v>
      </c>
      <c r="G1988" s="54">
        <f>COUNTIF(D1989:$D$1990,366)</f>
        <v>0</v>
      </c>
    </row>
    <row r="1989" spans="1:7" x14ac:dyDescent="0.25">
      <c r="A1989" s="54">
        <f>COUNTIF($C$3:C1989,"Да")</f>
        <v>21</v>
      </c>
      <c r="B1989" s="53">
        <f t="shared" si="63"/>
        <v>47387</v>
      </c>
      <c r="C1989" s="53" t="str">
        <f>IF(ISERROR(VLOOKUP(B1989,Оп28_BYN→RUB!$C$3:$C$24,1,0)),"Нет","Да")</f>
        <v>Нет</v>
      </c>
      <c r="D1989" s="54">
        <f t="shared" si="62"/>
        <v>365</v>
      </c>
      <c r="E1989" s="55">
        <f>('Все выпуски'!$J$4*'Все выпуски'!$J$8)*((VLOOKUP(IF(C1989="Нет",VLOOKUP(A1989,Оп28_BYN→RUB!$A$2:$C$24,3,0),VLOOKUP((A1989-1),Оп28_BYN→RUB!$A$2:$C$24,3,0)),$B$2:$G$1990,5,0)-VLOOKUP(B1989,$B$2:$G$1990,5,0))/365+(VLOOKUP(IF(C1989="Нет",VLOOKUP(A1989,Оп28_BYN→RUB!$A$2:$C$24,3,0),VLOOKUP((A1989-1),Оп28_BYN→RUB!$A$2:$C$24,3,0)),$B$2:$G$1990,6,0)-VLOOKUP(B1989,$B$2:$G$1990,6,0))/366)</f>
        <v>354.96435976603073</v>
      </c>
      <c r="F1989" s="54">
        <f>COUNTIF(D1990:$D$1990,365)</f>
        <v>1</v>
      </c>
      <c r="G1989" s="54">
        <f>COUNTIF(D1990:$D$1990,366)</f>
        <v>0</v>
      </c>
    </row>
    <row r="1990" spans="1:7" x14ac:dyDescent="0.25">
      <c r="A1990" s="54">
        <f>COUNTIF($C$3:C1990,"Да")</f>
        <v>22</v>
      </c>
      <c r="B1990" s="53">
        <f t="shared" si="63"/>
        <v>47388</v>
      </c>
      <c r="C1990" s="53" t="str">
        <f>IF(ISERROR(VLOOKUP(B1990,Оп28_BYN→RUB!$C$3:$C$24,1,0)),"Нет","Да")</f>
        <v>Да</v>
      </c>
      <c r="D1990" s="54">
        <f t="shared" si="62"/>
        <v>365</v>
      </c>
      <c r="E1990" s="55">
        <f>('Все выпуски'!$J$4*'Все выпуски'!$J$8)*((VLOOKUP(IF(C1990="Нет",VLOOKUP(A1990,Оп28_BYN→RUB!$A$2:$C$24,3,0),VLOOKUP((A1990-1),Оп28_BYN→RUB!$A$2:$C$24,3,0)),$B$2:$G$1990,5,0)-VLOOKUP(B1990,$B$2:$G$1990,5,0))/365+(VLOOKUP(IF(C1990="Нет",VLOOKUP(A1990,Оп28_BYN→RUB!$A$2:$C$24,3,0),VLOOKUP((A1990-1),Оп28_BYN→RUB!$A$2:$C$24,3,0)),$B$2:$G$1990,6,0)-VLOOKUP(B1990,$B$2:$G$1990,6,0))/366)</f>
        <v>361.66180051633324</v>
      </c>
      <c r="F1990" s="54"/>
      <c r="G1990" s="54"/>
    </row>
  </sheetData>
  <sheetProtection algorithmName="SHA-512" hashValue="RD56vRDEGoD2HWHoE9V9eEFjD2PRw/jtwR+HMrr25+EV706gCT0X8c3rfbEqUtpwDjj2U1cOpRAhfaPJ0J6OWw==" saltValue="qyCAfr5yJFwtf5Qk2exsw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7ABC7-00B9-4022-9063-06AE3D278FF4}">
  <sheetPr codeName="Лист1">
    <tabColor rgb="FF8FDCDD"/>
  </sheetPr>
  <dimension ref="B1:D44"/>
  <sheetViews>
    <sheetView showGridLines="0" zoomScaleNormal="100" workbookViewId="0">
      <selection activeCell="C5" sqref="C5"/>
    </sheetView>
  </sheetViews>
  <sheetFormatPr defaultRowHeight="15" x14ac:dyDescent="0.25"/>
  <cols>
    <col min="1" max="1" width="3.28515625" style="1" customWidth="1"/>
    <col min="2" max="2" width="55.7109375" style="1" customWidth="1"/>
    <col min="3" max="3" width="25.7109375" style="1" customWidth="1"/>
    <col min="4" max="4" width="2.42578125" style="1" customWidth="1"/>
    <col min="5" max="5" width="10.140625" style="1" bestFit="1" customWidth="1"/>
    <col min="6" max="6" width="9.140625" style="1"/>
    <col min="7" max="7" width="38.140625" style="1" bestFit="1" customWidth="1"/>
    <col min="8" max="16384" width="9.140625" style="1"/>
  </cols>
  <sheetData>
    <row r="1" spans="2:3" ht="5.0999999999999996" customHeight="1" x14ac:dyDescent="0.25"/>
    <row r="2" spans="2:3" x14ac:dyDescent="0.25">
      <c r="B2" s="33" t="s">
        <v>17</v>
      </c>
      <c r="C2" s="34" t="s">
        <v>18</v>
      </c>
    </row>
    <row r="3" spans="2:3" x14ac:dyDescent="0.25">
      <c r="B3" s="35" t="s">
        <v>19</v>
      </c>
      <c r="C3" s="36" t="s">
        <v>20</v>
      </c>
    </row>
    <row r="4" spans="2:3" ht="5.0999999999999996" customHeight="1" x14ac:dyDescent="0.25"/>
    <row r="5" spans="2:3" x14ac:dyDescent="0.25">
      <c r="B5" s="29" t="s">
        <v>29</v>
      </c>
      <c r="C5" s="43" t="s">
        <v>30</v>
      </c>
    </row>
    <row r="7" spans="2:3" x14ac:dyDescent="0.25">
      <c r="B7" s="60" t="s">
        <v>21</v>
      </c>
      <c r="C7" s="60"/>
    </row>
    <row r="8" spans="2:3" x14ac:dyDescent="0.25">
      <c r="B8" s="2" t="s">
        <v>12</v>
      </c>
      <c r="C8" s="30">
        <v>45401</v>
      </c>
    </row>
    <row r="9" spans="2:3" x14ac:dyDescent="0.25">
      <c r="B9" s="26" t="str">
        <f>"Курс "&amp;HLOOKUP(C5,'Все выпуски'!$D$2:$Z$12,4,0)&amp;IF(HLOOKUP(C5,'Все выпуски'!$D$2:$Z$12,4,0)="RUB"," (100 ед.)","")&amp;", установленный Национальным банком"</f>
        <v>Курс USD, установленный Национальным банком</v>
      </c>
      <c r="C9" s="31"/>
    </row>
    <row r="10" spans="2:3" x14ac:dyDescent="0.25">
      <c r="B10" s="2" t="s">
        <v>16</v>
      </c>
      <c r="C10" s="32"/>
    </row>
    <row r="11" spans="2:3" x14ac:dyDescent="0.25">
      <c r="B11" s="11" t="str">
        <f>"Цена (эквивалент), "&amp;HLOOKUP(C5,'Все выпуски'!$D$2:$Z$12,4,0)</f>
        <v>Цена (эквивалент), USD</v>
      </c>
      <c r="C11" s="25" t="str">
        <f>IF(OR(ISERROR(1/C8),ISERROR(1/C9),ISERROR(1/C10)),"-",C10/IF(HLOOKUP(C5,'Все выпуски'!$D$2:$Z$12,4,0)="RUB",C9/100,C9))</f>
        <v>-</v>
      </c>
    </row>
    <row r="12" spans="2:3" x14ac:dyDescent="0.25">
      <c r="B12" s="3" t="s">
        <v>32</v>
      </c>
      <c r="C12" s="4" t="str">
        <f>IF(OR(ISERROR(1/C8),ISERROR(1/C11)),"-",(C11-VLOOKUP(C5,Служебный!$B$4:$W$7,2,0))/C37)</f>
        <v>-</v>
      </c>
    </row>
    <row r="13" spans="2:3" x14ac:dyDescent="0.25">
      <c r="B13" s="3" t="str">
        <f>"Текущая стоимость (эквивалент), "&amp;HLOOKUP(C5,'Все выпуски'!$D$2:$Z$12,4,0)</f>
        <v>Текущая стоимость (эквивалент), USD</v>
      </c>
      <c r="C13" s="41">
        <f>IF(ISERROR(VLOOKUP(C5,Служебный!$B$4:$W$7,3,0)),"-",C37+VLOOKUP(C5,Служебный!$B$4:$W$7,2,0))</f>
        <v>170.57078138968569</v>
      </c>
    </row>
    <row r="15" spans="2:3" x14ac:dyDescent="0.25">
      <c r="B15" s="60" t="s">
        <v>22</v>
      </c>
      <c r="C15" s="60"/>
    </row>
    <row r="16" spans="2:3" x14ac:dyDescent="0.25">
      <c r="B16" s="2" t="s">
        <v>12</v>
      </c>
      <c r="C16" s="30">
        <v>45766</v>
      </c>
    </row>
    <row r="17" spans="2:4" x14ac:dyDescent="0.25">
      <c r="B17" s="26" t="str">
        <f>"Курс "&amp;HLOOKUP(C5,'Все выпуски'!$D$2:$Z$12,4,0)&amp;IF(HLOOKUP(C5,'Все выпуски'!$D$2:$Z$12,4,0)="RUB"," (100 ед.)","")&amp;", установленный Национальным банком"</f>
        <v>Курс USD, установленный Национальным банком</v>
      </c>
      <c r="C17" s="31"/>
    </row>
    <row r="18" spans="2:4" x14ac:dyDescent="0.25">
      <c r="B18" s="2" t="s">
        <v>16</v>
      </c>
      <c r="C18" s="32"/>
    </row>
    <row r="19" spans="2:4" x14ac:dyDescent="0.25">
      <c r="B19" s="11" t="str">
        <f>"Цена (эквивалент), "&amp;HLOOKUP(C5,'Все выпуски'!$D$2:$Z$12,4,0)</f>
        <v>Цена (эквивалент), USD</v>
      </c>
      <c r="C19" s="25" t="str">
        <f>IF(OR(C16&lt;=C8,ISERROR(1/C16),ISERROR(1/C17),ISERROR(1/C18)),"-",C18/IF(HLOOKUP(C5,'Все выпуски'!$D$2:$Z$12,4,0)="RUB",C17/100,C17))</f>
        <v>-</v>
      </c>
    </row>
    <row r="20" spans="2:4" x14ac:dyDescent="0.25">
      <c r="B20" s="3" t="s">
        <v>32</v>
      </c>
      <c r="C20" s="4" t="str">
        <f>IF(OR(C16&lt;=C8,ISERROR(1/C16),ISERROR(1/C19)),"-",(C19-VLOOKUP(C5,Служебный!$B$4:$W$7,4,0))/C37)</f>
        <v>-</v>
      </c>
    </row>
    <row r="21" spans="2:4" x14ac:dyDescent="0.25">
      <c r="B21" s="3" t="str">
        <f>"Текущая стоимость (эквивалент), "&amp;HLOOKUP(C5,'Все выпуски'!$D$2:$Z$12,4,0)</f>
        <v>Текущая стоимость (эквивалент), USD</v>
      </c>
      <c r="C21" s="41">
        <f>IF(ISERROR(VLOOKUP(C5,Служебный!$B$4:$W$7,5,0)),"-",C37+VLOOKUP(C5,Служебный!$B$4:$W$7,4,0))</f>
        <v>170.53396701146212</v>
      </c>
    </row>
    <row r="23" spans="2:4" ht="30" customHeight="1" x14ac:dyDescent="0.25">
      <c r="B23" s="61" t="s">
        <v>23</v>
      </c>
      <c r="C23" s="61"/>
    </row>
    <row r="24" spans="2:4" x14ac:dyDescent="0.25">
      <c r="B24" s="2" t="s">
        <v>24</v>
      </c>
      <c r="C24" s="15" t="str">
        <f>IF(OR(ISERROR(1/C8),ISERROR(1/C11),ISERROR(1/C16),ISERROR(1/C19),ISERROR(1/(C16-C8))),"-",(C25/C11)/(VLOOKUP(C5,Служебный!$B$4:$W$7,8,0)/365+VLOOKUP(C5,Служебный!$B$4:$W$7,9,0)/366))</f>
        <v>-</v>
      </c>
    </row>
    <row r="25" spans="2:4" x14ac:dyDescent="0.25">
      <c r="B25" s="2" t="str">
        <f>"Доход (эквивалент),  "&amp;HLOOKUP(C5,'Все выпуски'!$D$2:$Z$12,4,0)</f>
        <v>Доход (эквивалент),  USD</v>
      </c>
      <c r="C25" s="25" t="str">
        <f>IF(OR(ISERROR(1/C8),ISERROR(1/C11),ISERROR(1/C16),ISERROR(1/C19)),"-",C26+C27)</f>
        <v>-</v>
      </c>
      <c r="D25" s="5"/>
    </row>
    <row r="26" spans="2:4" x14ac:dyDescent="0.25">
      <c r="B26" s="6" t="str">
        <f>"     разница между ценой продажи и покупки, "&amp;HLOOKUP(C5,'Все выпуски'!$D$2:$Z$12,4,0)</f>
        <v xml:space="preserve">     разница между ценой продажи и покупки, USD</v>
      </c>
      <c r="C26" s="41" t="str">
        <f>IF(OR(ISERROR(1/C8),ISERROR(1/C11),ISERROR(1/C16),ISERROR(1/C19)),"-",C19-C11)</f>
        <v>-</v>
      </c>
      <c r="D26" s="5"/>
    </row>
    <row r="27" spans="2:4" x14ac:dyDescent="0.25">
      <c r="B27" s="6" t="str">
        <f>"     купонный доход, "&amp;HLOOKUP(C5,'Все выпуски'!$D$2:$Z$12,4,0)</f>
        <v xml:space="preserve">     купонный доход, USD</v>
      </c>
      <c r="C27" s="41" t="str">
        <f>IF(OR(ISERROR(1/C8),ISERROR(1/C11),ISERROR(1/C16),ISERROR(1/C19)),"-",VLOOKUP(C5,Служебный!$B$4:$W$7,6,0))</f>
        <v>-</v>
      </c>
    </row>
    <row r="28" spans="2:4" x14ac:dyDescent="0.25">
      <c r="B28" s="7"/>
      <c r="C28" s="8"/>
    </row>
    <row r="29" spans="2:4" ht="30" customHeight="1" x14ac:dyDescent="0.25">
      <c r="B29" s="61" t="s">
        <v>25</v>
      </c>
      <c r="C29" s="61"/>
    </row>
    <row r="30" spans="2:4" x14ac:dyDescent="0.25">
      <c r="B30" s="2" t="s">
        <v>24</v>
      </c>
      <c r="C30" s="15" t="str">
        <f>IF(ISERROR(1/C31),"-",(C31/C11)/(VLOOKUP(C5,Служебный!$B$4:$W$7,10,0)/365+VLOOKUP(C5,Служебный!$B$4:$W$7,11,0)/366))</f>
        <v>-</v>
      </c>
    </row>
    <row r="31" spans="2:4" x14ac:dyDescent="0.25">
      <c r="B31" s="2" t="str">
        <f>"Доход (эквивалент),  "&amp;HLOOKUP(C5,'Все выпуски'!$D$2:$Z$12,4,0)</f>
        <v>Доход (эквивалент),  USD</v>
      </c>
      <c r="C31" s="25" t="str">
        <f>IF(ISERROR(1/C33),"-",C32+C33)</f>
        <v>-</v>
      </c>
    </row>
    <row r="32" spans="2:4" x14ac:dyDescent="0.25">
      <c r="B32" s="6" t="str">
        <f>"     разница между номиналом и ценой покупки, "&amp;HLOOKUP(C5,'Все выпуски'!$D$2:$Z$12,4,0)</f>
        <v xml:space="preserve">     разница между номиналом и ценой покупки, USD</v>
      </c>
      <c r="C32" s="41" t="str">
        <f>IF(ISERROR(1/C11),"-",C37-C11)</f>
        <v>-</v>
      </c>
    </row>
    <row r="33" spans="2:3" x14ac:dyDescent="0.25">
      <c r="B33" s="6" t="str">
        <f>"     купонный доход, "&amp;HLOOKUP(C5,'Все выпуски'!$D$2:$Z$12,4,0)</f>
        <v xml:space="preserve">     купонный доход, USD</v>
      </c>
      <c r="C33" s="41" t="str">
        <f>IF(ISERROR(1/C11),"-",VLOOKUP(C5,Служебный!$B$4:$W$7,7,0))</f>
        <v>-</v>
      </c>
    </row>
    <row r="35" spans="2:3" x14ac:dyDescent="0.25">
      <c r="B35" s="62" t="s">
        <v>6</v>
      </c>
      <c r="C35" s="62"/>
    </row>
    <row r="36" spans="2:3" x14ac:dyDescent="0.25">
      <c r="B36" s="9" t="s">
        <v>0</v>
      </c>
      <c r="C36" s="10">
        <f>HLOOKUP(C5,'Все выпуски'!$D$2:$Z$12,2,0)</f>
        <v>500</v>
      </c>
    </row>
    <row r="37" spans="2:3" x14ac:dyDescent="0.25">
      <c r="B37" s="6" t="str">
        <f>"     валютный эквивалент номинала, "&amp;HLOOKUP(C5,'Все выпуски'!$D$2:$Z$12,4,0)</f>
        <v xml:space="preserve">     валютный эквивалент номинала, USD</v>
      </c>
      <c r="C37" s="41">
        <f>HLOOKUP(C5,'Все выпуски'!$D$2:$Z$12,3,0)</f>
        <v>167.28002676480429</v>
      </c>
    </row>
    <row r="38" spans="2:3" x14ac:dyDescent="0.25">
      <c r="B38" s="11" t="s">
        <v>2</v>
      </c>
      <c r="C38" s="12">
        <f>HLOOKUP(C5,'Все выпуски'!$D$2:$Z$12,5,0)</f>
        <v>10000</v>
      </c>
    </row>
    <row r="39" spans="2:3" x14ac:dyDescent="0.25">
      <c r="B39" s="11" t="s">
        <v>1</v>
      </c>
      <c r="C39" s="25">
        <f>HLOOKUP(C5,'Все выпуски'!$D$2:$Z$12,6,0)</f>
        <v>5000000</v>
      </c>
    </row>
    <row r="40" spans="2:3" x14ac:dyDescent="0.25">
      <c r="B40" s="11" t="s">
        <v>26</v>
      </c>
      <c r="C40" s="13">
        <f>HLOOKUP(C5,'Все выпуски'!$D$2:$Z$12,7,0)</f>
        <v>0.1</v>
      </c>
    </row>
    <row r="41" spans="2:3" x14ac:dyDescent="0.25">
      <c r="B41" s="26" t="str">
        <f>"Курс "&amp;HLOOKUP(C5,'Все выпуски'!$D$2:$Z$12,4,0)&amp;IF(HLOOKUP(C5,'Все выпуски'!$D$2:$Z$12,4,0)="RUB"," (100 ед.)","")&amp;" на дату начала обращения"</f>
        <v>Курс USD на дату начала обращения</v>
      </c>
      <c r="C41" s="27">
        <f>HLOOKUP(C5,'Все выпуски'!$D$2:$Z$12,8,0)</f>
        <v>2.9889999999999999</v>
      </c>
    </row>
    <row r="42" spans="2:3" x14ac:dyDescent="0.25">
      <c r="B42" s="11" t="s">
        <v>27</v>
      </c>
      <c r="C42" s="14">
        <f>HLOOKUP(C5,'Все выпуски'!$D$2:$Z$12,9,0)</f>
        <v>45103</v>
      </c>
    </row>
    <row r="43" spans="2:3" x14ac:dyDescent="0.25">
      <c r="B43" s="11" t="s">
        <v>28</v>
      </c>
      <c r="C43" s="14">
        <f>HLOOKUP(C5,'Все выпуски'!$D$2:$Z$12,10,0)</f>
        <v>46606</v>
      </c>
    </row>
    <row r="44" spans="2:3" x14ac:dyDescent="0.25">
      <c r="B44" s="11" t="s">
        <v>3</v>
      </c>
      <c r="C44" s="12">
        <f>HLOOKUP(C5,'Все выпуски'!$D$2:$Z$12,11,0)</f>
        <v>1503</v>
      </c>
    </row>
  </sheetData>
  <sheetProtection algorithmName="SHA-512" hashValue="CimGQ9XEsY98BbjUB8nYcnnttaQhIS164I8oLF4FDnYIh/XYvo3beFyjifZr5jkP1UkvMgp4HlUavKFTTIRLpw==" saltValue="hDrfPXJFl4TWkRaGP2imRg==" spinCount="100000" sheet="1" objects="1" scenarios="1"/>
  <mergeCells count="5">
    <mergeCell ref="B7:C7"/>
    <mergeCell ref="B15:C15"/>
    <mergeCell ref="B23:C23"/>
    <mergeCell ref="B29:C29"/>
    <mergeCell ref="B35:C35"/>
  </mergeCells>
  <dataValidations count="2">
    <dataValidation allowBlank="1" showErrorMessage="1" error="Введите дату в пределах срока обращения данного выпуска облигаций!" sqref="C9 C17" xr:uid="{E6487965-0401-43CD-89F2-7D1EF8A77EC4}"/>
    <dataValidation type="date" allowBlank="1" showErrorMessage="1" error="Введите дату в пределах срока обращения данного выпуска облигаций!" sqref="C8 C16" xr:uid="{8B7C0F23-9F6C-4620-B5ED-F1FE4D444AF1}">
      <formula1>$C$42</formula1>
      <formula2>$C$43</formula2>
    </dataValidation>
  </dataValidations>
  <hyperlinks>
    <hyperlink ref="B2" r:id="rId1" xr:uid="{AEA32C5D-D79E-4506-86ED-8CF1CF822CC6}"/>
    <hyperlink ref="C2" r:id="rId2" xr:uid="{9D9C3FC7-2545-4E45-A37F-188A7AFC78B7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выпуск облигаций из списка." xr:uid="{0956A927-E065-4973-BEBA-9DEFE722728F}">
          <x14:formula1>
            <xm:f>Служебный!$B$4:$B$7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4664-B4A9-4136-A277-0A65B59F117F}">
  <sheetPr codeName="Лист3">
    <tabColor rgb="FF8FDCDD"/>
  </sheetPr>
  <dimension ref="B1:D40"/>
  <sheetViews>
    <sheetView showGridLines="0" zoomScaleNormal="100" workbookViewId="0">
      <selection activeCell="C5" sqref="C5"/>
    </sheetView>
  </sheetViews>
  <sheetFormatPr defaultRowHeight="15" x14ac:dyDescent="0.25"/>
  <cols>
    <col min="1" max="1" width="3.28515625" style="1" customWidth="1"/>
    <col min="2" max="2" width="55.7109375" style="1" customWidth="1"/>
    <col min="3" max="3" width="25.7109375" style="1" customWidth="1"/>
    <col min="4" max="4" width="2.42578125" style="1" customWidth="1"/>
    <col min="5" max="5" width="10.140625" style="1" bestFit="1" customWidth="1"/>
    <col min="6" max="16384" width="9.140625" style="1"/>
  </cols>
  <sheetData>
    <row r="1" spans="2:3" ht="5.0999999999999996" customHeight="1" x14ac:dyDescent="0.25"/>
    <row r="2" spans="2:3" x14ac:dyDescent="0.25">
      <c r="B2" s="33" t="s">
        <v>17</v>
      </c>
      <c r="C2" s="34" t="s">
        <v>18</v>
      </c>
    </row>
    <row r="3" spans="2:3" x14ac:dyDescent="0.25">
      <c r="B3" s="35" t="s">
        <v>19</v>
      </c>
      <c r="C3" s="36" t="s">
        <v>20</v>
      </c>
    </row>
    <row r="4" spans="2:3" ht="5.0999999999999996" customHeight="1" x14ac:dyDescent="0.25"/>
    <row r="5" spans="2:3" x14ac:dyDescent="0.25">
      <c r="B5" s="29" t="s">
        <v>29</v>
      </c>
      <c r="C5" s="43" t="s">
        <v>30</v>
      </c>
    </row>
    <row r="7" spans="2:3" x14ac:dyDescent="0.25">
      <c r="B7" s="60" t="s">
        <v>21</v>
      </c>
      <c r="C7" s="60"/>
    </row>
    <row r="8" spans="2:3" x14ac:dyDescent="0.25">
      <c r="B8" s="2" t="s">
        <v>12</v>
      </c>
      <c r="C8" s="30">
        <v>45401</v>
      </c>
    </row>
    <row r="9" spans="2:3" x14ac:dyDescent="0.25">
      <c r="B9" s="11" t="str">
        <f>"Цена (эквивалент), "&amp;HLOOKUP(C5,'Все выпуски'!$D$2:$Z$12,4,0)</f>
        <v>Цена (эквивалент), USD</v>
      </c>
      <c r="C9" s="32"/>
    </row>
    <row r="10" spans="2:3" x14ac:dyDescent="0.25">
      <c r="B10" s="3" t="s">
        <v>32</v>
      </c>
      <c r="C10" s="4" t="str">
        <f>IF(OR(ISERROR(1/C8),ISERROR(1/C9)),"-",(C9-VLOOKUP(C5,Служебный!$B$4:$W$7,13,0))/C33)</f>
        <v>-</v>
      </c>
    </row>
    <row r="11" spans="2:3" x14ac:dyDescent="0.25">
      <c r="B11" s="3" t="str">
        <f>"Текущая стоимость (эквивалент), "&amp;HLOOKUP(C5,'Все выпуски'!$D$2:$Z$12,4,0)</f>
        <v>Текущая стоимость (эквивалент), USD</v>
      </c>
      <c r="C11" s="41">
        <f>IF(ISERROR(VLOOKUP(C5,Служебный!$B$4:$W$7,14,0)),"-",C33+VLOOKUP(C5,Служебный!$B$4:$W$7,13,0))</f>
        <v>170.57078138968569</v>
      </c>
    </row>
    <row r="13" spans="2:3" x14ac:dyDescent="0.25">
      <c r="B13" s="60" t="s">
        <v>22</v>
      </c>
      <c r="C13" s="60"/>
    </row>
    <row r="14" spans="2:3" x14ac:dyDescent="0.25">
      <c r="B14" s="2" t="s">
        <v>12</v>
      </c>
      <c r="C14" s="30">
        <v>45766</v>
      </c>
    </row>
    <row r="15" spans="2:3" x14ac:dyDescent="0.25">
      <c r="B15" s="11" t="str">
        <f>"Цена (эквивалент), "&amp;HLOOKUP(C5,'Все выпуски'!$D$2:$Z$12,4,0)</f>
        <v>Цена (эквивалент), USD</v>
      </c>
      <c r="C15" s="32"/>
    </row>
    <row r="16" spans="2:3" x14ac:dyDescent="0.25">
      <c r="B16" s="3" t="s">
        <v>32</v>
      </c>
      <c r="C16" s="4" t="str">
        <f>IF(OR(C14&lt;=C8,ISERROR(1/C14),ISERROR(1/C15)),"-",(C15-VLOOKUP(C5,Служебный!$B$4:$W$7,15,0))/C33)</f>
        <v>-</v>
      </c>
    </row>
    <row r="17" spans="2:4" x14ac:dyDescent="0.25">
      <c r="B17" s="3" t="str">
        <f>"Текущая стоимость (эквивалент), "&amp;HLOOKUP(C5,'Все выпуски'!$D$2:$Z$12,4,0)</f>
        <v>Текущая стоимость (эквивалент), USD</v>
      </c>
      <c r="C17" s="41">
        <f>IF(ISERROR(VLOOKUP(C5,Служебный!$B$4:$W$7,16,0)),"-",C33+VLOOKUP(C5,Служебный!$B$4:$W$7,15,0))</f>
        <v>170.53396701146212</v>
      </c>
    </row>
    <row r="19" spans="2:4" ht="30" customHeight="1" x14ac:dyDescent="0.25">
      <c r="B19" s="61" t="s">
        <v>23</v>
      </c>
      <c r="C19" s="61"/>
    </row>
    <row r="20" spans="2:4" x14ac:dyDescent="0.25">
      <c r="B20" s="2" t="s">
        <v>24</v>
      </c>
      <c r="C20" s="15" t="str">
        <f>IF(OR(C14&lt;=C8,ISERROR(1/C8),ISERROR(1/C9),ISERROR(1/C14),ISERROR(1/C15),ISERROR(1/(C14-C8))),"-",(C21/C9)/(VLOOKUP(C5,Служебный!$B$4:$W$7,19,0)/365+VLOOKUP(C5,Служебный!$B$4:$W$7,20,0)/366))</f>
        <v>-</v>
      </c>
    </row>
    <row r="21" spans="2:4" x14ac:dyDescent="0.25">
      <c r="B21" s="2" t="str">
        <f>"Доход (эквивалент),  "&amp;HLOOKUP(C5,'Все выпуски'!$D$2:$Z$12,4,0)</f>
        <v>Доход (эквивалент),  USD</v>
      </c>
      <c r="C21" s="25" t="str">
        <f>IF(OR(C14&lt;=C8,ISERROR(1/C8),ISERROR(1/C9),ISERROR(1/C14),ISERROR(1/C15)),"-",C22+C23)</f>
        <v>-</v>
      </c>
      <c r="D21" s="5"/>
    </row>
    <row r="22" spans="2:4" x14ac:dyDescent="0.25">
      <c r="B22" s="6" t="str">
        <f>"     разница между ценой продажи и покупки, "&amp;HLOOKUP(C5,'Все выпуски'!$D$2:$Z$12,4,0)</f>
        <v xml:space="preserve">     разница между ценой продажи и покупки, USD</v>
      </c>
      <c r="C22" s="41" t="str">
        <f>IF(OR(C14&lt;=C8,ISERROR(1/C8),ISERROR(1/C9),ISERROR(1/C14),ISERROR(1/C15)),"-",C15-C9)</f>
        <v>-</v>
      </c>
      <c r="D22" s="5"/>
    </row>
    <row r="23" spans="2:4" x14ac:dyDescent="0.25">
      <c r="B23" s="6" t="str">
        <f>"     купонный доход, "&amp;HLOOKUP(C5,'Все выпуски'!$D$2:$Z$12,4,0)</f>
        <v xml:space="preserve">     купонный доход, USD</v>
      </c>
      <c r="C23" s="41" t="str">
        <f>IF(OR(C14&lt;=C8,ISERROR(1/C8),ISERROR(1/C9),ISERROR(1/C14),ISERROR(1/C15)),"-",VLOOKUP(C5,Служебный!$B$4:$W$7,17,0))</f>
        <v>-</v>
      </c>
    </row>
    <row r="24" spans="2:4" x14ac:dyDescent="0.25">
      <c r="B24" s="7"/>
      <c r="C24" s="8"/>
    </row>
    <row r="25" spans="2:4" ht="30" customHeight="1" x14ac:dyDescent="0.25">
      <c r="B25" s="61" t="s">
        <v>25</v>
      </c>
      <c r="C25" s="61"/>
    </row>
    <row r="26" spans="2:4" x14ac:dyDescent="0.25">
      <c r="B26" s="2" t="s">
        <v>24</v>
      </c>
      <c r="C26" s="15" t="str">
        <f>IF(ISERROR(1/C27),"-",(C27/C9)/(VLOOKUP(C5,Служебный!$B$4:$W$7,21,0)/365+VLOOKUP(C5,Служебный!$B$4:$W$7,22,0)/366))</f>
        <v>-</v>
      </c>
    </row>
    <row r="27" spans="2:4" x14ac:dyDescent="0.25">
      <c r="B27" s="2" t="str">
        <f>"Доход (эквивалент),  "&amp;HLOOKUP(C5,'Все выпуски'!$D$2:$Z$12,4,0)</f>
        <v>Доход (эквивалент),  USD</v>
      </c>
      <c r="C27" s="25" t="str">
        <f>IF(ISERROR(1/C29),"-",C28+C29)</f>
        <v>-</v>
      </c>
    </row>
    <row r="28" spans="2:4" x14ac:dyDescent="0.25">
      <c r="B28" s="6" t="str">
        <f>"     разница между номиналом и ценой покупки, "&amp;HLOOKUP(C5,'Все выпуски'!$D$2:$Z$12,4,0)</f>
        <v xml:space="preserve">     разница между номиналом и ценой покупки, USD</v>
      </c>
      <c r="C28" s="41" t="str">
        <f>IF(OR(ISERROR(1/C8),ISERROR(1/C9)),"-",C33-C9)</f>
        <v>-</v>
      </c>
    </row>
    <row r="29" spans="2:4" x14ac:dyDescent="0.25">
      <c r="B29" s="6" t="str">
        <f>"     купонный доход, "&amp;HLOOKUP(C5,'Все выпуски'!$D$2:$Z$12,4,0)</f>
        <v xml:space="preserve">     купонный доход, USD</v>
      </c>
      <c r="C29" s="41" t="str">
        <f>IF(OR(ISERROR(1/C8),ISERROR(1/C9)),"-",VLOOKUP(C5,Служебный!$B$4:$W$7,18,0))</f>
        <v>-</v>
      </c>
    </row>
    <row r="31" spans="2:4" x14ac:dyDescent="0.25">
      <c r="B31" s="62" t="s">
        <v>6</v>
      </c>
      <c r="C31" s="62"/>
    </row>
    <row r="32" spans="2:4" x14ac:dyDescent="0.25">
      <c r="B32" s="9" t="s">
        <v>0</v>
      </c>
      <c r="C32" s="10">
        <f>HLOOKUP(C5,'Все выпуски'!$D$2:$Z$12,2,0)</f>
        <v>500</v>
      </c>
    </row>
    <row r="33" spans="2:3" x14ac:dyDescent="0.25">
      <c r="B33" s="6" t="str">
        <f>"     валютный эквивалент номинала, "&amp;HLOOKUP(C5,'Все выпуски'!$D$2:$Z$12,4,0)</f>
        <v xml:space="preserve">     валютный эквивалент номинала, USD</v>
      </c>
      <c r="C33" s="41">
        <f>HLOOKUP(C5,'Все выпуски'!$D$2:$Z$12,3,0)</f>
        <v>167.28002676480429</v>
      </c>
    </row>
    <row r="34" spans="2:3" x14ac:dyDescent="0.25">
      <c r="B34" s="11" t="s">
        <v>2</v>
      </c>
      <c r="C34" s="12">
        <f>HLOOKUP(C5,'Все выпуски'!$D$2:$Z$12,5,0)</f>
        <v>10000</v>
      </c>
    </row>
    <row r="35" spans="2:3" x14ac:dyDescent="0.25">
      <c r="B35" s="11" t="s">
        <v>1</v>
      </c>
      <c r="C35" s="25">
        <f>HLOOKUP(C5,'Все выпуски'!$D$2:$Z$12,6,0)</f>
        <v>5000000</v>
      </c>
    </row>
    <row r="36" spans="2:3" x14ac:dyDescent="0.25">
      <c r="B36" s="11" t="s">
        <v>26</v>
      </c>
      <c r="C36" s="13">
        <f>HLOOKUP(C5,'Все выпуски'!$D$2:$Z$12,7,0)</f>
        <v>0.1</v>
      </c>
    </row>
    <row r="37" spans="2:3" x14ac:dyDescent="0.25">
      <c r="B37" s="26" t="str">
        <f>"Курс "&amp;HLOOKUP(C5,'Все выпуски'!$D$2:$Z$12,4,0)&amp;IF(HLOOKUP(C5,'Все выпуски'!$D$2:$Z$12,4,0)="RUB"," (100 ед.)","")&amp;" на дату начала обращения"</f>
        <v>Курс USD на дату начала обращения</v>
      </c>
      <c r="C37" s="27">
        <f>HLOOKUP(C5,'Все выпуски'!$D$2:$Z$12,8,0)</f>
        <v>2.9889999999999999</v>
      </c>
    </row>
    <row r="38" spans="2:3" x14ac:dyDescent="0.25">
      <c r="B38" s="11" t="s">
        <v>27</v>
      </c>
      <c r="C38" s="14">
        <f>HLOOKUP(C5,'Все выпуски'!$D$2:$Z$12,9,0)</f>
        <v>45103</v>
      </c>
    </row>
    <row r="39" spans="2:3" x14ac:dyDescent="0.25">
      <c r="B39" s="11" t="s">
        <v>28</v>
      </c>
      <c r="C39" s="14">
        <f>HLOOKUP(C5,'Все выпуски'!$D$2:$Z$12,10,0)</f>
        <v>46606</v>
      </c>
    </row>
    <row r="40" spans="2:3" x14ac:dyDescent="0.25">
      <c r="B40" s="11" t="s">
        <v>3</v>
      </c>
      <c r="C40" s="12">
        <f>HLOOKUP(C5,'Все выпуски'!$D$2:$Z$12,11,0)</f>
        <v>1503</v>
      </c>
    </row>
  </sheetData>
  <sheetProtection algorithmName="SHA-512" hashValue="0M2YSHPJwnbfMaoeFgLaB8DhvmQQphD3Xoo0JbTpxPi5X8QB342gVqxrlDtWzfRbmVdA5NELmL2gmmQyCobb0g==" saltValue="+OCF1It71KTvjlJULWZ+Sg==" spinCount="100000" sheet="1" objects="1" scenarios="1"/>
  <mergeCells count="5">
    <mergeCell ref="B7:C7"/>
    <mergeCell ref="B13:C13"/>
    <mergeCell ref="B19:C19"/>
    <mergeCell ref="B25:C25"/>
    <mergeCell ref="B31:C31"/>
  </mergeCells>
  <dataValidations count="2">
    <dataValidation type="date" allowBlank="1" showErrorMessage="1" error="Введите дату в пределах срока обращения данного выпуска облигаций!" sqref="C14" xr:uid="{366CAF3D-60A6-460C-8CFA-487DB3655271}">
      <formula1>$C$42</formula1>
      <formula2>$C$43</formula2>
    </dataValidation>
    <dataValidation type="date" allowBlank="1" showErrorMessage="1" error="Введите дату в пределах срока обращения данного выпуска облигаций!" sqref="C8" xr:uid="{5A1B9B63-1E95-4149-938A-CFD2BE50A588}">
      <formula1>$C$38</formula1>
      <formula2>$C$39</formula2>
    </dataValidation>
  </dataValidations>
  <hyperlinks>
    <hyperlink ref="B2" r:id="rId1" xr:uid="{61E37673-CFBA-4E2C-AAA2-758DC8715D2C}"/>
    <hyperlink ref="C2" r:id="rId2" xr:uid="{F08B65CE-8BDE-499F-8ABB-E25ED442851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выпуск облигаций из списка." xr:uid="{83C466BF-44BD-429A-BC1D-371FB38DF729}">
          <x14:formula1>
            <xm:f>Служебный!$B$4:$B$7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BE17-61DD-4656-88CE-A4985719B246}">
  <sheetPr>
    <tabColor theme="0" tint="-0.249977111117893"/>
  </sheetPr>
  <dimension ref="B2:W7"/>
  <sheetViews>
    <sheetView showGridLines="0" workbookViewId="0">
      <selection sqref="A1:XFD1048576"/>
    </sheetView>
  </sheetViews>
  <sheetFormatPr defaultRowHeight="15" x14ac:dyDescent="0.25"/>
  <cols>
    <col min="1" max="1" width="3.28515625" style="46" customWidth="1"/>
    <col min="2" max="2" width="24" style="46" bestFit="1" customWidth="1"/>
    <col min="3" max="3" width="8.5703125" style="46" bestFit="1" customWidth="1"/>
    <col min="4" max="4" width="10.140625" style="46" bestFit="1" customWidth="1"/>
    <col min="5" max="5" width="9.42578125" style="46" bestFit="1" customWidth="1"/>
    <col min="6" max="6" width="10.140625" style="46" bestFit="1" customWidth="1"/>
    <col min="7" max="7" width="10.42578125" style="46" bestFit="1" customWidth="1"/>
    <col min="8" max="8" width="11" style="46" bestFit="1" customWidth="1"/>
    <col min="9" max="10" width="9.85546875" style="46" bestFit="1" customWidth="1"/>
    <col min="11" max="12" width="11" style="46" bestFit="1" customWidth="1"/>
    <col min="13" max="13" width="9.140625" style="46" customWidth="1"/>
    <col min="14" max="14" width="8.5703125" style="46" bestFit="1" customWidth="1"/>
    <col min="15" max="15" width="10.140625" style="46" bestFit="1" customWidth="1"/>
    <col min="16" max="16" width="9.140625" style="46" bestFit="1" customWidth="1"/>
    <col min="17" max="17" width="9.85546875" style="46" customWidth="1"/>
    <col min="18" max="18" width="10.28515625" style="46" bestFit="1" customWidth="1"/>
    <col min="19" max="19" width="11" style="46" customWidth="1"/>
    <col min="20" max="21" width="9.7109375" style="46" bestFit="1" customWidth="1"/>
    <col min="22" max="22" width="8.85546875" style="46" bestFit="1" customWidth="1"/>
    <col min="23" max="23" width="11" style="46" bestFit="1" customWidth="1"/>
    <col min="24" max="24" width="17.85546875" style="46" customWidth="1"/>
    <col min="25" max="16384" width="9.140625" style="46"/>
  </cols>
  <sheetData>
    <row r="2" spans="2:23" x14ac:dyDescent="0.25">
      <c r="C2" s="63" t="s">
        <v>64</v>
      </c>
      <c r="D2" s="63"/>
      <c r="E2" s="63"/>
      <c r="F2" s="63"/>
      <c r="G2" s="63"/>
      <c r="H2" s="63"/>
      <c r="I2" s="63"/>
      <c r="J2" s="63"/>
      <c r="K2" s="63"/>
      <c r="L2" s="63"/>
      <c r="N2" s="63" t="s">
        <v>65</v>
      </c>
      <c r="O2" s="63"/>
      <c r="P2" s="63"/>
      <c r="Q2" s="63"/>
      <c r="R2" s="63"/>
      <c r="S2" s="63"/>
      <c r="T2" s="63"/>
      <c r="U2" s="63"/>
      <c r="V2" s="63"/>
      <c r="W2" s="63"/>
    </row>
    <row r="3" spans="2:23" ht="60" x14ac:dyDescent="0.25">
      <c r="B3" s="47" t="s">
        <v>51</v>
      </c>
      <c r="C3" s="48" t="s">
        <v>54</v>
      </c>
      <c r="D3" s="48" t="s">
        <v>55</v>
      </c>
      <c r="E3" s="48" t="s">
        <v>56</v>
      </c>
      <c r="F3" s="48" t="s">
        <v>57</v>
      </c>
      <c r="G3" s="48" t="s">
        <v>59</v>
      </c>
      <c r="H3" s="48" t="s">
        <v>58</v>
      </c>
      <c r="I3" s="48" t="s">
        <v>60</v>
      </c>
      <c r="J3" s="48" t="s">
        <v>61</v>
      </c>
      <c r="K3" s="48" t="s">
        <v>62</v>
      </c>
      <c r="L3" s="48" t="s">
        <v>63</v>
      </c>
      <c r="M3" s="47"/>
      <c r="N3" s="48" t="s">
        <v>54</v>
      </c>
      <c r="O3" s="48" t="s">
        <v>55</v>
      </c>
      <c r="P3" s="48" t="s">
        <v>56</v>
      </c>
      <c r="Q3" s="48" t="s">
        <v>57</v>
      </c>
      <c r="R3" s="48" t="s">
        <v>59</v>
      </c>
      <c r="S3" s="48" t="s">
        <v>58</v>
      </c>
      <c r="T3" s="48" t="s">
        <v>60</v>
      </c>
      <c r="U3" s="48" t="s">
        <v>61</v>
      </c>
      <c r="V3" s="48" t="s">
        <v>62</v>
      </c>
      <c r="W3" s="48" t="s">
        <v>63</v>
      </c>
    </row>
    <row r="4" spans="2:23" x14ac:dyDescent="0.25">
      <c r="B4" s="46" t="s">
        <v>30</v>
      </c>
      <c r="C4" s="49">
        <f>VLOOKUP('Калькулятор BYN'!C8,'НКД 17 USD'!$B$1:$E$1505,4,0)</f>
        <v>3.2907546248813957</v>
      </c>
      <c r="D4" s="51">
        <f>VLOOKUP('Калькулятор BYN'!C8,'НКД 17 USD'!$B$1:$B$1505,1,0)</f>
        <v>45401</v>
      </c>
      <c r="E4" s="49">
        <f>VLOOKUP('Калькулятор BYN'!C16,'НКД 17 USD'!$B$1:$E$1505,4,0)</f>
        <v>3.2539402466578369</v>
      </c>
      <c r="F4" s="51">
        <f>VLOOKUP('Калькулятор BYN'!C16,'НКД 17 USD'!$B$1:$B$1505,1,0)</f>
        <v>45766</v>
      </c>
      <c r="G4" s="49">
        <f>SUMIFS('НКД 17 USD'!E2:E1505,'НКД 17 USD'!C2:C1505,"Да",'НКД 17 USD'!B2:B1505,"&gt;"&amp;'Калькулятор BYN'!C8,'НКД 17 USD'!B2:B1505,"&lt;="&amp;'Калькулятор BYN'!C16)</f>
        <v>16.73276099747531</v>
      </c>
      <c r="H4" s="49">
        <f>SUMIFS('НКД 17 USD'!E2:E1505,'НКД 17 USD'!C2:C1505,"Да",'НКД 17 USD'!B2:B1505,"&gt;"&amp;'Калькулятор BYN'!C8)</f>
        <v>58.484022472197694</v>
      </c>
      <c r="I4" s="50">
        <f>VLOOKUP('Калькулятор BYN'!C8,'НКД 17 USD'!B1:G1505,5,0)-VLOOKUP('Калькулятор BYN'!C16,'НКД 17 USD'!B1:G1505,5,0)</f>
        <v>109</v>
      </c>
      <c r="J4" s="50">
        <f>VLOOKUP('Калькулятор BYN'!C8,'НКД 17 USD'!B1:G1505,6,0)-VLOOKUP('Калькулятор BYN'!C16,'НКД 17 USD'!B1:G1505,6,0)</f>
        <v>256</v>
      </c>
      <c r="K4" s="50">
        <f>VLOOKUP('Калькулятор BYN'!C8,'НКД 17 USD'!B1:G1505,5,0)</f>
        <v>949</v>
      </c>
      <c r="L4" s="50">
        <f>VLOOKUP('Калькулятор BYN'!C8,'НКД 17 USD'!B1:G1505,6,0)</f>
        <v>256</v>
      </c>
      <c r="N4" s="49">
        <f>VLOOKUP('Калькулятор валютн. эквивалент'!C8,'НКД 17 USD'!$B$1:$E$1505,4,0)</f>
        <v>3.2907546248813957</v>
      </c>
      <c r="O4" s="51">
        <f>VLOOKUP('Калькулятор валютн. эквивалент'!C8,'НКД 17 USD'!$B$1:$B$1505,1,0)</f>
        <v>45401</v>
      </c>
      <c r="P4" s="49">
        <f>VLOOKUP('Калькулятор валютн. эквивалент'!C14,'НКД 17 USD'!$B$1:$E$1505,4,0)</f>
        <v>3.2539402466578369</v>
      </c>
      <c r="Q4" s="51">
        <f>VLOOKUP('Калькулятор валютн. эквивалент'!C14,'НКД 17 USD'!$B$1:$B$1505,1,0)</f>
        <v>45766</v>
      </c>
      <c r="R4" s="49">
        <f>SUMIFS('НКД 17 USD'!E2:E1505,'НКД 17 USD'!C2:C1505,"Да",'НКД 17 USD'!B2:B1505,"&gt;"&amp;'Калькулятор валютн. эквивалент'!C8,'НКД 17 USD'!B2:B1505,"&lt;="&amp;'Калькулятор валютн. эквивалент'!C14)</f>
        <v>16.73276099747531</v>
      </c>
      <c r="S4" s="49">
        <f>SUMIFS('НКД 17 USD'!E2:E1505,'НКД 17 USD'!C2:C1505,"Да",'НКД 17 USD'!B2:B1505,"&gt;"&amp;'Калькулятор валютн. эквивалент'!C8)</f>
        <v>58.484022472197694</v>
      </c>
      <c r="T4" s="50">
        <f>VLOOKUP('Калькулятор валютн. эквивалент'!C8,'НКД 17 USD'!B1:G1505,5,0)-VLOOKUP('Калькулятор валютн. эквивалент'!C14,'НКД 17 USD'!B1:G1505,5,0)</f>
        <v>109</v>
      </c>
      <c r="U4" s="50">
        <f>VLOOKUP('Калькулятор валютн. эквивалент'!C8,'НКД 17 USD'!B1:G1505,6,0)-VLOOKUP('Калькулятор валютн. эквивалент'!C14,'НКД 17 USD'!B1:G1505,6,0)</f>
        <v>256</v>
      </c>
      <c r="V4" s="50">
        <f>VLOOKUP('Калькулятор валютн. эквивалент'!C8,'НКД 17 USD'!B1:G1505,5,0)</f>
        <v>949</v>
      </c>
      <c r="W4" s="50">
        <f>VLOOKUP('Калькулятор валютн. эквивалент'!C8,'НКД 17 USD'!B1:G1505,6,0)</f>
        <v>256</v>
      </c>
    </row>
    <row r="5" spans="2:23" x14ac:dyDescent="0.25">
      <c r="B5" s="46" t="s">
        <v>42</v>
      </c>
      <c r="C5" s="49">
        <f>VLOOKUP('Калькулятор BYN'!C8,'НКД 26 USD'!$B$1:$E$2382,4,0)</f>
        <v>2.9147007010438125E-2</v>
      </c>
      <c r="D5" s="51">
        <f>VLOOKUP('Калькулятор BYN'!C8,'НКД 26 USD'!$B$1:$E$2382,1,0)</f>
        <v>45401</v>
      </c>
      <c r="E5" s="49">
        <f>VLOOKUP('Калькулятор BYN'!C16,'НКД 26 USD'!$B$1:$E$2382,4,0)</f>
        <v>0.29226861824165351</v>
      </c>
      <c r="F5" s="51">
        <f>VLOOKUP('Калькулятор BYN'!C16,'НКД 26 USD'!$B$1:$E$2382,1,0)</f>
        <v>45766</v>
      </c>
      <c r="G5" s="49">
        <f>SUMIFS('НКД 26 USD'!E2:E2382,'НКД 26 USD'!C2:C2382,"Да",'НКД 26 USD'!B2:B2382,"&gt;"&amp;'Калькулятор BYN'!C8,'НКД 26 USD'!B2:B2382,"&lt;="&amp;'Калькулятор BYN'!C16)</f>
        <v>10.384240122274969</v>
      </c>
      <c r="H5" s="49">
        <f>SUMIFS('НКД 26 USD'!E2:E2382,'НКД 26 USD'!C2:C2382,"Да",'НКД 26 USD'!B2:B2382,"&gt;"&amp;'Калькулятор BYN'!C8)</f>
        <v>69.510181592561466</v>
      </c>
      <c r="I5" s="50">
        <f>VLOOKUP('Калькулятор BYN'!C8,'НКД 26 USD'!B1:G2382,5,0)-VLOOKUP('Калькулятор BYN'!C16,'НКД 26 USD'!B1:G2382,5,0)</f>
        <v>109</v>
      </c>
      <c r="J5" s="50">
        <f>VLOOKUP('Калькулятор BYN'!C8,'НКД 26 USD'!B1:G2382,6,0)-VLOOKUP('Калькулятор BYN'!C16,'НКД 26 USD'!B1:G2382,6,0)</f>
        <v>256</v>
      </c>
      <c r="K5" s="50">
        <f>VLOOKUP('Калькулятор BYN'!C8,'НКД 26 USD'!B1:G2382,5,0)</f>
        <v>1757</v>
      </c>
      <c r="L5" s="50">
        <f>VLOOKUP('Калькулятор BYN'!C8,'НКД 26 USD'!B1:G2382,6,0)</f>
        <v>622</v>
      </c>
      <c r="N5" s="49">
        <f>VLOOKUP('Калькулятор валютн. эквивалент'!C8,'НКД 26 USD'!$B$1:$E$2382,4,0)</f>
        <v>2.9147007010438125E-2</v>
      </c>
      <c r="O5" s="51">
        <f>VLOOKUP('Калькулятор валютн. эквивалент'!C8,'НКД 26 USD'!$B$1:$E$2382,1,0)</f>
        <v>45401</v>
      </c>
      <c r="P5" s="49">
        <f>VLOOKUP('Калькулятор валютн. эквивалент'!C14,'НКД 26 USD'!$B$1:$E$2382,4,0)</f>
        <v>0.29226861824165351</v>
      </c>
      <c r="Q5" s="51">
        <f>VLOOKUP('Калькулятор валютн. эквивалент'!C14,'НКД 26 USD'!$B$1:$E$2382,1,0)</f>
        <v>45766</v>
      </c>
      <c r="R5" s="49">
        <f>SUMIFS('НКД 26 USD'!E2:E2382,'НКД 26 USD'!C2:C2382,"Да",'НКД 26 USD'!B2:B2382,"&gt;"&amp;'Калькулятор валютн. эквивалент'!C8,'НКД 26 USD'!B2:B2382,"&lt;="&amp;'Калькулятор валютн. эквивалент'!C14)</f>
        <v>10.384240122274969</v>
      </c>
      <c r="S5" s="49">
        <f>SUMIFS('НКД 26 USD'!E2:E2382,'НКД 26 USD'!C2:C2382,"Да",'НКД 26 USD'!B2:B2382,"&gt;"&amp;'Калькулятор валютн. эквивалент'!C8)</f>
        <v>69.510181592561466</v>
      </c>
      <c r="T5" s="50">
        <f>VLOOKUP('Калькулятор валютн. эквивалент'!C8,'НКД 26 USD'!B1:G2382,5,0)-VLOOKUP('Калькулятор валютн. эквивалент'!C14,'НКД 26 USD'!B1:G2382,5,0)</f>
        <v>109</v>
      </c>
      <c r="U5" s="50">
        <f>VLOOKUP('Калькулятор валютн. эквивалент'!C8,'НКД 26 USD'!B1:G2382,6,0)-VLOOKUP('Калькулятор валютн. эквивалент'!C14,'НКД 26 USD'!B1:G2382,6,0)</f>
        <v>256</v>
      </c>
      <c r="V5" s="50">
        <f>VLOOKUP('Калькулятор валютн. эквивалент'!C8,'НКД 26 USD'!B1:G2382,5,0)</f>
        <v>1757</v>
      </c>
      <c r="W5" s="50">
        <f>VLOOKUP('Калькулятор валютн. эквивалент'!C8,'НКД 26 USD'!B1:G2382,6,0)</f>
        <v>622</v>
      </c>
    </row>
    <row r="6" spans="2:23" x14ac:dyDescent="0.25">
      <c r="B6" s="46" t="s">
        <v>48</v>
      </c>
      <c r="C6" s="49">
        <f>VLOOKUP('Калькулятор BYN'!C8,'НКД 27 EUR'!$B$1:$E$2774,4,0)</f>
        <v>2.6597238486955069E-2</v>
      </c>
      <c r="D6" s="51">
        <f>VLOOKUP('Калькулятор BYN'!C8,'НКД 27 EUR'!$B$1:$E$2774,1,0)</f>
        <v>45401</v>
      </c>
      <c r="E6" s="49">
        <f>VLOOKUP('Калькулятор BYN'!C16,'НКД 27 EUR'!$B$1:$E$2774,4,0)</f>
        <v>1.1468146282402709</v>
      </c>
      <c r="F6" s="51">
        <f>VLOOKUP('Калькулятор BYN'!C16,'НКД 27 EUR'!$B$1:$E$2774,1,0)</f>
        <v>45766</v>
      </c>
      <c r="G6" s="49">
        <f>SUMIFS('НКД 27 EUR'!E2:E2774,'НКД 27 EUR'!C2:C2774,"Да",'НКД 27 EUR'!B2:B2774,"&gt;"&amp;'Калькулятор BYN'!C8,'НКД 27 EUR'!B2:B2774,"&lt;="&amp;'Калькулятор BYN'!C16)</f>
        <v>8.5957173949581005</v>
      </c>
      <c r="H6" s="49">
        <f>SUMIFS('НКД 27 EUR'!E2:E2774,'НКД 27 EUR'!C2:C2774,"Да",'НКД 27 EUR'!B2:B2774,"&gt;"&amp;'Калькулятор BYN'!C8)</f>
        <v>73.884140881753069</v>
      </c>
      <c r="I6" s="50">
        <f>VLOOKUP('Калькулятор BYN'!C8,'НКД 27 EUR'!B1:G2774,5,0)-VLOOKUP('Калькулятор BYN'!C16,'НКД 27 EUR'!B1:G2774,5,0)</f>
        <v>109</v>
      </c>
      <c r="J6" s="50">
        <f>VLOOKUP('Калькулятор BYN'!C8,'НКД 27 EUR'!B1:G2774,6,0)-VLOOKUP('Калькулятор BYN'!C16,'НКД 27 EUR'!B1:G2774,6,0)</f>
        <v>256</v>
      </c>
      <c r="K6" s="50">
        <f>VLOOKUP('Калькулятор BYN'!C8,'НКД 27 EUR'!B1:G2774,5,0)</f>
        <v>2149</v>
      </c>
      <c r="L6" s="50">
        <f>VLOOKUP('Калькулятор BYN'!C8,'НКД 27 EUR'!B1:G2774,6,0)</f>
        <v>622</v>
      </c>
      <c r="N6" s="49">
        <f>VLOOKUP('Калькулятор валютн. эквивалент'!C8,'НКД 27 EUR'!$B$1:$E$2774,4,0)</f>
        <v>2.6597238486955069E-2</v>
      </c>
      <c r="O6" s="51">
        <f>VLOOKUP('Калькулятор валютн. эквивалент'!C8,'НКД 27 EUR'!$B$1:$E$2774,1,0)</f>
        <v>45401</v>
      </c>
      <c r="P6" s="49">
        <f>VLOOKUP('Калькулятор валютн. эквивалент'!C14,'НКД 27 EUR'!$B$1:$E$2774,4,0)</f>
        <v>1.1468146282402709</v>
      </c>
      <c r="Q6" s="51">
        <f>VLOOKUP('Калькулятор валютн. эквивалент'!C14,'НКД 27 EUR'!$B$1:$E$2774,1,0)</f>
        <v>45766</v>
      </c>
      <c r="R6" s="49">
        <f>SUMIFS('НКД 27 EUR'!E2:E2774,'НКД 27 EUR'!C2:C2774,"Да",'НКД 27 EUR'!B2:B2774,"&gt;"&amp;'Калькулятор валютн. эквивалент'!C8,'НКД 27 EUR'!B2:B2774,"&lt;="&amp;'Калькулятор валютн. эквивалент'!C14)</f>
        <v>8.5957173949581005</v>
      </c>
      <c r="S6" s="49">
        <f>SUMIFS('НКД 27 EUR'!E2:E2774,'НКД 27 EUR'!C2:C2774,"Да",'НКД 27 EUR'!B2:B2774,"&gt;"&amp;'Калькулятор валютн. эквивалент'!C8)</f>
        <v>73.884140881753069</v>
      </c>
      <c r="T6" s="50">
        <f>VLOOKUP('Калькулятор валютн. эквивалент'!C8,'НКД 27 EUR'!B1:G2774,5,0)-VLOOKUP('Калькулятор валютн. эквивалент'!C14,'НКД 27 EUR'!B1:G2774,5,0)</f>
        <v>109</v>
      </c>
      <c r="U6" s="50">
        <f>VLOOKUP('Калькулятор валютн. эквивалент'!C8,'НКД 27 EUR'!B1:G2774,6,0)-VLOOKUP('Калькулятор валютн. эквивалент'!C14,'НКД 27 EUR'!B1:G2774,6,0)</f>
        <v>256</v>
      </c>
      <c r="V6" s="50">
        <f>VLOOKUP('Калькулятор валютн. эквивалент'!C8,'НКД 27 EUR'!B1:G2774,5,0)</f>
        <v>2149</v>
      </c>
      <c r="W6" s="50">
        <f>VLOOKUP('Калькулятор валютн. эквивалент'!C8,'НКД 27 EUR'!B1:G2774,6,0)</f>
        <v>622</v>
      </c>
    </row>
    <row r="7" spans="2:23" x14ac:dyDescent="0.25">
      <c r="B7" s="46" t="s">
        <v>49</v>
      </c>
      <c r="C7" s="49">
        <f>VLOOKUP('Калькулятор BYN'!C8,'НКД 28 RUB'!$B$1:$E$1990,4,0)</f>
        <v>6.6791417318590183</v>
      </c>
      <c r="D7" s="51">
        <f>VLOOKUP('Калькулятор BYN'!C8,'НКД 28 RUB'!$B$1:$E$1990,1,0)</f>
        <v>45401</v>
      </c>
      <c r="E7" s="49">
        <f>VLOOKUP('Калькулятор BYN'!C16,'НКД 28 RUB'!$B$1:$E$1990,4,0)</f>
        <v>495.6106155223826</v>
      </c>
      <c r="F7" s="51">
        <f>VLOOKUP('Калькулятор BYN'!C16,'НКД 28 RUB'!$B$1:$E$1990,1,0)</f>
        <v>45766</v>
      </c>
      <c r="G7" s="49">
        <f>SUMIFS('НКД 28 RUB'!E2:E1990,'НКД 28 RUB'!C2:C1990,"Да",'НКД 28 RUB'!B2:B1990,"&gt;"&amp;'Калькулятор BYN'!C8,'НКД 28 RUB'!B2:B1990,"&lt;="&amp;'Калькулятор BYN'!C16)</f>
        <v>1950.9498513483541</v>
      </c>
      <c r="H7" s="49">
        <f>SUMIFS('НКД 28 RUB'!E2:E1990,'НКД 28 RUB'!C2:C1990,"Да",'НКД 28 RUB'!B2:B1990,"&gt;"&amp;'Калькулятор BYN'!C8)</f>
        <v>13303.111923111035</v>
      </c>
      <c r="I7" s="50">
        <f>VLOOKUP('Калькулятор BYN'!C8,'НКД 28 RUB'!B1:G1990,5,0)-VLOOKUP('Калькулятор BYN'!C16,'НКД 28 RUB'!B1:G1990,5,0)</f>
        <v>109</v>
      </c>
      <c r="J7" s="50">
        <f>VLOOKUP('Калькулятор BYN'!C8,'НКД 28 RUB'!B1:G1990,6,0)-VLOOKUP('Калькулятор BYN'!C16,'НКД 28 RUB'!B1:G1990,6,0)</f>
        <v>256</v>
      </c>
      <c r="K7" s="50">
        <f>VLOOKUP('Калькулятор BYN'!C8,'НКД 28 RUB'!B1:G1990,5,0)</f>
        <v>1365</v>
      </c>
      <c r="L7" s="50">
        <f>VLOOKUP('Калькулятор BYN'!C8,'НКД 28 RUB'!B1:G1990,6,0)</f>
        <v>622</v>
      </c>
      <c r="N7" s="49">
        <f>VLOOKUP('Калькулятор валютн. эквивалент'!C8,'НКД 28 RUB'!$B$1:$E$1990,4,0)</f>
        <v>6.6791417318590183</v>
      </c>
      <c r="O7" s="51">
        <f>VLOOKUP('Калькулятор валютн. эквивалент'!C8,'НКД 28 RUB'!$B$1:$E$1990,1,0)</f>
        <v>45401</v>
      </c>
      <c r="P7" s="49">
        <f>VLOOKUP('Калькулятор валютн. эквивалент'!C14,'НКД 28 RUB'!$B$1:$E$1990,4,0)</f>
        <v>495.6106155223826</v>
      </c>
      <c r="Q7" s="51">
        <f>VLOOKUP('Калькулятор валютн. эквивалент'!C14,'НКД 28 RUB'!$B$1:$E$1990,1,0)</f>
        <v>45766</v>
      </c>
      <c r="R7" s="49">
        <f>SUMIFS('НКД 28 RUB'!E2:E1990,'НКД 28 RUB'!C2:C1990,"Да",'НКД 28 RUB'!B2:B1990,"&gt;"&amp;'Калькулятор валютн. эквивалент'!C8,'НКД 28 RUB'!B2:B1990,"&lt;="&amp;'Калькулятор валютн. эквивалент'!C14)</f>
        <v>1950.9498513483541</v>
      </c>
      <c r="S7" s="49">
        <f>SUMIFS('НКД 28 RUB'!E2:E1990,'НКД 28 RUB'!C2:C1990,"Да",'НКД 28 RUB'!B2:B1990,"&gt;"&amp;'Калькулятор валютн. эквивалент'!C8)</f>
        <v>13303.111923111035</v>
      </c>
      <c r="T7" s="50">
        <f>VLOOKUP('Калькулятор валютн. эквивалент'!C8,'НКД 28 RUB'!B1:G1990,5,0)-VLOOKUP('Калькулятор валютн. эквивалент'!C14,'НКД 28 RUB'!B1:G1990,5,0)</f>
        <v>109</v>
      </c>
      <c r="U7" s="50">
        <f>VLOOKUP('Калькулятор валютн. эквивалент'!C8,'НКД 28 RUB'!B1:G1990,6,0)-VLOOKUP('Калькулятор валютн. эквивалент'!C14,'НКД 28 RUB'!B1:G1990,6,0)</f>
        <v>256</v>
      </c>
      <c r="V7" s="50">
        <f>VLOOKUP('Калькулятор валютн. эквивалент'!C8,'НКД 28 RUB'!B1:G1990,5,0)</f>
        <v>1365</v>
      </c>
      <c r="W7" s="50">
        <f>VLOOKUP('Калькулятор валютн. эквивалент'!C8,'НКД 28 RUB'!B1:G1990,6,0)</f>
        <v>622</v>
      </c>
    </row>
  </sheetData>
  <sheetProtection algorithmName="SHA-512" hashValue="5AxOmI9IRbNyvEOb1Ybb2xnghxFjbvyOyhHJ6E66xoBE5PCdgDnq/Q7IT6/1VZDRydAL5nQOKu0ZGIItgfQzuw==" saltValue="dTMMad2nw5qqPeGgPolk3w==" spinCount="100000" sheet="1" objects="1" scenarios="1"/>
  <mergeCells count="2">
    <mergeCell ref="C2:L2"/>
    <mergeCell ref="N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62D2-280E-4EB1-A5F0-92A2A9FBF99C}">
  <sheetPr>
    <tabColor rgb="FF004B65"/>
  </sheetPr>
  <dimension ref="B2:J12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RowHeight="15" x14ac:dyDescent="0.25"/>
  <cols>
    <col min="1" max="1" width="1.7109375" style="1" customWidth="1"/>
    <col min="2" max="2" width="38.140625" style="1" bestFit="1" customWidth="1"/>
    <col min="3" max="3" width="1.7109375" style="1" customWidth="1"/>
    <col min="4" max="4" width="25.7109375" style="1" customWidth="1"/>
    <col min="5" max="5" width="1.7109375" style="1" customWidth="1"/>
    <col min="6" max="6" width="25.7109375" style="1" customWidth="1"/>
    <col min="7" max="7" width="1.7109375" style="1" customWidth="1"/>
    <col min="8" max="8" width="25.7109375" style="1" customWidth="1"/>
    <col min="9" max="9" width="1.7109375" style="1" customWidth="1"/>
    <col min="10" max="10" width="25.7109375" style="1" customWidth="1"/>
    <col min="11" max="11" width="1.7109375" style="1" customWidth="1"/>
    <col min="12" max="12" width="9.140625" style="1"/>
    <col min="13" max="13" width="41.28515625" style="1" bestFit="1" customWidth="1"/>
    <col min="14" max="14" width="11.42578125" style="1" bestFit="1" customWidth="1"/>
    <col min="15" max="16384" width="9.140625" style="1"/>
  </cols>
  <sheetData>
    <row r="2" spans="2:10" x14ac:dyDescent="0.25">
      <c r="B2" s="39" t="s">
        <v>6</v>
      </c>
      <c r="D2" s="40" t="s">
        <v>30</v>
      </c>
      <c r="F2" s="40" t="s">
        <v>42</v>
      </c>
      <c r="H2" s="40" t="s">
        <v>48</v>
      </c>
      <c r="J2" s="40" t="s">
        <v>49</v>
      </c>
    </row>
    <row r="3" spans="2:10" x14ac:dyDescent="0.25">
      <c r="B3" s="2" t="s">
        <v>0</v>
      </c>
      <c r="D3" s="25">
        <v>500</v>
      </c>
      <c r="F3" s="25">
        <v>500</v>
      </c>
      <c r="H3" s="25">
        <v>500</v>
      </c>
      <c r="J3" s="25">
        <v>500</v>
      </c>
    </row>
    <row r="4" spans="2:10" x14ac:dyDescent="0.25">
      <c r="B4" s="6" t="s">
        <v>44</v>
      </c>
      <c r="D4" s="41">
        <f>D3/D9</f>
        <v>167.28002676480429</v>
      </c>
      <c r="F4" s="41">
        <f>F3/F9</f>
        <v>152.39720808314792</v>
      </c>
      <c r="H4" s="41">
        <f>H3/H9</f>
        <v>143.15572479743463</v>
      </c>
      <c r="J4" s="41">
        <f>J3/(J9/100)</f>
        <v>14379.799258002357</v>
      </c>
    </row>
    <row r="5" spans="2:10" x14ac:dyDescent="0.25">
      <c r="B5" s="2" t="s">
        <v>45</v>
      </c>
      <c r="D5" s="42" t="s">
        <v>43</v>
      </c>
      <c r="F5" s="42" t="s">
        <v>43</v>
      </c>
      <c r="H5" s="42" t="s">
        <v>47</v>
      </c>
      <c r="J5" s="42" t="s">
        <v>50</v>
      </c>
    </row>
    <row r="6" spans="2:10" x14ac:dyDescent="0.25">
      <c r="B6" s="2" t="s">
        <v>2</v>
      </c>
      <c r="D6" s="12">
        <v>10000</v>
      </c>
      <c r="F6" s="12">
        <v>20000</v>
      </c>
      <c r="H6" s="12">
        <v>20000</v>
      </c>
      <c r="J6" s="12">
        <v>12000</v>
      </c>
    </row>
    <row r="7" spans="2:10" x14ac:dyDescent="0.25">
      <c r="B7" s="2" t="s">
        <v>1</v>
      </c>
      <c r="D7" s="25">
        <f>ROUND(D6*D3,2)</f>
        <v>5000000</v>
      </c>
      <c r="F7" s="25">
        <f>ROUND(F6*F3,2)</f>
        <v>10000000</v>
      </c>
      <c r="H7" s="25">
        <f>ROUND(H6*H3,2)</f>
        <v>10000000</v>
      </c>
      <c r="J7" s="25">
        <f>ROUND(J6*J3,2)</f>
        <v>6000000</v>
      </c>
    </row>
    <row r="8" spans="2:10" x14ac:dyDescent="0.25">
      <c r="B8" s="2" t="s">
        <v>26</v>
      </c>
      <c r="D8" s="13">
        <v>0.1</v>
      </c>
      <c r="F8" s="13">
        <v>7.0000000000000007E-2</v>
      </c>
      <c r="H8" s="13">
        <v>6.8000000000000005E-2</v>
      </c>
      <c r="J8" s="13">
        <v>0.17</v>
      </c>
    </row>
    <row r="9" spans="2:10" x14ac:dyDescent="0.25">
      <c r="B9" s="26" t="s">
        <v>46</v>
      </c>
      <c r="D9" s="27">
        <v>2.9889999999999999</v>
      </c>
      <c r="F9" s="27">
        <v>3.2808999999999999</v>
      </c>
      <c r="H9" s="27">
        <v>3.4927000000000001</v>
      </c>
      <c r="J9" s="27">
        <v>3.4771000000000001</v>
      </c>
    </row>
    <row r="10" spans="2:10" x14ac:dyDescent="0.25">
      <c r="B10" s="2" t="s">
        <v>27</v>
      </c>
      <c r="D10" s="14">
        <v>45103</v>
      </c>
      <c r="F10" s="14">
        <v>45400</v>
      </c>
      <c r="H10" s="14">
        <v>45400</v>
      </c>
      <c r="J10" s="14">
        <v>45400</v>
      </c>
    </row>
    <row r="11" spans="2:10" x14ac:dyDescent="0.25">
      <c r="B11" s="2" t="s">
        <v>28</v>
      </c>
      <c r="D11" s="14">
        <v>46606</v>
      </c>
      <c r="F11" s="14">
        <v>47780</v>
      </c>
      <c r="H11" s="14">
        <v>48172</v>
      </c>
      <c r="J11" s="14">
        <v>47388</v>
      </c>
    </row>
    <row r="12" spans="2:10" x14ac:dyDescent="0.25">
      <c r="B12" s="2" t="s">
        <v>3</v>
      </c>
      <c r="D12" s="12">
        <f>D11-D10</f>
        <v>1503</v>
      </c>
      <c r="F12" s="12">
        <f>F11-F10</f>
        <v>2380</v>
      </c>
      <c r="H12" s="12">
        <f>H11-H10</f>
        <v>2772</v>
      </c>
      <c r="J12" s="12">
        <f>J11-J10</f>
        <v>1988</v>
      </c>
    </row>
  </sheetData>
  <sheetProtection algorithmName="SHA-512" hashValue="TsthLQker9w+CsbrmhhroPV441GHRo1TH3wKQBqEf703ur+EKAVEjoixTYyn951IUc/ljJBlETiVMvV083kEpA==" saltValue="xJnPAUNMr9FUb4axwiZKr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A3B3-4A84-4346-BFF5-4D919A11D344}">
  <sheetPr codeName="Лист2"/>
  <dimension ref="A1:F20"/>
  <sheetViews>
    <sheetView showGridLines="0" workbookViewId="0">
      <pane ySplit="1" topLeftCell="A3" activePane="bottomLeft" state="frozen"/>
      <selection pane="bottomLeft" activeCell="E20" sqref="E20"/>
    </sheetView>
  </sheetViews>
  <sheetFormatPr defaultRowHeight="15" x14ac:dyDescent="0.25"/>
  <cols>
    <col min="1" max="2" width="10.7109375" style="1" customWidth="1"/>
    <col min="3" max="4" width="20.7109375" style="1" customWidth="1"/>
    <col min="5" max="5" width="30.7109375" style="1" customWidth="1"/>
    <col min="6" max="6" width="10.140625" style="1" hidden="1" customWidth="1"/>
    <col min="7" max="16384" width="9.140625" style="1"/>
  </cols>
  <sheetData>
    <row r="1" spans="1:6" ht="30" x14ac:dyDescent="0.25">
      <c r="A1" s="37" t="s">
        <v>13</v>
      </c>
      <c r="B1" s="37" t="s">
        <v>4</v>
      </c>
      <c r="C1" s="37" t="s">
        <v>5</v>
      </c>
      <c r="D1" s="37" t="s">
        <v>14</v>
      </c>
      <c r="E1" s="38" t="s">
        <v>31</v>
      </c>
      <c r="F1" s="16"/>
    </row>
    <row r="2" spans="1:6" hidden="1" x14ac:dyDescent="0.25">
      <c r="A2" s="17">
        <v>0</v>
      </c>
      <c r="B2" s="18"/>
      <c r="C2" s="18">
        <v>45103</v>
      </c>
      <c r="D2" s="17"/>
      <c r="E2" s="19"/>
      <c r="F2" s="20"/>
    </row>
    <row r="3" spans="1:6" x14ac:dyDescent="0.25">
      <c r="A3" s="17">
        <f>1+A2</f>
        <v>1</v>
      </c>
      <c r="B3" s="18">
        <v>45104</v>
      </c>
      <c r="C3" s="18">
        <v>45145</v>
      </c>
      <c r="D3" s="17">
        <f>C3-C2</f>
        <v>42</v>
      </c>
      <c r="E3" s="19">
        <f>('Все выпуски'!$D$4*'Все выпуски'!$D$8)/365*(C3-C2)</f>
        <v>1.9248660614032276</v>
      </c>
      <c r="F3" s="20"/>
    </row>
    <row r="4" spans="1:6" x14ac:dyDescent="0.25">
      <c r="A4" s="17">
        <f>1+A3</f>
        <v>2</v>
      </c>
      <c r="B4" s="18">
        <f>C3+1</f>
        <v>45146</v>
      </c>
      <c r="C4" s="18">
        <f>DATE(YEAR(C3),MONTH(C3)+3,DAY(C3))</f>
        <v>45237</v>
      </c>
      <c r="D4" s="17">
        <f t="shared" ref="D4:D12" si="0">C4-C3</f>
        <v>92</v>
      </c>
      <c r="E4" s="19">
        <f>('Все выпуски'!$D$4*'Все выпуски'!$D$8)/365*(C4-C3)</f>
        <v>4.2163732773594509</v>
      </c>
      <c r="F4" s="20"/>
    </row>
    <row r="5" spans="1:6" x14ac:dyDescent="0.25">
      <c r="A5" s="17">
        <f t="shared" ref="A5:A19" si="1">1+A4</f>
        <v>3</v>
      </c>
      <c r="B5" s="18">
        <f t="shared" ref="B5:B8" si="2">C4+1</f>
        <v>45238</v>
      </c>
      <c r="C5" s="18">
        <f t="shared" ref="C5" si="3">DATE(YEAR(C4),MONTH(C4)+3,DAY(C4))</f>
        <v>45329</v>
      </c>
      <c r="D5" s="17">
        <f t="shared" ref="D5:D8" si="4">C5-C4</f>
        <v>92</v>
      </c>
      <c r="E5" s="19">
        <f>('Все выпуски'!$D$4*'Все выпуски'!$D$8)*(F5-C4-1)/365+('Все выпуски'!$D$4*'Все выпуски'!$D$8)*(C5-F5+1)/366</f>
        <v>4.2116149563645688</v>
      </c>
      <c r="F5" s="21">
        <v>45292</v>
      </c>
    </row>
    <row r="6" spans="1:6" x14ac:dyDescent="0.25">
      <c r="A6" s="17">
        <f t="shared" si="1"/>
        <v>4</v>
      </c>
      <c r="B6" s="18">
        <f t="shared" si="2"/>
        <v>45330</v>
      </c>
      <c r="C6" s="18">
        <f>DATE(YEAR(C5),MONTH(C5)+3,DAY(C5))</f>
        <v>45419</v>
      </c>
      <c r="D6" s="17">
        <f t="shared" si="4"/>
        <v>90</v>
      </c>
      <c r="E6" s="19">
        <f>('Все выпуски'!$D$4*'Все выпуски'!$D$8)/366*(C6-C5)</f>
        <v>4.1134432811017447</v>
      </c>
      <c r="F6" s="22"/>
    </row>
    <row r="7" spans="1:6" x14ac:dyDescent="0.25">
      <c r="A7" s="17">
        <f t="shared" si="1"/>
        <v>5</v>
      </c>
      <c r="B7" s="18">
        <f t="shared" si="2"/>
        <v>45420</v>
      </c>
      <c r="C7" s="18">
        <f>DATE(YEAR(C6),MONTH(C6)+3,DAY(C6))</f>
        <v>45511</v>
      </c>
      <c r="D7" s="17">
        <f t="shared" si="4"/>
        <v>92</v>
      </c>
      <c r="E7" s="19">
        <f>('Все выпуски'!$D$4*'Все выпуски'!$D$8)/366*(C7-C6)</f>
        <v>4.2048531317928948</v>
      </c>
      <c r="F7" s="22"/>
    </row>
    <row r="8" spans="1:6" x14ac:dyDescent="0.25">
      <c r="A8" s="17">
        <f t="shared" si="1"/>
        <v>6</v>
      </c>
      <c r="B8" s="18">
        <f t="shared" si="2"/>
        <v>45512</v>
      </c>
      <c r="C8" s="18">
        <f t="shared" ref="C8:C16" si="5">DATE(YEAR(C7),MONTH(C7)+3,DAY(C7))</f>
        <v>45603</v>
      </c>
      <c r="D8" s="17">
        <f t="shared" si="4"/>
        <v>92</v>
      </c>
      <c r="E8" s="19">
        <f>('Все выпуски'!$D$4*'Все выпуски'!$D$8)/366*(C8-C7)</f>
        <v>4.2048531317928948</v>
      </c>
      <c r="F8" s="22"/>
    </row>
    <row r="9" spans="1:6" x14ac:dyDescent="0.25">
      <c r="A9" s="17">
        <f t="shared" si="1"/>
        <v>7</v>
      </c>
      <c r="B9" s="18">
        <f>C8+1</f>
        <v>45604</v>
      </c>
      <c r="C9" s="18">
        <f t="shared" si="5"/>
        <v>45695</v>
      </c>
      <c r="D9" s="17">
        <f t="shared" si="0"/>
        <v>92</v>
      </c>
      <c r="E9" s="19">
        <f>('Все выпуски'!$D$4*'Все выпуски'!$D$8)*(F9-C8-1)/366+('Все выпуски'!$D$4*'Все выпуски'!$D$8)*(C9-F9+1)/365</f>
        <v>4.2096114527877768</v>
      </c>
      <c r="F9" s="21">
        <v>45658</v>
      </c>
    </row>
    <row r="10" spans="1:6" x14ac:dyDescent="0.25">
      <c r="A10" s="17">
        <f t="shared" si="1"/>
        <v>8</v>
      </c>
      <c r="B10" s="18">
        <f t="shared" ref="B10:B12" si="6">C9+1</f>
        <v>45696</v>
      </c>
      <c r="C10" s="18">
        <f t="shared" si="5"/>
        <v>45784</v>
      </c>
      <c r="D10" s="17">
        <f t="shared" si="0"/>
        <v>89</v>
      </c>
      <c r="E10" s="19">
        <f>('Все выпуски'!$D$4*'Все выпуски'!$D$8)/365*(C10-C9)</f>
        <v>4.0788828444020773</v>
      </c>
      <c r="F10" s="20"/>
    </row>
    <row r="11" spans="1:6" x14ac:dyDescent="0.25">
      <c r="A11" s="17">
        <f t="shared" si="1"/>
        <v>9</v>
      </c>
      <c r="B11" s="18">
        <f t="shared" si="6"/>
        <v>45785</v>
      </c>
      <c r="C11" s="18">
        <f t="shared" si="5"/>
        <v>45876</v>
      </c>
      <c r="D11" s="17">
        <f t="shared" si="0"/>
        <v>92</v>
      </c>
      <c r="E11" s="19">
        <f>('Все выпуски'!$D$4*'Все выпуски'!$D$8)/365*(C11-C10)</f>
        <v>4.2163732773594509</v>
      </c>
      <c r="F11" s="20"/>
    </row>
    <row r="12" spans="1:6" x14ac:dyDescent="0.25">
      <c r="A12" s="17">
        <f t="shared" si="1"/>
        <v>10</v>
      </c>
      <c r="B12" s="18">
        <f t="shared" si="6"/>
        <v>45877</v>
      </c>
      <c r="C12" s="18">
        <f t="shared" si="5"/>
        <v>45968</v>
      </c>
      <c r="D12" s="17">
        <f t="shared" si="0"/>
        <v>92</v>
      </c>
      <c r="E12" s="19">
        <f>('Все выпуски'!$D$4*'Все выпуски'!$D$8)/365*(C12-C11)</f>
        <v>4.2163732773594509</v>
      </c>
    </row>
    <row r="13" spans="1:6" x14ac:dyDescent="0.25">
      <c r="A13" s="17">
        <f t="shared" si="1"/>
        <v>11</v>
      </c>
      <c r="B13" s="18">
        <f t="shared" ref="B13:B16" si="7">C12+1</f>
        <v>45969</v>
      </c>
      <c r="C13" s="18">
        <f t="shared" si="5"/>
        <v>46060</v>
      </c>
      <c r="D13" s="17">
        <f>C13-C12</f>
        <v>92</v>
      </c>
      <c r="E13" s="19">
        <f>('Все выпуски'!$D$4*'Все выпуски'!$D$8)/365*(C13-C12)</f>
        <v>4.2163732773594509</v>
      </c>
      <c r="F13" s="20"/>
    </row>
    <row r="14" spans="1:6" x14ac:dyDescent="0.25">
      <c r="A14" s="17">
        <f t="shared" si="1"/>
        <v>12</v>
      </c>
      <c r="B14" s="18">
        <f t="shared" si="7"/>
        <v>46061</v>
      </c>
      <c r="C14" s="18">
        <f t="shared" si="5"/>
        <v>46149</v>
      </c>
      <c r="D14" s="17">
        <f t="shared" ref="D14:D15" si="8">C14-C13</f>
        <v>89</v>
      </c>
      <c r="E14" s="19">
        <f>('Все выпуски'!$D$4*'Все выпуски'!$D$8)/365*(C14-C13)</f>
        <v>4.0788828444020773</v>
      </c>
      <c r="F14" s="20"/>
    </row>
    <row r="15" spans="1:6" x14ac:dyDescent="0.25">
      <c r="A15" s="17">
        <f t="shared" si="1"/>
        <v>13</v>
      </c>
      <c r="B15" s="18">
        <f t="shared" si="7"/>
        <v>46150</v>
      </c>
      <c r="C15" s="18">
        <f t="shared" si="5"/>
        <v>46241</v>
      </c>
      <c r="D15" s="17">
        <f t="shared" si="8"/>
        <v>92</v>
      </c>
      <c r="E15" s="19">
        <f>('Все выпуски'!$D$4*'Все выпуски'!$D$8)/365*(C15-C14)</f>
        <v>4.2163732773594509</v>
      </c>
      <c r="F15" s="20"/>
    </row>
    <row r="16" spans="1:6" x14ac:dyDescent="0.25">
      <c r="A16" s="17">
        <f t="shared" si="1"/>
        <v>14</v>
      </c>
      <c r="B16" s="18">
        <f t="shared" si="7"/>
        <v>46242</v>
      </c>
      <c r="C16" s="18">
        <f t="shared" si="5"/>
        <v>46333</v>
      </c>
      <c r="D16" s="17">
        <f>C16-C15</f>
        <v>92</v>
      </c>
      <c r="E16" s="19">
        <f>('Все выпуски'!$D$4*'Все выпуски'!$D$8)/365*(C16-C15)</f>
        <v>4.2163732773594509</v>
      </c>
      <c r="F16" s="20"/>
    </row>
    <row r="17" spans="1:6" x14ac:dyDescent="0.25">
      <c r="A17" s="17">
        <f t="shared" si="1"/>
        <v>15</v>
      </c>
      <c r="B17" s="18">
        <f t="shared" ref="B17:B19" si="9">C16+1</f>
        <v>46334</v>
      </c>
      <c r="C17" s="18">
        <f t="shared" ref="C17:C19" si="10">DATE(YEAR(C16),MONTH(C16)+3,DAY(C16))</f>
        <v>46425</v>
      </c>
      <c r="D17" s="17">
        <f t="shared" ref="D17:D19" si="11">C17-C16</f>
        <v>92</v>
      </c>
      <c r="E17" s="19">
        <f>('Все выпуски'!$D$4*'Все выпуски'!$D$8)/365*(C17-C16)</f>
        <v>4.2163732773594509</v>
      </c>
      <c r="F17" s="20"/>
    </row>
    <row r="18" spans="1:6" x14ac:dyDescent="0.25">
      <c r="A18" s="17">
        <f t="shared" si="1"/>
        <v>16</v>
      </c>
      <c r="B18" s="18">
        <f t="shared" si="9"/>
        <v>46426</v>
      </c>
      <c r="C18" s="18">
        <f t="shared" si="10"/>
        <v>46514</v>
      </c>
      <c r="D18" s="17">
        <f t="shared" si="11"/>
        <v>89</v>
      </c>
      <c r="E18" s="19">
        <f>('Все выпуски'!$D$4*'Все выпуски'!$D$8)/365*(C18-C17)</f>
        <v>4.0788828444020773</v>
      </c>
    </row>
    <row r="19" spans="1:6" x14ac:dyDescent="0.25">
      <c r="A19" s="17">
        <f t="shared" si="1"/>
        <v>17</v>
      </c>
      <c r="B19" s="18">
        <f t="shared" si="9"/>
        <v>46515</v>
      </c>
      <c r="C19" s="18">
        <f t="shared" si="10"/>
        <v>46606</v>
      </c>
      <c r="D19" s="17">
        <f t="shared" si="11"/>
        <v>92</v>
      </c>
      <c r="E19" s="19">
        <f>('Все выпуски'!$D$4*'Все выпуски'!$D$8)/365*(C19-C18)</f>
        <v>4.2163732773594509</v>
      </c>
    </row>
    <row r="20" spans="1:6" x14ac:dyDescent="0.25">
      <c r="B20" s="22"/>
      <c r="C20" s="22"/>
      <c r="D20" s="23">
        <f>SUM(D3:D19)</f>
        <v>1503</v>
      </c>
      <c r="E20" s="24">
        <f t="shared" ref="E20" si="12">SUM(E3:E19)</f>
        <v>68.836876767324952</v>
      </c>
    </row>
  </sheetData>
  <sheetProtection algorithmName="SHA-512" hashValue="J0EVYNElNpYVHUSIhvmm+6p1LP3btkk9KYF/b4TFee8eKUNPtF7DYoW6jwS2Jri1/uTz502TH+G8cJTdHb9fNA==" saltValue="6LTNy0bcRH3CQ3a1bmPIZ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2443-2F95-42DB-BA69-128B370F93F9}">
  <sheetPr codeName="Лист4"/>
  <dimension ref="A1:H1505"/>
  <sheetViews>
    <sheetView showGridLines="0" workbookViewId="0">
      <selection sqref="A1:XFD1048576"/>
    </sheetView>
  </sheetViews>
  <sheetFormatPr defaultRowHeight="15" x14ac:dyDescent="0.25"/>
  <cols>
    <col min="1" max="1" width="12.7109375" style="46" bestFit="1" customWidth="1"/>
    <col min="2" max="2" width="13.5703125" style="46" bestFit="1" customWidth="1"/>
    <col min="3" max="4" width="13.42578125" style="46" bestFit="1" customWidth="1"/>
    <col min="5" max="5" width="14.7109375" style="46" bestFit="1" customWidth="1"/>
    <col min="6" max="7" width="13.85546875" style="46" bestFit="1" customWidth="1"/>
    <col min="8" max="16384" width="9.140625" style="46"/>
  </cols>
  <sheetData>
    <row r="1" spans="1:8" ht="30" x14ac:dyDescent="0.25">
      <c r="A1" s="47" t="s">
        <v>9</v>
      </c>
      <c r="B1" s="47" t="s">
        <v>4</v>
      </c>
      <c r="C1" s="47" t="s">
        <v>7</v>
      </c>
      <c r="D1" s="47" t="s">
        <v>8</v>
      </c>
      <c r="E1" s="47" t="s">
        <v>15</v>
      </c>
      <c r="F1" s="47" t="s">
        <v>10</v>
      </c>
      <c r="G1" s="47" t="s">
        <v>11</v>
      </c>
    </row>
    <row r="2" spans="1:8" x14ac:dyDescent="0.25">
      <c r="A2" s="52"/>
      <c r="B2" s="53">
        <v>45103</v>
      </c>
      <c r="C2" s="48"/>
      <c r="D2" s="54"/>
      <c r="E2" s="55">
        <v>0</v>
      </c>
      <c r="F2" s="54">
        <f>COUNTIF(D3:$D$1505,365)</f>
        <v>1137</v>
      </c>
      <c r="G2" s="54">
        <f>COUNTIF(D3:$D$1505,366)</f>
        <v>366</v>
      </c>
    </row>
    <row r="3" spans="1:8" x14ac:dyDescent="0.25">
      <c r="A3" s="54">
        <f>COUNTIF($C$3:C3,"Да")</f>
        <v>0</v>
      </c>
      <c r="B3" s="53">
        <v>45104</v>
      </c>
      <c r="C3" s="53" t="str">
        <f>IF(ISERROR(VLOOKUP(B3,Оп17_BYN→USD!$C$3:$C$19,1,0)),"Нет","Да")</f>
        <v>Нет</v>
      </c>
      <c r="D3" s="54">
        <f>IF(MOD(YEAR(B3),4)=0,366,365)</f>
        <v>365</v>
      </c>
      <c r="E3" s="55">
        <f>('Все выпуски'!$D$4*'Все выпуски'!$D$8)*((VLOOKUP(IF(C3="Нет",VLOOKUP(A3,Оп17_BYN→USD!$A$2:$C$19,3,0),VLOOKUP((A3-1),Оп17_BYN→USD!$A$2:$C$19,3,0)),$B$2:$G$1505,5,0)-VLOOKUP(B3,$B$2:$G$1505,5,0))/365+(VLOOKUP(IF(C3="Нет",VLOOKUP(A3,Оп17_BYN→USD!$A$2:$C$19,3,0),VLOOKUP((A3-1),Оп17_BYN→USD!$A$2:$C$19,3,0)),$B$2:$G$1505,6,0)-VLOOKUP(B3,$B$2:$G$1505,6,0))/366)</f>
        <v>4.5830144319124466E-2</v>
      </c>
      <c r="F3" s="54">
        <f>COUNTIF(D4:$D$1505,365)</f>
        <v>1136</v>
      </c>
      <c r="G3" s="54">
        <f>COUNTIF(D4:$D$1505,366)</f>
        <v>366</v>
      </c>
      <c r="H3" s="50"/>
    </row>
    <row r="4" spans="1:8" x14ac:dyDescent="0.25">
      <c r="A4" s="54">
        <f>COUNTIF($C$3:C4,"Да")</f>
        <v>0</v>
      </c>
      <c r="B4" s="53">
        <f>B3+1</f>
        <v>45105</v>
      </c>
      <c r="C4" s="53" t="str">
        <f>IF(ISERROR(VLOOKUP(B4,Оп17_BYN→USD!$C$3:$C$19,1,0)),"Нет","Да")</f>
        <v>Нет</v>
      </c>
      <c r="D4" s="54">
        <f t="shared" ref="D4:D67" si="0">IF(MOD(YEAR(B4),4)=0,366,365)</f>
        <v>365</v>
      </c>
      <c r="E4" s="55">
        <f>('Все выпуски'!$D$4*'Все выпуски'!$D$8)*((VLOOKUP(IF(C4="Нет",VLOOKUP(A4,Оп17_BYN→USD!$A$2:$C$19,3,0),VLOOKUP((A4-1),Оп17_BYN→USD!$A$2:$C$19,3,0)),$B$2:$G$1505,5,0)-VLOOKUP(B4,$B$2:$G$1505,5,0))/365+(VLOOKUP(IF(C4="Нет",VLOOKUP(A4,Оп17_BYN→USD!$A$2:$C$19,3,0),VLOOKUP((A4-1),Оп17_BYN→USD!$A$2:$C$19,3,0)),$B$2:$G$1505,6,0)-VLOOKUP(B4,$B$2:$G$1505,6,0))/366)</f>
        <v>9.1660288638248932E-2</v>
      </c>
      <c r="F4" s="54">
        <f>COUNTIF(D5:$D$1505,365)</f>
        <v>1135</v>
      </c>
      <c r="G4" s="54">
        <f>COUNTIF(D5:$D$1505,366)</f>
        <v>366</v>
      </c>
      <c r="H4" s="50"/>
    </row>
    <row r="5" spans="1:8" x14ac:dyDescent="0.25">
      <c r="A5" s="54">
        <f>COUNTIF($C$3:C5,"Да")</f>
        <v>0</v>
      </c>
      <c r="B5" s="53">
        <f t="shared" ref="B5:B68" si="1">B4+1</f>
        <v>45106</v>
      </c>
      <c r="C5" s="53" t="str">
        <f>IF(ISERROR(VLOOKUP(B5,Оп17_BYN→USD!$C$3:$C$19,1,0)),"Нет","Да")</f>
        <v>Нет</v>
      </c>
      <c r="D5" s="54">
        <f t="shared" si="0"/>
        <v>365</v>
      </c>
      <c r="E5" s="55">
        <f>('Все выпуски'!$D$4*'Все выпуски'!$D$8)*((VLOOKUP(IF(C5="Нет",VLOOKUP(A5,Оп17_BYN→USD!$A$2:$C$19,3,0),VLOOKUP((A5-1),Оп17_BYN→USD!$A$2:$C$19,3,0)),$B$2:$G$1505,5,0)-VLOOKUP(B5,$B$2:$G$1505,5,0))/365+(VLOOKUP(IF(C5="Нет",VLOOKUP(A5,Оп17_BYN→USD!$A$2:$C$19,3,0),VLOOKUP((A5-1),Оп17_BYN→USD!$A$2:$C$19,3,0)),$B$2:$G$1505,6,0)-VLOOKUP(B5,$B$2:$G$1505,6,0))/366)</f>
        <v>0.13749043295737337</v>
      </c>
      <c r="F5" s="54">
        <f>COUNTIF(D6:$D$1505,365)</f>
        <v>1134</v>
      </c>
      <c r="G5" s="54">
        <f>COUNTIF(D6:$D$1505,366)</f>
        <v>366</v>
      </c>
      <c r="H5" s="50"/>
    </row>
    <row r="6" spans="1:8" x14ac:dyDescent="0.25">
      <c r="A6" s="54">
        <f>COUNTIF($C$3:C6,"Да")</f>
        <v>0</v>
      </c>
      <c r="B6" s="53">
        <f t="shared" si="1"/>
        <v>45107</v>
      </c>
      <c r="C6" s="53" t="str">
        <f>IF(ISERROR(VLOOKUP(B6,Оп17_BYN→USD!$C$3:$C$19,1,0)),"Нет","Да")</f>
        <v>Нет</v>
      </c>
      <c r="D6" s="54">
        <f t="shared" si="0"/>
        <v>365</v>
      </c>
      <c r="E6" s="55">
        <f>('Все выпуски'!$D$4*'Все выпуски'!$D$8)*((VLOOKUP(IF(C6="Нет",VLOOKUP(A6,Оп17_BYN→USD!$A$2:$C$19,3,0),VLOOKUP((A6-1),Оп17_BYN→USD!$A$2:$C$19,3,0)),$B$2:$G$1505,5,0)-VLOOKUP(B6,$B$2:$G$1505,5,0))/365+(VLOOKUP(IF(C6="Нет",VLOOKUP(A6,Оп17_BYN→USD!$A$2:$C$19,3,0),VLOOKUP((A6-1),Оп17_BYN→USD!$A$2:$C$19,3,0)),$B$2:$G$1505,6,0)-VLOOKUP(B6,$B$2:$G$1505,6,0))/366)</f>
        <v>0.18332057727649786</v>
      </c>
      <c r="F6" s="54">
        <f>COUNTIF(D7:$D$1505,365)</f>
        <v>1133</v>
      </c>
      <c r="G6" s="54">
        <f>COUNTIF(D7:$D$1505,366)</f>
        <v>366</v>
      </c>
      <c r="H6" s="50"/>
    </row>
    <row r="7" spans="1:8" x14ac:dyDescent="0.25">
      <c r="A7" s="54">
        <f>COUNTIF($C$3:C7,"Да")</f>
        <v>0</v>
      </c>
      <c r="B7" s="53">
        <f t="shared" si="1"/>
        <v>45108</v>
      </c>
      <c r="C7" s="53" t="str">
        <f>IF(ISERROR(VLOOKUP(B7,Оп17_BYN→USD!$C$3:$C$19,1,0)),"Нет","Да")</f>
        <v>Нет</v>
      </c>
      <c r="D7" s="54">
        <f t="shared" si="0"/>
        <v>365</v>
      </c>
      <c r="E7" s="55">
        <f>('Все выпуски'!$D$4*'Все выпуски'!$D$8)*((VLOOKUP(IF(C7="Нет",VLOOKUP(A7,Оп17_BYN→USD!$A$2:$C$19,3,0),VLOOKUP((A7-1),Оп17_BYN→USD!$A$2:$C$19,3,0)),$B$2:$G$1505,5,0)-VLOOKUP(B7,$B$2:$G$1505,5,0))/365+(VLOOKUP(IF(C7="Нет",VLOOKUP(A7,Оп17_BYN→USD!$A$2:$C$19,3,0),VLOOKUP((A7-1),Оп17_BYN→USD!$A$2:$C$19,3,0)),$B$2:$G$1505,6,0)-VLOOKUP(B7,$B$2:$G$1505,6,0))/366)</f>
        <v>0.2291507215956223</v>
      </c>
      <c r="F7" s="54">
        <f>COUNTIF(D8:$D$1505,365)</f>
        <v>1132</v>
      </c>
      <c r="G7" s="54">
        <f>COUNTIF(D8:$D$1505,366)</f>
        <v>366</v>
      </c>
      <c r="H7" s="50"/>
    </row>
    <row r="8" spans="1:8" x14ac:dyDescent="0.25">
      <c r="A8" s="54">
        <f>COUNTIF($C$3:C8,"Да")</f>
        <v>0</v>
      </c>
      <c r="B8" s="53">
        <f t="shared" si="1"/>
        <v>45109</v>
      </c>
      <c r="C8" s="53" t="str">
        <f>IF(ISERROR(VLOOKUP(B8,Оп17_BYN→USD!$C$3:$C$19,1,0)),"Нет","Да")</f>
        <v>Нет</v>
      </c>
      <c r="D8" s="54">
        <f t="shared" si="0"/>
        <v>365</v>
      </c>
      <c r="E8" s="55">
        <f>('Все выпуски'!$D$4*'Все выпуски'!$D$8)*((VLOOKUP(IF(C8="Нет",VLOOKUP(A8,Оп17_BYN→USD!$A$2:$C$19,3,0),VLOOKUP((A8-1),Оп17_BYN→USD!$A$2:$C$19,3,0)),$B$2:$G$1505,5,0)-VLOOKUP(B8,$B$2:$G$1505,5,0))/365+(VLOOKUP(IF(C8="Нет",VLOOKUP(A8,Оп17_BYN→USD!$A$2:$C$19,3,0),VLOOKUP((A8-1),Оп17_BYN→USD!$A$2:$C$19,3,0)),$B$2:$G$1505,6,0)-VLOOKUP(B8,$B$2:$G$1505,6,0))/366)</f>
        <v>0.27498086591474674</v>
      </c>
      <c r="F8" s="54">
        <f>COUNTIF(D9:$D$1505,365)</f>
        <v>1131</v>
      </c>
      <c r="G8" s="54">
        <f>COUNTIF(D9:$D$1505,366)</f>
        <v>366</v>
      </c>
      <c r="H8" s="50"/>
    </row>
    <row r="9" spans="1:8" x14ac:dyDescent="0.25">
      <c r="A9" s="54">
        <f>COUNTIF($C$3:C9,"Да")</f>
        <v>0</v>
      </c>
      <c r="B9" s="53">
        <f t="shared" si="1"/>
        <v>45110</v>
      </c>
      <c r="C9" s="53" t="str">
        <f>IF(ISERROR(VLOOKUP(B9,Оп17_BYN→USD!$C$3:$C$19,1,0)),"Нет","Да")</f>
        <v>Нет</v>
      </c>
      <c r="D9" s="54">
        <f t="shared" si="0"/>
        <v>365</v>
      </c>
      <c r="E9" s="55">
        <f>('Все выпуски'!$D$4*'Все выпуски'!$D$8)*((VLOOKUP(IF(C9="Нет",VLOOKUP(A9,Оп17_BYN→USD!$A$2:$C$19,3,0),VLOOKUP((A9-1),Оп17_BYN→USD!$A$2:$C$19,3,0)),$B$2:$G$1505,5,0)-VLOOKUP(B9,$B$2:$G$1505,5,0))/365+(VLOOKUP(IF(C9="Нет",VLOOKUP(A9,Оп17_BYN→USD!$A$2:$C$19,3,0),VLOOKUP((A9-1),Оп17_BYN→USD!$A$2:$C$19,3,0)),$B$2:$G$1505,6,0)-VLOOKUP(B9,$B$2:$G$1505,6,0))/366)</f>
        <v>0.32081101023387126</v>
      </c>
      <c r="F9" s="54">
        <f>COUNTIF(D10:$D$1505,365)</f>
        <v>1130</v>
      </c>
      <c r="G9" s="54">
        <f>COUNTIF(D10:$D$1505,366)</f>
        <v>366</v>
      </c>
      <c r="H9" s="50"/>
    </row>
    <row r="10" spans="1:8" x14ac:dyDescent="0.25">
      <c r="A10" s="54">
        <f>COUNTIF($C$3:C10,"Да")</f>
        <v>0</v>
      </c>
      <c r="B10" s="53">
        <f t="shared" si="1"/>
        <v>45111</v>
      </c>
      <c r="C10" s="53" t="str">
        <f>IF(ISERROR(VLOOKUP(B10,Оп17_BYN→USD!$C$3:$C$19,1,0)),"Нет","Да")</f>
        <v>Нет</v>
      </c>
      <c r="D10" s="54">
        <f t="shared" si="0"/>
        <v>365</v>
      </c>
      <c r="E10" s="55">
        <f>('Все выпуски'!$D$4*'Все выпуски'!$D$8)*((VLOOKUP(IF(C10="Нет",VLOOKUP(A10,Оп17_BYN→USD!$A$2:$C$19,3,0),VLOOKUP((A10-1),Оп17_BYN→USD!$A$2:$C$19,3,0)),$B$2:$G$1505,5,0)-VLOOKUP(B10,$B$2:$G$1505,5,0))/365+(VLOOKUP(IF(C10="Нет",VLOOKUP(A10,Оп17_BYN→USD!$A$2:$C$19,3,0),VLOOKUP((A10-1),Оп17_BYN→USD!$A$2:$C$19,3,0)),$B$2:$G$1505,6,0)-VLOOKUP(B10,$B$2:$G$1505,6,0))/366)</f>
        <v>0.36664115455299573</v>
      </c>
      <c r="F10" s="54">
        <f>COUNTIF(D11:$D$1505,365)</f>
        <v>1129</v>
      </c>
      <c r="G10" s="54">
        <f>COUNTIF(D11:$D$1505,366)</f>
        <v>366</v>
      </c>
      <c r="H10" s="50"/>
    </row>
    <row r="11" spans="1:8" x14ac:dyDescent="0.25">
      <c r="A11" s="54">
        <f>COUNTIF($C$3:C11,"Да")</f>
        <v>0</v>
      </c>
      <c r="B11" s="53">
        <f t="shared" si="1"/>
        <v>45112</v>
      </c>
      <c r="C11" s="53" t="str">
        <f>IF(ISERROR(VLOOKUP(B11,Оп17_BYN→USD!$C$3:$C$19,1,0)),"Нет","Да")</f>
        <v>Нет</v>
      </c>
      <c r="D11" s="54">
        <f t="shared" si="0"/>
        <v>365</v>
      </c>
      <c r="E11" s="55">
        <f>('Все выпуски'!$D$4*'Все выпуски'!$D$8)*((VLOOKUP(IF(C11="Нет",VLOOKUP(A11,Оп17_BYN→USD!$A$2:$C$19,3,0),VLOOKUP((A11-1),Оп17_BYN→USD!$A$2:$C$19,3,0)),$B$2:$G$1505,5,0)-VLOOKUP(B11,$B$2:$G$1505,5,0))/365+(VLOOKUP(IF(C11="Нет",VLOOKUP(A11,Оп17_BYN→USD!$A$2:$C$19,3,0),VLOOKUP((A11-1),Оп17_BYN→USD!$A$2:$C$19,3,0)),$B$2:$G$1505,6,0)-VLOOKUP(B11,$B$2:$G$1505,6,0))/366)</f>
        <v>0.41247129887212014</v>
      </c>
      <c r="F11" s="54">
        <f>COUNTIF(D12:$D$1505,365)</f>
        <v>1128</v>
      </c>
      <c r="G11" s="54">
        <f>COUNTIF(D12:$D$1505,366)</f>
        <v>366</v>
      </c>
      <c r="H11" s="50"/>
    </row>
    <row r="12" spans="1:8" x14ac:dyDescent="0.25">
      <c r="A12" s="54">
        <f>COUNTIF($C$3:C12,"Да")</f>
        <v>0</v>
      </c>
      <c r="B12" s="53">
        <f t="shared" si="1"/>
        <v>45113</v>
      </c>
      <c r="C12" s="53" t="str">
        <f>IF(ISERROR(VLOOKUP(B12,Оп17_BYN→USD!$C$3:$C$19,1,0)),"Нет","Да")</f>
        <v>Нет</v>
      </c>
      <c r="D12" s="54">
        <f t="shared" si="0"/>
        <v>365</v>
      </c>
      <c r="E12" s="55">
        <f>('Все выпуски'!$D$4*'Все выпуски'!$D$8)*((VLOOKUP(IF(C12="Нет",VLOOKUP(A12,Оп17_BYN→USD!$A$2:$C$19,3,0),VLOOKUP((A12-1),Оп17_BYN→USD!$A$2:$C$19,3,0)),$B$2:$G$1505,5,0)-VLOOKUP(B12,$B$2:$G$1505,5,0))/365+(VLOOKUP(IF(C12="Нет",VLOOKUP(A12,Оп17_BYN→USD!$A$2:$C$19,3,0),VLOOKUP((A12-1),Оп17_BYN→USD!$A$2:$C$19,3,0)),$B$2:$G$1505,6,0)-VLOOKUP(B12,$B$2:$G$1505,6,0))/366)</f>
        <v>0.45830144319124461</v>
      </c>
      <c r="F12" s="54">
        <f>COUNTIF(D13:$D$1505,365)</f>
        <v>1127</v>
      </c>
      <c r="G12" s="54">
        <f>COUNTIF(D13:$D$1505,366)</f>
        <v>366</v>
      </c>
      <c r="H12" s="50"/>
    </row>
    <row r="13" spans="1:8" x14ac:dyDescent="0.25">
      <c r="A13" s="54">
        <f>COUNTIF($C$3:C13,"Да")</f>
        <v>0</v>
      </c>
      <c r="B13" s="53">
        <f t="shared" si="1"/>
        <v>45114</v>
      </c>
      <c r="C13" s="53" t="str">
        <f>IF(ISERROR(VLOOKUP(B13,Оп17_BYN→USD!$C$3:$C$19,1,0)),"Нет","Да")</f>
        <v>Нет</v>
      </c>
      <c r="D13" s="54">
        <f t="shared" si="0"/>
        <v>365</v>
      </c>
      <c r="E13" s="55">
        <f>('Все выпуски'!$D$4*'Все выпуски'!$D$8)*((VLOOKUP(IF(C13="Нет",VLOOKUP(A13,Оп17_BYN→USD!$A$2:$C$19,3,0),VLOOKUP((A13-1),Оп17_BYN→USD!$A$2:$C$19,3,0)),$B$2:$G$1505,5,0)-VLOOKUP(B13,$B$2:$G$1505,5,0))/365+(VLOOKUP(IF(C13="Нет",VLOOKUP(A13,Оп17_BYN→USD!$A$2:$C$19,3,0),VLOOKUP((A13-1),Оп17_BYN→USD!$A$2:$C$19,3,0)),$B$2:$G$1505,6,0)-VLOOKUP(B13,$B$2:$G$1505,6,0))/366)</f>
        <v>0.50413158751036913</v>
      </c>
      <c r="F13" s="54">
        <f>COUNTIF(D14:$D$1505,365)</f>
        <v>1126</v>
      </c>
      <c r="G13" s="54">
        <f>COUNTIF(D14:$D$1505,366)</f>
        <v>366</v>
      </c>
      <c r="H13" s="50"/>
    </row>
    <row r="14" spans="1:8" x14ac:dyDescent="0.25">
      <c r="A14" s="54">
        <f>COUNTIF($C$3:C14,"Да")</f>
        <v>0</v>
      </c>
      <c r="B14" s="53">
        <f t="shared" si="1"/>
        <v>45115</v>
      </c>
      <c r="C14" s="53" t="str">
        <f>IF(ISERROR(VLOOKUP(B14,Оп17_BYN→USD!$C$3:$C$19,1,0)),"Нет","Да")</f>
        <v>Нет</v>
      </c>
      <c r="D14" s="54">
        <f t="shared" si="0"/>
        <v>365</v>
      </c>
      <c r="E14" s="55">
        <f>('Все выпуски'!$D$4*'Все выпуски'!$D$8)*((VLOOKUP(IF(C14="Нет",VLOOKUP(A14,Оп17_BYN→USD!$A$2:$C$19,3,0),VLOOKUP((A14-1),Оп17_BYN→USD!$A$2:$C$19,3,0)),$B$2:$G$1505,5,0)-VLOOKUP(B14,$B$2:$G$1505,5,0))/365+(VLOOKUP(IF(C14="Нет",VLOOKUP(A14,Оп17_BYN→USD!$A$2:$C$19,3,0),VLOOKUP((A14-1),Оп17_BYN→USD!$A$2:$C$19,3,0)),$B$2:$G$1505,6,0)-VLOOKUP(B14,$B$2:$G$1505,6,0))/366)</f>
        <v>0.54996173182949348</v>
      </c>
      <c r="F14" s="54">
        <f>COUNTIF(D15:$D$1505,365)</f>
        <v>1125</v>
      </c>
      <c r="G14" s="54">
        <f>COUNTIF(D15:$D$1505,366)</f>
        <v>366</v>
      </c>
      <c r="H14" s="50"/>
    </row>
    <row r="15" spans="1:8" x14ac:dyDescent="0.25">
      <c r="A15" s="54">
        <f>COUNTIF($C$3:C15,"Да")</f>
        <v>0</v>
      </c>
      <c r="B15" s="53">
        <f t="shared" si="1"/>
        <v>45116</v>
      </c>
      <c r="C15" s="53" t="str">
        <f>IF(ISERROR(VLOOKUP(B15,Оп17_BYN→USD!$C$3:$C$19,1,0)),"Нет","Да")</f>
        <v>Нет</v>
      </c>
      <c r="D15" s="54">
        <f t="shared" si="0"/>
        <v>365</v>
      </c>
      <c r="E15" s="55">
        <f>('Все выпуски'!$D$4*'Все выпуски'!$D$8)*((VLOOKUP(IF(C15="Нет",VLOOKUP(A15,Оп17_BYN→USD!$A$2:$C$19,3,0),VLOOKUP((A15-1),Оп17_BYN→USD!$A$2:$C$19,3,0)),$B$2:$G$1505,5,0)-VLOOKUP(B15,$B$2:$G$1505,5,0))/365+(VLOOKUP(IF(C15="Нет",VLOOKUP(A15,Оп17_BYN→USD!$A$2:$C$19,3,0),VLOOKUP((A15-1),Оп17_BYN→USD!$A$2:$C$19,3,0)),$B$2:$G$1505,6,0)-VLOOKUP(B15,$B$2:$G$1505,6,0))/366)</f>
        <v>0.59579187614861806</v>
      </c>
      <c r="F15" s="54">
        <f>COUNTIF(D16:$D$1505,365)</f>
        <v>1124</v>
      </c>
      <c r="G15" s="54">
        <f>COUNTIF(D16:$D$1505,366)</f>
        <v>366</v>
      </c>
      <c r="H15" s="50"/>
    </row>
    <row r="16" spans="1:8" x14ac:dyDescent="0.25">
      <c r="A16" s="54">
        <f>COUNTIF($C$3:C16,"Да")</f>
        <v>0</v>
      </c>
      <c r="B16" s="53">
        <f t="shared" si="1"/>
        <v>45117</v>
      </c>
      <c r="C16" s="53" t="str">
        <f>IF(ISERROR(VLOOKUP(B16,Оп17_BYN→USD!$C$3:$C$19,1,0)),"Нет","Да")</f>
        <v>Нет</v>
      </c>
      <c r="D16" s="54">
        <f t="shared" si="0"/>
        <v>365</v>
      </c>
      <c r="E16" s="55">
        <f>('Все выпуски'!$D$4*'Все выпуски'!$D$8)*((VLOOKUP(IF(C16="Нет",VLOOKUP(A16,Оп17_BYN→USD!$A$2:$C$19,3,0),VLOOKUP((A16-1),Оп17_BYN→USD!$A$2:$C$19,3,0)),$B$2:$G$1505,5,0)-VLOOKUP(B16,$B$2:$G$1505,5,0))/365+(VLOOKUP(IF(C16="Нет",VLOOKUP(A16,Оп17_BYN→USD!$A$2:$C$19,3,0),VLOOKUP((A16-1),Оп17_BYN→USD!$A$2:$C$19,3,0)),$B$2:$G$1505,6,0)-VLOOKUP(B16,$B$2:$G$1505,6,0))/366)</f>
        <v>0.64162202046774253</v>
      </c>
      <c r="F16" s="54">
        <f>COUNTIF(D17:$D$1505,365)</f>
        <v>1123</v>
      </c>
      <c r="G16" s="54">
        <f>COUNTIF(D17:$D$1505,366)</f>
        <v>366</v>
      </c>
      <c r="H16" s="50"/>
    </row>
    <row r="17" spans="1:8" x14ac:dyDescent="0.25">
      <c r="A17" s="54">
        <f>COUNTIF($C$3:C17,"Да")</f>
        <v>0</v>
      </c>
      <c r="B17" s="53">
        <f t="shared" si="1"/>
        <v>45118</v>
      </c>
      <c r="C17" s="53" t="str">
        <f>IF(ISERROR(VLOOKUP(B17,Оп17_BYN→USD!$C$3:$C$19,1,0)),"Нет","Да")</f>
        <v>Нет</v>
      </c>
      <c r="D17" s="54">
        <f t="shared" si="0"/>
        <v>365</v>
      </c>
      <c r="E17" s="55">
        <f>('Все выпуски'!$D$4*'Все выпуски'!$D$8)*((VLOOKUP(IF(C17="Нет",VLOOKUP(A17,Оп17_BYN→USD!$A$2:$C$19,3,0),VLOOKUP((A17-1),Оп17_BYN→USD!$A$2:$C$19,3,0)),$B$2:$G$1505,5,0)-VLOOKUP(B17,$B$2:$G$1505,5,0))/365+(VLOOKUP(IF(C17="Нет",VLOOKUP(A17,Оп17_BYN→USD!$A$2:$C$19,3,0),VLOOKUP((A17-1),Оп17_BYN→USD!$A$2:$C$19,3,0)),$B$2:$G$1505,6,0)-VLOOKUP(B17,$B$2:$G$1505,6,0))/366)</f>
        <v>0.68745216478686688</v>
      </c>
      <c r="F17" s="54">
        <f>COUNTIF(D18:$D$1505,365)</f>
        <v>1122</v>
      </c>
      <c r="G17" s="54">
        <f>COUNTIF(D18:$D$1505,366)</f>
        <v>366</v>
      </c>
      <c r="H17" s="50"/>
    </row>
    <row r="18" spans="1:8" x14ac:dyDescent="0.25">
      <c r="A18" s="54">
        <f>COUNTIF($C$3:C18,"Да")</f>
        <v>0</v>
      </c>
      <c r="B18" s="53">
        <f t="shared" si="1"/>
        <v>45119</v>
      </c>
      <c r="C18" s="53" t="str">
        <f>IF(ISERROR(VLOOKUP(B18,Оп17_BYN→USD!$C$3:$C$19,1,0)),"Нет","Да")</f>
        <v>Нет</v>
      </c>
      <c r="D18" s="54">
        <f t="shared" si="0"/>
        <v>365</v>
      </c>
      <c r="E18" s="55">
        <f>('Все выпуски'!$D$4*'Все выпуски'!$D$8)*((VLOOKUP(IF(C18="Нет",VLOOKUP(A18,Оп17_BYN→USD!$A$2:$C$19,3,0),VLOOKUP((A18-1),Оп17_BYN→USD!$A$2:$C$19,3,0)),$B$2:$G$1505,5,0)-VLOOKUP(B18,$B$2:$G$1505,5,0))/365+(VLOOKUP(IF(C18="Нет",VLOOKUP(A18,Оп17_BYN→USD!$A$2:$C$19,3,0),VLOOKUP((A18-1),Оп17_BYN→USD!$A$2:$C$19,3,0)),$B$2:$G$1505,6,0)-VLOOKUP(B18,$B$2:$G$1505,6,0))/366)</f>
        <v>0.73328230910599146</v>
      </c>
      <c r="F18" s="54">
        <f>COUNTIF(D19:$D$1505,365)</f>
        <v>1121</v>
      </c>
      <c r="G18" s="54">
        <f>COUNTIF(D19:$D$1505,366)</f>
        <v>366</v>
      </c>
      <c r="H18" s="50"/>
    </row>
    <row r="19" spans="1:8" x14ac:dyDescent="0.25">
      <c r="A19" s="54">
        <f>COUNTIF($C$3:C19,"Да")</f>
        <v>0</v>
      </c>
      <c r="B19" s="53">
        <f t="shared" si="1"/>
        <v>45120</v>
      </c>
      <c r="C19" s="53" t="str">
        <f>IF(ISERROR(VLOOKUP(B19,Оп17_BYN→USD!$C$3:$C$19,1,0)),"Нет","Да")</f>
        <v>Нет</v>
      </c>
      <c r="D19" s="54">
        <f t="shared" si="0"/>
        <v>365</v>
      </c>
      <c r="E19" s="55">
        <f>('Все выпуски'!$D$4*'Все выпуски'!$D$8)*((VLOOKUP(IF(C19="Нет",VLOOKUP(A19,Оп17_BYN→USD!$A$2:$C$19,3,0),VLOOKUP((A19-1),Оп17_BYN→USD!$A$2:$C$19,3,0)),$B$2:$G$1505,5,0)-VLOOKUP(B19,$B$2:$G$1505,5,0))/365+(VLOOKUP(IF(C19="Нет",VLOOKUP(A19,Оп17_BYN→USD!$A$2:$C$19,3,0),VLOOKUP((A19-1),Оп17_BYN→USD!$A$2:$C$19,3,0)),$B$2:$G$1505,6,0)-VLOOKUP(B19,$B$2:$G$1505,6,0))/366)</f>
        <v>0.77911245342511593</v>
      </c>
      <c r="F19" s="54">
        <f>COUNTIF(D20:$D$1505,365)</f>
        <v>1120</v>
      </c>
      <c r="G19" s="54">
        <f>COUNTIF(D20:$D$1505,366)</f>
        <v>366</v>
      </c>
      <c r="H19" s="50"/>
    </row>
    <row r="20" spans="1:8" x14ac:dyDescent="0.25">
      <c r="A20" s="54">
        <f>COUNTIF($C$3:C20,"Да")</f>
        <v>0</v>
      </c>
      <c r="B20" s="53">
        <f t="shared" si="1"/>
        <v>45121</v>
      </c>
      <c r="C20" s="53" t="str">
        <f>IF(ISERROR(VLOOKUP(B20,Оп17_BYN→USD!$C$3:$C$19,1,0)),"Нет","Да")</f>
        <v>Нет</v>
      </c>
      <c r="D20" s="54">
        <f t="shared" si="0"/>
        <v>365</v>
      </c>
      <c r="E20" s="55">
        <f>('Все выпуски'!$D$4*'Все выпуски'!$D$8)*((VLOOKUP(IF(C20="Нет",VLOOKUP(A20,Оп17_BYN→USD!$A$2:$C$19,3,0),VLOOKUP((A20-1),Оп17_BYN→USD!$A$2:$C$19,3,0)),$B$2:$G$1505,5,0)-VLOOKUP(B20,$B$2:$G$1505,5,0))/365+(VLOOKUP(IF(C20="Нет",VLOOKUP(A20,Оп17_BYN→USD!$A$2:$C$19,3,0),VLOOKUP((A20-1),Оп17_BYN→USD!$A$2:$C$19,3,0)),$B$2:$G$1505,6,0)-VLOOKUP(B20,$B$2:$G$1505,6,0))/366)</f>
        <v>0.82494259774424028</v>
      </c>
      <c r="F20" s="54">
        <f>COUNTIF(D21:$D$1505,365)</f>
        <v>1119</v>
      </c>
      <c r="G20" s="54">
        <f>COUNTIF(D21:$D$1505,366)</f>
        <v>366</v>
      </c>
      <c r="H20" s="50"/>
    </row>
    <row r="21" spans="1:8" x14ac:dyDescent="0.25">
      <c r="A21" s="54">
        <f>COUNTIF($C$3:C21,"Да")</f>
        <v>0</v>
      </c>
      <c r="B21" s="53">
        <f t="shared" si="1"/>
        <v>45122</v>
      </c>
      <c r="C21" s="53" t="str">
        <f>IF(ISERROR(VLOOKUP(B21,Оп17_BYN→USD!$C$3:$C$19,1,0)),"Нет","Да")</f>
        <v>Нет</v>
      </c>
      <c r="D21" s="54">
        <f t="shared" si="0"/>
        <v>365</v>
      </c>
      <c r="E21" s="55">
        <f>('Все выпуски'!$D$4*'Все выпуски'!$D$8)*((VLOOKUP(IF(C21="Нет",VLOOKUP(A21,Оп17_BYN→USD!$A$2:$C$19,3,0),VLOOKUP((A21-1),Оп17_BYN→USD!$A$2:$C$19,3,0)),$B$2:$G$1505,5,0)-VLOOKUP(B21,$B$2:$G$1505,5,0))/365+(VLOOKUP(IF(C21="Нет",VLOOKUP(A21,Оп17_BYN→USD!$A$2:$C$19,3,0),VLOOKUP((A21-1),Оп17_BYN→USD!$A$2:$C$19,3,0)),$B$2:$G$1505,6,0)-VLOOKUP(B21,$B$2:$G$1505,6,0))/366)</f>
        <v>0.87077274206336486</v>
      </c>
      <c r="F21" s="54">
        <f>COUNTIF(D22:$D$1505,365)</f>
        <v>1118</v>
      </c>
      <c r="G21" s="54">
        <f>COUNTIF(D22:$D$1505,366)</f>
        <v>366</v>
      </c>
      <c r="H21" s="50"/>
    </row>
    <row r="22" spans="1:8" x14ac:dyDescent="0.25">
      <c r="A22" s="54">
        <f>COUNTIF($C$3:C22,"Да")</f>
        <v>0</v>
      </c>
      <c r="B22" s="53">
        <f t="shared" si="1"/>
        <v>45123</v>
      </c>
      <c r="C22" s="53" t="str">
        <f>IF(ISERROR(VLOOKUP(B22,Оп17_BYN→USD!$C$3:$C$19,1,0)),"Нет","Да")</f>
        <v>Нет</v>
      </c>
      <c r="D22" s="54">
        <f t="shared" si="0"/>
        <v>365</v>
      </c>
      <c r="E22" s="55">
        <f>('Все выпуски'!$D$4*'Все выпуски'!$D$8)*((VLOOKUP(IF(C22="Нет",VLOOKUP(A22,Оп17_BYN→USD!$A$2:$C$19,3,0),VLOOKUP((A22-1),Оп17_BYN→USD!$A$2:$C$19,3,0)),$B$2:$G$1505,5,0)-VLOOKUP(B22,$B$2:$G$1505,5,0))/365+(VLOOKUP(IF(C22="Нет",VLOOKUP(A22,Оп17_BYN→USD!$A$2:$C$19,3,0),VLOOKUP((A22-1),Оп17_BYN→USD!$A$2:$C$19,3,0)),$B$2:$G$1505,6,0)-VLOOKUP(B22,$B$2:$G$1505,6,0))/366)</f>
        <v>0.91660288638248921</v>
      </c>
      <c r="F22" s="54">
        <f>COUNTIF(D23:$D$1505,365)</f>
        <v>1117</v>
      </c>
      <c r="G22" s="54">
        <f>COUNTIF(D23:$D$1505,366)</f>
        <v>366</v>
      </c>
      <c r="H22" s="50"/>
    </row>
    <row r="23" spans="1:8" x14ac:dyDescent="0.25">
      <c r="A23" s="54">
        <f>COUNTIF($C$3:C23,"Да")</f>
        <v>0</v>
      </c>
      <c r="B23" s="53">
        <f t="shared" si="1"/>
        <v>45124</v>
      </c>
      <c r="C23" s="53" t="str">
        <f>IF(ISERROR(VLOOKUP(B23,Оп17_BYN→USD!$C$3:$C$19,1,0)),"Нет","Да")</f>
        <v>Нет</v>
      </c>
      <c r="D23" s="54">
        <f t="shared" si="0"/>
        <v>365</v>
      </c>
      <c r="E23" s="55">
        <f>('Все выпуски'!$D$4*'Все выпуски'!$D$8)*((VLOOKUP(IF(C23="Нет",VLOOKUP(A23,Оп17_BYN→USD!$A$2:$C$19,3,0),VLOOKUP((A23-1),Оп17_BYN→USD!$A$2:$C$19,3,0)),$B$2:$G$1505,5,0)-VLOOKUP(B23,$B$2:$G$1505,5,0))/365+(VLOOKUP(IF(C23="Нет",VLOOKUP(A23,Оп17_BYN→USD!$A$2:$C$19,3,0),VLOOKUP((A23-1),Оп17_BYN→USD!$A$2:$C$19,3,0)),$B$2:$G$1505,6,0)-VLOOKUP(B23,$B$2:$G$1505,6,0))/366)</f>
        <v>0.96243303070161368</v>
      </c>
      <c r="F23" s="54">
        <f>COUNTIF(D24:$D$1505,365)</f>
        <v>1116</v>
      </c>
      <c r="G23" s="54">
        <f>COUNTIF(D24:$D$1505,366)</f>
        <v>366</v>
      </c>
      <c r="H23" s="50"/>
    </row>
    <row r="24" spans="1:8" x14ac:dyDescent="0.25">
      <c r="A24" s="54">
        <f>COUNTIF($C$3:C24,"Да")</f>
        <v>0</v>
      </c>
      <c r="B24" s="53">
        <f t="shared" si="1"/>
        <v>45125</v>
      </c>
      <c r="C24" s="53" t="str">
        <f>IF(ISERROR(VLOOKUP(B24,Оп17_BYN→USD!$C$3:$C$19,1,0)),"Нет","Да")</f>
        <v>Нет</v>
      </c>
      <c r="D24" s="54">
        <f t="shared" si="0"/>
        <v>365</v>
      </c>
      <c r="E24" s="55">
        <f>('Все выпуски'!$D$4*'Все выпуски'!$D$8)*((VLOOKUP(IF(C24="Нет",VLOOKUP(A24,Оп17_BYN→USD!$A$2:$C$19,3,0),VLOOKUP((A24-1),Оп17_BYN→USD!$A$2:$C$19,3,0)),$B$2:$G$1505,5,0)-VLOOKUP(B24,$B$2:$G$1505,5,0))/365+(VLOOKUP(IF(C24="Нет",VLOOKUP(A24,Оп17_BYN→USD!$A$2:$C$19,3,0),VLOOKUP((A24-1),Оп17_BYN→USD!$A$2:$C$19,3,0)),$B$2:$G$1505,6,0)-VLOOKUP(B24,$B$2:$G$1505,6,0))/366)</f>
        <v>1.0082631750207383</v>
      </c>
      <c r="F24" s="54">
        <f>COUNTIF(D25:$D$1505,365)</f>
        <v>1115</v>
      </c>
      <c r="G24" s="54">
        <f>COUNTIF(D25:$D$1505,366)</f>
        <v>366</v>
      </c>
      <c r="H24" s="50"/>
    </row>
    <row r="25" spans="1:8" x14ac:dyDescent="0.25">
      <c r="A25" s="54">
        <f>COUNTIF($C$3:C25,"Да")</f>
        <v>0</v>
      </c>
      <c r="B25" s="53">
        <f t="shared" si="1"/>
        <v>45126</v>
      </c>
      <c r="C25" s="53" t="str">
        <f>IF(ISERROR(VLOOKUP(B25,Оп17_BYN→USD!$C$3:$C$19,1,0)),"Нет","Да")</f>
        <v>Нет</v>
      </c>
      <c r="D25" s="54">
        <f t="shared" si="0"/>
        <v>365</v>
      </c>
      <c r="E25" s="55">
        <f>('Все выпуски'!$D$4*'Все выпуски'!$D$8)*((VLOOKUP(IF(C25="Нет",VLOOKUP(A25,Оп17_BYN→USD!$A$2:$C$19,3,0),VLOOKUP((A25-1),Оп17_BYN→USD!$A$2:$C$19,3,0)),$B$2:$G$1505,5,0)-VLOOKUP(B25,$B$2:$G$1505,5,0))/365+(VLOOKUP(IF(C25="Нет",VLOOKUP(A25,Оп17_BYN→USD!$A$2:$C$19,3,0),VLOOKUP((A25-1),Оп17_BYN→USD!$A$2:$C$19,3,0)),$B$2:$G$1505,6,0)-VLOOKUP(B25,$B$2:$G$1505,6,0))/366)</f>
        <v>1.0540933193398627</v>
      </c>
      <c r="F25" s="54">
        <f>COUNTIF(D26:$D$1505,365)</f>
        <v>1114</v>
      </c>
      <c r="G25" s="54">
        <f>COUNTIF(D26:$D$1505,366)</f>
        <v>366</v>
      </c>
      <c r="H25" s="50"/>
    </row>
    <row r="26" spans="1:8" x14ac:dyDescent="0.25">
      <c r="A26" s="54">
        <f>COUNTIF($C$3:C26,"Да")</f>
        <v>0</v>
      </c>
      <c r="B26" s="53">
        <f t="shared" si="1"/>
        <v>45127</v>
      </c>
      <c r="C26" s="53" t="str">
        <f>IF(ISERROR(VLOOKUP(B26,Оп17_BYN→USD!$C$3:$C$19,1,0)),"Нет","Да")</f>
        <v>Нет</v>
      </c>
      <c r="D26" s="54">
        <f t="shared" si="0"/>
        <v>365</v>
      </c>
      <c r="E26" s="55">
        <f>('Все выпуски'!$D$4*'Все выпуски'!$D$8)*((VLOOKUP(IF(C26="Нет",VLOOKUP(A26,Оп17_BYN→USD!$A$2:$C$19,3,0),VLOOKUP((A26-1),Оп17_BYN→USD!$A$2:$C$19,3,0)),$B$2:$G$1505,5,0)-VLOOKUP(B26,$B$2:$G$1505,5,0))/365+(VLOOKUP(IF(C26="Нет",VLOOKUP(A26,Оп17_BYN→USD!$A$2:$C$19,3,0),VLOOKUP((A26-1),Оп17_BYN→USD!$A$2:$C$19,3,0)),$B$2:$G$1505,6,0)-VLOOKUP(B26,$B$2:$G$1505,6,0))/366)</f>
        <v>1.099923463658987</v>
      </c>
      <c r="F26" s="54">
        <f>COUNTIF(D27:$D$1505,365)</f>
        <v>1113</v>
      </c>
      <c r="G26" s="54">
        <f>COUNTIF(D27:$D$1505,366)</f>
        <v>366</v>
      </c>
      <c r="H26" s="50"/>
    </row>
    <row r="27" spans="1:8" x14ac:dyDescent="0.25">
      <c r="A27" s="54">
        <f>COUNTIF($C$3:C27,"Да")</f>
        <v>0</v>
      </c>
      <c r="B27" s="53">
        <f t="shared" si="1"/>
        <v>45128</v>
      </c>
      <c r="C27" s="53" t="str">
        <f>IF(ISERROR(VLOOKUP(B27,Оп17_BYN→USD!$C$3:$C$19,1,0)),"Нет","Да")</f>
        <v>Нет</v>
      </c>
      <c r="D27" s="54">
        <f t="shared" si="0"/>
        <v>365</v>
      </c>
      <c r="E27" s="55">
        <f>('Все выпуски'!$D$4*'Все выпуски'!$D$8)*((VLOOKUP(IF(C27="Нет",VLOOKUP(A27,Оп17_BYN→USD!$A$2:$C$19,3,0),VLOOKUP((A27-1),Оп17_BYN→USD!$A$2:$C$19,3,0)),$B$2:$G$1505,5,0)-VLOOKUP(B27,$B$2:$G$1505,5,0))/365+(VLOOKUP(IF(C27="Нет",VLOOKUP(A27,Оп17_BYN→USD!$A$2:$C$19,3,0),VLOOKUP((A27-1),Оп17_BYN→USD!$A$2:$C$19,3,0)),$B$2:$G$1505,6,0)-VLOOKUP(B27,$B$2:$G$1505,6,0))/366)</f>
        <v>1.1457536079781114</v>
      </c>
      <c r="F27" s="54">
        <f>COUNTIF(D28:$D$1505,365)</f>
        <v>1112</v>
      </c>
      <c r="G27" s="54">
        <f>COUNTIF(D28:$D$1505,366)</f>
        <v>366</v>
      </c>
      <c r="H27" s="50"/>
    </row>
    <row r="28" spans="1:8" x14ac:dyDescent="0.25">
      <c r="A28" s="54">
        <f>COUNTIF($C$3:C28,"Да")</f>
        <v>0</v>
      </c>
      <c r="B28" s="53">
        <f t="shared" si="1"/>
        <v>45129</v>
      </c>
      <c r="C28" s="53" t="str">
        <f>IF(ISERROR(VLOOKUP(B28,Оп17_BYN→USD!$C$3:$C$19,1,0)),"Нет","Да")</f>
        <v>Нет</v>
      </c>
      <c r="D28" s="54">
        <f t="shared" si="0"/>
        <v>365</v>
      </c>
      <c r="E28" s="55">
        <f>('Все выпуски'!$D$4*'Все выпуски'!$D$8)*((VLOOKUP(IF(C28="Нет",VLOOKUP(A28,Оп17_BYN→USD!$A$2:$C$19,3,0),VLOOKUP((A28-1),Оп17_BYN→USD!$A$2:$C$19,3,0)),$B$2:$G$1505,5,0)-VLOOKUP(B28,$B$2:$G$1505,5,0))/365+(VLOOKUP(IF(C28="Нет",VLOOKUP(A28,Оп17_BYN→USD!$A$2:$C$19,3,0),VLOOKUP((A28-1),Оп17_BYN→USD!$A$2:$C$19,3,0)),$B$2:$G$1505,6,0)-VLOOKUP(B28,$B$2:$G$1505,6,0))/366)</f>
        <v>1.1915837522972361</v>
      </c>
      <c r="F28" s="54">
        <f>COUNTIF(D29:$D$1505,365)</f>
        <v>1111</v>
      </c>
      <c r="G28" s="54">
        <f>COUNTIF(D29:$D$1505,366)</f>
        <v>366</v>
      </c>
      <c r="H28" s="50"/>
    </row>
    <row r="29" spans="1:8" x14ac:dyDescent="0.25">
      <c r="A29" s="54">
        <f>COUNTIF($C$3:C29,"Да")</f>
        <v>0</v>
      </c>
      <c r="B29" s="53">
        <f t="shared" si="1"/>
        <v>45130</v>
      </c>
      <c r="C29" s="53" t="str">
        <f>IF(ISERROR(VLOOKUP(B29,Оп17_BYN→USD!$C$3:$C$19,1,0)),"Нет","Да")</f>
        <v>Нет</v>
      </c>
      <c r="D29" s="54">
        <f t="shared" si="0"/>
        <v>365</v>
      </c>
      <c r="E29" s="55">
        <f>('Все выпуски'!$D$4*'Все выпуски'!$D$8)*((VLOOKUP(IF(C29="Нет",VLOOKUP(A29,Оп17_BYN→USD!$A$2:$C$19,3,0),VLOOKUP((A29-1),Оп17_BYN→USD!$A$2:$C$19,3,0)),$B$2:$G$1505,5,0)-VLOOKUP(B29,$B$2:$G$1505,5,0))/365+(VLOOKUP(IF(C29="Нет",VLOOKUP(A29,Оп17_BYN→USD!$A$2:$C$19,3,0),VLOOKUP((A29-1),Оп17_BYN→USD!$A$2:$C$19,3,0)),$B$2:$G$1505,6,0)-VLOOKUP(B29,$B$2:$G$1505,6,0))/366)</f>
        <v>1.2374138966163606</v>
      </c>
      <c r="F29" s="54">
        <f>COUNTIF(D30:$D$1505,365)</f>
        <v>1110</v>
      </c>
      <c r="G29" s="54">
        <f>COUNTIF(D30:$D$1505,366)</f>
        <v>366</v>
      </c>
      <c r="H29" s="50"/>
    </row>
    <row r="30" spans="1:8" x14ac:dyDescent="0.25">
      <c r="A30" s="54">
        <f>COUNTIF($C$3:C30,"Да")</f>
        <v>0</v>
      </c>
      <c r="B30" s="53">
        <f t="shared" si="1"/>
        <v>45131</v>
      </c>
      <c r="C30" s="53" t="str">
        <f>IF(ISERROR(VLOOKUP(B30,Оп17_BYN→USD!$C$3:$C$19,1,0)),"Нет","Да")</f>
        <v>Нет</v>
      </c>
      <c r="D30" s="54">
        <f t="shared" si="0"/>
        <v>365</v>
      </c>
      <c r="E30" s="55">
        <f>('Все выпуски'!$D$4*'Все выпуски'!$D$8)*((VLOOKUP(IF(C30="Нет",VLOOKUP(A30,Оп17_BYN→USD!$A$2:$C$19,3,0),VLOOKUP((A30-1),Оп17_BYN→USD!$A$2:$C$19,3,0)),$B$2:$G$1505,5,0)-VLOOKUP(B30,$B$2:$G$1505,5,0))/365+(VLOOKUP(IF(C30="Нет",VLOOKUP(A30,Оп17_BYN→USD!$A$2:$C$19,3,0),VLOOKUP((A30-1),Оп17_BYN→USD!$A$2:$C$19,3,0)),$B$2:$G$1505,6,0)-VLOOKUP(B30,$B$2:$G$1505,6,0))/366)</f>
        <v>1.2832440409354851</v>
      </c>
      <c r="F30" s="54">
        <f>COUNTIF(D31:$D$1505,365)</f>
        <v>1109</v>
      </c>
      <c r="G30" s="54">
        <f>COUNTIF(D31:$D$1505,366)</f>
        <v>366</v>
      </c>
      <c r="H30" s="50"/>
    </row>
    <row r="31" spans="1:8" x14ac:dyDescent="0.25">
      <c r="A31" s="54">
        <f>COUNTIF($C$3:C31,"Да")</f>
        <v>0</v>
      </c>
      <c r="B31" s="53">
        <f t="shared" si="1"/>
        <v>45132</v>
      </c>
      <c r="C31" s="53" t="str">
        <f>IF(ISERROR(VLOOKUP(B31,Оп17_BYN→USD!$C$3:$C$19,1,0)),"Нет","Да")</f>
        <v>Нет</v>
      </c>
      <c r="D31" s="54">
        <f t="shared" si="0"/>
        <v>365</v>
      </c>
      <c r="E31" s="55">
        <f>('Все выпуски'!$D$4*'Все выпуски'!$D$8)*((VLOOKUP(IF(C31="Нет",VLOOKUP(A31,Оп17_BYN→USD!$A$2:$C$19,3,0),VLOOKUP((A31-1),Оп17_BYN→USD!$A$2:$C$19,3,0)),$B$2:$G$1505,5,0)-VLOOKUP(B31,$B$2:$G$1505,5,0))/365+(VLOOKUP(IF(C31="Нет",VLOOKUP(A31,Оп17_BYN→USD!$A$2:$C$19,3,0),VLOOKUP((A31-1),Оп17_BYN→USD!$A$2:$C$19,3,0)),$B$2:$G$1505,6,0)-VLOOKUP(B31,$B$2:$G$1505,6,0))/366)</f>
        <v>1.3290741852546095</v>
      </c>
      <c r="F31" s="54">
        <f>COUNTIF(D32:$D$1505,365)</f>
        <v>1108</v>
      </c>
      <c r="G31" s="54">
        <f>COUNTIF(D32:$D$1505,366)</f>
        <v>366</v>
      </c>
      <c r="H31" s="50"/>
    </row>
    <row r="32" spans="1:8" x14ac:dyDescent="0.25">
      <c r="A32" s="54">
        <f>COUNTIF($C$3:C32,"Да")</f>
        <v>0</v>
      </c>
      <c r="B32" s="53">
        <f t="shared" si="1"/>
        <v>45133</v>
      </c>
      <c r="C32" s="53" t="str">
        <f>IF(ISERROR(VLOOKUP(B32,Оп17_BYN→USD!$C$3:$C$19,1,0)),"Нет","Да")</f>
        <v>Нет</v>
      </c>
      <c r="D32" s="54">
        <f t="shared" si="0"/>
        <v>365</v>
      </c>
      <c r="E32" s="55">
        <f>('Все выпуски'!$D$4*'Все выпуски'!$D$8)*((VLOOKUP(IF(C32="Нет",VLOOKUP(A32,Оп17_BYN→USD!$A$2:$C$19,3,0),VLOOKUP((A32-1),Оп17_BYN→USD!$A$2:$C$19,3,0)),$B$2:$G$1505,5,0)-VLOOKUP(B32,$B$2:$G$1505,5,0))/365+(VLOOKUP(IF(C32="Нет",VLOOKUP(A32,Оп17_BYN→USD!$A$2:$C$19,3,0),VLOOKUP((A32-1),Оп17_BYN→USD!$A$2:$C$19,3,0)),$B$2:$G$1505,6,0)-VLOOKUP(B32,$B$2:$G$1505,6,0))/366)</f>
        <v>1.3749043295737338</v>
      </c>
      <c r="F32" s="54">
        <f>COUNTIF(D33:$D$1505,365)</f>
        <v>1107</v>
      </c>
      <c r="G32" s="54">
        <f>COUNTIF(D33:$D$1505,366)</f>
        <v>366</v>
      </c>
      <c r="H32" s="50"/>
    </row>
    <row r="33" spans="1:8" x14ac:dyDescent="0.25">
      <c r="A33" s="54">
        <f>COUNTIF($C$3:C33,"Да")</f>
        <v>0</v>
      </c>
      <c r="B33" s="53">
        <f t="shared" si="1"/>
        <v>45134</v>
      </c>
      <c r="C33" s="53" t="str">
        <f>IF(ISERROR(VLOOKUP(B33,Оп17_BYN→USD!$C$3:$C$19,1,0)),"Нет","Да")</f>
        <v>Нет</v>
      </c>
      <c r="D33" s="54">
        <f t="shared" si="0"/>
        <v>365</v>
      </c>
      <c r="E33" s="55">
        <f>('Все выпуски'!$D$4*'Все выпуски'!$D$8)*((VLOOKUP(IF(C33="Нет",VLOOKUP(A33,Оп17_BYN→USD!$A$2:$C$19,3,0),VLOOKUP((A33-1),Оп17_BYN→USD!$A$2:$C$19,3,0)),$B$2:$G$1505,5,0)-VLOOKUP(B33,$B$2:$G$1505,5,0))/365+(VLOOKUP(IF(C33="Нет",VLOOKUP(A33,Оп17_BYN→USD!$A$2:$C$19,3,0),VLOOKUP((A33-1),Оп17_BYN→USD!$A$2:$C$19,3,0)),$B$2:$G$1505,6,0)-VLOOKUP(B33,$B$2:$G$1505,6,0))/366)</f>
        <v>1.4207344738928582</v>
      </c>
      <c r="F33" s="54">
        <f>COUNTIF(D34:$D$1505,365)</f>
        <v>1106</v>
      </c>
      <c r="G33" s="54">
        <f>COUNTIF(D34:$D$1505,366)</f>
        <v>366</v>
      </c>
      <c r="H33" s="50"/>
    </row>
    <row r="34" spans="1:8" x14ac:dyDescent="0.25">
      <c r="A34" s="54">
        <f>COUNTIF($C$3:C34,"Да")</f>
        <v>0</v>
      </c>
      <c r="B34" s="53">
        <f t="shared" si="1"/>
        <v>45135</v>
      </c>
      <c r="C34" s="53" t="str">
        <f>IF(ISERROR(VLOOKUP(B34,Оп17_BYN→USD!$C$3:$C$19,1,0)),"Нет","Да")</f>
        <v>Нет</v>
      </c>
      <c r="D34" s="54">
        <f t="shared" si="0"/>
        <v>365</v>
      </c>
      <c r="E34" s="55">
        <f>('Все выпуски'!$D$4*'Все выпуски'!$D$8)*((VLOOKUP(IF(C34="Нет",VLOOKUP(A34,Оп17_BYN→USD!$A$2:$C$19,3,0),VLOOKUP((A34-1),Оп17_BYN→USD!$A$2:$C$19,3,0)),$B$2:$G$1505,5,0)-VLOOKUP(B34,$B$2:$G$1505,5,0))/365+(VLOOKUP(IF(C34="Нет",VLOOKUP(A34,Оп17_BYN→USD!$A$2:$C$19,3,0),VLOOKUP((A34-1),Оп17_BYN→USD!$A$2:$C$19,3,0)),$B$2:$G$1505,6,0)-VLOOKUP(B34,$B$2:$G$1505,6,0))/366)</f>
        <v>1.4665646182119829</v>
      </c>
      <c r="F34" s="54">
        <f>COUNTIF(D35:$D$1505,365)</f>
        <v>1105</v>
      </c>
      <c r="G34" s="54">
        <f>COUNTIF(D35:$D$1505,366)</f>
        <v>366</v>
      </c>
      <c r="H34" s="50"/>
    </row>
    <row r="35" spans="1:8" x14ac:dyDescent="0.25">
      <c r="A35" s="54">
        <f>COUNTIF($C$3:C35,"Да")</f>
        <v>0</v>
      </c>
      <c r="B35" s="53">
        <f t="shared" si="1"/>
        <v>45136</v>
      </c>
      <c r="C35" s="53" t="str">
        <f>IF(ISERROR(VLOOKUP(B35,Оп17_BYN→USD!$C$3:$C$19,1,0)),"Нет","Да")</f>
        <v>Нет</v>
      </c>
      <c r="D35" s="54">
        <f t="shared" si="0"/>
        <v>365</v>
      </c>
      <c r="E35" s="55">
        <f>('Все выпуски'!$D$4*'Все выпуски'!$D$8)*((VLOOKUP(IF(C35="Нет",VLOOKUP(A35,Оп17_BYN→USD!$A$2:$C$19,3,0),VLOOKUP((A35-1),Оп17_BYN→USD!$A$2:$C$19,3,0)),$B$2:$G$1505,5,0)-VLOOKUP(B35,$B$2:$G$1505,5,0))/365+(VLOOKUP(IF(C35="Нет",VLOOKUP(A35,Оп17_BYN→USD!$A$2:$C$19,3,0),VLOOKUP((A35-1),Оп17_BYN→USD!$A$2:$C$19,3,0)),$B$2:$G$1505,6,0)-VLOOKUP(B35,$B$2:$G$1505,6,0))/366)</f>
        <v>1.5123947625311074</v>
      </c>
      <c r="F35" s="54">
        <f>COUNTIF(D36:$D$1505,365)</f>
        <v>1104</v>
      </c>
      <c r="G35" s="54">
        <f>COUNTIF(D36:$D$1505,366)</f>
        <v>366</v>
      </c>
      <c r="H35" s="50"/>
    </row>
    <row r="36" spans="1:8" x14ac:dyDescent="0.25">
      <c r="A36" s="54">
        <f>COUNTIF($C$3:C36,"Да")</f>
        <v>0</v>
      </c>
      <c r="B36" s="53">
        <f t="shared" si="1"/>
        <v>45137</v>
      </c>
      <c r="C36" s="53" t="str">
        <f>IF(ISERROR(VLOOKUP(B36,Оп17_BYN→USD!$C$3:$C$19,1,0)),"Нет","Да")</f>
        <v>Нет</v>
      </c>
      <c r="D36" s="54">
        <f t="shared" si="0"/>
        <v>365</v>
      </c>
      <c r="E36" s="55">
        <f>('Все выпуски'!$D$4*'Все выпуски'!$D$8)*((VLOOKUP(IF(C36="Нет",VLOOKUP(A36,Оп17_BYN→USD!$A$2:$C$19,3,0),VLOOKUP((A36-1),Оп17_BYN→USD!$A$2:$C$19,3,0)),$B$2:$G$1505,5,0)-VLOOKUP(B36,$B$2:$G$1505,5,0))/365+(VLOOKUP(IF(C36="Нет",VLOOKUP(A36,Оп17_BYN→USD!$A$2:$C$19,3,0),VLOOKUP((A36-1),Оп17_BYN→USD!$A$2:$C$19,3,0)),$B$2:$G$1505,6,0)-VLOOKUP(B36,$B$2:$G$1505,6,0))/366)</f>
        <v>1.5582249068502319</v>
      </c>
      <c r="F36" s="54">
        <f>COUNTIF(D37:$D$1505,365)</f>
        <v>1103</v>
      </c>
      <c r="G36" s="54">
        <f>COUNTIF(D37:$D$1505,366)</f>
        <v>366</v>
      </c>
      <c r="H36" s="50"/>
    </row>
    <row r="37" spans="1:8" x14ac:dyDescent="0.25">
      <c r="A37" s="54">
        <f>COUNTIF($C$3:C37,"Да")</f>
        <v>0</v>
      </c>
      <c r="B37" s="53">
        <f t="shared" si="1"/>
        <v>45138</v>
      </c>
      <c r="C37" s="53" t="str">
        <f>IF(ISERROR(VLOOKUP(B37,Оп17_BYN→USD!$C$3:$C$19,1,0)),"Нет","Да")</f>
        <v>Нет</v>
      </c>
      <c r="D37" s="54">
        <f t="shared" si="0"/>
        <v>365</v>
      </c>
      <c r="E37" s="55">
        <f>('Все выпуски'!$D$4*'Все выпуски'!$D$8)*((VLOOKUP(IF(C37="Нет",VLOOKUP(A37,Оп17_BYN→USD!$A$2:$C$19,3,0),VLOOKUP((A37-1),Оп17_BYN→USD!$A$2:$C$19,3,0)),$B$2:$G$1505,5,0)-VLOOKUP(B37,$B$2:$G$1505,5,0))/365+(VLOOKUP(IF(C37="Нет",VLOOKUP(A37,Оп17_BYN→USD!$A$2:$C$19,3,0),VLOOKUP((A37-1),Оп17_BYN→USD!$A$2:$C$19,3,0)),$B$2:$G$1505,6,0)-VLOOKUP(B37,$B$2:$G$1505,6,0))/366)</f>
        <v>1.6040550511693561</v>
      </c>
      <c r="F37" s="54">
        <f>COUNTIF(D38:$D$1505,365)</f>
        <v>1102</v>
      </c>
      <c r="G37" s="54">
        <f>COUNTIF(D38:$D$1505,366)</f>
        <v>366</v>
      </c>
      <c r="H37" s="50"/>
    </row>
    <row r="38" spans="1:8" x14ac:dyDescent="0.25">
      <c r="A38" s="54">
        <f>COUNTIF($C$3:C38,"Да")</f>
        <v>0</v>
      </c>
      <c r="B38" s="53">
        <f t="shared" si="1"/>
        <v>45139</v>
      </c>
      <c r="C38" s="53" t="str">
        <f>IF(ISERROR(VLOOKUP(B38,Оп17_BYN→USD!$C$3:$C$19,1,0)),"Нет","Да")</f>
        <v>Нет</v>
      </c>
      <c r="D38" s="54">
        <f t="shared" si="0"/>
        <v>365</v>
      </c>
      <c r="E38" s="55">
        <f>('Все выпуски'!$D$4*'Все выпуски'!$D$8)*((VLOOKUP(IF(C38="Нет",VLOOKUP(A38,Оп17_BYN→USD!$A$2:$C$19,3,0),VLOOKUP((A38-1),Оп17_BYN→USD!$A$2:$C$19,3,0)),$B$2:$G$1505,5,0)-VLOOKUP(B38,$B$2:$G$1505,5,0))/365+(VLOOKUP(IF(C38="Нет",VLOOKUP(A38,Оп17_BYN→USD!$A$2:$C$19,3,0),VLOOKUP((A38-1),Оп17_BYN→USD!$A$2:$C$19,3,0)),$B$2:$G$1505,6,0)-VLOOKUP(B38,$B$2:$G$1505,6,0))/366)</f>
        <v>1.6498851954884806</v>
      </c>
      <c r="F38" s="54">
        <f>COUNTIF(D39:$D$1505,365)</f>
        <v>1101</v>
      </c>
      <c r="G38" s="54">
        <f>COUNTIF(D39:$D$1505,366)</f>
        <v>366</v>
      </c>
      <c r="H38" s="50"/>
    </row>
    <row r="39" spans="1:8" x14ac:dyDescent="0.25">
      <c r="A39" s="54">
        <f>COUNTIF($C$3:C39,"Да")</f>
        <v>0</v>
      </c>
      <c r="B39" s="53">
        <f t="shared" si="1"/>
        <v>45140</v>
      </c>
      <c r="C39" s="53" t="str">
        <f>IF(ISERROR(VLOOKUP(B39,Оп17_BYN→USD!$C$3:$C$19,1,0)),"Нет","Да")</f>
        <v>Нет</v>
      </c>
      <c r="D39" s="54">
        <f t="shared" si="0"/>
        <v>365</v>
      </c>
      <c r="E39" s="55">
        <f>('Все выпуски'!$D$4*'Все выпуски'!$D$8)*((VLOOKUP(IF(C39="Нет",VLOOKUP(A39,Оп17_BYN→USD!$A$2:$C$19,3,0),VLOOKUP((A39-1),Оп17_BYN→USD!$A$2:$C$19,3,0)),$B$2:$G$1505,5,0)-VLOOKUP(B39,$B$2:$G$1505,5,0))/365+(VLOOKUP(IF(C39="Нет",VLOOKUP(A39,Оп17_BYN→USD!$A$2:$C$19,3,0),VLOOKUP((A39-1),Оп17_BYN→USD!$A$2:$C$19,3,0)),$B$2:$G$1505,6,0)-VLOOKUP(B39,$B$2:$G$1505,6,0))/366)</f>
        <v>1.695715339807605</v>
      </c>
      <c r="F39" s="54">
        <f>COUNTIF(D40:$D$1505,365)</f>
        <v>1100</v>
      </c>
      <c r="G39" s="54">
        <f>COUNTIF(D40:$D$1505,366)</f>
        <v>366</v>
      </c>
      <c r="H39" s="50"/>
    </row>
    <row r="40" spans="1:8" x14ac:dyDescent="0.25">
      <c r="A40" s="54">
        <f>COUNTIF($C$3:C40,"Да")</f>
        <v>0</v>
      </c>
      <c r="B40" s="53">
        <f t="shared" si="1"/>
        <v>45141</v>
      </c>
      <c r="C40" s="53" t="str">
        <f>IF(ISERROR(VLOOKUP(B40,Оп17_BYN→USD!$C$3:$C$19,1,0)),"Нет","Да")</f>
        <v>Нет</v>
      </c>
      <c r="D40" s="54">
        <f t="shared" si="0"/>
        <v>365</v>
      </c>
      <c r="E40" s="55">
        <f>('Все выпуски'!$D$4*'Все выпуски'!$D$8)*((VLOOKUP(IF(C40="Нет",VLOOKUP(A40,Оп17_BYN→USD!$A$2:$C$19,3,0),VLOOKUP((A40-1),Оп17_BYN→USD!$A$2:$C$19,3,0)),$B$2:$G$1505,5,0)-VLOOKUP(B40,$B$2:$G$1505,5,0))/365+(VLOOKUP(IF(C40="Нет",VLOOKUP(A40,Оп17_BYN→USD!$A$2:$C$19,3,0),VLOOKUP((A40-1),Оп17_BYN→USD!$A$2:$C$19,3,0)),$B$2:$G$1505,6,0)-VLOOKUP(B40,$B$2:$G$1505,6,0))/366)</f>
        <v>1.7415454841267297</v>
      </c>
      <c r="F40" s="54">
        <f>COUNTIF(D41:$D$1505,365)</f>
        <v>1099</v>
      </c>
      <c r="G40" s="54">
        <f>COUNTIF(D41:$D$1505,366)</f>
        <v>366</v>
      </c>
      <c r="H40" s="50"/>
    </row>
    <row r="41" spans="1:8" x14ac:dyDescent="0.25">
      <c r="A41" s="54">
        <f>COUNTIF($C$3:C41,"Да")</f>
        <v>0</v>
      </c>
      <c r="B41" s="53">
        <f t="shared" si="1"/>
        <v>45142</v>
      </c>
      <c r="C41" s="53" t="str">
        <f>IF(ISERROR(VLOOKUP(B41,Оп17_BYN→USD!$C$3:$C$19,1,0)),"Нет","Да")</f>
        <v>Нет</v>
      </c>
      <c r="D41" s="54">
        <f t="shared" si="0"/>
        <v>365</v>
      </c>
      <c r="E41" s="55">
        <f>('Все выпуски'!$D$4*'Все выпуски'!$D$8)*((VLOOKUP(IF(C41="Нет",VLOOKUP(A41,Оп17_BYN→USD!$A$2:$C$19,3,0),VLOOKUP((A41-1),Оп17_BYN→USD!$A$2:$C$19,3,0)),$B$2:$G$1505,5,0)-VLOOKUP(B41,$B$2:$G$1505,5,0))/365+(VLOOKUP(IF(C41="Нет",VLOOKUP(A41,Оп17_BYN→USD!$A$2:$C$19,3,0),VLOOKUP((A41-1),Оп17_BYN→USD!$A$2:$C$19,3,0)),$B$2:$G$1505,6,0)-VLOOKUP(B41,$B$2:$G$1505,6,0))/366)</f>
        <v>1.7873756284458542</v>
      </c>
      <c r="F41" s="54">
        <f>COUNTIF(D42:$D$1505,365)</f>
        <v>1098</v>
      </c>
      <c r="G41" s="54">
        <f>COUNTIF(D42:$D$1505,366)</f>
        <v>366</v>
      </c>
      <c r="H41" s="50"/>
    </row>
    <row r="42" spans="1:8" x14ac:dyDescent="0.25">
      <c r="A42" s="54">
        <f>COUNTIF($C$3:C42,"Да")</f>
        <v>0</v>
      </c>
      <c r="B42" s="53">
        <f t="shared" si="1"/>
        <v>45143</v>
      </c>
      <c r="C42" s="53" t="str">
        <f>IF(ISERROR(VLOOKUP(B42,Оп17_BYN→USD!$C$3:$C$19,1,0)),"Нет","Да")</f>
        <v>Нет</v>
      </c>
      <c r="D42" s="54">
        <f t="shared" si="0"/>
        <v>365</v>
      </c>
      <c r="E42" s="55">
        <f>('Все выпуски'!$D$4*'Все выпуски'!$D$8)*((VLOOKUP(IF(C42="Нет",VLOOKUP(A42,Оп17_BYN→USD!$A$2:$C$19,3,0),VLOOKUP((A42-1),Оп17_BYN→USD!$A$2:$C$19,3,0)),$B$2:$G$1505,5,0)-VLOOKUP(B42,$B$2:$G$1505,5,0))/365+(VLOOKUP(IF(C42="Нет",VLOOKUP(A42,Оп17_BYN→USD!$A$2:$C$19,3,0),VLOOKUP((A42-1),Оп17_BYN→USD!$A$2:$C$19,3,0)),$B$2:$G$1505,6,0)-VLOOKUP(B42,$B$2:$G$1505,6,0))/366)</f>
        <v>1.8332057727649784</v>
      </c>
      <c r="F42" s="54">
        <f>COUNTIF(D43:$D$1505,365)</f>
        <v>1097</v>
      </c>
      <c r="G42" s="54">
        <f>COUNTIF(D43:$D$1505,366)</f>
        <v>366</v>
      </c>
      <c r="H42" s="50"/>
    </row>
    <row r="43" spans="1:8" x14ac:dyDescent="0.25">
      <c r="A43" s="54">
        <f>COUNTIF($C$3:C43,"Да")</f>
        <v>0</v>
      </c>
      <c r="B43" s="53">
        <f t="shared" si="1"/>
        <v>45144</v>
      </c>
      <c r="C43" s="53" t="str">
        <f>IF(ISERROR(VLOOKUP(B43,Оп17_BYN→USD!$C$3:$C$19,1,0)),"Нет","Да")</f>
        <v>Нет</v>
      </c>
      <c r="D43" s="54">
        <f t="shared" si="0"/>
        <v>365</v>
      </c>
      <c r="E43" s="55">
        <f>('Все выпуски'!$D$4*'Все выпуски'!$D$8)*((VLOOKUP(IF(C43="Нет",VLOOKUP(A43,Оп17_BYN→USD!$A$2:$C$19,3,0),VLOOKUP((A43-1),Оп17_BYN→USD!$A$2:$C$19,3,0)),$B$2:$G$1505,5,0)-VLOOKUP(B43,$B$2:$G$1505,5,0))/365+(VLOOKUP(IF(C43="Нет",VLOOKUP(A43,Оп17_BYN→USD!$A$2:$C$19,3,0),VLOOKUP((A43-1),Оп17_BYN→USD!$A$2:$C$19,3,0)),$B$2:$G$1505,6,0)-VLOOKUP(B43,$B$2:$G$1505,6,0))/366)</f>
        <v>1.8790359170841029</v>
      </c>
      <c r="F43" s="54">
        <f>COUNTIF(D44:$D$1505,365)</f>
        <v>1096</v>
      </c>
      <c r="G43" s="54">
        <f>COUNTIF(D44:$D$1505,366)</f>
        <v>366</v>
      </c>
      <c r="H43" s="50"/>
    </row>
    <row r="44" spans="1:8" x14ac:dyDescent="0.25">
      <c r="A44" s="54">
        <f>COUNTIF($C$3:C44,"Да")</f>
        <v>1</v>
      </c>
      <c r="B44" s="53">
        <f t="shared" si="1"/>
        <v>45145</v>
      </c>
      <c r="C44" s="53" t="str">
        <f>IF(ISERROR(VLOOKUP(B44,Оп17_BYN→USD!$C$3:$C$19,1,0)),"Нет","Да")</f>
        <v>Да</v>
      </c>
      <c r="D44" s="54">
        <f t="shared" si="0"/>
        <v>365</v>
      </c>
      <c r="E44" s="55">
        <f>('Все выпуски'!$D$4*'Все выпуски'!$D$8)*((VLOOKUP(IF(C44="Нет",VLOOKUP(A44,Оп17_BYN→USD!$A$2:$C$19,3,0),VLOOKUP((A44-1),Оп17_BYN→USD!$A$2:$C$19,3,0)),$B$2:$G$1505,5,0)-VLOOKUP(B44,$B$2:$G$1505,5,0))/365+(VLOOKUP(IF(C44="Нет",VLOOKUP(A44,Оп17_BYN→USD!$A$2:$C$19,3,0),VLOOKUP((A44-1),Оп17_BYN→USD!$A$2:$C$19,3,0)),$B$2:$G$1505,6,0)-VLOOKUP(B44,$B$2:$G$1505,6,0))/366)</f>
        <v>1.9248660614032274</v>
      </c>
      <c r="F44" s="54">
        <f>COUNTIF(D45:$D$1505,365)</f>
        <v>1095</v>
      </c>
      <c r="G44" s="54">
        <f>COUNTIF(D45:$D$1505,366)</f>
        <v>366</v>
      </c>
      <c r="H44" s="50"/>
    </row>
    <row r="45" spans="1:8" x14ac:dyDescent="0.25">
      <c r="A45" s="54">
        <f>COUNTIF($C$3:C45,"Да")</f>
        <v>1</v>
      </c>
      <c r="B45" s="53">
        <f t="shared" si="1"/>
        <v>45146</v>
      </c>
      <c r="C45" s="53" t="str">
        <f>IF(ISERROR(VLOOKUP(B45,Оп17_BYN→USD!$C$3:$C$19,1,0)),"Нет","Да")</f>
        <v>Нет</v>
      </c>
      <c r="D45" s="54">
        <f t="shared" si="0"/>
        <v>365</v>
      </c>
      <c r="E45" s="55">
        <f>('Все выпуски'!$D$4*'Все выпуски'!$D$8)*((VLOOKUP(IF(C45="Нет",VLOOKUP(A45,Оп17_BYN→USD!$A$2:$C$19,3,0),VLOOKUP((A45-1),Оп17_BYN→USD!$A$2:$C$19,3,0)),$B$2:$G$1505,5,0)-VLOOKUP(B45,$B$2:$G$1505,5,0))/365+(VLOOKUP(IF(C45="Нет",VLOOKUP(A45,Оп17_BYN→USD!$A$2:$C$19,3,0),VLOOKUP((A45-1),Оп17_BYN→USD!$A$2:$C$19,3,0)),$B$2:$G$1505,6,0)-VLOOKUP(B45,$B$2:$G$1505,6,0))/366)</f>
        <v>4.5830144319124466E-2</v>
      </c>
      <c r="F45" s="54">
        <f>COUNTIF(D46:$D$1505,365)</f>
        <v>1094</v>
      </c>
      <c r="G45" s="54">
        <f>COUNTIF(D46:$D$1505,366)</f>
        <v>366</v>
      </c>
      <c r="H45" s="50"/>
    </row>
    <row r="46" spans="1:8" x14ac:dyDescent="0.25">
      <c r="A46" s="54">
        <f>COUNTIF($C$3:C46,"Да")</f>
        <v>1</v>
      </c>
      <c r="B46" s="53">
        <f t="shared" si="1"/>
        <v>45147</v>
      </c>
      <c r="C46" s="53" t="str">
        <f>IF(ISERROR(VLOOKUP(B46,Оп17_BYN→USD!$C$3:$C$19,1,0)),"Нет","Да")</f>
        <v>Нет</v>
      </c>
      <c r="D46" s="54">
        <f t="shared" si="0"/>
        <v>365</v>
      </c>
      <c r="E46" s="55">
        <f>('Все выпуски'!$D$4*'Все выпуски'!$D$8)*((VLOOKUP(IF(C46="Нет",VLOOKUP(A46,Оп17_BYN→USD!$A$2:$C$19,3,0),VLOOKUP((A46-1),Оп17_BYN→USD!$A$2:$C$19,3,0)),$B$2:$G$1505,5,0)-VLOOKUP(B46,$B$2:$G$1505,5,0))/365+(VLOOKUP(IF(C46="Нет",VLOOKUP(A46,Оп17_BYN→USD!$A$2:$C$19,3,0),VLOOKUP((A46-1),Оп17_BYN→USD!$A$2:$C$19,3,0)),$B$2:$G$1505,6,0)-VLOOKUP(B46,$B$2:$G$1505,6,0))/366)</f>
        <v>9.1660288638248932E-2</v>
      </c>
      <c r="F46" s="54">
        <f>COUNTIF(D47:$D$1505,365)</f>
        <v>1093</v>
      </c>
      <c r="G46" s="54">
        <f>COUNTIF(D47:$D$1505,366)</f>
        <v>366</v>
      </c>
      <c r="H46" s="50"/>
    </row>
    <row r="47" spans="1:8" x14ac:dyDescent="0.25">
      <c r="A47" s="54">
        <f>COUNTIF($C$3:C47,"Да")</f>
        <v>1</v>
      </c>
      <c r="B47" s="53">
        <f t="shared" si="1"/>
        <v>45148</v>
      </c>
      <c r="C47" s="53" t="str">
        <f>IF(ISERROR(VLOOKUP(B47,Оп17_BYN→USD!$C$3:$C$19,1,0)),"Нет","Да")</f>
        <v>Нет</v>
      </c>
      <c r="D47" s="54">
        <f t="shared" si="0"/>
        <v>365</v>
      </c>
      <c r="E47" s="55">
        <f>('Все выпуски'!$D$4*'Все выпуски'!$D$8)*((VLOOKUP(IF(C47="Нет",VLOOKUP(A47,Оп17_BYN→USD!$A$2:$C$19,3,0),VLOOKUP((A47-1),Оп17_BYN→USD!$A$2:$C$19,3,0)),$B$2:$G$1505,5,0)-VLOOKUP(B47,$B$2:$G$1505,5,0))/365+(VLOOKUP(IF(C47="Нет",VLOOKUP(A47,Оп17_BYN→USD!$A$2:$C$19,3,0),VLOOKUP((A47-1),Оп17_BYN→USD!$A$2:$C$19,3,0)),$B$2:$G$1505,6,0)-VLOOKUP(B47,$B$2:$G$1505,6,0))/366)</f>
        <v>0.13749043295737337</v>
      </c>
      <c r="F47" s="54">
        <f>COUNTIF(D48:$D$1505,365)</f>
        <v>1092</v>
      </c>
      <c r="G47" s="54">
        <f>COUNTIF(D48:$D$1505,366)</f>
        <v>366</v>
      </c>
      <c r="H47" s="50"/>
    </row>
    <row r="48" spans="1:8" x14ac:dyDescent="0.25">
      <c r="A48" s="54">
        <f>COUNTIF($C$3:C48,"Да")</f>
        <v>1</v>
      </c>
      <c r="B48" s="53">
        <f t="shared" si="1"/>
        <v>45149</v>
      </c>
      <c r="C48" s="53" t="str">
        <f>IF(ISERROR(VLOOKUP(B48,Оп17_BYN→USD!$C$3:$C$19,1,0)),"Нет","Да")</f>
        <v>Нет</v>
      </c>
      <c r="D48" s="54">
        <f t="shared" si="0"/>
        <v>365</v>
      </c>
      <c r="E48" s="55">
        <f>('Все выпуски'!$D$4*'Все выпуски'!$D$8)*((VLOOKUP(IF(C48="Нет",VLOOKUP(A48,Оп17_BYN→USD!$A$2:$C$19,3,0),VLOOKUP((A48-1),Оп17_BYN→USD!$A$2:$C$19,3,0)),$B$2:$G$1505,5,0)-VLOOKUP(B48,$B$2:$G$1505,5,0))/365+(VLOOKUP(IF(C48="Нет",VLOOKUP(A48,Оп17_BYN→USD!$A$2:$C$19,3,0),VLOOKUP((A48-1),Оп17_BYN→USD!$A$2:$C$19,3,0)),$B$2:$G$1505,6,0)-VLOOKUP(B48,$B$2:$G$1505,6,0))/366)</f>
        <v>0.18332057727649786</v>
      </c>
      <c r="F48" s="54">
        <f>COUNTIF(D49:$D$1505,365)</f>
        <v>1091</v>
      </c>
      <c r="G48" s="54">
        <f>COUNTIF(D49:$D$1505,366)</f>
        <v>366</v>
      </c>
      <c r="H48" s="50"/>
    </row>
    <row r="49" spans="1:8" x14ac:dyDescent="0.25">
      <c r="A49" s="54">
        <f>COUNTIF($C$3:C49,"Да")</f>
        <v>1</v>
      </c>
      <c r="B49" s="53">
        <f t="shared" si="1"/>
        <v>45150</v>
      </c>
      <c r="C49" s="53" t="str">
        <f>IF(ISERROR(VLOOKUP(B49,Оп17_BYN→USD!$C$3:$C$19,1,0)),"Нет","Да")</f>
        <v>Нет</v>
      </c>
      <c r="D49" s="54">
        <f t="shared" si="0"/>
        <v>365</v>
      </c>
      <c r="E49" s="55">
        <f>('Все выпуски'!$D$4*'Все выпуски'!$D$8)*((VLOOKUP(IF(C49="Нет",VLOOKUP(A49,Оп17_BYN→USD!$A$2:$C$19,3,0),VLOOKUP((A49-1),Оп17_BYN→USD!$A$2:$C$19,3,0)),$B$2:$G$1505,5,0)-VLOOKUP(B49,$B$2:$G$1505,5,0))/365+(VLOOKUP(IF(C49="Нет",VLOOKUP(A49,Оп17_BYN→USD!$A$2:$C$19,3,0),VLOOKUP((A49-1),Оп17_BYN→USD!$A$2:$C$19,3,0)),$B$2:$G$1505,6,0)-VLOOKUP(B49,$B$2:$G$1505,6,0))/366)</f>
        <v>0.2291507215956223</v>
      </c>
      <c r="F49" s="54">
        <f>COUNTIF(D50:$D$1505,365)</f>
        <v>1090</v>
      </c>
      <c r="G49" s="54">
        <f>COUNTIF(D50:$D$1505,366)</f>
        <v>366</v>
      </c>
      <c r="H49" s="50"/>
    </row>
    <row r="50" spans="1:8" x14ac:dyDescent="0.25">
      <c r="A50" s="54">
        <f>COUNTIF($C$3:C50,"Да")</f>
        <v>1</v>
      </c>
      <c r="B50" s="53">
        <f t="shared" si="1"/>
        <v>45151</v>
      </c>
      <c r="C50" s="53" t="str">
        <f>IF(ISERROR(VLOOKUP(B50,Оп17_BYN→USD!$C$3:$C$19,1,0)),"Нет","Да")</f>
        <v>Нет</v>
      </c>
      <c r="D50" s="54">
        <f t="shared" si="0"/>
        <v>365</v>
      </c>
      <c r="E50" s="55">
        <f>('Все выпуски'!$D$4*'Все выпуски'!$D$8)*((VLOOKUP(IF(C50="Нет",VLOOKUP(A50,Оп17_BYN→USD!$A$2:$C$19,3,0),VLOOKUP((A50-1),Оп17_BYN→USD!$A$2:$C$19,3,0)),$B$2:$G$1505,5,0)-VLOOKUP(B50,$B$2:$G$1505,5,0))/365+(VLOOKUP(IF(C50="Нет",VLOOKUP(A50,Оп17_BYN→USD!$A$2:$C$19,3,0),VLOOKUP((A50-1),Оп17_BYN→USD!$A$2:$C$19,3,0)),$B$2:$G$1505,6,0)-VLOOKUP(B50,$B$2:$G$1505,6,0))/366)</f>
        <v>0.27498086591474674</v>
      </c>
      <c r="F50" s="54">
        <f>COUNTIF(D51:$D$1505,365)</f>
        <v>1089</v>
      </c>
      <c r="G50" s="54">
        <f>COUNTIF(D51:$D$1505,366)</f>
        <v>366</v>
      </c>
      <c r="H50" s="50"/>
    </row>
    <row r="51" spans="1:8" x14ac:dyDescent="0.25">
      <c r="A51" s="54">
        <f>COUNTIF($C$3:C51,"Да")</f>
        <v>1</v>
      </c>
      <c r="B51" s="53">
        <f t="shared" si="1"/>
        <v>45152</v>
      </c>
      <c r="C51" s="53" t="str">
        <f>IF(ISERROR(VLOOKUP(B51,Оп17_BYN→USD!$C$3:$C$19,1,0)),"Нет","Да")</f>
        <v>Нет</v>
      </c>
      <c r="D51" s="54">
        <f t="shared" si="0"/>
        <v>365</v>
      </c>
      <c r="E51" s="55">
        <f>('Все выпуски'!$D$4*'Все выпуски'!$D$8)*((VLOOKUP(IF(C51="Нет",VLOOKUP(A51,Оп17_BYN→USD!$A$2:$C$19,3,0),VLOOKUP((A51-1),Оп17_BYN→USD!$A$2:$C$19,3,0)),$B$2:$G$1505,5,0)-VLOOKUP(B51,$B$2:$G$1505,5,0))/365+(VLOOKUP(IF(C51="Нет",VLOOKUP(A51,Оп17_BYN→USD!$A$2:$C$19,3,0),VLOOKUP((A51-1),Оп17_BYN→USD!$A$2:$C$19,3,0)),$B$2:$G$1505,6,0)-VLOOKUP(B51,$B$2:$G$1505,6,0))/366)</f>
        <v>0.32081101023387126</v>
      </c>
      <c r="F51" s="54">
        <f>COUNTIF(D52:$D$1505,365)</f>
        <v>1088</v>
      </c>
      <c r="G51" s="54">
        <f>COUNTIF(D52:$D$1505,366)</f>
        <v>366</v>
      </c>
      <c r="H51" s="50"/>
    </row>
    <row r="52" spans="1:8" x14ac:dyDescent="0.25">
      <c r="A52" s="54">
        <f>COUNTIF($C$3:C52,"Да")</f>
        <v>1</v>
      </c>
      <c r="B52" s="53">
        <f t="shared" si="1"/>
        <v>45153</v>
      </c>
      <c r="C52" s="53" t="str">
        <f>IF(ISERROR(VLOOKUP(B52,Оп17_BYN→USD!$C$3:$C$19,1,0)),"Нет","Да")</f>
        <v>Нет</v>
      </c>
      <c r="D52" s="54">
        <f t="shared" si="0"/>
        <v>365</v>
      </c>
      <c r="E52" s="55">
        <f>('Все выпуски'!$D$4*'Все выпуски'!$D$8)*((VLOOKUP(IF(C52="Нет",VLOOKUP(A52,Оп17_BYN→USD!$A$2:$C$19,3,0),VLOOKUP((A52-1),Оп17_BYN→USD!$A$2:$C$19,3,0)),$B$2:$G$1505,5,0)-VLOOKUP(B52,$B$2:$G$1505,5,0))/365+(VLOOKUP(IF(C52="Нет",VLOOKUP(A52,Оп17_BYN→USD!$A$2:$C$19,3,0),VLOOKUP((A52-1),Оп17_BYN→USD!$A$2:$C$19,3,0)),$B$2:$G$1505,6,0)-VLOOKUP(B52,$B$2:$G$1505,6,0))/366)</f>
        <v>0.36664115455299573</v>
      </c>
      <c r="F52" s="54">
        <f>COUNTIF(D53:$D$1505,365)</f>
        <v>1087</v>
      </c>
      <c r="G52" s="54">
        <f>COUNTIF(D53:$D$1505,366)</f>
        <v>366</v>
      </c>
      <c r="H52" s="50"/>
    </row>
    <row r="53" spans="1:8" x14ac:dyDescent="0.25">
      <c r="A53" s="54">
        <f>COUNTIF($C$3:C53,"Да")</f>
        <v>1</v>
      </c>
      <c r="B53" s="53">
        <f t="shared" si="1"/>
        <v>45154</v>
      </c>
      <c r="C53" s="53" t="str">
        <f>IF(ISERROR(VLOOKUP(B53,Оп17_BYN→USD!$C$3:$C$19,1,0)),"Нет","Да")</f>
        <v>Нет</v>
      </c>
      <c r="D53" s="54">
        <f t="shared" si="0"/>
        <v>365</v>
      </c>
      <c r="E53" s="55">
        <f>('Все выпуски'!$D$4*'Все выпуски'!$D$8)*((VLOOKUP(IF(C53="Нет",VLOOKUP(A53,Оп17_BYN→USD!$A$2:$C$19,3,0),VLOOKUP((A53-1),Оп17_BYN→USD!$A$2:$C$19,3,0)),$B$2:$G$1505,5,0)-VLOOKUP(B53,$B$2:$G$1505,5,0))/365+(VLOOKUP(IF(C53="Нет",VLOOKUP(A53,Оп17_BYN→USD!$A$2:$C$19,3,0),VLOOKUP((A53-1),Оп17_BYN→USD!$A$2:$C$19,3,0)),$B$2:$G$1505,6,0)-VLOOKUP(B53,$B$2:$G$1505,6,0))/366)</f>
        <v>0.41247129887212014</v>
      </c>
      <c r="F53" s="54">
        <f>COUNTIF(D54:$D$1505,365)</f>
        <v>1086</v>
      </c>
      <c r="G53" s="54">
        <f>COUNTIF(D54:$D$1505,366)</f>
        <v>366</v>
      </c>
      <c r="H53" s="50"/>
    </row>
    <row r="54" spans="1:8" x14ac:dyDescent="0.25">
      <c r="A54" s="54">
        <f>COUNTIF($C$3:C54,"Да")</f>
        <v>1</v>
      </c>
      <c r="B54" s="53">
        <f t="shared" si="1"/>
        <v>45155</v>
      </c>
      <c r="C54" s="53" t="str">
        <f>IF(ISERROR(VLOOKUP(B54,Оп17_BYN→USD!$C$3:$C$19,1,0)),"Нет","Да")</f>
        <v>Нет</v>
      </c>
      <c r="D54" s="54">
        <f t="shared" si="0"/>
        <v>365</v>
      </c>
      <c r="E54" s="55">
        <f>('Все выпуски'!$D$4*'Все выпуски'!$D$8)*((VLOOKUP(IF(C54="Нет",VLOOKUP(A54,Оп17_BYN→USD!$A$2:$C$19,3,0),VLOOKUP((A54-1),Оп17_BYN→USD!$A$2:$C$19,3,0)),$B$2:$G$1505,5,0)-VLOOKUP(B54,$B$2:$G$1505,5,0))/365+(VLOOKUP(IF(C54="Нет",VLOOKUP(A54,Оп17_BYN→USD!$A$2:$C$19,3,0),VLOOKUP((A54-1),Оп17_BYN→USD!$A$2:$C$19,3,0)),$B$2:$G$1505,6,0)-VLOOKUP(B54,$B$2:$G$1505,6,0))/366)</f>
        <v>0.45830144319124461</v>
      </c>
      <c r="F54" s="54">
        <f>COUNTIF(D55:$D$1505,365)</f>
        <v>1085</v>
      </c>
      <c r="G54" s="54">
        <f>COUNTIF(D55:$D$1505,366)</f>
        <v>366</v>
      </c>
      <c r="H54" s="50"/>
    </row>
    <row r="55" spans="1:8" x14ac:dyDescent="0.25">
      <c r="A55" s="54">
        <f>COUNTIF($C$3:C55,"Да")</f>
        <v>1</v>
      </c>
      <c r="B55" s="53">
        <f t="shared" si="1"/>
        <v>45156</v>
      </c>
      <c r="C55" s="53" t="str">
        <f>IF(ISERROR(VLOOKUP(B55,Оп17_BYN→USD!$C$3:$C$19,1,0)),"Нет","Да")</f>
        <v>Нет</v>
      </c>
      <c r="D55" s="54">
        <f t="shared" si="0"/>
        <v>365</v>
      </c>
      <c r="E55" s="55">
        <f>('Все выпуски'!$D$4*'Все выпуски'!$D$8)*((VLOOKUP(IF(C55="Нет",VLOOKUP(A55,Оп17_BYN→USD!$A$2:$C$19,3,0),VLOOKUP((A55-1),Оп17_BYN→USD!$A$2:$C$19,3,0)),$B$2:$G$1505,5,0)-VLOOKUP(B55,$B$2:$G$1505,5,0))/365+(VLOOKUP(IF(C55="Нет",VLOOKUP(A55,Оп17_BYN→USD!$A$2:$C$19,3,0),VLOOKUP((A55-1),Оп17_BYN→USD!$A$2:$C$19,3,0)),$B$2:$G$1505,6,0)-VLOOKUP(B55,$B$2:$G$1505,6,0))/366)</f>
        <v>0.50413158751036913</v>
      </c>
      <c r="F55" s="54">
        <f>COUNTIF(D56:$D$1505,365)</f>
        <v>1084</v>
      </c>
      <c r="G55" s="54">
        <f>COUNTIF(D56:$D$1505,366)</f>
        <v>366</v>
      </c>
      <c r="H55" s="50"/>
    </row>
    <row r="56" spans="1:8" x14ac:dyDescent="0.25">
      <c r="A56" s="54">
        <f>COUNTIF($C$3:C56,"Да")</f>
        <v>1</v>
      </c>
      <c r="B56" s="53">
        <f t="shared" si="1"/>
        <v>45157</v>
      </c>
      <c r="C56" s="53" t="str">
        <f>IF(ISERROR(VLOOKUP(B56,Оп17_BYN→USD!$C$3:$C$19,1,0)),"Нет","Да")</f>
        <v>Нет</v>
      </c>
      <c r="D56" s="54">
        <f t="shared" si="0"/>
        <v>365</v>
      </c>
      <c r="E56" s="55">
        <f>('Все выпуски'!$D$4*'Все выпуски'!$D$8)*((VLOOKUP(IF(C56="Нет",VLOOKUP(A56,Оп17_BYN→USD!$A$2:$C$19,3,0),VLOOKUP((A56-1),Оп17_BYN→USD!$A$2:$C$19,3,0)),$B$2:$G$1505,5,0)-VLOOKUP(B56,$B$2:$G$1505,5,0))/365+(VLOOKUP(IF(C56="Нет",VLOOKUP(A56,Оп17_BYN→USD!$A$2:$C$19,3,0),VLOOKUP((A56-1),Оп17_BYN→USD!$A$2:$C$19,3,0)),$B$2:$G$1505,6,0)-VLOOKUP(B56,$B$2:$G$1505,6,0))/366)</f>
        <v>0.54996173182949348</v>
      </c>
      <c r="F56" s="54">
        <f>COUNTIF(D57:$D$1505,365)</f>
        <v>1083</v>
      </c>
      <c r="G56" s="54">
        <f>COUNTIF(D57:$D$1505,366)</f>
        <v>366</v>
      </c>
      <c r="H56" s="50"/>
    </row>
    <row r="57" spans="1:8" x14ac:dyDescent="0.25">
      <c r="A57" s="54">
        <f>COUNTIF($C$3:C57,"Да")</f>
        <v>1</v>
      </c>
      <c r="B57" s="53">
        <f t="shared" si="1"/>
        <v>45158</v>
      </c>
      <c r="C57" s="53" t="str">
        <f>IF(ISERROR(VLOOKUP(B57,Оп17_BYN→USD!$C$3:$C$19,1,0)),"Нет","Да")</f>
        <v>Нет</v>
      </c>
      <c r="D57" s="54">
        <f t="shared" si="0"/>
        <v>365</v>
      </c>
      <c r="E57" s="55">
        <f>('Все выпуски'!$D$4*'Все выпуски'!$D$8)*((VLOOKUP(IF(C57="Нет",VLOOKUP(A57,Оп17_BYN→USD!$A$2:$C$19,3,0),VLOOKUP((A57-1),Оп17_BYN→USD!$A$2:$C$19,3,0)),$B$2:$G$1505,5,0)-VLOOKUP(B57,$B$2:$G$1505,5,0))/365+(VLOOKUP(IF(C57="Нет",VLOOKUP(A57,Оп17_BYN→USD!$A$2:$C$19,3,0),VLOOKUP((A57-1),Оп17_BYN→USD!$A$2:$C$19,3,0)),$B$2:$G$1505,6,0)-VLOOKUP(B57,$B$2:$G$1505,6,0))/366)</f>
        <v>0.59579187614861806</v>
      </c>
      <c r="F57" s="54">
        <f>COUNTIF(D58:$D$1505,365)</f>
        <v>1082</v>
      </c>
      <c r="G57" s="54">
        <f>COUNTIF(D58:$D$1505,366)</f>
        <v>366</v>
      </c>
      <c r="H57" s="50"/>
    </row>
    <row r="58" spans="1:8" x14ac:dyDescent="0.25">
      <c r="A58" s="54">
        <f>COUNTIF($C$3:C58,"Да")</f>
        <v>1</v>
      </c>
      <c r="B58" s="53">
        <f t="shared" si="1"/>
        <v>45159</v>
      </c>
      <c r="C58" s="53" t="str">
        <f>IF(ISERROR(VLOOKUP(B58,Оп17_BYN→USD!$C$3:$C$19,1,0)),"Нет","Да")</f>
        <v>Нет</v>
      </c>
      <c r="D58" s="54">
        <f t="shared" si="0"/>
        <v>365</v>
      </c>
      <c r="E58" s="55">
        <f>('Все выпуски'!$D$4*'Все выпуски'!$D$8)*((VLOOKUP(IF(C58="Нет",VLOOKUP(A58,Оп17_BYN→USD!$A$2:$C$19,3,0),VLOOKUP((A58-1),Оп17_BYN→USD!$A$2:$C$19,3,0)),$B$2:$G$1505,5,0)-VLOOKUP(B58,$B$2:$G$1505,5,0))/365+(VLOOKUP(IF(C58="Нет",VLOOKUP(A58,Оп17_BYN→USD!$A$2:$C$19,3,0),VLOOKUP((A58-1),Оп17_BYN→USD!$A$2:$C$19,3,0)),$B$2:$G$1505,6,0)-VLOOKUP(B58,$B$2:$G$1505,6,0))/366)</f>
        <v>0.64162202046774253</v>
      </c>
      <c r="F58" s="54">
        <f>COUNTIF(D59:$D$1505,365)</f>
        <v>1081</v>
      </c>
      <c r="G58" s="54">
        <f>COUNTIF(D59:$D$1505,366)</f>
        <v>366</v>
      </c>
      <c r="H58" s="50"/>
    </row>
    <row r="59" spans="1:8" x14ac:dyDescent="0.25">
      <c r="A59" s="54">
        <f>COUNTIF($C$3:C59,"Да")</f>
        <v>1</v>
      </c>
      <c r="B59" s="53">
        <f t="shared" si="1"/>
        <v>45160</v>
      </c>
      <c r="C59" s="53" t="str">
        <f>IF(ISERROR(VLOOKUP(B59,Оп17_BYN→USD!$C$3:$C$19,1,0)),"Нет","Да")</f>
        <v>Нет</v>
      </c>
      <c r="D59" s="54">
        <f t="shared" si="0"/>
        <v>365</v>
      </c>
      <c r="E59" s="55">
        <f>('Все выпуски'!$D$4*'Все выпуски'!$D$8)*((VLOOKUP(IF(C59="Нет",VLOOKUP(A59,Оп17_BYN→USD!$A$2:$C$19,3,0),VLOOKUP((A59-1),Оп17_BYN→USD!$A$2:$C$19,3,0)),$B$2:$G$1505,5,0)-VLOOKUP(B59,$B$2:$G$1505,5,0))/365+(VLOOKUP(IF(C59="Нет",VLOOKUP(A59,Оп17_BYN→USD!$A$2:$C$19,3,0),VLOOKUP((A59-1),Оп17_BYN→USD!$A$2:$C$19,3,0)),$B$2:$G$1505,6,0)-VLOOKUP(B59,$B$2:$G$1505,6,0))/366)</f>
        <v>0.68745216478686688</v>
      </c>
      <c r="F59" s="54">
        <f>COUNTIF(D60:$D$1505,365)</f>
        <v>1080</v>
      </c>
      <c r="G59" s="54">
        <f>COUNTIF(D60:$D$1505,366)</f>
        <v>366</v>
      </c>
      <c r="H59" s="50"/>
    </row>
    <row r="60" spans="1:8" x14ac:dyDescent="0.25">
      <c r="A60" s="54">
        <f>COUNTIF($C$3:C60,"Да")</f>
        <v>1</v>
      </c>
      <c r="B60" s="53">
        <f t="shared" si="1"/>
        <v>45161</v>
      </c>
      <c r="C60" s="53" t="str">
        <f>IF(ISERROR(VLOOKUP(B60,Оп17_BYN→USD!$C$3:$C$19,1,0)),"Нет","Да")</f>
        <v>Нет</v>
      </c>
      <c r="D60" s="54">
        <f t="shared" si="0"/>
        <v>365</v>
      </c>
      <c r="E60" s="55">
        <f>('Все выпуски'!$D$4*'Все выпуски'!$D$8)*((VLOOKUP(IF(C60="Нет",VLOOKUP(A60,Оп17_BYN→USD!$A$2:$C$19,3,0),VLOOKUP((A60-1),Оп17_BYN→USD!$A$2:$C$19,3,0)),$B$2:$G$1505,5,0)-VLOOKUP(B60,$B$2:$G$1505,5,0))/365+(VLOOKUP(IF(C60="Нет",VLOOKUP(A60,Оп17_BYN→USD!$A$2:$C$19,3,0),VLOOKUP((A60-1),Оп17_BYN→USD!$A$2:$C$19,3,0)),$B$2:$G$1505,6,0)-VLOOKUP(B60,$B$2:$G$1505,6,0))/366)</f>
        <v>0.73328230910599146</v>
      </c>
      <c r="F60" s="54">
        <f>COUNTIF(D61:$D$1505,365)</f>
        <v>1079</v>
      </c>
      <c r="G60" s="54">
        <f>COUNTIF(D61:$D$1505,366)</f>
        <v>366</v>
      </c>
      <c r="H60" s="50"/>
    </row>
    <row r="61" spans="1:8" x14ac:dyDescent="0.25">
      <c r="A61" s="54">
        <f>COUNTIF($C$3:C61,"Да")</f>
        <v>1</v>
      </c>
      <c r="B61" s="53">
        <f t="shared" si="1"/>
        <v>45162</v>
      </c>
      <c r="C61" s="53" t="str">
        <f>IF(ISERROR(VLOOKUP(B61,Оп17_BYN→USD!$C$3:$C$19,1,0)),"Нет","Да")</f>
        <v>Нет</v>
      </c>
      <c r="D61" s="54">
        <f t="shared" si="0"/>
        <v>365</v>
      </c>
      <c r="E61" s="55">
        <f>('Все выпуски'!$D$4*'Все выпуски'!$D$8)*((VLOOKUP(IF(C61="Нет",VLOOKUP(A61,Оп17_BYN→USD!$A$2:$C$19,3,0),VLOOKUP((A61-1),Оп17_BYN→USD!$A$2:$C$19,3,0)),$B$2:$G$1505,5,0)-VLOOKUP(B61,$B$2:$G$1505,5,0))/365+(VLOOKUP(IF(C61="Нет",VLOOKUP(A61,Оп17_BYN→USD!$A$2:$C$19,3,0),VLOOKUP((A61-1),Оп17_BYN→USD!$A$2:$C$19,3,0)),$B$2:$G$1505,6,0)-VLOOKUP(B61,$B$2:$G$1505,6,0))/366)</f>
        <v>0.77911245342511593</v>
      </c>
      <c r="F61" s="54">
        <f>COUNTIF(D62:$D$1505,365)</f>
        <v>1078</v>
      </c>
      <c r="G61" s="54">
        <f>COUNTIF(D62:$D$1505,366)</f>
        <v>366</v>
      </c>
      <c r="H61" s="50"/>
    </row>
    <row r="62" spans="1:8" x14ac:dyDescent="0.25">
      <c r="A62" s="54">
        <f>COUNTIF($C$3:C62,"Да")</f>
        <v>1</v>
      </c>
      <c r="B62" s="53">
        <f t="shared" si="1"/>
        <v>45163</v>
      </c>
      <c r="C62" s="53" t="str">
        <f>IF(ISERROR(VLOOKUP(B62,Оп17_BYN→USD!$C$3:$C$19,1,0)),"Нет","Да")</f>
        <v>Нет</v>
      </c>
      <c r="D62" s="54">
        <f t="shared" si="0"/>
        <v>365</v>
      </c>
      <c r="E62" s="55">
        <f>('Все выпуски'!$D$4*'Все выпуски'!$D$8)*((VLOOKUP(IF(C62="Нет",VLOOKUP(A62,Оп17_BYN→USD!$A$2:$C$19,3,0),VLOOKUP((A62-1),Оп17_BYN→USD!$A$2:$C$19,3,0)),$B$2:$G$1505,5,0)-VLOOKUP(B62,$B$2:$G$1505,5,0))/365+(VLOOKUP(IF(C62="Нет",VLOOKUP(A62,Оп17_BYN→USD!$A$2:$C$19,3,0),VLOOKUP((A62-1),Оп17_BYN→USD!$A$2:$C$19,3,0)),$B$2:$G$1505,6,0)-VLOOKUP(B62,$B$2:$G$1505,6,0))/366)</f>
        <v>0.82494259774424028</v>
      </c>
      <c r="F62" s="54">
        <f>COUNTIF(D63:$D$1505,365)</f>
        <v>1077</v>
      </c>
      <c r="G62" s="54">
        <f>COUNTIF(D63:$D$1505,366)</f>
        <v>366</v>
      </c>
      <c r="H62" s="50"/>
    </row>
    <row r="63" spans="1:8" x14ac:dyDescent="0.25">
      <c r="A63" s="54">
        <f>COUNTIF($C$3:C63,"Да")</f>
        <v>1</v>
      </c>
      <c r="B63" s="53">
        <f t="shared" si="1"/>
        <v>45164</v>
      </c>
      <c r="C63" s="53" t="str">
        <f>IF(ISERROR(VLOOKUP(B63,Оп17_BYN→USD!$C$3:$C$19,1,0)),"Нет","Да")</f>
        <v>Нет</v>
      </c>
      <c r="D63" s="54">
        <f t="shared" si="0"/>
        <v>365</v>
      </c>
      <c r="E63" s="55">
        <f>('Все выпуски'!$D$4*'Все выпуски'!$D$8)*((VLOOKUP(IF(C63="Нет",VLOOKUP(A63,Оп17_BYN→USD!$A$2:$C$19,3,0),VLOOKUP((A63-1),Оп17_BYN→USD!$A$2:$C$19,3,0)),$B$2:$G$1505,5,0)-VLOOKUP(B63,$B$2:$G$1505,5,0))/365+(VLOOKUP(IF(C63="Нет",VLOOKUP(A63,Оп17_BYN→USD!$A$2:$C$19,3,0),VLOOKUP((A63-1),Оп17_BYN→USD!$A$2:$C$19,3,0)),$B$2:$G$1505,6,0)-VLOOKUP(B63,$B$2:$G$1505,6,0))/366)</f>
        <v>0.87077274206336486</v>
      </c>
      <c r="F63" s="54">
        <f>COUNTIF(D64:$D$1505,365)</f>
        <v>1076</v>
      </c>
      <c r="G63" s="54">
        <f>COUNTIF(D64:$D$1505,366)</f>
        <v>366</v>
      </c>
      <c r="H63" s="50"/>
    </row>
    <row r="64" spans="1:8" x14ac:dyDescent="0.25">
      <c r="A64" s="54">
        <f>COUNTIF($C$3:C64,"Да")</f>
        <v>1</v>
      </c>
      <c r="B64" s="53">
        <f t="shared" si="1"/>
        <v>45165</v>
      </c>
      <c r="C64" s="53" t="str">
        <f>IF(ISERROR(VLOOKUP(B64,Оп17_BYN→USD!$C$3:$C$19,1,0)),"Нет","Да")</f>
        <v>Нет</v>
      </c>
      <c r="D64" s="54">
        <f t="shared" si="0"/>
        <v>365</v>
      </c>
      <c r="E64" s="55">
        <f>('Все выпуски'!$D$4*'Все выпуски'!$D$8)*((VLOOKUP(IF(C64="Нет",VLOOKUP(A64,Оп17_BYN→USD!$A$2:$C$19,3,0),VLOOKUP((A64-1),Оп17_BYN→USD!$A$2:$C$19,3,0)),$B$2:$G$1505,5,0)-VLOOKUP(B64,$B$2:$G$1505,5,0))/365+(VLOOKUP(IF(C64="Нет",VLOOKUP(A64,Оп17_BYN→USD!$A$2:$C$19,3,0),VLOOKUP((A64-1),Оп17_BYN→USD!$A$2:$C$19,3,0)),$B$2:$G$1505,6,0)-VLOOKUP(B64,$B$2:$G$1505,6,0))/366)</f>
        <v>0.91660288638248921</v>
      </c>
      <c r="F64" s="54">
        <f>COUNTIF(D65:$D$1505,365)</f>
        <v>1075</v>
      </c>
      <c r="G64" s="54">
        <f>COUNTIF(D65:$D$1505,366)</f>
        <v>366</v>
      </c>
      <c r="H64" s="50"/>
    </row>
    <row r="65" spans="1:8" x14ac:dyDescent="0.25">
      <c r="A65" s="54">
        <f>COUNTIF($C$3:C65,"Да")</f>
        <v>1</v>
      </c>
      <c r="B65" s="53">
        <f t="shared" si="1"/>
        <v>45166</v>
      </c>
      <c r="C65" s="53" t="str">
        <f>IF(ISERROR(VLOOKUP(B65,Оп17_BYN→USD!$C$3:$C$19,1,0)),"Нет","Да")</f>
        <v>Нет</v>
      </c>
      <c r="D65" s="54">
        <f t="shared" si="0"/>
        <v>365</v>
      </c>
      <c r="E65" s="55">
        <f>('Все выпуски'!$D$4*'Все выпуски'!$D$8)*((VLOOKUP(IF(C65="Нет",VLOOKUP(A65,Оп17_BYN→USD!$A$2:$C$19,3,0),VLOOKUP((A65-1),Оп17_BYN→USD!$A$2:$C$19,3,0)),$B$2:$G$1505,5,0)-VLOOKUP(B65,$B$2:$G$1505,5,0))/365+(VLOOKUP(IF(C65="Нет",VLOOKUP(A65,Оп17_BYN→USD!$A$2:$C$19,3,0),VLOOKUP((A65-1),Оп17_BYN→USD!$A$2:$C$19,3,0)),$B$2:$G$1505,6,0)-VLOOKUP(B65,$B$2:$G$1505,6,0))/366)</f>
        <v>0.96243303070161368</v>
      </c>
      <c r="F65" s="54">
        <f>COUNTIF(D66:$D$1505,365)</f>
        <v>1074</v>
      </c>
      <c r="G65" s="54">
        <f>COUNTIF(D66:$D$1505,366)</f>
        <v>366</v>
      </c>
      <c r="H65" s="50"/>
    </row>
    <row r="66" spans="1:8" x14ac:dyDescent="0.25">
      <c r="A66" s="54">
        <f>COUNTIF($C$3:C66,"Да")</f>
        <v>1</v>
      </c>
      <c r="B66" s="53">
        <f t="shared" si="1"/>
        <v>45167</v>
      </c>
      <c r="C66" s="53" t="str">
        <f>IF(ISERROR(VLOOKUP(B66,Оп17_BYN→USD!$C$3:$C$19,1,0)),"Нет","Да")</f>
        <v>Нет</v>
      </c>
      <c r="D66" s="54">
        <f t="shared" si="0"/>
        <v>365</v>
      </c>
      <c r="E66" s="55">
        <f>('Все выпуски'!$D$4*'Все выпуски'!$D$8)*((VLOOKUP(IF(C66="Нет",VLOOKUP(A66,Оп17_BYN→USD!$A$2:$C$19,3,0),VLOOKUP((A66-1),Оп17_BYN→USD!$A$2:$C$19,3,0)),$B$2:$G$1505,5,0)-VLOOKUP(B66,$B$2:$G$1505,5,0))/365+(VLOOKUP(IF(C66="Нет",VLOOKUP(A66,Оп17_BYN→USD!$A$2:$C$19,3,0),VLOOKUP((A66-1),Оп17_BYN→USD!$A$2:$C$19,3,0)),$B$2:$G$1505,6,0)-VLOOKUP(B66,$B$2:$G$1505,6,0))/366)</f>
        <v>1.0082631750207383</v>
      </c>
      <c r="F66" s="54">
        <f>COUNTIF(D67:$D$1505,365)</f>
        <v>1073</v>
      </c>
      <c r="G66" s="54">
        <f>COUNTIF(D67:$D$1505,366)</f>
        <v>366</v>
      </c>
      <c r="H66" s="50"/>
    </row>
    <row r="67" spans="1:8" x14ac:dyDescent="0.25">
      <c r="A67" s="54">
        <f>COUNTIF($C$3:C67,"Да")</f>
        <v>1</v>
      </c>
      <c r="B67" s="53">
        <f t="shared" si="1"/>
        <v>45168</v>
      </c>
      <c r="C67" s="53" t="str">
        <f>IF(ISERROR(VLOOKUP(B67,Оп17_BYN→USD!$C$3:$C$19,1,0)),"Нет","Да")</f>
        <v>Нет</v>
      </c>
      <c r="D67" s="54">
        <f t="shared" si="0"/>
        <v>365</v>
      </c>
      <c r="E67" s="55">
        <f>('Все выпуски'!$D$4*'Все выпуски'!$D$8)*((VLOOKUP(IF(C67="Нет",VLOOKUP(A67,Оп17_BYN→USD!$A$2:$C$19,3,0),VLOOKUP((A67-1),Оп17_BYN→USD!$A$2:$C$19,3,0)),$B$2:$G$1505,5,0)-VLOOKUP(B67,$B$2:$G$1505,5,0))/365+(VLOOKUP(IF(C67="Нет",VLOOKUP(A67,Оп17_BYN→USD!$A$2:$C$19,3,0),VLOOKUP((A67-1),Оп17_BYN→USD!$A$2:$C$19,3,0)),$B$2:$G$1505,6,0)-VLOOKUP(B67,$B$2:$G$1505,6,0))/366)</f>
        <v>1.0540933193398627</v>
      </c>
      <c r="F67" s="54">
        <f>COUNTIF(D68:$D$1505,365)</f>
        <v>1072</v>
      </c>
      <c r="G67" s="54">
        <f>COUNTIF(D68:$D$1505,366)</f>
        <v>366</v>
      </c>
      <c r="H67" s="50"/>
    </row>
    <row r="68" spans="1:8" x14ac:dyDescent="0.25">
      <c r="A68" s="54">
        <f>COUNTIF($C$3:C68,"Да")</f>
        <v>1</v>
      </c>
      <c r="B68" s="53">
        <f t="shared" si="1"/>
        <v>45169</v>
      </c>
      <c r="C68" s="53" t="str">
        <f>IF(ISERROR(VLOOKUP(B68,Оп17_BYN→USD!$C$3:$C$19,1,0)),"Нет","Да")</f>
        <v>Нет</v>
      </c>
      <c r="D68" s="54">
        <f t="shared" ref="D68:D131" si="2">IF(MOD(YEAR(B68),4)=0,366,365)</f>
        <v>365</v>
      </c>
      <c r="E68" s="55">
        <f>('Все выпуски'!$D$4*'Все выпуски'!$D$8)*((VLOOKUP(IF(C68="Нет",VLOOKUP(A68,Оп17_BYN→USD!$A$2:$C$19,3,0),VLOOKUP((A68-1),Оп17_BYN→USD!$A$2:$C$19,3,0)),$B$2:$G$1505,5,0)-VLOOKUP(B68,$B$2:$G$1505,5,0))/365+(VLOOKUP(IF(C68="Нет",VLOOKUP(A68,Оп17_BYN→USD!$A$2:$C$19,3,0),VLOOKUP((A68-1),Оп17_BYN→USD!$A$2:$C$19,3,0)),$B$2:$G$1505,6,0)-VLOOKUP(B68,$B$2:$G$1505,6,0))/366)</f>
        <v>1.099923463658987</v>
      </c>
      <c r="F68" s="54">
        <f>COUNTIF(D69:$D$1505,365)</f>
        <v>1071</v>
      </c>
      <c r="G68" s="54">
        <f>COUNTIF(D69:$D$1505,366)</f>
        <v>366</v>
      </c>
      <c r="H68" s="50"/>
    </row>
    <row r="69" spans="1:8" x14ac:dyDescent="0.25">
      <c r="A69" s="54">
        <f>COUNTIF($C$3:C69,"Да")</f>
        <v>1</v>
      </c>
      <c r="B69" s="53">
        <f t="shared" ref="B69:B132" si="3">B68+1</f>
        <v>45170</v>
      </c>
      <c r="C69" s="53" t="str">
        <f>IF(ISERROR(VLOOKUP(B69,Оп17_BYN→USD!$C$3:$C$19,1,0)),"Нет","Да")</f>
        <v>Нет</v>
      </c>
      <c r="D69" s="54">
        <f t="shared" si="2"/>
        <v>365</v>
      </c>
      <c r="E69" s="55">
        <f>('Все выпуски'!$D$4*'Все выпуски'!$D$8)*((VLOOKUP(IF(C69="Нет",VLOOKUP(A69,Оп17_BYN→USD!$A$2:$C$19,3,0),VLOOKUP((A69-1),Оп17_BYN→USD!$A$2:$C$19,3,0)),$B$2:$G$1505,5,0)-VLOOKUP(B69,$B$2:$G$1505,5,0))/365+(VLOOKUP(IF(C69="Нет",VLOOKUP(A69,Оп17_BYN→USD!$A$2:$C$19,3,0),VLOOKUP((A69-1),Оп17_BYN→USD!$A$2:$C$19,3,0)),$B$2:$G$1505,6,0)-VLOOKUP(B69,$B$2:$G$1505,6,0))/366)</f>
        <v>1.1457536079781114</v>
      </c>
      <c r="F69" s="54">
        <f>COUNTIF(D70:$D$1505,365)</f>
        <v>1070</v>
      </c>
      <c r="G69" s="54">
        <f>COUNTIF(D70:$D$1505,366)</f>
        <v>366</v>
      </c>
      <c r="H69" s="50"/>
    </row>
    <row r="70" spans="1:8" x14ac:dyDescent="0.25">
      <c r="A70" s="54">
        <f>COUNTIF($C$3:C70,"Да")</f>
        <v>1</v>
      </c>
      <c r="B70" s="53">
        <f t="shared" si="3"/>
        <v>45171</v>
      </c>
      <c r="C70" s="53" t="str">
        <f>IF(ISERROR(VLOOKUP(B70,Оп17_BYN→USD!$C$3:$C$19,1,0)),"Нет","Да")</f>
        <v>Нет</v>
      </c>
      <c r="D70" s="54">
        <f t="shared" si="2"/>
        <v>365</v>
      </c>
      <c r="E70" s="55">
        <f>('Все выпуски'!$D$4*'Все выпуски'!$D$8)*((VLOOKUP(IF(C70="Нет",VLOOKUP(A70,Оп17_BYN→USD!$A$2:$C$19,3,0),VLOOKUP((A70-1),Оп17_BYN→USD!$A$2:$C$19,3,0)),$B$2:$G$1505,5,0)-VLOOKUP(B70,$B$2:$G$1505,5,0))/365+(VLOOKUP(IF(C70="Нет",VLOOKUP(A70,Оп17_BYN→USD!$A$2:$C$19,3,0),VLOOKUP((A70-1),Оп17_BYN→USD!$A$2:$C$19,3,0)),$B$2:$G$1505,6,0)-VLOOKUP(B70,$B$2:$G$1505,6,0))/366)</f>
        <v>1.1915837522972361</v>
      </c>
      <c r="F70" s="54">
        <f>COUNTIF(D71:$D$1505,365)</f>
        <v>1069</v>
      </c>
      <c r="G70" s="54">
        <f>COUNTIF(D71:$D$1505,366)</f>
        <v>366</v>
      </c>
      <c r="H70" s="50"/>
    </row>
    <row r="71" spans="1:8" x14ac:dyDescent="0.25">
      <c r="A71" s="54">
        <f>COUNTIF($C$3:C71,"Да")</f>
        <v>1</v>
      </c>
      <c r="B71" s="53">
        <f t="shared" si="3"/>
        <v>45172</v>
      </c>
      <c r="C71" s="53" t="str">
        <f>IF(ISERROR(VLOOKUP(B71,Оп17_BYN→USD!$C$3:$C$19,1,0)),"Нет","Да")</f>
        <v>Нет</v>
      </c>
      <c r="D71" s="54">
        <f t="shared" si="2"/>
        <v>365</v>
      </c>
      <c r="E71" s="55">
        <f>('Все выпуски'!$D$4*'Все выпуски'!$D$8)*((VLOOKUP(IF(C71="Нет",VLOOKUP(A71,Оп17_BYN→USD!$A$2:$C$19,3,0),VLOOKUP((A71-1),Оп17_BYN→USD!$A$2:$C$19,3,0)),$B$2:$G$1505,5,0)-VLOOKUP(B71,$B$2:$G$1505,5,0))/365+(VLOOKUP(IF(C71="Нет",VLOOKUP(A71,Оп17_BYN→USD!$A$2:$C$19,3,0),VLOOKUP((A71-1),Оп17_BYN→USD!$A$2:$C$19,3,0)),$B$2:$G$1505,6,0)-VLOOKUP(B71,$B$2:$G$1505,6,0))/366)</f>
        <v>1.2374138966163606</v>
      </c>
      <c r="F71" s="54">
        <f>COUNTIF(D72:$D$1505,365)</f>
        <v>1068</v>
      </c>
      <c r="G71" s="54">
        <f>COUNTIF(D72:$D$1505,366)</f>
        <v>366</v>
      </c>
      <c r="H71" s="50"/>
    </row>
    <row r="72" spans="1:8" x14ac:dyDescent="0.25">
      <c r="A72" s="54">
        <f>COUNTIF($C$3:C72,"Да")</f>
        <v>1</v>
      </c>
      <c r="B72" s="53">
        <f t="shared" si="3"/>
        <v>45173</v>
      </c>
      <c r="C72" s="53" t="str">
        <f>IF(ISERROR(VLOOKUP(B72,Оп17_BYN→USD!$C$3:$C$19,1,0)),"Нет","Да")</f>
        <v>Нет</v>
      </c>
      <c r="D72" s="54">
        <f t="shared" si="2"/>
        <v>365</v>
      </c>
      <c r="E72" s="55">
        <f>('Все выпуски'!$D$4*'Все выпуски'!$D$8)*((VLOOKUP(IF(C72="Нет",VLOOKUP(A72,Оп17_BYN→USD!$A$2:$C$19,3,0),VLOOKUP((A72-1),Оп17_BYN→USD!$A$2:$C$19,3,0)),$B$2:$G$1505,5,0)-VLOOKUP(B72,$B$2:$G$1505,5,0))/365+(VLOOKUP(IF(C72="Нет",VLOOKUP(A72,Оп17_BYN→USD!$A$2:$C$19,3,0),VLOOKUP((A72-1),Оп17_BYN→USD!$A$2:$C$19,3,0)),$B$2:$G$1505,6,0)-VLOOKUP(B72,$B$2:$G$1505,6,0))/366)</f>
        <v>1.2832440409354851</v>
      </c>
      <c r="F72" s="54">
        <f>COUNTIF(D73:$D$1505,365)</f>
        <v>1067</v>
      </c>
      <c r="G72" s="54">
        <f>COUNTIF(D73:$D$1505,366)</f>
        <v>366</v>
      </c>
      <c r="H72" s="50"/>
    </row>
    <row r="73" spans="1:8" x14ac:dyDescent="0.25">
      <c r="A73" s="54">
        <f>COUNTIF($C$3:C73,"Да")</f>
        <v>1</v>
      </c>
      <c r="B73" s="53">
        <f t="shared" si="3"/>
        <v>45174</v>
      </c>
      <c r="C73" s="53" t="str">
        <f>IF(ISERROR(VLOOKUP(B73,Оп17_BYN→USD!$C$3:$C$19,1,0)),"Нет","Да")</f>
        <v>Нет</v>
      </c>
      <c r="D73" s="54">
        <f t="shared" si="2"/>
        <v>365</v>
      </c>
      <c r="E73" s="55">
        <f>('Все выпуски'!$D$4*'Все выпуски'!$D$8)*((VLOOKUP(IF(C73="Нет",VLOOKUP(A73,Оп17_BYN→USD!$A$2:$C$19,3,0),VLOOKUP((A73-1),Оп17_BYN→USD!$A$2:$C$19,3,0)),$B$2:$G$1505,5,0)-VLOOKUP(B73,$B$2:$G$1505,5,0))/365+(VLOOKUP(IF(C73="Нет",VLOOKUP(A73,Оп17_BYN→USD!$A$2:$C$19,3,0),VLOOKUP((A73-1),Оп17_BYN→USD!$A$2:$C$19,3,0)),$B$2:$G$1505,6,0)-VLOOKUP(B73,$B$2:$G$1505,6,0))/366)</f>
        <v>1.3290741852546095</v>
      </c>
      <c r="F73" s="54">
        <f>COUNTIF(D74:$D$1505,365)</f>
        <v>1066</v>
      </c>
      <c r="G73" s="54">
        <f>COUNTIF(D74:$D$1505,366)</f>
        <v>366</v>
      </c>
      <c r="H73" s="50"/>
    </row>
    <row r="74" spans="1:8" x14ac:dyDescent="0.25">
      <c r="A74" s="54">
        <f>COUNTIF($C$3:C74,"Да")</f>
        <v>1</v>
      </c>
      <c r="B74" s="53">
        <f t="shared" si="3"/>
        <v>45175</v>
      </c>
      <c r="C74" s="53" t="str">
        <f>IF(ISERROR(VLOOKUP(B74,Оп17_BYN→USD!$C$3:$C$19,1,0)),"Нет","Да")</f>
        <v>Нет</v>
      </c>
      <c r="D74" s="54">
        <f t="shared" si="2"/>
        <v>365</v>
      </c>
      <c r="E74" s="55">
        <f>('Все выпуски'!$D$4*'Все выпуски'!$D$8)*((VLOOKUP(IF(C74="Нет",VLOOKUP(A74,Оп17_BYN→USD!$A$2:$C$19,3,0),VLOOKUP((A74-1),Оп17_BYN→USD!$A$2:$C$19,3,0)),$B$2:$G$1505,5,0)-VLOOKUP(B74,$B$2:$G$1505,5,0))/365+(VLOOKUP(IF(C74="Нет",VLOOKUP(A74,Оп17_BYN→USD!$A$2:$C$19,3,0),VLOOKUP((A74-1),Оп17_BYN→USD!$A$2:$C$19,3,0)),$B$2:$G$1505,6,0)-VLOOKUP(B74,$B$2:$G$1505,6,0))/366)</f>
        <v>1.3749043295737338</v>
      </c>
      <c r="F74" s="54">
        <f>COUNTIF(D75:$D$1505,365)</f>
        <v>1065</v>
      </c>
      <c r="G74" s="54">
        <f>COUNTIF(D75:$D$1505,366)</f>
        <v>366</v>
      </c>
      <c r="H74" s="50"/>
    </row>
    <row r="75" spans="1:8" x14ac:dyDescent="0.25">
      <c r="A75" s="54">
        <f>COUNTIF($C$3:C75,"Да")</f>
        <v>1</v>
      </c>
      <c r="B75" s="53">
        <f t="shared" si="3"/>
        <v>45176</v>
      </c>
      <c r="C75" s="53" t="str">
        <f>IF(ISERROR(VLOOKUP(B75,Оп17_BYN→USD!$C$3:$C$19,1,0)),"Нет","Да")</f>
        <v>Нет</v>
      </c>
      <c r="D75" s="54">
        <f t="shared" si="2"/>
        <v>365</v>
      </c>
      <c r="E75" s="55">
        <f>('Все выпуски'!$D$4*'Все выпуски'!$D$8)*((VLOOKUP(IF(C75="Нет",VLOOKUP(A75,Оп17_BYN→USD!$A$2:$C$19,3,0),VLOOKUP((A75-1),Оп17_BYN→USD!$A$2:$C$19,3,0)),$B$2:$G$1505,5,0)-VLOOKUP(B75,$B$2:$G$1505,5,0))/365+(VLOOKUP(IF(C75="Нет",VLOOKUP(A75,Оп17_BYN→USD!$A$2:$C$19,3,0),VLOOKUP((A75-1),Оп17_BYN→USD!$A$2:$C$19,3,0)),$B$2:$G$1505,6,0)-VLOOKUP(B75,$B$2:$G$1505,6,0))/366)</f>
        <v>1.4207344738928582</v>
      </c>
      <c r="F75" s="54">
        <f>COUNTIF(D76:$D$1505,365)</f>
        <v>1064</v>
      </c>
      <c r="G75" s="54">
        <f>COUNTIF(D76:$D$1505,366)</f>
        <v>366</v>
      </c>
      <c r="H75" s="50"/>
    </row>
    <row r="76" spans="1:8" x14ac:dyDescent="0.25">
      <c r="A76" s="54">
        <f>COUNTIF($C$3:C76,"Да")</f>
        <v>1</v>
      </c>
      <c r="B76" s="53">
        <f t="shared" si="3"/>
        <v>45177</v>
      </c>
      <c r="C76" s="53" t="str">
        <f>IF(ISERROR(VLOOKUP(B76,Оп17_BYN→USD!$C$3:$C$19,1,0)),"Нет","Да")</f>
        <v>Нет</v>
      </c>
      <c r="D76" s="54">
        <f t="shared" si="2"/>
        <v>365</v>
      </c>
      <c r="E76" s="55">
        <f>('Все выпуски'!$D$4*'Все выпуски'!$D$8)*((VLOOKUP(IF(C76="Нет",VLOOKUP(A76,Оп17_BYN→USD!$A$2:$C$19,3,0),VLOOKUP((A76-1),Оп17_BYN→USD!$A$2:$C$19,3,0)),$B$2:$G$1505,5,0)-VLOOKUP(B76,$B$2:$G$1505,5,0))/365+(VLOOKUP(IF(C76="Нет",VLOOKUP(A76,Оп17_BYN→USD!$A$2:$C$19,3,0),VLOOKUP((A76-1),Оп17_BYN→USD!$A$2:$C$19,3,0)),$B$2:$G$1505,6,0)-VLOOKUP(B76,$B$2:$G$1505,6,0))/366)</f>
        <v>1.4665646182119829</v>
      </c>
      <c r="F76" s="54">
        <f>COUNTIF(D77:$D$1505,365)</f>
        <v>1063</v>
      </c>
      <c r="G76" s="54">
        <f>COUNTIF(D77:$D$1505,366)</f>
        <v>366</v>
      </c>
      <c r="H76" s="50"/>
    </row>
    <row r="77" spans="1:8" x14ac:dyDescent="0.25">
      <c r="A77" s="54">
        <f>COUNTIF($C$3:C77,"Да")</f>
        <v>1</v>
      </c>
      <c r="B77" s="53">
        <f t="shared" si="3"/>
        <v>45178</v>
      </c>
      <c r="C77" s="53" t="str">
        <f>IF(ISERROR(VLOOKUP(B77,Оп17_BYN→USD!$C$3:$C$19,1,0)),"Нет","Да")</f>
        <v>Нет</v>
      </c>
      <c r="D77" s="54">
        <f t="shared" si="2"/>
        <v>365</v>
      </c>
      <c r="E77" s="55">
        <f>('Все выпуски'!$D$4*'Все выпуски'!$D$8)*((VLOOKUP(IF(C77="Нет",VLOOKUP(A77,Оп17_BYN→USD!$A$2:$C$19,3,0),VLOOKUP((A77-1),Оп17_BYN→USD!$A$2:$C$19,3,0)),$B$2:$G$1505,5,0)-VLOOKUP(B77,$B$2:$G$1505,5,0))/365+(VLOOKUP(IF(C77="Нет",VLOOKUP(A77,Оп17_BYN→USD!$A$2:$C$19,3,0),VLOOKUP((A77-1),Оп17_BYN→USD!$A$2:$C$19,3,0)),$B$2:$G$1505,6,0)-VLOOKUP(B77,$B$2:$G$1505,6,0))/366)</f>
        <v>1.5123947625311074</v>
      </c>
      <c r="F77" s="54">
        <f>COUNTIF(D78:$D$1505,365)</f>
        <v>1062</v>
      </c>
      <c r="G77" s="54">
        <f>COUNTIF(D78:$D$1505,366)</f>
        <v>366</v>
      </c>
      <c r="H77" s="50"/>
    </row>
    <row r="78" spans="1:8" x14ac:dyDescent="0.25">
      <c r="A78" s="54">
        <f>COUNTIF($C$3:C78,"Да")</f>
        <v>1</v>
      </c>
      <c r="B78" s="53">
        <f t="shared" si="3"/>
        <v>45179</v>
      </c>
      <c r="C78" s="53" t="str">
        <f>IF(ISERROR(VLOOKUP(B78,Оп17_BYN→USD!$C$3:$C$19,1,0)),"Нет","Да")</f>
        <v>Нет</v>
      </c>
      <c r="D78" s="54">
        <f t="shared" si="2"/>
        <v>365</v>
      </c>
      <c r="E78" s="55">
        <f>('Все выпуски'!$D$4*'Все выпуски'!$D$8)*((VLOOKUP(IF(C78="Нет",VLOOKUP(A78,Оп17_BYN→USD!$A$2:$C$19,3,0),VLOOKUP((A78-1),Оп17_BYN→USD!$A$2:$C$19,3,0)),$B$2:$G$1505,5,0)-VLOOKUP(B78,$B$2:$G$1505,5,0))/365+(VLOOKUP(IF(C78="Нет",VLOOKUP(A78,Оп17_BYN→USD!$A$2:$C$19,3,0),VLOOKUP((A78-1),Оп17_BYN→USD!$A$2:$C$19,3,0)),$B$2:$G$1505,6,0)-VLOOKUP(B78,$B$2:$G$1505,6,0))/366)</f>
        <v>1.5582249068502319</v>
      </c>
      <c r="F78" s="54">
        <f>COUNTIF(D79:$D$1505,365)</f>
        <v>1061</v>
      </c>
      <c r="G78" s="54">
        <f>COUNTIF(D79:$D$1505,366)</f>
        <v>366</v>
      </c>
      <c r="H78" s="50"/>
    </row>
    <row r="79" spans="1:8" x14ac:dyDescent="0.25">
      <c r="A79" s="54">
        <f>COUNTIF($C$3:C79,"Да")</f>
        <v>1</v>
      </c>
      <c r="B79" s="53">
        <f t="shared" si="3"/>
        <v>45180</v>
      </c>
      <c r="C79" s="53" t="str">
        <f>IF(ISERROR(VLOOKUP(B79,Оп17_BYN→USD!$C$3:$C$19,1,0)),"Нет","Да")</f>
        <v>Нет</v>
      </c>
      <c r="D79" s="54">
        <f t="shared" si="2"/>
        <v>365</v>
      </c>
      <c r="E79" s="55">
        <f>('Все выпуски'!$D$4*'Все выпуски'!$D$8)*((VLOOKUP(IF(C79="Нет",VLOOKUP(A79,Оп17_BYN→USD!$A$2:$C$19,3,0),VLOOKUP((A79-1),Оп17_BYN→USD!$A$2:$C$19,3,0)),$B$2:$G$1505,5,0)-VLOOKUP(B79,$B$2:$G$1505,5,0))/365+(VLOOKUP(IF(C79="Нет",VLOOKUP(A79,Оп17_BYN→USD!$A$2:$C$19,3,0),VLOOKUP((A79-1),Оп17_BYN→USD!$A$2:$C$19,3,0)),$B$2:$G$1505,6,0)-VLOOKUP(B79,$B$2:$G$1505,6,0))/366)</f>
        <v>1.6040550511693561</v>
      </c>
      <c r="F79" s="54">
        <f>COUNTIF(D80:$D$1505,365)</f>
        <v>1060</v>
      </c>
      <c r="G79" s="54">
        <f>COUNTIF(D80:$D$1505,366)</f>
        <v>366</v>
      </c>
      <c r="H79" s="50"/>
    </row>
    <row r="80" spans="1:8" x14ac:dyDescent="0.25">
      <c r="A80" s="54">
        <f>COUNTIF($C$3:C80,"Да")</f>
        <v>1</v>
      </c>
      <c r="B80" s="53">
        <f t="shared" si="3"/>
        <v>45181</v>
      </c>
      <c r="C80" s="53" t="str">
        <f>IF(ISERROR(VLOOKUP(B80,Оп17_BYN→USD!$C$3:$C$19,1,0)),"Нет","Да")</f>
        <v>Нет</v>
      </c>
      <c r="D80" s="54">
        <f t="shared" si="2"/>
        <v>365</v>
      </c>
      <c r="E80" s="55">
        <f>('Все выпуски'!$D$4*'Все выпуски'!$D$8)*((VLOOKUP(IF(C80="Нет",VLOOKUP(A80,Оп17_BYN→USD!$A$2:$C$19,3,0),VLOOKUP((A80-1),Оп17_BYN→USD!$A$2:$C$19,3,0)),$B$2:$G$1505,5,0)-VLOOKUP(B80,$B$2:$G$1505,5,0))/365+(VLOOKUP(IF(C80="Нет",VLOOKUP(A80,Оп17_BYN→USD!$A$2:$C$19,3,0),VLOOKUP((A80-1),Оп17_BYN→USD!$A$2:$C$19,3,0)),$B$2:$G$1505,6,0)-VLOOKUP(B80,$B$2:$G$1505,6,0))/366)</f>
        <v>1.6498851954884806</v>
      </c>
      <c r="F80" s="54">
        <f>COUNTIF(D81:$D$1505,365)</f>
        <v>1059</v>
      </c>
      <c r="G80" s="54">
        <f>COUNTIF(D81:$D$1505,366)</f>
        <v>366</v>
      </c>
      <c r="H80" s="50"/>
    </row>
    <row r="81" spans="1:8" x14ac:dyDescent="0.25">
      <c r="A81" s="54">
        <f>COUNTIF($C$3:C81,"Да")</f>
        <v>1</v>
      </c>
      <c r="B81" s="53">
        <f t="shared" si="3"/>
        <v>45182</v>
      </c>
      <c r="C81" s="53" t="str">
        <f>IF(ISERROR(VLOOKUP(B81,Оп17_BYN→USD!$C$3:$C$19,1,0)),"Нет","Да")</f>
        <v>Нет</v>
      </c>
      <c r="D81" s="54">
        <f t="shared" si="2"/>
        <v>365</v>
      </c>
      <c r="E81" s="55">
        <f>('Все выпуски'!$D$4*'Все выпуски'!$D$8)*((VLOOKUP(IF(C81="Нет",VLOOKUP(A81,Оп17_BYN→USD!$A$2:$C$19,3,0),VLOOKUP((A81-1),Оп17_BYN→USD!$A$2:$C$19,3,0)),$B$2:$G$1505,5,0)-VLOOKUP(B81,$B$2:$G$1505,5,0))/365+(VLOOKUP(IF(C81="Нет",VLOOKUP(A81,Оп17_BYN→USD!$A$2:$C$19,3,0),VLOOKUP((A81-1),Оп17_BYN→USD!$A$2:$C$19,3,0)),$B$2:$G$1505,6,0)-VLOOKUP(B81,$B$2:$G$1505,6,0))/366)</f>
        <v>1.695715339807605</v>
      </c>
      <c r="F81" s="54">
        <f>COUNTIF(D82:$D$1505,365)</f>
        <v>1058</v>
      </c>
      <c r="G81" s="54">
        <f>COUNTIF(D82:$D$1505,366)</f>
        <v>366</v>
      </c>
      <c r="H81" s="50"/>
    </row>
    <row r="82" spans="1:8" x14ac:dyDescent="0.25">
      <c r="A82" s="54">
        <f>COUNTIF($C$3:C82,"Да")</f>
        <v>1</v>
      </c>
      <c r="B82" s="53">
        <f t="shared" si="3"/>
        <v>45183</v>
      </c>
      <c r="C82" s="53" t="str">
        <f>IF(ISERROR(VLOOKUP(B82,Оп17_BYN→USD!$C$3:$C$19,1,0)),"Нет","Да")</f>
        <v>Нет</v>
      </c>
      <c r="D82" s="54">
        <f t="shared" si="2"/>
        <v>365</v>
      </c>
      <c r="E82" s="55">
        <f>('Все выпуски'!$D$4*'Все выпуски'!$D$8)*((VLOOKUP(IF(C82="Нет",VLOOKUP(A82,Оп17_BYN→USD!$A$2:$C$19,3,0),VLOOKUP((A82-1),Оп17_BYN→USD!$A$2:$C$19,3,0)),$B$2:$G$1505,5,0)-VLOOKUP(B82,$B$2:$G$1505,5,0))/365+(VLOOKUP(IF(C82="Нет",VLOOKUP(A82,Оп17_BYN→USD!$A$2:$C$19,3,0),VLOOKUP((A82-1),Оп17_BYN→USD!$A$2:$C$19,3,0)),$B$2:$G$1505,6,0)-VLOOKUP(B82,$B$2:$G$1505,6,0))/366)</f>
        <v>1.7415454841267297</v>
      </c>
      <c r="F82" s="54">
        <f>COUNTIF(D83:$D$1505,365)</f>
        <v>1057</v>
      </c>
      <c r="G82" s="54">
        <f>COUNTIF(D83:$D$1505,366)</f>
        <v>366</v>
      </c>
      <c r="H82" s="50"/>
    </row>
    <row r="83" spans="1:8" x14ac:dyDescent="0.25">
      <c r="A83" s="54">
        <f>COUNTIF($C$3:C83,"Да")</f>
        <v>1</v>
      </c>
      <c r="B83" s="53">
        <f t="shared" si="3"/>
        <v>45184</v>
      </c>
      <c r="C83" s="53" t="str">
        <f>IF(ISERROR(VLOOKUP(B83,Оп17_BYN→USD!$C$3:$C$19,1,0)),"Нет","Да")</f>
        <v>Нет</v>
      </c>
      <c r="D83" s="54">
        <f t="shared" si="2"/>
        <v>365</v>
      </c>
      <c r="E83" s="55">
        <f>('Все выпуски'!$D$4*'Все выпуски'!$D$8)*((VLOOKUP(IF(C83="Нет",VLOOKUP(A83,Оп17_BYN→USD!$A$2:$C$19,3,0),VLOOKUP((A83-1),Оп17_BYN→USD!$A$2:$C$19,3,0)),$B$2:$G$1505,5,0)-VLOOKUP(B83,$B$2:$G$1505,5,0))/365+(VLOOKUP(IF(C83="Нет",VLOOKUP(A83,Оп17_BYN→USD!$A$2:$C$19,3,0),VLOOKUP((A83-1),Оп17_BYN→USD!$A$2:$C$19,3,0)),$B$2:$G$1505,6,0)-VLOOKUP(B83,$B$2:$G$1505,6,0))/366)</f>
        <v>1.7873756284458542</v>
      </c>
      <c r="F83" s="54">
        <f>COUNTIF(D84:$D$1505,365)</f>
        <v>1056</v>
      </c>
      <c r="G83" s="54">
        <f>COUNTIF(D84:$D$1505,366)</f>
        <v>366</v>
      </c>
      <c r="H83" s="50"/>
    </row>
    <row r="84" spans="1:8" x14ac:dyDescent="0.25">
      <c r="A84" s="54">
        <f>COUNTIF($C$3:C84,"Да")</f>
        <v>1</v>
      </c>
      <c r="B84" s="53">
        <f t="shared" si="3"/>
        <v>45185</v>
      </c>
      <c r="C84" s="53" t="str">
        <f>IF(ISERROR(VLOOKUP(B84,Оп17_BYN→USD!$C$3:$C$19,1,0)),"Нет","Да")</f>
        <v>Нет</v>
      </c>
      <c r="D84" s="54">
        <f t="shared" si="2"/>
        <v>365</v>
      </c>
      <c r="E84" s="55">
        <f>('Все выпуски'!$D$4*'Все выпуски'!$D$8)*((VLOOKUP(IF(C84="Нет",VLOOKUP(A84,Оп17_BYN→USD!$A$2:$C$19,3,0),VLOOKUP((A84-1),Оп17_BYN→USD!$A$2:$C$19,3,0)),$B$2:$G$1505,5,0)-VLOOKUP(B84,$B$2:$G$1505,5,0))/365+(VLOOKUP(IF(C84="Нет",VLOOKUP(A84,Оп17_BYN→USD!$A$2:$C$19,3,0),VLOOKUP((A84-1),Оп17_BYN→USD!$A$2:$C$19,3,0)),$B$2:$G$1505,6,0)-VLOOKUP(B84,$B$2:$G$1505,6,0))/366)</f>
        <v>1.8332057727649784</v>
      </c>
      <c r="F84" s="54">
        <f>COUNTIF(D85:$D$1505,365)</f>
        <v>1055</v>
      </c>
      <c r="G84" s="54">
        <f>COUNTIF(D85:$D$1505,366)</f>
        <v>366</v>
      </c>
      <c r="H84" s="50"/>
    </row>
    <row r="85" spans="1:8" x14ac:dyDescent="0.25">
      <c r="A85" s="54">
        <f>COUNTIF($C$3:C85,"Да")</f>
        <v>1</v>
      </c>
      <c r="B85" s="53">
        <f t="shared" si="3"/>
        <v>45186</v>
      </c>
      <c r="C85" s="53" t="str">
        <f>IF(ISERROR(VLOOKUP(B85,Оп17_BYN→USD!$C$3:$C$19,1,0)),"Нет","Да")</f>
        <v>Нет</v>
      </c>
      <c r="D85" s="54">
        <f t="shared" si="2"/>
        <v>365</v>
      </c>
      <c r="E85" s="55">
        <f>('Все выпуски'!$D$4*'Все выпуски'!$D$8)*((VLOOKUP(IF(C85="Нет",VLOOKUP(A85,Оп17_BYN→USD!$A$2:$C$19,3,0),VLOOKUP((A85-1),Оп17_BYN→USD!$A$2:$C$19,3,0)),$B$2:$G$1505,5,0)-VLOOKUP(B85,$B$2:$G$1505,5,0))/365+(VLOOKUP(IF(C85="Нет",VLOOKUP(A85,Оп17_BYN→USD!$A$2:$C$19,3,0),VLOOKUP((A85-1),Оп17_BYN→USD!$A$2:$C$19,3,0)),$B$2:$G$1505,6,0)-VLOOKUP(B85,$B$2:$G$1505,6,0))/366)</f>
        <v>1.8790359170841029</v>
      </c>
      <c r="F85" s="54">
        <f>COUNTIF(D86:$D$1505,365)</f>
        <v>1054</v>
      </c>
      <c r="G85" s="54">
        <f>COUNTIF(D86:$D$1505,366)</f>
        <v>366</v>
      </c>
      <c r="H85" s="50"/>
    </row>
    <row r="86" spans="1:8" x14ac:dyDescent="0.25">
      <c r="A86" s="54">
        <f>COUNTIF($C$3:C86,"Да")</f>
        <v>1</v>
      </c>
      <c r="B86" s="53">
        <f t="shared" si="3"/>
        <v>45187</v>
      </c>
      <c r="C86" s="53" t="str">
        <f>IF(ISERROR(VLOOKUP(B86,Оп17_BYN→USD!$C$3:$C$19,1,0)),"Нет","Да")</f>
        <v>Нет</v>
      </c>
      <c r="D86" s="54">
        <f t="shared" si="2"/>
        <v>365</v>
      </c>
      <c r="E86" s="55">
        <f>('Все выпуски'!$D$4*'Все выпуски'!$D$8)*((VLOOKUP(IF(C86="Нет",VLOOKUP(A86,Оп17_BYN→USD!$A$2:$C$19,3,0),VLOOKUP((A86-1),Оп17_BYN→USD!$A$2:$C$19,3,0)),$B$2:$G$1505,5,0)-VLOOKUP(B86,$B$2:$G$1505,5,0))/365+(VLOOKUP(IF(C86="Нет",VLOOKUP(A86,Оп17_BYN→USD!$A$2:$C$19,3,0),VLOOKUP((A86-1),Оп17_BYN→USD!$A$2:$C$19,3,0)),$B$2:$G$1505,6,0)-VLOOKUP(B86,$B$2:$G$1505,6,0))/366)</f>
        <v>1.9248660614032274</v>
      </c>
      <c r="F86" s="54">
        <f>COUNTIF(D87:$D$1505,365)</f>
        <v>1053</v>
      </c>
      <c r="G86" s="54">
        <f>COUNTIF(D87:$D$1505,366)</f>
        <v>366</v>
      </c>
      <c r="H86" s="50"/>
    </row>
    <row r="87" spans="1:8" x14ac:dyDescent="0.25">
      <c r="A87" s="54">
        <f>COUNTIF($C$3:C87,"Да")</f>
        <v>1</v>
      </c>
      <c r="B87" s="53">
        <f t="shared" si="3"/>
        <v>45188</v>
      </c>
      <c r="C87" s="53" t="str">
        <f>IF(ISERROR(VLOOKUP(B87,Оп17_BYN→USD!$C$3:$C$19,1,0)),"Нет","Да")</f>
        <v>Нет</v>
      </c>
      <c r="D87" s="54">
        <f t="shared" si="2"/>
        <v>365</v>
      </c>
      <c r="E87" s="55">
        <f>('Все выпуски'!$D$4*'Все выпуски'!$D$8)*((VLOOKUP(IF(C87="Нет",VLOOKUP(A87,Оп17_BYN→USD!$A$2:$C$19,3,0),VLOOKUP((A87-1),Оп17_BYN→USD!$A$2:$C$19,3,0)),$B$2:$G$1505,5,0)-VLOOKUP(B87,$B$2:$G$1505,5,0))/365+(VLOOKUP(IF(C87="Нет",VLOOKUP(A87,Оп17_BYN→USD!$A$2:$C$19,3,0),VLOOKUP((A87-1),Оп17_BYN→USD!$A$2:$C$19,3,0)),$B$2:$G$1505,6,0)-VLOOKUP(B87,$B$2:$G$1505,6,0))/366)</f>
        <v>1.970696205722352</v>
      </c>
      <c r="F87" s="54">
        <f>COUNTIF(D88:$D$1505,365)</f>
        <v>1052</v>
      </c>
      <c r="G87" s="54">
        <f>COUNTIF(D88:$D$1505,366)</f>
        <v>366</v>
      </c>
      <c r="H87" s="50"/>
    </row>
    <row r="88" spans="1:8" x14ac:dyDescent="0.25">
      <c r="A88" s="54">
        <f>COUNTIF($C$3:C88,"Да")</f>
        <v>1</v>
      </c>
      <c r="B88" s="53">
        <f t="shared" si="3"/>
        <v>45189</v>
      </c>
      <c r="C88" s="53" t="str">
        <f>IF(ISERROR(VLOOKUP(B88,Оп17_BYN→USD!$C$3:$C$19,1,0)),"Нет","Да")</f>
        <v>Нет</v>
      </c>
      <c r="D88" s="54">
        <f t="shared" si="2"/>
        <v>365</v>
      </c>
      <c r="E88" s="55">
        <f>('Все выпуски'!$D$4*'Все выпуски'!$D$8)*((VLOOKUP(IF(C88="Нет",VLOOKUP(A88,Оп17_BYN→USD!$A$2:$C$19,3,0),VLOOKUP((A88-1),Оп17_BYN→USD!$A$2:$C$19,3,0)),$B$2:$G$1505,5,0)-VLOOKUP(B88,$B$2:$G$1505,5,0))/365+(VLOOKUP(IF(C88="Нет",VLOOKUP(A88,Оп17_BYN→USD!$A$2:$C$19,3,0),VLOOKUP((A88-1),Оп17_BYN→USD!$A$2:$C$19,3,0)),$B$2:$G$1505,6,0)-VLOOKUP(B88,$B$2:$G$1505,6,0))/366)</f>
        <v>2.0165263500414765</v>
      </c>
      <c r="F88" s="54">
        <f>COUNTIF(D89:$D$1505,365)</f>
        <v>1051</v>
      </c>
      <c r="G88" s="54">
        <f>COUNTIF(D89:$D$1505,366)</f>
        <v>366</v>
      </c>
      <c r="H88" s="50"/>
    </row>
    <row r="89" spans="1:8" x14ac:dyDescent="0.25">
      <c r="A89" s="54">
        <f>COUNTIF($C$3:C89,"Да")</f>
        <v>1</v>
      </c>
      <c r="B89" s="53">
        <f t="shared" si="3"/>
        <v>45190</v>
      </c>
      <c r="C89" s="53" t="str">
        <f>IF(ISERROR(VLOOKUP(B89,Оп17_BYN→USD!$C$3:$C$19,1,0)),"Нет","Да")</f>
        <v>Нет</v>
      </c>
      <c r="D89" s="54">
        <f t="shared" si="2"/>
        <v>365</v>
      </c>
      <c r="E89" s="55">
        <f>('Все выпуски'!$D$4*'Все выпуски'!$D$8)*((VLOOKUP(IF(C89="Нет",VLOOKUP(A89,Оп17_BYN→USD!$A$2:$C$19,3,0),VLOOKUP((A89-1),Оп17_BYN→USD!$A$2:$C$19,3,0)),$B$2:$G$1505,5,0)-VLOOKUP(B89,$B$2:$G$1505,5,0))/365+(VLOOKUP(IF(C89="Нет",VLOOKUP(A89,Оп17_BYN→USD!$A$2:$C$19,3,0),VLOOKUP((A89-1),Оп17_BYN→USD!$A$2:$C$19,3,0)),$B$2:$G$1505,6,0)-VLOOKUP(B89,$B$2:$G$1505,6,0))/366)</f>
        <v>2.0623564943606008</v>
      </c>
      <c r="F89" s="54">
        <f>COUNTIF(D90:$D$1505,365)</f>
        <v>1050</v>
      </c>
      <c r="G89" s="54">
        <f>COUNTIF(D90:$D$1505,366)</f>
        <v>366</v>
      </c>
      <c r="H89" s="50"/>
    </row>
    <row r="90" spans="1:8" x14ac:dyDescent="0.25">
      <c r="A90" s="54">
        <f>COUNTIF($C$3:C90,"Да")</f>
        <v>1</v>
      </c>
      <c r="B90" s="53">
        <f t="shared" si="3"/>
        <v>45191</v>
      </c>
      <c r="C90" s="53" t="str">
        <f>IF(ISERROR(VLOOKUP(B90,Оп17_BYN→USD!$C$3:$C$19,1,0)),"Нет","Да")</f>
        <v>Нет</v>
      </c>
      <c r="D90" s="54">
        <f t="shared" si="2"/>
        <v>365</v>
      </c>
      <c r="E90" s="55">
        <f>('Все выпуски'!$D$4*'Все выпуски'!$D$8)*((VLOOKUP(IF(C90="Нет",VLOOKUP(A90,Оп17_BYN→USD!$A$2:$C$19,3,0),VLOOKUP((A90-1),Оп17_BYN→USD!$A$2:$C$19,3,0)),$B$2:$G$1505,5,0)-VLOOKUP(B90,$B$2:$G$1505,5,0))/365+(VLOOKUP(IF(C90="Нет",VLOOKUP(A90,Оп17_BYN→USD!$A$2:$C$19,3,0),VLOOKUP((A90-1),Оп17_BYN→USD!$A$2:$C$19,3,0)),$B$2:$G$1505,6,0)-VLOOKUP(B90,$B$2:$G$1505,6,0))/366)</f>
        <v>2.1081866386797254</v>
      </c>
      <c r="F90" s="54">
        <f>COUNTIF(D91:$D$1505,365)</f>
        <v>1049</v>
      </c>
      <c r="G90" s="54">
        <f>COUNTIF(D91:$D$1505,366)</f>
        <v>366</v>
      </c>
      <c r="H90" s="50"/>
    </row>
    <row r="91" spans="1:8" x14ac:dyDescent="0.25">
      <c r="A91" s="54">
        <f>COUNTIF($C$3:C91,"Да")</f>
        <v>1</v>
      </c>
      <c r="B91" s="53">
        <f t="shared" si="3"/>
        <v>45192</v>
      </c>
      <c r="C91" s="53" t="str">
        <f>IF(ISERROR(VLOOKUP(B91,Оп17_BYN→USD!$C$3:$C$19,1,0)),"Нет","Да")</f>
        <v>Нет</v>
      </c>
      <c r="D91" s="54">
        <f t="shared" si="2"/>
        <v>365</v>
      </c>
      <c r="E91" s="55">
        <f>('Все выпуски'!$D$4*'Все выпуски'!$D$8)*((VLOOKUP(IF(C91="Нет",VLOOKUP(A91,Оп17_BYN→USD!$A$2:$C$19,3,0),VLOOKUP((A91-1),Оп17_BYN→USD!$A$2:$C$19,3,0)),$B$2:$G$1505,5,0)-VLOOKUP(B91,$B$2:$G$1505,5,0))/365+(VLOOKUP(IF(C91="Нет",VLOOKUP(A91,Оп17_BYN→USD!$A$2:$C$19,3,0),VLOOKUP((A91-1),Оп17_BYN→USD!$A$2:$C$19,3,0)),$B$2:$G$1505,6,0)-VLOOKUP(B91,$B$2:$G$1505,6,0))/366)</f>
        <v>2.1540167829988497</v>
      </c>
      <c r="F91" s="54">
        <f>COUNTIF(D92:$D$1505,365)</f>
        <v>1048</v>
      </c>
      <c r="G91" s="54">
        <f>COUNTIF(D92:$D$1505,366)</f>
        <v>366</v>
      </c>
      <c r="H91" s="50"/>
    </row>
    <row r="92" spans="1:8" x14ac:dyDescent="0.25">
      <c r="A92" s="54">
        <f>COUNTIF($C$3:C92,"Да")</f>
        <v>1</v>
      </c>
      <c r="B92" s="53">
        <f t="shared" si="3"/>
        <v>45193</v>
      </c>
      <c r="C92" s="53" t="str">
        <f>IF(ISERROR(VLOOKUP(B92,Оп17_BYN→USD!$C$3:$C$19,1,0)),"Нет","Да")</f>
        <v>Нет</v>
      </c>
      <c r="D92" s="54">
        <f t="shared" si="2"/>
        <v>365</v>
      </c>
      <c r="E92" s="55">
        <f>('Все выпуски'!$D$4*'Все выпуски'!$D$8)*((VLOOKUP(IF(C92="Нет",VLOOKUP(A92,Оп17_BYN→USD!$A$2:$C$19,3,0),VLOOKUP((A92-1),Оп17_BYN→USD!$A$2:$C$19,3,0)),$B$2:$G$1505,5,0)-VLOOKUP(B92,$B$2:$G$1505,5,0))/365+(VLOOKUP(IF(C92="Нет",VLOOKUP(A92,Оп17_BYN→USD!$A$2:$C$19,3,0),VLOOKUP((A92-1),Оп17_BYN→USD!$A$2:$C$19,3,0)),$B$2:$G$1505,6,0)-VLOOKUP(B92,$B$2:$G$1505,6,0))/366)</f>
        <v>2.1998469273179739</v>
      </c>
      <c r="F92" s="54">
        <f>COUNTIF(D93:$D$1505,365)</f>
        <v>1047</v>
      </c>
      <c r="G92" s="54">
        <f>COUNTIF(D93:$D$1505,366)</f>
        <v>366</v>
      </c>
      <c r="H92" s="50"/>
    </row>
    <row r="93" spans="1:8" x14ac:dyDescent="0.25">
      <c r="A93" s="54">
        <f>COUNTIF($C$3:C93,"Да")</f>
        <v>1</v>
      </c>
      <c r="B93" s="53">
        <f t="shared" si="3"/>
        <v>45194</v>
      </c>
      <c r="C93" s="53" t="str">
        <f>IF(ISERROR(VLOOKUP(B93,Оп17_BYN→USD!$C$3:$C$19,1,0)),"Нет","Да")</f>
        <v>Нет</v>
      </c>
      <c r="D93" s="54">
        <f t="shared" si="2"/>
        <v>365</v>
      </c>
      <c r="E93" s="55">
        <f>('Все выпуски'!$D$4*'Все выпуски'!$D$8)*((VLOOKUP(IF(C93="Нет",VLOOKUP(A93,Оп17_BYN→USD!$A$2:$C$19,3,0),VLOOKUP((A93-1),Оп17_BYN→USD!$A$2:$C$19,3,0)),$B$2:$G$1505,5,0)-VLOOKUP(B93,$B$2:$G$1505,5,0))/365+(VLOOKUP(IF(C93="Нет",VLOOKUP(A93,Оп17_BYN→USD!$A$2:$C$19,3,0),VLOOKUP((A93-1),Оп17_BYN→USD!$A$2:$C$19,3,0)),$B$2:$G$1505,6,0)-VLOOKUP(B93,$B$2:$G$1505,6,0))/366)</f>
        <v>2.2456770716370986</v>
      </c>
      <c r="F93" s="54">
        <f>COUNTIF(D94:$D$1505,365)</f>
        <v>1046</v>
      </c>
      <c r="G93" s="54">
        <f>COUNTIF(D94:$D$1505,366)</f>
        <v>366</v>
      </c>
      <c r="H93" s="50"/>
    </row>
    <row r="94" spans="1:8" x14ac:dyDescent="0.25">
      <c r="A94" s="54">
        <f>COUNTIF($C$3:C94,"Да")</f>
        <v>1</v>
      </c>
      <c r="B94" s="53">
        <f t="shared" si="3"/>
        <v>45195</v>
      </c>
      <c r="C94" s="53" t="str">
        <f>IF(ISERROR(VLOOKUP(B94,Оп17_BYN→USD!$C$3:$C$19,1,0)),"Нет","Да")</f>
        <v>Нет</v>
      </c>
      <c r="D94" s="54">
        <f t="shared" si="2"/>
        <v>365</v>
      </c>
      <c r="E94" s="55">
        <f>('Все выпуски'!$D$4*'Все выпуски'!$D$8)*((VLOOKUP(IF(C94="Нет",VLOOKUP(A94,Оп17_BYN→USD!$A$2:$C$19,3,0),VLOOKUP((A94-1),Оп17_BYN→USD!$A$2:$C$19,3,0)),$B$2:$G$1505,5,0)-VLOOKUP(B94,$B$2:$G$1505,5,0))/365+(VLOOKUP(IF(C94="Нет",VLOOKUP(A94,Оп17_BYN→USD!$A$2:$C$19,3,0),VLOOKUP((A94-1),Оп17_BYN→USD!$A$2:$C$19,3,0)),$B$2:$G$1505,6,0)-VLOOKUP(B94,$B$2:$G$1505,6,0))/366)</f>
        <v>2.2915072159562229</v>
      </c>
      <c r="F94" s="54">
        <f>COUNTIF(D95:$D$1505,365)</f>
        <v>1045</v>
      </c>
      <c r="G94" s="54">
        <f>COUNTIF(D95:$D$1505,366)</f>
        <v>366</v>
      </c>
      <c r="H94" s="50"/>
    </row>
    <row r="95" spans="1:8" x14ac:dyDescent="0.25">
      <c r="A95" s="54">
        <f>COUNTIF($C$3:C95,"Да")</f>
        <v>1</v>
      </c>
      <c r="B95" s="53">
        <f t="shared" si="3"/>
        <v>45196</v>
      </c>
      <c r="C95" s="53" t="str">
        <f>IF(ISERROR(VLOOKUP(B95,Оп17_BYN→USD!$C$3:$C$19,1,0)),"Нет","Да")</f>
        <v>Нет</v>
      </c>
      <c r="D95" s="54">
        <f t="shared" si="2"/>
        <v>365</v>
      </c>
      <c r="E95" s="55">
        <f>('Все выпуски'!$D$4*'Все выпуски'!$D$8)*((VLOOKUP(IF(C95="Нет",VLOOKUP(A95,Оп17_BYN→USD!$A$2:$C$19,3,0),VLOOKUP((A95-1),Оп17_BYN→USD!$A$2:$C$19,3,0)),$B$2:$G$1505,5,0)-VLOOKUP(B95,$B$2:$G$1505,5,0))/365+(VLOOKUP(IF(C95="Нет",VLOOKUP(A95,Оп17_BYN→USD!$A$2:$C$19,3,0),VLOOKUP((A95-1),Оп17_BYN→USD!$A$2:$C$19,3,0)),$B$2:$G$1505,6,0)-VLOOKUP(B95,$B$2:$G$1505,6,0))/366)</f>
        <v>2.3373373602753476</v>
      </c>
      <c r="F95" s="54">
        <f>COUNTIF(D96:$D$1505,365)</f>
        <v>1044</v>
      </c>
      <c r="G95" s="54">
        <f>COUNTIF(D96:$D$1505,366)</f>
        <v>366</v>
      </c>
      <c r="H95" s="50"/>
    </row>
    <row r="96" spans="1:8" x14ac:dyDescent="0.25">
      <c r="A96" s="54">
        <f>COUNTIF($C$3:C96,"Да")</f>
        <v>1</v>
      </c>
      <c r="B96" s="53">
        <f t="shared" si="3"/>
        <v>45197</v>
      </c>
      <c r="C96" s="53" t="str">
        <f>IF(ISERROR(VLOOKUP(B96,Оп17_BYN→USD!$C$3:$C$19,1,0)),"Нет","Да")</f>
        <v>Нет</v>
      </c>
      <c r="D96" s="54">
        <f t="shared" si="2"/>
        <v>365</v>
      </c>
      <c r="E96" s="55">
        <f>('Все выпуски'!$D$4*'Все выпуски'!$D$8)*((VLOOKUP(IF(C96="Нет",VLOOKUP(A96,Оп17_BYN→USD!$A$2:$C$19,3,0),VLOOKUP((A96-1),Оп17_BYN→USD!$A$2:$C$19,3,0)),$B$2:$G$1505,5,0)-VLOOKUP(B96,$B$2:$G$1505,5,0))/365+(VLOOKUP(IF(C96="Нет",VLOOKUP(A96,Оп17_BYN→USD!$A$2:$C$19,3,0),VLOOKUP((A96-1),Оп17_BYN→USD!$A$2:$C$19,3,0)),$B$2:$G$1505,6,0)-VLOOKUP(B96,$B$2:$G$1505,6,0))/366)</f>
        <v>2.3831675045944722</v>
      </c>
      <c r="F96" s="54">
        <f>COUNTIF(D97:$D$1505,365)</f>
        <v>1043</v>
      </c>
      <c r="G96" s="54">
        <f>COUNTIF(D97:$D$1505,366)</f>
        <v>366</v>
      </c>
      <c r="H96" s="50"/>
    </row>
    <row r="97" spans="1:8" x14ac:dyDescent="0.25">
      <c r="A97" s="54">
        <f>COUNTIF($C$3:C97,"Да")</f>
        <v>1</v>
      </c>
      <c r="B97" s="53">
        <f t="shared" si="3"/>
        <v>45198</v>
      </c>
      <c r="C97" s="53" t="str">
        <f>IF(ISERROR(VLOOKUP(B97,Оп17_BYN→USD!$C$3:$C$19,1,0)),"Нет","Да")</f>
        <v>Нет</v>
      </c>
      <c r="D97" s="54">
        <f t="shared" si="2"/>
        <v>365</v>
      </c>
      <c r="E97" s="55">
        <f>('Все выпуски'!$D$4*'Все выпуски'!$D$8)*((VLOOKUP(IF(C97="Нет",VLOOKUP(A97,Оп17_BYN→USD!$A$2:$C$19,3,0),VLOOKUP((A97-1),Оп17_BYN→USD!$A$2:$C$19,3,0)),$B$2:$G$1505,5,0)-VLOOKUP(B97,$B$2:$G$1505,5,0))/365+(VLOOKUP(IF(C97="Нет",VLOOKUP(A97,Оп17_BYN→USD!$A$2:$C$19,3,0),VLOOKUP((A97-1),Оп17_BYN→USD!$A$2:$C$19,3,0)),$B$2:$G$1505,6,0)-VLOOKUP(B97,$B$2:$G$1505,6,0))/366)</f>
        <v>2.4289976489135965</v>
      </c>
      <c r="F97" s="54">
        <f>COUNTIF(D98:$D$1505,365)</f>
        <v>1042</v>
      </c>
      <c r="G97" s="54">
        <f>COUNTIF(D98:$D$1505,366)</f>
        <v>366</v>
      </c>
      <c r="H97" s="50"/>
    </row>
    <row r="98" spans="1:8" x14ac:dyDescent="0.25">
      <c r="A98" s="54">
        <f>COUNTIF($C$3:C98,"Да")</f>
        <v>1</v>
      </c>
      <c r="B98" s="53">
        <f t="shared" si="3"/>
        <v>45199</v>
      </c>
      <c r="C98" s="53" t="str">
        <f>IF(ISERROR(VLOOKUP(B98,Оп17_BYN→USD!$C$3:$C$19,1,0)),"Нет","Да")</f>
        <v>Нет</v>
      </c>
      <c r="D98" s="54">
        <f t="shared" si="2"/>
        <v>365</v>
      </c>
      <c r="E98" s="55">
        <f>('Все выпуски'!$D$4*'Все выпуски'!$D$8)*((VLOOKUP(IF(C98="Нет",VLOOKUP(A98,Оп17_BYN→USD!$A$2:$C$19,3,0),VLOOKUP((A98-1),Оп17_BYN→USD!$A$2:$C$19,3,0)),$B$2:$G$1505,5,0)-VLOOKUP(B98,$B$2:$G$1505,5,0))/365+(VLOOKUP(IF(C98="Нет",VLOOKUP(A98,Оп17_BYN→USD!$A$2:$C$19,3,0),VLOOKUP((A98-1),Оп17_BYN→USD!$A$2:$C$19,3,0)),$B$2:$G$1505,6,0)-VLOOKUP(B98,$B$2:$G$1505,6,0))/366)</f>
        <v>2.4748277932327212</v>
      </c>
      <c r="F98" s="54">
        <f>COUNTIF(D99:$D$1505,365)</f>
        <v>1041</v>
      </c>
      <c r="G98" s="54">
        <f>COUNTIF(D99:$D$1505,366)</f>
        <v>366</v>
      </c>
      <c r="H98" s="50"/>
    </row>
    <row r="99" spans="1:8" x14ac:dyDescent="0.25">
      <c r="A99" s="54">
        <f>COUNTIF($C$3:C99,"Да")</f>
        <v>1</v>
      </c>
      <c r="B99" s="53">
        <f t="shared" si="3"/>
        <v>45200</v>
      </c>
      <c r="C99" s="53" t="str">
        <f>IF(ISERROR(VLOOKUP(B99,Оп17_BYN→USD!$C$3:$C$19,1,0)),"Нет","Да")</f>
        <v>Нет</v>
      </c>
      <c r="D99" s="54">
        <f t="shared" si="2"/>
        <v>365</v>
      </c>
      <c r="E99" s="55">
        <f>('Все выпуски'!$D$4*'Все выпуски'!$D$8)*((VLOOKUP(IF(C99="Нет",VLOOKUP(A99,Оп17_BYN→USD!$A$2:$C$19,3,0),VLOOKUP((A99-1),Оп17_BYN→USD!$A$2:$C$19,3,0)),$B$2:$G$1505,5,0)-VLOOKUP(B99,$B$2:$G$1505,5,0))/365+(VLOOKUP(IF(C99="Нет",VLOOKUP(A99,Оп17_BYN→USD!$A$2:$C$19,3,0),VLOOKUP((A99-1),Оп17_BYN→USD!$A$2:$C$19,3,0)),$B$2:$G$1505,6,0)-VLOOKUP(B99,$B$2:$G$1505,6,0))/366)</f>
        <v>2.5206579375518454</v>
      </c>
      <c r="F99" s="54">
        <f>COUNTIF(D100:$D$1505,365)</f>
        <v>1040</v>
      </c>
      <c r="G99" s="54">
        <f>COUNTIF(D100:$D$1505,366)</f>
        <v>366</v>
      </c>
      <c r="H99" s="50"/>
    </row>
    <row r="100" spans="1:8" x14ac:dyDescent="0.25">
      <c r="A100" s="54">
        <f>COUNTIF($C$3:C100,"Да")</f>
        <v>1</v>
      </c>
      <c r="B100" s="53">
        <f t="shared" si="3"/>
        <v>45201</v>
      </c>
      <c r="C100" s="53" t="str">
        <f>IF(ISERROR(VLOOKUP(B100,Оп17_BYN→USD!$C$3:$C$19,1,0)),"Нет","Да")</f>
        <v>Нет</v>
      </c>
      <c r="D100" s="54">
        <f t="shared" si="2"/>
        <v>365</v>
      </c>
      <c r="E100" s="55">
        <f>('Все выпуски'!$D$4*'Все выпуски'!$D$8)*((VLOOKUP(IF(C100="Нет",VLOOKUP(A100,Оп17_BYN→USD!$A$2:$C$19,3,0),VLOOKUP((A100-1),Оп17_BYN→USD!$A$2:$C$19,3,0)),$B$2:$G$1505,5,0)-VLOOKUP(B100,$B$2:$G$1505,5,0))/365+(VLOOKUP(IF(C100="Нет",VLOOKUP(A100,Оп17_BYN→USD!$A$2:$C$19,3,0),VLOOKUP((A100-1),Оп17_BYN→USD!$A$2:$C$19,3,0)),$B$2:$G$1505,6,0)-VLOOKUP(B100,$B$2:$G$1505,6,0))/366)</f>
        <v>2.5664880818709701</v>
      </c>
      <c r="F100" s="54">
        <f>COUNTIF(D101:$D$1505,365)</f>
        <v>1039</v>
      </c>
      <c r="G100" s="54">
        <f>COUNTIF(D101:$D$1505,366)</f>
        <v>366</v>
      </c>
      <c r="H100" s="50"/>
    </row>
    <row r="101" spans="1:8" x14ac:dyDescent="0.25">
      <c r="A101" s="54">
        <f>COUNTIF($C$3:C101,"Да")</f>
        <v>1</v>
      </c>
      <c r="B101" s="53">
        <f t="shared" si="3"/>
        <v>45202</v>
      </c>
      <c r="C101" s="53" t="str">
        <f>IF(ISERROR(VLOOKUP(B101,Оп17_BYN→USD!$C$3:$C$19,1,0)),"Нет","Да")</f>
        <v>Нет</v>
      </c>
      <c r="D101" s="54">
        <f t="shared" si="2"/>
        <v>365</v>
      </c>
      <c r="E101" s="55">
        <f>('Все выпуски'!$D$4*'Все выпуски'!$D$8)*((VLOOKUP(IF(C101="Нет",VLOOKUP(A101,Оп17_BYN→USD!$A$2:$C$19,3,0),VLOOKUP((A101-1),Оп17_BYN→USD!$A$2:$C$19,3,0)),$B$2:$G$1505,5,0)-VLOOKUP(B101,$B$2:$G$1505,5,0))/365+(VLOOKUP(IF(C101="Нет",VLOOKUP(A101,Оп17_BYN→USD!$A$2:$C$19,3,0),VLOOKUP((A101-1),Оп17_BYN→USD!$A$2:$C$19,3,0)),$B$2:$G$1505,6,0)-VLOOKUP(B101,$B$2:$G$1505,6,0))/366)</f>
        <v>2.6123182261900944</v>
      </c>
      <c r="F101" s="54">
        <f>COUNTIF(D102:$D$1505,365)</f>
        <v>1038</v>
      </c>
      <c r="G101" s="54">
        <f>COUNTIF(D102:$D$1505,366)</f>
        <v>366</v>
      </c>
      <c r="H101" s="50"/>
    </row>
    <row r="102" spans="1:8" x14ac:dyDescent="0.25">
      <c r="A102" s="54">
        <f>COUNTIF($C$3:C102,"Да")</f>
        <v>1</v>
      </c>
      <c r="B102" s="53">
        <f t="shared" si="3"/>
        <v>45203</v>
      </c>
      <c r="C102" s="53" t="str">
        <f>IF(ISERROR(VLOOKUP(B102,Оп17_BYN→USD!$C$3:$C$19,1,0)),"Нет","Да")</f>
        <v>Нет</v>
      </c>
      <c r="D102" s="54">
        <f t="shared" si="2"/>
        <v>365</v>
      </c>
      <c r="E102" s="55">
        <f>('Все выпуски'!$D$4*'Все выпуски'!$D$8)*((VLOOKUP(IF(C102="Нет",VLOOKUP(A102,Оп17_BYN→USD!$A$2:$C$19,3,0),VLOOKUP((A102-1),Оп17_BYN→USD!$A$2:$C$19,3,0)),$B$2:$G$1505,5,0)-VLOOKUP(B102,$B$2:$G$1505,5,0))/365+(VLOOKUP(IF(C102="Нет",VLOOKUP(A102,Оп17_BYN→USD!$A$2:$C$19,3,0),VLOOKUP((A102-1),Оп17_BYN→USD!$A$2:$C$19,3,0)),$B$2:$G$1505,6,0)-VLOOKUP(B102,$B$2:$G$1505,6,0))/366)</f>
        <v>2.658148370509219</v>
      </c>
      <c r="F102" s="54">
        <f>COUNTIF(D103:$D$1505,365)</f>
        <v>1037</v>
      </c>
      <c r="G102" s="54">
        <f>COUNTIF(D103:$D$1505,366)</f>
        <v>366</v>
      </c>
      <c r="H102" s="50"/>
    </row>
    <row r="103" spans="1:8" x14ac:dyDescent="0.25">
      <c r="A103" s="54">
        <f>COUNTIF($C$3:C103,"Да")</f>
        <v>1</v>
      </c>
      <c r="B103" s="53">
        <f t="shared" si="3"/>
        <v>45204</v>
      </c>
      <c r="C103" s="53" t="str">
        <f>IF(ISERROR(VLOOKUP(B103,Оп17_BYN→USD!$C$3:$C$19,1,0)),"Нет","Да")</f>
        <v>Нет</v>
      </c>
      <c r="D103" s="54">
        <f t="shared" si="2"/>
        <v>365</v>
      </c>
      <c r="E103" s="55">
        <f>('Все выпуски'!$D$4*'Все выпуски'!$D$8)*((VLOOKUP(IF(C103="Нет",VLOOKUP(A103,Оп17_BYN→USD!$A$2:$C$19,3,0),VLOOKUP((A103-1),Оп17_BYN→USD!$A$2:$C$19,3,0)),$B$2:$G$1505,5,0)-VLOOKUP(B103,$B$2:$G$1505,5,0))/365+(VLOOKUP(IF(C103="Нет",VLOOKUP(A103,Оп17_BYN→USD!$A$2:$C$19,3,0),VLOOKUP((A103-1),Оп17_BYN→USD!$A$2:$C$19,3,0)),$B$2:$G$1505,6,0)-VLOOKUP(B103,$B$2:$G$1505,6,0))/366)</f>
        <v>2.7039785148283433</v>
      </c>
      <c r="F103" s="54">
        <f>COUNTIF(D104:$D$1505,365)</f>
        <v>1036</v>
      </c>
      <c r="G103" s="54">
        <f>COUNTIF(D104:$D$1505,366)</f>
        <v>366</v>
      </c>
      <c r="H103" s="50"/>
    </row>
    <row r="104" spans="1:8" x14ac:dyDescent="0.25">
      <c r="A104" s="54">
        <f>COUNTIF($C$3:C104,"Да")</f>
        <v>1</v>
      </c>
      <c r="B104" s="53">
        <f t="shared" si="3"/>
        <v>45205</v>
      </c>
      <c r="C104" s="53" t="str">
        <f>IF(ISERROR(VLOOKUP(B104,Оп17_BYN→USD!$C$3:$C$19,1,0)),"Нет","Да")</f>
        <v>Нет</v>
      </c>
      <c r="D104" s="54">
        <f t="shared" si="2"/>
        <v>365</v>
      </c>
      <c r="E104" s="55">
        <f>('Все выпуски'!$D$4*'Все выпуски'!$D$8)*((VLOOKUP(IF(C104="Нет",VLOOKUP(A104,Оп17_BYN→USD!$A$2:$C$19,3,0),VLOOKUP((A104-1),Оп17_BYN→USD!$A$2:$C$19,3,0)),$B$2:$G$1505,5,0)-VLOOKUP(B104,$B$2:$G$1505,5,0))/365+(VLOOKUP(IF(C104="Нет",VLOOKUP(A104,Оп17_BYN→USD!$A$2:$C$19,3,0),VLOOKUP((A104-1),Оп17_BYN→USD!$A$2:$C$19,3,0)),$B$2:$G$1505,6,0)-VLOOKUP(B104,$B$2:$G$1505,6,0))/366)</f>
        <v>2.7498086591474675</v>
      </c>
      <c r="F104" s="54">
        <f>COUNTIF(D105:$D$1505,365)</f>
        <v>1035</v>
      </c>
      <c r="G104" s="54">
        <f>COUNTIF(D105:$D$1505,366)</f>
        <v>366</v>
      </c>
      <c r="H104" s="50"/>
    </row>
    <row r="105" spans="1:8" x14ac:dyDescent="0.25">
      <c r="A105" s="54">
        <f>COUNTIF($C$3:C105,"Да")</f>
        <v>1</v>
      </c>
      <c r="B105" s="53">
        <f t="shared" si="3"/>
        <v>45206</v>
      </c>
      <c r="C105" s="53" t="str">
        <f>IF(ISERROR(VLOOKUP(B105,Оп17_BYN→USD!$C$3:$C$19,1,0)),"Нет","Да")</f>
        <v>Нет</v>
      </c>
      <c r="D105" s="54">
        <f t="shared" si="2"/>
        <v>365</v>
      </c>
      <c r="E105" s="55">
        <f>('Все выпуски'!$D$4*'Все выпуски'!$D$8)*((VLOOKUP(IF(C105="Нет",VLOOKUP(A105,Оп17_BYN→USD!$A$2:$C$19,3,0),VLOOKUP((A105-1),Оп17_BYN→USD!$A$2:$C$19,3,0)),$B$2:$G$1505,5,0)-VLOOKUP(B105,$B$2:$G$1505,5,0))/365+(VLOOKUP(IF(C105="Нет",VLOOKUP(A105,Оп17_BYN→USD!$A$2:$C$19,3,0),VLOOKUP((A105-1),Оп17_BYN→USD!$A$2:$C$19,3,0)),$B$2:$G$1505,6,0)-VLOOKUP(B105,$B$2:$G$1505,6,0))/366)</f>
        <v>2.7956388034665922</v>
      </c>
      <c r="F105" s="54">
        <f>COUNTIF(D106:$D$1505,365)</f>
        <v>1034</v>
      </c>
      <c r="G105" s="54">
        <f>COUNTIF(D106:$D$1505,366)</f>
        <v>366</v>
      </c>
      <c r="H105" s="50"/>
    </row>
    <row r="106" spans="1:8" x14ac:dyDescent="0.25">
      <c r="A106" s="54">
        <f>COUNTIF($C$3:C106,"Да")</f>
        <v>1</v>
      </c>
      <c r="B106" s="53">
        <f t="shared" si="3"/>
        <v>45207</v>
      </c>
      <c r="C106" s="53" t="str">
        <f>IF(ISERROR(VLOOKUP(B106,Оп17_BYN→USD!$C$3:$C$19,1,0)),"Нет","Да")</f>
        <v>Нет</v>
      </c>
      <c r="D106" s="54">
        <f t="shared" si="2"/>
        <v>365</v>
      </c>
      <c r="E106" s="55">
        <f>('Все выпуски'!$D$4*'Все выпуски'!$D$8)*((VLOOKUP(IF(C106="Нет",VLOOKUP(A106,Оп17_BYN→USD!$A$2:$C$19,3,0),VLOOKUP((A106-1),Оп17_BYN→USD!$A$2:$C$19,3,0)),$B$2:$G$1505,5,0)-VLOOKUP(B106,$B$2:$G$1505,5,0))/365+(VLOOKUP(IF(C106="Нет",VLOOKUP(A106,Оп17_BYN→USD!$A$2:$C$19,3,0),VLOOKUP((A106-1),Оп17_BYN→USD!$A$2:$C$19,3,0)),$B$2:$G$1505,6,0)-VLOOKUP(B106,$B$2:$G$1505,6,0))/366)</f>
        <v>2.8414689477857165</v>
      </c>
      <c r="F106" s="54">
        <f>COUNTIF(D107:$D$1505,365)</f>
        <v>1033</v>
      </c>
      <c r="G106" s="54">
        <f>COUNTIF(D107:$D$1505,366)</f>
        <v>366</v>
      </c>
      <c r="H106" s="50"/>
    </row>
    <row r="107" spans="1:8" x14ac:dyDescent="0.25">
      <c r="A107" s="54">
        <f>COUNTIF($C$3:C107,"Да")</f>
        <v>1</v>
      </c>
      <c r="B107" s="53">
        <f t="shared" si="3"/>
        <v>45208</v>
      </c>
      <c r="C107" s="53" t="str">
        <f>IF(ISERROR(VLOOKUP(B107,Оп17_BYN→USD!$C$3:$C$19,1,0)),"Нет","Да")</f>
        <v>Нет</v>
      </c>
      <c r="D107" s="54">
        <f t="shared" si="2"/>
        <v>365</v>
      </c>
      <c r="E107" s="55">
        <f>('Все выпуски'!$D$4*'Все выпуски'!$D$8)*((VLOOKUP(IF(C107="Нет",VLOOKUP(A107,Оп17_BYN→USD!$A$2:$C$19,3,0),VLOOKUP((A107-1),Оп17_BYN→USD!$A$2:$C$19,3,0)),$B$2:$G$1505,5,0)-VLOOKUP(B107,$B$2:$G$1505,5,0))/365+(VLOOKUP(IF(C107="Нет",VLOOKUP(A107,Оп17_BYN→USD!$A$2:$C$19,3,0),VLOOKUP((A107-1),Оп17_BYN→USD!$A$2:$C$19,3,0)),$B$2:$G$1505,6,0)-VLOOKUP(B107,$B$2:$G$1505,6,0))/366)</f>
        <v>2.8872990921048416</v>
      </c>
      <c r="F107" s="54">
        <f>COUNTIF(D108:$D$1505,365)</f>
        <v>1032</v>
      </c>
      <c r="G107" s="54">
        <f>COUNTIF(D108:$D$1505,366)</f>
        <v>366</v>
      </c>
      <c r="H107" s="50"/>
    </row>
    <row r="108" spans="1:8" x14ac:dyDescent="0.25">
      <c r="A108" s="54">
        <f>COUNTIF($C$3:C108,"Да")</f>
        <v>1</v>
      </c>
      <c r="B108" s="53">
        <f t="shared" si="3"/>
        <v>45209</v>
      </c>
      <c r="C108" s="53" t="str">
        <f>IF(ISERROR(VLOOKUP(B108,Оп17_BYN→USD!$C$3:$C$19,1,0)),"Нет","Да")</f>
        <v>Нет</v>
      </c>
      <c r="D108" s="54">
        <f t="shared" si="2"/>
        <v>365</v>
      </c>
      <c r="E108" s="55">
        <f>('Все выпуски'!$D$4*'Все выпуски'!$D$8)*((VLOOKUP(IF(C108="Нет",VLOOKUP(A108,Оп17_BYN→USD!$A$2:$C$19,3,0),VLOOKUP((A108-1),Оп17_BYN→USD!$A$2:$C$19,3,0)),$B$2:$G$1505,5,0)-VLOOKUP(B108,$B$2:$G$1505,5,0))/365+(VLOOKUP(IF(C108="Нет",VLOOKUP(A108,Оп17_BYN→USD!$A$2:$C$19,3,0),VLOOKUP((A108-1),Оп17_BYN→USD!$A$2:$C$19,3,0)),$B$2:$G$1505,6,0)-VLOOKUP(B108,$B$2:$G$1505,6,0))/366)</f>
        <v>2.9331292364239658</v>
      </c>
      <c r="F108" s="54">
        <f>COUNTIF(D109:$D$1505,365)</f>
        <v>1031</v>
      </c>
      <c r="G108" s="54">
        <f>COUNTIF(D109:$D$1505,366)</f>
        <v>366</v>
      </c>
      <c r="H108" s="50"/>
    </row>
    <row r="109" spans="1:8" x14ac:dyDescent="0.25">
      <c r="A109" s="54">
        <f>COUNTIF($C$3:C109,"Да")</f>
        <v>1</v>
      </c>
      <c r="B109" s="53">
        <f t="shared" si="3"/>
        <v>45210</v>
      </c>
      <c r="C109" s="53" t="str">
        <f>IF(ISERROR(VLOOKUP(B109,Оп17_BYN→USD!$C$3:$C$19,1,0)),"Нет","Да")</f>
        <v>Нет</v>
      </c>
      <c r="D109" s="54">
        <f t="shared" si="2"/>
        <v>365</v>
      </c>
      <c r="E109" s="55">
        <f>('Все выпуски'!$D$4*'Все выпуски'!$D$8)*((VLOOKUP(IF(C109="Нет",VLOOKUP(A109,Оп17_BYN→USD!$A$2:$C$19,3,0),VLOOKUP((A109-1),Оп17_BYN→USD!$A$2:$C$19,3,0)),$B$2:$G$1505,5,0)-VLOOKUP(B109,$B$2:$G$1505,5,0))/365+(VLOOKUP(IF(C109="Нет",VLOOKUP(A109,Оп17_BYN→USD!$A$2:$C$19,3,0),VLOOKUP((A109-1),Оп17_BYN→USD!$A$2:$C$19,3,0)),$B$2:$G$1505,6,0)-VLOOKUP(B109,$B$2:$G$1505,6,0))/366)</f>
        <v>2.9789593807430901</v>
      </c>
      <c r="F109" s="54">
        <f>COUNTIF(D110:$D$1505,365)</f>
        <v>1030</v>
      </c>
      <c r="G109" s="54">
        <f>COUNTIF(D110:$D$1505,366)</f>
        <v>366</v>
      </c>
      <c r="H109" s="50"/>
    </row>
    <row r="110" spans="1:8" x14ac:dyDescent="0.25">
      <c r="A110" s="54">
        <f>COUNTIF($C$3:C110,"Да")</f>
        <v>1</v>
      </c>
      <c r="B110" s="53">
        <f t="shared" si="3"/>
        <v>45211</v>
      </c>
      <c r="C110" s="53" t="str">
        <f>IF(ISERROR(VLOOKUP(B110,Оп17_BYN→USD!$C$3:$C$19,1,0)),"Нет","Да")</f>
        <v>Нет</v>
      </c>
      <c r="D110" s="54">
        <f t="shared" si="2"/>
        <v>365</v>
      </c>
      <c r="E110" s="55">
        <f>('Все выпуски'!$D$4*'Все выпуски'!$D$8)*((VLOOKUP(IF(C110="Нет",VLOOKUP(A110,Оп17_BYN→USD!$A$2:$C$19,3,0),VLOOKUP((A110-1),Оп17_BYN→USD!$A$2:$C$19,3,0)),$B$2:$G$1505,5,0)-VLOOKUP(B110,$B$2:$G$1505,5,0))/365+(VLOOKUP(IF(C110="Нет",VLOOKUP(A110,Оп17_BYN→USD!$A$2:$C$19,3,0),VLOOKUP((A110-1),Оп17_BYN→USD!$A$2:$C$19,3,0)),$B$2:$G$1505,6,0)-VLOOKUP(B110,$B$2:$G$1505,6,0))/366)</f>
        <v>3.0247895250622148</v>
      </c>
      <c r="F110" s="54">
        <f>COUNTIF(D111:$D$1505,365)</f>
        <v>1029</v>
      </c>
      <c r="G110" s="54">
        <f>COUNTIF(D111:$D$1505,366)</f>
        <v>366</v>
      </c>
      <c r="H110" s="50"/>
    </row>
    <row r="111" spans="1:8" x14ac:dyDescent="0.25">
      <c r="A111" s="54">
        <f>COUNTIF($C$3:C111,"Да")</f>
        <v>1</v>
      </c>
      <c r="B111" s="53">
        <f t="shared" si="3"/>
        <v>45212</v>
      </c>
      <c r="C111" s="53" t="str">
        <f>IF(ISERROR(VLOOKUP(B111,Оп17_BYN→USD!$C$3:$C$19,1,0)),"Нет","Да")</f>
        <v>Нет</v>
      </c>
      <c r="D111" s="54">
        <f t="shared" si="2"/>
        <v>365</v>
      </c>
      <c r="E111" s="55">
        <f>('Все выпуски'!$D$4*'Все выпуски'!$D$8)*((VLOOKUP(IF(C111="Нет",VLOOKUP(A111,Оп17_BYN→USD!$A$2:$C$19,3,0),VLOOKUP((A111-1),Оп17_BYN→USD!$A$2:$C$19,3,0)),$B$2:$G$1505,5,0)-VLOOKUP(B111,$B$2:$G$1505,5,0))/365+(VLOOKUP(IF(C111="Нет",VLOOKUP(A111,Оп17_BYN→USD!$A$2:$C$19,3,0),VLOOKUP((A111-1),Оп17_BYN→USD!$A$2:$C$19,3,0)),$B$2:$G$1505,6,0)-VLOOKUP(B111,$B$2:$G$1505,6,0))/366)</f>
        <v>3.070619669381339</v>
      </c>
      <c r="F111" s="54">
        <f>COUNTIF(D112:$D$1505,365)</f>
        <v>1028</v>
      </c>
      <c r="G111" s="54">
        <f>COUNTIF(D112:$D$1505,366)</f>
        <v>366</v>
      </c>
      <c r="H111" s="50"/>
    </row>
    <row r="112" spans="1:8" x14ac:dyDescent="0.25">
      <c r="A112" s="54">
        <f>COUNTIF($C$3:C112,"Да")</f>
        <v>1</v>
      </c>
      <c r="B112" s="53">
        <f t="shared" si="3"/>
        <v>45213</v>
      </c>
      <c r="C112" s="53" t="str">
        <f>IF(ISERROR(VLOOKUP(B112,Оп17_BYN→USD!$C$3:$C$19,1,0)),"Нет","Да")</f>
        <v>Нет</v>
      </c>
      <c r="D112" s="54">
        <f t="shared" si="2"/>
        <v>365</v>
      </c>
      <c r="E112" s="55">
        <f>('Все выпуски'!$D$4*'Все выпуски'!$D$8)*((VLOOKUP(IF(C112="Нет",VLOOKUP(A112,Оп17_BYN→USD!$A$2:$C$19,3,0),VLOOKUP((A112-1),Оп17_BYN→USD!$A$2:$C$19,3,0)),$B$2:$G$1505,5,0)-VLOOKUP(B112,$B$2:$G$1505,5,0))/365+(VLOOKUP(IF(C112="Нет",VLOOKUP(A112,Оп17_BYN→USD!$A$2:$C$19,3,0),VLOOKUP((A112-1),Оп17_BYN→USD!$A$2:$C$19,3,0)),$B$2:$G$1505,6,0)-VLOOKUP(B112,$B$2:$G$1505,6,0))/366)</f>
        <v>3.1164498137004637</v>
      </c>
      <c r="F112" s="54">
        <f>COUNTIF(D113:$D$1505,365)</f>
        <v>1027</v>
      </c>
      <c r="G112" s="54">
        <f>COUNTIF(D113:$D$1505,366)</f>
        <v>366</v>
      </c>
      <c r="H112" s="50"/>
    </row>
    <row r="113" spans="1:8" x14ac:dyDescent="0.25">
      <c r="A113" s="54">
        <f>COUNTIF($C$3:C113,"Да")</f>
        <v>1</v>
      </c>
      <c r="B113" s="53">
        <f t="shared" si="3"/>
        <v>45214</v>
      </c>
      <c r="C113" s="53" t="str">
        <f>IF(ISERROR(VLOOKUP(B113,Оп17_BYN→USD!$C$3:$C$19,1,0)),"Нет","Да")</f>
        <v>Нет</v>
      </c>
      <c r="D113" s="54">
        <f t="shared" si="2"/>
        <v>365</v>
      </c>
      <c r="E113" s="55">
        <f>('Все выпуски'!$D$4*'Все выпуски'!$D$8)*((VLOOKUP(IF(C113="Нет",VLOOKUP(A113,Оп17_BYN→USD!$A$2:$C$19,3,0),VLOOKUP((A113-1),Оп17_BYN→USD!$A$2:$C$19,3,0)),$B$2:$G$1505,5,0)-VLOOKUP(B113,$B$2:$G$1505,5,0))/365+(VLOOKUP(IF(C113="Нет",VLOOKUP(A113,Оп17_BYN→USD!$A$2:$C$19,3,0),VLOOKUP((A113-1),Оп17_BYN→USD!$A$2:$C$19,3,0)),$B$2:$G$1505,6,0)-VLOOKUP(B113,$B$2:$G$1505,6,0))/366)</f>
        <v>3.1622799580195879</v>
      </c>
      <c r="F113" s="54">
        <f>COUNTIF(D114:$D$1505,365)</f>
        <v>1026</v>
      </c>
      <c r="G113" s="54">
        <f>COUNTIF(D114:$D$1505,366)</f>
        <v>366</v>
      </c>
      <c r="H113" s="50"/>
    </row>
    <row r="114" spans="1:8" x14ac:dyDescent="0.25">
      <c r="A114" s="54">
        <f>COUNTIF($C$3:C114,"Да")</f>
        <v>1</v>
      </c>
      <c r="B114" s="53">
        <f t="shared" si="3"/>
        <v>45215</v>
      </c>
      <c r="C114" s="53" t="str">
        <f>IF(ISERROR(VLOOKUP(B114,Оп17_BYN→USD!$C$3:$C$19,1,0)),"Нет","Да")</f>
        <v>Нет</v>
      </c>
      <c r="D114" s="54">
        <f t="shared" si="2"/>
        <v>365</v>
      </c>
      <c r="E114" s="55">
        <f>('Все выпуски'!$D$4*'Все выпуски'!$D$8)*((VLOOKUP(IF(C114="Нет",VLOOKUP(A114,Оп17_BYN→USD!$A$2:$C$19,3,0),VLOOKUP((A114-1),Оп17_BYN→USD!$A$2:$C$19,3,0)),$B$2:$G$1505,5,0)-VLOOKUP(B114,$B$2:$G$1505,5,0))/365+(VLOOKUP(IF(C114="Нет",VLOOKUP(A114,Оп17_BYN→USD!$A$2:$C$19,3,0),VLOOKUP((A114-1),Оп17_BYN→USD!$A$2:$C$19,3,0)),$B$2:$G$1505,6,0)-VLOOKUP(B114,$B$2:$G$1505,6,0))/366)</f>
        <v>3.2081101023387122</v>
      </c>
      <c r="F114" s="54">
        <f>COUNTIF(D115:$D$1505,365)</f>
        <v>1025</v>
      </c>
      <c r="G114" s="54">
        <f>COUNTIF(D115:$D$1505,366)</f>
        <v>366</v>
      </c>
      <c r="H114" s="50"/>
    </row>
    <row r="115" spans="1:8" x14ac:dyDescent="0.25">
      <c r="A115" s="54">
        <f>COUNTIF($C$3:C115,"Да")</f>
        <v>1</v>
      </c>
      <c r="B115" s="53">
        <f t="shared" si="3"/>
        <v>45216</v>
      </c>
      <c r="C115" s="53" t="str">
        <f>IF(ISERROR(VLOOKUP(B115,Оп17_BYN→USD!$C$3:$C$19,1,0)),"Нет","Да")</f>
        <v>Нет</v>
      </c>
      <c r="D115" s="54">
        <f t="shared" si="2"/>
        <v>365</v>
      </c>
      <c r="E115" s="55">
        <f>('Все выпуски'!$D$4*'Все выпуски'!$D$8)*((VLOOKUP(IF(C115="Нет",VLOOKUP(A115,Оп17_BYN→USD!$A$2:$C$19,3,0),VLOOKUP((A115-1),Оп17_BYN→USD!$A$2:$C$19,3,0)),$B$2:$G$1505,5,0)-VLOOKUP(B115,$B$2:$G$1505,5,0))/365+(VLOOKUP(IF(C115="Нет",VLOOKUP(A115,Оп17_BYN→USD!$A$2:$C$19,3,0),VLOOKUP((A115-1),Оп17_BYN→USD!$A$2:$C$19,3,0)),$B$2:$G$1505,6,0)-VLOOKUP(B115,$B$2:$G$1505,6,0))/366)</f>
        <v>3.2539402466578369</v>
      </c>
      <c r="F115" s="54">
        <f>COUNTIF(D116:$D$1505,365)</f>
        <v>1024</v>
      </c>
      <c r="G115" s="54">
        <f>COUNTIF(D116:$D$1505,366)</f>
        <v>366</v>
      </c>
      <c r="H115" s="50"/>
    </row>
    <row r="116" spans="1:8" x14ac:dyDescent="0.25">
      <c r="A116" s="54">
        <f>COUNTIF($C$3:C116,"Да")</f>
        <v>1</v>
      </c>
      <c r="B116" s="53">
        <f t="shared" si="3"/>
        <v>45217</v>
      </c>
      <c r="C116" s="53" t="str">
        <f>IF(ISERROR(VLOOKUP(B116,Оп17_BYN→USD!$C$3:$C$19,1,0)),"Нет","Да")</f>
        <v>Нет</v>
      </c>
      <c r="D116" s="54">
        <f t="shared" si="2"/>
        <v>365</v>
      </c>
      <c r="E116" s="55">
        <f>('Все выпуски'!$D$4*'Все выпуски'!$D$8)*((VLOOKUP(IF(C116="Нет",VLOOKUP(A116,Оп17_BYN→USD!$A$2:$C$19,3,0),VLOOKUP((A116-1),Оп17_BYN→USD!$A$2:$C$19,3,0)),$B$2:$G$1505,5,0)-VLOOKUP(B116,$B$2:$G$1505,5,0))/365+(VLOOKUP(IF(C116="Нет",VLOOKUP(A116,Оп17_BYN→USD!$A$2:$C$19,3,0),VLOOKUP((A116-1),Оп17_BYN→USD!$A$2:$C$19,3,0)),$B$2:$G$1505,6,0)-VLOOKUP(B116,$B$2:$G$1505,6,0))/366)</f>
        <v>3.2997703909769611</v>
      </c>
      <c r="F116" s="54">
        <f>COUNTIF(D117:$D$1505,365)</f>
        <v>1023</v>
      </c>
      <c r="G116" s="54">
        <f>COUNTIF(D117:$D$1505,366)</f>
        <v>366</v>
      </c>
      <c r="H116" s="50"/>
    </row>
    <row r="117" spans="1:8" x14ac:dyDescent="0.25">
      <c r="A117" s="54">
        <f>COUNTIF($C$3:C117,"Да")</f>
        <v>1</v>
      </c>
      <c r="B117" s="53">
        <f t="shared" si="3"/>
        <v>45218</v>
      </c>
      <c r="C117" s="53" t="str">
        <f>IF(ISERROR(VLOOKUP(B117,Оп17_BYN→USD!$C$3:$C$19,1,0)),"Нет","Да")</f>
        <v>Нет</v>
      </c>
      <c r="D117" s="54">
        <f t="shared" si="2"/>
        <v>365</v>
      </c>
      <c r="E117" s="55">
        <f>('Все выпуски'!$D$4*'Все выпуски'!$D$8)*((VLOOKUP(IF(C117="Нет",VLOOKUP(A117,Оп17_BYN→USD!$A$2:$C$19,3,0),VLOOKUP((A117-1),Оп17_BYN→USD!$A$2:$C$19,3,0)),$B$2:$G$1505,5,0)-VLOOKUP(B117,$B$2:$G$1505,5,0))/365+(VLOOKUP(IF(C117="Нет",VLOOKUP(A117,Оп17_BYN→USD!$A$2:$C$19,3,0),VLOOKUP((A117-1),Оп17_BYN→USD!$A$2:$C$19,3,0)),$B$2:$G$1505,6,0)-VLOOKUP(B117,$B$2:$G$1505,6,0))/366)</f>
        <v>3.3456005352960858</v>
      </c>
      <c r="F117" s="54">
        <f>COUNTIF(D118:$D$1505,365)</f>
        <v>1022</v>
      </c>
      <c r="G117" s="54">
        <f>COUNTIF(D118:$D$1505,366)</f>
        <v>366</v>
      </c>
      <c r="H117" s="50"/>
    </row>
    <row r="118" spans="1:8" x14ac:dyDescent="0.25">
      <c r="A118" s="54">
        <f>COUNTIF($C$3:C118,"Да")</f>
        <v>1</v>
      </c>
      <c r="B118" s="53">
        <f t="shared" si="3"/>
        <v>45219</v>
      </c>
      <c r="C118" s="53" t="str">
        <f>IF(ISERROR(VLOOKUP(B118,Оп17_BYN→USD!$C$3:$C$19,1,0)),"Нет","Да")</f>
        <v>Нет</v>
      </c>
      <c r="D118" s="54">
        <f t="shared" si="2"/>
        <v>365</v>
      </c>
      <c r="E118" s="55">
        <f>('Все выпуски'!$D$4*'Все выпуски'!$D$8)*((VLOOKUP(IF(C118="Нет",VLOOKUP(A118,Оп17_BYN→USD!$A$2:$C$19,3,0),VLOOKUP((A118-1),Оп17_BYN→USD!$A$2:$C$19,3,0)),$B$2:$G$1505,5,0)-VLOOKUP(B118,$B$2:$G$1505,5,0))/365+(VLOOKUP(IF(C118="Нет",VLOOKUP(A118,Оп17_BYN→USD!$A$2:$C$19,3,0),VLOOKUP((A118-1),Оп17_BYN→USD!$A$2:$C$19,3,0)),$B$2:$G$1505,6,0)-VLOOKUP(B118,$B$2:$G$1505,6,0))/366)</f>
        <v>3.3914306796152101</v>
      </c>
      <c r="F118" s="54">
        <f>COUNTIF(D119:$D$1505,365)</f>
        <v>1021</v>
      </c>
      <c r="G118" s="54">
        <f>COUNTIF(D119:$D$1505,366)</f>
        <v>366</v>
      </c>
      <c r="H118" s="50"/>
    </row>
    <row r="119" spans="1:8" x14ac:dyDescent="0.25">
      <c r="A119" s="54">
        <f>COUNTIF($C$3:C119,"Да")</f>
        <v>1</v>
      </c>
      <c r="B119" s="53">
        <f t="shared" si="3"/>
        <v>45220</v>
      </c>
      <c r="C119" s="53" t="str">
        <f>IF(ISERROR(VLOOKUP(B119,Оп17_BYN→USD!$C$3:$C$19,1,0)),"Нет","Да")</f>
        <v>Нет</v>
      </c>
      <c r="D119" s="54">
        <f t="shared" si="2"/>
        <v>365</v>
      </c>
      <c r="E119" s="55">
        <f>('Все выпуски'!$D$4*'Все выпуски'!$D$8)*((VLOOKUP(IF(C119="Нет",VLOOKUP(A119,Оп17_BYN→USD!$A$2:$C$19,3,0),VLOOKUP((A119-1),Оп17_BYN→USD!$A$2:$C$19,3,0)),$B$2:$G$1505,5,0)-VLOOKUP(B119,$B$2:$G$1505,5,0))/365+(VLOOKUP(IF(C119="Нет",VLOOKUP(A119,Оп17_BYN→USD!$A$2:$C$19,3,0),VLOOKUP((A119-1),Оп17_BYN→USD!$A$2:$C$19,3,0)),$B$2:$G$1505,6,0)-VLOOKUP(B119,$B$2:$G$1505,6,0))/366)</f>
        <v>3.4372608239343347</v>
      </c>
      <c r="F119" s="54">
        <f>COUNTIF(D120:$D$1505,365)</f>
        <v>1020</v>
      </c>
      <c r="G119" s="54">
        <f>COUNTIF(D120:$D$1505,366)</f>
        <v>366</v>
      </c>
      <c r="H119" s="50"/>
    </row>
    <row r="120" spans="1:8" x14ac:dyDescent="0.25">
      <c r="A120" s="54">
        <f>COUNTIF($C$3:C120,"Да")</f>
        <v>1</v>
      </c>
      <c r="B120" s="53">
        <f t="shared" si="3"/>
        <v>45221</v>
      </c>
      <c r="C120" s="53" t="str">
        <f>IF(ISERROR(VLOOKUP(B120,Оп17_BYN→USD!$C$3:$C$19,1,0)),"Нет","Да")</f>
        <v>Нет</v>
      </c>
      <c r="D120" s="54">
        <f t="shared" si="2"/>
        <v>365</v>
      </c>
      <c r="E120" s="55">
        <f>('Все выпуски'!$D$4*'Все выпуски'!$D$8)*((VLOOKUP(IF(C120="Нет",VLOOKUP(A120,Оп17_BYN→USD!$A$2:$C$19,3,0),VLOOKUP((A120-1),Оп17_BYN→USD!$A$2:$C$19,3,0)),$B$2:$G$1505,5,0)-VLOOKUP(B120,$B$2:$G$1505,5,0))/365+(VLOOKUP(IF(C120="Нет",VLOOKUP(A120,Оп17_BYN→USD!$A$2:$C$19,3,0),VLOOKUP((A120-1),Оп17_BYN→USD!$A$2:$C$19,3,0)),$B$2:$G$1505,6,0)-VLOOKUP(B120,$B$2:$G$1505,6,0))/366)</f>
        <v>3.4830909682534594</v>
      </c>
      <c r="F120" s="54">
        <f>COUNTIF(D121:$D$1505,365)</f>
        <v>1019</v>
      </c>
      <c r="G120" s="54">
        <f>COUNTIF(D121:$D$1505,366)</f>
        <v>366</v>
      </c>
      <c r="H120" s="50"/>
    </row>
    <row r="121" spans="1:8" x14ac:dyDescent="0.25">
      <c r="A121" s="54">
        <f>COUNTIF($C$3:C121,"Да")</f>
        <v>1</v>
      </c>
      <c r="B121" s="53">
        <f t="shared" si="3"/>
        <v>45222</v>
      </c>
      <c r="C121" s="53" t="str">
        <f>IF(ISERROR(VLOOKUP(B121,Оп17_BYN→USD!$C$3:$C$19,1,0)),"Нет","Да")</f>
        <v>Нет</v>
      </c>
      <c r="D121" s="54">
        <f t="shared" si="2"/>
        <v>365</v>
      </c>
      <c r="E121" s="55">
        <f>('Все выпуски'!$D$4*'Все выпуски'!$D$8)*((VLOOKUP(IF(C121="Нет",VLOOKUP(A121,Оп17_BYN→USD!$A$2:$C$19,3,0),VLOOKUP((A121-1),Оп17_BYN→USD!$A$2:$C$19,3,0)),$B$2:$G$1505,5,0)-VLOOKUP(B121,$B$2:$G$1505,5,0))/365+(VLOOKUP(IF(C121="Нет",VLOOKUP(A121,Оп17_BYN→USD!$A$2:$C$19,3,0),VLOOKUP((A121-1),Оп17_BYN→USD!$A$2:$C$19,3,0)),$B$2:$G$1505,6,0)-VLOOKUP(B121,$B$2:$G$1505,6,0))/366)</f>
        <v>3.5289211125725837</v>
      </c>
      <c r="F121" s="54">
        <f>COUNTIF(D122:$D$1505,365)</f>
        <v>1018</v>
      </c>
      <c r="G121" s="54">
        <f>COUNTIF(D122:$D$1505,366)</f>
        <v>366</v>
      </c>
      <c r="H121" s="50"/>
    </row>
    <row r="122" spans="1:8" x14ac:dyDescent="0.25">
      <c r="A122" s="54">
        <f>COUNTIF($C$3:C122,"Да")</f>
        <v>1</v>
      </c>
      <c r="B122" s="53">
        <f t="shared" si="3"/>
        <v>45223</v>
      </c>
      <c r="C122" s="53" t="str">
        <f>IF(ISERROR(VLOOKUP(B122,Оп17_BYN→USD!$C$3:$C$19,1,0)),"Нет","Да")</f>
        <v>Нет</v>
      </c>
      <c r="D122" s="54">
        <f t="shared" si="2"/>
        <v>365</v>
      </c>
      <c r="E122" s="55">
        <f>('Все выпуски'!$D$4*'Все выпуски'!$D$8)*((VLOOKUP(IF(C122="Нет",VLOOKUP(A122,Оп17_BYN→USD!$A$2:$C$19,3,0),VLOOKUP((A122-1),Оп17_BYN→USD!$A$2:$C$19,3,0)),$B$2:$G$1505,5,0)-VLOOKUP(B122,$B$2:$G$1505,5,0))/365+(VLOOKUP(IF(C122="Нет",VLOOKUP(A122,Оп17_BYN→USD!$A$2:$C$19,3,0),VLOOKUP((A122-1),Оп17_BYN→USD!$A$2:$C$19,3,0)),$B$2:$G$1505,6,0)-VLOOKUP(B122,$B$2:$G$1505,6,0))/366)</f>
        <v>3.5747512568917084</v>
      </c>
      <c r="F122" s="54">
        <f>COUNTIF(D123:$D$1505,365)</f>
        <v>1017</v>
      </c>
      <c r="G122" s="54">
        <f>COUNTIF(D123:$D$1505,366)</f>
        <v>366</v>
      </c>
      <c r="H122" s="50"/>
    </row>
    <row r="123" spans="1:8" x14ac:dyDescent="0.25">
      <c r="A123" s="54">
        <f>COUNTIF($C$3:C123,"Да")</f>
        <v>1</v>
      </c>
      <c r="B123" s="53">
        <f t="shared" si="3"/>
        <v>45224</v>
      </c>
      <c r="C123" s="53" t="str">
        <f>IF(ISERROR(VLOOKUP(B123,Оп17_BYN→USD!$C$3:$C$19,1,0)),"Нет","Да")</f>
        <v>Нет</v>
      </c>
      <c r="D123" s="54">
        <f t="shared" si="2"/>
        <v>365</v>
      </c>
      <c r="E123" s="55">
        <f>('Все выпуски'!$D$4*'Все выпуски'!$D$8)*((VLOOKUP(IF(C123="Нет",VLOOKUP(A123,Оп17_BYN→USD!$A$2:$C$19,3,0),VLOOKUP((A123-1),Оп17_BYN→USD!$A$2:$C$19,3,0)),$B$2:$G$1505,5,0)-VLOOKUP(B123,$B$2:$G$1505,5,0))/365+(VLOOKUP(IF(C123="Нет",VLOOKUP(A123,Оп17_BYN→USD!$A$2:$C$19,3,0),VLOOKUP((A123-1),Оп17_BYN→USD!$A$2:$C$19,3,0)),$B$2:$G$1505,6,0)-VLOOKUP(B123,$B$2:$G$1505,6,0))/366)</f>
        <v>3.6205814012108326</v>
      </c>
      <c r="F123" s="54">
        <f>COUNTIF(D124:$D$1505,365)</f>
        <v>1016</v>
      </c>
      <c r="G123" s="54">
        <f>COUNTIF(D124:$D$1505,366)</f>
        <v>366</v>
      </c>
      <c r="H123" s="50"/>
    </row>
    <row r="124" spans="1:8" x14ac:dyDescent="0.25">
      <c r="A124" s="54">
        <f>COUNTIF($C$3:C124,"Да")</f>
        <v>1</v>
      </c>
      <c r="B124" s="53">
        <f t="shared" si="3"/>
        <v>45225</v>
      </c>
      <c r="C124" s="53" t="str">
        <f>IF(ISERROR(VLOOKUP(B124,Оп17_BYN→USD!$C$3:$C$19,1,0)),"Нет","Да")</f>
        <v>Нет</v>
      </c>
      <c r="D124" s="54">
        <f t="shared" si="2"/>
        <v>365</v>
      </c>
      <c r="E124" s="55">
        <f>('Все выпуски'!$D$4*'Все выпуски'!$D$8)*((VLOOKUP(IF(C124="Нет",VLOOKUP(A124,Оп17_BYN→USD!$A$2:$C$19,3,0),VLOOKUP((A124-1),Оп17_BYN→USD!$A$2:$C$19,3,0)),$B$2:$G$1505,5,0)-VLOOKUP(B124,$B$2:$G$1505,5,0))/365+(VLOOKUP(IF(C124="Нет",VLOOKUP(A124,Оп17_BYN→USD!$A$2:$C$19,3,0),VLOOKUP((A124-1),Оп17_BYN→USD!$A$2:$C$19,3,0)),$B$2:$G$1505,6,0)-VLOOKUP(B124,$B$2:$G$1505,6,0))/366)</f>
        <v>3.6664115455299569</v>
      </c>
      <c r="F124" s="54">
        <f>COUNTIF(D125:$D$1505,365)</f>
        <v>1015</v>
      </c>
      <c r="G124" s="54">
        <f>COUNTIF(D125:$D$1505,366)</f>
        <v>366</v>
      </c>
      <c r="H124" s="50"/>
    </row>
    <row r="125" spans="1:8" x14ac:dyDescent="0.25">
      <c r="A125" s="54">
        <f>COUNTIF($C$3:C125,"Да")</f>
        <v>1</v>
      </c>
      <c r="B125" s="53">
        <f t="shared" si="3"/>
        <v>45226</v>
      </c>
      <c r="C125" s="53" t="str">
        <f>IF(ISERROR(VLOOKUP(B125,Оп17_BYN→USD!$C$3:$C$19,1,0)),"Нет","Да")</f>
        <v>Нет</v>
      </c>
      <c r="D125" s="54">
        <f t="shared" si="2"/>
        <v>365</v>
      </c>
      <c r="E125" s="55">
        <f>('Все выпуски'!$D$4*'Все выпуски'!$D$8)*((VLOOKUP(IF(C125="Нет",VLOOKUP(A125,Оп17_BYN→USD!$A$2:$C$19,3,0),VLOOKUP((A125-1),Оп17_BYN→USD!$A$2:$C$19,3,0)),$B$2:$G$1505,5,0)-VLOOKUP(B125,$B$2:$G$1505,5,0))/365+(VLOOKUP(IF(C125="Нет",VLOOKUP(A125,Оп17_BYN→USD!$A$2:$C$19,3,0),VLOOKUP((A125-1),Оп17_BYN→USD!$A$2:$C$19,3,0)),$B$2:$G$1505,6,0)-VLOOKUP(B125,$B$2:$G$1505,6,0))/366)</f>
        <v>3.7122416898490815</v>
      </c>
      <c r="F125" s="54">
        <f>COUNTIF(D126:$D$1505,365)</f>
        <v>1014</v>
      </c>
      <c r="G125" s="54">
        <f>COUNTIF(D126:$D$1505,366)</f>
        <v>366</v>
      </c>
      <c r="H125" s="50"/>
    </row>
    <row r="126" spans="1:8" x14ac:dyDescent="0.25">
      <c r="A126" s="54">
        <f>COUNTIF($C$3:C126,"Да")</f>
        <v>1</v>
      </c>
      <c r="B126" s="53">
        <f t="shared" si="3"/>
        <v>45227</v>
      </c>
      <c r="C126" s="53" t="str">
        <f>IF(ISERROR(VLOOKUP(B126,Оп17_BYN→USD!$C$3:$C$19,1,0)),"Нет","Да")</f>
        <v>Нет</v>
      </c>
      <c r="D126" s="54">
        <f t="shared" si="2"/>
        <v>365</v>
      </c>
      <c r="E126" s="55">
        <f>('Все выпуски'!$D$4*'Все выпуски'!$D$8)*((VLOOKUP(IF(C126="Нет",VLOOKUP(A126,Оп17_BYN→USD!$A$2:$C$19,3,0),VLOOKUP((A126-1),Оп17_BYN→USD!$A$2:$C$19,3,0)),$B$2:$G$1505,5,0)-VLOOKUP(B126,$B$2:$G$1505,5,0))/365+(VLOOKUP(IF(C126="Нет",VLOOKUP(A126,Оп17_BYN→USD!$A$2:$C$19,3,0),VLOOKUP((A126-1),Оп17_BYN→USD!$A$2:$C$19,3,0)),$B$2:$G$1505,6,0)-VLOOKUP(B126,$B$2:$G$1505,6,0))/366)</f>
        <v>3.7580718341682058</v>
      </c>
      <c r="F126" s="54">
        <f>COUNTIF(D127:$D$1505,365)</f>
        <v>1013</v>
      </c>
      <c r="G126" s="54">
        <f>COUNTIF(D127:$D$1505,366)</f>
        <v>366</v>
      </c>
      <c r="H126" s="50"/>
    </row>
    <row r="127" spans="1:8" x14ac:dyDescent="0.25">
      <c r="A127" s="54">
        <f>COUNTIF($C$3:C127,"Да")</f>
        <v>1</v>
      </c>
      <c r="B127" s="53">
        <f t="shared" si="3"/>
        <v>45228</v>
      </c>
      <c r="C127" s="53" t="str">
        <f>IF(ISERROR(VLOOKUP(B127,Оп17_BYN→USD!$C$3:$C$19,1,0)),"Нет","Да")</f>
        <v>Нет</v>
      </c>
      <c r="D127" s="54">
        <f t="shared" si="2"/>
        <v>365</v>
      </c>
      <c r="E127" s="55">
        <f>('Все выпуски'!$D$4*'Все выпуски'!$D$8)*((VLOOKUP(IF(C127="Нет",VLOOKUP(A127,Оп17_BYN→USD!$A$2:$C$19,3,0),VLOOKUP((A127-1),Оп17_BYN→USD!$A$2:$C$19,3,0)),$B$2:$G$1505,5,0)-VLOOKUP(B127,$B$2:$G$1505,5,0))/365+(VLOOKUP(IF(C127="Нет",VLOOKUP(A127,Оп17_BYN→USD!$A$2:$C$19,3,0),VLOOKUP((A127-1),Оп17_BYN→USD!$A$2:$C$19,3,0)),$B$2:$G$1505,6,0)-VLOOKUP(B127,$B$2:$G$1505,6,0))/366)</f>
        <v>3.8039019784873305</v>
      </c>
      <c r="F127" s="54">
        <f>COUNTIF(D128:$D$1505,365)</f>
        <v>1012</v>
      </c>
      <c r="G127" s="54">
        <f>COUNTIF(D128:$D$1505,366)</f>
        <v>366</v>
      </c>
      <c r="H127" s="50"/>
    </row>
    <row r="128" spans="1:8" x14ac:dyDescent="0.25">
      <c r="A128" s="54">
        <f>COUNTIF($C$3:C128,"Да")</f>
        <v>1</v>
      </c>
      <c r="B128" s="53">
        <f t="shared" si="3"/>
        <v>45229</v>
      </c>
      <c r="C128" s="53" t="str">
        <f>IF(ISERROR(VLOOKUP(B128,Оп17_BYN→USD!$C$3:$C$19,1,0)),"Нет","Да")</f>
        <v>Нет</v>
      </c>
      <c r="D128" s="54">
        <f t="shared" si="2"/>
        <v>365</v>
      </c>
      <c r="E128" s="55">
        <f>('Все выпуски'!$D$4*'Все выпуски'!$D$8)*((VLOOKUP(IF(C128="Нет",VLOOKUP(A128,Оп17_BYN→USD!$A$2:$C$19,3,0),VLOOKUP((A128-1),Оп17_BYN→USD!$A$2:$C$19,3,0)),$B$2:$G$1505,5,0)-VLOOKUP(B128,$B$2:$G$1505,5,0))/365+(VLOOKUP(IF(C128="Нет",VLOOKUP(A128,Оп17_BYN→USD!$A$2:$C$19,3,0),VLOOKUP((A128-1),Оп17_BYN→USD!$A$2:$C$19,3,0)),$B$2:$G$1505,6,0)-VLOOKUP(B128,$B$2:$G$1505,6,0))/366)</f>
        <v>3.8497321228064547</v>
      </c>
      <c r="F128" s="54">
        <f>COUNTIF(D129:$D$1505,365)</f>
        <v>1011</v>
      </c>
      <c r="G128" s="54">
        <f>COUNTIF(D129:$D$1505,366)</f>
        <v>366</v>
      </c>
      <c r="H128" s="50"/>
    </row>
    <row r="129" spans="1:8" x14ac:dyDescent="0.25">
      <c r="A129" s="54">
        <f>COUNTIF($C$3:C129,"Да")</f>
        <v>1</v>
      </c>
      <c r="B129" s="53">
        <f t="shared" si="3"/>
        <v>45230</v>
      </c>
      <c r="C129" s="53" t="str">
        <f>IF(ISERROR(VLOOKUP(B129,Оп17_BYN→USD!$C$3:$C$19,1,0)),"Нет","Да")</f>
        <v>Нет</v>
      </c>
      <c r="D129" s="54">
        <f t="shared" si="2"/>
        <v>365</v>
      </c>
      <c r="E129" s="55">
        <f>('Все выпуски'!$D$4*'Все выпуски'!$D$8)*((VLOOKUP(IF(C129="Нет",VLOOKUP(A129,Оп17_BYN→USD!$A$2:$C$19,3,0),VLOOKUP((A129-1),Оп17_BYN→USD!$A$2:$C$19,3,0)),$B$2:$G$1505,5,0)-VLOOKUP(B129,$B$2:$G$1505,5,0))/365+(VLOOKUP(IF(C129="Нет",VLOOKUP(A129,Оп17_BYN→USD!$A$2:$C$19,3,0),VLOOKUP((A129-1),Оп17_BYN→USD!$A$2:$C$19,3,0)),$B$2:$G$1505,6,0)-VLOOKUP(B129,$B$2:$G$1505,6,0))/366)</f>
        <v>3.895562267125579</v>
      </c>
      <c r="F129" s="54">
        <f>COUNTIF(D130:$D$1505,365)</f>
        <v>1010</v>
      </c>
      <c r="G129" s="54">
        <f>COUNTIF(D130:$D$1505,366)</f>
        <v>366</v>
      </c>
      <c r="H129" s="50"/>
    </row>
    <row r="130" spans="1:8" x14ac:dyDescent="0.25">
      <c r="A130" s="54">
        <f>COUNTIF($C$3:C130,"Да")</f>
        <v>1</v>
      </c>
      <c r="B130" s="53">
        <f t="shared" si="3"/>
        <v>45231</v>
      </c>
      <c r="C130" s="53" t="str">
        <f>IF(ISERROR(VLOOKUP(B130,Оп17_BYN→USD!$C$3:$C$19,1,0)),"Нет","Да")</f>
        <v>Нет</v>
      </c>
      <c r="D130" s="54">
        <f t="shared" si="2"/>
        <v>365</v>
      </c>
      <c r="E130" s="55">
        <f>('Все выпуски'!$D$4*'Все выпуски'!$D$8)*((VLOOKUP(IF(C130="Нет",VLOOKUP(A130,Оп17_BYN→USD!$A$2:$C$19,3,0),VLOOKUP((A130-1),Оп17_BYN→USD!$A$2:$C$19,3,0)),$B$2:$G$1505,5,0)-VLOOKUP(B130,$B$2:$G$1505,5,0))/365+(VLOOKUP(IF(C130="Нет",VLOOKUP(A130,Оп17_BYN→USD!$A$2:$C$19,3,0),VLOOKUP((A130-1),Оп17_BYN→USD!$A$2:$C$19,3,0)),$B$2:$G$1505,6,0)-VLOOKUP(B130,$B$2:$G$1505,6,0))/366)</f>
        <v>3.9413924114447041</v>
      </c>
      <c r="F130" s="54">
        <f>COUNTIF(D131:$D$1505,365)</f>
        <v>1009</v>
      </c>
      <c r="G130" s="54">
        <f>COUNTIF(D131:$D$1505,366)</f>
        <v>366</v>
      </c>
      <c r="H130" s="50"/>
    </row>
    <row r="131" spans="1:8" x14ac:dyDescent="0.25">
      <c r="A131" s="54">
        <f>COUNTIF($C$3:C131,"Да")</f>
        <v>1</v>
      </c>
      <c r="B131" s="53">
        <f t="shared" si="3"/>
        <v>45232</v>
      </c>
      <c r="C131" s="53" t="str">
        <f>IF(ISERROR(VLOOKUP(B131,Оп17_BYN→USD!$C$3:$C$19,1,0)),"Нет","Да")</f>
        <v>Нет</v>
      </c>
      <c r="D131" s="54">
        <f t="shared" si="2"/>
        <v>365</v>
      </c>
      <c r="E131" s="55">
        <f>('Все выпуски'!$D$4*'Все выпуски'!$D$8)*((VLOOKUP(IF(C131="Нет",VLOOKUP(A131,Оп17_BYN→USD!$A$2:$C$19,3,0),VLOOKUP((A131-1),Оп17_BYN→USD!$A$2:$C$19,3,0)),$B$2:$G$1505,5,0)-VLOOKUP(B131,$B$2:$G$1505,5,0))/365+(VLOOKUP(IF(C131="Нет",VLOOKUP(A131,Оп17_BYN→USD!$A$2:$C$19,3,0),VLOOKUP((A131-1),Оп17_BYN→USD!$A$2:$C$19,3,0)),$B$2:$G$1505,6,0)-VLOOKUP(B131,$B$2:$G$1505,6,0))/366)</f>
        <v>3.9872225557638283</v>
      </c>
      <c r="F131" s="54">
        <f>COUNTIF(D132:$D$1505,365)</f>
        <v>1008</v>
      </c>
      <c r="G131" s="54">
        <f>COUNTIF(D132:$D$1505,366)</f>
        <v>366</v>
      </c>
      <c r="H131" s="50"/>
    </row>
    <row r="132" spans="1:8" x14ac:dyDescent="0.25">
      <c r="A132" s="54">
        <f>COUNTIF($C$3:C132,"Да")</f>
        <v>1</v>
      </c>
      <c r="B132" s="53">
        <f t="shared" si="3"/>
        <v>45233</v>
      </c>
      <c r="C132" s="53" t="str">
        <f>IF(ISERROR(VLOOKUP(B132,Оп17_BYN→USD!$C$3:$C$19,1,0)),"Нет","Да")</f>
        <v>Нет</v>
      </c>
      <c r="D132" s="54">
        <f t="shared" ref="D132:D195" si="4">IF(MOD(YEAR(B132),4)=0,366,365)</f>
        <v>365</v>
      </c>
      <c r="E132" s="55">
        <f>('Все выпуски'!$D$4*'Все выпуски'!$D$8)*((VLOOKUP(IF(C132="Нет",VLOOKUP(A132,Оп17_BYN→USD!$A$2:$C$19,3,0),VLOOKUP((A132-1),Оп17_BYN→USD!$A$2:$C$19,3,0)),$B$2:$G$1505,5,0)-VLOOKUP(B132,$B$2:$G$1505,5,0))/365+(VLOOKUP(IF(C132="Нет",VLOOKUP(A132,Оп17_BYN→USD!$A$2:$C$19,3,0),VLOOKUP((A132-1),Оп17_BYN→USD!$A$2:$C$19,3,0)),$B$2:$G$1505,6,0)-VLOOKUP(B132,$B$2:$G$1505,6,0))/366)</f>
        <v>4.033052700082953</v>
      </c>
      <c r="F132" s="54">
        <f>COUNTIF(D133:$D$1505,365)</f>
        <v>1007</v>
      </c>
      <c r="G132" s="54">
        <f>COUNTIF(D133:$D$1505,366)</f>
        <v>366</v>
      </c>
      <c r="H132" s="50"/>
    </row>
    <row r="133" spans="1:8" x14ac:dyDescent="0.25">
      <c r="A133" s="54">
        <f>COUNTIF($C$3:C133,"Да")</f>
        <v>1</v>
      </c>
      <c r="B133" s="53">
        <f t="shared" ref="B133:B196" si="5">B132+1</f>
        <v>45234</v>
      </c>
      <c r="C133" s="53" t="str">
        <f>IF(ISERROR(VLOOKUP(B133,Оп17_BYN→USD!$C$3:$C$19,1,0)),"Нет","Да")</f>
        <v>Нет</v>
      </c>
      <c r="D133" s="54">
        <f t="shared" si="4"/>
        <v>365</v>
      </c>
      <c r="E133" s="55">
        <f>('Все выпуски'!$D$4*'Все выпуски'!$D$8)*((VLOOKUP(IF(C133="Нет",VLOOKUP(A133,Оп17_BYN→USD!$A$2:$C$19,3,0),VLOOKUP((A133-1),Оп17_BYN→USD!$A$2:$C$19,3,0)),$B$2:$G$1505,5,0)-VLOOKUP(B133,$B$2:$G$1505,5,0))/365+(VLOOKUP(IF(C133="Нет",VLOOKUP(A133,Оп17_BYN→USD!$A$2:$C$19,3,0),VLOOKUP((A133-1),Оп17_BYN→USD!$A$2:$C$19,3,0)),$B$2:$G$1505,6,0)-VLOOKUP(B133,$B$2:$G$1505,6,0))/366)</f>
        <v>4.0788828444020773</v>
      </c>
      <c r="F133" s="54">
        <f>COUNTIF(D134:$D$1505,365)</f>
        <v>1006</v>
      </c>
      <c r="G133" s="54">
        <f>COUNTIF(D134:$D$1505,366)</f>
        <v>366</v>
      </c>
      <c r="H133" s="50"/>
    </row>
    <row r="134" spans="1:8" x14ac:dyDescent="0.25">
      <c r="A134" s="54">
        <f>COUNTIF($C$3:C134,"Да")</f>
        <v>1</v>
      </c>
      <c r="B134" s="53">
        <f t="shared" si="5"/>
        <v>45235</v>
      </c>
      <c r="C134" s="53" t="str">
        <f>IF(ISERROR(VLOOKUP(B134,Оп17_BYN→USD!$C$3:$C$19,1,0)),"Нет","Да")</f>
        <v>Нет</v>
      </c>
      <c r="D134" s="54">
        <f t="shared" si="4"/>
        <v>365</v>
      </c>
      <c r="E134" s="55">
        <f>('Все выпуски'!$D$4*'Все выпуски'!$D$8)*((VLOOKUP(IF(C134="Нет",VLOOKUP(A134,Оп17_BYN→USD!$A$2:$C$19,3,0),VLOOKUP((A134-1),Оп17_BYN→USD!$A$2:$C$19,3,0)),$B$2:$G$1505,5,0)-VLOOKUP(B134,$B$2:$G$1505,5,0))/365+(VLOOKUP(IF(C134="Нет",VLOOKUP(A134,Оп17_BYN→USD!$A$2:$C$19,3,0),VLOOKUP((A134-1),Оп17_BYN→USD!$A$2:$C$19,3,0)),$B$2:$G$1505,6,0)-VLOOKUP(B134,$B$2:$G$1505,6,0))/366)</f>
        <v>4.1247129887212015</v>
      </c>
      <c r="F134" s="54">
        <f>COUNTIF(D135:$D$1505,365)</f>
        <v>1005</v>
      </c>
      <c r="G134" s="54">
        <f>COUNTIF(D135:$D$1505,366)</f>
        <v>366</v>
      </c>
      <c r="H134" s="50"/>
    </row>
    <row r="135" spans="1:8" x14ac:dyDescent="0.25">
      <c r="A135" s="54">
        <f>COUNTIF($C$3:C135,"Да")</f>
        <v>1</v>
      </c>
      <c r="B135" s="53">
        <f t="shared" si="5"/>
        <v>45236</v>
      </c>
      <c r="C135" s="53" t="str">
        <f>IF(ISERROR(VLOOKUP(B135,Оп17_BYN→USD!$C$3:$C$19,1,0)),"Нет","Да")</f>
        <v>Нет</v>
      </c>
      <c r="D135" s="54">
        <f t="shared" si="4"/>
        <v>365</v>
      </c>
      <c r="E135" s="55">
        <f>('Все выпуски'!$D$4*'Все выпуски'!$D$8)*((VLOOKUP(IF(C135="Нет",VLOOKUP(A135,Оп17_BYN→USD!$A$2:$C$19,3,0),VLOOKUP((A135-1),Оп17_BYN→USD!$A$2:$C$19,3,0)),$B$2:$G$1505,5,0)-VLOOKUP(B135,$B$2:$G$1505,5,0))/365+(VLOOKUP(IF(C135="Нет",VLOOKUP(A135,Оп17_BYN→USD!$A$2:$C$19,3,0),VLOOKUP((A135-1),Оп17_BYN→USD!$A$2:$C$19,3,0)),$B$2:$G$1505,6,0)-VLOOKUP(B135,$B$2:$G$1505,6,0))/366)</f>
        <v>4.1705431330403258</v>
      </c>
      <c r="F135" s="54">
        <f>COUNTIF(D136:$D$1505,365)</f>
        <v>1004</v>
      </c>
      <c r="G135" s="54">
        <f>COUNTIF(D136:$D$1505,366)</f>
        <v>366</v>
      </c>
      <c r="H135" s="50"/>
    </row>
    <row r="136" spans="1:8" x14ac:dyDescent="0.25">
      <c r="A136" s="54">
        <f>COUNTIF($C$3:C136,"Да")</f>
        <v>2</v>
      </c>
      <c r="B136" s="53">
        <f t="shared" si="5"/>
        <v>45237</v>
      </c>
      <c r="C136" s="53" t="str">
        <f>IF(ISERROR(VLOOKUP(B136,Оп17_BYN→USD!$C$3:$C$19,1,0)),"Нет","Да")</f>
        <v>Да</v>
      </c>
      <c r="D136" s="54">
        <f t="shared" si="4"/>
        <v>365</v>
      </c>
      <c r="E136" s="55">
        <f>('Все выпуски'!$D$4*'Все выпуски'!$D$8)*((VLOOKUP(IF(C136="Нет",VLOOKUP(A136,Оп17_BYN→USD!$A$2:$C$19,3,0),VLOOKUP((A136-1),Оп17_BYN→USD!$A$2:$C$19,3,0)),$B$2:$G$1505,5,0)-VLOOKUP(B136,$B$2:$G$1505,5,0))/365+(VLOOKUP(IF(C136="Нет",VLOOKUP(A136,Оп17_BYN→USD!$A$2:$C$19,3,0),VLOOKUP((A136-1),Оп17_BYN→USD!$A$2:$C$19,3,0)),$B$2:$G$1505,6,0)-VLOOKUP(B136,$B$2:$G$1505,6,0))/366)</f>
        <v>4.2163732773594509</v>
      </c>
      <c r="F136" s="54">
        <f>COUNTIF(D137:$D$1505,365)</f>
        <v>1003</v>
      </c>
      <c r="G136" s="54">
        <f>COUNTIF(D137:$D$1505,366)</f>
        <v>366</v>
      </c>
      <c r="H136" s="50"/>
    </row>
    <row r="137" spans="1:8" x14ac:dyDescent="0.25">
      <c r="A137" s="54">
        <f>COUNTIF($C$3:C137,"Да")</f>
        <v>2</v>
      </c>
      <c r="B137" s="53">
        <f t="shared" si="5"/>
        <v>45238</v>
      </c>
      <c r="C137" s="53" t="str">
        <f>IF(ISERROR(VLOOKUP(B137,Оп17_BYN→USD!$C$3:$C$19,1,0)),"Нет","Да")</f>
        <v>Нет</v>
      </c>
      <c r="D137" s="54">
        <f t="shared" si="4"/>
        <v>365</v>
      </c>
      <c r="E137" s="55">
        <f>('Все выпуски'!$D$4*'Все выпуски'!$D$8)*((VLOOKUP(IF(C137="Нет",VLOOKUP(A137,Оп17_BYN→USD!$A$2:$C$19,3,0),VLOOKUP((A137-1),Оп17_BYN→USD!$A$2:$C$19,3,0)),$B$2:$G$1505,5,0)-VLOOKUP(B137,$B$2:$G$1505,5,0))/365+(VLOOKUP(IF(C137="Нет",VLOOKUP(A137,Оп17_BYN→USD!$A$2:$C$19,3,0),VLOOKUP((A137-1),Оп17_BYN→USD!$A$2:$C$19,3,0)),$B$2:$G$1505,6,0)-VLOOKUP(B137,$B$2:$G$1505,6,0))/366)</f>
        <v>4.5830144319124466E-2</v>
      </c>
      <c r="F137" s="54">
        <f>COUNTIF(D138:$D$1505,365)</f>
        <v>1002</v>
      </c>
      <c r="G137" s="54">
        <f>COUNTIF(D138:$D$1505,366)</f>
        <v>366</v>
      </c>
      <c r="H137" s="50"/>
    </row>
    <row r="138" spans="1:8" x14ac:dyDescent="0.25">
      <c r="A138" s="54">
        <f>COUNTIF($C$3:C138,"Да")</f>
        <v>2</v>
      </c>
      <c r="B138" s="53">
        <f t="shared" si="5"/>
        <v>45239</v>
      </c>
      <c r="C138" s="53" t="str">
        <f>IF(ISERROR(VLOOKUP(B138,Оп17_BYN→USD!$C$3:$C$19,1,0)),"Нет","Да")</f>
        <v>Нет</v>
      </c>
      <c r="D138" s="54">
        <f t="shared" si="4"/>
        <v>365</v>
      </c>
      <c r="E138" s="55">
        <f>('Все выпуски'!$D$4*'Все выпуски'!$D$8)*((VLOOKUP(IF(C138="Нет",VLOOKUP(A138,Оп17_BYN→USD!$A$2:$C$19,3,0),VLOOKUP((A138-1),Оп17_BYN→USD!$A$2:$C$19,3,0)),$B$2:$G$1505,5,0)-VLOOKUP(B138,$B$2:$G$1505,5,0))/365+(VLOOKUP(IF(C138="Нет",VLOOKUP(A138,Оп17_BYN→USD!$A$2:$C$19,3,0),VLOOKUP((A138-1),Оп17_BYN→USD!$A$2:$C$19,3,0)),$B$2:$G$1505,6,0)-VLOOKUP(B138,$B$2:$G$1505,6,0))/366)</f>
        <v>9.1660288638248932E-2</v>
      </c>
      <c r="F138" s="54">
        <f>COUNTIF(D139:$D$1505,365)</f>
        <v>1001</v>
      </c>
      <c r="G138" s="54">
        <f>COUNTIF(D139:$D$1505,366)</f>
        <v>366</v>
      </c>
      <c r="H138" s="50"/>
    </row>
    <row r="139" spans="1:8" x14ac:dyDescent="0.25">
      <c r="A139" s="54">
        <f>COUNTIF($C$3:C139,"Да")</f>
        <v>2</v>
      </c>
      <c r="B139" s="53">
        <f t="shared" si="5"/>
        <v>45240</v>
      </c>
      <c r="C139" s="53" t="str">
        <f>IF(ISERROR(VLOOKUP(B139,Оп17_BYN→USD!$C$3:$C$19,1,0)),"Нет","Да")</f>
        <v>Нет</v>
      </c>
      <c r="D139" s="54">
        <f t="shared" si="4"/>
        <v>365</v>
      </c>
      <c r="E139" s="55">
        <f>('Все выпуски'!$D$4*'Все выпуски'!$D$8)*((VLOOKUP(IF(C139="Нет",VLOOKUP(A139,Оп17_BYN→USD!$A$2:$C$19,3,0),VLOOKUP((A139-1),Оп17_BYN→USD!$A$2:$C$19,3,0)),$B$2:$G$1505,5,0)-VLOOKUP(B139,$B$2:$G$1505,5,0))/365+(VLOOKUP(IF(C139="Нет",VLOOKUP(A139,Оп17_BYN→USD!$A$2:$C$19,3,0),VLOOKUP((A139-1),Оп17_BYN→USD!$A$2:$C$19,3,0)),$B$2:$G$1505,6,0)-VLOOKUP(B139,$B$2:$G$1505,6,0))/366)</f>
        <v>0.13749043295737337</v>
      </c>
      <c r="F139" s="54">
        <f>COUNTIF(D140:$D$1505,365)</f>
        <v>1000</v>
      </c>
      <c r="G139" s="54">
        <f>COUNTIF(D140:$D$1505,366)</f>
        <v>366</v>
      </c>
      <c r="H139" s="50"/>
    </row>
    <row r="140" spans="1:8" x14ac:dyDescent="0.25">
      <c r="A140" s="54">
        <f>COUNTIF($C$3:C140,"Да")</f>
        <v>2</v>
      </c>
      <c r="B140" s="53">
        <f t="shared" si="5"/>
        <v>45241</v>
      </c>
      <c r="C140" s="53" t="str">
        <f>IF(ISERROR(VLOOKUP(B140,Оп17_BYN→USD!$C$3:$C$19,1,0)),"Нет","Да")</f>
        <v>Нет</v>
      </c>
      <c r="D140" s="54">
        <f t="shared" si="4"/>
        <v>365</v>
      </c>
      <c r="E140" s="55">
        <f>('Все выпуски'!$D$4*'Все выпуски'!$D$8)*((VLOOKUP(IF(C140="Нет",VLOOKUP(A140,Оп17_BYN→USD!$A$2:$C$19,3,0),VLOOKUP((A140-1),Оп17_BYN→USD!$A$2:$C$19,3,0)),$B$2:$G$1505,5,0)-VLOOKUP(B140,$B$2:$G$1505,5,0))/365+(VLOOKUP(IF(C140="Нет",VLOOKUP(A140,Оп17_BYN→USD!$A$2:$C$19,3,0),VLOOKUP((A140-1),Оп17_BYN→USD!$A$2:$C$19,3,0)),$B$2:$G$1505,6,0)-VLOOKUP(B140,$B$2:$G$1505,6,0))/366)</f>
        <v>0.18332057727649786</v>
      </c>
      <c r="F140" s="54">
        <f>COUNTIF(D141:$D$1505,365)</f>
        <v>999</v>
      </c>
      <c r="G140" s="54">
        <f>COUNTIF(D141:$D$1505,366)</f>
        <v>366</v>
      </c>
      <c r="H140" s="50"/>
    </row>
    <row r="141" spans="1:8" x14ac:dyDescent="0.25">
      <c r="A141" s="54">
        <f>COUNTIF($C$3:C141,"Да")</f>
        <v>2</v>
      </c>
      <c r="B141" s="53">
        <f t="shared" si="5"/>
        <v>45242</v>
      </c>
      <c r="C141" s="53" t="str">
        <f>IF(ISERROR(VLOOKUP(B141,Оп17_BYN→USD!$C$3:$C$19,1,0)),"Нет","Да")</f>
        <v>Нет</v>
      </c>
      <c r="D141" s="54">
        <f t="shared" si="4"/>
        <v>365</v>
      </c>
      <c r="E141" s="55">
        <f>('Все выпуски'!$D$4*'Все выпуски'!$D$8)*((VLOOKUP(IF(C141="Нет",VLOOKUP(A141,Оп17_BYN→USD!$A$2:$C$19,3,0),VLOOKUP((A141-1),Оп17_BYN→USD!$A$2:$C$19,3,0)),$B$2:$G$1505,5,0)-VLOOKUP(B141,$B$2:$G$1505,5,0))/365+(VLOOKUP(IF(C141="Нет",VLOOKUP(A141,Оп17_BYN→USD!$A$2:$C$19,3,0),VLOOKUP((A141-1),Оп17_BYN→USD!$A$2:$C$19,3,0)),$B$2:$G$1505,6,0)-VLOOKUP(B141,$B$2:$G$1505,6,0))/366)</f>
        <v>0.2291507215956223</v>
      </c>
      <c r="F141" s="54">
        <f>COUNTIF(D142:$D$1505,365)</f>
        <v>998</v>
      </c>
      <c r="G141" s="54">
        <f>COUNTIF(D142:$D$1505,366)</f>
        <v>366</v>
      </c>
      <c r="H141" s="50"/>
    </row>
    <row r="142" spans="1:8" x14ac:dyDescent="0.25">
      <c r="A142" s="54">
        <f>COUNTIF($C$3:C142,"Да")</f>
        <v>2</v>
      </c>
      <c r="B142" s="53">
        <f t="shared" si="5"/>
        <v>45243</v>
      </c>
      <c r="C142" s="53" t="str">
        <f>IF(ISERROR(VLOOKUP(B142,Оп17_BYN→USD!$C$3:$C$19,1,0)),"Нет","Да")</f>
        <v>Нет</v>
      </c>
      <c r="D142" s="54">
        <f t="shared" si="4"/>
        <v>365</v>
      </c>
      <c r="E142" s="55">
        <f>('Все выпуски'!$D$4*'Все выпуски'!$D$8)*((VLOOKUP(IF(C142="Нет",VLOOKUP(A142,Оп17_BYN→USD!$A$2:$C$19,3,0),VLOOKUP((A142-1),Оп17_BYN→USD!$A$2:$C$19,3,0)),$B$2:$G$1505,5,0)-VLOOKUP(B142,$B$2:$G$1505,5,0))/365+(VLOOKUP(IF(C142="Нет",VLOOKUP(A142,Оп17_BYN→USD!$A$2:$C$19,3,0),VLOOKUP((A142-1),Оп17_BYN→USD!$A$2:$C$19,3,0)),$B$2:$G$1505,6,0)-VLOOKUP(B142,$B$2:$G$1505,6,0))/366)</f>
        <v>0.27498086591474674</v>
      </c>
      <c r="F142" s="54">
        <f>COUNTIF(D143:$D$1505,365)</f>
        <v>997</v>
      </c>
      <c r="G142" s="54">
        <f>COUNTIF(D143:$D$1505,366)</f>
        <v>366</v>
      </c>
      <c r="H142" s="50"/>
    </row>
    <row r="143" spans="1:8" x14ac:dyDescent="0.25">
      <c r="A143" s="54">
        <f>COUNTIF($C$3:C143,"Да")</f>
        <v>2</v>
      </c>
      <c r="B143" s="53">
        <f t="shared" si="5"/>
        <v>45244</v>
      </c>
      <c r="C143" s="53" t="str">
        <f>IF(ISERROR(VLOOKUP(B143,Оп17_BYN→USD!$C$3:$C$19,1,0)),"Нет","Да")</f>
        <v>Нет</v>
      </c>
      <c r="D143" s="54">
        <f t="shared" si="4"/>
        <v>365</v>
      </c>
      <c r="E143" s="55">
        <f>('Все выпуски'!$D$4*'Все выпуски'!$D$8)*((VLOOKUP(IF(C143="Нет",VLOOKUP(A143,Оп17_BYN→USD!$A$2:$C$19,3,0),VLOOKUP((A143-1),Оп17_BYN→USD!$A$2:$C$19,3,0)),$B$2:$G$1505,5,0)-VLOOKUP(B143,$B$2:$G$1505,5,0))/365+(VLOOKUP(IF(C143="Нет",VLOOKUP(A143,Оп17_BYN→USD!$A$2:$C$19,3,0),VLOOKUP((A143-1),Оп17_BYN→USD!$A$2:$C$19,3,0)),$B$2:$G$1505,6,0)-VLOOKUP(B143,$B$2:$G$1505,6,0))/366)</f>
        <v>0.32081101023387126</v>
      </c>
      <c r="F143" s="54">
        <f>COUNTIF(D144:$D$1505,365)</f>
        <v>996</v>
      </c>
      <c r="G143" s="54">
        <f>COUNTIF(D144:$D$1505,366)</f>
        <v>366</v>
      </c>
      <c r="H143" s="50"/>
    </row>
    <row r="144" spans="1:8" x14ac:dyDescent="0.25">
      <c r="A144" s="54">
        <f>COUNTIF($C$3:C144,"Да")</f>
        <v>2</v>
      </c>
      <c r="B144" s="53">
        <f t="shared" si="5"/>
        <v>45245</v>
      </c>
      <c r="C144" s="53" t="str">
        <f>IF(ISERROR(VLOOKUP(B144,Оп17_BYN→USD!$C$3:$C$19,1,0)),"Нет","Да")</f>
        <v>Нет</v>
      </c>
      <c r="D144" s="54">
        <f t="shared" si="4"/>
        <v>365</v>
      </c>
      <c r="E144" s="55">
        <f>('Все выпуски'!$D$4*'Все выпуски'!$D$8)*((VLOOKUP(IF(C144="Нет",VLOOKUP(A144,Оп17_BYN→USD!$A$2:$C$19,3,0),VLOOKUP((A144-1),Оп17_BYN→USD!$A$2:$C$19,3,0)),$B$2:$G$1505,5,0)-VLOOKUP(B144,$B$2:$G$1505,5,0))/365+(VLOOKUP(IF(C144="Нет",VLOOKUP(A144,Оп17_BYN→USD!$A$2:$C$19,3,0),VLOOKUP((A144-1),Оп17_BYN→USD!$A$2:$C$19,3,0)),$B$2:$G$1505,6,0)-VLOOKUP(B144,$B$2:$G$1505,6,0))/366)</f>
        <v>0.36664115455299573</v>
      </c>
      <c r="F144" s="54">
        <f>COUNTIF(D145:$D$1505,365)</f>
        <v>995</v>
      </c>
      <c r="G144" s="54">
        <f>COUNTIF(D145:$D$1505,366)</f>
        <v>366</v>
      </c>
      <c r="H144" s="50"/>
    </row>
    <row r="145" spans="1:8" x14ac:dyDescent="0.25">
      <c r="A145" s="54">
        <f>COUNTIF($C$3:C145,"Да")</f>
        <v>2</v>
      </c>
      <c r="B145" s="53">
        <f t="shared" si="5"/>
        <v>45246</v>
      </c>
      <c r="C145" s="53" t="str">
        <f>IF(ISERROR(VLOOKUP(B145,Оп17_BYN→USD!$C$3:$C$19,1,0)),"Нет","Да")</f>
        <v>Нет</v>
      </c>
      <c r="D145" s="54">
        <f t="shared" si="4"/>
        <v>365</v>
      </c>
      <c r="E145" s="55">
        <f>('Все выпуски'!$D$4*'Все выпуски'!$D$8)*((VLOOKUP(IF(C145="Нет",VLOOKUP(A145,Оп17_BYN→USD!$A$2:$C$19,3,0),VLOOKUP((A145-1),Оп17_BYN→USD!$A$2:$C$19,3,0)),$B$2:$G$1505,5,0)-VLOOKUP(B145,$B$2:$G$1505,5,0))/365+(VLOOKUP(IF(C145="Нет",VLOOKUP(A145,Оп17_BYN→USD!$A$2:$C$19,3,0),VLOOKUP((A145-1),Оп17_BYN→USD!$A$2:$C$19,3,0)),$B$2:$G$1505,6,0)-VLOOKUP(B145,$B$2:$G$1505,6,0))/366)</f>
        <v>0.41247129887212014</v>
      </c>
      <c r="F145" s="54">
        <f>COUNTIF(D146:$D$1505,365)</f>
        <v>994</v>
      </c>
      <c r="G145" s="54">
        <f>COUNTIF(D146:$D$1505,366)</f>
        <v>366</v>
      </c>
      <c r="H145" s="50"/>
    </row>
    <row r="146" spans="1:8" x14ac:dyDescent="0.25">
      <c r="A146" s="54">
        <f>COUNTIF($C$3:C146,"Да")</f>
        <v>2</v>
      </c>
      <c r="B146" s="53">
        <f t="shared" si="5"/>
        <v>45247</v>
      </c>
      <c r="C146" s="53" t="str">
        <f>IF(ISERROR(VLOOKUP(B146,Оп17_BYN→USD!$C$3:$C$19,1,0)),"Нет","Да")</f>
        <v>Нет</v>
      </c>
      <c r="D146" s="54">
        <f t="shared" si="4"/>
        <v>365</v>
      </c>
      <c r="E146" s="55">
        <f>('Все выпуски'!$D$4*'Все выпуски'!$D$8)*((VLOOKUP(IF(C146="Нет",VLOOKUP(A146,Оп17_BYN→USD!$A$2:$C$19,3,0),VLOOKUP((A146-1),Оп17_BYN→USD!$A$2:$C$19,3,0)),$B$2:$G$1505,5,0)-VLOOKUP(B146,$B$2:$G$1505,5,0))/365+(VLOOKUP(IF(C146="Нет",VLOOKUP(A146,Оп17_BYN→USD!$A$2:$C$19,3,0),VLOOKUP((A146-1),Оп17_BYN→USD!$A$2:$C$19,3,0)),$B$2:$G$1505,6,0)-VLOOKUP(B146,$B$2:$G$1505,6,0))/366)</f>
        <v>0.45830144319124461</v>
      </c>
      <c r="F146" s="54">
        <f>COUNTIF(D147:$D$1505,365)</f>
        <v>993</v>
      </c>
      <c r="G146" s="54">
        <f>COUNTIF(D147:$D$1505,366)</f>
        <v>366</v>
      </c>
      <c r="H146" s="50"/>
    </row>
    <row r="147" spans="1:8" x14ac:dyDescent="0.25">
      <c r="A147" s="54">
        <f>COUNTIF($C$3:C147,"Да")</f>
        <v>2</v>
      </c>
      <c r="B147" s="53">
        <f t="shared" si="5"/>
        <v>45248</v>
      </c>
      <c r="C147" s="53" t="str">
        <f>IF(ISERROR(VLOOKUP(B147,Оп17_BYN→USD!$C$3:$C$19,1,0)),"Нет","Да")</f>
        <v>Нет</v>
      </c>
      <c r="D147" s="54">
        <f t="shared" si="4"/>
        <v>365</v>
      </c>
      <c r="E147" s="55">
        <f>('Все выпуски'!$D$4*'Все выпуски'!$D$8)*((VLOOKUP(IF(C147="Нет",VLOOKUP(A147,Оп17_BYN→USD!$A$2:$C$19,3,0),VLOOKUP((A147-1),Оп17_BYN→USD!$A$2:$C$19,3,0)),$B$2:$G$1505,5,0)-VLOOKUP(B147,$B$2:$G$1505,5,0))/365+(VLOOKUP(IF(C147="Нет",VLOOKUP(A147,Оп17_BYN→USD!$A$2:$C$19,3,0),VLOOKUP((A147-1),Оп17_BYN→USD!$A$2:$C$19,3,0)),$B$2:$G$1505,6,0)-VLOOKUP(B147,$B$2:$G$1505,6,0))/366)</f>
        <v>0.50413158751036913</v>
      </c>
      <c r="F147" s="54">
        <f>COUNTIF(D148:$D$1505,365)</f>
        <v>992</v>
      </c>
      <c r="G147" s="54">
        <f>COUNTIF(D148:$D$1505,366)</f>
        <v>366</v>
      </c>
      <c r="H147" s="50"/>
    </row>
    <row r="148" spans="1:8" x14ac:dyDescent="0.25">
      <c r="A148" s="54">
        <f>COUNTIF($C$3:C148,"Да")</f>
        <v>2</v>
      </c>
      <c r="B148" s="53">
        <f t="shared" si="5"/>
        <v>45249</v>
      </c>
      <c r="C148" s="53" t="str">
        <f>IF(ISERROR(VLOOKUP(B148,Оп17_BYN→USD!$C$3:$C$19,1,0)),"Нет","Да")</f>
        <v>Нет</v>
      </c>
      <c r="D148" s="54">
        <f t="shared" si="4"/>
        <v>365</v>
      </c>
      <c r="E148" s="55">
        <f>('Все выпуски'!$D$4*'Все выпуски'!$D$8)*((VLOOKUP(IF(C148="Нет",VLOOKUP(A148,Оп17_BYN→USD!$A$2:$C$19,3,0),VLOOKUP((A148-1),Оп17_BYN→USD!$A$2:$C$19,3,0)),$B$2:$G$1505,5,0)-VLOOKUP(B148,$B$2:$G$1505,5,0))/365+(VLOOKUP(IF(C148="Нет",VLOOKUP(A148,Оп17_BYN→USD!$A$2:$C$19,3,0),VLOOKUP((A148-1),Оп17_BYN→USD!$A$2:$C$19,3,0)),$B$2:$G$1505,6,0)-VLOOKUP(B148,$B$2:$G$1505,6,0))/366)</f>
        <v>0.54996173182949348</v>
      </c>
      <c r="F148" s="54">
        <f>COUNTIF(D149:$D$1505,365)</f>
        <v>991</v>
      </c>
      <c r="G148" s="54">
        <f>COUNTIF(D149:$D$1505,366)</f>
        <v>366</v>
      </c>
      <c r="H148" s="50"/>
    </row>
    <row r="149" spans="1:8" x14ac:dyDescent="0.25">
      <c r="A149" s="54">
        <f>COUNTIF($C$3:C149,"Да")</f>
        <v>2</v>
      </c>
      <c r="B149" s="53">
        <f t="shared" si="5"/>
        <v>45250</v>
      </c>
      <c r="C149" s="53" t="str">
        <f>IF(ISERROR(VLOOKUP(B149,Оп17_BYN→USD!$C$3:$C$19,1,0)),"Нет","Да")</f>
        <v>Нет</v>
      </c>
      <c r="D149" s="54">
        <f t="shared" si="4"/>
        <v>365</v>
      </c>
      <c r="E149" s="55">
        <f>('Все выпуски'!$D$4*'Все выпуски'!$D$8)*((VLOOKUP(IF(C149="Нет",VLOOKUP(A149,Оп17_BYN→USD!$A$2:$C$19,3,0),VLOOKUP((A149-1),Оп17_BYN→USD!$A$2:$C$19,3,0)),$B$2:$G$1505,5,0)-VLOOKUP(B149,$B$2:$G$1505,5,0))/365+(VLOOKUP(IF(C149="Нет",VLOOKUP(A149,Оп17_BYN→USD!$A$2:$C$19,3,0),VLOOKUP((A149-1),Оп17_BYN→USD!$A$2:$C$19,3,0)),$B$2:$G$1505,6,0)-VLOOKUP(B149,$B$2:$G$1505,6,0))/366)</f>
        <v>0.59579187614861806</v>
      </c>
      <c r="F149" s="54">
        <f>COUNTIF(D150:$D$1505,365)</f>
        <v>990</v>
      </c>
      <c r="G149" s="54">
        <f>COUNTIF(D150:$D$1505,366)</f>
        <v>366</v>
      </c>
      <c r="H149" s="50"/>
    </row>
    <row r="150" spans="1:8" x14ac:dyDescent="0.25">
      <c r="A150" s="54">
        <f>COUNTIF($C$3:C150,"Да")</f>
        <v>2</v>
      </c>
      <c r="B150" s="53">
        <f t="shared" si="5"/>
        <v>45251</v>
      </c>
      <c r="C150" s="53" t="str">
        <f>IF(ISERROR(VLOOKUP(B150,Оп17_BYN→USD!$C$3:$C$19,1,0)),"Нет","Да")</f>
        <v>Нет</v>
      </c>
      <c r="D150" s="54">
        <f t="shared" si="4"/>
        <v>365</v>
      </c>
      <c r="E150" s="55">
        <f>('Все выпуски'!$D$4*'Все выпуски'!$D$8)*((VLOOKUP(IF(C150="Нет",VLOOKUP(A150,Оп17_BYN→USD!$A$2:$C$19,3,0),VLOOKUP((A150-1),Оп17_BYN→USD!$A$2:$C$19,3,0)),$B$2:$G$1505,5,0)-VLOOKUP(B150,$B$2:$G$1505,5,0))/365+(VLOOKUP(IF(C150="Нет",VLOOKUP(A150,Оп17_BYN→USD!$A$2:$C$19,3,0),VLOOKUP((A150-1),Оп17_BYN→USD!$A$2:$C$19,3,0)),$B$2:$G$1505,6,0)-VLOOKUP(B150,$B$2:$G$1505,6,0))/366)</f>
        <v>0.64162202046774253</v>
      </c>
      <c r="F150" s="54">
        <f>COUNTIF(D151:$D$1505,365)</f>
        <v>989</v>
      </c>
      <c r="G150" s="54">
        <f>COUNTIF(D151:$D$1505,366)</f>
        <v>366</v>
      </c>
      <c r="H150" s="50"/>
    </row>
    <row r="151" spans="1:8" x14ac:dyDescent="0.25">
      <c r="A151" s="54">
        <f>COUNTIF($C$3:C151,"Да")</f>
        <v>2</v>
      </c>
      <c r="B151" s="53">
        <f t="shared" si="5"/>
        <v>45252</v>
      </c>
      <c r="C151" s="53" t="str">
        <f>IF(ISERROR(VLOOKUP(B151,Оп17_BYN→USD!$C$3:$C$19,1,0)),"Нет","Да")</f>
        <v>Нет</v>
      </c>
      <c r="D151" s="54">
        <f t="shared" si="4"/>
        <v>365</v>
      </c>
      <c r="E151" s="55">
        <f>('Все выпуски'!$D$4*'Все выпуски'!$D$8)*((VLOOKUP(IF(C151="Нет",VLOOKUP(A151,Оп17_BYN→USD!$A$2:$C$19,3,0),VLOOKUP((A151-1),Оп17_BYN→USD!$A$2:$C$19,3,0)),$B$2:$G$1505,5,0)-VLOOKUP(B151,$B$2:$G$1505,5,0))/365+(VLOOKUP(IF(C151="Нет",VLOOKUP(A151,Оп17_BYN→USD!$A$2:$C$19,3,0),VLOOKUP((A151-1),Оп17_BYN→USD!$A$2:$C$19,3,0)),$B$2:$G$1505,6,0)-VLOOKUP(B151,$B$2:$G$1505,6,0))/366)</f>
        <v>0.68745216478686688</v>
      </c>
      <c r="F151" s="54">
        <f>COUNTIF(D152:$D$1505,365)</f>
        <v>988</v>
      </c>
      <c r="G151" s="54">
        <f>COUNTIF(D152:$D$1505,366)</f>
        <v>366</v>
      </c>
      <c r="H151" s="50"/>
    </row>
    <row r="152" spans="1:8" x14ac:dyDescent="0.25">
      <c r="A152" s="54">
        <f>COUNTIF($C$3:C152,"Да")</f>
        <v>2</v>
      </c>
      <c r="B152" s="53">
        <f t="shared" si="5"/>
        <v>45253</v>
      </c>
      <c r="C152" s="53" t="str">
        <f>IF(ISERROR(VLOOKUP(B152,Оп17_BYN→USD!$C$3:$C$19,1,0)),"Нет","Да")</f>
        <v>Нет</v>
      </c>
      <c r="D152" s="54">
        <f t="shared" si="4"/>
        <v>365</v>
      </c>
      <c r="E152" s="55">
        <f>('Все выпуски'!$D$4*'Все выпуски'!$D$8)*((VLOOKUP(IF(C152="Нет",VLOOKUP(A152,Оп17_BYN→USD!$A$2:$C$19,3,0),VLOOKUP((A152-1),Оп17_BYN→USD!$A$2:$C$19,3,0)),$B$2:$G$1505,5,0)-VLOOKUP(B152,$B$2:$G$1505,5,0))/365+(VLOOKUP(IF(C152="Нет",VLOOKUP(A152,Оп17_BYN→USD!$A$2:$C$19,3,0),VLOOKUP((A152-1),Оп17_BYN→USD!$A$2:$C$19,3,0)),$B$2:$G$1505,6,0)-VLOOKUP(B152,$B$2:$G$1505,6,0))/366)</f>
        <v>0.73328230910599146</v>
      </c>
      <c r="F152" s="54">
        <f>COUNTIF(D153:$D$1505,365)</f>
        <v>987</v>
      </c>
      <c r="G152" s="54">
        <f>COUNTIF(D153:$D$1505,366)</f>
        <v>366</v>
      </c>
      <c r="H152" s="50"/>
    </row>
    <row r="153" spans="1:8" x14ac:dyDescent="0.25">
      <c r="A153" s="54">
        <f>COUNTIF($C$3:C153,"Да")</f>
        <v>2</v>
      </c>
      <c r="B153" s="53">
        <f t="shared" si="5"/>
        <v>45254</v>
      </c>
      <c r="C153" s="53" t="str">
        <f>IF(ISERROR(VLOOKUP(B153,Оп17_BYN→USD!$C$3:$C$19,1,0)),"Нет","Да")</f>
        <v>Нет</v>
      </c>
      <c r="D153" s="54">
        <f t="shared" si="4"/>
        <v>365</v>
      </c>
      <c r="E153" s="55">
        <f>('Все выпуски'!$D$4*'Все выпуски'!$D$8)*((VLOOKUP(IF(C153="Нет",VLOOKUP(A153,Оп17_BYN→USD!$A$2:$C$19,3,0),VLOOKUP((A153-1),Оп17_BYN→USD!$A$2:$C$19,3,0)),$B$2:$G$1505,5,0)-VLOOKUP(B153,$B$2:$G$1505,5,0))/365+(VLOOKUP(IF(C153="Нет",VLOOKUP(A153,Оп17_BYN→USD!$A$2:$C$19,3,0),VLOOKUP((A153-1),Оп17_BYN→USD!$A$2:$C$19,3,0)),$B$2:$G$1505,6,0)-VLOOKUP(B153,$B$2:$G$1505,6,0))/366)</f>
        <v>0.77911245342511593</v>
      </c>
      <c r="F153" s="54">
        <f>COUNTIF(D154:$D$1505,365)</f>
        <v>986</v>
      </c>
      <c r="G153" s="54">
        <f>COUNTIF(D154:$D$1505,366)</f>
        <v>366</v>
      </c>
      <c r="H153" s="50"/>
    </row>
    <row r="154" spans="1:8" x14ac:dyDescent="0.25">
      <c r="A154" s="54">
        <f>COUNTIF($C$3:C154,"Да")</f>
        <v>2</v>
      </c>
      <c r="B154" s="53">
        <f t="shared" si="5"/>
        <v>45255</v>
      </c>
      <c r="C154" s="53" t="str">
        <f>IF(ISERROR(VLOOKUP(B154,Оп17_BYN→USD!$C$3:$C$19,1,0)),"Нет","Да")</f>
        <v>Нет</v>
      </c>
      <c r="D154" s="54">
        <f t="shared" si="4"/>
        <v>365</v>
      </c>
      <c r="E154" s="55">
        <f>('Все выпуски'!$D$4*'Все выпуски'!$D$8)*((VLOOKUP(IF(C154="Нет",VLOOKUP(A154,Оп17_BYN→USD!$A$2:$C$19,3,0),VLOOKUP((A154-1),Оп17_BYN→USD!$A$2:$C$19,3,0)),$B$2:$G$1505,5,0)-VLOOKUP(B154,$B$2:$G$1505,5,0))/365+(VLOOKUP(IF(C154="Нет",VLOOKUP(A154,Оп17_BYN→USD!$A$2:$C$19,3,0),VLOOKUP((A154-1),Оп17_BYN→USD!$A$2:$C$19,3,0)),$B$2:$G$1505,6,0)-VLOOKUP(B154,$B$2:$G$1505,6,0))/366)</f>
        <v>0.82494259774424028</v>
      </c>
      <c r="F154" s="54">
        <f>COUNTIF(D155:$D$1505,365)</f>
        <v>985</v>
      </c>
      <c r="G154" s="54">
        <f>COUNTIF(D155:$D$1505,366)</f>
        <v>366</v>
      </c>
      <c r="H154" s="50"/>
    </row>
    <row r="155" spans="1:8" x14ac:dyDescent="0.25">
      <c r="A155" s="54">
        <f>COUNTIF($C$3:C155,"Да")</f>
        <v>2</v>
      </c>
      <c r="B155" s="53">
        <f t="shared" si="5"/>
        <v>45256</v>
      </c>
      <c r="C155" s="53" t="str">
        <f>IF(ISERROR(VLOOKUP(B155,Оп17_BYN→USD!$C$3:$C$19,1,0)),"Нет","Да")</f>
        <v>Нет</v>
      </c>
      <c r="D155" s="54">
        <f t="shared" si="4"/>
        <v>365</v>
      </c>
      <c r="E155" s="55">
        <f>('Все выпуски'!$D$4*'Все выпуски'!$D$8)*((VLOOKUP(IF(C155="Нет",VLOOKUP(A155,Оп17_BYN→USD!$A$2:$C$19,3,0),VLOOKUP((A155-1),Оп17_BYN→USD!$A$2:$C$19,3,0)),$B$2:$G$1505,5,0)-VLOOKUP(B155,$B$2:$G$1505,5,0))/365+(VLOOKUP(IF(C155="Нет",VLOOKUP(A155,Оп17_BYN→USD!$A$2:$C$19,3,0),VLOOKUP((A155-1),Оп17_BYN→USD!$A$2:$C$19,3,0)),$B$2:$G$1505,6,0)-VLOOKUP(B155,$B$2:$G$1505,6,0))/366)</f>
        <v>0.87077274206336486</v>
      </c>
      <c r="F155" s="54">
        <f>COUNTIF(D156:$D$1505,365)</f>
        <v>984</v>
      </c>
      <c r="G155" s="54">
        <f>COUNTIF(D156:$D$1505,366)</f>
        <v>366</v>
      </c>
      <c r="H155" s="50"/>
    </row>
    <row r="156" spans="1:8" x14ac:dyDescent="0.25">
      <c r="A156" s="54">
        <f>COUNTIF($C$3:C156,"Да")</f>
        <v>2</v>
      </c>
      <c r="B156" s="53">
        <f t="shared" si="5"/>
        <v>45257</v>
      </c>
      <c r="C156" s="53" t="str">
        <f>IF(ISERROR(VLOOKUP(B156,Оп17_BYN→USD!$C$3:$C$19,1,0)),"Нет","Да")</f>
        <v>Нет</v>
      </c>
      <c r="D156" s="54">
        <f t="shared" si="4"/>
        <v>365</v>
      </c>
      <c r="E156" s="55">
        <f>('Все выпуски'!$D$4*'Все выпуски'!$D$8)*((VLOOKUP(IF(C156="Нет",VLOOKUP(A156,Оп17_BYN→USD!$A$2:$C$19,3,0),VLOOKUP((A156-1),Оп17_BYN→USD!$A$2:$C$19,3,0)),$B$2:$G$1505,5,0)-VLOOKUP(B156,$B$2:$G$1505,5,0))/365+(VLOOKUP(IF(C156="Нет",VLOOKUP(A156,Оп17_BYN→USD!$A$2:$C$19,3,0),VLOOKUP((A156-1),Оп17_BYN→USD!$A$2:$C$19,3,0)),$B$2:$G$1505,6,0)-VLOOKUP(B156,$B$2:$G$1505,6,0))/366)</f>
        <v>0.91660288638248921</v>
      </c>
      <c r="F156" s="54">
        <f>COUNTIF(D157:$D$1505,365)</f>
        <v>983</v>
      </c>
      <c r="G156" s="54">
        <f>COUNTIF(D157:$D$1505,366)</f>
        <v>366</v>
      </c>
      <c r="H156" s="50"/>
    </row>
    <row r="157" spans="1:8" x14ac:dyDescent="0.25">
      <c r="A157" s="54">
        <f>COUNTIF($C$3:C157,"Да")</f>
        <v>2</v>
      </c>
      <c r="B157" s="53">
        <f t="shared" si="5"/>
        <v>45258</v>
      </c>
      <c r="C157" s="53" t="str">
        <f>IF(ISERROR(VLOOKUP(B157,Оп17_BYN→USD!$C$3:$C$19,1,0)),"Нет","Да")</f>
        <v>Нет</v>
      </c>
      <c r="D157" s="54">
        <f t="shared" si="4"/>
        <v>365</v>
      </c>
      <c r="E157" s="55">
        <f>('Все выпуски'!$D$4*'Все выпуски'!$D$8)*((VLOOKUP(IF(C157="Нет",VLOOKUP(A157,Оп17_BYN→USD!$A$2:$C$19,3,0),VLOOKUP((A157-1),Оп17_BYN→USD!$A$2:$C$19,3,0)),$B$2:$G$1505,5,0)-VLOOKUP(B157,$B$2:$G$1505,5,0))/365+(VLOOKUP(IF(C157="Нет",VLOOKUP(A157,Оп17_BYN→USD!$A$2:$C$19,3,0),VLOOKUP((A157-1),Оп17_BYN→USD!$A$2:$C$19,3,0)),$B$2:$G$1505,6,0)-VLOOKUP(B157,$B$2:$G$1505,6,0))/366)</f>
        <v>0.96243303070161368</v>
      </c>
      <c r="F157" s="54">
        <f>COUNTIF(D158:$D$1505,365)</f>
        <v>982</v>
      </c>
      <c r="G157" s="54">
        <f>COUNTIF(D158:$D$1505,366)</f>
        <v>366</v>
      </c>
      <c r="H157" s="50"/>
    </row>
    <row r="158" spans="1:8" x14ac:dyDescent="0.25">
      <c r="A158" s="54">
        <f>COUNTIF($C$3:C158,"Да")</f>
        <v>2</v>
      </c>
      <c r="B158" s="53">
        <f t="shared" si="5"/>
        <v>45259</v>
      </c>
      <c r="C158" s="53" t="str">
        <f>IF(ISERROR(VLOOKUP(B158,Оп17_BYN→USD!$C$3:$C$19,1,0)),"Нет","Да")</f>
        <v>Нет</v>
      </c>
      <c r="D158" s="54">
        <f t="shared" si="4"/>
        <v>365</v>
      </c>
      <c r="E158" s="55">
        <f>('Все выпуски'!$D$4*'Все выпуски'!$D$8)*((VLOOKUP(IF(C158="Нет",VLOOKUP(A158,Оп17_BYN→USD!$A$2:$C$19,3,0),VLOOKUP((A158-1),Оп17_BYN→USD!$A$2:$C$19,3,0)),$B$2:$G$1505,5,0)-VLOOKUP(B158,$B$2:$G$1505,5,0))/365+(VLOOKUP(IF(C158="Нет",VLOOKUP(A158,Оп17_BYN→USD!$A$2:$C$19,3,0),VLOOKUP((A158-1),Оп17_BYN→USD!$A$2:$C$19,3,0)),$B$2:$G$1505,6,0)-VLOOKUP(B158,$B$2:$G$1505,6,0))/366)</f>
        <v>1.0082631750207383</v>
      </c>
      <c r="F158" s="54">
        <f>COUNTIF(D159:$D$1505,365)</f>
        <v>981</v>
      </c>
      <c r="G158" s="54">
        <f>COUNTIF(D159:$D$1505,366)</f>
        <v>366</v>
      </c>
      <c r="H158" s="50"/>
    </row>
    <row r="159" spans="1:8" x14ac:dyDescent="0.25">
      <c r="A159" s="54">
        <f>COUNTIF($C$3:C159,"Да")</f>
        <v>2</v>
      </c>
      <c r="B159" s="53">
        <f t="shared" si="5"/>
        <v>45260</v>
      </c>
      <c r="C159" s="53" t="str">
        <f>IF(ISERROR(VLOOKUP(B159,Оп17_BYN→USD!$C$3:$C$19,1,0)),"Нет","Да")</f>
        <v>Нет</v>
      </c>
      <c r="D159" s="54">
        <f t="shared" si="4"/>
        <v>365</v>
      </c>
      <c r="E159" s="55">
        <f>('Все выпуски'!$D$4*'Все выпуски'!$D$8)*((VLOOKUP(IF(C159="Нет",VLOOKUP(A159,Оп17_BYN→USD!$A$2:$C$19,3,0),VLOOKUP((A159-1),Оп17_BYN→USD!$A$2:$C$19,3,0)),$B$2:$G$1505,5,0)-VLOOKUP(B159,$B$2:$G$1505,5,0))/365+(VLOOKUP(IF(C159="Нет",VLOOKUP(A159,Оп17_BYN→USD!$A$2:$C$19,3,0),VLOOKUP((A159-1),Оп17_BYN→USD!$A$2:$C$19,3,0)),$B$2:$G$1505,6,0)-VLOOKUP(B159,$B$2:$G$1505,6,0))/366)</f>
        <v>1.0540933193398627</v>
      </c>
      <c r="F159" s="54">
        <f>COUNTIF(D160:$D$1505,365)</f>
        <v>980</v>
      </c>
      <c r="G159" s="54">
        <f>COUNTIF(D160:$D$1505,366)</f>
        <v>366</v>
      </c>
      <c r="H159" s="50"/>
    </row>
    <row r="160" spans="1:8" x14ac:dyDescent="0.25">
      <c r="A160" s="54">
        <f>COUNTIF($C$3:C160,"Да")</f>
        <v>2</v>
      </c>
      <c r="B160" s="53">
        <f t="shared" si="5"/>
        <v>45261</v>
      </c>
      <c r="C160" s="53" t="str">
        <f>IF(ISERROR(VLOOKUP(B160,Оп17_BYN→USD!$C$3:$C$19,1,0)),"Нет","Да")</f>
        <v>Нет</v>
      </c>
      <c r="D160" s="54">
        <f t="shared" si="4"/>
        <v>365</v>
      </c>
      <c r="E160" s="55">
        <f>('Все выпуски'!$D$4*'Все выпуски'!$D$8)*((VLOOKUP(IF(C160="Нет",VLOOKUP(A160,Оп17_BYN→USD!$A$2:$C$19,3,0),VLOOKUP((A160-1),Оп17_BYN→USD!$A$2:$C$19,3,0)),$B$2:$G$1505,5,0)-VLOOKUP(B160,$B$2:$G$1505,5,0))/365+(VLOOKUP(IF(C160="Нет",VLOOKUP(A160,Оп17_BYN→USD!$A$2:$C$19,3,0),VLOOKUP((A160-1),Оп17_BYN→USD!$A$2:$C$19,3,0)),$B$2:$G$1505,6,0)-VLOOKUP(B160,$B$2:$G$1505,6,0))/366)</f>
        <v>1.099923463658987</v>
      </c>
      <c r="F160" s="54">
        <f>COUNTIF(D161:$D$1505,365)</f>
        <v>979</v>
      </c>
      <c r="G160" s="54">
        <f>COUNTIF(D161:$D$1505,366)</f>
        <v>366</v>
      </c>
      <c r="H160" s="50"/>
    </row>
    <row r="161" spans="1:8" x14ac:dyDescent="0.25">
      <c r="A161" s="54">
        <f>COUNTIF($C$3:C161,"Да")</f>
        <v>2</v>
      </c>
      <c r="B161" s="53">
        <f t="shared" si="5"/>
        <v>45262</v>
      </c>
      <c r="C161" s="53" t="str">
        <f>IF(ISERROR(VLOOKUP(B161,Оп17_BYN→USD!$C$3:$C$19,1,0)),"Нет","Да")</f>
        <v>Нет</v>
      </c>
      <c r="D161" s="54">
        <f t="shared" si="4"/>
        <v>365</v>
      </c>
      <c r="E161" s="55">
        <f>('Все выпуски'!$D$4*'Все выпуски'!$D$8)*((VLOOKUP(IF(C161="Нет",VLOOKUP(A161,Оп17_BYN→USD!$A$2:$C$19,3,0),VLOOKUP((A161-1),Оп17_BYN→USD!$A$2:$C$19,3,0)),$B$2:$G$1505,5,0)-VLOOKUP(B161,$B$2:$G$1505,5,0))/365+(VLOOKUP(IF(C161="Нет",VLOOKUP(A161,Оп17_BYN→USD!$A$2:$C$19,3,0),VLOOKUP((A161-1),Оп17_BYN→USD!$A$2:$C$19,3,0)),$B$2:$G$1505,6,0)-VLOOKUP(B161,$B$2:$G$1505,6,0))/366)</f>
        <v>1.1457536079781114</v>
      </c>
      <c r="F161" s="54">
        <f>COUNTIF(D162:$D$1505,365)</f>
        <v>978</v>
      </c>
      <c r="G161" s="54">
        <f>COUNTIF(D162:$D$1505,366)</f>
        <v>366</v>
      </c>
      <c r="H161" s="50"/>
    </row>
    <row r="162" spans="1:8" x14ac:dyDescent="0.25">
      <c r="A162" s="54">
        <f>COUNTIF($C$3:C162,"Да")</f>
        <v>2</v>
      </c>
      <c r="B162" s="53">
        <f t="shared" si="5"/>
        <v>45263</v>
      </c>
      <c r="C162" s="53" t="str">
        <f>IF(ISERROR(VLOOKUP(B162,Оп17_BYN→USD!$C$3:$C$19,1,0)),"Нет","Да")</f>
        <v>Нет</v>
      </c>
      <c r="D162" s="54">
        <f t="shared" si="4"/>
        <v>365</v>
      </c>
      <c r="E162" s="55">
        <f>('Все выпуски'!$D$4*'Все выпуски'!$D$8)*((VLOOKUP(IF(C162="Нет",VLOOKUP(A162,Оп17_BYN→USD!$A$2:$C$19,3,0),VLOOKUP((A162-1),Оп17_BYN→USD!$A$2:$C$19,3,0)),$B$2:$G$1505,5,0)-VLOOKUP(B162,$B$2:$G$1505,5,0))/365+(VLOOKUP(IF(C162="Нет",VLOOKUP(A162,Оп17_BYN→USD!$A$2:$C$19,3,0),VLOOKUP((A162-1),Оп17_BYN→USD!$A$2:$C$19,3,0)),$B$2:$G$1505,6,0)-VLOOKUP(B162,$B$2:$G$1505,6,0))/366)</f>
        <v>1.1915837522972361</v>
      </c>
      <c r="F162" s="54">
        <f>COUNTIF(D163:$D$1505,365)</f>
        <v>977</v>
      </c>
      <c r="G162" s="54">
        <f>COUNTIF(D163:$D$1505,366)</f>
        <v>366</v>
      </c>
      <c r="H162" s="50"/>
    </row>
    <row r="163" spans="1:8" x14ac:dyDescent="0.25">
      <c r="A163" s="54">
        <f>COUNTIF($C$3:C163,"Да")</f>
        <v>2</v>
      </c>
      <c r="B163" s="53">
        <f t="shared" si="5"/>
        <v>45264</v>
      </c>
      <c r="C163" s="53" t="str">
        <f>IF(ISERROR(VLOOKUP(B163,Оп17_BYN→USD!$C$3:$C$19,1,0)),"Нет","Да")</f>
        <v>Нет</v>
      </c>
      <c r="D163" s="54">
        <f t="shared" si="4"/>
        <v>365</v>
      </c>
      <c r="E163" s="55">
        <f>('Все выпуски'!$D$4*'Все выпуски'!$D$8)*((VLOOKUP(IF(C163="Нет",VLOOKUP(A163,Оп17_BYN→USD!$A$2:$C$19,3,0),VLOOKUP((A163-1),Оп17_BYN→USD!$A$2:$C$19,3,0)),$B$2:$G$1505,5,0)-VLOOKUP(B163,$B$2:$G$1505,5,0))/365+(VLOOKUP(IF(C163="Нет",VLOOKUP(A163,Оп17_BYN→USD!$A$2:$C$19,3,0),VLOOKUP((A163-1),Оп17_BYN→USD!$A$2:$C$19,3,0)),$B$2:$G$1505,6,0)-VLOOKUP(B163,$B$2:$G$1505,6,0))/366)</f>
        <v>1.2374138966163606</v>
      </c>
      <c r="F163" s="54">
        <f>COUNTIF(D164:$D$1505,365)</f>
        <v>976</v>
      </c>
      <c r="G163" s="54">
        <f>COUNTIF(D164:$D$1505,366)</f>
        <v>366</v>
      </c>
      <c r="H163" s="50"/>
    </row>
    <row r="164" spans="1:8" x14ac:dyDescent="0.25">
      <c r="A164" s="54">
        <f>COUNTIF($C$3:C164,"Да")</f>
        <v>2</v>
      </c>
      <c r="B164" s="53">
        <f t="shared" si="5"/>
        <v>45265</v>
      </c>
      <c r="C164" s="53" t="str">
        <f>IF(ISERROR(VLOOKUP(B164,Оп17_BYN→USD!$C$3:$C$19,1,0)),"Нет","Да")</f>
        <v>Нет</v>
      </c>
      <c r="D164" s="54">
        <f t="shared" si="4"/>
        <v>365</v>
      </c>
      <c r="E164" s="55">
        <f>('Все выпуски'!$D$4*'Все выпуски'!$D$8)*((VLOOKUP(IF(C164="Нет",VLOOKUP(A164,Оп17_BYN→USD!$A$2:$C$19,3,0),VLOOKUP((A164-1),Оп17_BYN→USD!$A$2:$C$19,3,0)),$B$2:$G$1505,5,0)-VLOOKUP(B164,$B$2:$G$1505,5,0))/365+(VLOOKUP(IF(C164="Нет",VLOOKUP(A164,Оп17_BYN→USD!$A$2:$C$19,3,0),VLOOKUP((A164-1),Оп17_BYN→USD!$A$2:$C$19,3,0)),$B$2:$G$1505,6,0)-VLOOKUP(B164,$B$2:$G$1505,6,0))/366)</f>
        <v>1.2832440409354851</v>
      </c>
      <c r="F164" s="54">
        <f>COUNTIF(D165:$D$1505,365)</f>
        <v>975</v>
      </c>
      <c r="G164" s="54">
        <f>COUNTIF(D165:$D$1505,366)</f>
        <v>366</v>
      </c>
      <c r="H164" s="50"/>
    </row>
    <row r="165" spans="1:8" x14ac:dyDescent="0.25">
      <c r="A165" s="54">
        <f>COUNTIF($C$3:C165,"Да")</f>
        <v>2</v>
      </c>
      <c r="B165" s="53">
        <f t="shared" si="5"/>
        <v>45266</v>
      </c>
      <c r="C165" s="53" t="str">
        <f>IF(ISERROR(VLOOKUP(B165,Оп17_BYN→USD!$C$3:$C$19,1,0)),"Нет","Да")</f>
        <v>Нет</v>
      </c>
      <c r="D165" s="54">
        <f t="shared" si="4"/>
        <v>365</v>
      </c>
      <c r="E165" s="55">
        <f>('Все выпуски'!$D$4*'Все выпуски'!$D$8)*((VLOOKUP(IF(C165="Нет",VLOOKUP(A165,Оп17_BYN→USD!$A$2:$C$19,3,0),VLOOKUP((A165-1),Оп17_BYN→USD!$A$2:$C$19,3,0)),$B$2:$G$1505,5,0)-VLOOKUP(B165,$B$2:$G$1505,5,0))/365+(VLOOKUP(IF(C165="Нет",VLOOKUP(A165,Оп17_BYN→USD!$A$2:$C$19,3,0),VLOOKUP((A165-1),Оп17_BYN→USD!$A$2:$C$19,3,0)),$B$2:$G$1505,6,0)-VLOOKUP(B165,$B$2:$G$1505,6,0))/366)</f>
        <v>1.3290741852546095</v>
      </c>
      <c r="F165" s="54">
        <f>COUNTIF(D166:$D$1505,365)</f>
        <v>974</v>
      </c>
      <c r="G165" s="54">
        <f>COUNTIF(D166:$D$1505,366)</f>
        <v>366</v>
      </c>
      <c r="H165" s="50"/>
    </row>
    <row r="166" spans="1:8" x14ac:dyDescent="0.25">
      <c r="A166" s="54">
        <f>COUNTIF($C$3:C166,"Да")</f>
        <v>2</v>
      </c>
      <c r="B166" s="53">
        <f t="shared" si="5"/>
        <v>45267</v>
      </c>
      <c r="C166" s="53" t="str">
        <f>IF(ISERROR(VLOOKUP(B166,Оп17_BYN→USD!$C$3:$C$19,1,0)),"Нет","Да")</f>
        <v>Нет</v>
      </c>
      <c r="D166" s="54">
        <f t="shared" si="4"/>
        <v>365</v>
      </c>
      <c r="E166" s="55">
        <f>('Все выпуски'!$D$4*'Все выпуски'!$D$8)*((VLOOKUP(IF(C166="Нет",VLOOKUP(A166,Оп17_BYN→USD!$A$2:$C$19,3,0),VLOOKUP((A166-1),Оп17_BYN→USD!$A$2:$C$19,3,0)),$B$2:$G$1505,5,0)-VLOOKUP(B166,$B$2:$G$1505,5,0))/365+(VLOOKUP(IF(C166="Нет",VLOOKUP(A166,Оп17_BYN→USD!$A$2:$C$19,3,0),VLOOKUP((A166-1),Оп17_BYN→USD!$A$2:$C$19,3,0)),$B$2:$G$1505,6,0)-VLOOKUP(B166,$B$2:$G$1505,6,0))/366)</f>
        <v>1.3749043295737338</v>
      </c>
      <c r="F166" s="54">
        <f>COUNTIF(D167:$D$1505,365)</f>
        <v>973</v>
      </c>
      <c r="G166" s="54">
        <f>COUNTIF(D167:$D$1505,366)</f>
        <v>366</v>
      </c>
      <c r="H166" s="50"/>
    </row>
    <row r="167" spans="1:8" x14ac:dyDescent="0.25">
      <c r="A167" s="54">
        <f>COUNTIF($C$3:C167,"Да")</f>
        <v>2</v>
      </c>
      <c r="B167" s="53">
        <f t="shared" si="5"/>
        <v>45268</v>
      </c>
      <c r="C167" s="53" t="str">
        <f>IF(ISERROR(VLOOKUP(B167,Оп17_BYN→USD!$C$3:$C$19,1,0)),"Нет","Да")</f>
        <v>Нет</v>
      </c>
      <c r="D167" s="54">
        <f t="shared" si="4"/>
        <v>365</v>
      </c>
      <c r="E167" s="55">
        <f>('Все выпуски'!$D$4*'Все выпуски'!$D$8)*((VLOOKUP(IF(C167="Нет",VLOOKUP(A167,Оп17_BYN→USD!$A$2:$C$19,3,0),VLOOKUP((A167-1),Оп17_BYN→USD!$A$2:$C$19,3,0)),$B$2:$G$1505,5,0)-VLOOKUP(B167,$B$2:$G$1505,5,0))/365+(VLOOKUP(IF(C167="Нет",VLOOKUP(A167,Оп17_BYN→USD!$A$2:$C$19,3,0),VLOOKUP((A167-1),Оп17_BYN→USD!$A$2:$C$19,3,0)),$B$2:$G$1505,6,0)-VLOOKUP(B167,$B$2:$G$1505,6,0))/366)</f>
        <v>1.4207344738928582</v>
      </c>
      <c r="F167" s="54">
        <f>COUNTIF(D168:$D$1505,365)</f>
        <v>972</v>
      </c>
      <c r="G167" s="54">
        <f>COUNTIF(D168:$D$1505,366)</f>
        <v>366</v>
      </c>
      <c r="H167" s="50"/>
    </row>
    <row r="168" spans="1:8" x14ac:dyDescent="0.25">
      <c r="A168" s="54">
        <f>COUNTIF($C$3:C168,"Да")</f>
        <v>2</v>
      </c>
      <c r="B168" s="53">
        <f t="shared" si="5"/>
        <v>45269</v>
      </c>
      <c r="C168" s="53" t="str">
        <f>IF(ISERROR(VLOOKUP(B168,Оп17_BYN→USD!$C$3:$C$19,1,0)),"Нет","Да")</f>
        <v>Нет</v>
      </c>
      <c r="D168" s="54">
        <f t="shared" si="4"/>
        <v>365</v>
      </c>
      <c r="E168" s="55">
        <f>('Все выпуски'!$D$4*'Все выпуски'!$D$8)*((VLOOKUP(IF(C168="Нет",VLOOKUP(A168,Оп17_BYN→USD!$A$2:$C$19,3,0),VLOOKUP((A168-1),Оп17_BYN→USD!$A$2:$C$19,3,0)),$B$2:$G$1505,5,0)-VLOOKUP(B168,$B$2:$G$1505,5,0))/365+(VLOOKUP(IF(C168="Нет",VLOOKUP(A168,Оп17_BYN→USD!$A$2:$C$19,3,0),VLOOKUP((A168-1),Оп17_BYN→USD!$A$2:$C$19,3,0)),$B$2:$G$1505,6,0)-VLOOKUP(B168,$B$2:$G$1505,6,0))/366)</f>
        <v>1.4665646182119829</v>
      </c>
      <c r="F168" s="54">
        <f>COUNTIF(D169:$D$1505,365)</f>
        <v>971</v>
      </c>
      <c r="G168" s="54">
        <f>COUNTIF(D169:$D$1505,366)</f>
        <v>366</v>
      </c>
      <c r="H168" s="50"/>
    </row>
    <row r="169" spans="1:8" x14ac:dyDescent="0.25">
      <c r="A169" s="54">
        <f>COUNTIF($C$3:C169,"Да")</f>
        <v>2</v>
      </c>
      <c r="B169" s="53">
        <f t="shared" si="5"/>
        <v>45270</v>
      </c>
      <c r="C169" s="53" t="str">
        <f>IF(ISERROR(VLOOKUP(B169,Оп17_BYN→USD!$C$3:$C$19,1,0)),"Нет","Да")</f>
        <v>Нет</v>
      </c>
      <c r="D169" s="54">
        <f t="shared" si="4"/>
        <v>365</v>
      </c>
      <c r="E169" s="55">
        <f>('Все выпуски'!$D$4*'Все выпуски'!$D$8)*((VLOOKUP(IF(C169="Нет",VLOOKUP(A169,Оп17_BYN→USD!$A$2:$C$19,3,0),VLOOKUP((A169-1),Оп17_BYN→USD!$A$2:$C$19,3,0)),$B$2:$G$1505,5,0)-VLOOKUP(B169,$B$2:$G$1505,5,0))/365+(VLOOKUP(IF(C169="Нет",VLOOKUP(A169,Оп17_BYN→USD!$A$2:$C$19,3,0),VLOOKUP((A169-1),Оп17_BYN→USD!$A$2:$C$19,3,0)),$B$2:$G$1505,6,0)-VLOOKUP(B169,$B$2:$G$1505,6,0))/366)</f>
        <v>1.5123947625311074</v>
      </c>
      <c r="F169" s="54">
        <f>COUNTIF(D170:$D$1505,365)</f>
        <v>970</v>
      </c>
      <c r="G169" s="54">
        <f>COUNTIF(D170:$D$1505,366)</f>
        <v>366</v>
      </c>
      <c r="H169" s="50"/>
    </row>
    <row r="170" spans="1:8" x14ac:dyDescent="0.25">
      <c r="A170" s="54">
        <f>COUNTIF($C$3:C170,"Да")</f>
        <v>2</v>
      </c>
      <c r="B170" s="53">
        <f t="shared" si="5"/>
        <v>45271</v>
      </c>
      <c r="C170" s="53" t="str">
        <f>IF(ISERROR(VLOOKUP(B170,Оп17_BYN→USD!$C$3:$C$19,1,0)),"Нет","Да")</f>
        <v>Нет</v>
      </c>
      <c r="D170" s="54">
        <f t="shared" si="4"/>
        <v>365</v>
      </c>
      <c r="E170" s="55">
        <f>('Все выпуски'!$D$4*'Все выпуски'!$D$8)*((VLOOKUP(IF(C170="Нет",VLOOKUP(A170,Оп17_BYN→USD!$A$2:$C$19,3,0),VLOOKUP((A170-1),Оп17_BYN→USD!$A$2:$C$19,3,0)),$B$2:$G$1505,5,0)-VLOOKUP(B170,$B$2:$G$1505,5,0))/365+(VLOOKUP(IF(C170="Нет",VLOOKUP(A170,Оп17_BYN→USD!$A$2:$C$19,3,0),VLOOKUP((A170-1),Оп17_BYN→USD!$A$2:$C$19,3,0)),$B$2:$G$1505,6,0)-VLOOKUP(B170,$B$2:$G$1505,6,0))/366)</f>
        <v>1.5582249068502319</v>
      </c>
      <c r="F170" s="54">
        <f>COUNTIF(D171:$D$1505,365)</f>
        <v>969</v>
      </c>
      <c r="G170" s="54">
        <f>COUNTIF(D171:$D$1505,366)</f>
        <v>366</v>
      </c>
      <c r="H170" s="50"/>
    </row>
    <row r="171" spans="1:8" x14ac:dyDescent="0.25">
      <c r="A171" s="54">
        <f>COUNTIF($C$3:C171,"Да")</f>
        <v>2</v>
      </c>
      <c r="B171" s="53">
        <f t="shared" si="5"/>
        <v>45272</v>
      </c>
      <c r="C171" s="53" t="str">
        <f>IF(ISERROR(VLOOKUP(B171,Оп17_BYN→USD!$C$3:$C$19,1,0)),"Нет","Да")</f>
        <v>Нет</v>
      </c>
      <c r="D171" s="54">
        <f t="shared" si="4"/>
        <v>365</v>
      </c>
      <c r="E171" s="55">
        <f>('Все выпуски'!$D$4*'Все выпуски'!$D$8)*((VLOOKUP(IF(C171="Нет",VLOOKUP(A171,Оп17_BYN→USD!$A$2:$C$19,3,0),VLOOKUP((A171-1),Оп17_BYN→USD!$A$2:$C$19,3,0)),$B$2:$G$1505,5,0)-VLOOKUP(B171,$B$2:$G$1505,5,0))/365+(VLOOKUP(IF(C171="Нет",VLOOKUP(A171,Оп17_BYN→USD!$A$2:$C$19,3,0),VLOOKUP((A171-1),Оп17_BYN→USD!$A$2:$C$19,3,0)),$B$2:$G$1505,6,0)-VLOOKUP(B171,$B$2:$G$1505,6,0))/366)</f>
        <v>1.6040550511693561</v>
      </c>
      <c r="F171" s="54">
        <f>COUNTIF(D172:$D$1505,365)</f>
        <v>968</v>
      </c>
      <c r="G171" s="54">
        <f>COUNTIF(D172:$D$1505,366)</f>
        <v>366</v>
      </c>
      <c r="H171" s="50"/>
    </row>
    <row r="172" spans="1:8" x14ac:dyDescent="0.25">
      <c r="A172" s="54">
        <f>COUNTIF($C$3:C172,"Да")</f>
        <v>2</v>
      </c>
      <c r="B172" s="53">
        <f t="shared" si="5"/>
        <v>45273</v>
      </c>
      <c r="C172" s="53" t="str">
        <f>IF(ISERROR(VLOOKUP(B172,Оп17_BYN→USD!$C$3:$C$19,1,0)),"Нет","Да")</f>
        <v>Нет</v>
      </c>
      <c r="D172" s="54">
        <f t="shared" si="4"/>
        <v>365</v>
      </c>
      <c r="E172" s="55">
        <f>('Все выпуски'!$D$4*'Все выпуски'!$D$8)*((VLOOKUP(IF(C172="Нет",VLOOKUP(A172,Оп17_BYN→USD!$A$2:$C$19,3,0),VLOOKUP((A172-1),Оп17_BYN→USD!$A$2:$C$19,3,0)),$B$2:$G$1505,5,0)-VLOOKUP(B172,$B$2:$G$1505,5,0))/365+(VLOOKUP(IF(C172="Нет",VLOOKUP(A172,Оп17_BYN→USD!$A$2:$C$19,3,0),VLOOKUP((A172-1),Оп17_BYN→USD!$A$2:$C$19,3,0)),$B$2:$G$1505,6,0)-VLOOKUP(B172,$B$2:$G$1505,6,0))/366)</f>
        <v>1.6498851954884806</v>
      </c>
      <c r="F172" s="54">
        <f>COUNTIF(D173:$D$1505,365)</f>
        <v>967</v>
      </c>
      <c r="G172" s="54">
        <f>COUNTIF(D173:$D$1505,366)</f>
        <v>366</v>
      </c>
      <c r="H172" s="50"/>
    </row>
    <row r="173" spans="1:8" x14ac:dyDescent="0.25">
      <c r="A173" s="54">
        <f>COUNTIF($C$3:C173,"Да")</f>
        <v>2</v>
      </c>
      <c r="B173" s="53">
        <f t="shared" si="5"/>
        <v>45274</v>
      </c>
      <c r="C173" s="53" t="str">
        <f>IF(ISERROR(VLOOKUP(B173,Оп17_BYN→USD!$C$3:$C$19,1,0)),"Нет","Да")</f>
        <v>Нет</v>
      </c>
      <c r="D173" s="54">
        <f t="shared" si="4"/>
        <v>365</v>
      </c>
      <c r="E173" s="55">
        <f>('Все выпуски'!$D$4*'Все выпуски'!$D$8)*((VLOOKUP(IF(C173="Нет",VLOOKUP(A173,Оп17_BYN→USD!$A$2:$C$19,3,0),VLOOKUP((A173-1),Оп17_BYN→USD!$A$2:$C$19,3,0)),$B$2:$G$1505,5,0)-VLOOKUP(B173,$B$2:$G$1505,5,0))/365+(VLOOKUP(IF(C173="Нет",VLOOKUP(A173,Оп17_BYN→USD!$A$2:$C$19,3,0),VLOOKUP((A173-1),Оп17_BYN→USD!$A$2:$C$19,3,0)),$B$2:$G$1505,6,0)-VLOOKUP(B173,$B$2:$G$1505,6,0))/366)</f>
        <v>1.695715339807605</v>
      </c>
      <c r="F173" s="54">
        <f>COUNTIF(D174:$D$1505,365)</f>
        <v>966</v>
      </c>
      <c r="G173" s="54">
        <f>COUNTIF(D174:$D$1505,366)</f>
        <v>366</v>
      </c>
      <c r="H173" s="50"/>
    </row>
    <row r="174" spans="1:8" x14ac:dyDescent="0.25">
      <c r="A174" s="54">
        <f>COUNTIF($C$3:C174,"Да")</f>
        <v>2</v>
      </c>
      <c r="B174" s="53">
        <f t="shared" si="5"/>
        <v>45275</v>
      </c>
      <c r="C174" s="53" t="str">
        <f>IF(ISERROR(VLOOKUP(B174,Оп17_BYN→USD!$C$3:$C$19,1,0)),"Нет","Да")</f>
        <v>Нет</v>
      </c>
      <c r="D174" s="54">
        <f t="shared" si="4"/>
        <v>365</v>
      </c>
      <c r="E174" s="55">
        <f>('Все выпуски'!$D$4*'Все выпуски'!$D$8)*((VLOOKUP(IF(C174="Нет",VLOOKUP(A174,Оп17_BYN→USD!$A$2:$C$19,3,0),VLOOKUP((A174-1),Оп17_BYN→USD!$A$2:$C$19,3,0)),$B$2:$G$1505,5,0)-VLOOKUP(B174,$B$2:$G$1505,5,0))/365+(VLOOKUP(IF(C174="Нет",VLOOKUP(A174,Оп17_BYN→USD!$A$2:$C$19,3,0),VLOOKUP((A174-1),Оп17_BYN→USD!$A$2:$C$19,3,0)),$B$2:$G$1505,6,0)-VLOOKUP(B174,$B$2:$G$1505,6,0))/366)</f>
        <v>1.7415454841267297</v>
      </c>
      <c r="F174" s="54">
        <f>COUNTIF(D175:$D$1505,365)</f>
        <v>965</v>
      </c>
      <c r="G174" s="54">
        <f>COUNTIF(D175:$D$1505,366)</f>
        <v>366</v>
      </c>
      <c r="H174" s="50"/>
    </row>
    <row r="175" spans="1:8" x14ac:dyDescent="0.25">
      <c r="A175" s="54">
        <f>COUNTIF($C$3:C175,"Да")</f>
        <v>2</v>
      </c>
      <c r="B175" s="53">
        <f t="shared" si="5"/>
        <v>45276</v>
      </c>
      <c r="C175" s="53" t="str">
        <f>IF(ISERROR(VLOOKUP(B175,Оп17_BYN→USD!$C$3:$C$19,1,0)),"Нет","Да")</f>
        <v>Нет</v>
      </c>
      <c r="D175" s="54">
        <f t="shared" si="4"/>
        <v>365</v>
      </c>
      <c r="E175" s="55">
        <f>('Все выпуски'!$D$4*'Все выпуски'!$D$8)*((VLOOKUP(IF(C175="Нет",VLOOKUP(A175,Оп17_BYN→USD!$A$2:$C$19,3,0),VLOOKUP((A175-1),Оп17_BYN→USD!$A$2:$C$19,3,0)),$B$2:$G$1505,5,0)-VLOOKUP(B175,$B$2:$G$1505,5,0))/365+(VLOOKUP(IF(C175="Нет",VLOOKUP(A175,Оп17_BYN→USD!$A$2:$C$19,3,0),VLOOKUP((A175-1),Оп17_BYN→USD!$A$2:$C$19,3,0)),$B$2:$G$1505,6,0)-VLOOKUP(B175,$B$2:$G$1505,6,0))/366)</f>
        <v>1.7873756284458542</v>
      </c>
      <c r="F175" s="54">
        <f>COUNTIF(D176:$D$1505,365)</f>
        <v>964</v>
      </c>
      <c r="G175" s="54">
        <f>COUNTIF(D176:$D$1505,366)</f>
        <v>366</v>
      </c>
      <c r="H175" s="50"/>
    </row>
    <row r="176" spans="1:8" x14ac:dyDescent="0.25">
      <c r="A176" s="54">
        <f>COUNTIF($C$3:C176,"Да")</f>
        <v>2</v>
      </c>
      <c r="B176" s="53">
        <f t="shared" si="5"/>
        <v>45277</v>
      </c>
      <c r="C176" s="53" t="str">
        <f>IF(ISERROR(VLOOKUP(B176,Оп17_BYN→USD!$C$3:$C$19,1,0)),"Нет","Да")</f>
        <v>Нет</v>
      </c>
      <c r="D176" s="54">
        <f t="shared" si="4"/>
        <v>365</v>
      </c>
      <c r="E176" s="55">
        <f>('Все выпуски'!$D$4*'Все выпуски'!$D$8)*((VLOOKUP(IF(C176="Нет",VLOOKUP(A176,Оп17_BYN→USD!$A$2:$C$19,3,0),VLOOKUP((A176-1),Оп17_BYN→USD!$A$2:$C$19,3,0)),$B$2:$G$1505,5,0)-VLOOKUP(B176,$B$2:$G$1505,5,0))/365+(VLOOKUP(IF(C176="Нет",VLOOKUP(A176,Оп17_BYN→USD!$A$2:$C$19,3,0),VLOOKUP((A176-1),Оп17_BYN→USD!$A$2:$C$19,3,0)),$B$2:$G$1505,6,0)-VLOOKUP(B176,$B$2:$G$1505,6,0))/366)</f>
        <v>1.8332057727649784</v>
      </c>
      <c r="F176" s="54">
        <f>COUNTIF(D177:$D$1505,365)</f>
        <v>963</v>
      </c>
      <c r="G176" s="54">
        <f>COUNTIF(D177:$D$1505,366)</f>
        <v>366</v>
      </c>
      <c r="H176" s="50"/>
    </row>
    <row r="177" spans="1:8" x14ac:dyDescent="0.25">
      <c r="A177" s="54">
        <f>COUNTIF($C$3:C177,"Да")</f>
        <v>2</v>
      </c>
      <c r="B177" s="53">
        <f t="shared" si="5"/>
        <v>45278</v>
      </c>
      <c r="C177" s="53" t="str">
        <f>IF(ISERROR(VLOOKUP(B177,Оп17_BYN→USD!$C$3:$C$19,1,0)),"Нет","Да")</f>
        <v>Нет</v>
      </c>
      <c r="D177" s="54">
        <f t="shared" si="4"/>
        <v>365</v>
      </c>
      <c r="E177" s="55">
        <f>('Все выпуски'!$D$4*'Все выпуски'!$D$8)*((VLOOKUP(IF(C177="Нет",VLOOKUP(A177,Оп17_BYN→USD!$A$2:$C$19,3,0),VLOOKUP((A177-1),Оп17_BYN→USD!$A$2:$C$19,3,0)),$B$2:$G$1505,5,0)-VLOOKUP(B177,$B$2:$G$1505,5,0))/365+(VLOOKUP(IF(C177="Нет",VLOOKUP(A177,Оп17_BYN→USD!$A$2:$C$19,3,0),VLOOKUP((A177-1),Оп17_BYN→USD!$A$2:$C$19,3,0)),$B$2:$G$1505,6,0)-VLOOKUP(B177,$B$2:$G$1505,6,0))/366)</f>
        <v>1.8790359170841029</v>
      </c>
      <c r="F177" s="54">
        <f>COUNTIF(D178:$D$1505,365)</f>
        <v>962</v>
      </c>
      <c r="G177" s="54">
        <f>COUNTIF(D178:$D$1505,366)</f>
        <v>366</v>
      </c>
      <c r="H177" s="50"/>
    </row>
    <row r="178" spans="1:8" x14ac:dyDescent="0.25">
      <c r="A178" s="54">
        <f>COUNTIF($C$3:C178,"Да")</f>
        <v>2</v>
      </c>
      <c r="B178" s="53">
        <f t="shared" si="5"/>
        <v>45279</v>
      </c>
      <c r="C178" s="53" t="str">
        <f>IF(ISERROR(VLOOKUP(B178,Оп17_BYN→USD!$C$3:$C$19,1,0)),"Нет","Да")</f>
        <v>Нет</v>
      </c>
      <c r="D178" s="54">
        <f t="shared" si="4"/>
        <v>365</v>
      </c>
      <c r="E178" s="55">
        <f>('Все выпуски'!$D$4*'Все выпуски'!$D$8)*((VLOOKUP(IF(C178="Нет",VLOOKUP(A178,Оп17_BYN→USD!$A$2:$C$19,3,0),VLOOKUP((A178-1),Оп17_BYN→USD!$A$2:$C$19,3,0)),$B$2:$G$1505,5,0)-VLOOKUP(B178,$B$2:$G$1505,5,0))/365+(VLOOKUP(IF(C178="Нет",VLOOKUP(A178,Оп17_BYN→USD!$A$2:$C$19,3,0),VLOOKUP((A178-1),Оп17_BYN→USD!$A$2:$C$19,3,0)),$B$2:$G$1505,6,0)-VLOOKUP(B178,$B$2:$G$1505,6,0))/366)</f>
        <v>1.9248660614032274</v>
      </c>
      <c r="F178" s="54">
        <f>COUNTIF(D179:$D$1505,365)</f>
        <v>961</v>
      </c>
      <c r="G178" s="54">
        <f>COUNTIF(D179:$D$1505,366)</f>
        <v>366</v>
      </c>
      <c r="H178" s="50"/>
    </row>
    <row r="179" spans="1:8" x14ac:dyDescent="0.25">
      <c r="A179" s="54">
        <f>COUNTIF($C$3:C179,"Да")</f>
        <v>2</v>
      </c>
      <c r="B179" s="53">
        <f t="shared" si="5"/>
        <v>45280</v>
      </c>
      <c r="C179" s="53" t="str">
        <f>IF(ISERROR(VLOOKUP(B179,Оп17_BYN→USD!$C$3:$C$19,1,0)),"Нет","Да")</f>
        <v>Нет</v>
      </c>
      <c r="D179" s="54">
        <f t="shared" si="4"/>
        <v>365</v>
      </c>
      <c r="E179" s="55">
        <f>('Все выпуски'!$D$4*'Все выпуски'!$D$8)*((VLOOKUP(IF(C179="Нет",VLOOKUP(A179,Оп17_BYN→USD!$A$2:$C$19,3,0),VLOOKUP((A179-1),Оп17_BYN→USD!$A$2:$C$19,3,0)),$B$2:$G$1505,5,0)-VLOOKUP(B179,$B$2:$G$1505,5,0))/365+(VLOOKUP(IF(C179="Нет",VLOOKUP(A179,Оп17_BYN→USD!$A$2:$C$19,3,0),VLOOKUP((A179-1),Оп17_BYN→USD!$A$2:$C$19,3,0)),$B$2:$G$1505,6,0)-VLOOKUP(B179,$B$2:$G$1505,6,0))/366)</f>
        <v>1.970696205722352</v>
      </c>
      <c r="F179" s="54">
        <f>COUNTIF(D180:$D$1505,365)</f>
        <v>960</v>
      </c>
      <c r="G179" s="54">
        <f>COUNTIF(D180:$D$1505,366)</f>
        <v>366</v>
      </c>
      <c r="H179" s="50"/>
    </row>
    <row r="180" spans="1:8" x14ac:dyDescent="0.25">
      <c r="A180" s="54">
        <f>COUNTIF($C$3:C180,"Да")</f>
        <v>2</v>
      </c>
      <c r="B180" s="53">
        <f t="shared" si="5"/>
        <v>45281</v>
      </c>
      <c r="C180" s="53" t="str">
        <f>IF(ISERROR(VLOOKUP(B180,Оп17_BYN→USD!$C$3:$C$19,1,0)),"Нет","Да")</f>
        <v>Нет</v>
      </c>
      <c r="D180" s="54">
        <f t="shared" si="4"/>
        <v>365</v>
      </c>
      <c r="E180" s="55">
        <f>('Все выпуски'!$D$4*'Все выпуски'!$D$8)*((VLOOKUP(IF(C180="Нет",VLOOKUP(A180,Оп17_BYN→USD!$A$2:$C$19,3,0),VLOOKUP((A180-1),Оп17_BYN→USD!$A$2:$C$19,3,0)),$B$2:$G$1505,5,0)-VLOOKUP(B180,$B$2:$G$1505,5,0))/365+(VLOOKUP(IF(C180="Нет",VLOOKUP(A180,Оп17_BYN→USD!$A$2:$C$19,3,0),VLOOKUP((A180-1),Оп17_BYN→USD!$A$2:$C$19,3,0)),$B$2:$G$1505,6,0)-VLOOKUP(B180,$B$2:$G$1505,6,0))/366)</f>
        <v>2.0165263500414765</v>
      </c>
      <c r="F180" s="54">
        <f>COUNTIF(D181:$D$1505,365)</f>
        <v>959</v>
      </c>
      <c r="G180" s="54">
        <f>COUNTIF(D181:$D$1505,366)</f>
        <v>366</v>
      </c>
      <c r="H180" s="50"/>
    </row>
    <row r="181" spans="1:8" x14ac:dyDescent="0.25">
      <c r="A181" s="54">
        <f>COUNTIF($C$3:C181,"Да")</f>
        <v>2</v>
      </c>
      <c r="B181" s="53">
        <f t="shared" si="5"/>
        <v>45282</v>
      </c>
      <c r="C181" s="53" t="str">
        <f>IF(ISERROR(VLOOKUP(B181,Оп17_BYN→USD!$C$3:$C$19,1,0)),"Нет","Да")</f>
        <v>Нет</v>
      </c>
      <c r="D181" s="54">
        <f t="shared" si="4"/>
        <v>365</v>
      </c>
      <c r="E181" s="55">
        <f>('Все выпуски'!$D$4*'Все выпуски'!$D$8)*((VLOOKUP(IF(C181="Нет",VLOOKUP(A181,Оп17_BYN→USD!$A$2:$C$19,3,0),VLOOKUP((A181-1),Оп17_BYN→USD!$A$2:$C$19,3,0)),$B$2:$G$1505,5,0)-VLOOKUP(B181,$B$2:$G$1505,5,0))/365+(VLOOKUP(IF(C181="Нет",VLOOKUP(A181,Оп17_BYN→USD!$A$2:$C$19,3,0),VLOOKUP((A181-1),Оп17_BYN→USD!$A$2:$C$19,3,0)),$B$2:$G$1505,6,0)-VLOOKUP(B181,$B$2:$G$1505,6,0))/366)</f>
        <v>2.0623564943606008</v>
      </c>
      <c r="F181" s="54">
        <f>COUNTIF(D182:$D$1505,365)</f>
        <v>958</v>
      </c>
      <c r="G181" s="54">
        <f>COUNTIF(D182:$D$1505,366)</f>
        <v>366</v>
      </c>
      <c r="H181" s="50"/>
    </row>
    <row r="182" spans="1:8" x14ac:dyDescent="0.25">
      <c r="A182" s="54">
        <f>COUNTIF($C$3:C182,"Да")</f>
        <v>2</v>
      </c>
      <c r="B182" s="53">
        <f t="shared" si="5"/>
        <v>45283</v>
      </c>
      <c r="C182" s="53" t="str">
        <f>IF(ISERROR(VLOOKUP(B182,Оп17_BYN→USD!$C$3:$C$19,1,0)),"Нет","Да")</f>
        <v>Нет</v>
      </c>
      <c r="D182" s="54">
        <f t="shared" si="4"/>
        <v>365</v>
      </c>
      <c r="E182" s="55">
        <f>('Все выпуски'!$D$4*'Все выпуски'!$D$8)*((VLOOKUP(IF(C182="Нет",VLOOKUP(A182,Оп17_BYN→USD!$A$2:$C$19,3,0),VLOOKUP((A182-1),Оп17_BYN→USD!$A$2:$C$19,3,0)),$B$2:$G$1505,5,0)-VLOOKUP(B182,$B$2:$G$1505,5,0))/365+(VLOOKUP(IF(C182="Нет",VLOOKUP(A182,Оп17_BYN→USD!$A$2:$C$19,3,0),VLOOKUP((A182-1),Оп17_BYN→USD!$A$2:$C$19,3,0)),$B$2:$G$1505,6,0)-VLOOKUP(B182,$B$2:$G$1505,6,0))/366)</f>
        <v>2.1081866386797254</v>
      </c>
      <c r="F182" s="54">
        <f>COUNTIF(D183:$D$1505,365)</f>
        <v>957</v>
      </c>
      <c r="G182" s="54">
        <f>COUNTIF(D183:$D$1505,366)</f>
        <v>366</v>
      </c>
      <c r="H182" s="50"/>
    </row>
    <row r="183" spans="1:8" x14ac:dyDescent="0.25">
      <c r="A183" s="54">
        <f>COUNTIF($C$3:C183,"Да")</f>
        <v>2</v>
      </c>
      <c r="B183" s="53">
        <f t="shared" si="5"/>
        <v>45284</v>
      </c>
      <c r="C183" s="53" t="str">
        <f>IF(ISERROR(VLOOKUP(B183,Оп17_BYN→USD!$C$3:$C$19,1,0)),"Нет","Да")</f>
        <v>Нет</v>
      </c>
      <c r="D183" s="54">
        <f t="shared" si="4"/>
        <v>365</v>
      </c>
      <c r="E183" s="55">
        <f>('Все выпуски'!$D$4*'Все выпуски'!$D$8)*((VLOOKUP(IF(C183="Нет",VLOOKUP(A183,Оп17_BYN→USD!$A$2:$C$19,3,0),VLOOKUP((A183-1),Оп17_BYN→USD!$A$2:$C$19,3,0)),$B$2:$G$1505,5,0)-VLOOKUP(B183,$B$2:$G$1505,5,0))/365+(VLOOKUP(IF(C183="Нет",VLOOKUP(A183,Оп17_BYN→USD!$A$2:$C$19,3,0),VLOOKUP((A183-1),Оп17_BYN→USD!$A$2:$C$19,3,0)),$B$2:$G$1505,6,0)-VLOOKUP(B183,$B$2:$G$1505,6,0))/366)</f>
        <v>2.1540167829988497</v>
      </c>
      <c r="F183" s="54">
        <f>COUNTIF(D184:$D$1505,365)</f>
        <v>956</v>
      </c>
      <c r="G183" s="54">
        <f>COUNTIF(D184:$D$1505,366)</f>
        <v>366</v>
      </c>
      <c r="H183" s="50"/>
    </row>
    <row r="184" spans="1:8" x14ac:dyDescent="0.25">
      <c r="A184" s="54">
        <f>COUNTIF($C$3:C184,"Да")</f>
        <v>2</v>
      </c>
      <c r="B184" s="53">
        <f t="shared" si="5"/>
        <v>45285</v>
      </c>
      <c r="C184" s="53" t="str">
        <f>IF(ISERROR(VLOOKUP(B184,Оп17_BYN→USD!$C$3:$C$19,1,0)),"Нет","Да")</f>
        <v>Нет</v>
      </c>
      <c r="D184" s="54">
        <f t="shared" si="4"/>
        <v>365</v>
      </c>
      <c r="E184" s="55">
        <f>('Все выпуски'!$D$4*'Все выпуски'!$D$8)*((VLOOKUP(IF(C184="Нет",VLOOKUP(A184,Оп17_BYN→USD!$A$2:$C$19,3,0),VLOOKUP((A184-1),Оп17_BYN→USD!$A$2:$C$19,3,0)),$B$2:$G$1505,5,0)-VLOOKUP(B184,$B$2:$G$1505,5,0))/365+(VLOOKUP(IF(C184="Нет",VLOOKUP(A184,Оп17_BYN→USD!$A$2:$C$19,3,0),VLOOKUP((A184-1),Оп17_BYN→USD!$A$2:$C$19,3,0)),$B$2:$G$1505,6,0)-VLOOKUP(B184,$B$2:$G$1505,6,0))/366)</f>
        <v>2.1998469273179739</v>
      </c>
      <c r="F184" s="54">
        <f>COUNTIF(D185:$D$1505,365)</f>
        <v>955</v>
      </c>
      <c r="G184" s="54">
        <f>COUNTIF(D185:$D$1505,366)</f>
        <v>366</v>
      </c>
      <c r="H184" s="50"/>
    </row>
    <row r="185" spans="1:8" x14ac:dyDescent="0.25">
      <c r="A185" s="54">
        <f>COUNTIF($C$3:C185,"Да")</f>
        <v>2</v>
      </c>
      <c r="B185" s="53">
        <f t="shared" si="5"/>
        <v>45286</v>
      </c>
      <c r="C185" s="53" t="str">
        <f>IF(ISERROR(VLOOKUP(B185,Оп17_BYN→USD!$C$3:$C$19,1,0)),"Нет","Да")</f>
        <v>Нет</v>
      </c>
      <c r="D185" s="54">
        <f t="shared" si="4"/>
        <v>365</v>
      </c>
      <c r="E185" s="55">
        <f>('Все выпуски'!$D$4*'Все выпуски'!$D$8)*((VLOOKUP(IF(C185="Нет",VLOOKUP(A185,Оп17_BYN→USD!$A$2:$C$19,3,0),VLOOKUP((A185-1),Оп17_BYN→USD!$A$2:$C$19,3,0)),$B$2:$G$1505,5,0)-VLOOKUP(B185,$B$2:$G$1505,5,0))/365+(VLOOKUP(IF(C185="Нет",VLOOKUP(A185,Оп17_BYN→USD!$A$2:$C$19,3,0),VLOOKUP((A185-1),Оп17_BYN→USD!$A$2:$C$19,3,0)),$B$2:$G$1505,6,0)-VLOOKUP(B185,$B$2:$G$1505,6,0))/366)</f>
        <v>2.2456770716370986</v>
      </c>
      <c r="F185" s="54">
        <f>COUNTIF(D186:$D$1505,365)</f>
        <v>954</v>
      </c>
      <c r="G185" s="54">
        <f>COUNTIF(D186:$D$1505,366)</f>
        <v>366</v>
      </c>
      <c r="H185" s="50"/>
    </row>
    <row r="186" spans="1:8" x14ac:dyDescent="0.25">
      <c r="A186" s="54">
        <f>COUNTIF($C$3:C186,"Да")</f>
        <v>2</v>
      </c>
      <c r="B186" s="53">
        <f t="shared" si="5"/>
        <v>45287</v>
      </c>
      <c r="C186" s="53" t="str">
        <f>IF(ISERROR(VLOOKUP(B186,Оп17_BYN→USD!$C$3:$C$19,1,0)),"Нет","Да")</f>
        <v>Нет</v>
      </c>
      <c r="D186" s="54">
        <f t="shared" si="4"/>
        <v>365</v>
      </c>
      <c r="E186" s="55">
        <f>('Все выпуски'!$D$4*'Все выпуски'!$D$8)*((VLOOKUP(IF(C186="Нет",VLOOKUP(A186,Оп17_BYN→USD!$A$2:$C$19,3,0),VLOOKUP((A186-1),Оп17_BYN→USD!$A$2:$C$19,3,0)),$B$2:$G$1505,5,0)-VLOOKUP(B186,$B$2:$G$1505,5,0))/365+(VLOOKUP(IF(C186="Нет",VLOOKUP(A186,Оп17_BYN→USD!$A$2:$C$19,3,0),VLOOKUP((A186-1),Оп17_BYN→USD!$A$2:$C$19,3,0)),$B$2:$G$1505,6,0)-VLOOKUP(B186,$B$2:$G$1505,6,0))/366)</f>
        <v>2.2915072159562229</v>
      </c>
      <c r="F186" s="54">
        <f>COUNTIF(D187:$D$1505,365)</f>
        <v>953</v>
      </c>
      <c r="G186" s="54">
        <f>COUNTIF(D187:$D$1505,366)</f>
        <v>366</v>
      </c>
      <c r="H186" s="50"/>
    </row>
    <row r="187" spans="1:8" x14ac:dyDescent="0.25">
      <c r="A187" s="54">
        <f>COUNTIF($C$3:C187,"Да")</f>
        <v>2</v>
      </c>
      <c r="B187" s="53">
        <f t="shared" si="5"/>
        <v>45288</v>
      </c>
      <c r="C187" s="53" t="str">
        <f>IF(ISERROR(VLOOKUP(B187,Оп17_BYN→USD!$C$3:$C$19,1,0)),"Нет","Да")</f>
        <v>Нет</v>
      </c>
      <c r="D187" s="54">
        <f t="shared" si="4"/>
        <v>365</v>
      </c>
      <c r="E187" s="55">
        <f>('Все выпуски'!$D$4*'Все выпуски'!$D$8)*((VLOOKUP(IF(C187="Нет",VLOOKUP(A187,Оп17_BYN→USD!$A$2:$C$19,3,0),VLOOKUP((A187-1),Оп17_BYN→USD!$A$2:$C$19,3,0)),$B$2:$G$1505,5,0)-VLOOKUP(B187,$B$2:$G$1505,5,0))/365+(VLOOKUP(IF(C187="Нет",VLOOKUP(A187,Оп17_BYN→USD!$A$2:$C$19,3,0),VLOOKUP((A187-1),Оп17_BYN→USD!$A$2:$C$19,3,0)),$B$2:$G$1505,6,0)-VLOOKUP(B187,$B$2:$G$1505,6,0))/366)</f>
        <v>2.3373373602753476</v>
      </c>
      <c r="F187" s="54">
        <f>COUNTIF(D188:$D$1505,365)</f>
        <v>952</v>
      </c>
      <c r="G187" s="54">
        <f>COUNTIF(D188:$D$1505,366)</f>
        <v>366</v>
      </c>
      <c r="H187" s="50"/>
    </row>
    <row r="188" spans="1:8" x14ac:dyDescent="0.25">
      <c r="A188" s="54">
        <f>COUNTIF($C$3:C188,"Да")</f>
        <v>2</v>
      </c>
      <c r="B188" s="53">
        <f t="shared" si="5"/>
        <v>45289</v>
      </c>
      <c r="C188" s="53" t="str">
        <f>IF(ISERROR(VLOOKUP(B188,Оп17_BYN→USD!$C$3:$C$19,1,0)),"Нет","Да")</f>
        <v>Нет</v>
      </c>
      <c r="D188" s="54">
        <f t="shared" si="4"/>
        <v>365</v>
      </c>
      <c r="E188" s="55">
        <f>('Все выпуски'!$D$4*'Все выпуски'!$D$8)*((VLOOKUP(IF(C188="Нет",VLOOKUP(A188,Оп17_BYN→USD!$A$2:$C$19,3,0),VLOOKUP((A188-1),Оп17_BYN→USD!$A$2:$C$19,3,0)),$B$2:$G$1505,5,0)-VLOOKUP(B188,$B$2:$G$1505,5,0))/365+(VLOOKUP(IF(C188="Нет",VLOOKUP(A188,Оп17_BYN→USD!$A$2:$C$19,3,0),VLOOKUP((A188-1),Оп17_BYN→USD!$A$2:$C$19,3,0)),$B$2:$G$1505,6,0)-VLOOKUP(B188,$B$2:$G$1505,6,0))/366)</f>
        <v>2.3831675045944722</v>
      </c>
      <c r="F188" s="54">
        <f>COUNTIF(D189:$D$1505,365)</f>
        <v>951</v>
      </c>
      <c r="G188" s="54">
        <f>COUNTIF(D189:$D$1505,366)</f>
        <v>366</v>
      </c>
      <c r="H188" s="50"/>
    </row>
    <row r="189" spans="1:8" x14ac:dyDescent="0.25">
      <c r="A189" s="54">
        <f>COUNTIF($C$3:C189,"Да")</f>
        <v>2</v>
      </c>
      <c r="B189" s="53">
        <f t="shared" si="5"/>
        <v>45290</v>
      </c>
      <c r="C189" s="53" t="str">
        <f>IF(ISERROR(VLOOKUP(B189,Оп17_BYN→USD!$C$3:$C$19,1,0)),"Нет","Да")</f>
        <v>Нет</v>
      </c>
      <c r="D189" s="54">
        <f t="shared" si="4"/>
        <v>365</v>
      </c>
      <c r="E189" s="55">
        <f>('Все выпуски'!$D$4*'Все выпуски'!$D$8)*((VLOOKUP(IF(C189="Нет",VLOOKUP(A189,Оп17_BYN→USD!$A$2:$C$19,3,0),VLOOKUP((A189-1),Оп17_BYN→USD!$A$2:$C$19,3,0)),$B$2:$G$1505,5,0)-VLOOKUP(B189,$B$2:$G$1505,5,0))/365+(VLOOKUP(IF(C189="Нет",VLOOKUP(A189,Оп17_BYN→USD!$A$2:$C$19,3,0),VLOOKUP((A189-1),Оп17_BYN→USD!$A$2:$C$19,3,0)),$B$2:$G$1505,6,0)-VLOOKUP(B189,$B$2:$G$1505,6,0))/366)</f>
        <v>2.4289976489135965</v>
      </c>
      <c r="F189" s="54">
        <f>COUNTIF(D190:$D$1505,365)</f>
        <v>950</v>
      </c>
      <c r="G189" s="54">
        <f>COUNTIF(D190:$D$1505,366)</f>
        <v>366</v>
      </c>
      <c r="H189" s="50"/>
    </row>
    <row r="190" spans="1:8" x14ac:dyDescent="0.25">
      <c r="A190" s="54">
        <f>COUNTIF($C$3:C190,"Да")</f>
        <v>2</v>
      </c>
      <c r="B190" s="53">
        <f t="shared" si="5"/>
        <v>45291</v>
      </c>
      <c r="C190" s="53" t="str">
        <f>IF(ISERROR(VLOOKUP(B190,Оп17_BYN→USD!$C$3:$C$19,1,0)),"Нет","Да")</f>
        <v>Нет</v>
      </c>
      <c r="D190" s="54">
        <f t="shared" si="4"/>
        <v>365</v>
      </c>
      <c r="E190" s="55">
        <f>('Все выпуски'!$D$4*'Все выпуски'!$D$8)*((VLOOKUP(IF(C190="Нет",VLOOKUP(A190,Оп17_BYN→USD!$A$2:$C$19,3,0),VLOOKUP((A190-1),Оп17_BYN→USD!$A$2:$C$19,3,0)),$B$2:$G$1505,5,0)-VLOOKUP(B190,$B$2:$G$1505,5,0))/365+(VLOOKUP(IF(C190="Нет",VLOOKUP(A190,Оп17_BYN→USD!$A$2:$C$19,3,0),VLOOKUP((A190-1),Оп17_BYN→USD!$A$2:$C$19,3,0)),$B$2:$G$1505,6,0)-VLOOKUP(B190,$B$2:$G$1505,6,0))/366)</f>
        <v>2.4748277932327212</v>
      </c>
      <c r="F190" s="54">
        <f>COUNTIF(D191:$D$1505,365)</f>
        <v>949</v>
      </c>
      <c r="G190" s="54">
        <f>COUNTIF(D191:$D$1505,366)</f>
        <v>366</v>
      </c>
      <c r="H190" s="50"/>
    </row>
    <row r="191" spans="1:8" x14ac:dyDescent="0.25">
      <c r="A191" s="54">
        <f>COUNTIF($C$3:C191,"Да")</f>
        <v>2</v>
      </c>
      <c r="B191" s="53">
        <f t="shared" si="5"/>
        <v>45292</v>
      </c>
      <c r="C191" s="53" t="str">
        <f>IF(ISERROR(VLOOKUP(B191,Оп17_BYN→USD!$C$3:$C$19,1,0)),"Нет","Да")</f>
        <v>Нет</v>
      </c>
      <c r="D191" s="54">
        <f t="shared" si="4"/>
        <v>366</v>
      </c>
      <c r="E191" s="55">
        <f>('Все выпуски'!$D$4*'Все выпуски'!$D$8)*((VLOOKUP(IF(C191="Нет",VLOOKUP(A191,Оп17_BYN→USD!$A$2:$C$19,3,0),VLOOKUP((A191-1),Оп17_BYN→USD!$A$2:$C$19,3,0)),$B$2:$G$1505,5,0)-VLOOKUP(B191,$B$2:$G$1505,5,0))/365+(VLOOKUP(IF(C191="Нет",VLOOKUP(A191,Оп17_BYN→USD!$A$2:$C$19,3,0),VLOOKUP((A191-1),Оп17_BYN→USD!$A$2:$C$19,3,0)),$B$2:$G$1505,6,0)-VLOOKUP(B191,$B$2:$G$1505,6,0))/366)</f>
        <v>2.5205327185782962</v>
      </c>
      <c r="F191" s="54">
        <f>COUNTIF(D192:$D$1505,365)</f>
        <v>949</v>
      </c>
      <c r="G191" s="54">
        <f>COUNTIF(D192:$D$1505,366)</f>
        <v>365</v>
      </c>
      <c r="H191" s="50"/>
    </row>
    <row r="192" spans="1:8" x14ac:dyDescent="0.25">
      <c r="A192" s="54">
        <f>COUNTIF($C$3:C192,"Да")</f>
        <v>2</v>
      </c>
      <c r="B192" s="53">
        <f t="shared" si="5"/>
        <v>45293</v>
      </c>
      <c r="C192" s="53" t="str">
        <f>IF(ISERROR(VLOOKUP(B192,Оп17_BYN→USD!$C$3:$C$19,1,0)),"Нет","Да")</f>
        <v>Нет</v>
      </c>
      <c r="D192" s="54">
        <f t="shared" si="4"/>
        <v>366</v>
      </c>
      <c r="E192" s="55">
        <f>('Все выпуски'!$D$4*'Все выпуски'!$D$8)*((VLOOKUP(IF(C192="Нет",VLOOKUP(A192,Оп17_BYN→USD!$A$2:$C$19,3,0),VLOOKUP((A192-1),Оп17_BYN→USD!$A$2:$C$19,3,0)),$B$2:$G$1505,5,0)-VLOOKUP(B192,$B$2:$G$1505,5,0))/365+(VLOOKUP(IF(C192="Нет",VLOOKUP(A192,Оп17_BYN→USD!$A$2:$C$19,3,0),VLOOKUP((A192-1),Оп17_BYN→USD!$A$2:$C$19,3,0)),$B$2:$G$1505,6,0)-VLOOKUP(B192,$B$2:$G$1505,6,0))/366)</f>
        <v>2.5662376439238712</v>
      </c>
      <c r="F192" s="54">
        <f>COUNTIF(D193:$D$1505,365)</f>
        <v>949</v>
      </c>
      <c r="G192" s="54">
        <f>COUNTIF(D193:$D$1505,366)</f>
        <v>364</v>
      </c>
      <c r="H192" s="50"/>
    </row>
    <row r="193" spans="1:8" x14ac:dyDescent="0.25">
      <c r="A193" s="54">
        <f>COUNTIF($C$3:C193,"Да")</f>
        <v>2</v>
      </c>
      <c r="B193" s="53">
        <f t="shared" si="5"/>
        <v>45294</v>
      </c>
      <c r="C193" s="53" t="str">
        <f>IF(ISERROR(VLOOKUP(B193,Оп17_BYN→USD!$C$3:$C$19,1,0)),"Нет","Да")</f>
        <v>Нет</v>
      </c>
      <c r="D193" s="54">
        <f t="shared" si="4"/>
        <v>366</v>
      </c>
      <c r="E193" s="55">
        <f>('Все выпуски'!$D$4*'Все выпуски'!$D$8)*((VLOOKUP(IF(C193="Нет",VLOOKUP(A193,Оп17_BYN→USD!$A$2:$C$19,3,0),VLOOKUP((A193-1),Оп17_BYN→USD!$A$2:$C$19,3,0)),$B$2:$G$1505,5,0)-VLOOKUP(B193,$B$2:$G$1505,5,0))/365+(VLOOKUP(IF(C193="Нет",VLOOKUP(A193,Оп17_BYN→USD!$A$2:$C$19,3,0),VLOOKUP((A193-1),Оп17_BYN→USD!$A$2:$C$19,3,0)),$B$2:$G$1505,6,0)-VLOOKUP(B193,$B$2:$G$1505,6,0))/366)</f>
        <v>2.6119425692694462</v>
      </c>
      <c r="F193" s="54">
        <f>COUNTIF(D194:$D$1505,365)</f>
        <v>949</v>
      </c>
      <c r="G193" s="54">
        <f>COUNTIF(D194:$D$1505,366)</f>
        <v>363</v>
      </c>
      <c r="H193" s="50"/>
    </row>
    <row r="194" spans="1:8" x14ac:dyDescent="0.25">
      <c r="A194" s="54">
        <f>COUNTIF($C$3:C194,"Да")</f>
        <v>2</v>
      </c>
      <c r="B194" s="53">
        <f t="shared" si="5"/>
        <v>45295</v>
      </c>
      <c r="C194" s="53" t="str">
        <f>IF(ISERROR(VLOOKUP(B194,Оп17_BYN→USD!$C$3:$C$19,1,0)),"Нет","Да")</f>
        <v>Нет</v>
      </c>
      <c r="D194" s="54">
        <f t="shared" si="4"/>
        <v>366</v>
      </c>
      <c r="E194" s="55">
        <f>('Все выпуски'!$D$4*'Все выпуски'!$D$8)*((VLOOKUP(IF(C194="Нет",VLOOKUP(A194,Оп17_BYN→USD!$A$2:$C$19,3,0),VLOOKUP((A194-1),Оп17_BYN→USD!$A$2:$C$19,3,0)),$B$2:$G$1505,5,0)-VLOOKUP(B194,$B$2:$G$1505,5,0))/365+(VLOOKUP(IF(C194="Нет",VLOOKUP(A194,Оп17_BYN→USD!$A$2:$C$19,3,0),VLOOKUP((A194-1),Оп17_BYN→USD!$A$2:$C$19,3,0)),$B$2:$G$1505,6,0)-VLOOKUP(B194,$B$2:$G$1505,6,0))/366)</f>
        <v>2.6576474946150208</v>
      </c>
      <c r="F194" s="54">
        <f>COUNTIF(D195:$D$1505,365)</f>
        <v>949</v>
      </c>
      <c r="G194" s="54">
        <f>COUNTIF(D195:$D$1505,366)</f>
        <v>362</v>
      </c>
      <c r="H194" s="50"/>
    </row>
    <row r="195" spans="1:8" x14ac:dyDescent="0.25">
      <c r="A195" s="54">
        <f>COUNTIF($C$3:C195,"Да")</f>
        <v>2</v>
      </c>
      <c r="B195" s="53">
        <f t="shared" si="5"/>
        <v>45296</v>
      </c>
      <c r="C195" s="53" t="str">
        <f>IF(ISERROR(VLOOKUP(B195,Оп17_BYN→USD!$C$3:$C$19,1,0)),"Нет","Да")</f>
        <v>Нет</v>
      </c>
      <c r="D195" s="54">
        <f t="shared" si="4"/>
        <v>366</v>
      </c>
      <c r="E195" s="55">
        <f>('Все выпуски'!$D$4*'Все выпуски'!$D$8)*((VLOOKUP(IF(C195="Нет",VLOOKUP(A195,Оп17_BYN→USD!$A$2:$C$19,3,0),VLOOKUP((A195-1),Оп17_BYN→USD!$A$2:$C$19,3,0)),$B$2:$G$1505,5,0)-VLOOKUP(B195,$B$2:$G$1505,5,0))/365+(VLOOKUP(IF(C195="Нет",VLOOKUP(A195,Оп17_BYN→USD!$A$2:$C$19,3,0),VLOOKUP((A195-1),Оп17_BYN→USD!$A$2:$C$19,3,0)),$B$2:$G$1505,6,0)-VLOOKUP(B195,$B$2:$G$1505,6,0))/366)</f>
        <v>2.7033524199605954</v>
      </c>
      <c r="F195" s="54">
        <f>COUNTIF(D196:$D$1505,365)</f>
        <v>949</v>
      </c>
      <c r="G195" s="54">
        <f>COUNTIF(D196:$D$1505,366)</f>
        <v>361</v>
      </c>
      <c r="H195" s="50"/>
    </row>
    <row r="196" spans="1:8" x14ac:dyDescent="0.25">
      <c r="A196" s="54">
        <f>COUNTIF($C$3:C196,"Да")</f>
        <v>2</v>
      </c>
      <c r="B196" s="53">
        <f t="shared" si="5"/>
        <v>45297</v>
      </c>
      <c r="C196" s="53" t="str">
        <f>IF(ISERROR(VLOOKUP(B196,Оп17_BYN→USD!$C$3:$C$19,1,0)),"Нет","Да")</f>
        <v>Нет</v>
      </c>
      <c r="D196" s="54">
        <f t="shared" ref="D196:D259" si="6">IF(MOD(YEAR(B196),4)=0,366,365)</f>
        <v>366</v>
      </c>
      <c r="E196" s="55">
        <f>('Все выпуски'!$D$4*'Все выпуски'!$D$8)*((VLOOKUP(IF(C196="Нет",VLOOKUP(A196,Оп17_BYN→USD!$A$2:$C$19,3,0),VLOOKUP((A196-1),Оп17_BYN→USD!$A$2:$C$19,3,0)),$B$2:$G$1505,5,0)-VLOOKUP(B196,$B$2:$G$1505,5,0))/365+(VLOOKUP(IF(C196="Нет",VLOOKUP(A196,Оп17_BYN→USD!$A$2:$C$19,3,0),VLOOKUP((A196-1),Оп17_BYN→USD!$A$2:$C$19,3,0)),$B$2:$G$1505,6,0)-VLOOKUP(B196,$B$2:$G$1505,6,0))/366)</f>
        <v>2.7490573453061704</v>
      </c>
      <c r="F196" s="54">
        <f>COUNTIF(D197:$D$1505,365)</f>
        <v>949</v>
      </c>
      <c r="G196" s="54">
        <f>COUNTIF(D197:$D$1505,366)</f>
        <v>360</v>
      </c>
      <c r="H196" s="50"/>
    </row>
    <row r="197" spans="1:8" x14ac:dyDescent="0.25">
      <c r="A197" s="54">
        <f>COUNTIF($C$3:C197,"Да")</f>
        <v>2</v>
      </c>
      <c r="B197" s="53">
        <f t="shared" ref="B197:B260" si="7">B196+1</f>
        <v>45298</v>
      </c>
      <c r="C197" s="53" t="str">
        <f>IF(ISERROR(VLOOKUP(B197,Оп17_BYN→USD!$C$3:$C$19,1,0)),"Нет","Да")</f>
        <v>Нет</v>
      </c>
      <c r="D197" s="54">
        <f t="shared" si="6"/>
        <v>366</v>
      </c>
      <c r="E197" s="55">
        <f>('Все выпуски'!$D$4*'Все выпуски'!$D$8)*((VLOOKUP(IF(C197="Нет",VLOOKUP(A197,Оп17_BYN→USD!$A$2:$C$19,3,0),VLOOKUP((A197-1),Оп17_BYN→USD!$A$2:$C$19,3,0)),$B$2:$G$1505,5,0)-VLOOKUP(B197,$B$2:$G$1505,5,0))/365+(VLOOKUP(IF(C197="Нет",VLOOKUP(A197,Оп17_BYN→USD!$A$2:$C$19,3,0),VLOOKUP((A197-1),Оп17_BYN→USD!$A$2:$C$19,3,0)),$B$2:$G$1505,6,0)-VLOOKUP(B197,$B$2:$G$1505,6,0))/366)</f>
        <v>2.7947622706517454</v>
      </c>
      <c r="F197" s="54">
        <f>COUNTIF(D198:$D$1505,365)</f>
        <v>949</v>
      </c>
      <c r="G197" s="54">
        <f>COUNTIF(D198:$D$1505,366)</f>
        <v>359</v>
      </c>
      <c r="H197" s="50"/>
    </row>
    <row r="198" spans="1:8" x14ac:dyDescent="0.25">
      <c r="A198" s="54">
        <f>COUNTIF($C$3:C198,"Да")</f>
        <v>2</v>
      </c>
      <c r="B198" s="53">
        <f t="shared" si="7"/>
        <v>45299</v>
      </c>
      <c r="C198" s="53" t="str">
        <f>IF(ISERROR(VLOOKUP(B198,Оп17_BYN→USD!$C$3:$C$19,1,0)),"Нет","Да")</f>
        <v>Нет</v>
      </c>
      <c r="D198" s="54">
        <f t="shared" si="6"/>
        <v>366</v>
      </c>
      <c r="E198" s="55">
        <f>('Все выпуски'!$D$4*'Все выпуски'!$D$8)*((VLOOKUP(IF(C198="Нет",VLOOKUP(A198,Оп17_BYN→USD!$A$2:$C$19,3,0),VLOOKUP((A198-1),Оп17_BYN→USD!$A$2:$C$19,3,0)),$B$2:$G$1505,5,0)-VLOOKUP(B198,$B$2:$G$1505,5,0))/365+(VLOOKUP(IF(C198="Нет",VLOOKUP(A198,Оп17_BYN→USD!$A$2:$C$19,3,0),VLOOKUP((A198-1),Оп17_BYN→USD!$A$2:$C$19,3,0)),$B$2:$G$1505,6,0)-VLOOKUP(B198,$B$2:$G$1505,6,0))/366)</f>
        <v>2.8404671959973204</v>
      </c>
      <c r="F198" s="54">
        <f>COUNTIF(D199:$D$1505,365)</f>
        <v>949</v>
      </c>
      <c r="G198" s="54">
        <f>COUNTIF(D199:$D$1505,366)</f>
        <v>358</v>
      </c>
      <c r="H198" s="50"/>
    </row>
    <row r="199" spans="1:8" x14ac:dyDescent="0.25">
      <c r="A199" s="54">
        <f>COUNTIF($C$3:C199,"Да")</f>
        <v>2</v>
      </c>
      <c r="B199" s="53">
        <f t="shared" si="7"/>
        <v>45300</v>
      </c>
      <c r="C199" s="53" t="str">
        <f>IF(ISERROR(VLOOKUP(B199,Оп17_BYN→USD!$C$3:$C$19,1,0)),"Нет","Да")</f>
        <v>Нет</v>
      </c>
      <c r="D199" s="54">
        <f t="shared" si="6"/>
        <v>366</v>
      </c>
      <c r="E199" s="55">
        <f>('Все выпуски'!$D$4*'Все выпуски'!$D$8)*((VLOOKUP(IF(C199="Нет",VLOOKUP(A199,Оп17_BYN→USD!$A$2:$C$19,3,0),VLOOKUP((A199-1),Оп17_BYN→USD!$A$2:$C$19,3,0)),$B$2:$G$1505,5,0)-VLOOKUP(B199,$B$2:$G$1505,5,0))/365+(VLOOKUP(IF(C199="Нет",VLOOKUP(A199,Оп17_BYN→USD!$A$2:$C$19,3,0),VLOOKUP((A199-1),Оп17_BYN→USD!$A$2:$C$19,3,0)),$B$2:$G$1505,6,0)-VLOOKUP(B199,$B$2:$G$1505,6,0))/366)</f>
        <v>2.8861721213428955</v>
      </c>
      <c r="F199" s="54">
        <f>COUNTIF(D200:$D$1505,365)</f>
        <v>949</v>
      </c>
      <c r="G199" s="54">
        <f>COUNTIF(D200:$D$1505,366)</f>
        <v>357</v>
      </c>
      <c r="H199" s="50"/>
    </row>
    <row r="200" spans="1:8" x14ac:dyDescent="0.25">
      <c r="A200" s="54">
        <f>COUNTIF($C$3:C200,"Да")</f>
        <v>2</v>
      </c>
      <c r="B200" s="53">
        <f t="shared" si="7"/>
        <v>45301</v>
      </c>
      <c r="C200" s="53" t="str">
        <f>IF(ISERROR(VLOOKUP(B200,Оп17_BYN→USD!$C$3:$C$19,1,0)),"Нет","Да")</f>
        <v>Нет</v>
      </c>
      <c r="D200" s="54">
        <f t="shared" si="6"/>
        <v>366</v>
      </c>
      <c r="E200" s="55">
        <f>('Все выпуски'!$D$4*'Все выпуски'!$D$8)*((VLOOKUP(IF(C200="Нет",VLOOKUP(A200,Оп17_BYN→USD!$A$2:$C$19,3,0),VLOOKUP((A200-1),Оп17_BYN→USD!$A$2:$C$19,3,0)),$B$2:$G$1505,5,0)-VLOOKUP(B200,$B$2:$G$1505,5,0))/365+(VLOOKUP(IF(C200="Нет",VLOOKUP(A200,Оп17_BYN→USD!$A$2:$C$19,3,0),VLOOKUP((A200-1),Оп17_BYN→USD!$A$2:$C$19,3,0)),$B$2:$G$1505,6,0)-VLOOKUP(B200,$B$2:$G$1505,6,0))/366)</f>
        <v>2.9318770466884705</v>
      </c>
      <c r="F200" s="54">
        <f>COUNTIF(D201:$D$1505,365)</f>
        <v>949</v>
      </c>
      <c r="G200" s="54">
        <f>COUNTIF(D201:$D$1505,366)</f>
        <v>356</v>
      </c>
      <c r="H200" s="50"/>
    </row>
    <row r="201" spans="1:8" x14ac:dyDescent="0.25">
      <c r="A201" s="54">
        <f>COUNTIF($C$3:C201,"Да")</f>
        <v>2</v>
      </c>
      <c r="B201" s="53">
        <f t="shared" si="7"/>
        <v>45302</v>
      </c>
      <c r="C201" s="53" t="str">
        <f>IF(ISERROR(VLOOKUP(B201,Оп17_BYN→USD!$C$3:$C$19,1,0)),"Нет","Да")</f>
        <v>Нет</v>
      </c>
      <c r="D201" s="54">
        <f t="shared" si="6"/>
        <v>366</v>
      </c>
      <c r="E201" s="55">
        <f>('Все выпуски'!$D$4*'Все выпуски'!$D$8)*((VLOOKUP(IF(C201="Нет",VLOOKUP(A201,Оп17_BYN→USD!$A$2:$C$19,3,0),VLOOKUP((A201-1),Оп17_BYN→USD!$A$2:$C$19,3,0)),$B$2:$G$1505,5,0)-VLOOKUP(B201,$B$2:$G$1505,5,0))/365+(VLOOKUP(IF(C201="Нет",VLOOKUP(A201,Оп17_BYN→USD!$A$2:$C$19,3,0),VLOOKUP((A201-1),Оп17_BYN→USD!$A$2:$C$19,3,0)),$B$2:$G$1505,6,0)-VLOOKUP(B201,$B$2:$G$1505,6,0))/366)</f>
        <v>2.9775819720340455</v>
      </c>
      <c r="F201" s="54">
        <f>COUNTIF(D202:$D$1505,365)</f>
        <v>949</v>
      </c>
      <c r="G201" s="54">
        <f>COUNTIF(D202:$D$1505,366)</f>
        <v>355</v>
      </c>
      <c r="H201" s="50"/>
    </row>
    <row r="202" spans="1:8" x14ac:dyDescent="0.25">
      <c r="A202" s="54">
        <f>COUNTIF($C$3:C202,"Да")</f>
        <v>2</v>
      </c>
      <c r="B202" s="53">
        <f t="shared" si="7"/>
        <v>45303</v>
      </c>
      <c r="C202" s="53" t="str">
        <f>IF(ISERROR(VLOOKUP(B202,Оп17_BYN→USD!$C$3:$C$19,1,0)),"Нет","Да")</f>
        <v>Нет</v>
      </c>
      <c r="D202" s="54">
        <f t="shared" si="6"/>
        <v>366</v>
      </c>
      <c r="E202" s="55">
        <f>('Все выпуски'!$D$4*'Все выпуски'!$D$8)*((VLOOKUP(IF(C202="Нет",VLOOKUP(A202,Оп17_BYN→USD!$A$2:$C$19,3,0),VLOOKUP((A202-1),Оп17_BYN→USD!$A$2:$C$19,3,0)),$B$2:$G$1505,5,0)-VLOOKUP(B202,$B$2:$G$1505,5,0))/365+(VLOOKUP(IF(C202="Нет",VLOOKUP(A202,Оп17_BYN→USD!$A$2:$C$19,3,0),VLOOKUP((A202-1),Оп17_BYN→USD!$A$2:$C$19,3,0)),$B$2:$G$1505,6,0)-VLOOKUP(B202,$B$2:$G$1505,6,0))/366)</f>
        <v>3.0232868973796205</v>
      </c>
      <c r="F202" s="54">
        <f>COUNTIF(D203:$D$1505,365)</f>
        <v>949</v>
      </c>
      <c r="G202" s="54">
        <f>COUNTIF(D203:$D$1505,366)</f>
        <v>354</v>
      </c>
      <c r="H202" s="50"/>
    </row>
    <row r="203" spans="1:8" x14ac:dyDescent="0.25">
      <c r="A203" s="54">
        <f>COUNTIF($C$3:C203,"Да")</f>
        <v>2</v>
      </c>
      <c r="B203" s="53">
        <f t="shared" si="7"/>
        <v>45304</v>
      </c>
      <c r="C203" s="53" t="str">
        <f>IF(ISERROR(VLOOKUP(B203,Оп17_BYN→USD!$C$3:$C$19,1,0)),"Нет","Да")</f>
        <v>Нет</v>
      </c>
      <c r="D203" s="54">
        <f t="shared" si="6"/>
        <v>366</v>
      </c>
      <c r="E203" s="55">
        <f>('Все выпуски'!$D$4*'Все выпуски'!$D$8)*((VLOOKUP(IF(C203="Нет",VLOOKUP(A203,Оп17_BYN→USD!$A$2:$C$19,3,0),VLOOKUP((A203-1),Оп17_BYN→USD!$A$2:$C$19,3,0)),$B$2:$G$1505,5,0)-VLOOKUP(B203,$B$2:$G$1505,5,0))/365+(VLOOKUP(IF(C203="Нет",VLOOKUP(A203,Оп17_BYN→USD!$A$2:$C$19,3,0),VLOOKUP((A203-1),Оп17_BYN→USD!$A$2:$C$19,3,0)),$B$2:$G$1505,6,0)-VLOOKUP(B203,$B$2:$G$1505,6,0))/366)</f>
        <v>3.0689918227251951</v>
      </c>
      <c r="F203" s="54">
        <f>COUNTIF(D204:$D$1505,365)</f>
        <v>949</v>
      </c>
      <c r="G203" s="54">
        <f>COUNTIF(D204:$D$1505,366)</f>
        <v>353</v>
      </c>
      <c r="H203" s="50"/>
    </row>
    <row r="204" spans="1:8" x14ac:dyDescent="0.25">
      <c r="A204" s="54">
        <f>COUNTIF($C$3:C204,"Да")</f>
        <v>2</v>
      </c>
      <c r="B204" s="53">
        <f t="shared" si="7"/>
        <v>45305</v>
      </c>
      <c r="C204" s="53" t="str">
        <f>IF(ISERROR(VLOOKUP(B204,Оп17_BYN→USD!$C$3:$C$19,1,0)),"Нет","Да")</f>
        <v>Нет</v>
      </c>
      <c r="D204" s="54">
        <f t="shared" si="6"/>
        <v>366</v>
      </c>
      <c r="E204" s="55">
        <f>('Все выпуски'!$D$4*'Все выпуски'!$D$8)*((VLOOKUP(IF(C204="Нет",VLOOKUP(A204,Оп17_BYN→USD!$A$2:$C$19,3,0),VLOOKUP((A204-1),Оп17_BYN→USD!$A$2:$C$19,3,0)),$B$2:$G$1505,5,0)-VLOOKUP(B204,$B$2:$G$1505,5,0))/365+(VLOOKUP(IF(C204="Нет",VLOOKUP(A204,Оп17_BYN→USD!$A$2:$C$19,3,0),VLOOKUP((A204-1),Оп17_BYN→USD!$A$2:$C$19,3,0)),$B$2:$G$1505,6,0)-VLOOKUP(B204,$B$2:$G$1505,6,0))/366)</f>
        <v>3.1146967480707701</v>
      </c>
      <c r="F204" s="54">
        <f>COUNTIF(D205:$D$1505,365)</f>
        <v>949</v>
      </c>
      <c r="G204" s="54">
        <f>COUNTIF(D205:$D$1505,366)</f>
        <v>352</v>
      </c>
      <c r="H204" s="50"/>
    </row>
    <row r="205" spans="1:8" x14ac:dyDescent="0.25">
      <c r="A205" s="54">
        <f>COUNTIF($C$3:C205,"Да")</f>
        <v>2</v>
      </c>
      <c r="B205" s="53">
        <f t="shared" si="7"/>
        <v>45306</v>
      </c>
      <c r="C205" s="53" t="str">
        <f>IF(ISERROR(VLOOKUP(B205,Оп17_BYN→USD!$C$3:$C$19,1,0)),"Нет","Да")</f>
        <v>Нет</v>
      </c>
      <c r="D205" s="54">
        <f t="shared" si="6"/>
        <v>366</v>
      </c>
      <c r="E205" s="55">
        <f>('Все выпуски'!$D$4*'Все выпуски'!$D$8)*((VLOOKUP(IF(C205="Нет",VLOOKUP(A205,Оп17_BYN→USD!$A$2:$C$19,3,0),VLOOKUP((A205-1),Оп17_BYN→USD!$A$2:$C$19,3,0)),$B$2:$G$1505,5,0)-VLOOKUP(B205,$B$2:$G$1505,5,0))/365+(VLOOKUP(IF(C205="Нет",VLOOKUP(A205,Оп17_BYN→USD!$A$2:$C$19,3,0),VLOOKUP((A205-1),Оп17_BYN→USD!$A$2:$C$19,3,0)),$B$2:$G$1505,6,0)-VLOOKUP(B205,$B$2:$G$1505,6,0))/366)</f>
        <v>3.1604016734163451</v>
      </c>
      <c r="F205" s="54">
        <f>COUNTIF(D206:$D$1505,365)</f>
        <v>949</v>
      </c>
      <c r="G205" s="54">
        <f>COUNTIF(D206:$D$1505,366)</f>
        <v>351</v>
      </c>
      <c r="H205" s="50"/>
    </row>
    <row r="206" spans="1:8" x14ac:dyDescent="0.25">
      <c r="A206" s="54">
        <f>COUNTIF($C$3:C206,"Да")</f>
        <v>2</v>
      </c>
      <c r="B206" s="53">
        <f t="shared" si="7"/>
        <v>45307</v>
      </c>
      <c r="C206" s="53" t="str">
        <f>IF(ISERROR(VLOOKUP(B206,Оп17_BYN→USD!$C$3:$C$19,1,0)),"Нет","Да")</f>
        <v>Нет</v>
      </c>
      <c r="D206" s="54">
        <f t="shared" si="6"/>
        <v>366</v>
      </c>
      <c r="E206" s="55">
        <f>('Все выпуски'!$D$4*'Все выпуски'!$D$8)*((VLOOKUP(IF(C206="Нет",VLOOKUP(A206,Оп17_BYN→USD!$A$2:$C$19,3,0),VLOOKUP((A206-1),Оп17_BYN→USD!$A$2:$C$19,3,0)),$B$2:$G$1505,5,0)-VLOOKUP(B206,$B$2:$G$1505,5,0))/365+(VLOOKUP(IF(C206="Нет",VLOOKUP(A206,Оп17_BYN→USD!$A$2:$C$19,3,0),VLOOKUP((A206-1),Оп17_BYN→USD!$A$2:$C$19,3,0)),$B$2:$G$1505,6,0)-VLOOKUP(B206,$B$2:$G$1505,6,0))/366)</f>
        <v>3.2061065987619202</v>
      </c>
      <c r="F206" s="54">
        <f>COUNTIF(D207:$D$1505,365)</f>
        <v>949</v>
      </c>
      <c r="G206" s="54">
        <f>COUNTIF(D207:$D$1505,366)</f>
        <v>350</v>
      </c>
      <c r="H206" s="50"/>
    </row>
    <row r="207" spans="1:8" x14ac:dyDescent="0.25">
      <c r="A207" s="54">
        <f>COUNTIF($C$3:C207,"Да")</f>
        <v>2</v>
      </c>
      <c r="B207" s="53">
        <f t="shared" si="7"/>
        <v>45308</v>
      </c>
      <c r="C207" s="53" t="str">
        <f>IF(ISERROR(VLOOKUP(B207,Оп17_BYN→USD!$C$3:$C$19,1,0)),"Нет","Да")</f>
        <v>Нет</v>
      </c>
      <c r="D207" s="54">
        <f t="shared" si="6"/>
        <v>366</v>
      </c>
      <c r="E207" s="55">
        <f>('Все выпуски'!$D$4*'Все выпуски'!$D$8)*((VLOOKUP(IF(C207="Нет",VLOOKUP(A207,Оп17_BYN→USD!$A$2:$C$19,3,0),VLOOKUP((A207-1),Оп17_BYN→USD!$A$2:$C$19,3,0)),$B$2:$G$1505,5,0)-VLOOKUP(B207,$B$2:$G$1505,5,0))/365+(VLOOKUP(IF(C207="Нет",VLOOKUP(A207,Оп17_BYN→USD!$A$2:$C$19,3,0),VLOOKUP((A207-1),Оп17_BYN→USD!$A$2:$C$19,3,0)),$B$2:$G$1505,6,0)-VLOOKUP(B207,$B$2:$G$1505,6,0))/366)</f>
        <v>3.2518115241074952</v>
      </c>
      <c r="F207" s="54">
        <f>COUNTIF(D208:$D$1505,365)</f>
        <v>949</v>
      </c>
      <c r="G207" s="54">
        <f>COUNTIF(D208:$D$1505,366)</f>
        <v>349</v>
      </c>
      <c r="H207" s="50"/>
    </row>
    <row r="208" spans="1:8" x14ac:dyDescent="0.25">
      <c r="A208" s="54">
        <f>COUNTIF($C$3:C208,"Да")</f>
        <v>2</v>
      </c>
      <c r="B208" s="53">
        <f t="shared" si="7"/>
        <v>45309</v>
      </c>
      <c r="C208" s="53" t="str">
        <f>IF(ISERROR(VLOOKUP(B208,Оп17_BYN→USD!$C$3:$C$19,1,0)),"Нет","Да")</f>
        <v>Нет</v>
      </c>
      <c r="D208" s="54">
        <f t="shared" si="6"/>
        <v>366</v>
      </c>
      <c r="E208" s="55">
        <f>('Все выпуски'!$D$4*'Все выпуски'!$D$8)*((VLOOKUP(IF(C208="Нет",VLOOKUP(A208,Оп17_BYN→USD!$A$2:$C$19,3,0),VLOOKUP((A208-1),Оп17_BYN→USD!$A$2:$C$19,3,0)),$B$2:$G$1505,5,0)-VLOOKUP(B208,$B$2:$G$1505,5,0))/365+(VLOOKUP(IF(C208="Нет",VLOOKUP(A208,Оп17_BYN→USD!$A$2:$C$19,3,0),VLOOKUP((A208-1),Оп17_BYN→USD!$A$2:$C$19,3,0)),$B$2:$G$1505,6,0)-VLOOKUP(B208,$B$2:$G$1505,6,0))/366)</f>
        <v>3.2975164494530702</v>
      </c>
      <c r="F208" s="54">
        <f>COUNTIF(D209:$D$1505,365)</f>
        <v>949</v>
      </c>
      <c r="G208" s="54">
        <f>COUNTIF(D209:$D$1505,366)</f>
        <v>348</v>
      </c>
      <c r="H208" s="50"/>
    </row>
    <row r="209" spans="1:8" x14ac:dyDescent="0.25">
      <c r="A209" s="54">
        <f>COUNTIF($C$3:C209,"Да")</f>
        <v>2</v>
      </c>
      <c r="B209" s="53">
        <f t="shared" si="7"/>
        <v>45310</v>
      </c>
      <c r="C209" s="53" t="str">
        <f>IF(ISERROR(VLOOKUP(B209,Оп17_BYN→USD!$C$3:$C$19,1,0)),"Нет","Да")</f>
        <v>Нет</v>
      </c>
      <c r="D209" s="54">
        <f t="shared" si="6"/>
        <v>366</v>
      </c>
      <c r="E209" s="55">
        <f>('Все выпуски'!$D$4*'Все выпуски'!$D$8)*((VLOOKUP(IF(C209="Нет",VLOOKUP(A209,Оп17_BYN→USD!$A$2:$C$19,3,0),VLOOKUP((A209-1),Оп17_BYN→USD!$A$2:$C$19,3,0)),$B$2:$G$1505,5,0)-VLOOKUP(B209,$B$2:$G$1505,5,0))/365+(VLOOKUP(IF(C209="Нет",VLOOKUP(A209,Оп17_BYN→USD!$A$2:$C$19,3,0),VLOOKUP((A209-1),Оп17_BYN→USD!$A$2:$C$19,3,0)),$B$2:$G$1505,6,0)-VLOOKUP(B209,$B$2:$G$1505,6,0))/366)</f>
        <v>3.3432213747986448</v>
      </c>
      <c r="F209" s="54">
        <f>COUNTIF(D210:$D$1505,365)</f>
        <v>949</v>
      </c>
      <c r="G209" s="54">
        <f>COUNTIF(D210:$D$1505,366)</f>
        <v>347</v>
      </c>
      <c r="H209" s="50"/>
    </row>
    <row r="210" spans="1:8" x14ac:dyDescent="0.25">
      <c r="A210" s="54">
        <f>COUNTIF($C$3:C210,"Да")</f>
        <v>2</v>
      </c>
      <c r="B210" s="53">
        <f t="shared" si="7"/>
        <v>45311</v>
      </c>
      <c r="C210" s="53" t="str">
        <f>IF(ISERROR(VLOOKUP(B210,Оп17_BYN→USD!$C$3:$C$19,1,0)),"Нет","Да")</f>
        <v>Нет</v>
      </c>
      <c r="D210" s="54">
        <f t="shared" si="6"/>
        <v>366</v>
      </c>
      <c r="E210" s="55">
        <f>('Все выпуски'!$D$4*'Все выпуски'!$D$8)*((VLOOKUP(IF(C210="Нет",VLOOKUP(A210,Оп17_BYN→USD!$A$2:$C$19,3,0),VLOOKUP((A210-1),Оп17_BYN→USD!$A$2:$C$19,3,0)),$B$2:$G$1505,5,0)-VLOOKUP(B210,$B$2:$G$1505,5,0))/365+(VLOOKUP(IF(C210="Нет",VLOOKUP(A210,Оп17_BYN→USD!$A$2:$C$19,3,0),VLOOKUP((A210-1),Оп17_BYN→USD!$A$2:$C$19,3,0)),$B$2:$G$1505,6,0)-VLOOKUP(B210,$B$2:$G$1505,6,0))/366)</f>
        <v>3.3889263001442198</v>
      </c>
      <c r="F210" s="54">
        <f>COUNTIF(D211:$D$1505,365)</f>
        <v>949</v>
      </c>
      <c r="G210" s="54">
        <f>COUNTIF(D211:$D$1505,366)</f>
        <v>346</v>
      </c>
      <c r="H210" s="50"/>
    </row>
    <row r="211" spans="1:8" x14ac:dyDescent="0.25">
      <c r="A211" s="54">
        <f>COUNTIF($C$3:C211,"Да")</f>
        <v>2</v>
      </c>
      <c r="B211" s="53">
        <f t="shared" si="7"/>
        <v>45312</v>
      </c>
      <c r="C211" s="53" t="str">
        <f>IF(ISERROR(VLOOKUP(B211,Оп17_BYN→USD!$C$3:$C$19,1,0)),"Нет","Да")</f>
        <v>Нет</v>
      </c>
      <c r="D211" s="54">
        <f t="shared" si="6"/>
        <v>366</v>
      </c>
      <c r="E211" s="55">
        <f>('Все выпуски'!$D$4*'Все выпуски'!$D$8)*((VLOOKUP(IF(C211="Нет",VLOOKUP(A211,Оп17_BYN→USD!$A$2:$C$19,3,0),VLOOKUP((A211-1),Оп17_BYN→USD!$A$2:$C$19,3,0)),$B$2:$G$1505,5,0)-VLOOKUP(B211,$B$2:$G$1505,5,0))/365+(VLOOKUP(IF(C211="Нет",VLOOKUP(A211,Оп17_BYN→USD!$A$2:$C$19,3,0),VLOOKUP((A211-1),Оп17_BYN→USD!$A$2:$C$19,3,0)),$B$2:$G$1505,6,0)-VLOOKUP(B211,$B$2:$G$1505,6,0))/366)</f>
        <v>3.4346312254897948</v>
      </c>
      <c r="F211" s="54">
        <f>COUNTIF(D212:$D$1505,365)</f>
        <v>949</v>
      </c>
      <c r="G211" s="54">
        <f>COUNTIF(D212:$D$1505,366)</f>
        <v>345</v>
      </c>
      <c r="H211" s="50"/>
    </row>
    <row r="212" spans="1:8" x14ac:dyDescent="0.25">
      <c r="A212" s="54">
        <f>COUNTIF($C$3:C212,"Да")</f>
        <v>2</v>
      </c>
      <c r="B212" s="53">
        <f t="shared" si="7"/>
        <v>45313</v>
      </c>
      <c r="C212" s="53" t="str">
        <f>IF(ISERROR(VLOOKUP(B212,Оп17_BYN→USD!$C$3:$C$19,1,0)),"Нет","Да")</f>
        <v>Нет</v>
      </c>
      <c r="D212" s="54">
        <f t="shared" si="6"/>
        <v>366</v>
      </c>
      <c r="E212" s="55">
        <f>('Все выпуски'!$D$4*'Все выпуски'!$D$8)*((VLOOKUP(IF(C212="Нет",VLOOKUP(A212,Оп17_BYN→USD!$A$2:$C$19,3,0),VLOOKUP((A212-1),Оп17_BYN→USD!$A$2:$C$19,3,0)),$B$2:$G$1505,5,0)-VLOOKUP(B212,$B$2:$G$1505,5,0))/365+(VLOOKUP(IF(C212="Нет",VLOOKUP(A212,Оп17_BYN→USD!$A$2:$C$19,3,0),VLOOKUP((A212-1),Оп17_BYN→USD!$A$2:$C$19,3,0)),$B$2:$G$1505,6,0)-VLOOKUP(B212,$B$2:$G$1505,6,0))/366)</f>
        <v>3.4803361508353698</v>
      </c>
      <c r="F212" s="54">
        <f>COUNTIF(D213:$D$1505,365)</f>
        <v>949</v>
      </c>
      <c r="G212" s="54">
        <f>COUNTIF(D213:$D$1505,366)</f>
        <v>344</v>
      </c>
      <c r="H212" s="50"/>
    </row>
    <row r="213" spans="1:8" x14ac:dyDescent="0.25">
      <c r="A213" s="54">
        <f>COUNTIF($C$3:C213,"Да")</f>
        <v>2</v>
      </c>
      <c r="B213" s="53">
        <f t="shared" si="7"/>
        <v>45314</v>
      </c>
      <c r="C213" s="53" t="str">
        <f>IF(ISERROR(VLOOKUP(B213,Оп17_BYN→USD!$C$3:$C$19,1,0)),"Нет","Да")</f>
        <v>Нет</v>
      </c>
      <c r="D213" s="54">
        <f t="shared" si="6"/>
        <v>366</v>
      </c>
      <c r="E213" s="55">
        <f>('Все выпуски'!$D$4*'Все выпуски'!$D$8)*((VLOOKUP(IF(C213="Нет",VLOOKUP(A213,Оп17_BYN→USD!$A$2:$C$19,3,0),VLOOKUP((A213-1),Оп17_BYN→USD!$A$2:$C$19,3,0)),$B$2:$G$1505,5,0)-VLOOKUP(B213,$B$2:$G$1505,5,0))/365+(VLOOKUP(IF(C213="Нет",VLOOKUP(A213,Оп17_BYN→USD!$A$2:$C$19,3,0),VLOOKUP((A213-1),Оп17_BYN→USD!$A$2:$C$19,3,0)),$B$2:$G$1505,6,0)-VLOOKUP(B213,$B$2:$G$1505,6,0))/366)</f>
        <v>3.5260410761809449</v>
      </c>
      <c r="F213" s="54">
        <f>COUNTIF(D214:$D$1505,365)</f>
        <v>949</v>
      </c>
      <c r="G213" s="54">
        <f>COUNTIF(D214:$D$1505,366)</f>
        <v>343</v>
      </c>
      <c r="H213" s="50"/>
    </row>
    <row r="214" spans="1:8" x14ac:dyDescent="0.25">
      <c r="A214" s="54">
        <f>COUNTIF($C$3:C214,"Да")</f>
        <v>2</v>
      </c>
      <c r="B214" s="53">
        <f t="shared" si="7"/>
        <v>45315</v>
      </c>
      <c r="C214" s="53" t="str">
        <f>IF(ISERROR(VLOOKUP(B214,Оп17_BYN→USD!$C$3:$C$19,1,0)),"Нет","Да")</f>
        <v>Нет</v>
      </c>
      <c r="D214" s="54">
        <f t="shared" si="6"/>
        <v>366</v>
      </c>
      <c r="E214" s="55">
        <f>('Все выпуски'!$D$4*'Все выпуски'!$D$8)*((VLOOKUP(IF(C214="Нет",VLOOKUP(A214,Оп17_BYN→USD!$A$2:$C$19,3,0),VLOOKUP((A214-1),Оп17_BYN→USD!$A$2:$C$19,3,0)),$B$2:$G$1505,5,0)-VLOOKUP(B214,$B$2:$G$1505,5,0))/365+(VLOOKUP(IF(C214="Нет",VLOOKUP(A214,Оп17_BYN→USD!$A$2:$C$19,3,0),VLOOKUP((A214-1),Оп17_BYN→USD!$A$2:$C$19,3,0)),$B$2:$G$1505,6,0)-VLOOKUP(B214,$B$2:$G$1505,6,0))/366)</f>
        <v>3.5717460015265199</v>
      </c>
      <c r="F214" s="54">
        <f>COUNTIF(D215:$D$1505,365)</f>
        <v>949</v>
      </c>
      <c r="G214" s="54">
        <f>COUNTIF(D215:$D$1505,366)</f>
        <v>342</v>
      </c>
      <c r="H214" s="50"/>
    </row>
    <row r="215" spans="1:8" x14ac:dyDescent="0.25">
      <c r="A215" s="54">
        <f>COUNTIF($C$3:C215,"Да")</f>
        <v>2</v>
      </c>
      <c r="B215" s="53">
        <f t="shared" si="7"/>
        <v>45316</v>
      </c>
      <c r="C215" s="53" t="str">
        <f>IF(ISERROR(VLOOKUP(B215,Оп17_BYN→USD!$C$3:$C$19,1,0)),"Нет","Да")</f>
        <v>Нет</v>
      </c>
      <c r="D215" s="54">
        <f t="shared" si="6"/>
        <v>366</v>
      </c>
      <c r="E215" s="55">
        <f>('Все выпуски'!$D$4*'Все выпуски'!$D$8)*((VLOOKUP(IF(C215="Нет",VLOOKUP(A215,Оп17_BYN→USD!$A$2:$C$19,3,0),VLOOKUP((A215-1),Оп17_BYN→USD!$A$2:$C$19,3,0)),$B$2:$G$1505,5,0)-VLOOKUP(B215,$B$2:$G$1505,5,0))/365+(VLOOKUP(IF(C215="Нет",VLOOKUP(A215,Оп17_BYN→USD!$A$2:$C$19,3,0),VLOOKUP((A215-1),Оп17_BYN→USD!$A$2:$C$19,3,0)),$B$2:$G$1505,6,0)-VLOOKUP(B215,$B$2:$G$1505,6,0))/366)</f>
        <v>3.6174509268720949</v>
      </c>
      <c r="F215" s="54">
        <f>COUNTIF(D216:$D$1505,365)</f>
        <v>949</v>
      </c>
      <c r="G215" s="54">
        <f>COUNTIF(D216:$D$1505,366)</f>
        <v>341</v>
      </c>
      <c r="H215" s="50"/>
    </row>
    <row r="216" spans="1:8" x14ac:dyDescent="0.25">
      <c r="A216" s="54">
        <f>COUNTIF($C$3:C216,"Да")</f>
        <v>2</v>
      </c>
      <c r="B216" s="53">
        <f t="shared" si="7"/>
        <v>45317</v>
      </c>
      <c r="C216" s="53" t="str">
        <f>IF(ISERROR(VLOOKUP(B216,Оп17_BYN→USD!$C$3:$C$19,1,0)),"Нет","Да")</f>
        <v>Нет</v>
      </c>
      <c r="D216" s="54">
        <f t="shared" si="6"/>
        <v>366</v>
      </c>
      <c r="E216" s="55">
        <f>('Все выпуски'!$D$4*'Все выпуски'!$D$8)*((VLOOKUP(IF(C216="Нет",VLOOKUP(A216,Оп17_BYN→USD!$A$2:$C$19,3,0),VLOOKUP((A216-1),Оп17_BYN→USD!$A$2:$C$19,3,0)),$B$2:$G$1505,5,0)-VLOOKUP(B216,$B$2:$G$1505,5,0))/365+(VLOOKUP(IF(C216="Нет",VLOOKUP(A216,Оп17_BYN→USD!$A$2:$C$19,3,0),VLOOKUP((A216-1),Оп17_BYN→USD!$A$2:$C$19,3,0)),$B$2:$G$1505,6,0)-VLOOKUP(B216,$B$2:$G$1505,6,0))/366)</f>
        <v>3.6631558522176695</v>
      </c>
      <c r="F216" s="54">
        <f>COUNTIF(D217:$D$1505,365)</f>
        <v>949</v>
      </c>
      <c r="G216" s="54">
        <f>COUNTIF(D217:$D$1505,366)</f>
        <v>340</v>
      </c>
      <c r="H216" s="50"/>
    </row>
    <row r="217" spans="1:8" x14ac:dyDescent="0.25">
      <c r="A217" s="54">
        <f>COUNTIF($C$3:C217,"Да")</f>
        <v>2</v>
      </c>
      <c r="B217" s="53">
        <f t="shared" si="7"/>
        <v>45318</v>
      </c>
      <c r="C217" s="53" t="str">
        <f>IF(ISERROR(VLOOKUP(B217,Оп17_BYN→USD!$C$3:$C$19,1,0)),"Нет","Да")</f>
        <v>Нет</v>
      </c>
      <c r="D217" s="54">
        <f t="shared" si="6"/>
        <v>366</v>
      </c>
      <c r="E217" s="55">
        <f>('Все выпуски'!$D$4*'Все выпуски'!$D$8)*((VLOOKUP(IF(C217="Нет",VLOOKUP(A217,Оп17_BYN→USD!$A$2:$C$19,3,0),VLOOKUP((A217-1),Оп17_BYN→USD!$A$2:$C$19,3,0)),$B$2:$G$1505,5,0)-VLOOKUP(B217,$B$2:$G$1505,5,0))/365+(VLOOKUP(IF(C217="Нет",VLOOKUP(A217,Оп17_BYN→USD!$A$2:$C$19,3,0),VLOOKUP((A217-1),Оп17_BYN→USD!$A$2:$C$19,3,0)),$B$2:$G$1505,6,0)-VLOOKUP(B217,$B$2:$G$1505,6,0))/366)</f>
        <v>3.7088607775632445</v>
      </c>
      <c r="F217" s="54">
        <f>COUNTIF(D218:$D$1505,365)</f>
        <v>949</v>
      </c>
      <c r="G217" s="54">
        <f>COUNTIF(D218:$D$1505,366)</f>
        <v>339</v>
      </c>
      <c r="H217" s="50"/>
    </row>
    <row r="218" spans="1:8" x14ac:dyDescent="0.25">
      <c r="A218" s="54">
        <f>COUNTIF($C$3:C218,"Да")</f>
        <v>2</v>
      </c>
      <c r="B218" s="53">
        <f t="shared" si="7"/>
        <v>45319</v>
      </c>
      <c r="C218" s="53" t="str">
        <f>IF(ISERROR(VLOOKUP(B218,Оп17_BYN→USD!$C$3:$C$19,1,0)),"Нет","Да")</f>
        <v>Нет</v>
      </c>
      <c r="D218" s="54">
        <f t="shared" si="6"/>
        <v>366</v>
      </c>
      <c r="E218" s="55">
        <f>('Все выпуски'!$D$4*'Все выпуски'!$D$8)*((VLOOKUP(IF(C218="Нет",VLOOKUP(A218,Оп17_BYN→USD!$A$2:$C$19,3,0),VLOOKUP((A218-1),Оп17_BYN→USD!$A$2:$C$19,3,0)),$B$2:$G$1505,5,0)-VLOOKUP(B218,$B$2:$G$1505,5,0))/365+(VLOOKUP(IF(C218="Нет",VLOOKUP(A218,Оп17_BYN→USD!$A$2:$C$19,3,0),VLOOKUP((A218-1),Оп17_BYN→USD!$A$2:$C$19,3,0)),$B$2:$G$1505,6,0)-VLOOKUP(B218,$B$2:$G$1505,6,0))/366)</f>
        <v>3.7545657029088195</v>
      </c>
      <c r="F218" s="54">
        <f>COUNTIF(D219:$D$1505,365)</f>
        <v>949</v>
      </c>
      <c r="G218" s="54">
        <f>COUNTIF(D219:$D$1505,366)</f>
        <v>338</v>
      </c>
      <c r="H218" s="50"/>
    </row>
    <row r="219" spans="1:8" x14ac:dyDescent="0.25">
      <c r="A219" s="54">
        <f>COUNTIF($C$3:C219,"Да")</f>
        <v>2</v>
      </c>
      <c r="B219" s="53">
        <f t="shared" si="7"/>
        <v>45320</v>
      </c>
      <c r="C219" s="53" t="str">
        <f>IF(ISERROR(VLOOKUP(B219,Оп17_BYN→USD!$C$3:$C$19,1,0)),"Нет","Да")</f>
        <v>Нет</v>
      </c>
      <c r="D219" s="54">
        <f t="shared" si="6"/>
        <v>366</v>
      </c>
      <c r="E219" s="55">
        <f>('Все выпуски'!$D$4*'Все выпуски'!$D$8)*((VLOOKUP(IF(C219="Нет",VLOOKUP(A219,Оп17_BYN→USD!$A$2:$C$19,3,0),VLOOKUP((A219-1),Оп17_BYN→USD!$A$2:$C$19,3,0)),$B$2:$G$1505,5,0)-VLOOKUP(B219,$B$2:$G$1505,5,0))/365+(VLOOKUP(IF(C219="Нет",VLOOKUP(A219,Оп17_BYN→USD!$A$2:$C$19,3,0),VLOOKUP((A219-1),Оп17_BYN→USD!$A$2:$C$19,3,0)),$B$2:$G$1505,6,0)-VLOOKUP(B219,$B$2:$G$1505,6,0))/366)</f>
        <v>3.8002706282543945</v>
      </c>
      <c r="F219" s="54">
        <f>COUNTIF(D220:$D$1505,365)</f>
        <v>949</v>
      </c>
      <c r="G219" s="54">
        <f>COUNTIF(D220:$D$1505,366)</f>
        <v>337</v>
      </c>
      <c r="H219" s="50"/>
    </row>
    <row r="220" spans="1:8" x14ac:dyDescent="0.25">
      <c r="A220" s="54">
        <f>COUNTIF($C$3:C220,"Да")</f>
        <v>2</v>
      </c>
      <c r="B220" s="53">
        <f t="shared" si="7"/>
        <v>45321</v>
      </c>
      <c r="C220" s="53" t="str">
        <f>IF(ISERROR(VLOOKUP(B220,Оп17_BYN→USD!$C$3:$C$19,1,0)),"Нет","Да")</f>
        <v>Нет</v>
      </c>
      <c r="D220" s="54">
        <f t="shared" si="6"/>
        <v>366</v>
      </c>
      <c r="E220" s="55">
        <f>('Все выпуски'!$D$4*'Все выпуски'!$D$8)*((VLOOKUP(IF(C220="Нет",VLOOKUP(A220,Оп17_BYN→USD!$A$2:$C$19,3,0),VLOOKUP((A220-1),Оп17_BYN→USD!$A$2:$C$19,3,0)),$B$2:$G$1505,5,0)-VLOOKUP(B220,$B$2:$G$1505,5,0))/365+(VLOOKUP(IF(C220="Нет",VLOOKUP(A220,Оп17_BYN→USD!$A$2:$C$19,3,0),VLOOKUP((A220-1),Оп17_BYN→USD!$A$2:$C$19,3,0)),$B$2:$G$1505,6,0)-VLOOKUP(B220,$B$2:$G$1505,6,0))/366)</f>
        <v>3.8459755535999691</v>
      </c>
      <c r="F220" s="54">
        <f>COUNTIF(D221:$D$1505,365)</f>
        <v>949</v>
      </c>
      <c r="G220" s="54">
        <f>COUNTIF(D221:$D$1505,366)</f>
        <v>336</v>
      </c>
      <c r="H220" s="50"/>
    </row>
    <row r="221" spans="1:8" x14ac:dyDescent="0.25">
      <c r="A221" s="54">
        <f>COUNTIF($C$3:C221,"Да")</f>
        <v>2</v>
      </c>
      <c r="B221" s="53">
        <f t="shared" si="7"/>
        <v>45322</v>
      </c>
      <c r="C221" s="53" t="str">
        <f>IF(ISERROR(VLOOKUP(B221,Оп17_BYN→USD!$C$3:$C$19,1,0)),"Нет","Да")</f>
        <v>Нет</v>
      </c>
      <c r="D221" s="54">
        <f t="shared" si="6"/>
        <v>366</v>
      </c>
      <c r="E221" s="55">
        <f>('Все выпуски'!$D$4*'Все выпуски'!$D$8)*((VLOOKUP(IF(C221="Нет",VLOOKUP(A221,Оп17_BYN→USD!$A$2:$C$19,3,0),VLOOKUP((A221-1),Оп17_BYN→USD!$A$2:$C$19,3,0)),$B$2:$G$1505,5,0)-VLOOKUP(B221,$B$2:$G$1505,5,0))/365+(VLOOKUP(IF(C221="Нет",VLOOKUP(A221,Оп17_BYN→USD!$A$2:$C$19,3,0),VLOOKUP((A221-1),Оп17_BYN→USD!$A$2:$C$19,3,0)),$B$2:$G$1505,6,0)-VLOOKUP(B221,$B$2:$G$1505,6,0))/366)</f>
        <v>3.8916804789455441</v>
      </c>
      <c r="F221" s="54">
        <f>COUNTIF(D222:$D$1505,365)</f>
        <v>949</v>
      </c>
      <c r="G221" s="54">
        <f>COUNTIF(D222:$D$1505,366)</f>
        <v>335</v>
      </c>
      <c r="H221" s="50"/>
    </row>
    <row r="222" spans="1:8" x14ac:dyDescent="0.25">
      <c r="A222" s="54">
        <f>COUNTIF($C$3:C222,"Да")</f>
        <v>2</v>
      </c>
      <c r="B222" s="53">
        <f t="shared" si="7"/>
        <v>45323</v>
      </c>
      <c r="C222" s="53" t="str">
        <f>IF(ISERROR(VLOOKUP(B222,Оп17_BYN→USD!$C$3:$C$19,1,0)),"Нет","Да")</f>
        <v>Нет</v>
      </c>
      <c r="D222" s="54">
        <f t="shared" si="6"/>
        <v>366</v>
      </c>
      <c r="E222" s="55">
        <f>('Все выпуски'!$D$4*'Все выпуски'!$D$8)*((VLOOKUP(IF(C222="Нет",VLOOKUP(A222,Оп17_BYN→USD!$A$2:$C$19,3,0),VLOOKUP((A222-1),Оп17_BYN→USD!$A$2:$C$19,3,0)),$B$2:$G$1505,5,0)-VLOOKUP(B222,$B$2:$G$1505,5,0))/365+(VLOOKUP(IF(C222="Нет",VLOOKUP(A222,Оп17_BYN→USD!$A$2:$C$19,3,0),VLOOKUP((A222-1),Оп17_BYN→USD!$A$2:$C$19,3,0)),$B$2:$G$1505,6,0)-VLOOKUP(B222,$B$2:$G$1505,6,0))/366)</f>
        <v>3.9373854042911192</v>
      </c>
      <c r="F222" s="54">
        <f>COUNTIF(D223:$D$1505,365)</f>
        <v>949</v>
      </c>
      <c r="G222" s="54">
        <f>COUNTIF(D223:$D$1505,366)</f>
        <v>334</v>
      </c>
      <c r="H222" s="50"/>
    </row>
    <row r="223" spans="1:8" x14ac:dyDescent="0.25">
      <c r="A223" s="54">
        <f>COUNTIF($C$3:C223,"Да")</f>
        <v>2</v>
      </c>
      <c r="B223" s="53">
        <f t="shared" si="7"/>
        <v>45324</v>
      </c>
      <c r="C223" s="53" t="str">
        <f>IF(ISERROR(VLOOKUP(B223,Оп17_BYN→USD!$C$3:$C$19,1,0)),"Нет","Да")</f>
        <v>Нет</v>
      </c>
      <c r="D223" s="54">
        <f t="shared" si="6"/>
        <v>366</v>
      </c>
      <c r="E223" s="55">
        <f>('Все выпуски'!$D$4*'Все выпуски'!$D$8)*((VLOOKUP(IF(C223="Нет",VLOOKUP(A223,Оп17_BYN→USD!$A$2:$C$19,3,0),VLOOKUP((A223-1),Оп17_BYN→USD!$A$2:$C$19,3,0)),$B$2:$G$1505,5,0)-VLOOKUP(B223,$B$2:$G$1505,5,0))/365+(VLOOKUP(IF(C223="Нет",VLOOKUP(A223,Оп17_BYN→USD!$A$2:$C$19,3,0),VLOOKUP((A223-1),Оп17_BYN→USD!$A$2:$C$19,3,0)),$B$2:$G$1505,6,0)-VLOOKUP(B223,$B$2:$G$1505,6,0))/366)</f>
        <v>3.9830903296366942</v>
      </c>
      <c r="F223" s="54">
        <f>COUNTIF(D224:$D$1505,365)</f>
        <v>949</v>
      </c>
      <c r="G223" s="54">
        <f>COUNTIF(D224:$D$1505,366)</f>
        <v>333</v>
      </c>
      <c r="H223" s="50"/>
    </row>
    <row r="224" spans="1:8" x14ac:dyDescent="0.25">
      <c r="A224" s="54">
        <f>COUNTIF($C$3:C224,"Да")</f>
        <v>2</v>
      </c>
      <c r="B224" s="53">
        <f t="shared" si="7"/>
        <v>45325</v>
      </c>
      <c r="C224" s="53" t="str">
        <f>IF(ISERROR(VLOOKUP(B224,Оп17_BYN→USD!$C$3:$C$19,1,0)),"Нет","Да")</f>
        <v>Нет</v>
      </c>
      <c r="D224" s="54">
        <f t="shared" si="6"/>
        <v>366</v>
      </c>
      <c r="E224" s="55">
        <f>('Все выпуски'!$D$4*'Все выпуски'!$D$8)*((VLOOKUP(IF(C224="Нет",VLOOKUP(A224,Оп17_BYN→USD!$A$2:$C$19,3,0),VLOOKUP((A224-1),Оп17_BYN→USD!$A$2:$C$19,3,0)),$B$2:$G$1505,5,0)-VLOOKUP(B224,$B$2:$G$1505,5,0))/365+(VLOOKUP(IF(C224="Нет",VLOOKUP(A224,Оп17_BYN→USD!$A$2:$C$19,3,0),VLOOKUP((A224-1),Оп17_BYN→USD!$A$2:$C$19,3,0)),$B$2:$G$1505,6,0)-VLOOKUP(B224,$B$2:$G$1505,6,0))/366)</f>
        <v>4.0287952549822688</v>
      </c>
      <c r="F224" s="54">
        <f>COUNTIF(D225:$D$1505,365)</f>
        <v>949</v>
      </c>
      <c r="G224" s="54">
        <f>COUNTIF(D225:$D$1505,366)</f>
        <v>332</v>
      </c>
      <c r="H224" s="50"/>
    </row>
    <row r="225" spans="1:8" x14ac:dyDescent="0.25">
      <c r="A225" s="54">
        <f>COUNTIF($C$3:C225,"Да")</f>
        <v>2</v>
      </c>
      <c r="B225" s="53">
        <f t="shared" si="7"/>
        <v>45326</v>
      </c>
      <c r="C225" s="53" t="str">
        <f>IF(ISERROR(VLOOKUP(B225,Оп17_BYN→USD!$C$3:$C$19,1,0)),"Нет","Да")</f>
        <v>Нет</v>
      </c>
      <c r="D225" s="54">
        <f t="shared" si="6"/>
        <v>366</v>
      </c>
      <c r="E225" s="55">
        <f>('Все выпуски'!$D$4*'Все выпуски'!$D$8)*((VLOOKUP(IF(C225="Нет",VLOOKUP(A225,Оп17_BYN→USD!$A$2:$C$19,3,0),VLOOKUP((A225-1),Оп17_BYN→USD!$A$2:$C$19,3,0)),$B$2:$G$1505,5,0)-VLOOKUP(B225,$B$2:$G$1505,5,0))/365+(VLOOKUP(IF(C225="Нет",VLOOKUP(A225,Оп17_BYN→USD!$A$2:$C$19,3,0),VLOOKUP((A225-1),Оп17_BYN→USD!$A$2:$C$19,3,0)),$B$2:$G$1505,6,0)-VLOOKUP(B225,$B$2:$G$1505,6,0))/366)</f>
        <v>4.0745001803278438</v>
      </c>
      <c r="F225" s="54">
        <f>COUNTIF(D226:$D$1505,365)</f>
        <v>949</v>
      </c>
      <c r="G225" s="54">
        <f>COUNTIF(D226:$D$1505,366)</f>
        <v>331</v>
      </c>
      <c r="H225" s="50"/>
    </row>
    <row r="226" spans="1:8" x14ac:dyDescent="0.25">
      <c r="A226" s="54">
        <f>COUNTIF($C$3:C226,"Да")</f>
        <v>2</v>
      </c>
      <c r="B226" s="53">
        <f t="shared" si="7"/>
        <v>45327</v>
      </c>
      <c r="C226" s="53" t="str">
        <f>IF(ISERROR(VLOOKUP(B226,Оп17_BYN→USD!$C$3:$C$19,1,0)),"Нет","Да")</f>
        <v>Нет</v>
      </c>
      <c r="D226" s="54">
        <f t="shared" si="6"/>
        <v>366</v>
      </c>
      <c r="E226" s="55">
        <f>('Все выпуски'!$D$4*'Все выпуски'!$D$8)*((VLOOKUP(IF(C226="Нет",VLOOKUP(A226,Оп17_BYN→USD!$A$2:$C$19,3,0),VLOOKUP((A226-1),Оп17_BYN→USD!$A$2:$C$19,3,0)),$B$2:$G$1505,5,0)-VLOOKUP(B226,$B$2:$G$1505,5,0))/365+(VLOOKUP(IF(C226="Нет",VLOOKUP(A226,Оп17_BYN→USD!$A$2:$C$19,3,0),VLOOKUP((A226-1),Оп17_BYN→USD!$A$2:$C$19,3,0)),$B$2:$G$1505,6,0)-VLOOKUP(B226,$B$2:$G$1505,6,0))/366)</f>
        <v>4.1202051056734188</v>
      </c>
      <c r="F226" s="54">
        <f>COUNTIF(D227:$D$1505,365)</f>
        <v>949</v>
      </c>
      <c r="G226" s="54">
        <f>COUNTIF(D227:$D$1505,366)</f>
        <v>330</v>
      </c>
      <c r="H226" s="50"/>
    </row>
    <row r="227" spans="1:8" x14ac:dyDescent="0.25">
      <c r="A227" s="54">
        <f>COUNTIF($C$3:C227,"Да")</f>
        <v>2</v>
      </c>
      <c r="B227" s="53">
        <f t="shared" si="7"/>
        <v>45328</v>
      </c>
      <c r="C227" s="53" t="str">
        <f>IF(ISERROR(VLOOKUP(B227,Оп17_BYN→USD!$C$3:$C$19,1,0)),"Нет","Да")</f>
        <v>Нет</v>
      </c>
      <c r="D227" s="54">
        <f t="shared" si="6"/>
        <v>366</v>
      </c>
      <c r="E227" s="55">
        <f>('Все выпуски'!$D$4*'Все выпуски'!$D$8)*((VLOOKUP(IF(C227="Нет",VLOOKUP(A227,Оп17_BYN→USD!$A$2:$C$19,3,0),VLOOKUP((A227-1),Оп17_BYN→USD!$A$2:$C$19,3,0)),$B$2:$G$1505,5,0)-VLOOKUP(B227,$B$2:$G$1505,5,0))/365+(VLOOKUP(IF(C227="Нет",VLOOKUP(A227,Оп17_BYN→USD!$A$2:$C$19,3,0),VLOOKUP((A227-1),Оп17_BYN→USD!$A$2:$C$19,3,0)),$B$2:$G$1505,6,0)-VLOOKUP(B227,$B$2:$G$1505,6,0))/366)</f>
        <v>4.1659100310189938</v>
      </c>
      <c r="F227" s="54">
        <f>COUNTIF(D228:$D$1505,365)</f>
        <v>949</v>
      </c>
      <c r="G227" s="54">
        <f>COUNTIF(D228:$D$1505,366)</f>
        <v>329</v>
      </c>
      <c r="H227" s="50"/>
    </row>
    <row r="228" spans="1:8" x14ac:dyDescent="0.25">
      <c r="A228" s="54">
        <f>COUNTIF($C$3:C228,"Да")</f>
        <v>3</v>
      </c>
      <c r="B228" s="53">
        <f t="shared" si="7"/>
        <v>45329</v>
      </c>
      <c r="C228" s="53" t="str">
        <f>IF(ISERROR(VLOOKUP(B228,Оп17_BYN→USD!$C$3:$C$19,1,0)),"Нет","Да")</f>
        <v>Да</v>
      </c>
      <c r="D228" s="54">
        <f t="shared" si="6"/>
        <v>366</v>
      </c>
      <c r="E228" s="55">
        <f>('Все выпуски'!$D$4*'Все выпуски'!$D$8)*((VLOOKUP(IF(C228="Нет",VLOOKUP(A228,Оп17_BYN→USD!$A$2:$C$19,3,0),VLOOKUP((A228-1),Оп17_BYN→USD!$A$2:$C$19,3,0)),$B$2:$G$1505,5,0)-VLOOKUP(B228,$B$2:$G$1505,5,0))/365+(VLOOKUP(IF(C228="Нет",VLOOKUP(A228,Оп17_BYN→USD!$A$2:$C$19,3,0),VLOOKUP((A228-1),Оп17_BYN→USD!$A$2:$C$19,3,0)),$B$2:$G$1505,6,0)-VLOOKUP(B228,$B$2:$G$1505,6,0))/366)</f>
        <v>4.2116149563645688</v>
      </c>
      <c r="F228" s="54">
        <f>COUNTIF(D229:$D$1505,365)</f>
        <v>949</v>
      </c>
      <c r="G228" s="54">
        <f>COUNTIF(D229:$D$1505,366)</f>
        <v>328</v>
      </c>
      <c r="H228" s="50"/>
    </row>
    <row r="229" spans="1:8" x14ac:dyDescent="0.25">
      <c r="A229" s="54">
        <f>COUNTIF($C$3:C229,"Да")</f>
        <v>3</v>
      </c>
      <c r="B229" s="53">
        <f t="shared" si="7"/>
        <v>45330</v>
      </c>
      <c r="C229" s="53" t="str">
        <f>IF(ISERROR(VLOOKUP(B229,Оп17_BYN→USD!$C$3:$C$19,1,0)),"Нет","Да")</f>
        <v>Нет</v>
      </c>
      <c r="D229" s="54">
        <f t="shared" si="6"/>
        <v>366</v>
      </c>
      <c r="E229" s="55">
        <f>('Все выпуски'!$D$4*'Все выпуски'!$D$8)*((VLOOKUP(IF(C229="Нет",VLOOKUP(A229,Оп17_BYN→USD!$A$2:$C$19,3,0),VLOOKUP((A229-1),Оп17_BYN→USD!$A$2:$C$19,3,0)),$B$2:$G$1505,5,0)-VLOOKUP(B229,$B$2:$G$1505,5,0))/365+(VLOOKUP(IF(C229="Нет",VLOOKUP(A229,Оп17_BYN→USD!$A$2:$C$19,3,0),VLOOKUP((A229-1),Оп17_BYN→USD!$A$2:$C$19,3,0)),$B$2:$G$1505,6,0)-VLOOKUP(B229,$B$2:$G$1505,6,0))/366)</f>
        <v>4.5704925345574944E-2</v>
      </c>
      <c r="F229" s="54">
        <f>COUNTIF(D230:$D$1505,365)</f>
        <v>949</v>
      </c>
      <c r="G229" s="54">
        <f>COUNTIF(D230:$D$1505,366)</f>
        <v>327</v>
      </c>
      <c r="H229" s="50"/>
    </row>
    <row r="230" spans="1:8" x14ac:dyDescent="0.25">
      <c r="A230" s="54">
        <f>COUNTIF($C$3:C230,"Да")</f>
        <v>3</v>
      </c>
      <c r="B230" s="53">
        <f t="shared" si="7"/>
        <v>45331</v>
      </c>
      <c r="C230" s="53" t="str">
        <f>IF(ISERROR(VLOOKUP(B230,Оп17_BYN→USD!$C$3:$C$19,1,0)),"Нет","Да")</f>
        <v>Нет</v>
      </c>
      <c r="D230" s="54">
        <f t="shared" si="6"/>
        <v>366</v>
      </c>
      <c r="E230" s="55">
        <f>('Все выпуски'!$D$4*'Все выпуски'!$D$8)*((VLOOKUP(IF(C230="Нет",VLOOKUP(A230,Оп17_BYN→USD!$A$2:$C$19,3,0),VLOOKUP((A230-1),Оп17_BYN→USD!$A$2:$C$19,3,0)),$B$2:$G$1505,5,0)-VLOOKUP(B230,$B$2:$G$1505,5,0))/365+(VLOOKUP(IF(C230="Нет",VLOOKUP(A230,Оп17_BYN→USD!$A$2:$C$19,3,0),VLOOKUP((A230-1),Оп17_BYN→USD!$A$2:$C$19,3,0)),$B$2:$G$1505,6,0)-VLOOKUP(B230,$B$2:$G$1505,6,0))/366)</f>
        <v>9.1409850691149888E-2</v>
      </c>
      <c r="F230" s="54">
        <f>COUNTIF(D231:$D$1505,365)</f>
        <v>949</v>
      </c>
      <c r="G230" s="54">
        <f>COUNTIF(D231:$D$1505,366)</f>
        <v>326</v>
      </c>
      <c r="H230" s="50"/>
    </row>
    <row r="231" spans="1:8" x14ac:dyDescent="0.25">
      <c r="A231" s="54">
        <f>COUNTIF($C$3:C231,"Да")</f>
        <v>3</v>
      </c>
      <c r="B231" s="53">
        <f t="shared" si="7"/>
        <v>45332</v>
      </c>
      <c r="C231" s="53" t="str">
        <f>IF(ISERROR(VLOOKUP(B231,Оп17_BYN→USD!$C$3:$C$19,1,0)),"Нет","Да")</f>
        <v>Нет</v>
      </c>
      <c r="D231" s="54">
        <f t="shared" si="6"/>
        <v>366</v>
      </c>
      <c r="E231" s="55">
        <f>('Все выпуски'!$D$4*'Все выпуски'!$D$8)*((VLOOKUP(IF(C231="Нет",VLOOKUP(A231,Оп17_BYN→USD!$A$2:$C$19,3,0),VLOOKUP((A231-1),Оп17_BYN→USD!$A$2:$C$19,3,0)),$B$2:$G$1505,5,0)-VLOOKUP(B231,$B$2:$G$1505,5,0))/365+(VLOOKUP(IF(C231="Нет",VLOOKUP(A231,Оп17_BYN→USD!$A$2:$C$19,3,0),VLOOKUP((A231-1),Оп17_BYN→USD!$A$2:$C$19,3,0)),$B$2:$G$1505,6,0)-VLOOKUP(B231,$B$2:$G$1505,6,0))/366)</f>
        <v>0.13711477603672484</v>
      </c>
      <c r="F231" s="54">
        <f>COUNTIF(D232:$D$1505,365)</f>
        <v>949</v>
      </c>
      <c r="G231" s="54">
        <f>COUNTIF(D232:$D$1505,366)</f>
        <v>325</v>
      </c>
      <c r="H231" s="50"/>
    </row>
    <row r="232" spans="1:8" x14ac:dyDescent="0.25">
      <c r="A232" s="54">
        <f>COUNTIF($C$3:C232,"Да")</f>
        <v>3</v>
      </c>
      <c r="B232" s="53">
        <f t="shared" si="7"/>
        <v>45333</v>
      </c>
      <c r="C232" s="53" t="str">
        <f>IF(ISERROR(VLOOKUP(B232,Оп17_BYN→USD!$C$3:$C$19,1,0)),"Нет","Да")</f>
        <v>Нет</v>
      </c>
      <c r="D232" s="54">
        <f t="shared" si="6"/>
        <v>366</v>
      </c>
      <c r="E232" s="55">
        <f>('Все выпуски'!$D$4*'Все выпуски'!$D$8)*((VLOOKUP(IF(C232="Нет",VLOOKUP(A232,Оп17_BYN→USD!$A$2:$C$19,3,0),VLOOKUP((A232-1),Оп17_BYN→USD!$A$2:$C$19,3,0)),$B$2:$G$1505,5,0)-VLOOKUP(B232,$B$2:$G$1505,5,0))/365+(VLOOKUP(IF(C232="Нет",VLOOKUP(A232,Оп17_BYN→USD!$A$2:$C$19,3,0),VLOOKUP((A232-1),Оп17_BYN→USD!$A$2:$C$19,3,0)),$B$2:$G$1505,6,0)-VLOOKUP(B232,$B$2:$G$1505,6,0))/366)</f>
        <v>0.18281970138229978</v>
      </c>
      <c r="F232" s="54">
        <f>COUNTIF(D233:$D$1505,365)</f>
        <v>949</v>
      </c>
      <c r="G232" s="54">
        <f>COUNTIF(D233:$D$1505,366)</f>
        <v>324</v>
      </c>
      <c r="H232" s="50"/>
    </row>
    <row r="233" spans="1:8" x14ac:dyDescent="0.25">
      <c r="A233" s="54">
        <f>COUNTIF($C$3:C233,"Да")</f>
        <v>3</v>
      </c>
      <c r="B233" s="53">
        <f t="shared" si="7"/>
        <v>45334</v>
      </c>
      <c r="C233" s="53" t="str">
        <f>IF(ISERROR(VLOOKUP(B233,Оп17_BYN→USD!$C$3:$C$19,1,0)),"Нет","Да")</f>
        <v>Нет</v>
      </c>
      <c r="D233" s="54">
        <f t="shared" si="6"/>
        <v>366</v>
      </c>
      <c r="E233" s="55">
        <f>('Все выпуски'!$D$4*'Все выпуски'!$D$8)*((VLOOKUP(IF(C233="Нет",VLOOKUP(A233,Оп17_BYN→USD!$A$2:$C$19,3,0),VLOOKUP((A233-1),Оп17_BYN→USD!$A$2:$C$19,3,0)),$B$2:$G$1505,5,0)-VLOOKUP(B233,$B$2:$G$1505,5,0))/365+(VLOOKUP(IF(C233="Нет",VLOOKUP(A233,Оп17_BYN→USD!$A$2:$C$19,3,0),VLOOKUP((A233-1),Оп17_BYN→USD!$A$2:$C$19,3,0)),$B$2:$G$1505,6,0)-VLOOKUP(B233,$B$2:$G$1505,6,0))/366)</f>
        <v>0.22852462672787471</v>
      </c>
      <c r="F233" s="54">
        <f>COUNTIF(D234:$D$1505,365)</f>
        <v>949</v>
      </c>
      <c r="G233" s="54">
        <f>COUNTIF(D234:$D$1505,366)</f>
        <v>323</v>
      </c>
      <c r="H233" s="50"/>
    </row>
    <row r="234" spans="1:8" x14ac:dyDescent="0.25">
      <c r="A234" s="54">
        <f>COUNTIF($C$3:C234,"Да")</f>
        <v>3</v>
      </c>
      <c r="B234" s="53">
        <f t="shared" si="7"/>
        <v>45335</v>
      </c>
      <c r="C234" s="53" t="str">
        <f>IF(ISERROR(VLOOKUP(B234,Оп17_BYN→USD!$C$3:$C$19,1,0)),"Нет","Да")</f>
        <v>Нет</v>
      </c>
      <c r="D234" s="54">
        <f t="shared" si="6"/>
        <v>366</v>
      </c>
      <c r="E234" s="55">
        <f>('Все выпуски'!$D$4*'Все выпуски'!$D$8)*((VLOOKUP(IF(C234="Нет",VLOOKUP(A234,Оп17_BYN→USD!$A$2:$C$19,3,0),VLOOKUP((A234-1),Оп17_BYN→USD!$A$2:$C$19,3,0)),$B$2:$G$1505,5,0)-VLOOKUP(B234,$B$2:$G$1505,5,0))/365+(VLOOKUP(IF(C234="Нет",VLOOKUP(A234,Оп17_BYN→USD!$A$2:$C$19,3,0),VLOOKUP((A234-1),Оп17_BYN→USD!$A$2:$C$19,3,0)),$B$2:$G$1505,6,0)-VLOOKUP(B234,$B$2:$G$1505,6,0))/366)</f>
        <v>0.27422955207344968</v>
      </c>
      <c r="F234" s="54">
        <f>COUNTIF(D235:$D$1505,365)</f>
        <v>949</v>
      </c>
      <c r="G234" s="54">
        <f>COUNTIF(D235:$D$1505,366)</f>
        <v>322</v>
      </c>
      <c r="H234" s="50"/>
    </row>
    <row r="235" spans="1:8" x14ac:dyDescent="0.25">
      <c r="A235" s="54">
        <f>COUNTIF($C$3:C235,"Да")</f>
        <v>3</v>
      </c>
      <c r="B235" s="53">
        <f t="shared" si="7"/>
        <v>45336</v>
      </c>
      <c r="C235" s="53" t="str">
        <f>IF(ISERROR(VLOOKUP(B235,Оп17_BYN→USD!$C$3:$C$19,1,0)),"Нет","Да")</f>
        <v>Нет</v>
      </c>
      <c r="D235" s="54">
        <f t="shared" si="6"/>
        <v>366</v>
      </c>
      <c r="E235" s="55">
        <f>('Все выпуски'!$D$4*'Все выпуски'!$D$8)*((VLOOKUP(IF(C235="Нет",VLOOKUP(A235,Оп17_BYN→USD!$A$2:$C$19,3,0),VLOOKUP((A235-1),Оп17_BYN→USD!$A$2:$C$19,3,0)),$B$2:$G$1505,5,0)-VLOOKUP(B235,$B$2:$G$1505,5,0))/365+(VLOOKUP(IF(C235="Нет",VLOOKUP(A235,Оп17_BYN→USD!$A$2:$C$19,3,0),VLOOKUP((A235-1),Оп17_BYN→USD!$A$2:$C$19,3,0)),$B$2:$G$1505,6,0)-VLOOKUP(B235,$B$2:$G$1505,6,0))/366)</f>
        <v>0.31993447741902459</v>
      </c>
      <c r="F235" s="54">
        <f>COUNTIF(D236:$D$1505,365)</f>
        <v>949</v>
      </c>
      <c r="G235" s="54">
        <f>COUNTIF(D236:$D$1505,366)</f>
        <v>321</v>
      </c>
      <c r="H235" s="50"/>
    </row>
    <row r="236" spans="1:8" x14ac:dyDescent="0.25">
      <c r="A236" s="54">
        <f>COUNTIF($C$3:C236,"Да")</f>
        <v>3</v>
      </c>
      <c r="B236" s="53">
        <f t="shared" si="7"/>
        <v>45337</v>
      </c>
      <c r="C236" s="53" t="str">
        <f>IF(ISERROR(VLOOKUP(B236,Оп17_BYN→USD!$C$3:$C$19,1,0)),"Нет","Да")</f>
        <v>Нет</v>
      </c>
      <c r="D236" s="54">
        <f t="shared" si="6"/>
        <v>366</v>
      </c>
      <c r="E236" s="55">
        <f>('Все выпуски'!$D$4*'Все выпуски'!$D$8)*((VLOOKUP(IF(C236="Нет",VLOOKUP(A236,Оп17_BYN→USD!$A$2:$C$19,3,0),VLOOKUP((A236-1),Оп17_BYN→USD!$A$2:$C$19,3,0)),$B$2:$G$1505,5,0)-VLOOKUP(B236,$B$2:$G$1505,5,0))/365+(VLOOKUP(IF(C236="Нет",VLOOKUP(A236,Оп17_BYN→USD!$A$2:$C$19,3,0),VLOOKUP((A236-1),Оп17_BYN→USD!$A$2:$C$19,3,0)),$B$2:$G$1505,6,0)-VLOOKUP(B236,$B$2:$G$1505,6,0))/366)</f>
        <v>0.36563940276459955</v>
      </c>
      <c r="F236" s="54">
        <f>COUNTIF(D237:$D$1505,365)</f>
        <v>949</v>
      </c>
      <c r="G236" s="54">
        <f>COUNTIF(D237:$D$1505,366)</f>
        <v>320</v>
      </c>
      <c r="H236" s="50"/>
    </row>
    <row r="237" spans="1:8" x14ac:dyDescent="0.25">
      <c r="A237" s="54">
        <f>COUNTIF($C$3:C237,"Да")</f>
        <v>3</v>
      </c>
      <c r="B237" s="53">
        <f t="shared" si="7"/>
        <v>45338</v>
      </c>
      <c r="C237" s="53" t="str">
        <f>IF(ISERROR(VLOOKUP(B237,Оп17_BYN→USD!$C$3:$C$19,1,0)),"Нет","Да")</f>
        <v>Нет</v>
      </c>
      <c r="D237" s="54">
        <f t="shared" si="6"/>
        <v>366</v>
      </c>
      <c r="E237" s="55">
        <f>('Все выпуски'!$D$4*'Все выпуски'!$D$8)*((VLOOKUP(IF(C237="Нет",VLOOKUP(A237,Оп17_BYN→USD!$A$2:$C$19,3,0),VLOOKUP((A237-1),Оп17_BYN→USD!$A$2:$C$19,3,0)),$B$2:$G$1505,5,0)-VLOOKUP(B237,$B$2:$G$1505,5,0))/365+(VLOOKUP(IF(C237="Нет",VLOOKUP(A237,Оп17_BYN→USD!$A$2:$C$19,3,0),VLOOKUP((A237-1),Оп17_BYN→USD!$A$2:$C$19,3,0)),$B$2:$G$1505,6,0)-VLOOKUP(B237,$B$2:$G$1505,6,0))/366)</f>
        <v>0.41134432811017446</v>
      </c>
      <c r="F237" s="54">
        <f>COUNTIF(D238:$D$1505,365)</f>
        <v>949</v>
      </c>
      <c r="G237" s="54">
        <f>COUNTIF(D238:$D$1505,366)</f>
        <v>319</v>
      </c>
      <c r="H237" s="50"/>
    </row>
    <row r="238" spans="1:8" x14ac:dyDescent="0.25">
      <c r="A238" s="54">
        <f>COUNTIF($C$3:C238,"Да")</f>
        <v>3</v>
      </c>
      <c r="B238" s="53">
        <f t="shared" si="7"/>
        <v>45339</v>
      </c>
      <c r="C238" s="53" t="str">
        <f>IF(ISERROR(VLOOKUP(B238,Оп17_BYN→USD!$C$3:$C$19,1,0)),"Нет","Да")</f>
        <v>Нет</v>
      </c>
      <c r="D238" s="54">
        <f t="shared" si="6"/>
        <v>366</v>
      </c>
      <c r="E238" s="55">
        <f>('Все выпуски'!$D$4*'Все выпуски'!$D$8)*((VLOOKUP(IF(C238="Нет",VLOOKUP(A238,Оп17_BYN→USD!$A$2:$C$19,3,0),VLOOKUP((A238-1),Оп17_BYN→USD!$A$2:$C$19,3,0)),$B$2:$G$1505,5,0)-VLOOKUP(B238,$B$2:$G$1505,5,0))/365+(VLOOKUP(IF(C238="Нет",VLOOKUP(A238,Оп17_BYN→USD!$A$2:$C$19,3,0),VLOOKUP((A238-1),Оп17_BYN→USD!$A$2:$C$19,3,0)),$B$2:$G$1505,6,0)-VLOOKUP(B238,$B$2:$G$1505,6,0))/366)</f>
        <v>0.45704925345574943</v>
      </c>
      <c r="F238" s="54">
        <f>COUNTIF(D239:$D$1505,365)</f>
        <v>949</v>
      </c>
      <c r="G238" s="54">
        <f>COUNTIF(D239:$D$1505,366)</f>
        <v>318</v>
      </c>
      <c r="H238" s="50"/>
    </row>
    <row r="239" spans="1:8" x14ac:dyDescent="0.25">
      <c r="A239" s="54">
        <f>COUNTIF($C$3:C239,"Да")</f>
        <v>3</v>
      </c>
      <c r="B239" s="53">
        <f t="shared" si="7"/>
        <v>45340</v>
      </c>
      <c r="C239" s="53" t="str">
        <f>IF(ISERROR(VLOOKUP(B239,Оп17_BYN→USD!$C$3:$C$19,1,0)),"Нет","Да")</f>
        <v>Нет</v>
      </c>
      <c r="D239" s="54">
        <f t="shared" si="6"/>
        <v>366</v>
      </c>
      <c r="E239" s="55">
        <f>('Все выпуски'!$D$4*'Все выпуски'!$D$8)*((VLOOKUP(IF(C239="Нет",VLOOKUP(A239,Оп17_BYN→USD!$A$2:$C$19,3,0),VLOOKUP((A239-1),Оп17_BYN→USD!$A$2:$C$19,3,0)),$B$2:$G$1505,5,0)-VLOOKUP(B239,$B$2:$G$1505,5,0))/365+(VLOOKUP(IF(C239="Нет",VLOOKUP(A239,Оп17_BYN→USD!$A$2:$C$19,3,0),VLOOKUP((A239-1),Оп17_BYN→USD!$A$2:$C$19,3,0)),$B$2:$G$1505,6,0)-VLOOKUP(B239,$B$2:$G$1505,6,0))/366)</f>
        <v>0.50275417880132434</v>
      </c>
      <c r="F239" s="54">
        <f>COUNTIF(D240:$D$1505,365)</f>
        <v>949</v>
      </c>
      <c r="G239" s="54">
        <f>COUNTIF(D240:$D$1505,366)</f>
        <v>317</v>
      </c>
      <c r="H239" s="50"/>
    </row>
    <row r="240" spans="1:8" x14ac:dyDescent="0.25">
      <c r="A240" s="54">
        <f>COUNTIF($C$3:C240,"Да")</f>
        <v>3</v>
      </c>
      <c r="B240" s="53">
        <f t="shared" si="7"/>
        <v>45341</v>
      </c>
      <c r="C240" s="53" t="str">
        <f>IF(ISERROR(VLOOKUP(B240,Оп17_BYN→USD!$C$3:$C$19,1,0)),"Нет","Да")</f>
        <v>Нет</v>
      </c>
      <c r="D240" s="54">
        <f t="shared" si="6"/>
        <v>366</v>
      </c>
      <c r="E240" s="55">
        <f>('Все выпуски'!$D$4*'Все выпуски'!$D$8)*((VLOOKUP(IF(C240="Нет",VLOOKUP(A240,Оп17_BYN→USD!$A$2:$C$19,3,0),VLOOKUP((A240-1),Оп17_BYN→USD!$A$2:$C$19,3,0)),$B$2:$G$1505,5,0)-VLOOKUP(B240,$B$2:$G$1505,5,0))/365+(VLOOKUP(IF(C240="Нет",VLOOKUP(A240,Оп17_BYN→USD!$A$2:$C$19,3,0),VLOOKUP((A240-1),Оп17_BYN→USD!$A$2:$C$19,3,0)),$B$2:$G$1505,6,0)-VLOOKUP(B240,$B$2:$G$1505,6,0))/366)</f>
        <v>0.54845910414689936</v>
      </c>
      <c r="F240" s="54">
        <f>COUNTIF(D241:$D$1505,365)</f>
        <v>949</v>
      </c>
      <c r="G240" s="54">
        <f>COUNTIF(D241:$D$1505,366)</f>
        <v>316</v>
      </c>
      <c r="H240" s="50"/>
    </row>
    <row r="241" spans="1:8" x14ac:dyDescent="0.25">
      <c r="A241" s="54">
        <f>COUNTIF($C$3:C241,"Да")</f>
        <v>3</v>
      </c>
      <c r="B241" s="53">
        <f t="shared" si="7"/>
        <v>45342</v>
      </c>
      <c r="C241" s="53" t="str">
        <f>IF(ISERROR(VLOOKUP(B241,Оп17_BYN→USD!$C$3:$C$19,1,0)),"Нет","Да")</f>
        <v>Нет</v>
      </c>
      <c r="D241" s="54">
        <f t="shared" si="6"/>
        <v>366</v>
      </c>
      <c r="E241" s="55">
        <f>('Все выпуски'!$D$4*'Все выпуски'!$D$8)*((VLOOKUP(IF(C241="Нет",VLOOKUP(A241,Оп17_BYN→USD!$A$2:$C$19,3,0),VLOOKUP((A241-1),Оп17_BYN→USD!$A$2:$C$19,3,0)),$B$2:$G$1505,5,0)-VLOOKUP(B241,$B$2:$G$1505,5,0))/365+(VLOOKUP(IF(C241="Нет",VLOOKUP(A241,Оп17_BYN→USD!$A$2:$C$19,3,0),VLOOKUP((A241-1),Оп17_BYN→USD!$A$2:$C$19,3,0)),$B$2:$G$1505,6,0)-VLOOKUP(B241,$B$2:$G$1505,6,0))/366)</f>
        <v>0.59416402949247427</v>
      </c>
      <c r="F241" s="54">
        <f>COUNTIF(D242:$D$1505,365)</f>
        <v>949</v>
      </c>
      <c r="G241" s="54">
        <f>COUNTIF(D242:$D$1505,366)</f>
        <v>315</v>
      </c>
      <c r="H241" s="50"/>
    </row>
    <row r="242" spans="1:8" x14ac:dyDescent="0.25">
      <c r="A242" s="54">
        <f>COUNTIF($C$3:C242,"Да")</f>
        <v>3</v>
      </c>
      <c r="B242" s="53">
        <f t="shared" si="7"/>
        <v>45343</v>
      </c>
      <c r="C242" s="53" t="str">
        <f>IF(ISERROR(VLOOKUP(B242,Оп17_BYN→USD!$C$3:$C$19,1,0)),"Нет","Да")</f>
        <v>Нет</v>
      </c>
      <c r="D242" s="54">
        <f t="shared" si="6"/>
        <v>366</v>
      </c>
      <c r="E242" s="55">
        <f>('Все выпуски'!$D$4*'Все выпуски'!$D$8)*((VLOOKUP(IF(C242="Нет",VLOOKUP(A242,Оп17_BYN→USD!$A$2:$C$19,3,0),VLOOKUP((A242-1),Оп17_BYN→USD!$A$2:$C$19,3,0)),$B$2:$G$1505,5,0)-VLOOKUP(B242,$B$2:$G$1505,5,0))/365+(VLOOKUP(IF(C242="Нет",VLOOKUP(A242,Оп17_BYN→USD!$A$2:$C$19,3,0),VLOOKUP((A242-1),Оп17_BYN→USD!$A$2:$C$19,3,0)),$B$2:$G$1505,6,0)-VLOOKUP(B242,$B$2:$G$1505,6,0))/366)</f>
        <v>0.63986895483804918</v>
      </c>
      <c r="F242" s="54">
        <f>COUNTIF(D243:$D$1505,365)</f>
        <v>949</v>
      </c>
      <c r="G242" s="54">
        <f>COUNTIF(D243:$D$1505,366)</f>
        <v>314</v>
      </c>
      <c r="H242" s="50"/>
    </row>
    <row r="243" spans="1:8" x14ac:dyDescent="0.25">
      <c r="A243" s="54">
        <f>COUNTIF($C$3:C243,"Да")</f>
        <v>3</v>
      </c>
      <c r="B243" s="53">
        <f t="shared" si="7"/>
        <v>45344</v>
      </c>
      <c r="C243" s="53" t="str">
        <f>IF(ISERROR(VLOOKUP(B243,Оп17_BYN→USD!$C$3:$C$19,1,0)),"Нет","Да")</f>
        <v>Нет</v>
      </c>
      <c r="D243" s="54">
        <f t="shared" si="6"/>
        <v>366</v>
      </c>
      <c r="E243" s="55">
        <f>('Все выпуски'!$D$4*'Все выпуски'!$D$8)*((VLOOKUP(IF(C243="Нет",VLOOKUP(A243,Оп17_BYN→USD!$A$2:$C$19,3,0),VLOOKUP((A243-1),Оп17_BYN→USD!$A$2:$C$19,3,0)),$B$2:$G$1505,5,0)-VLOOKUP(B243,$B$2:$G$1505,5,0))/365+(VLOOKUP(IF(C243="Нет",VLOOKUP(A243,Оп17_BYN→USD!$A$2:$C$19,3,0),VLOOKUP((A243-1),Оп17_BYN→USD!$A$2:$C$19,3,0)),$B$2:$G$1505,6,0)-VLOOKUP(B243,$B$2:$G$1505,6,0))/366)</f>
        <v>0.68557388018362408</v>
      </c>
      <c r="F243" s="54">
        <f>COUNTIF(D244:$D$1505,365)</f>
        <v>949</v>
      </c>
      <c r="G243" s="54">
        <f>COUNTIF(D244:$D$1505,366)</f>
        <v>313</v>
      </c>
      <c r="H243" s="50"/>
    </row>
    <row r="244" spans="1:8" x14ac:dyDescent="0.25">
      <c r="A244" s="54">
        <f>COUNTIF($C$3:C244,"Да")</f>
        <v>3</v>
      </c>
      <c r="B244" s="53">
        <f t="shared" si="7"/>
        <v>45345</v>
      </c>
      <c r="C244" s="53" t="str">
        <f>IF(ISERROR(VLOOKUP(B244,Оп17_BYN→USD!$C$3:$C$19,1,0)),"Нет","Да")</f>
        <v>Нет</v>
      </c>
      <c r="D244" s="54">
        <f t="shared" si="6"/>
        <v>366</v>
      </c>
      <c r="E244" s="55">
        <f>('Все выпуски'!$D$4*'Все выпуски'!$D$8)*((VLOOKUP(IF(C244="Нет",VLOOKUP(A244,Оп17_BYN→USD!$A$2:$C$19,3,0),VLOOKUP((A244-1),Оп17_BYN→USD!$A$2:$C$19,3,0)),$B$2:$G$1505,5,0)-VLOOKUP(B244,$B$2:$G$1505,5,0))/365+(VLOOKUP(IF(C244="Нет",VLOOKUP(A244,Оп17_BYN→USD!$A$2:$C$19,3,0),VLOOKUP((A244-1),Оп17_BYN→USD!$A$2:$C$19,3,0)),$B$2:$G$1505,6,0)-VLOOKUP(B244,$B$2:$G$1505,6,0))/366)</f>
        <v>0.73127880552919911</v>
      </c>
      <c r="F244" s="54">
        <f>COUNTIF(D245:$D$1505,365)</f>
        <v>949</v>
      </c>
      <c r="G244" s="54">
        <f>COUNTIF(D245:$D$1505,366)</f>
        <v>312</v>
      </c>
      <c r="H244" s="50"/>
    </row>
    <row r="245" spans="1:8" x14ac:dyDescent="0.25">
      <c r="A245" s="54">
        <f>COUNTIF($C$3:C245,"Да")</f>
        <v>3</v>
      </c>
      <c r="B245" s="53">
        <f t="shared" si="7"/>
        <v>45346</v>
      </c>
      <c r="C245" s="53" t="str">
        <f>IF(ISERROR(VLOOKUP(B245,Оп17_BYN→USD!$C$3:$C$19,1,0)),"Нет","Да")</f>
        <v>Нет</v>
      </c>
      <c r="D245" s="54">
        <f t="shared" si="6"/>
        <v>366</v>
      </c>
      <c r="E245" s="55">
        <f>('Все выпуски'!$D$4*'Все выпуски'!$D$8)*((VLOOKUP(IF(C245="Нет",VLOOKUP(A245,Оп17_BYN→USD!$A$2:$C$19,3,0),VLOOKUP((A245-1),Оп17_BYN→USD!$A$2:$C$19,3,0)),$B$2:$G$1505,5,0)-VLOOKUP(B245,$B$2:$G$1505,5,0))/365+(VLOOKUP(IF(C245="Нет",VLOOKUP(A245,Оп17_BYN→USD!$A$2:$C$19,3,0),VLOOKUP((A245-1),Оп17_BYN→USD!$A$2:$C$19,3,0)),$B$2:$G$1505,6,0)-VLOOKUP(B245,$B$2:$G$1505,6,0))/366)</f>
        <v>0.77698373087477413</v>
      </c>
      <c r="F245" s="54">
        <f>COUNTIF(D246:$D$1505,365)</f>
        <v>949</v>
      </c>
      <c r="G245" s="54">
        <f>COUNTIF(D246:$D$1505,366)</f>
        <v>311</v>
      </c>
      <c r="H245" s="50"/>
    </row>
    <row r="246" spans="1:8" x14ac:dyDescent="0.25">
      <c r="A246" s="54">
        <f>COUNTIF($C$3:C246,"Да")</f>
        <v>3</v>
      </c>
      <c r="B246" s="53">
        <f t="shared" si="7"/>
        <v>45347</v>
      </c>
      <c r="C246" s="53" t="str">
        <f>IF(ISERROR(VLOOKUP(B246,Оп17_BYN→USD!$C$3:$C$19,1,0)),"Нет","Да")</f>
        <v>Нет</v>
      </c>
      <c r="D246" s="54">
        <f t="shared" si="6"/>
        <v>366</v>
      </c>
      <c r="E246" s="55">
        <f>('Все выпуски'!$D$4*'Все выпуски'!$D$8)*((VLOOKUP(IF(C246="Нет",VLOOKUP(A246,Оп17_BYN→USD!$A$2:$C$19,3,0),VLOOKUP((A246-1),Оп17_BYN→USD!$A$2:$C$19,3,0)),$B$2:$G$1505,5,0)-VLOOKUP(B246,$B$2:$G$1505,5,0))/365+(VLOOKUP(IF(C246="Нет",VLOOKUP(A246,Оп17_BYN→USD!$A$2:$C$19,3,0),VLOOKUP((A246-1),Оп17_BYN→USD!$A$2:$C$19,3,0)),$B$2:$G$1505,6,0)-VLOOKUP(B246,$B$2:$G$1505,6,0))/366)</f>
        <v>0.82268865622034892</v>
      </c>
      <c r="F246" s="54">
        <f>COUNTIF(D247:$D$1505,365)</f>
        <v>949</v>
      </c>
      <c r="G246" s="54">
        <f>COUNTIF(D247:$D$1505,366)</f>
        <v>310</v>
      </c>
      <c r="H246" s="50"/>
    </row>
    <row r="247" spans="1:8" x14ac:dyDescent="0.25">
      <c r="A247" s="54">
        <f>COUNTIF($C$3:C247,"Да")</f>
        <v>3</v>
      </c>
      <c r="B247" s="53">
        <f t="shared" si="7"/>
        <v>45348</v>
      </c>
      <c r="C247" s="53" t="str">
        <f>IF(ISERROR(VLOOKUP(B247,Оп17_BYN→USD!$C$3:$C$19,1,0)),"Нет","Да")</f>
        <v>Нет</v>
      </c>
      <c r="D247" s="54">
        <f t="shared" si="6"/>
        <v>366</v>
      </c>
      <c r="E247" s="55">
        <f>('Все выпуски'!$D$4*'Все выпуски'!$D$8)*((VLOOKUP(IF(C247="Нет",VLOOKUP(A247,Оп17_BYN→USD!$A$2:$C$19,3,0),VLOOKUP((A247-1),Оп17_BYN→USD!$A$2:$C$19,3,0)),$B$2:$G$1505,5,0)-VLOOKUP(B247,$B$2:$G$1505,5,0))/365+(VLOOKUP(IF(C247="Нет",VLOOKUP(A247,Оп17_BYN→USD!$A$2:$C$19,3,0),VLOOKUP((A247-1),Оп17_BYN→USD!$A$2:$C$19,3,0)),$B$2:$G$1505,6,0)-VLOOKUP(B247,$B$2:$G$1505,6,0))/366)</f>
        <v>0.86839358156592394</v>
      </c>
      <c r="F247" s="54">
        <f>COUNTIF(D248:$D$1505,365)</f>
        <v>949</v>
      </c>
      <c r="G247" s="54">
        <f>COUNTIF(D248:$D$1505,366)</f>
        <v>309</v>
      </c>
      <c r="H247" s="50"/>
    </row>
    <row r="248" spans="1:8" x14ac:dyDescent="0.25">
      <c r="A248" s="54">
        <f>COUNTIF($C$3:C248,"Да")</f>
        <v>3</v>
      </c>
      <c r="B248" s="53">
        <f t="shared" si="7"/>
        <v>45349</v>
      </c>
      <c r="C248" s="53" t="str">
        <f>IF(ISERROR(VLOOKUP(B248,Оп17_BYN→USD!$C$3:$C$19,1,0)),"Нет","Да")</f>
        <v>Нет</v>
      </c>
      <c r="D248" s="54">
        <f t="shared" si="6"/>
        <v>366</v>
      </c>
      <c r="E248" s="55">
        <f>('Все выпуски'!$D$4*'Все выпуски'!$D$8)*((VLOOKUP(IF(C248="Нет",VLOOKUP(A248,Оп17_BYN→USD!$A$2:$C$19,3,0),VLOOKUP((A248-1),Оп17_BYN→USD!$A$2:$C$19,3,0)),$B$2:$G$1505,5,0)-VLOOKUP(B248,$B$2:$G$1505,5,0))/365+(VLOOKUP(IF(C248="Нет",VLOOKUP(A248,Оп17_BYN→USD!$A$2:$C$19,3,0),VLOOKUP((A248-1),Оп17_BYN→USD!$A$2:$C$19,3,0)),$B$2:$G$1505,6,0)-VLOOKUP(B248,$B$2:$G$1505,6,0))/366)</f>
        <v>0.91409850691149885</v>
      </c>
      <c r="F248" s="54">
        <f>COUNTIF(D249:$D$1505,365)</f>
        <v>949</v>
      </c>
      <c r="G248" s="54">
        <f>COUNTIF(D249:$D$1505,366)</f>
        <v>308</v>
      </c>
      <c r="H248" s="50"/>
    </row>
    <row r="249" spans="1:8" x14ac:dyDescent="0.25">
      <c r="A249" s="54">
        <f>COUNTIF($C$3:C249,"Да")</f>
        <v>3</v>
      </c>
      <c r="B249" s="53">
        <f t="shared" si="7"/>
        <v>45350</v>
      </c>
      <c r="C249" s="53" t="str">
        <f>IF(ISERROR(VLOOKUP(B249,Оп17_BYN→USD!$C$3:$C$19,1,0)),"Нет","Да")</f>
        <v>Нет</v>
      </c>
      <c r="D249" s="54">
        <f t="shared" si="6"/>
        <v>366</v>
      </c>
      <c r="E249" s="55">
        <f>('Все выпуски'!$D$4*'Все выпуски'!$D$8)*((VLOOKUP(IF(C249="Нет",VLOOKUP(A249,Оп17_BYN→USD!$A$2:$C$19,3,0),VLOOKUP((A249-1),Оп17_BYN→USD!$A$2:$C$19,3,0)),$B$2:$G$1505,5,0)-VLOOKUP(B249,$B$2:$G$1505,5,0))/365+(VLOOKUP(IF(C249="Нет",VLOOKUP(A249,Оп17_BYN→USD!$A$2:$C$19,3,0),VLOOKUP((A249-1),Оп17_BYN→USD!$A$2:$C$19,3,0)),$B$2:$G$1505,6,0)-VLOOKUP(B249,$B$2:$G$1505,6,0))/366)</f>
        <v>0.95980343225707387</v>
      </c>
      <c r="F249" s="54">
        <f>COUNTIF(D250:$D$1505,365)</f>
        <v>949</v>
      </c>
      <c r="G249" s="54">
        <f>COUNTIF(D250:$D$1505,366)</f>
        <v>307</v>
      </c>
      <c r="H249" s="50"/>
    </row>
    <row r="250" spans="1:8" x14ac:dyDescent="0.25">
      <c r="A250" s="54">
        <f>COUNTIF($C$3:C250,"Да")</f>
        <v>3</v>
      </c>
      <c r="B250" s="53">
        <f t="shared" si="7"/>
        <v>45351</v>
      </c>
      <c r="C250" s="53" t="str">
        <f>IF(ISERROR(VLOOKUP(B250,Оп17_BYN→USD!$C$3:$C$19,1,0)),"Нет","Да")</f>
        <v>Нет</v>
      </c>
      <c r="D250" s="54">
        <f t="shared" si="6"/>
        <v>366</v>
      </c>
      <c r="E250" s="55">
        <f>('Все выпуски'!$D$4*'Все выпуски'!$D$8)*((VLOOKUP(IF(C250="Нет",VLOOKUP(A250,Оп17_BYN→USD!$A$2:$C$19,3,0),VLOOKUP((A250-1),Оп17_BYN→USD!$A$2:$C$19,3,0)),$B$2:$G$1505,5,0)-VLOOKUP(B250,$B$2:$G$1505,5,0))/365+(VLOOKUP(IF(C250="Нет",VLOOKUP(A250,Оп17_BYN→USD!$A$2:$C$19,3,0),VLOOKUP((A250-1),Оп17_BYN→USD!$A$2:$C$19,3,0)),$B$2:$G$1505,6,0)-VLOOKUP(B250,$B$2:$G$1505,6,0))/366)</f>
        <v>1.0055083576026487</v>
      </c>
      <c r="F250" s="54">
        <f>COUNTIF(D251:$D$1505,365)</f>
        <v>949</v>
      </c>
      <c r="G250" s="54">
        <f>COUNTIF(D251:$D$1505,366)</f>
        <v>306</v>
      </c>
      <c r="H250" s="50"/>
    </row>
    <row r="251" spans="1:8" x14ac:dyDescent="0.25">
      <c r="A251" s="54">
        <f>COUNTIF($C$3:C251,"Да")</f>
        <v>3</v>
      </c>
      <c r="B251" s="53">
        <f t="shared" si="7"/>
        <v>45352</v>
      </c>
      <c r="C251" s="53" t="str">
        <f>IF(ISERROR(VLOOKUP(B251,Оп17_BYN→USD!$C$3:$C$19,1,0)),"Нет","Да")</f>
        <v>Нет</v>
      </c>
      <c r="D251" s="54">
        <f t="shared" si="6"/>
        <v>366</v>
      </c>
      <c r="E251" s="55">
        <f>('Все выпуски'!$D$4*'Все выпуски'!$D$8)*((VLOOKUP(IF(C251="Нет",VLOOKUP(A251,Оп17_BYN→USD!$A$2:$C$19,3,0),VLOOKUP((A251-1),Оп17_BYN→USD!$A$2:$C$19,3,0)),$B$2:$G$1505,5,0)-VLOOKUP(B251,$B$2:$G$1505,5,0))/365+(VLOOKUP(IF(C251="Нет",VLOOKUP(A251,Оп17_BYN→USD!$A$2:$C$19,3,0),VLOOKUP((A251-1),Оп17_BYN→USD!$A$2:$C$19,3,0)),$B$2:$G$1505,6,0)-VLOOKUP(B251,$B$2:$G$1505,6,0))/366)</f>
        <v>1.0512132829482237</v>
      </c>
      <c r="F251" s="54">
        <f>COUNTIF(D252:$D$1505,365)</f>
        <v>949</v>
      </c>
      <c r="G251" s="54">
        <f>COUNTIF(D252:$D$1505,366)</f>
        <v>305</v>
      </c>
      <c r="H251" s="50"/>
    </row>
    <row r="252" spans="1:8" x14ac:dyDescent="0.25">
      <c r="A252" s="54">
        <f>COUNTIF($C$3:C252,"Да")</f>
        <v>3</v>
      </c>
      <c r="B252" s="53">
        <f t="shared" si="7"/>
        <v>45353</v>
      </c>
      <c r="C252" s="53" t="str">
        <f>IF(ISERROR(VLOOKUP(B252,Оп17_BYN→USD!$C$3:$C$19,1,0)),"Нет","Да")</f>
        <v>Нет</v>
      </c>
      <c r="D252" s="54">
        <f t="shared" si="6"/>
        <v>366</v>
      </c>
      <c r="E252" s="55">
        <f>('Все выпуски'!$D$4*'Все выпуски'!$D$8)*((VLOOKUP(IF(C252="Нет",VLOOKUP(A252,Оп17_BYN→USD!$A$2:$C$19,3,0),VLOOKUP((A252-1),Оп17_BYN→USD!$A$2:$C$19,3,0)),$B$2:$G$1505,5,0)-VLOOKUP(B252,$B$2:$G$1505,5,0))/365+(VLOOKUP(IF(C252="Нет",VLOOKUP(A252,Оп17_BYN→USD!$A$2:$C$19,3,0),VLOOKUP((A252-1),Оп17_BYN→USD!$A$2:$C$19,3,0)),$B$2:$G$1505,6,0)-VLOOKUP(B252,$B$2:$G$1505,6,0))/366)</f>
        <v>1.0969182082937987</v>
      </c>
      <c r="F252" s="54">
        <f>COUNTIF(D253:$D$1505,365)</f>
        <v>949</v>
      </c>
      <c r="G252" s="54">
        <f>COUNTIF(D253:$D$1505,366)</f>
        <v>304</v>
      </c>
      <c r="H252" s="50"/>
    </row>
    <row r="253" spans="1:8" x14ac:dyDescent="0.25">
      <c r="A253" s="54">
        <f>COUNTIF($C$3:C253,"Да")</f>
        <v>3</v>
      </c>
      <c r="B253" s="53">
        <f t="shared" si="7"/>
        <v>45354</v>
      </c>
      <c r="C253" s="53" t="str">
        <f>IF(ISERROR(VLOOKUP(B253,Оп17_BYN→USD!$C$3:$C$19,1,0)),"Нет","Да")</f>
        <v>Нет</v>
      </c>
      <c r="D253" s="54">
        <f t="shared" si="6"/>
        <v>366</v>
      </c>
      <c r="E253" s="55">
        <f>('Все выпуски'!$D$4*'Все выпуски'!$D$8)*((VLOOKUP(IF(C253="Нет",VLOOKUP(A253,Оп17_BYN→USD!$A$2:$C$19,3,0),VLOOKUP((A253-1),Оп17_BYN→USD!$A$2:$C$19,3,0)),$B$2:$G$1505,5,0)-VLOOKUP(B253,$B$2:$G$1505,5,0))/365+(VLOOKUP(IF(C253="Нет",VLOOKUP(A253,Оп17_BYN→USD!$A$2:$C$19,3,0),VLOOKUP((A253-1),Оп17_BYN→USD!$A$2:$C$19,3,0)),$B$2:$G$1505,6,0)-VLOOKUP(B253,$B$2:$G$1505,6,0))/366)</f>
        <v>1.1426231336393737</v>
      </c>
      <c r="F253" s="54">
        <f>COUNTIF(D254:$D$1505,365)</f>
        <v>949</v>
      </c>
      <c r="G253" s="54">
        <f>COUNTIF(D254:$D$1505,366)</f>
        <v>303</v>
      </c>
      <c r="H253" s="50"/>
    </row>
    <row r="254" spans="1:8" x14ac:dyDescent="0.25">
      <c r="A254" s="54">
        <f>COUNTIF($C$3:C254,"Да")</f>
        <v>3</v>
      </c>
      <c r="B254" s="53">
        <f t="shared" si="7"/>
        <v>45355</v>
      </c>
      <c r="C254" s="53" t="str">
        <f>IF(ISERROR(VLOOKUP(B254,Оп17_BYN→USD!$C$3:$C$19,1,0)),"Нет","Да")</f>
        <v>Нет</v>
      </c>
      <c r="D254" s="54">
        <f t="shared" si="6"/>
        <v>366</v>
      </c>
      <c r="E254" s="55">
        <f>('Все выпуски'!$D$4*'Все выпуски'!$D$8)*((VLOOKUP(IF(C254="Нет",VLOOKUP(A254,Оп17_BYN→USD!$A$2:$C$19,3,0),VLOOKUP((A254-1),Оп17_BYN→USD!$A$2:$C$19,3,0)),$B$2:$G$1505,5,0)-VLOOKUP(B254,$B$2:$G$1505,5,0))/365+(VLOOKUP(IF(C254="Нет",VLOOKUP(A254,Оп17_BYN→USD!$A$2:$C$19,3,0),VLOOKUP((A254-1),Оп17_BYN→USD!$A$2:$C$19,3,0)),$B$2:$G$1505,6,0)-VLOOKUP(B254,$B$2:$G$1505,6,0))/366)</f>
        <v>1.1883280589849485</v>
      </c>
      <c r="F254" s="54">
        <f>COUNTIF(D255:$D$1505,365)</f>
        <v>949</v>
      </c>
      <c r="G254" s="54">
        <f>COUNTIF(D255:$D$1505,366)</f>
        <v>302</v>
      </c>
      <c r="H254" s="50"/>
    </row>
    <row r="255" spans="1:8" x14ac:dyDescent="0.25">
      <c r="A255" s="54">
        <f>COUNTIF($C$3:C255,"Да")</f>
        <v>3</v>
      </c>
      <c r="B255" s="53">
        <f t="shared" si="7"/>
        <v>45356</v>
      </c>
      <c r="C255" s="53" t="str">
        <f>IF(ISERROR(VLOOKUP(B255,Оп17_BYN→USD!$C$3:$C$19,1,0)),"Нет","Да")</f>
        <v>Нет</v>
      </c>
      <c r="D255" s="54">
        <f t="shared" si="6"/>
        <v>366</v>
      </c>
      <c r="E255" s="55">
        <f>('Все выпуски'!$D$4*'Все выпуски'!$D$8)*((VLOOKUP(IF(C255="Нет",VLOOKUP(A255,Оп17_BYN→USD!$A$2:$C$19,3,0),VLOOKUP((A255-1),Оп17_BYN→USD!$A$2:$C$19,3,0)),$B$2:$G$1505,5,0)-VLOOKUP(B255,$B$2:$G$1505,5,0))/365+(VLOOKUP(IF(C255="Нет",VLOOKUP(A255,Оп17_BYN→USD!$A$2:$C$19,3,0),VLOOKUP((A255-1),Оп17_BYN→USD!$A$2:$C$19,3,0)),$B$2:$G$1505,6,0)-VLOOKUP(B255,$B$2:$G$1505,6,0))/366)</f>
        <v>1.2340329843305233</v>
      </c>
      <c r="F255" s="54">
        <f>COUNTIF(D256:$D$1505,365)</f>
        <v>949</v>
      </c>
      <c r="G255" s="54">
        <f>COUNTIF(D256:$D$1505,366)</f>
        <v>301</v>
      </c>
      <c r="H255" s="50"/>
    </row>
    <row r="256" spans="1:8" x14ac:dyDescent="0.25">
      <c r="A256" s="54">
        <f>COUNTIF($C$3:C256,"Да")</f>
        <v>3</v>
      </c>
      <c r="B256" s="53">
        <f t="shared" si="7"/>
        <v>45357</v>
      </c>
      <c r="C256" s="53" t="str">
        <f>IF(ISERROR(VLOOKUP(B256,Оп17_BYN→USD!$C$3:$C$19,1,0)),"Нет","Да")</f>
        <v>Нет</v>
      </c>
      <c r="D256" s="54">
        <f t="shared" si="6"/>
        <v>366</v>
      </c>
      <c r="E256" s="55">
        <f>('Все выпуски'!$D$4*'Все выпуски'!$D$8)*((VLOOKUP(IF(C256="Нет",VLOOKUP(A256,Оп17_BYN→USD!$A$2:$C$19,3,0),VLOOKUP((A256-1),Оп17_BYN→USD!$A$2:$C$19,3,0)),$B$2:$G$1505,5,0)-VLOOKUP(B256,$B$2:$G$1505,5,0))/365+(VLOOKUP(IF(C256="Нет",VLOOKUP(A256,Оп17_BYN→USD!$A$2:$C$19,3,0),VLOOKUP((A256-1),Оп17_BYN→USD!$A$2:$C$19,3,0)),$B$2:$G$1505,6,0)-VLOOKUP(B256,$B$2:$G$1505,6,0))/366)</f>
        <v>1.2797379096760984</v>
      </c>
      <c r="F256" s="54">
        <f>COUNTIF(D257:$D$1505,365)</f>
        <v>949</v>
      </c>
      <c r="G256" s="54">
        <f>COUNTIF(D257:$D$1505,366)</f>
        <v>300</v>
      </c>
      <c r="H256" s="50"/>
    </row>
    <row r="257" spans="1:8" x14ac:dyDescent="0.25">
      <c r="A257" s="54">
        <f>COUNTIF($C$3:C257,"Да")</f>
        <v>3</v>
      </c>
      <c r="B257" s="53">
        <f t="shared" si="7"/>
        <v>45358</v>
      </c>
      <c r="C257" s="53" t="str">
        <f>IF(ISERROR(VLOOKUP(B257,Оп17_BYN→USD!$C$3:$C$19,1,0)),"Нет","Да")</f>
        <v>Нет</v>
      </c>
      <c r="D257" s="54">
        <f t="shared" si="6"/>
        <v>366</v>
      </c>
      <c r="E257" s="55">
        <f>('Все выпуски'!$D$4*'Все выпуски'!$D$8)*((VLOOKUP(IF(C257="Нет",VLOOKUP(A257,Оп17_BYN→USD!$A$2:$C$19,3,0),VLOOKUP((A257-1),Оп17_BYN→USD!$A$2:$C$19,3,0)),$B$2:$G$1505,5,0)-VLOOKUP(B257,$B$2:$G$1505,5,0))/365+(VLOOKUP(IF(C257="Нет",VLOOKUP(A257,Оп17_BYN→USD!$A$2:$C$19,3,0),VLOOKUP((A257-1),Оп17_BYN→USD!$A$2:$C$19,3,0)),$B$2:$G$1505,6,0)-VLOOKUP(B257,$B$2:$G$1505,6,0))/366)</f>
        <v>1.3254428350216734</v>
      </c>
      <c r="F257" s="54">
        <f>COUNTIF(D258:$D$1505,365)</f>
        <v>949</v>
      </c>
      <c r="G257" s="54">
        <f>COUNTIF(D258:$D$1505,366)</f>
        <v>299</v>
      </c>
      <c r="H257" s="50"/>
    </row>
    <row r="258" spans="1:8" x14ac:dyDescent="0.25">
      <c r="A258" s="54">
        <f>COUNTIF($C$3:C258,"Да")</f>
        <v>3</v>
      </c>
      <c r="B258" s="53">
        <f t="shared" si="7"/>
        <v>45359</v>
      </c>
      <c r="C258" s="53" t="str">
        <f>IF(ISERROR(VLOOKUP(B258,Оп17_BYN→USD!$C$3:$C$19,1,0)),"Нет","Да")</f>
        <v>Нет</v>
      </c>
      <c r="D258" s="54">
        <f t="shared" si="6"/>
        <v>366</v>
      </c>
      <c r="E258" s="55">
        <f>('Все выпуски'!$D$4*'Все выпуски'!$D$8)*((VLOOKUP(IF(C258="Нет",VLOOKUP(A258,Оп17_BYN→USD!$A$2:$C$19,3,0),VLOOKUP((A258-1),Оп17_BYN→USD!$A$2:$C$19,3,0)),$B$2:$G$1505,5,0)-VLOOKUP(B258,$B$2:$G$1505,5,0))/365+(VLOOKUP(IF(C258="Нет",VLOOKUP(A258,Оп17_BYN→USD!$A$2:$C$19,3,0),VLOOKUP((A258-1),Оп17_BYN→USD!$A$2:$C$19,3,0)),$B$2:$G$1505,6,0)-VLOOKUP(B258,$B$2:$G$1505,6,0))/366)</f>
        <v>1.3711477603672482</v>
      </c>
      <c r="F258" s="54">
        <f>COUNTIF(D259:$D$1505,365)</f>
        <v>949</v>
      </c>
      <c r="G258" s="54">
        <f>COUNTIF(D259:$D$1505,366)</f>
        <v>298</v>
      </c>
      <c r="H258" s="50"/>
    </row>
    <row r="259" spans="1:8" x14ac:dyDescent="0.25">
      <c r="A259" s="54">
        <f>COUNTIF($C$3:C259,"Да")</f>
        <v>3</v>
      </c>
      <c r="B259" s="53">
        <f t="shared" si="7"/>
        <v>45360</v>
      </c>
      <c r="C259" s="53" t="str">
        <f>IF(ISERROR(VLOOKUP(B259,Оп17_BYN→USD!$C$3:$C$19,1,0)),"Нет","Да")</f>
        <v>Нет</v>
      </c>
      <c r="D259" s="54">
        <f t="shared" si="6"/>
        <v>366</v>
      </c>
      <c r="E259" s="55">
        <f>('Все выпуски'!$D$4*'Все выпуски'!$D$8)*((VLOOKUP(IF(C259="Нет",VLOOKUP(A259,Оп17_BYN→USD!$A$2:$C$19,3,0),VLOOKUP((A259-1),Оп17_BYN→USD!$A$2:$C$19,3,0)),$B$2:$G$1505,5,0)-VLOOKUP(B259,$B$2:$G$1505,5,0))/365+(VLOOKUP(IF(C259="Нет",VLOOKUP(A259,Оп17_BYN→USD!$A$2:$C$19,3,0),VLOOKUP((A259-1),Оп17_BYN→USD!$A$2:$C$19,3,0)),$B$2:$G$1505,6,0)-VLOOKUP(B259,$B$2:$G$1505,6,0))/366)</f>
        <v>1.4168526857128232</v>
      </c>
      <c r="F259" s="54">
        <f>COUNTIF(D260:$D$1505,365)</f>
        <v>949</v>
      </c>
      <c r="G259" s="54">
        <f>COUNTIF(D260:$D$1505,366)</f>
        <v>297</v>
      </c>
      <c r="H259" s="50"/>
    </row>
    <row r="260" spans="1:8" x14ac:dyDescent="0.25">
      <c r="A260" s="54">
        <f>COUNTIF($C$3:C260,"Да")</f>
        <v>3</v>
      </c>
      <c r="B260" s="53">
        <f t="shared" si="7"/>
        <v>45361</v>
      </c>
      <c r="C260" s="53" t="str">
        <f>IF(ISERROR(VLOOKUP(B260,Оп17_BYN→USD!$C$3:$C$19,1,0)),"Нет","Да")</f>
        <v>Нет</v>
      </c>
      <c r="D260" s="54">
        <f t="shared" ref="D260:D323" si="8">IF(MOD(YEAR(B260),4)=0,366,365)</f>
        <v>366</v>
      </c>
      <c r="E260" s="55">
        <f>('Все выпуски'!$D$4*'Все выпуски'!$D$8)*((VLOOKUP(IF(C260="Нет",VLOOKUP(A260,Оп17_BYN→USD!$A$2:$C$19,3,0),VLOOKUP((A260-1),Оп17_BYN→USD!$A$2:$C$19,3,0)),$B$2:$G$1505,5,0)-VLOOKUP(B260,$B$2:$G$1505,5,0))/365+(VLOOKUP(IF(C260="Нет",VLOOKUP(A260,Оп17_BYN→USD!$A$2:$C$19,3,0),VLOOKUP((A260-1),Оп17_BYN→USD!$A$2:$C$19,3,0)),$B$2:$G$1505,6,0)-VLOOKUP(B260,$B$2:$G$1505,6,0))/366)</f>
        <v>1.4625576110583982</v>
      </c>
      <c r="F260" s="54">
        <f>COUNTIF(D261:$D$1505,365)</f>
        <v>949</v>
      </c>
      <c r="G260" s="54">
        <f>COUNTIF(D261:$D$1505,366)</f>
        <v>296</v>
      </c>
      <c r="H260" s="50"/>
    </row>
    <row r="261" spans="1:8" x14ac:dyDescent="0.25">
      <c r="A261" s="54">
        <f>COUNTIF($C$3:C261,"Да")</f>
        <v>3</v>
      </c>
      <c r="B261" s="53">
        <f t="shared" ref="B261:B324" si="9">B260+1</f>
        <v>45362</v>
      </c>
      <c r="C261" s="53" t="str">
        <f>IF(ISERROR(VLOOKUP(B261,Оп17_BYN→USD!$C$3:$C$19,1,0)),"Нет","Да")</f>
        <v>Нет</v>
      </c>
      <c r="D261" s="54">
        <f t="shared" si="8"/>
        <v>366</v>
      </c>
      <c r="E261" s="55">
        <f>('Все выпуски'!$D$4*'Все выпуски'!$D$8)*((VLOOKUP(IF(C261="Нет",VLOOKUP(A261,Оп17_BYN→USD!$A$2:$C$19,3,0),VLOOKUP((A261-1),Оп17_BYN→USD!$A$2:$C$19,3,0)),$B$2:$G$1505,5,0)-VLOOKUP(B261,$B$2:$G$1505,5,0))/365+(VLOOKUP(IF(C261="Нет",VLOOKUP(A261,Оп17_BYN→USD!$A$2:$C$19,3,0),VLOOKUP((A261-1),Оп17_BYN→USD!$A$2:$C$19,3,0)),$B$2:$G$1505,6,0)-VLOOKUP(B261,$B$2:$G$1505,6,0))/366)</f>
        <v>1.5082625364039732</v>
      </c>
      <c r="F261" s="54">
        <f>COUNTIF(D262:$D$1505,365)</f>
        <v>949</v>
      </c>
      <c r="G261" s="54">
        <f>COUNTIF(D262:$D$1505,366)</f>
        <v>295</v>
      </c>
      <c r="H261" s="50"/>
    </row>
    <row r="262" spans="1:8" x14ac:dyDescent="0.25">
      <c r="A262" s="54">
        <f>COUNTIF($C$3:C262,"Да")</f>
        <v>3</v>
      </c>
      <c r="B262" s="53">
        <f t="shared" si="9"/>
        <v>45363</v>
      </c>
      <c r="C262" s="53" t="str">
        <f>IF(ISERROR(VLOOKUP(B262,Оп17_BYN→USD!$C$3:$C$19,1,0)),"Нет","Да")</f>
        <v>Нет</v>
      </c>
      <c r="D262" s="54">
        <f t="shared" si="8"/>
        <v>366</v>
      </c>
      <c r="E262" s="55">
        <f>('Все выпуски'!$D$4*'Все выпуски'!$D$8)*((VLOOKUP(IF(C262="Нет",VLOOKUP(A262,Оп17_BYN→USD!$A$2:$C$19,3,0),VLOOKUP((A262-1),Оп17_BYN→USD!$A$2:$C$19,3,0)),$B$2:$G$1505,5,0)-VLOOKUP(B262,$B$2:$G$1505,5,0))/365+(VLOOKUP(IF(C262="Нет",VLOOKUP(A262,Оп17_BYN→USD!$A$2:$C$19,3,0),VLOOKUP((A262-1),Оп17_BYN→USD!$A$2:$C$19,3,0)),$B$2:$G$1505,6,0)-VLOOKUP(B262,$B$2:$G$1505,6,0))/366)</f>
        <v>1.5539674617495483</v>
      </c>
      <c r="F262" s="54">
        <f>COUNTIF(D263:$D$1505,365)</f>
        <v>949</v>
      </c>
      <c r="G262" s="54">
        <f>COUNTIF(D263:$D$1505,366)</f>
        <v>294</v>
      </c>
      <c r="H262" s="50"/>
    </row>
    <row r="263" spans="1:8" x14ac:dyDescent="0.25">
      <c r="A263" s="54">
        <f>COUNTIF($C$3:C263,"Да")</f>
        <v>3</v>
      </c>
      <c r="B263" s="53">
        <f t="shared" si="9"/>
        <v>45364</v>
      </c>
      <c r="C263" s="53" t="str">
        <f>IF(ISERROR(VLOOKUP(B263,Оп17_BYN→USD!$C$3:$C$19,1,0)),"Нет","Да")</f>
        <v>Нет</v>
      </c>
      <c r="D263" s="54">
        <f t="shared" si="8"/>
        <v>366</v>
      </c>
      <c r="E263" s="55">
        <f>('Все выпуски'!$D$4*'Все выпуски'!$D$8)*((VLOOKUP(IF(C263="Нет",VLOOKUP(A263,Оп17_BYN→USD!$A$2:$C$19,3,0),VLOOKUP((A263-1),Оп17_BYN→USD!$A$2:$C$19,3,0)),$B$2:$G$1505,5,0)-VLOOKUP(B263,$B$2:$G$1505,5,0))/365+(VLOOKUP(IF(C263="Нет",VLOOKUP(A263,Оп17_BYN→USD!$A$2:$C$19,3,0),VLOOKUP((A263-1),Оп17_BYN→USD!$A$2:$C$19,3,0)),$B$2:$G$1505,6,0)-VLOOKUP(B263,$B$2:$G$1505,6,0))/366)</f>
        <v>1.5996723870951228</v>
      </c>
      <c r="F263" s="54">
        <f>COUNTIF(D264:$D$1505,365)</f>
        <v>949</v>
      </c>
      <c r="G263" s="54">
        <f>COUNTIF(D264:$D$1505,366)</f>
        <v>293</v>
      </c>
      <c r="H263" s="50"/>
    </row>
    <row r="264" spans="1:8" x14ac:dyDescent="0.25">
      <c r="A264" s="54">
        <f>COUNTIF($C$3:C264,"Да")</f>
        <v>3</v>
      </c>
      <c r="B264" s="53">
        <f t="shared" si="9"/>
        <v>45365</v>
      </c>
      <c r="C264" s="53" t="str">
        <f>IF(ISERROR(VLOOKUP(B264,Оп17_BYN→USD!$C$3:$C$19,1,0)),"Нет","Да")</f>
        <v>Нет</v>
      </c>
      <c r="D264" s="54">
        <f t="shared" si="8"/>
        <v>366</v>
      </c>
      <c r="E264" s="55">
        <f>('Все выпуски'!$D$4*'Все выпуски'!$D$8)*((VLOOKUP(IF(C264="Нет",VLOOKUP(A264,Оп17_BYN→USD!$A$2:$C$19,3,0),VLOOKUP((A264-1),Оп17_BYN→USD!$A$2:$C$19,3,0)),$B$2:$G$1505,5,0)-VLOOKUP(B264,$B$2:$G$1505,5,0))/365+(VLOOKUP(IF(C264="Нет",VLOOKUP(A264,Оп17_BYN→USD!$A$2:$C$19,3,0),VLOOKUP((A264-1),Оп17_BYN→USD!$A$2:$C$19,3,0)),$B$2:$G$1505,6,0)-VLOOKUP(B264,$B$2:$G$1505,6,0))/366)</f>
        <v>1.6453773124406978</v>
      </c>
      <c r="F264" s="54">
        <f>COUNTIF(D265:$D$1505,365)</f>
        <v>949</v>
      </c>
      <c r="G264" s="54">
        <f>COUNTIF(D265:$D$1505,366)</f>
        <v>292</v>
      </c>
      <c r="H264" s="50"/>
    </row>
    <row r="265" spans="1:8" x14ac:dyDescent="0.25">
      <c r="A265" s="54">
        <f>COUNTIF($C$3:C265,"Да")</f>
        <v>3</v>
      </c>
      <c r="B265" s="53">
        <f t="shared" si="9"/>
        <v>45366</v>
      </c>
      <c r="C265" s="53" t="str">
        <f>IF(ISERROR(VLOOKUP(B265,Оп17_BYN→USD!$C$3:$C$19,1,0)),"Нет","Да")</f>
        <v>Нет</v>
      </c>
      <c r="D265" s="54">
        <f t="shared" si="8"/>
        <v>366</v>
      </c>
      <c r="E265" s="55">
        <f>('Все выпуски'!$D$4*'Все выпуски'!$D$8)*((VLOOKUP(IF(C265="Нет",VLOOKUP(A265,Оп17_BYN→USD!$A$2:$C$19,3,0),VLOOKUP((A265-1),Оп17_BYN→USD!$A$2:$C$19,3,0)),$B$2:$G$1505,5,0)-VLOOKUP(B265,$B$2:$G$1505,5,0))/365+(VLOOKUP(IF(C265="Нет",VLOOKUP(A265,Оп17_BYN→USD!$A$2:$C$19,3,0),VLOOKUP((A265-1),Оп17_BYN→USD!$A$2:$C$19,3,0)),$B$2:$G$1505,6,0)-VLOOKUP(B265,$B$2:$G$1505,6,0))/366)</f>
        <v>1.6910822377862729</v>
      </c>
      <c r="F265" s="54">
        <f>COUNTIF(D266:$D$1505,365)</f>
        <v>949</v>
      </c>
      <c r="G265" s="54">
        <f>COUNTIF(D266:$D$1505,366)</f>
        <v>291</v>
      </c>
      <c r="H265" s="50"/>
    </row>
    <row r="266" spans="1:8" x14ac:dyDescent="0.25">
      <c r="A266" s="54">
        <f>COUNTIF($C$3:C266,"Да")</f>
        <v>3</v>
      </c>
      <c r="B266" s="53">
        <f t="shared" si="9"/>
        <v>45367</v>
      </c>
      <c r="C266" s="53" t="str">
        <f>IF(ISERROR(VLOOKUP(B266,Оп17_BYN→USD!$C$3:$C$19,1,0)),"Нет","Да")</f>
        <v>Нет</v>
      </c>
      <c r="D266" s="54">
        <f t="shared" si="8"/>
        <v>366</v>
      </c>
      <c r="E266" s="55">
        <f>('Все выпуски'!$D$4*'Все выпуски'!$D$8)*((VLOOKUP(IF(C266="Нет",VLOOKUP(A266,Оп17_BYN→USD!$A$2:$C$19,3,0),VLOOKUP((A266-1),Оп17_BYN→USD!$A$2:$C$19,3,0)),$B$2:$G$1505,5,0)-VLOOKUP(B266,$B$2:$G$1505,5,0))/365+(VLOOKUP(IF(C266="Нет",VLOOKUP(A266,Оп17_BYN→USD!$A$2:$C$19,3,0),VLOOKUP((A266-1),Оп17_BYN→USD!$A$2:$C$19,3,0)),$B$2:$G$1505,6,0)-VLOOKUP(B266,$B$2:$G$1505,6,0))/366)</f>
        <v>1.7367871631318479</v>
      </c>
      <c r="F266" s="54">
        <f>COUNTIF(D267:$D$1505,365)</f>
        <v>949</v>
      </c>
      <c r="G266" s="54">
        <f>COUNTIF(D267:$D$1505,366)</f>
        <v>290</v>
      </c>
      <c r="H266" s="50"/>
    </row>
    <row r="267" spans="1:8" x14ac:dyDescent="0.25">
      <c r="A267" s="54">
        <f>COUNTIF($C$3:C267,"Да")</f>
        <v>3</v>
      </c>
      <c r="B267" s="53">
        <f t="shared" si="9"/>
        <v>45368</v>
      </c>
      <c r="C267" s="53" t="str">
        <f>IF(ISERROR(VLOOKUP(B267,Оп17_BYN→USD!$C$3:$C$19,1,0)),"Нет","Да")</f>
        <v>Нет</v>
      </c>
      <c r="D267" s="54">
        <f t="shared" si="8"/>
        <v>366</v>
      </c>
      <c r="E267" s="55">
        <f>('Все выпуски'!$D$4*'Все выпуски'!$D$8)*((VLOOKUP(IF(C267="Нет",VLOOKUP(A267,Оп17_BYN→USD!$A$2:$C$19,3,0),VLOOKUP((A267-1),Оп17_BYN→USD!$A$2:$C$19,3,0)),$B$2:$G$1505,5,0)-VLOOKUP(B267,$B$2:$G$1505,5,0))/365+(VLOOKUP(IF(C267="Нет",VLOOKUP(A267,Оп17_BYN→USD!$A$2:$C$19,3,0),VLOOKUP((A267-1),Оп17_BYN→USD!$A$2:$C$19,3,0)),$B$2:$G$1505,6,0)-VLOOKUP(B267,$B$2:$G$1505,6,0))/366)</f>
        <v>1.7824920884774227</v>
      </c>
      <c r="F267" s="54">
        <f>COUNTIF(D268:$D$1505,365)</f>
        <v>949</v>
      </c>
      <c r="G267" s="54">
        <f>COUNTIF(D268:$D$1505,366)</f>
        <v>289</v>
      </c>
      <c r="H267" s="50"/>
    </row>
    <row r="268" spans="1:8" x14ac:dyDescent="0.25">
      <c r="A268" s="54">
        <f>COUNTIF($C$3:C268,"Да")</f>
        <v>3</v>
      </c>
      <c r="B268" s="53">
        <f t="shared" si="9"/>
        <v>45369</v>
      </c>
      <c r="C268" s="53" t="str">
        <f>IF(ISERROR(VLOOKUP(B268,Оп17_BYN→USD!$C$3:$C$19,1,0)),"Нет","Да")</f>
        <v>Нет</v>
      </c>
      <c r="D268" s="54">
        <f t="shared" si="8"/>
        <v>366</v>
      </c>
      <c r="E268" s="55">
        <f>('Все выпуски'!$D$4*'Все выпуски'!$D$8)*((VLOOKUP(IF(C268="Нет",VLOOKUP(A268,Оп17_BYN→USD!$A$2:$C$19,3,0),VLOOKUP((A268-1),Оп17_BYN→USD!$A$2:$C$19,3,0)),$B$2:$G$1505,5,0)-VLOOKUP(B268,$B$2:$G$1505,5,0))/365+(VLOOKUP(IF(C268="Нет",VLOOKUP(A268,Оп17_BYN→USD!$A$2:$C$19,3,0),VLOOKUP((A268-1),Оп17_BYN→USD!$A$2:$C$19,3,0)),$B$2:$G$1505,6,0)-VLOOKUP(B268,$B$2:$G$1505,6,0))/366)</f>
        <v>1.8281970138229977</v>
      </c>
      <c r="F268" s="54">
        <f>COUNTIF(D269:$D$1505,365)</f>
        <v>949</v>
      </c>
      <c r="G268" s="54">
        <f>COUNTIF(D269:$D$1505,366)</f>
        <v>288</v>
      </c>
      <c r="H268" s="50"/>
    </row>
    <row r="269" spans="1:8" x14ac:dyDescent="0.25">
      <c r="A269" s="54">
        <f>COUNTIF($C$3:C269,"Да")</f>
        <v>3</v>
      </c>
      <c r="B269" s="53">
        <f t="shared" si="9"/>
        <v>45370</v>
      </c>
      <c r="C269" s="53" t="str">
        <f>IF(ISERROR(VLOOKUP(B269,Оп17_BYN→USD!$C$3:$C$19,1,0)),"Нет","Да")</f>
        <v>Нет</v>
      </c>
      <c r="D269" s="54">
        <f t="shared" si="8"/>
        <v>366</v>
      </c>
      <c r="E269" s="55">
        <f>('Все выпуски'!$D$4*'Все выпуски'!$D$8)*((VLOOKUP(IF(C269="Нет",VLOOKUP(A269,Оп17_BYN→USD!$A$2:$C$19,3,0),VLOOKUP((A269-1),Оп17_BYN→USD!$A$2:$C$19,3,0)),$B$2:$G$1505,5,0)-VLOOKUP(B269,$B$2:$G$1505,5,0))/365+(VLOOKUP(IF(C269="Нет",VLOOKUP(A269,Оп17_BYN→USD!$A$2:$C$19,3,0),VLOOKUP((A269-1),Оп17_BYN→USD!$A$2:$C$19,3,0)),$B$2:$G$1505,6,0)-VLOOKUP(B269,$B$2:$G$1505,6,0))/366)</f>
        <v>1.8739019391685727</v>
      </c>
      <c r="F269" s="54">
        <f>COUNTIF(D270:$D$1505,365)</f>
        <v>949</v>
      </c>
      <c r="G269" s="54">
        <f>COUNTIF(D270:$D$1505,366)</f>
        <v>287</v>
      </c>
      <c r="H269" s="50"/>
    </row>
    <row r="270" spans="1:8" x14ac:dyDescent="0.25">
      <c r="A270" s="54">
        <f>COUNTIF($C$3:C270,"Да")</f>
        <v>3</v>
      </c>
      <c r="B270" s="53">
        <f t="shared" si="9"/>
        <v>45371</v>
      </c>
      <c r="C270" s="53" t="str">
        <f>IF(ISERROR(VLOOKUP(B270,Оп17_BYN→USD!$C$3:$C$19,1,0)),"Нет","Да")</f>
        <v>Нет</v>
      </c>
      <c r="D270" s="54">
        <f t="shared" si="8"/>
        <v>366</v>
      </c>
      <c r="E270" s="55">
        <f>('Все выпуски'!$D$4*'Все выпуски'!$D$8)*((VLOOKUP(IF(C270="Нет",VLOOKUP(A270,Оп17_BYN→USD!$A$2:$C$19,3,0),VLOOKUP((A270-1),Оп17_BYN→USD!$A$2:$C$19,3,0)),$B$2:$G$1505,5,0)-VLOOKUP(B270,$B$2:$G$1505,5,0))/365+(VLOOKUP(IF(C270="Нет",VLOOKUP(A270,Оп17_BYN→USD!$A$2:$C$19,3,0),VLOOKUP((A270-1),Оп17_BYN→USD!$A$2:$C$19,3,0)),$B$2:$G$1505,6,0)-VLOOKUP(B270,$B$2:$G$1505,6,0))/366)</f>
        <v>1.9196068645141477</v>
      </c>
      <c r="F270" s="54">
        <f>COUNTIF(D271:$D$1505,365)</f>
        <v>949</v>
      </c>
      <c r="G270" s="54">
        <f>COUNTIF(D271:$D$1505,366)</f>
        <v>286</v>
      </c>
      <c r="H270" s="50"/>
    </row>
    <row r="271" spans="1:8" x14ac:dyDescent="0.25">
      <c r="A271" s="54">
        <f>COUNTIF($C$3:C271,"Да")</f>
        <v>3</v>
      </c>
      <c r="B271" s="53">
        <f t="shared" si="9"/>
        <v>45372</v>
      </c>
      <c r="C271" s="53" t="str">
        <f>IF(ISERROR(VLOOKUP(B271,Оп17_BYN→USD!$C$3:$C$19,1,0)),"Нет","Да")</f>
        <v>Нет</v>
      </c>
      <c r="D271" s="54">
        <f t="shared" si="8"/>
        <v>366</v>
      </c>
      <c r="E271" s="55">
        <f>('Все выпуски'!$D$4*'Все выпуски'!$D$8)*((VLOOKUP(IF(C271="Нет",VLOOKUP(A271,Оп17_BYN→USD!$A$2:$C$19,3,0),VLOOKUP((A271-1),Оп17_BYN→USD!$A$2:$C$19,3,0)),$B$2:$G$1505,5,0)-VLOOKUP(B271,$B$2:$G$1505,5,0))/365+(VLOOKUP(IF(C271="Нет",VLOOKUP(A271,Оп17_BYN→USD!$A$2:$C$19,3,0),VLOOKUP((A271-1),Оп17_BYN→USD!$A$2:$C$19,3,0)),$B$2:$G$1505,6,0)-VLOOKUP(B271,$B$2:$G$1505,6,0))/366)</f>
        <v>1.9653117898597225</v>
      </c>
      <c r="F271" s="54">
        <f>COUNTIF(D272:$D$1505,365)</f>
        <v>949</v>
      </c>
      <c r="G271" s="54">
        <f>COUNTIF(D272:$D$1505,366)</f>
        <v>285</v>
      </c>
      <c r="H271" s="50"/>
    </row>
    <row r="272" spans="1:8" x14ac:dyDescent="0.25">
      <c r="A272" s="54">
        <f>COUNTIF($C$3:C272,"Да")</f>
        <v>3</v>
      </c>
      <c r="B272" s="53">
        <f t="shared" si="9"/>
        <v>45373</v>
      </c>
      <c r="C272" s="53" t="str">
        <f>IF(ISERROR(VLOOKUP(B272,Оп17_BYN→USD!$C$3:$C$19,1,0)),"Нет","Да")</f>
        <v>Нет</v>
      </c>
      <c r="D272" s="54">
        <f t="shared" si="8"/>
        <v>366</v>
      </c>
      <c r="E272" s="55">
        <f>('Все выпуски'!$D$4*'Все выпуски'!$D$8)*((VLOOKUP(IF(C272="Нет",VLOOKUP(A272,Оп17_BYN→USD!$A$2:$C$19,3,0),VLOOKUP((A272-1),Оп17_BYN→USD!$A$2:$C$19,3,0)),$B$2:$G$1505,5,0)-VLOOKUP(B272,$B$2:$G$1505,5,0))/365+(VLOOKUP(IF(C272="Нет",VLOOKUP(A272,Оп17_BYN→USD!$A$2:$C$19,3,0),VLOOKUP((A272-1),Оп17_BYN→USD!$A$2:$C$19,3,0)),$B$2:$G$1505,6,0)-VLOOKUP(B272,$B$2:$G$1505,6,0))/366)</f>
        <v>2.0110167152052973</v>
      </c>
      <c r="F272" s="54">
        <f>COUNTIF(D273:$D$1505,365)</f>
        <v>949</v>
      </c>
      <c r="G272" s="54">
        <f>COUNTIF(D273:$D$1505,366)</f>
        <v>284</v>
      </c>
      <c r="H272" s="50"/>
    </row>
    <row r="273" spans="1:8" x14ac:dyDescent="0.25">
      <c r="A273" s="54">
        <f>COUNTIF($C$3:C273,"Да")</f>
        <v>3</v>
      </c>
      <c r="B273" s="53">
        <f t="shared" si="9"/>
        <v>45374</v>
      </c>
      <c r="C273" s="53" t="str">
        <f>IF(ISERROR(VLOOKUP(B273,Оп17_BYN→USD!$C$3:$C$19,1,0)),"Нет","Да")</f>
        <v>Нет</v>
      </c>
      <c r="D273" s="54">
        <f t="shared" si="8"/>
        <v>366</v>
      </c>
      <c r="E273" s="55">
        <f>('Все выпуски'!$D$4*'Все выпуски'!$D$8)*((VLOOKUP(IF(C273="Нет",VLOOKUP(A273,Оп17_BYN→USD!$A$2:$C$19,3,0),VLOOKUP((A273-1),Оп17_BYN→USD!$A$2:$C$19,3,0)),$B$2:$G$1505,5,0)-VLOOKUP(B273,$B$2:$G$1505,5,0))/365+(VLOOKUP(IF(C273="Нет",VLOOKUP(A273,Оп17_BYN→USD!$A$2:$C$19,3,0),VLOOKUP((A273-1),Оп17_BYN→USD!$A$2:$C$19,3,0)),$B$2:$G$1505,6,0)-VLOOKUP(B273,$B$2:$G$1505,6,0))/366)</f>
        <v>2.0567216405508724</v>
      </c>
      <c r="F273" s="54">
        <f>COUNTIF(D274:$D$1505,365)</f>
        <v>949</v>
      </c>
      <c r="G273" s="54">
        <f>COUNTIF(D274:$D$1505,366)</f>
        <v>283</v>
      </c>
      <c r="H273" s="50"/>
    </row>
    <row r="274" spans="1:8" x14ac:dyDescent="0.25">
      <c r="A274" s="54">
        <f>COUNTIF($C$3:C274,"Да")</f>
        <v>3</v>
      </c>
      <c r="B274" s="53">
        <f t="shared" si="9"/>
        <v>45375</v>
      </c>
      <c r="C274" s="53" t="str">
        <f>IF(ISERROR(VLOOKUP(B274,Оп17_BYN→USD!$C$3:$C$19,1,0)),"Нет","Да")</f>
        <v>Нет</v>
      </c>
      <c r="D274" s="54">
        <f t="shared" si="8"/>
        <v>366</v>
      </c>
      <c r="E274" s="55">
        <f>('Все выпуски'!$D$4*'Все выпуски'!$D$8)*((VLOOKUP(IF(C274="Нет",VLOOKUP(A274,Оп17_BYN→USD!$A$2:$C$19,3,0),VLOOKUP((A274-1),Оп17_BYN→USD!$A$2:$C$19,3,0)),$B$2:$G$1505,5,0)-VLOOKUP(B274,$B$2:$G$1505,5,0))/365+(VLOOKUP(IF(C274="Нет",VLOOKUP(A274,Оп17_BYN→USD!$A$2:$C$19,3,0),VLOOKUP((A274-1),Оп17_BYN→USD!$A$2:$C$19,3,0)),$B$2:$G$1505,6,0)-VLOOKUP(B274,$B$2:$G$1505,6,0))/366)</f>
        <v>2.1024265658964474</v>
      </c>
      <c r="F274" s="54">
        <f>COUNTIF(D275:$D$1505,365)</f>
        <v>949</v>
      </c>
      <c r="G274" s="54">
        <f>COUNTIF(D275:$D$1505,366)</f>
        <v>282</v>
      </c>
      <c r="H274" s="50"/>
    </row>
    <row r="275" spans="1:8" x14ac:dyDescent="0.25">
      <c r="A275" s="54">
        <f>COUNTIF($C$3:C275,"Да")</f>
        <v>3</v>
      </c>
      <c r="B275" s="53">
        <f t="shared" si="9"/>
        <v>45376</v>
      </c>
      <c r="C275" s="53" t="str">
        <f>IF(ISERROR(VLOOKUP(B275,Оп17_BYN→USD!$C$3:$C$19,1,0)),"Нет","Да")</f>
        <v>Нет</v>
      </c>
      <c r="D275" s="54">
        <f t="shared" si="8"/>
        <v>366</v>
      </c>
      <c r="E275" s="55">
        <f>('Все выпуски'!$D$4*'Все выпуски'!$D$8)*((VLOOKUP(IF(C275="Нет",VLOOKUP(A275,Оп17_BYN→USD!$A$2:$C$19,3,0),VLOOKUP((A275-1),Оп17_BYN→USD!$A$2:$C$19,3,0)),$B$2:$G$1505,5,0)-VLOOKUP(B275,$B$2:$G$1505,5,0))/365+(VLOOKUP(IF(C275="Нет",VLOOKUP(A275,Оп17_BYN→USD!$A$2:$C$19,3,0),VLOOKUP((A275-1),Оп17_BYN→USD!$A$2:$C$19,3,0)),$B$2:$G$1505,6,0)-VLOOKUP(B275,$B$2:$G$1505,6,0))/366)</f>
        <v>2.1481314912420224</v>
      </c>
      <c r="F275" s="54">
        <f>COUNTIF(D276:$D$1505,365)</f>
        <v>949</v>
      </c>
      <c r="G275" s="54">
        <f>COUNTIF(D276:$D$1505,366)</f>
        <v>281</v>
      </c>
      <c r="H275" s="50"/>
    </row>
    <row r="276" spans="1:8" x14ac:dyDescent="0.25">
      <c r="A276" s="54">
        <f>COUNTIF($C$3:C276,"Да")</f>
        <v>3</v>
      </c>
      <c r="B276" s="53">
        <f t="shared" si="9"/>
        <v>45377</v>
      </c>
      <c r="C276" s="53" t="str">
        <f>IF(ISERROR(VLOOKUP(B276,Оп17_BYN→USD!$C$3:$C$19,1,0)),"Нет","Да")</f>
        <v>Нет</v>
      </c>
      <c r="D276" s="54">
        <f t="shared" si="8"/>
        <v>366</v>
      </c>
      <c r="E276" s="55">
        <f>('Все выпуски'!$D$4*'Все выпуски'!$D$8)*((VLOOKUP(IF(C276="Нет",VLOOKUP(A276,Оп17_BYN→USD!$A$2:$C$19,3,0),VLOOKUP((A276-1),Оп17_BYN→USD!$A$2:$C$19,3,0)),$B$2:$G$1505,5,0)-VLOOKUP(B276,$B$2:$G$1505,5,0))/365+(VLOOKUP(IF(C276="Нет",VLOOKUP(A276,Оп17_BYN→USD!$A$2:$C$19,3,0),VLOOKUP((A276-1),Оп17_BYN→USD!$A$2:$C$19,3,0)),$B$2:$G$1505,6,0)-VLOOKUP(B276,$B$2:$G$1505,6,0))/366)</f>
        <v>2.1938364165875974</v>
      </c>
      <c r="F276" s="54">
        <f>COUNTIF(D277:$D$1505,365)</f>
        <v>949</v>
      </c>
      <c r="G276" s="54">
        <f>COUNTIF(D277:$D$1505,366)</f>
        <v>280</v>
      </c>
      <c r="H276" s="50"/>
    </row>
    <row r="277" spans="1:8" x14ac:dyDescent="0.25">
      <c r="A277" s="54">
        <f>COUNTIF($C$3:C277,"Да")</f>
        <v>3</v>
      </c>
      <c r="B277" s="53">
        <f t="shared" si="9"/>
        <v>45378</v>
      </c>
      <c r="C277" s="53" t="str">
        <f>IF(ISERROR(VLOOKUP(B277,Оп17_BYN→USD!$C$3:$C$19,1,0)),"Нет","Да")</f>
        <v>Нет</v>
      </c>
      <c r="D277" s="54">
        <f t="shared" si="8"/>
        <v>366</v>
      </c>
      <c r="E277" s="55">
        <f>('Все выпуски'!$D$4*'Все выпуски'!$D$8)*((VLOOKUP(IF(C277="Нет",VLOOKUP(A277,Оп17_BYN→USD!$A$2:$C$19,3,0),VLOOKUP((A277-1),Оп17_BYN→USD!$A$2:$C$19,3,0)),$B$2:$G$1505,5,0)-VLOOKUP(B277,$B$2:$G$1505,5,0))/365+(VLOOKUP(IF(C277="Нет",VLOOKUP(A277,Оп17_BYN→USD!$A$2:$C$19,3,0),VLOOKUP((A277-1),Оп17_BYN→USD!$A$2:$C$19,3,0)),$B$2:$G$1505,6,0)-VLOOKUP(B277,$B$2:$G$1505,6,0))/366)</f>
        <v>2.2395413419331724</v>
      </c>
      <c r="F277" s="54">
        <f>COUNTIF(D278:$D$1505,365)</f>
        <v>949</v>
      </c>
      <c r="G277" s="54">
        <f>COUNTIF(D278:$D$1505,366)</f>
        <v>279</v>
      </c>
      <c r="H277" s="50"/>
    </row>
    <row r="278" spans="1:8" x14ac:dyDescent="0.25">
      <c r="A278" s="54">
        <f>COUNTIF($C$3:C278,"Да")</f>
        <v>3</v>
      </c>
      <c r="B278" s="53">
        <f t="shared" si="9"/>
        <v>45379</v>
      </c>
      <c r="C278" s="53" t="str">
        <f>IF(ISERROR(VLOOKUP(B278,Оп17_BYN→USD!$C$3:$C$19,1,0)),"Нет","Да")</f>
        <v>Нет</v>
      </c>
      <c r="D278" s="54">
        <f t="shared" si="8"/>
        <v>366</v>
      </c>
      <c r="E278" s="55">
        <f>('Все выпуски'!$D$4*'Все выпуски'!$D$8)*((VLOOKUP(IF(C278="Нет",VLOOKUP(A278,Оп17_BYN→USD!$A$2:$C$19,3,0),VLOOKUP((A278-1),Оп17_BYN→USD!$A$2:$C$19,3,0)),$B$2:$G$1505,5,0)-VLOOKUP(B278,$B$2:$G$1505,5,0))/365+(VLOOKUP(IF(C278="Нет",VLOOKUP(A278,Оп17_BYN→USD!$A$2:$C$19,3,0),VLOOKUP((A278-1),Оп17_BYN→USD!$A$2:$C$19,3,0)),$B$2:$G$1505,6,0)-VLOOKUP(B278,$B$2:$G$1505,6,0))/366)</f>
        <v>2.2852462672787475</v>
      </c>
      <c r="F278" s="54">
        <f>COUNTIF(D279:$D$1505,365)</f>
        <v>949</v>
      </c>
      <c r="G278" s="54">
        <f>COUNTIF(D279:$D$1505,366)</f>
        <v>278</v>
      </c>
      <c r="H278" s="50"/>
    </row>
    <row r="279" spans="1:8" x14ac:dyDescent="0.25">
      <c r="A279" s="54">
        <f>COUNTIF($C$3:C279,"Да")</f>
        <v>3</v>
      </c>
      <c r="B279" s="53">
        <f t="shared" si="9"/>
        <v>45380</v>
      </c>
      <c r="C279" s="53" t="str">
        <f>IF(ISERROR(VLOOKUP(B279,Оп17_BYN→USD!$C$3:$C$19,1,0)),"Нет","Да")</f>
        <v>Нет</v>
      </c>
      <c r="D279" s="54">
        <f t="shared" si="8"/>
        <v>366</v>
      </c>
      <c r="E279" s="55">
        <f>('Все выпуски'!$D$4*'Все выпуски'!$D$8)*((VLOOKUP(IF(C279="Нет",VLOOKUP(A279,Оп17_BYN→USD!$A$2:$C$19,3,0),VLOOKUP((A279-1),Оп17_BYN→USD!$A$2:$C$19,3,0)),$B$2:$G$1505,5,0)-VLOOKUP(B279,$B$2:$G$1505,5,0))/365+(VLOOKUP(IF(C279="Нет",VLOOKUP(A279,Оп17_BYN→USD!$A$2:$C$19,3,0),VLOOKUP((A279-1),Оп17_BYN→USD!$A$2:$C$19,3,0)),$B$2:$G$1505,6,0)-VLOOKUP(B279,$B$2:$G$1505,6,0))/366)</f>
        <v>2.330951192624322</v>
      </c>
      <c r="F279" s="54">
        <f>COUNTIF(D280:$D$1505,365)</f>
        <v>949</v>
      </c>
      <c r="G279" s="54">
        <f>COUNTIF(D280:$D$1505,366)</f>
        <v>277</v>
      </c>
      <c r="H279" s="50"/>
    </row>
    <row r="280" spans="1:8" x14ac:dyDescent="0.25">
      <c r="A280" s="54">
        <f>COUNTIF($C$3:C280,"Да")</f>
        <v>3</v>
      </c>
      <c r="B280" s="53">
        <f t="shared" si="9"/>
        <v>45381</v>
      </c>
      <c r="C280" s="53" t="str">
        <f>IF(ISERROR(VLOOKUP(B280,Оп17_BYN→USD!$C$3:$C$19,1,0)),"Нет","Да")</f>
        <v>Нет</v>
      </c>
      <c r="D280" s="54">
        <f t="shared" si="8"/>
        <v>366</v>
      </c>
      <c r="E280" s="55">
        <f>('Все выпуски'!$D$4*'Все выпуски'!$D$8)*((VLOOKUP(IF(C280="Нет",VLOOKUP(A280,Оп17_BYN→USD!$A$2:$C$19,3,0),VLOOKUP((A280-1),Оп17_BYN→USD!$A$2:$C$19,3,0)),$B$2:$G$1505,5,0)-VLOOKUP(B280,$B$2:$G$1505,5,0))/365+(VLOOKUP(IF(C280="Нет",VLOOKUP(A280,Оп17_BYN→USD!$A$2:$C$19,3,0),VLOOKUP((A280-1),Оп17_BYN→USD!$A$2:$C$19,3,0)),$B$2:$G$1505,6,0)-VLOOKUP(B280,$B$2:$G$1505,6,0))/366)</f>
        <v>2.3766561179698971</v>
      </c>
      <c r="F280" s="54">
        <f>COUNTIF(D281:$D$1505,365)</f>
        <v>949</v>
      </c>
      <c r="G280" s="54">
        <f>COUNTIF(D281:$D$1505,366)</f>
        <v>276</v>
      </c>
      <c r="H280" s="50"/>
    </row>
    <row r="281" spans="1:8" x14ac:dyDescent="0.25">
      <c r="A281" s="54">
        <f>COUNTIF($C$3:C281,"Да")</f>
        <v>3</v>
      </c>
      <c r="B281" s="53">
        <f t="shared" si="9"/>
        <v>45382</v>
      </c>
      <c r="C281" s="53" t="str">
        <f>IF(ISERROR(VLOOKUP(B281,Оп17_BYN→USD!$C$3:$C$19,1,0)),"Нет","Да")</f>
        <v>Нет</v>
      </c>
      <c r="D281" s="54">
        <f t="shared" si="8"/>
        <v>366</v>
      </c>
      <c r="E281" s="55">
        <f>('Все выпуски'!$D$4*'Все выпуски'!$D$8)*((VLOOKUP(IF(C281="Нет",VLOOKUP(A281,Оп17_BYN→USD!$A$2:$C$19,3,0),VLOOKUP((A281-1),Оп17_BYN→USD!$A$2:$C$19,3,0)),$B$2:$G$1505,5,0)-VLOOKUP(B281,$B$2:$G$1505,5,0))/365+(VLOOKUP(IF(C281="Нет",VLOOKUP(A281,Оп17_BYN→USD!$A$2:$C$19,3,0),VLOOKUP((A281-1),Оп17_BYN→USD!$A$2:$C$19,3,0)),$B$2:$G$1505,6,0)-VLOOKUP(B281,$B$2:$G$1505,6,0))/366)</f>
        <v>2.4223610433154721</v>
      </c>
      <c r="F281" s="54">
        <f>COUNTIF(D282:$D$1505,365)</f>
        <v>949</v>
      </c>
      <c r="G281" s="54">
        <f>COUNTIF(D282:$D$1505,366)</f>
        <v>275</v>
      </c>
      <c r="H281" s="50"/>
    </row>
    <row r="282" spans="1:8" x14ac:dyDescent="0.25">
      <c r="A282" s="54">
        <f>COUNTIF($C$3:C282,"Да")</f>
        <v>3</v>
      </c>
      <c r="B282" s="53">
        <f t="shared" si="9"/>
        <v>45383</v>
      </c>
      <c r="C282" s="53" t="str">
        <f>IF(ISERROR(VLOOKUP(B282,Оп17_BYN→USD!$C$3:$C$19,1,0)),"Нет","Да")</f>
        <v>Нет</v>
      </c>
      <c r="D282" s="54">
        <f t="shared" si="8"/>
        <v>366</v>
      </c>
      <c r="E282" s="55">
        <f>('Все выпуски'!$D$4*'Все выпуски'!$D$8)*((VLOOKUP(IF(C282="Нет",VLOOKUP(A282,Оп17_BYN→USD!$A$2:$C$19,3,0),VLOOKUP((A282-1),Оп17_BYN→USD!$A$2:$C$19,3,0)),$B$2:$G$1505,5,0)-VLOOKUP(B282,$B$2:$G$1505,5,0))/365+(VLOOKUP(IF(C282="Нет",VLOOKUP(A282,Оп17_BYN→USD!$A$2:$C$19,3,0),VLOOKUP((A282-1),Оп17_BYN→USD!$A$2:$C$19,3,0)),$B$2:$G$1505,6,0)-VLOOKUP(B282,$B$2:$G$1505,6,0))/366)</f>
        <v>2.4680659686610467</v>
      </c>
      <c r="F282" s="54">
        <f>COUNTIF(D283:$D$1505,365)</f>
        <v>949</v>
      </c>
      <c r="G282" s="54">
        <f>COUNTIF(D283:$D$1505,366)</f>
        <v>274</v>
      </c>
      <c r="H282" s="50"/>
    </row>
    <row r="283" spans="1:8" x14ac:dyDescent="0.25">
      <c r="A283" s="54">
        <f>COUNTIF($C$3:C283,"Да")</f>
        <v>3</v>
      </c>
      <c r="B283" s="53">
        <f t="shared" si="9"/>
        <v>45384</v>
      </c>
      <c r="C283" s="53" t="str">
        <f>IF(ISERROR(VLOOKUP(B283,Оп17_BYN→USD!$C$3:$C$19,1,0)),"Нет","Да")</f>
        <v>Нет</v>
      </c>
      <c r="D283" s="54">
        <f t="shared" si="8"/>
        <v>366</v>
      </c>
      <c r="E283" s="55">
        <f>('Все выпуски'!$D$4*'Все выпуски'!$D$8)*((VLOOKUP(IF(C283="Нет",VLOOKUP(A283,Оп17_BYN→USD!$A$2:$C$19,3,0),VLOOKUP((A283-1),Оп17_BYN→USD!$A$2:$C$19,3,0)),$B$2:$G$1505,5,0)-VLOOKUP(B283,$B$2:$G$1505,5,0))/365+(VLOOKUP(IF(C283="Нет",VLOOKUP(A283,Оп17_BYN→USD!$A$2:$C$19,3,0),VLOOKUP((A283-1),Оп17_BYN→USD!$A$2:$C$19,3,0)),$B$2:$G$1505,6,0)-VLOOKUP(B283,$B$2:$G$1505,6,0))/366)</f>
        <v>2.5137708940066217</v>
      </c>
      <c r="F283" s="54">
        <f>COUNTIF(D284:$D$1505,365)</f>
        <v>949</v>
      </c>
      <c r="G283" s="54">
        <f>COUNTIF(D284:$D$1505,366)</f>
        <v>273</v>
      </c>
      <c r="H283" s="50"/>
    </row>
    <row r="284" spans="1:8" x14ac:dyDescent="0.25">
      <c r="A284" s="54">
        <f>COUNTIF($C$3:C284,"Да")</f>
        <v>3</v>
      </c>
      <c r="B284" s="53">
        <f t="shared" si="9"/>
        <v>45385</v>
      </c>
      <c r="C284" s="53" t="str">
        <f>IF(ISERROR(VLOOKUP(B284,Оп17_BYN→USD!$C$3:$C$19,1,0)),"Нет","Да")</f>
        <v>Нет</v>
      </c>
      <c r="D284" s="54">
        <f t="shared" si="8"/>
        <v>366</v>
      </c>
      <c r="E284" s="55">
        <f>('Все выпуски'!$D$4*'Все выпуски'!$D$8)*((VLOOKUP(IF(C284="Нет",VLOOKUP(A284,Оп17_BYN→USD!$A$2:$C$19,3,0),VLOOKUP((A284-1),Оп17_BYN→USD!$A$2:$C$19,3,0)),$B$2:$G$1505,5,0)-VLOOKUP(B284,$B$2:$G$1505,5,0))/365+(VLOOKUP(IF(C284="Нет",VLOOKUP(A284,Оп17_BYN→USD!$A$2:$C$19,3,0),VLOOKUP((A284-1),Оп17_BYN→USD!$A$2:$C$19,3,0)),$B$2:$G$1505,6,0)-VLOOKUP(B284,$B$2:$G$1505,6,0))/366)</f>
        <v>2.5594758193521967</v>
      </c>
      <c r="F284" s="54">
        <f>COUNTIF(D285:$D$1505,365)</f>
        <v>949</v>
      </c>
      <c r="G284" s="54">
        <f>COUNTIF(D285:$D$1505,366)</f>
        <v>272</v>
      </c>
      <c r="H284" s="50"/>
    </row>
    <row r="285" spans="1:8" x14ac:dyDescent="0.25">
      <c r="A285" s="54">
        <f>COUNTIF($C$3:C285,"Да")</f>
        <v>3</v>
      </c>
      <c r="B285" s="53">
        <f t="shared" si="9"/>
        <v>45386</v>
      </c>
      <c r="C285" s="53" t="str">
        <f>IF(ISERROR(VLOOKUP(B285,Оп17_BYN→USD!$C$3:$C$19,1,0)),"Нет","Да")</f>
        <v>Нет</v>
      </c>
      <c r="D285" s="54">
        <f t="shared" si="8"/>
        <v>366</v>
      </c>
      <c r="E285" s="55">
        <f>('Все выпуски'!$D$4*'Все выпуски'!$D$8)*((VLOOKUP(IF(C285="Нет",VLOOKUP(A285,Оп17_BYN→USD!$A$2:$C$19,3,0),VLOOKUP((A285-1),Оп17_BYN→USD!$A$2:$C$19,3,0)),$B$2:$G$1505,5,0)-VLOOKUP(B285,$B$2:$G$1505,5,0))/365+(VLOOKUP(IF(C285="Нет",VLOOKUP(A285,Оп17_BYN→USD!$A$2:$C$19,3,0),VLOOKUP((A285-1),Оп17_BYN→USD!$A$2:$C$19,3,0)),$B$2:$G$1505,6,0)-VLOOKUP(B285,$B$2:$G$1505,6,0))/366)</f>
        <v>2.6051807446977717</v>
      </c>
      <c r="F285" s="54">
        <f>COUNTIF(D286:$D$1505,365)</f>
        <v>949</v>
      </c>
      <c r="G285" s="54">
        <f>COUNTIF(D286:$D$1505,366)</f>
        <v>271</v>
      </c>
      <c r="H285" s="50"/>
    </row>
    <row r="286" spans="1:8" x14ac:dyDescent="0.25">
      <c r="A286" s="54">
        <f>COUNTIF($C$3:C286,"Да")</f>
        <v>3</v>
      </c>
      <c r="B286" s="53">
        <f t="shared" si="9"/>
        <v>45387</v>
      </c>
      <c r="C286" s="53" t="str">
        <f>IF(ISERROR(VLOOKUP(B286,Оп17_BYN→USD!$C$3:$C$19,1,0)),"Нет","Да")</f>
        <v>Нет</v>
      </c>
      <c r="D286" s="54">
        <f t="shared" si="8"/>
        <v>366</v>
      </c>
      <c r="E286" s="55">
        <f>('Все выпуски'!$D$4*'Все выпуски'!$D$8)*((VLOOKUP(IF(C286="Нет",VLOOKUP(A286,Оп17_BYN→USD!$A$2:$C$19,3,0),VLOOKUP((A286-1),Оп17_BYN→USD!$A$2:$C$19,3,0)),$B$2:$G$1505,5,0)-VLOOKUP(B286,$B$2:$G$1505,5,0))/365+(VLOOKUP(IF(C286="Нет",VLOOKUP(A286,Оп17_BYN→USD!$A$2:$C$19,3,0),VLOOKUP((A286-1),Оп17_BYN→USD!$A$2:$C$19,3,0)),$B$2:$G$1505,6,0)-VLOOKUP(B286,$B$2:$G$1505,6,0))/366)</f>
        <v>2.6508856700433467</v>
      </c>
      <c r="F286" s="54">
        <f>COUNTIF(D287:$D$1505,365)</f>
        <v>949</v>
      </c>
      <c r="G286" s="54">
        <f>COUNTIF(D287:$D$1505,366)</f>
        <v>270</v>
      </c>
      <c r="H286" s="50"/>
    </row>
    <row r="287" spans="1:8" x14ac:dyDescent="0.25">
      <c r="A287" s="54">
        <f>COUNTIF($C$3:C287,"Да")</f>
        <v>3</v>
      </c>
      <c r="B287" s="53">
        <f t="shared" si="9"/>
        <v>45388</v>
      </c>
      <c r="C287" s="53" t="str">
        <f>IF(ISERROR(VLOOKUP(B287,Оп17_BYN→USD!$C$3:$C$19,1,0)),"Нет","Да")</f>
        <v>Нет</v>
      </c>
      <c r="D287" s="54">
        <f t="shared" si="8"/>
        <v>366</v>
      </c>
      <c r="E287" s="55">
        <f>('Все выпуски'!$D$4*'Все выпуски'!$D$8)*((VLOOKUP(IF(C287="Нет",VLOOKUP(A287,Оп17_BYN→USD!$A$2:$C$19,3,0),VLOOKUP((A287-1),Оп17_BYN→USD!$A$2:$C$19,3,0)),$B$2:$G$1505,5,0)-VLOOKUP(B287,$B$2:$G$1505,5,0))/365+(VLOOKUP(IF(C287="Нет",VLOOKUP(A287,Оп17_BYN→USD!$A$2:$C$19,3,0),VLOOKUP((A287-1),Оп17_BYN→USD!$A$2:$C$19,3,0)),$B$2:$G$1505,6,0)-VLOOKUP(B287,$B$2:$G$1505,6,0))/366)</f>
        <v>2.6965905953889218</v>
      </c>
      <c r="F287" s="54">
        <f>COUNTIF(D288:$D$1505,365)</f>
        <v>949</v>
      </c>
      <c r="G287" s="54">
        <f>COUNTIF(D288:$D$1505,366)</f>
        <v>269</v>
      </c>
      <c r="H287" s="50"/>
    </row>
    <row r="288" spans="1:8" x14ac:dyDescent="0.25">
      <c r="A288" s="54">
        <f>COUNTIF($C$3:C288,"Да")</f>
        <v>3</v>
      </c>
      <c r="B288" s="53">
        <f t="shared" si="9"/>
        <v>45389</v>
      </c>
      <c r="C288" s="53" t="str">
        <f>IF(ISERROR(VLOOKUP(B288,Оп17_BYN→USD!$C$3:$C$19,1,0)),"Нет","Да")</f>
        <v>Нет</v>
      </c>
      <c r="D288" s="54">
        <f t="shared" si="8"/>
        <v>366</v>
      </c>
      <c r="E288" s="55">
        <f>('Все выпуски'!$D$4*'Все выпуски'!$D$8)*((VLOOKUP(IF(C288="Нет",VLOOKUP(A288,Оп17_BYN→USD!$A$2:$C$19,3,0),VLOOKUP((A288-1),Оп17_BYN→USD!$A$2:$C$19,3,0)),$B$2:$G$1505,5,0)-VLOOKUP(B288,$B$2:$G$1505,5,0))/365+(VLOOKUP(IF(C288="Нет",VLOOKUP(A288,Оп17_BYN→USD!$A$2:$C$19,3,0),VLOOKUP((A288-1),Оп17_BYN→USD!$A$2:$C$19,3,0)),$B$2:$G$1505,6,0)-VLOOKUP(B288,$B$2:$G$1505,6,0))/366)</f>
        <v>2.7422955207344963</v>
      </c>
      <c r="F288" s="54">
        <f>COUNTIF(D289:$D$1505,365)</f>
        <v>949</v>
      </c>
      <c r="G288" s="54">
        <f>COUNTIF(D289:$D$1505,366)</f>
        <v>268</v>
      </c>
      <c r="H288" s="50"/>
    </row>
    <row r="289" spans="1:8" x14ac:dyDescent="0.25">
      <c r="A289" s="54">
        <f>COUNTIF($C$3:C289,"Да")</f>
        <v>3</v>
      </c>
      <c r="B289" s="53">
        <f t="shared" si="9"/>
        <v>45390</v>
      </c>
      <c r="C289" s="53" t="str">
        <f>IF(ISERROR(VLOOKUP(B289,Оп17_BYN→USD!$C$3:$C$19,1,0)),"Нет","Да")</f>
        <v>Нет</v>
      </c>
      <c r="D289" s="54">
        <f t="shared" si="8"/>
        <v>366</v>
      </c>
      <c r="E289" s="55">
        <f>('Все выпуски'!$D$4*'Все выпуски'!$D$8)*((VLOOKUP(IF(C289="Нет",VLOOKUP(A289,Оп17_BYN→USD!$A$2:$C$19,3,0),VLOOKUP((A289-1),Оп17_BYN→USD!$A$2:$C$19,3,0)),$B$2:$G$1505,5,0)-VLOOKUP(B289,$B$2:$G$1505,5,0))/365+(VLOOKUP(IF(C289="Нет",VLOOKUP(A289,Оп17_BYN→USD!$A$2:$C$19,3,0),VLOOKUP((A289-1),Оп17_BYN→USD!$A$2:$C$19,3,0)),$B$2:$G$1505,6,0)-VLOOKUP(B289,$B$2:$G$1505,6,0))/366)</f>
        <v>2.7880004460800714</v>
      </c>
      <c r="F289" s="54">
        <f>COUNTIF(D290:$D$1505,365)</f>
        <v>949</v>
      </c>
      <c r="G289" s="54">
        <f>COUNTIF(D290:$D$1505,366)</f>
        <v>267</v>
      </c>
      <c r="H289" s="50"/>
    </row>
    <row r="290" spans="1:8" x14ac:dyDescent="0.25">
      <c r="A290" s="54">
        <f>COUNTIF($C$3:C290,"Да")</f>
        <v>3</v>
      </c>
      <c r="B290" s="53">
        <f t="shared" si="9"/>
        <v>45391</v>
      </c>
      <c r="C290" s="53" t="str">
        <f>IF(ISERROR(VLOOKUP(B290,Оп17_BYN→USD!$C$3:$C$19,1,0)),"Нет","Да")</f>
        <v>Нет</v>
      </c>
      <c r="D290" s="54">
        <f t="shared" si="8"/>
        <v>366</v>
      </c>
      <c r="E290" s="55">
        <f>('Все выпуски'!$D$4*'Все выпуски'!$D$8)*((VLOOKUP(IF(C290="Нет",VLOOKUP(A290,Оп17_BYN→USD!$A$2:$C$19,3,0),VLOOKUP((A290-1),Оп17_BYN→USD!$A$2:$C$19,3,0)),$B$2:$G$1505,5,0)-VLOOKUP(B290,$B$2:$G$1505,5,0))/365+(VLOOKUP(IF(C290="Нет",VLOOKUP(A290,Оп17_BYN→USD!$A$2:$C$19,3,0),VLOOKUP((A290-1),Оп17_BYN→USD!$A$2:$C$19,3,0)),$B$2:$G$1505,6,0)-VLOOKUP(B290,$B$2:$G$1505,6,0))/366)</f>
        <v>2.8337053714256464</v>
      </c>
      <c r="F290" s="54">
        <f>COUNTIF(D291:$D$1505,365)</f>
        <v>949</v>
      </c>
      <c r="G290" s="54">
        <f>COUNTIF(D291:$D$1505,366)</f>
        <v>266</v>
      </c>
      <c r="H290" s="50"/>
    </row>
    <row r="291" spans="1:8" x14ac:dyDescent="0.25">
      <c r="A291" s="54">
        <f>COUNTIF($C$3:C291,"Да")</f>
        <v>3</v>
      </c>
      <c r="B291" s="53">
        <f t="shared" si="9"/>
        <v>45392</v>
      </c>
      <c r="C291" s="53" t="str">
        <f>IF(ISERROR(VLOOKUP(B291,Оп17_BYN→USD!$C$3:$C$19,1,0)),"Нет","Да")</f>
        <v>Нет</v>
      </c>
      <c r="D291" s="54">
        <f t="shared" si="8"/>
        <v>366</v>
      </c>
      <c r="E291" s="55">
        <f>('Все выпуски'!$D$4*'Все выпуски'!$D$8)*((VLOOKUP(IF(C291="Нет",VLOOKUP(A291,Оп17_BYN→USD!$A$2:$C$19,3,0),VLOOKUP((A291-1),Оп17_BYN→USD!$A$2:$C$19,3,0)),$B$2:$G$1505,5,0)-VLOOKUP(B291,$B$2:$G$1505,5,0))/365+(VLOOKUP(IF(C291="Нет",VLOOKUP(A291,Оп17_BYN→USD!$A$2:$C$19,3,0),VLOOKUP((A291-1),Оп17_BYN→USD!$A$2:$C$19,3,0)),$B$2:$G$1505,6,0)-VLOOKUP(B291,$B$2:$G$1505,6,0))/366)</f>
        <v>2.8794102967712214</v>
      </c>
      <c r="F291" s="54">
        <f>COUNTIF(D292:$D$1505,365)</f>
        <v>949</v>
      </c>
      <c r="G291" s="54">
        <f>COUNTIF(D292:$D$1505,366)</f>
        <v>265</v>
      </c>
      <c r="H291" s="50"/>
    </row>
    <row r="292" spans="1:8" x14ac:dyDescent="0.25">
      <c r="A292" s="54">
        <f>COUNTIF($C$3:C292,"Да")</f>
        <v>3</v>
      </c>
      <c r="B292" s="53">
        <f t="shared" si="9"/>
        <v>45393</v>
      </c>
      <c r="C292" s="53" t="str">
        <f>IF(ISERROR(VLOOKUP(B292,Оп17_BYN→USD!$C$3:$C$19,1,0)),"Нет","Да")</f>
        <v>Нет</v>
      </c>
      <c r="D292" s="54">
        <f t="shared" si="8"/>
        <v>366</v>
      </c>
      <c r="E292" s="55">
        <f>('Все выпуски'!$D$4*'Все выпуски'!$D$8)*((VLOOKUP(IF(C292="Нет",VLOOKUP(A292,Оп17_BYN→USD!$A$2:$C$19,3,0),VLOOKUP((A292-1),Оп17_BYN→USD!$A$2:$C$19,3,0)),$B$2:$G$1505,5,0)-VLOOKUP(B292,$B$2:$G$1505,5,0))/365+(VLOOKUP(IF(C292="Нет",VLOOKUP(A292,Оп17_BYN→USD!$A$2:$C$19,3,0),VLOOKUP((A292-1),Оп17_BYN→USD!$A$2:$C$19,3,0)),$B$2:$G$1505,6,0)-VLOOKUP(B292,$B$2:$G$1505,6,0))/366)</f>
        <v>2.9251152221167964</v>
      </c>
      <c r="F292" s="54">
        <f>COUNTIF(D293:$D$1505,365)</f>
        <v>949</v>
      </c>
      <c r="G292" s="54">
        <f>COUNTIF(D293:$D$1505,366)</f>
        <v>264</v>
      </c>
      <c r="H292" s="50"/>
    </row>
    <row r="293" spans="1:8" x14ac:dyDescent="0.25">
      <c r="A293" s="54">
        <f>COUNTIF($C$3:C293,"Да")</f>
        <v>3</v>
      </c>
      <c r="B293" s="53">
        <f t="shared" si="9"/>
        <v>45394</v>
      </c>
      <c r="C293" s="53" t="str">
        <f>IF(ISERROR(VLOOKUP(B293,Оп17_BYN→USD!$C$3:$C$19,1,0)),"Нет","Да")</f>
        <v>Нет</v>
      </c>
      <c r="D293" s="54">
        <f t="shared" si="8"/>
        <v>366</v>
      </c>
      <c r="E293" s="55">
        <f>('Все выпуски'!$D$4*'Все выпуски'!$D$8)*((VLOOKUP(IF(C293="Нет",VLOOKUP(A293,Оп17_BYN→USD!$A$2:$C$19,3,0),VLOOKUP((A293-1),Оп17_BYN→USD!$A$2:$C$19,3,0)),$B$2:$G$1505,5,0)-VLOOKUP(B293,$B$2:$G$1505,5,0))/365+(VLOOKUP(IF(C293="Нет",VLOOKUP(A293,Оп17_BYN→USD!$A$2:$C$19,3,0),VLOOKUP((A293-1),Оп17_BYN→USD!$A$2:$C$19,3,0)),$B$2:$G$1505,6,0)-VLOOKUP(B293,$B$2:$G$1505,6,0))/366)</f>
        <v>2.9708201474623714</v>
      </c>
      <c r="F293" s="54">
        <f>COUNTIF(D294:$D$1505,365)</f>
        <v>949</v>
      </c>
      <c r="G293" s="54">
        <f>COUNTIF(D294:$D$1505,366)</f>
        <v>263</v>
      </c>
      <c r="H293" s="50"/>
    </row>
    <row r="294" spans="1:8" x14ac:dyDescent="0.25">
      <c r="A294" s="54">
        <f>COUNTIF($C$3:C294,"Да")</f>
        <v>3</v>
      </c>
      <c r="B294" s="53">
        <f t="shared" si="9"/>
        <v>45395</v>
      </c>
      <c r="C294" s="53" t="str">
        <f>IF(ISERROR(VLOOKUP(B294,Оп17_BYN→USD!$C$3:$C$19,1,0)),"Нет","Да")</f>
        <v>Нет</v>
      </c>
      <c r="D294" s="54">
        <f t="shared" si="8"/>
        <v>366</v>
      </c>
      <c r="E294" s="55">
        <f>('Все выпуски'!$D$4*'Все выпуски'!$D$8)*((VLOOKUP(IF(C294="Нет",VLOOKUP(A294,Оп17_BYN→USD!$A$2:$C$19,3,0),VLOOKUP((A294-1),Оп17_BYN→USD!$A$2:$C$19,3,0)),$B$2:$G$1505,5,0)-VLOOKUP(B294,$B$2:$G$1505,5,0))/365+(VLOOKUP(IF(C294="Нет",VLOOKUP(A294,Оп17_BYN→USD!$A$2:$C$19,3,0),VLOOKUP((A294-1),Оп17_BYN→USD!$A$2:$C$19,3,0)),$B$2:$G$1505,6,0)-VLOOKUP(B294,$B$2:$G$1505,6,0))/366)</f>
        <v>3.0165250728079465</v>
      </c>
      <c r="F294" s="54">
        <f>COUNTIF(D295:$D$1505,365)</f>
        <v>949</v>
      </c>
      <c r="G294" s="54">
        <f>COUNTIF(D295:$D$1505,366)</f>
        <v>262</v>
      </c>
      <c r="H294" s="50"/>
    </row>
    <row r="295" spans="1:8" x14ac:dyDescent="0.25">
      <c r="A295" s="54">
        <f>COUNTIF($C$3:C295,"Да")</f>
        <v>3</v>
      </c>
      <c r="B295" s="53">
        <f t="shared" si="9"/>
        <v>45396</v>
      </c>
      <c r="C295" s="53" t="str">
        <f>IF(ISERROR(VLOOKUP(B295,Оп17_BYN→USD!$C$3:$C$19,1,0)),"Нет","Да")</f>
        <v>Нет</v>
      </c>
      <c r="D295" s="54">
        <f t="shared" si="8"/>
        <v>366</v>
      </c>
      <c r="E295" s="55">
        <f>('Все выпуски'!$D$4*'Все выпуски'!$D$8)*((VLOOKUP(IF(C295="Нет",VLOOKUP(A295,Оп17_BYN→USD!$A$2:$C$19,3,0),VLOOKUP((A295-1),Оп17_BYN→USD!$A$2:$C$19,3,0)),$B$2:$G$1505,5,0)-VLOOKUP(B295,$B$2:$G$1505,5,0))/365+(VLOOKUP(IF(C295="Нет",VLOOKUP(A295,Оп17_BYN→USD!$A$2:$C$19,3,0),VLOOKUP((A295-1),Оп17_BYN→USD!$A$2:$C$19,3,0)),$B$2:$G$1505,6,0)-VLOOKUP(B295,$B$2:$G$1505,6,0))/366)</f>
        <v>3.0622299981535215</v>
      </c>
      <c r="F295" s="54">
        <f>COUNTIF(D296:$D$1505,365)</f>
        <v>949</v>
      </c>
      <c r="G295" s="54">
        <f>COUNTIF(D296:$D$1505,366)</f>
        <v>261</v>
      </c>
      <c r="H295" s="50"/>
    </row>
    <row r="296" spans="1:8" x14ac:dyDescent="0.25">
      <c r="A296" s="54">
        <f>COUNTIF($C$3:C296,"Да")</f>
        <v>3</v>
      </c>
      <c r="B296" s="53">
        <f t="shared" si="9"/>
        <v>45397</v>
      </c>
      <c r="C296" s="53" t="str">
        <f>IF(ISERROR(VLOOKUP(B296,Оп17_BYN→USD!$C$3:$C$19,1,0)),"Нет","Да")</f>
        <v>Нет</v>
      </c>
      <c r="D296" s="54">
        <f t="shared" si="8"/>
        <v>366</v>
      </c>
      <c r="E296" s="55">
        <f>('Все выпуски'!$D$4*'Все выпуски'!$D$8)*((VLOOKUP(IF(C296="Нет",VLOOKUP(A296,Оп17_BYN→USD!$A$2:$C$19,3,0),VLOOKUP((A296-1),Оп17_BYN→USD!$A$2:$C$19,3,0)),$B$2:$G$1505,5,0)-VLOOKUP(B296,$B$2:$G$1505,5,0))/365+(VLOOKUP(IF(C296="Нет",VLOOKUP(A296,Оп17_BYN→USD!$A$2:$C$19,3,0),VLOOKUP((A296-1),Оп17_BYN→USD!$A$2:$C$19,3,0)),$B$2:$G$1505,6,0)-VLOOKUP(B296,$B$2:$G$1505,6,0))/366)</f>
        <v>3.1079349234990965</v>
      </c>
      <c r="F296" s="54">
        <f>COUNTIF(D297:$D$1505,365)</f>
        <v>949</v>
      </c>
      <c r="G296" s="54">
        <f>COUNTIF(D297:$D$1505,366)</f>
        <v>260</v>
      </c>
      <c r="H296" s="50"/>
    </row>
    <row r="297" spans="1:8" x14ac:dyDescent="0.25">
      <c r="A297" s="54">
        <f>COUNTIF($C$3:C297,"Да")</f>
        <v>3</v>
      </c>
      <c r="B297" s="53">
        <f t="shared" si="9"/>
        <v>45398</v>
      </c>
      <c r="C297" s="53" t="str">
        <f>IF(ISERROR(VLOOKUP(B297,Оп17_BYN→USD!$C$3:$C$19,1,0)),"Нет","Да")</f>
        <v>Нет</v>
      </c>
      <c r="D297" s="54">
        <f t="shared" si="8"/>
        <v>366</v>
      </c>
      <c r="E297" s="55">
        <f>('Все выпуски'!$D$4*'Все выпуски'!$D$8)*((VLOOKUP(IF(C297="Нет",VLOOKUP(A297,Оп17_BYN→USD!$A$2:$C$19,3,0),VLOOKUP((A297-1),Оп17_BYN→USD!$A$2:$C$19,3,0)),$B$2:$G$1505,5,0)-VLOOKUP(B297,$B$2:$G$1505,5,0))/365+(VLOOKUP(IF(C297="Нет",VLOOKUP(A297,Оп17_BYN→USD!$A$2:$C$19,3,0),VLOOKUP((A297-1),Оп17_BYN→USD!$A$2:$C$19,3,0)),$B$2:$G$1505,6,0)-VLOOKUP(B297,$B$2:$G$1505,6,0))/366)</f>
        <v>3.1536398488446706</v>
      </c>
      <c r="F297" s="54">
        <f>COUNTIF(D298:$D$1505,365)</f>
        <v>949</v>
      </c>
      <c r="G297" s="54">
        <f>COUNTIF(D298:$D$1505,366)</f>
        <v>259</v>
      </c>
      <c r="H297" s="50"/>
    </row>
    <row r="298" spans="1:8" x14ac:dyDescent="0.25">
      <c r="A298" s="54">
        <f>COUNTIF($C$3:C298,"Да")</f>
        <v>3</v>
      </c>
      <c r="B298" s="53">
        <f t="shared" si="9"/>
        <v>45399</v>
      </c>
      <c r="C298" s="53" t="str">
        <f>IF(ISERROR(VLOOKUP(B298,Оп17_BYN→USD!$C$3:$C$19,1,0)),"Нет","Да")</f>
        <v>Нет</v>
      </c>
      <c r="D298" s="54">
        <f t="shared" si="8"/>
        <v>366</v>
      </c>
      <c r="E298" s="55">
        <f>('Все выпуски'!$D$4*'Все выпуски'!$D$8)*((VLOOKUP(IF(C298="Нет",VLOOKUP(A298,Оп17_BYN→USD!$A$2:$C$19,3,0),VLOOKUP((A298-1),Оп17_BYN→USD!$A$2:$C$19,3,0)),$B$2:$G$1505,5,0)-VLOOKUP(B298,$B$2:$G$1505,5,0))/365+(VLOOKUP(IF(C298="Нет",VLOOKUP(A298,Оп17_BYN→USD!$A$2:$C$19,3,0),VLOOKUP((A298-1),Оп17_BYN→USD!$A$2:$C$19,3,0)),$B$2:$G$1505,6,0)-VLOOKUP(B298,$B$2:$G$1505,6,0))/366)</f>
        <v>3.1993447741902457</v>
      </c>
      <c r="F298" s="54">
        <f>COUNTIF(D299:$D$1505,365)</f>
        <v>949</v>
      </c>
      <c r="G298" s="54">
        <f>COUNTIF(D299:$D$1505,366)</f>
        <v>258</v>
      </c>
      <c r="H298" s="50"/>
    </row>
    <row r="299" spans="1:8" x14ac:dyDescent="0.25">
      <c r="A299" s="54">
        <f>COUNTIF($C$3:C299,"Да")</f>
        <v>3</v>
      </c>
      <c r="B299" s="53">
        <f t="shared" si="9"/>
        <v>45400</v>
      </c>
      <c r="C299" s="53" t="str">
        <f>IF(ISERROR(VLOOKUP(B299,Оп17_BYN→USD!$C$3:$C$19,1,0)),"Нет","Да")</f>
        <v>Нет</v>
      </c>
      <c r="D299" s="54">
        <f t="shared" si="8"/>
        <v>366</v>
      </c>
      <c r="E299" s="55">
        <f>('Все выпуски'!$D$4*'Все выпуски'!$D$8)*((VLOOKUP(IF(C299="Нет",VLOOKUP(A299,Оп17_BYN→USD!$A$2:$C$19,3,0),VLOOKUP((A299-1),Оп17_BYN→USD!$A$2:$C$19,3,0)),$B$2:$G$1505,5,0)-VLOOKUP(B299,$B$2:$G$1505,5,0))/365+(VLOOKUP(IF(C299="Нет",VLOOKUP(A299,Оп17_BYN→USD!$A$2:$C$19,3,0),VLOOKUP((A299-1),Оп17_BYN→USD!$A$2:$C$19,3,0)),$B$2:$G$1505,6,0)-VLOOKUP(B299,$B$2:$G$1505,6,0))/366)</f>
        <v>3.2450496995358207</v>
      </c>
      <c r="F299" s="54">
        <f>COUNTIF(D300:$D$1505,365)</f>
        <v>949</v>
      </c>
      <c r="G299" s="54">
        <f>COUNTIF(D300:$D$1505,366)</f>
        <v>257</v>
      </c>
      <c r="H299" s="50"/>
    </row>
    <row r="300" spans="1:8" x14ac:dyDescent="0.25">
      <c r="A300" s="54">
        <f>COUNTIF($C$3:C300,"Да")</f>
        <v>3</v>
      </c>
      <c r="B300" s="53">
        <f t="shared" si="9"/>
        <v>45401</v>
      </c>
      <c r="C300" s="53" t="str">
        <f>IF(ISERROR(VLOOKUP(B300,Оп17_BYN→USD!$C$3:$C$19,1,0)),"Нет","Да")</f>
        <v>Нет</v>
      </c>
      <c r="D300" s="54">
        <f t="shared" si="8"/>
        <v>366</v>
      </c>
      <c r="E300" s="55">
        <f>('Все выпуски'!$D$4*'Все выпуски'!$D$8)*((VLOOKUP(IF(C300="Нет",VLOOKUP(A300,Оп17_BYN→USD!$A$2:$C$19,3,0),VLOOKUP((A300-1),Оп17_BYN→USD!$A$2:$C$19,3,0)),$B$2:$G$1505,5,0)-VLOOKUP(B300,$B$2:$G$1505,5,0))/365+(VLOOKUP(IF(C300="Нет",VLOOKUP(A300,Оп17_BYN→USD!$A$2:$C$19,3,0),VLOOKUP((A300-1),Оп17_BYN→USD!$A$2:$C$19,3,0)),$B$2:$G$1505,6,0)-VLOOKUP(B300,$B$2:$G$1505,6,0))/366)</f>
        <v>3.2907546248813957</v>
      </c>
      <c r="F300" s="54">
        <f>COUNTIF(D301:$D$1505,365)</f>
        <v>949</v>
      </c>
      <c r="G300" s="54">
        <f>COUNTIF(D301:$D$1505,366)</f>
        <v>256</v>
      </c>
      <c r="H300" s="50"/>
    </row>
    <row r="301" spans="1:8" x14ac:dyDescent="0.25">
      <c r="A301" s="54">
        <f>COUNTIF($C$3:C301,"Да")</f>
        <v>3</v>
      </c>
      <c r="B301" s="53">
        <f t="shared" si="9"/>
        <v>45402</v>
      </c>
      <c r="C301" s="53" t="str">
        <f>IF(ISERROR(VLOOKUP(B301,Оп17_BYN→USD!$C$3:$C$19,1,0)),"Нет","Да")</f>
        <v>Нет</v>
      </c>
      <c r="D301" s="54">
        <f t="shared" si="8"/>
        <v>366</v>
      </c>
      <c r="E301" s="55">
        <f>('Все выпуски'!$D$4*'Все выпуски'!$D$8)*((VLOOKUP(IF(C301="Нет",VLOOKUP(A301,Оп17_BYN→USD!$A$2:$C$19,3,0),VLOOKUP((A301-1),Оп17_BYN→USD!$A$2:$C$19,3,0)),$B$2:$G$1505,5,0)-VLOOKUP(B301,$B$2:$G$1505,5,0))/365+(VLOOKUP(IF(C301="Нет",VLOOKUP(A301,Оп17_BYN→USD!$A$2:$C$19,3,0),VLOOKUP((A301-1),Оп17_BYN→USD!$A$2:$C$19,3,0)),$B$2:$G$1505,6,0)-VLOOKUP(B301,$B$2:$G$1505,6,0))/366)</f>
        <v>3.3364595502269707</v>
      </c>
      <c r="F301" s="54">
        <f>COUNTIF(D302:$D$1505,365)</f>
        <v>949</v>
      </c>
      <c r="G301" s="54">
        <f>COUNTIF(D302:$D$1505,366)</f>
        <v>255</v>
      </c>
      <c r="H301" s="50"/>
    </row>
    <row r="302" spans="1:8" x14ac:dyDescent="0.25">
      <c r="A302" s="54">
        <f>COUNTIF($C$3:C302,"Да")</f>
        <v>3</v>
      </c>
      <c r="B302" s="53">
        <f t="shared" si="9"/>
        <v>45403</v>
      </c>
      <c r="C302" s="53" t="str">
        <f>IF(ISERROR(VLOOKUP(B302,Оп17_BYN→USD!$C$3:$C$19,1,0)),"Нет","Да")</f>
        <v>Нет</v>
      </c>
      <c r="D302" s="54">
        <f t="shared" si="8"/>
        <v>366</v>
      </c>
      <c r="E302" s="55">
        <f>('Все выпуски'!$D$4*'Все выпуски'!$D$8)*((VLOOKUP(IF(C302="Нет",VLOOKUP(A302,Оп17_BYN→USD!$A$2:$C$19,3,0),VLOOKUP((A302-1),Оп17_BYN→USD!$A$2:$C$19,3,0)),$B$2:$G$1505,5,0)-VLOOKUP(B302,$B$2:$G$1505,5,0))/365+(VLOOKUP(IF(C302="Нет",VLOOKUP(A302,Оп17_BYN→USD!$A$2:$C$19,3,0),VLOOKUP((A302-1),Оп17_BYN→USD!$A$2:$C$19,3,0)),$B$2:$G$1505,6,0)-VLOOKUP(B302,$B$2:$G$1505,6,0))/366)</f>
        <v>3.3821644755725457</v>
      </c>
      <c r="F302" s="54">
        <f>COUNTIF(D303:$D$1505,365)</f>
        <v>949</v>
      </c>
      <c r="G302" s="54">
        <f>COUNTIF(D303:$D$1505,366)</f>
        <v>254</v>
      </c>
      <c r="H302" s="50"/>
    </row>
    <row r="303" spans="1:8" x14ac:dyDescent="0.25">
      <c r="A303" s="54">
        <f>COUNTIF($C$3:C303,"Да")</f>
        <v>3</v>
      </c>
      <c r="B303" s="53">
        <f t="shared" si="9"/>
        <v>45404</v>
      </c>
      <c r="C303" s="53" t="str">
        <f>IF(ISERROR(VLOOKUP(B303,Оп17_BYN→USD!$C$3:$C$19,1,0)),"Нет","Да")</f>
        <v>Нет</v>
      </c>
      <c r="D303" s="54">
        <f t="shared" si="8"/>
        <v>366</v>
      </c>
      <c r="E303" s="55">
        <f>('Все выпуски'!$D$4*'Все выпуски'!$D$8)*((VLOOKUP(IF(C303="Нет",VLOOKUP(A303,Оп17_BYN→USD!$A$2:$C$19,3,0),VLOOKUP((A303-1),Оп17_BYN→USD!$A$2:$C$19,3,0)),$B$2:$G$1505,5,0)-VLOOKUP(B303,$B$2:$G$1505,5,0))/365+(VLOOKUP(IF(C303="Нет",VLOOKUP(A303,Оп17_BYN→USD!$A$2:$C$19,3,0),VLOOKUP((A303-1),Оп17_BYN→USD!$A$2:$C$19,3,0)),$B$2:$G$1505,6,0)-VLOOKUP(B303,$B$2:$G$1505,6,0))/366)</f>
        <v>3.4278694009181208</v>
      </c>
      <c r="F303" s="54">
        <f>COUNTIF(D304:$D$1505,365)</f>
        <v>949</v>
      </c>
      <c r="G303" s="54">
        <f>COUNTIF(D304:$D$1505,366)</f>
        <v>253</v>
      </c>
      <c r="H303" s="50"/>
    </row>
    <row r="304" spans="1:8" x14ac:dyDescent="0.25">
      <c r="A304" s="54">
        <f>COUNTIF($C$3:C304,"Да")</f>
        <v>3</v>
      </c>
      <c r="B304" s="53">
        <f t="shared" si="9"/>
        <v>45405</v>
      </c>
      <c r="C304" s="53" t="str">
        <f>IF(ISERROR(VLOOKUP(B304,Оп17_BYN→USD!$C$3:$C$19,1,0)),"Нет","Да")</f>
        <v>Нет</v>
      </c>
      <c r="D304" s="54">
        <f t="shared" si="8"/>
        <v>366</v>
      </c>
      <c r="E304" s="55">
        <f>('Все выпуски'!$D$4*'Все выпуски'!$D$8)*((VLOOKUP(IF(C304="Нет",VLOOKUP(A304,Оп17_BYN→USD!$A$2:$C$19,3,0),VLOOKUP((A304-1),Оп17_BYN→USD!$A$2:$C$19,3,0)),$B$2:$G$1505,5,0)-VLOOKUP(B304,$B$2:$G$1505,5,0))/365+(VLOOKUP(IF(C304="Нет",VLOOKUP(A304,Оп17_BYN→USD!$A$2:$C$19,3,0),VLOOKUP((A304-1),Оп17_BYN→USD!$A$2:$C$19,3,0)),$B$2:$G$1505,6,0)-VLOOKUP(B304,$B$2:$G$1505,6,0))/366)</f>
        <v>3.4735743262636958</v>
      </c>
      <c r="F304" s="54">
        <f>COUNTIF(D305:$D$1505,365)</f>
        <v>949</v>
      </c>
      <c r="G304" s="54">
        <f>COUNTIF(D305:$D$1505,366)</f>
        <v>252</v>
      </c>
      <c r="H304" s="50"/>
    </row>
    <row r="305" spans="1:8" x14ac:dyDescent="0.25">
      <c r="A305" s="54">
        <f>COUNTIF($C$3:C305,"Да")</f>
        <v>3</v>
      </c>
      <c r="B305" s="53">
        <f t="shared" si="9"/>
        <v>45406</v>
      </c>
      <c r="C305" s="53" t="str">
        <f>IF(ISERROR(VLOOKUP(B305,Оп17_BYN→USD!$C$3:$C$19,1,0)),"Нет","Да")</f>
        <v>Нет</v>
      </c>
      <c r="D305" s="54">
        <f t="shared" si="8"/>
        <v>366</v>
      </c>
      <c r="E305" s="55">
        <f>('Все выпуски'!$D$4*'Все выпуски'!$D$8)*((VLOOKUP(IF(C305="Нет",VLOOKUP(A305,Оп17_BYN→USD!$A$2:$C$19,3,0),VLOOKUP((A305-1),Оп17_BYN→USD!$A$2:$C$19,3,0)),$B$2:$G$1505,5,0)-VLOOKUP(B305,$B$2:$G$1505,5,0))/365+(VLOOKUP(IF(C305="Нет",VLOOKUP(A305,Оп17_BYN→USD!$A$2:$C$19,3,0),VLOOKUP((A305-1),Оп17_BYN→USD!$A$2:$C$19,3,0)),$B$2:$G$1505,6,0)-VLOOKUP(B305,$B$2:$G$1505,6,0))/366)</f>
        <v>3.5192792516092708</v>
      </c>
      <c r="F305" s="54">
        <f>COUNTIF(D306:$D$1505,365)</f>
        <v>949</v>
      </c>
      <c r="G305" s="54">
        <f>COUNTIF(D306:$D$1505,366)</f>
        <v>251</v>
      </c>
      <c r="H305" s="50"/>
    </row>
    <row r="306" spans="1:8" x14ac:dyDescent="0.25">
      <c r="A306" s="54">
        <f>COUNTIF($C$3:C306,"Да")</f>
        <v>3</v>
      </c>
      <c r="B306" s="53">
        <f t="shared" si="9"/>
        <v>45407</v>
      </c>
      <c r="C306" s="53" t="str">
        <f>IF(ISERROR(VLOOKUP(B306,Оп17_BYN→USD!$C$3:$C$19,1,0)),"Нет","Да")</f>
        <v>Нет</v>
      </c>
      <c r="D306" s="54">
        <f t="shared" si="8"/>
        <v>366</v>
      </c>
      <c r="E306" s="55">
        <f>('Все выпуски'!$D$4*'Все выпуски'!$D$8)*((VLOOKUP(IF(C306="Нет",VLOOKUP(A306,Оп17_BYN→USD!$A$2:$C$19,3,0),VLOOKUP((A306-1),Оп17_BYN→USD!$A$2:$C$19,3,0)),$B$2:$G$1505,5,0)-VLOOKUP(B306,$B$2:$G$1505,5,0))/365+(VLOOKUP(IF(C306="Нет",VLOOKUP(A306,Оп17_BYN→USD!$A$2:$C$19,3,0),VLOOKUP((A306-1),Оп17_BYN→USD!$A$2:$C$19,3,0)),$B$2:$G$1505,6,0)-VLOOKUP(B306,$B$2:$G$1505,6,0))/366)</f>
        <v>3.5649841769548454</v>
      </c>
      <c r="F306" s="54">
        <f>COUNTIF(D307:$D$1505,365)</f>
        <v>949</v>
      </c>
      <c r="G306" s="54">
        <f>COUNTIF(D307:$D$1505,366)</f>
        <v>250</v>
      </c>
      <c r="H306" s="50"/>
    </row>
    <row r="307" spans="1:8" x14ac:dyDescent="0.25">
      <c r="A307" s="54">
        <f>COUNTIF($C$3:C307,"Да")</f>
        <v>3</v>
      </c>
      <c r="B307" s="53">
        <f t="shared" si="9"/>
        <v>45408</v>
      </c>
      <c r="C307" s="53" t="str">
        <f>IF(ISERROR(VLOOKUP(B307,Оп17_BYN→USD!$C$3:$C$19,1,0)),"Нет","Да")</f>
        <v>Нет</v>
      </c>
      <c r="D307" s="54">
        <f t="shared" si="8"/>
        <v>366</v>
      </c>
      <c r="E307" s="55">
        <f>('Все выпуски'!$D$4*'Все выпуски'!$D$8)*((VLOOKUP(IF(C307="Нет",VLOOKUP(A307,Оп17_BYN→USD!$A$2:$C$19,3,0),VLOOKUP((A307-1),Оп17_BYN→USD!$A$2:$C$19,3,0)),$B$2:$G$1505,5,0)-VLOOKUP(B307,$B$2:$G$1505,5,0))/365+(VLOOKUP(IF(C307="Нет",VLOOKUP(A307,Оп17_BYN→USD!$A$2:$C$19,3,0),VLOOKUP((A307-1),Оп17_BYN→USD!$A$2:$C$19,3,0)),$B$2:$G$1505,6,0)-VLOOKUP(B307,$B$2:$G$1505,6,0))/366)</f>
        <v>3.6106891023004204</v>
      </c>
      <c r="F307" s="54">
        <f>COUNTIF(D308:$D$1505,365)</f>
        <v>949</v>
      </c>
      <c r="G307" s="54">
        <f>COUNTIF(D308:$D$1505,366)</f>
        <v>249</v>
      </c>
      <c r="H307" s="50"/>
    </row>
    <row r="308" spans="1:8" x14ac:dyDescent="0.25">
      <c r="A308" s="54">
        <f>COUNTIF($C$3:C308,"Да")</f>
        <v>3</v>
      </c>
      <c r="B308" s="53">
        <f t="shared" si="9"/>
        <v>45409</v>
      </c>
      <c r="C308" s="53" t="str">
        <f>IF(ISERROR(VLOOKUP(B308,Оп17_BYN→USD!$C$3:$C$19,1,0)),"Нет","Да")</f>
        <v>Нет</v>
      </c>
      <c r="D308" s="54">
        <f t="shared" si="8"/>
        <v>366</v>
      </c>
      <c r="E308" s="55">
        <f>('Все выпуски'!$D$4*'Все выпуски'!$D$8)*((VLOOKUP(IF(C308="Нет",VLOOKUP(A308,Оп17_BYN→USD!$A$2:$C$19,3,0),VLOOKUP((A308-1),Оп17_BYN→USD!$A$2:$C$19,3,0)),$B$2:$G$1505,5,0)-VLOOKUP(B308,$B$2:$G$1505,5,0))/365+(VLOOKUP(IF(C308="Нет",VLOOKUP(A308,Оп17_BYN→USD!$A$2:$C$19,3,0),VLOOKUP((A308-1),Оп17_BYN→USD!$A$2:$C$19,3,0)),$B$2:$G$1505,6,0)-VLOOKUP(B308,$B$2:$G$1505,6,0))/366)</f>
        <v>3.6563940276459954</v>
      </c>
      <c r="F308" s="54">
        <f>COUNTIF(D309:$D$1505,365)</f>
        <v>949</v>
      </c>
      <c r="G308" s="54">
        <f>COUNTIF(D309:$D$1505,366)</f>
        <v>248</v>
      </c>
      <c r="H308" s="50"/>
    </row>
    <row r="309" spans="1:8" x14ac:dyDescent="0.25">
      <c r="A309" s="54">
        <f>COUNTIF($C$3:C309,"Да")</f>
        <v>3</v>
      </c>
      <c r="B309" s="53">
        <f t="shared" si="9"/>
        <v>45410</v>
      </c>
      <c r="C309" s="53" t="str">
        <f>IF(ISERROR(VLOOKUP(B309,Оп17_BYN→USD!$C$3:$C$19,1,0)),"Нет","Да")</f>
        <v>Нет</v>
      </c>
      <c r="D309" s="54">
        <f t="shared" si="8"/>
        <v>366</v>
      </c>
      <c r="E309" s="55">
        <f>('Все выпуски'!$D$4*'Все выпуски'!$D$8)*((VLOOKUP(IF(C309="Нет",VLOOKUP(A309,Оп17_BYN→USD!$A$2:$C$19,3,0),VLOOKUP((A309-1),Оп17_BYN→USD!$A$2:$C$19,3,0)),$B$2:$G$1505,5,0)-VLOOKUP(B309,$B$2:$G$1505,5,0))/365+(VLOOKUP(IF(C309="Нет",VLOOKUP(A309,Оп17_BYN→USD!$A$2:$C$19,3,0),VLOOKUP((A309-1),Оп17_BYN→USD!$A$2:$C$19,3,0)),$B$2:$G$1505,6,0)-VLOOKUP(B309,$B$2:$G$1505,6,0))/366)</f>
        <v>3.7020989529915704</v>
      </c>
      <c r="F309" s="54">
        <f>COUNTIF(D310:$D$1505,365)</f>
        <v>949</v>
      </c>
      <c r="G309" s="54">
        <f>COUNTIF(D310:$D$1505,366)</f>
        <v>247</v>
      </c>
      <c r="H309" s="50"/>
    </row>
    <row r="310" spans="1:8" x14ac:dyDescent="0.25">
      <c r="A310" s="54">
        <f>COUNTIF($C$3:C310,"Да")</f>
        <v>3</v>
      </c>
      <c r="B310" s="53">
        <f t="shared" si="9"/>
        <v>45411</v>
      </c>
      <c r="C310" s="53" t="str">
        <f>IF(ISERROR(VLOOKUP(B310,Оп17_BYN→USD!$C$3:$C$19,1,0)),"Нет","Да")</f>
        <v>Нет</v>
      </c>
      <c r="D310" s="54">
        <f t="shared" si="8"/>
        <v>366</v>
      </c>
      <c r="E310" s="55">
        <f>('Все выпуски'!$D$4*'Все выпуски'!$D$8)*((VLOOKUP(IF(C310="Нет",VLOOKUP(A310,Оп17_BYN→USD!$A$2:$C$19,3,0),VLOOKUP((A310-1),Оп17_BYN→USD!$A$2:$C$19,3,0)),$B$2:$G$1505,5,0)-VLOOKUP(B310,$B$2:$G$1505,5,0))/365+(VLOOKUP(IF(C310="Нет",VLOOKUP(A310,Оп17_BYN→USD!$A$2:$C$19,3,0),VLOOKUP((A310-1),Оп17_BYN→USD!$A$2:$C$19,3,0)),$B$2:$G$1505,6,0)-VLOOKUP(B310,$B$2:$G$1505,6,0))/366)</f>
        <v>3.7478038783371455</v>
      </c>
      <c r="F310" s="54">
        <f>COUNTIF(D311:$D$1505,365)</f>
        <v>949</v>
      </c>
      <c r="G310" s="54">
        <f>COUNTIF(D311:$D$1505,366)</f>
        <v>246</v>
      </c>
      <c r="H310" s="50"/>
    </row>
    <row r="311" spans="1:8" x14ac:dyDescent="0.25">
      <c r="A311" s="54">
        <f>COUNTIF($C$3:C311,"Да")</f>
        <v>3</v>
      </c>
      <c r="B311" s="53">
        <f t="shared" si="9"/>
        <v>45412</v>
      </c>
      <c r="C311" s="53" t="str">
        <f>IF(ISERROR(VLOOKUP(B311,Оп17_BYN→USD!$C$3:$C$19,1,0)),"Нет","Да")</f>
        <v>Нет</v>
      </c>
      <c r="D311" s="54">
        <f t="shared" si="8"/>
        <v>366</v>
      </c>
      <c r="E311" s="55">
        <f>('Все выпуски'!$D$4*'Все выпуски'!$D$8)*((VLOOKUP(IF(C311="Нет",VLOOKUP(A311,Оп17_BYN→USD!$A$2:$C$19,3,0),VLOOKUP((A311-1),Оп17_BYN→USD!$A$2:$C$19,3,0)),$B$2:$G$1505,5,0)-VLOOKUP(B311,$B$2:$G$1505,5,0))/365+(VLOOKUP(IF(C311="Нет",VLOOKUP(A311,Оп17_BYN→USD!$A$2:$C$19,3,0),VLOOKUP((A311-1),Оп17_BYN→USD!$A$2:$C$19,3,0)),$B$2:$G$1505,6,0)-VLOOKUP(B311,$B$2:$G$1505,6,0))/366)</f>
        <v>3.7935088036827205</v>
      </c>
      <c r="F311" s="54">
        <f>COUNTIF(D312:$D$1505,365)</f>
        <v>949</v>
      </c>
      <c r="G311" s="54">
        <f>COUNTIF(D312:$D$1505,366)</f>
        <v>245</v>
      </c>
      <c r="H311" s="50"/>
    </row>
    <row r="312" spans="1:8" x14ac:dyDescent="0.25">
      <c r="A312" s="54">
        <f>COUNTIF($C$3:C312,"Да")</f>
        <v>3</v>
      </c>
      <c r="B312" s="53">
        <f t="shared" si="9"/>
        <v>45413</v>
      </c>
      <c r="C312" s="53" t="str">
        <f>IF(ISERROR(VLOOKUP(B312,Оп17_BYN→USD!$C$3:$C$19,1,0)),"Нет","Да")</f>
        <v>Нет</v>
      </c>
      <c r="D312" s="54">
        <f t="shared" si="8"/>
        <v>366</v>
      </c>
      <c r="E312" s="55">
        <f>('Все выпуски'!$D$4*'Все выпуски'!$D$8)*((VLOOKUP(IF(C312="Нет",VLOOKUP(A312,Оп17_BYN→USD!$A$2:$C$19,3,0),VLOOKUP((A312-1),Оп17_BYN→USD!$A$2:$C$19,3,0)),$B$2:$G$1505,5,0)-VLOOKUP(B312,$B$2:$G$1505,5,0))/365+(VLOOKUP(IF(C312="Нет",VLOOKUP(A312,Оп17_BYN→USD!$A$2:$C$19,3,0),VLOOKUP((A312-1),Оп17_BYN→USD!$A$2:$C$19,3,0)),$B$2:$G$1505,6,0)-VLOOKUP(B312,$B$2:$G$1505,6,0))/366)</f>
        <v>3.8392137290282955</v>
      </c>
      <c r="F312" s="54">
        <f>COUNTIF(D313:$D$1505,365)</f>
        <v>949</v>
      </c>
      <c r="G312" s="54">
        <f>COUNTIF(D313:$D$1505,366)</f>
        <v>244</v>
      </c>
      <c r="H312" s="50"/>
    </row>
    <row r="313" spans="1:8" x14ac:dyDescent="0.25">
      <c r="A313" s="54">
        <f>COUNTIF($C$3:C313,"Да")</f>
        <v>3</v>
      </c>
      <c r="B313" s="53">
        <f t="shared" si="9"/>
        <v>45414</v>
      </c>
      <c r="C313" s="53" t="str">
        <f>IF(ISERROR(VLOOKUP(B313,Оп17_BYN→USD!$C$3:$C$19,1,0)),"Нет","Да")</f>
        <v>Нет</v>
      </c>
      <c r="D313" s="54">
        <f t="shared" si="8"/>
        <v>366</v>
      </c>
      <c r="E313" s="55">
        <f>('Все выпуски'!$D$4*'Все выпуски'!$D$8)*((VLOOKUP(IF(C313="Нет",VLOOKUP(A313,Оп17_BYN→USD!$A$2:$C$19,3,0),VLOOKUP((A313-1),Оп17_BYN→USD!$A$2:$C$19,3,0)),$B$2:$G$1505,5,0)-VLOOKUP(B313,$B$2:$G$1505,5,0))/365+(VLOOKUP(IF(C313="Нет",VLOOKUP(A313,Оп17_BYN→USD!$A$2:$C$19,3,0),VLOOKUP((A313-1),Оп17_BYN→USD!$A$2:$C$19,3,0)),$B$2:$G$1505,6,0)-VLOOKUP(B313,$B$2:$G$1505,6,0))/366)</f>
        <v>3.8849186543738701</v>
      </c>
      <c r="F313" s="54">
        <f>COUNTIF(D314:$D$1505,365)</f>
        <v>949</v>
      </c>
      <c r="G313" s="54">
        <f>COUNTIF(D314:$D$1505,366)</f>
        <v>243</v>
      </c>
      <c r="H313" s="50"/>
    </row>
    <row r="314" spans="1:8" x14ac:dyDescent="0.25">
      <c r="A314" s="54">
        <f>COUNTIF($C$3:C314,"Да")</f>
        <v>3</v>
      </c>
      <c r="B314" s="53">
        <f t="shared" si="9"/>
        <v>45415</v>
      </c>
      <c r="C314" s="53" t="str">
        <f>IF(ISERROR(VLOOKUP(B314,Оп17_BYN→USD!$C$3:$C$19,1,0)),"Нет","Да")</f>
        <v>Нет</v>
      </c>
      <c r="D314" s="54">
        <f t="shared" si="8"/>
        <v>366</v>
      </c>
      <c r="E314" s="55">
        <f>('Все выпуски'!$D$4*'Все выпуски'!$D$8)*((VLOOKUP(IF(C314="Нет",VLOOKUP(A314,Оп17_BYN→USD!$A$2:$C$19,3,0),VLOOKUP((A314-1),Оп17_BYN→USD!$A$2:$C$19,3,0)),$B$2:$G$1505,5,0)-VLOOKUP(B314,$B$2:$G$1505,5,0))/365+(VLOOKUP(IF(C314="Нет",VLOOKUP(A314,Оп17_BYN→USD!$A$2:$C$19,3,0),VLOOKUP((A314-1),Оп17_BYN→USD!$A$2:$C$19,3,0)),$B$2:$G$1505,6,0)-VLOOKUP(B314,$B$2:$G$1505,6,0))/366)</f>
        <v>3.9306235797194451</v>
      </c>
      <c r="F314" s="54">
        <f>COUNTIF(D315:$D$1505,365)</f>
        <v>949</v>
      </c>
      <c r="G314" s="54">
        <f>COUNTIF(D315:$D$1505,366)</f>
        <v>242</v>
      </c>
      <c r="H314" s="50"/>
    </row>
    <row r="315" spans="1:8" x14ac:dyDescent="0.25">
      <c r="A315" s="54">
        <f>COUNTIF($C$3:C315,"Да")</f>
        <v>3</v>
      </c>
      <c r="B315" s="53">
        <f t="shared" si="9"/>
        <v>45416</v>
      </c>
      <c r="C315" s="53" t="str">
        <f>IF(ISERROR(VLOOKUP(B315,Оп17_BYN→USD!$C$3:$C$19,1,0)),"Нет","Да")</f>
        <v>Нет</v>
      </c>
      <c r="D315" s="54">
        <f t="shared" si="8"/>
        <v>366</v>
      </c>
      <c r="E315" s="55">
        <f>('Все выпуски'!$D$4*'Все выпуски'!$D$8)*((VLOOKUP(IF(C315="Нет",VLOOKUP(A315,Оп17_BYN→USD!$A$2:$C$19,3,0),VLOOKUP((A315-1),Оп17_BYN→USD!$A$2:$C$19,3,0)),$B$2:$G$1505,5,0)-VLOOKUP(B315,$B$2:$G$1505,5,0))/365+(VLOOKUP(IF(C315="Нет",VLOOKUP(A315,Оп17_BYN→USD!$A$2:$C$19,3,0),VLOOKUP((A315-1),Оп17_BYN→USD!$A$2:$C$19,3,0)),$B$2:$G$1505,6,0)-VLOOKUP(B315,$B$2:$G$1505,6,0))/366)</f>
        <v>3.9763285050650197</v>
      </c>
      <c r="F315" s="54">
        <f>COUNTIF(D316:$D$1505,365)</f>
        <v>949</v>
      </c>
      <c r="G315" s="54">
        <f>COUNTIF(D316:$D$1505,366)</f>
        <v>241</v>
      </c>
      <c r="H315" s="50"/>
    </row>
    <row r="316" spans="1:8" x14ac:dyDescent="0.25">
      <c r="A316" s="54">
        <f>COUNTIF($C$3:C316,"Да")</f>
        <v>3</v>
      </c>
      <c r="B316" s="53">
        <f t="shared" si="9"/>
        <v>45417</v>
      </c>
      <c r="C316" s="53" t="str">
        <f>IF(ISERROR(VLOOKUP(B316,Оп17_BYN→USD!$C$3:$C$19,1,0)),"Нет","Да")</f>
        <v>Нет</v>
      </c>
      <c r="D316" s="54">
        <f t="shared" si="8"/>
        <v>366</v>
      </c>
      <c r="E316" s="55">
        <f>('Все выпуски'!$D$4*'Все выпуски'!$D$8)*((VLOOKUP(IF(C316="Нет",VLOOKUP(A316,Оп17_BYN→USD!$A$2:$C$19,3,0),VLOOKUP((A316-1),Оп17_BYN→USD!$A$2:$C$19,3,0)),$B$2:$G$1505,5,0)-VLOOKUP(B316,$B$2:$G$1505,5,0))/365+(VLOOKUP(IF(C316="Нет",VLOOKUP(A316,Оп17_BYN→USD!$A$2:$C$19,3,0),VLOOKUP((A316-1),Оп17_BYN→USD!$A$2:$C$19,3,0)),$B$2:$G$1505,6,0)-VLOOKUP(B316,$B$2:$G$1505,6,0))/366)</f>
        <v>4.0220334304105947</v>
      </c>
      <c r="F316" s="54">
        <f>COUNTIF(D317:$D$1505,365)</f>
        <v>949</v>
      </c>
      <c r="G316" s="54">
        <f>COUNTIF(D317:$D$1505,366)</f>
        <v>240</v>
      </c>
      <c r="H316" s="50"/>
    </row>
    <row r="317" spans="1:8" x14ac:dyDescent="0.25">
      <c r="A317" s="54">
        <f>COUNTIF($C$3:C317,"Да")</f>
        <v>3</v>
      </c>
      <c r="B317" s="53">
        <f t="shared" si="9"/>
        <v>45418</v>
      </c>
      <c r="C317" s="53" t="str">
        <f>IF(ISERROR(VLOOKUP(B317,Оп17_BYN→USD!$C$3:$C$19,1,0)),"Нет","Да")</f>
        <v>Нет</v>
      </c>
      <c r="D317" s="54">
        <f t="shared" si="8"/>
        <v>366</v>
      </c>
      <c r="E317" s="55">
        <f>('Все выпуски'!$D$4*'Все выпуски'!$D$8)*((VLOOKUP(IF(C317="Нет",VLOOKUP(A317,Оп17_BYN→USD!$A$2:$C$19,3,0),VLOOKUP((A317-1),Оп17_BYN→USD!$A$2:$C$19,3,0)),$B$2:$G$1505,5,0)-VLOOKUP(B317,$B$2:$G$1505,5,0))/365+(VLOOKUP(IF(C317="Нет",VLOOKUP(A317,Оп17_BYN→USD!$A$2:$C$19,3,0),VLOOKUP((A317-1),Оп17_BYN→USD!$A$2:$C$19,3,0)),$B$2:$G$1505,6,0)-VLOOKUP(B317,$B$2:$G$1505,6,0))/366)</f>
        <v>4.0677383557561697</v>
      </c>
      <c r="F317" s="54">
        <f>COUNTIF(D318:$D$1505,365)</f>
        <v>949</v>
      </c>
      <c r="G317" s="54">
        <f>COUNTIF(D318:$D$1505,366)</f>
        <v>239</v>
      </c>
      <c r="H317" s="50"/>
    </row>
    <row r="318" spans="1:8" x14ac:dyDescent="0.25">
      <c r="A318" s="54">
        <f>COUNTIF($C$3:C318,"Да")</f>
        <v>4</v>
      </c>
      <c r="B318" s="53">
        <f t="shared" si="9"/>
        <v>45419</v>
      </c>
      <c r="C318" s="53" t="str">
        <f>IF(ISERROR(VLOOKUP(B318,Оп17_BYN→USD!$C$3:$C$19,1,0)),"Нет","Да")</f>
        <v>Да</v>
      </c>
      <c r="D318" s="54">
        <f t="shared" si="8"/>
        <v>366</v>
      </c>
      <c r="E318" s="55">
        <f>('Все выпуски'!$D$4*'Все выпуски'!$D$8)*((VLOOKUP(IF(C318="Нет",VLOOKUP(A318,Оп17_BYN→USD!$A$2:$C$19,3,0),VLOOKUP((A318-1),Оп17_BYN→USD!$A$2:$C$19,3,0)),$B$2:$G$1505,5,0)-VLOOKUP(B318,$B$2:$G$1505,5,0))/365+(VLOOKUP(IF(C318="Нет",VLOOKUP(A318,Оп17_BYN→USD!$A$2:$C$19,3,0),VLOOKUP((A318-1),Оп17_BYN→USD!$A$2:$C$19,3,0)),$B$2:$G$1505,6,0)-VLOOKUP(B318,$B$2:$G$1505,6,0))/366)</f>
        <v>4.1134432811017447</v>
      </c>
      <c r="F318" s="54">
        <f>COUNTIF(D319:$D$1505,365)</f>
        <v>949</v>
      </c>
      <c r="G318" s="54">
        <f>COUNTIF(D319:$D$1505,366)</f>
        <v>238</v>
      </c>
      <c r="H318" s="50"/>
    </row>
    <row r="319" spans="1:8" x14ac:dyDescent="0.25">
      <c r="A319" s="54">
        <f>COUNTIF($C$3:C319,"Да")</f>
        <v>4</v>
      </c>
      <c r="B319" s="53">
        <f t="shared" si="9"/>
        <v>45420</v>
      </c>
      <c r="C319" s="53" t="str">
        <f>IF(ISERROR(VLOOKUP(B319,Оп17_BYN→USD!$C$3:$C$19,1,0)),"Нет","Да")</f>
        <v>Нет</v>
      </c>
      <c r="D319" s="54">
        <f t="shared" si="8"/>
        <v>366</v>
      </c>
      <c r="E319" s="55">
        <f>('Все выпуски'!$D$4*'Все выпуски'!$D$8)*((VLOOKUP(IF(C319="Нет",VLOOKUP(A319,Оп17_BYN→USD!$A$2:$C$19,3,0),VLOOKUP((A319-1),Оп17_BYN→USD!$A$2:$C$19,3,0)),$B$2:$G$1505,5,0)-VLOOKUP(B319,$B$2:$G$1505,5,0))/365+(VLOOKUP(IF(C319="Нет",VLOOKUP(A319,Оп17_BYN→USD!$A$2:$C$19,3,0),VLOOKUP((A319-1),Оп17_BYN→USD!$A$2:$C$19,3,0)),$B$2:$G$1505,6,0)-VLOOKUP(B319,$B$2:$G$1505,6,0))/366)</f>
        <v>4.5704925345574944E-2</v>
      </c>
      <c r="F319" s="54">
        <f>COUNTIF(D320:$D$1505,365)</f>
        <v>949</v>
      </c>
      <c r="G319" s="54">
        <f>COUNTIF(D320:$D$1505,366)</f>
        <v>237</v>
      </c>
      <c r="H319" s="50"/>
    </row>
    <row r="320" spans="1:8" x14ac:dyDescent="0.25">
      <c r="A320" s="54">
        <f>COUNTIF($C$3:C320,"Да")</f>
        <v>4</v>
      </c>
      <c r="B320" s="53">
        <f t="shared" si="9"/>
        <v>45421</v>
      </c>
      <c r="C320" s="53" t="str">
        <f>IF(ISERROR(VLOOKUP(B320,Оп17_BYN→USD!$C$3:$C$19,1,0)),"Нет","Да")</f>
        <v>Нет</v>
      </c>
      <c r="D320" s="54">
        <f t="shared" si="8"/>
        <v>366</v>
      </c>
      <c r="E320" s="55">
        <f>('Все выпуски'!$D$4*'Все выпуски'!$D$8)*((VLOOKUP(IF(C320="Нет",VLOOKUP(A320,Оп17_BYN→USD!$A$2:$C$19,3,0),VLOOKUP((A320-1),Оп17_BYN→USD!$A$2:$C$19,3,0)),$B$2:$G$1505,5,0)-VLOOKUP(B320,$B$2:$G$1505,5,0))/365+(VLOOKUP(IF(C320="Нет",VLOOKUP(A320,Оп17_BYN→USD!$A$2:$C$19,3,0),VLOOKUP((A320-1),Оп17_BYN→USD!$A$2:$C$19,3,0)),$B$2:$G$1505,6,0)-VLOOKUP(B320,$B$2:$G$1505,6,0))/366)</f>
        <v>9.1409850691149888E-2</v>
      </c>
      <c r="F320" s="54">
        <f>COUNTIF(D321:$D$1505,365)</f>
        <v>949</v>
      </c>
      <c r="G320" s="54">
        <f>COUNTIF(D321:$D$1505,366)</f>
        <v>236</v>
      </c>
      <c r="H320" s="50"/>
    </row>
    <row r="321" spans="1:8" x14ac:dyDescent="0.25">
      <c r="A321" s="54">
        <f>COUNTIF($C$3:C321,"Да")</f>
        <v>4</v>
      </c>
      <c r="B321" s="53">
        <f t="shared" si="9"/>
        <v>45422</v>
      </c>
      <c r="C321" s="53" t="str">
        <f>IF(ISERROR(VLOOKUP(B321,Оп17_BYN→USD!$C$3:$C$19,1,0)),"Нет","Да")</f>
        <v>Нет</v>
      </c>
      <c r="D321" s="54">
        <f t="shared" si="8"/>
        <v>366</v>
      </c>
      <c r="E321" s="55">
        <f>('Все выпуски'!$D$4*'Все выпуски'!$D$8)*((VLOOKUP(IF(C321="Нет",VLOOKUP(A321,Оп17_BYN→USD!$A$2:$C$19,3,0),VLOOKUP((A321-1),Оп17_BYN→USD!$A$2:$C$19,3,0)),$B$2:$G$1505,5,0)-VLOOKUP(B321,$B$2:$G$1505,5,0))/365+(VLOOKUP(IF(C321="Нет",VLOOKUP(A321,Оп17_BYN→USD!$A$2:$C$19,3,0),VLOOKUP((A321-1),Оп17_BYN→USD!$A$2:$C$19,3,0)),$B$2:$G$1505,6,0)-VLOOKUP(B321,$B$2:$G$1505,6,0))/366)</f>
        <v>0.13711477603672484</v>
      </c>
      <c r="F321" s="54">
        <f>COUNTIF(D322:$D$1505,365)</f>
        <v>949</v>
      </c>
      <c r="G321" s="54">
        <f>COUNTIF(D322:$D$1505,366)</f>
        <v>235</v>
      </c>
      <c r="H321" s="50"/>
    </row>
    <row r="322" spans="1:8" x14ac:dyDescent="0.25">
      <c r="A322" s="54">
        <f>COUNTIF($C$3:C322,"Да")</f>
        <v>4</v>
      </c>
      <c r="B322" s="53">
        <f t="shared" si="9"/>
        <v>45423</v>
      </c>
      <c r="C322" s="53" t="str">
        <f>IF(ISERROR(VLOOKUP(B322,Оп17_BYN→USD!$C$3:$C$19,1,0)),"Нет","Да")</f>
        <v>Нет</v>
      </c>
      <c r="D322" s="54">
        <f t="shared" si="8"/>
        <v>366</v>
      </c>
      <c r="E322" s="55">
        <f>('Все выпуски'!$D$4*'Все выпуски'!$D$8)*((VLOOKUP(IF(C322="Нет",VLOOKUP(A322,Оп17_BYN→USD!$A$2:$C$19,3,0),VLOOKUP((A322-1),Оп17_BYN→USD!$A$2:$C$19,3,0)),$B$2:$G$1505,5,0)-VLOOKUP(B322,$B$2:$G$1505,5,0))/365+(VLOOKUP(IF(C322="Нет",VLOOKUP(A322,Оп17_BYN→USD!$A$2:$C$19,3,0),VLOOKUP((A322-1),Оп17_BYN→USD!$A$2:$C$19,3,0)),$B$2:$G$1505,6,0)-VLOOKUP(B322,$B$2:$G$1505,6,0))/366)</f>
        <v>0.18281970138229978</v>
      </c>
      <c r="F322" s="54">
        <f>COUNTIF(D323:$D$1505,365)</f>
        <v>949</v>
      </c>
      <c r="G322" s="54">
        <f>COUNTIF(D323:$D$1505,366)</f>
        <v>234</v>
      </c>
      <c r="H322" s="50"/>
    </row>
    <row r="323" spans="1:8" x14ac:dyDescent="0.25">
      <c r="A323" s="54">
        <f>COUNTIF($C$3:C323,"Да")</f>
        <v>4</v>
      </c>
      <c r="B323" s="53">
        <f t="shared" si="9"/>
        <v>45424</v>
      </c>
      <c r="C323" s="53" t="str">
        <f>IF(ISERROR(VLOOKUP(B323,Оп17_BYN→USD!$C$3:$C$19,1,0)),"Нет","Да")</f>
        <v>Нет</v>
      </c>
      <c r="D323" s="54">
        <f t="shared" si="8"/>
        <v>366</v>
      </c>
      <c r="E323" s="55">
        <f>('Все выпуски'!$D$4*'Все выпуски'!$D$8)*((VLOOKUP(IF(C323="Нет",VLOOKUP(A323,Оп17_BYN→USD!$A$2:$C$19,3,0),VLOOKUP((A323-1),Оп17_BYN→USD!$A$2:$C$19,3,0)),$B$2:$G$1505,5,0)-VLOOKUP(B323,$B$2:$G$1505,5,0))/365+(VLOOKUP(IF(C323="Нет",VLOOKUP(A323,Оп17_BYN→USD!$A$2:$C$19,3,0),VLOOKUP((A323-1),Оп17_BYN→USD!$A$2:$C$19,3,0)),$B$2:$G$1505,6,0)-VLOOKUP(B323,$B$2:$G$1505,6,0))/366)</f>
        <v>0.22852462672787471</v>
      </c>
      <c r="F323" s="54">
        <f>COUNTIF(D324:$D$1505,365)</f>
        <v>949</v>
      </c>
      <c r="G323" s="54">
        <f>COUNTIF(D324:$D$1505,366)</f>
        <v>233</v>
      </c>
      <c r="H323" s="50"/>
    </row>
    <row r="324" spans="1:8" x14ac:dyDescent="0.25">
      <c r="A324" s="54">
        <f>COUNTIF($C$3:C324,"Да")</f>
        <v>4</v>
      </c>
      <c r="B324" s="53">
        <f t="shared" si="9"/>
        <v>45425</v>
      </c>
      <c r="C324" s="53" t="str">
        <f>IF(ISERROR(VLOOKUP(B324,Оп17_BYN→USD!$C$3:$C$19,1,0)),"Нет","Да")</f>
        <v>Нет</v>
      </c>
      <c r="D324" s="54">
        <f t="shared" ref="D324:D387" si="10">IF(MOD(YEAR(B324),4)=0,366,365)</f>
        <v>366</v>
      </c>
      <c r="E324" s="55">
        <f>('Все выпуски'!$D$4*'Все выпуски'!$D$8)*((VLOOKUP(IF(C324="Нет",VLOOKUP(A324,Оп17_BYN→USD!$A$2:$C$19,3,0),VLOOKUP((A324-1),Оп17_BYN→USD!$A$2:$C$19,3,0)),$B$2:$G$1505,5,0)-VLOOKUP(B324,$B$2:$G$1505,5,0))/365+(VLOOKUP(IF(C324="Нет",VLOOKUP(A324,Оп17_BYN→USD!$A$2:$C$19,3,0),VLOOKUP((A324-1),Оп17_BYN→USD!$A$2:$C$19,3,0)),$B$2:$G$1505,6,0)-VLOOKUP(B324,$B$2:$G$1505,6,0))/366)</f>
        <v>0.27422955207344968</v>
      </c>
      <c r="F324" s="54">
        <f>COUNTIF(D325:$D$1505,365)</f>
        <v>949</v>
      </c>
      <c r="G324" s="54">
        <f>COUNTIF(D325:$D$1505,366)</f>
        <v>232</v>
      </c>
      <c r="H324" s="50"/>
    </row>
    <row r="325" spans="1:8" x14ac:dyDescent="0.25">
      <c r="A325" s="54">
        <f>COUNTIF($C$3:C325,"Да")</f>
        <v>4</v>
      </c>
      <c r="B325" s="53">
        <f t="shared" ref="B325:B388" si="11">B324+1</f>
        <v>45426</v>
      </c>
      <c r="C325" s="53" t="str">
        <f>IF(ISERROR(VLOOKUP(B325,Оп17_BYN→USD!$C$3:$C$19,1,0)),"Нет","Да")</f>
        <v>Нет</v>
      </c>
      <c r="D325" s="54">
        <f t="shared" si="10"/>
        <v>366</v>
      </c>
      <c r="E325" s="55">
        <f>('Все выпуски'!$D$4*'Все выпуски'!$D$8)*((VLOOKUP(IF(C325="Нет",VLOOKUP(A325,Оп17_BYN→USD!$A$2:$C$19,3,0),VLOOKUP((A325-1),Оп17_BYN→USD!$A$2:$C$19,3,0)),$B$2:$G$1505,5,0)-VLOOKUP(B325,$B$2:$G$1505,5,0))/365+(VLOOKUP(IF(C325="Нет",VLOOKUP(A325,Оп17_BYN→USD!$A$2:$C$19,3,0),VLOOKUP((A325-1),Оп17_BYN→USD!$A$2:$C$19,3,0)),$B$2:$G$1505,6,0)-VLOOKUP(B325,$B$2:$G$1505,6,0))/366)</f>
        <v>0.31993447741902459</v>
      </c>
      <c r="F325" s="54">
        <f>COUNTIF(D326:$D$1505,365)</f>
        <v>949</v>
      </c>
      <c r="G325" s="54">
        <f>COUNTIF(D326:$D$1505,366)</f>
        <v>231</v>
      </c>
      <c r="H325" s="50"/>
    </row>
    <row r="326" spans="1:8" x14ac:dyDescent="0.25">
      <c r="A326" s="54">
        <f>COUNTIF($C$3:C326,"Да")</f>
        <v>4</v>
      </c>
      <c r="B326" s="53">
        <f t="shared" si="11"/>
        <v>45427</v>
      </c>
      <c r="C326" s="53" t="str">
        <f>IF(ISERROR(VLOOKUP(B326,Оп17_BYN→USD!$C$3:$C$19,1,0)),"Нет","Да")</f>
        <v>Нет</v>
      </c>
      <c r="D326" s="54">
        <f t="shared" si="10"/>
        <v>366</v>
      </c>
      <c r="E326" s="55">
        <f>('Все выпуски'!$D$4*'Все выпуски'!$D$8)*((VLOOKUP(IF(C326="Нет",VLOOKUP(A326,Оп17_BYN→USD!$A$2:$C$19,3,0),VLOOKUP((A326-1),Оп17_BYN→USD!$A$2:$C$19,3,0)),$B$2:$G$1505,5,0)-VLOOKUP(B326,$B$2:$G$1505,5,0))/365+(VLOOKUP(IF(C326="Нет",VLOOKUP(A326,Оп17_BYN→USD!$A$2:$C$19,3,0),VLOOKUP((A326-1),Оп17_BYN→USD!$A$2:$C$19,3,0)),$B$2:$G$1505,6,0)-VLOOKUP(B326,$B$2:$G$1505,6,0))/366)</f>
        <v>0.36563940276459955</v>
      </c>
      <c r="F326" s="54">
        <f>COUNTIF(D327:$D$1505,365)</f>
        <v>949</v>
      </c>
      <c r="G326" s="54">
        <f>COUNTIF(D327:$D$1505,366)</f>
        <v>230</v>
      </c>
      <c r="H326" s="50"/>
    </row>
    <row r="327" spans="1:8" x14ac:dyDescent="0.25">
      <c r="A327" s="54">
        <f>COUNTIF($C$3:C327,"Да")</f>
        <v>4</v>
      </c>
      <c r="B327" s="53">
        <f t="shared" si="11"/>
        <v>45428</v>
      </c>
      <c r="C327" s="53" t="str">
        <f>IF(ISERROR(VLOOKUP(B327,Оп17_BYN→USD!$C$3:$C$19,1,0)),"Нет","Да")</f>
        <v>Нет</v>
      </c>
      <c r="D327" s="54">
        <f t="shared" si="10"/>
        <v>366</v>
      </c>
      <c r="E327" s="55">
        <f>('Все выпуски'!$D$4*'Все выпуски'!$D$8)*((VLOOKUP(IF(C327="Нет",VLOOKUP(A327,Оп17_BYN→USD!$A$2:$C$19,3,0),VLOOKUP((A327-1),Оп17_BYN→USD!$A$2:$C$19,3,0)),$B$2:$G$1505,5,0)-VLOOKUP(B327,$B$2:$G$1505,5,0))/365+(VLOOKUP(IF(C327="Нет",VLOOKUP(A327,Оп17_BYN→USD!$A$2:$C$19,3,0),VLOOKUP((A327-1),Оп17_BYN→USD!$A$2:$C$19,3,0)),$B$2:$G$1505,6,0)-VLOOKUP(B327,$B$2:$G$1505,6,0))/366)</f>
        <v>0.41134432811017446</v>
      </c>
      <c r="F327" s="54">
        <f>COUNTIF(D328:$D$1505,365)</f>
        <v>949</v>
      </c>
      <c r="G327" s="54">
        <f>COUNTIF(D328:$D$1505,366)</f>
        <v>229</v>
      </c>
      <c r="H327" s="50"/>
    </row>
    <row r="328" spans="1:8" x14ac:dyDescent="0.25">
      <c r="A328" s="54">
        <f>COUNTIF($C$3:C328,"Да")</f>
        <v>4</v>
      </c>
      <c r="B328" s="53">
        <f t="shared" si="11"/>
        <v>45429</v>
      </c>
      <c r="C328" s="53" t="str">
        <f>IF(ISERROR(VLOOKUP(B328,Оп17_BYN→USD!$C$3:$C$19,1,0)),"Нет","Да")</f>
        <v>Нет</v>
      </c>
      <c r="D328" s="54">
        <f t="shared" si="10"/>
        <v>366</v>
      </c>
      <c r="E328" s="55">
        <f>('Все выпуски'!$D$4*'Все выпуски'!$D$8)*((VLOOKUP(IF(C328="Нет",VLOOKUP(A328,Оп17_BYN→USD!$A$2:$C$19,3,0),VLOOKUP((A328-1),Оп17_BYN→USD!$A$2:$C$19,3,0)),$B$2:$G$1505,5,0)-VLOOKUP(B328,$B$2:$G$1505,5,0))/365+(VLOOKUP(IF(C328="Нет",VLOOKUP(A328,Оп17_BYN→USD!$A$2:$C$19,3,0),VLOOKUP((A328-1),Оп17_BYN→USD!$A$2:$C$19,3,0)),$B$2:$G$1505,6,0)-VLOOKUP(B328,$B$2:$G$1505,6,0))/366)</f>
        <v>0.45704925345574943</v>
      </c>
      <c r="F328" s="54">
        <f>COUNTIF(D329:$D$1505,365)</f>
        <v>949</v>
      </c>
      <c r="G328" s="54">
        <f>COUNTIF(D329:$D$1505,366)</f>
        <v>228</v>
      </c>
      <c r="H328" s="50"/>
    </row>
    <row r="329" spans="1:8" x14ac:dyDescent="0.25">
      <c r="A329" s="54">
        <f>COUNTIF($C$3:C329,"Да")</f>
        <v>4</v>
      </c>
      <c r="B329" s="53">
        <f t="shared" si="11"/>
        <v>45430</v>
      </c>
      <c r="C329" s="53" t="str">
        <f>IF(ISERROR(VLOOKUP(B329,Оп17_BYN→USD!$C$3:$C$19,1,0)),"Нет","Да")</f>
        <v>Нет</v>
      </c>
      <c r="D329" s="54">
        <f t="shared" si="10"/>
        <v>366</v>
      </c>
      <c r="E329" s="55">
        <f>('Все выпуски'!$D$4*'Все выпуски'!$D$8)*((VLOOKUP(IF(C329="Нет",VLOOKUP(A329,Оп17_BYN→USD!$A$2:$C$19,3,0),VLOOKUP((A329-1),Оп17_BYN→USD!$A$2:$C$19,3,0)),$B$2:$G$1505,5,0)-VLOOKUP(B329,$B$2:$G$1505,5,0))/365+(VLOOKUP(IF(C329="Нет",VLOOKUP(A329,Оп17_BYN→USD!$A$2:$C$19,3,0),VLOOKUP((A329-1),Оп17_BYN→USD!$A$2:$C$19,3,0)),$B$2:$G$1505,6,0)-VLOOKUP(B329,$B$2:$G$1505,6,0))/366)</f>
        <v>0.50275417880132434</v>
      </c>
      <c r="F329" s="54">
        <f>COUNTIF(D330:$D$1505,365)</f>
        <v>949</v>
      </c>
      <c r="G329" s="54">
        <f>COUNTIF(D330:$D$1505,366)</f>
        <v>227</v>
      </c>
      <c r="H329" s="50"/>
    </row>
    <row r="330" spans="1:8" x14ac:dyDescent="0.25">
      <c r="A330" s="54">
        <f>COUNTIF($C$3:C330,"Да")</f>
        <v>4</v>
      </c>
      <c r="B330" s="53">
        <f t="shared" si="11"/>
        <v>45431</v>
      </c>
      <c r="C330" s="53" t="str">
        <f>IF(ISERROR(VLOOKUP(B330,Оп17_BYN→USD!$C$3:$C$19,1,0)),"Нет","Да")</f>
        <v>Нет</v>
      </c>
      <c r="D330" s="54">
        <f t="shared" si="10"/>
        <v>366</v>
      </c>
      <c r="E330" s="55">
        <f>('Все выпуски'!$D$4*'Все выпуски'!$D$8)*((VLOOKUP(IF(C330="Нет",VLOOKUP(A330,Оп17_BYN→USD!$A$2:$C$19,3,0),VLOOKUP((A330-1),Оп17_BYN→USD!$A$2:$C$19,3,0)),$B$2:$G$1505,5,0)-VLOOKUP(B330,$B$2:$G$1505,5,0))/365+(VLOOKUP(IF(C330="Нет",VLOOKUP(A330,Оп17_BYN→USD!$A$2:$C$19,3,0),VLOOKUP((A330-1),Оп17_BYN→USD!$A$2:$C$19,3,0)),$B$2:$G$1505,6,0)-VLOOKUP(B330,$B$2:$G$1505,6,0))/366)</f>
        <v>0.54845910414689936</v>
      </c>
      <c r="F330" s="54">
        <f>COUNTIF(D331:$D$1505,365)</f>
        <v>949</v>
      </c>
      <c r="G330" s="54">
        <f>COUNTIF(D331:$D$1505,366)</f>
        <v>226</v>
      </c>
      <c r="H330" s="50"/>
    </row>
    <row r="331" spans="1:8" x14ac:dyDescent="0.25">
      <c r="A331" s="54">
        <f>COUNTIF($C$3:C331,"Да")</f>
        <v>4</v>
      </c>
      <c r="B331" s="53">
        <f t="shared" si="11"/>
        <v>45432</v>
      </c>
      <c r="C331" s="53" t="str">
        <f>IF(ISERROR(VLOOKUP(B331,Оп17_BYN→USD!$C$3:$C$19,1,0)),"Нет","Да")</f>
        <v>Нет</v>
      </c>
      <c r="D331" s="54">
        <f t="shared" si="10"/>
        <v>366</v>
      </c>
      <c r="E331" s="55">
        <f>('Все выпуски'!$D$4*'Все выпуски'!$D$8)*((VLOOKUP(IF(C331="Нет",VLOOKUP(A331,Оп17_BYN→USD!$A$2:$C$19,3,0),VLOOKUP((A331-1),Оп17_BYN→USD!$A$2:$C$19,3,0)),$B$2:$G$1505,5,0)-VLOOKUP(B331,$B$2:$G$1505,5,0))/365+(VLOOKUP(IF(C331="Нет",VLOOKUP(A331,Оп17_BYN→USD!$A$2:$C$19,3,0),VLOOKUP((A331-1),Оп17_BYN→USD!$A$2:$C$19,3,0)),$B$2:$G$1505,6,0)-VLOOKUP(B331,$B$2:$G$1505,6,0))/366)</f>
        <v>0.59416402949247427</v>
      </c>
      <c r="F331" s="54">
        <f>COUNTIF(D332:$D$1505,365)</f>
        <v>949</v>
      </c>
      <c r="G331" s="54">
        <f>COUNTIF(D332:$D$1505,366)</f>
        <v>225</v>
      </c>
      <c r="H331" s="50"/>
    </row>
    <row r="332" spans="1:8" x14ac:dyDescent="0.25">
      <c r="A332" s="54">
        <f>COUNTIF($C$3:C332,"Да")</f>
        <v>4</v>
      </c>
      <c r="B332" s="53">
        <f t="shared" si="11"/>
        <v>45433</v>
      </c>
      <c r="C332" s="53" t="str">
        <f>IF(ISERROR(VLOOKUP(B332,Оп17_BYN→USD!$C$3:$C$19,1,0)),"Нет","Да")</f>
        <v>Нет</v>
      </c>
      <c r="D332" s="54">
        <f t="shared" si="10"/>
        <v>366</v>
      </c>
      <c r="E332" s="55">
        <f>('Все выпуски'!$D$4*'Все выпуски'!$D$8)*((VLOOKUP(IF(C332="Нет",VLOOKUP(A332,Оп17_BYN→USD!$A$2:$C$19,3,0),VLOOKUP((A332-1),Оп17_BYN→USD!$A$2:$C$19,3,0)),$B$2:$G$1505,5,0)-VLOOKUP(B332,$B$2:$G$1505,5,0))/365+(VLOOKUP(IF(C332="Нет",VLOOKUP(A332,Оп17_BYN→USD!$A$2:$C$19,3,0),VLOOKUP((A332-1),Оп17_BYN→USD!$A$2:$C$19,3,0)),$B$2:$G$1505,6,0)-VLOOKUP(B332,$B$2:$G$1505,6,0))/366)</f>
        <v>0.63986895483804918</v>
      </c>
      <c r="F332" s="54">
        <f>COUNTIF(D333:$D$1505,365)</f>
        <v>949</v>
      </c>
      <c r="G332" s="54">
        <f>COUNTIF(D333:$D$1505,366)</f>
        <v>224</v>
      </c>
      <c r="H332" s="50"/>
    </row>
    <row r="333" spans="1:8" x14ac:dyDescent="0.25">
      <c r="A333" s="54">
        <f>COUNTIF($C$3:C333,"Да")</f>
        <v>4</v>
      </c>
      <c r="B333" s="53">
        <f t="shared" si="11"/>
        <v>45434</v>
      </c>
      <c r="C333" s="53" t="str">
        <f>IF(ISERROR(VLOOKUP(B333,Оп17_BYN→USD!$C$3:$C$19,1,0)),"Нет","Да")</f>
        <v>Нет</v>
      </c>
      <c r="D333" s="54">
        <f t="shared" si="10"/>
        <v>366</v>
      </c>
      <c r="E333" s="55">
        <f>('Все выпуски'!$D$4*'Все выпуски'!$D$8)*((VLOOKUP(IF(C333="Нет",VLOOKUP(A333,Оп17_BYN→USD!$A$2:$C$19,3,0),VLOOKUP((A333-1),Оп17_BYN→USD!$A$2:$C$19,3,0)),$B$2:$G$1505,5,0)-VLOOKUP(B333,$B$2:$G$1505,5,0))/365+(VLOOKUP(IF(C333="Нет",VLOOKUP(A333,Оп17_BYN→USD!$A$2:$C$19,3,0),VLOOKUP((A333-1),Оп17_BYN→USD!$A$2:$C$19,3,0)),$B$2:$G$1505,6,0)-VLOOKUP(B333,$B$2:$G$1505,6,0))/366)</f>
        <v>0.68557388018362408</v>
      </c>
      <c r="F333" s="54">
        <f>COUNTIF(D334:$D$1505,365)</f>
        <v>949</v>
      </c>
      <c r="G333" s="54">
        <f>COUNTIF(D334:$D$1505,366)</f>
        <v>223</v>
      </c>
      <c r="H333" s="50"/>
    </row>
    <row r="334" spans="1:8" x14ac:dyDescent="0.25">
      <c r="A334" s="54">
        <f>COUNTIF($C$3:C334,"Да")</f>
        <v>4</v>
      </c>
      <c r="B334" s="53">
        <f t="shared" si="11"/>
        <v>45435</v>
      </c>
      <c r="C334" s="53" t="str">
        <f>IF(ISERROR(VLOOKUP(B334,Оп17_BYN→USD!$C$3:$C$19,1,0)),"Нет","Да")</f>
        <v>Нет</v>
      </c>
      <c r="D334" s="54">
        <f t="shared" si="10"/>
        <v>366</v>
      </c>
      <c r="E334" s="55">
        <f>('Все выпуски'!$D$4*'Все выпуски'!$D$8)*((VLOOKUP(IF(C334="Нет",VLOOKUP(A334,Оп17_BYN→USD!$A$2:$C$19,3,0),VLOOKUP((A334-1),Оп17_BYN→USD!$A$2:$C$19,3,0)),$B$2:$G$1505,5,0)-VLOOKUP(B334,$B$2:$G$1505,5,0))/365+(VLOOKUP(IF(C334="Нет",VLOOKUP(A334,Оп17_BYN→USD!$A$2:$C$19,3,0),VLOOKUP((A334-1),Оп17_BYN→USD!$A$2:$C$19,3,0)),$B$2:$G$1505,6,0)-VLOOKUP(B334,$B$2:$G$1505,6,0))/366)</f>
        <v>0.73127880552919911</v>
      </c>
      <c r="F334" s="54">
        <f>COUNTIF(D335:$D$1505,365)</f>
        <v>949</v>
      </c>
      <c r="G334" s="54">
        <f>COUNTIF(D335:$D$1505,366)</f>
        <v>222</v>
      </c>
      <c r="H334" s="50"/>
    </row>
    <row r="335" spans="1:8" x14ac:dyDescent="0.25">
      <c r="A335" s="54">
        <f>COUNTIF($C$3:C335,"Да")</f>
        <v>4</v>
      </c>
      <c r="B335" s="53">
        <f t="shared" si="11"/>
        <v>45436</v>
      </c>
      <c r="C335" s="53" t="str">
        <f>IF(ISERROR(VLOOKUP(B335,Оп17_BYN→USD!$C$3:$C$19,1,0)),"Нет","Да")</f>
        <v>Нет</v>
      </c>
      <c r="D335" s="54">
        <f t="shared" si="10"/>
        <v>366</v>
      </c>
      <c r="E335" s="55">
        <f>('Все выпуски'!$D$4*'Все выпуски'!$D$8)*((VLOOKUP(IF(C335="Нет",VLOOKUP(A335,Оп17_BYN→USD!$A$2:$C$19,3,0),VLOOKUP((A335-1),Оп17_BYN→USD!$A$2:$C$19,3,0)),$B$2:$G$1505,5,0)-VLOOKUP(B335,$B$2:$G$1505,5,0))/365+(VLOOKUP(IF(C335="Нет",VLOOKUP(A335,Оп17_BYN→USD!$A$2:$C$19,3,0),VLOOKUP((A335-1),Оп17_BYN→USD!$A$2:$C$19,3,0)),$B$2:$G$1505,6,0)-VLOOKUP(B335,$B$2:$G$1505,6,0))/366)</f>
        <v>0.77698373087477413</v>
      </c>
      <c r="F335" s="54">
        <f>COUNTIF(D336:$D$1505,365)</f>
        <v>949</v>
      </c>
      <c r="G335" s="54">
        <f>COUNTIF(D336:$D$1505,366)</f>
        <v>221</v>
      </c>
      <c r="H335" s="50"/>
    </row>
    <row r="336" spans="1:8" x14ac:dyDescent="0.25">
      <c r="A336" s="54">
        <f>COUNTIF($C$3:C336,"Да")</f>
        <v>4</v>
      </c>
      <c r="B336" s="53">
        <f t="shared" si="11"/>
        <v>45437</v>
      </c>
      <c r="C336" s="53" t="str">
        <f>IF(ISERROR(VLOOKUP(B336,Оп17_BYN→USD!$C$3:$C$19,1,0)),"Нет","Да")</f>
        <v>Нет</v>
      </c>
      <c r="D336" s="54">
        <f t="shared" si="10"/>
        <v>366</v>
      </c>
      <c r="E336" s="55">
        <f>('Все выпуски'!$D$4*'Все выпуски'!$D$8)*((VLOOKUP(IF(C336="Нет",VLOOKUP(A336,Оп17_BYN→USD!$A$2:$C$19,3,0),VLOOKUP((A336-1),Оп17_BYN→USD!$A$2:$C$19,3,0)),$B$2:$G$1505,5,0)-VLOOKUP(B336,$B$2:$G$1505,5,0))/365+(VLOOKUP(IF(C336="Нет",VLOOKUP(A336,Оп17_BYN→USD!$A$2:$C$19,3,0),VLOOKUP((A336-1),Оп17_BYN→USD!$A$2:$C$19,3,0)),$B$2:$G$1505,6,0)-VLOOKUP(B336,$B$2:$G$1505,6,0))/366)</f>
        <v>0.82268865622034892</v>
      </c>
      <c r="F336" s="54">
        <f>COUNTIF(D337:$D$1505,365)</f>
        <v>949</v>
      </c>
      <c r="G336" s="54">
        <f>COUNTIF(D337:$D$1505,366)</f>
        <v>220</v>
      </c>
      <c r="H336" s="50"/>
    </row>
    <row r="337" spans="1:8" x14ac:dyDescent="0.25">
      <c r="A337" s="54">
        <f>COUNTIF($C$3:C337,"Да")</f>
        <v>4</v>
      </c>
      <c r="B337" s="53">
        <f t="shared" si="11"/>
        <v>45438</v>
      </c>
      <c r="C337" s="53" t="str">
        <f>IF(ISERROR(VLOOKUP(B337,Оп17_BYN→USD!$C$3:$C$19,1,0)),"Нет","Да")</f>
        <v>Нет</v>
      </c>
      <c r="D337" s="54">
        <f t="shared" si="10"/>
        <v>366</v>
      </c>
      <c r="E337" s="55">
        <f>('Все выпуски'!$D$4*'Все выпуски'!$D$8)*((VLOOKUP(IF(C337="Нет",VLOOKUP(A337,Оп17_BYN→USD!$A$2:$C$19,3,0),VLOOKUP((A337-1),Оп17_BYN→USD!$A$2:$C$19,3,0)),$B$2:$G$1505,5,0)-VLOOKUP(B337,$B$2:$G$1505,5,0))/365+(VLOOKUP(IF(C337="Нет",VLOOKUP(A337,Оп17_BYN→USD!$A$2:$C$19,3,0),VLOOKUP((A337-1),Оп17_BYN→USD!$A$2:$C$19,3,0)),$B$2:$G$1505,6,0)-VLOOKUP(B337,$B$2:$G$1505,6,0))/366)</f>
        <v>0.86839358156592394</v>
      </c>
      <c r="F337" s="54">
        <f>COUNTIF(D338:$D$1505,365)</f>
        <v>949</v>
      </c>
      <c r="G337" s="54">
        <f>COUNTIF(D338:$D$1505,366)</f>
        <v>219</v>
      </c>
      <c r="H337" s="50"/>
    </row>
    <row r="338" spans="1:8" x14ac:dyDescent="0.25">
      <c r="A338" s="54">
        <f>COUNTIF($C$3:C338,"Да")</f>
        <v>4</v>
      </c>
      <c r="B338" s="53">
        <f t="shared" si="11"/>
        <v>45439</v>
      </c>
      <c r="C338" s="53" t="str">
        <f>IF(ISERROR(VLOOKUP(B338,Оп17_BYN→USD!$C$3:$C$19,1,0)),"Нет","Да")</f>
        <v>Нет</v>
      </c>
      <c r="D338" s="54">
        <f t="shared" si="10"/>
        <v>366</v>
      </c>
      <c r="E338" s="55">
        <f>('Все выпуски'!$D$4*'Все выпуски'!$D$8)*((VLOOKUP(IF(C338="Нет",VLOOKUP(A338,Оп17_BYN→USD!$A$2:$C$19,3,0),VLOOKUP((A338-1),Оп17_BYN→USD!$A$2:$C$19,3,0)),$B$2:$G$1505,5,0)-VLOOKUP(B338,$B$2:$G$1505,5,0))/365+(VLOOKUP(IF(C338="Нет",VLOOKUP(A338,Оп17_BYN→USD!$A$2:$C$19,3,0),VLOOKUP((A338-1),Оп17_BYN→USD!$A$2:$C$19,3,0)),$B$2:$G$1505,6,0)-VLOOKUP(B338,$B$2:$G$1505,6,0))/366)</f>
        <v>0.91409850691149885</v>
      </c>
      <c r="F338" s="54">
        <f>COUNTIF(D339:$D$1505,365)</f>
        <v>949</v>
      </c>
      <c r="G338" s="54">
        <f>COUNTIF(D339:$D$1505,366)</f>
        <v>218</v>
      </c>
      <c r="H338" s="50"/>
    </row>
    <row r="339" spans="1:8" x14ac:dyDescent="0.25">
      <c r="A339" s="54">
        <f>COUNTIF($C$3:C339,"Да")</f>
        <v>4</v>
      </c>
      <c r="B339" s="53">
        <f t="shared" si="11"/>
        <v>45440</v>
      </c>
      <c r="C339" s="53" t="str">
        <f>IF(ISERROR(VLOOKUP(B339,Оп17_BYN→USD!$C$3:$C$19,1,0)),"Нет","Да")</f>
        <v>Нет</v>
      </c>
      <c r="D339" s="54">
        <f t="shared" si="10"/>
        <v>366</v>
      </c>
      <c r="E339" s="55">
        <f>('Все выпуски'!$D$4*'Все выпуски'!$D$8)*((VLOOKUP(IF(C339="Нет",VLOOKUP(A339,Оп17_BYN→USD!$A$2:$C$19,3,0),VLOOKUP((A339-1),Оп17_BYN→USD!$A$2:$C$19,3,0)),$B$2:$G$1505,5,0)-VLOOKUP(B339,$B$2:$G$1505,5,0))/365+(VLOOKUP(IF(C339="Нет",VLOOKUP(A339,Оп17_BYN→USD!$A$2:$C$19,3,0),VLOOKUP((A339-1),Оп17_BYN→USD!$A$2:$C$19,3,0)),$B$2:$G$1505,6,0)-VLOOKUP(B339,$B$2:$G$1505,6,0))/366)</f>
        <v>0.95980343225707387</v>
      </c>
      <c r="F339" s="54">
        <f>COUNTIF(D340:$D$1505,365)</f>
        <v>949</v>
      </c>
      <c r="G339" s="54">
        <f>COUNTIF(D340:$D$1505,366)</f>
        <v>217</v>
      </c>
      <c r="H339" s="50"/>
    </row>
    <row r="340" spans="1:8" x14ac:dyDescent="0.25">
      <c r="A340" s="54">
        <f>COUNTIF($C$3:C340,"Да")</f>
        <v>4</v>
      </c>
      <c r="B340" s="53">
        <f t="shared" si="11"/>
        <v>45441</v>
      </c>
      <c r="C340" s="53" t="str">
        <f>IF(ISERROR(VLOOKUP(B340,Оп17_BYN→USD!$C$3:$C$19,1,0)),"Нет","Да")</f>
        <v>Нет</v>
      </c>
      <c r="D340" s="54">
        <f t="shared" si="10"/>
        <v>366</v>
      </c>
      <c r="E340" s="55">
        <f>('Все выпуски'!$D$4*'Все выпуски'!$D$8)*((VLOOKUP(IF(C340="Нет",VLOOKUP(A340,Оп17_BYN→USD!$A$2:$C$19,3,0),VLOOKUP((A340-1),Оп17_BYN→USD!$A$2:$C$19,3,0)),$B$2:$G$1505,5,0)-VLOOKUP(B340,$B$2:$G$1505,5,0))/365+(VLOOKUP(IF(C340="Нет",VLOOKUP(A340,Оп17_BYN→USD!$A$2:$C$19,3,0),VLOOKUP((A340-1),Оп17_BYN→USD!$A$2:$C$19,3,0)),$B$2:$G$1505,6,0)-VLOOKUP(B340,$B$2:$G$1505,6,0))/366)</f>
        <v>1.0055083576026487</v>
      </c>
      <c r="F340" s="54">
        <f>COUNTIF(D341:$D$1505,365)</f>
        <v>949</v>
      </c>
      <c r="G340" s="54">
        <f>COUNTIF(D341:$D$1505,366)</f>
        <v>216</v>
      </c>
      <c r="H340" s="50"/>
    </row>
    <row r="341" spans="1:8" x14ac:dyDescent="0.25">
      <c r="A341" s="54">
        <f>COUNTIF($C$3:C341,"Да")</f>
        <v>4</v>
      </c>
      <c r="B341" s="53">
        <f t="shared" si="11"/>
        <v>45442</v>
      </c>
      <c r="C341" s="53" t="str">
        <f>IF(ISERROR(VLOOKUP(B341,Оп17_BYN→USD!$C$3:$C$19,1,0)),"Нет","Да")</f>
        <v>Нет</v>
      </c>
      <c r="D341" s="54">
        <f t="shared" si="10"/>
        <v>366</v>
      </c>
      <c r="E341" s="55">
        <f>('Все выпуски'!$D$4*'Все выпуски'!$D$8)*((VLOOKUP(IF(C341="Нет",VLOOKUP(A341,Оп17_BYN→USD!$A$2:$C$19,3,0),VLOOKUP((A341-1),Оп17_BYN→USD!$A$2:$C$19,3,0)),$B$2:$G$1505,5,0)-VLOOKUP(B341,$B$2:$G$1505,5,0))/365+(VLOOKUP(IF(C341="Нет",VLOOKUP(A341,Оп17_BYN→USD!$A$2:$C$19,3,0),VLOOKUP((A341-1),Оп17_BYN→USD!$A$2:$C$19,3,0)),$B$2:$G$1505,6,0)-VLOOKUP(B341,$B$2:$G$1505,6,0))/366)</f>
        <v>1.0512132829482237</v>
      </c>
      <c r="F341" s="54">
        <f>COUNTIF(D342:$D$1505,365)</f>
        <v>949</v>
      </c>
      <c r="G341" s="54">
        <f>COUNTIF(D342:$D$1505,366)</f>
        <v>215</v>
      </c>
      <c r="H341" s="50"/>
    </row>
    <row r="342" spans="1:8" x14ac:dyDescent="0.25">
      <c r="A342" s="54">
        <f>COUNTIF($C$3:C342,"Да")</f>
        <v>4</v>
      </c>
      <c r="B342" s="53">
        <f t="shared" si="11"/>
        <v>45443</v>
      </c>
      <c r="C342" s="53" t="str">
        <f>IF(ISERROR(VLOOKUP(B342,Оп17_BYN→USD!$C$3:$C$19,1,0)),"Нет","Да")</f>
        <v>Нет</v>
      </c>
      <c r="D342" s="54">
        <f t="shared" si="10"/>
        <v>366</v>
      </c>
      <c r="E342" s="55">
        <f>('Все выпуски'!$D$4*'Все выпуски'!$D$8)*((VLOOKUP(IF(C342="Нет",VLOOKUP(A342,Оп17_BYN→USD!$A$2:$C$19,3,0),VLOOKUP((A342-1),Оп17_BYN→USD!$A$2:$C$19,3,0)),$B$2:$G$1505,5,0)-VLOOKUP(B342,$B$2:$G$1505,5,0))/365+(VLOOKUP(IF(C342="Нет",VLOOKUP(A342,Оп17_BYN→USD!$A$2:$C$19,3,0),VLOOKUP((A342-1),Оп17_BYN→USD!$A$2:$C$19,3,0)),$B$2:$G$1505,6,0)-VLOOKUP(B342,$B$2:$G$1505,6,0))/366)</f>
        <v>1.0969182082937987</v>
      </c>
      <c r="F342" s="54">
        <f>COUNTIF(D343:$D$1505,365)</f>
        <v>949</v>
      </c>
      <c r="G342" s="54">
        <f>COUNTIF(D343:$D$1505,366)</f>
        <v>214</v>
      </c>
      <c r="H342" s="50"/>
    </row>
    <row r="343" spans="1:8" x14ac:dyDescent="0.25">
      <c r="A343" s="54">
        <f>COUNTIF($C$3:C343,"Да")</f>
        <v>4</v>
      </c>
      <c r="B343" s="53">
        <f t="shared" si="11"/>
        <v>45444</v>
      </c>
      <c r="C343" s="53" t="str">
        <f>IF(ISERROR(VLOOKUP(B343,Оп17_BYN→USD!$C$3:$C$19,1,0)),"Нет","Да")</f>
        <v>Нет</v>
      </c>
      <c r="D343" s="54">
        <f t="shared" si="10"/>
        <v>366</v>
      </c>
      <c r="E343" s="55">
        <f>('Все выпуски'!$D$4*'Все выпуски'!$D$8)*((VLOOKUP(IF(C343="Нет",VLOOKUP(A343,Оп17_BYN→USD!$A$2:$C$19,3,0),VLOOKUP((A343-1),Оп17_BYN→USD!$A$2:$C$19,3,0)),$B$2:$G$1505,5,0)-VLOOKUP(B343,$B$2:$G$1505,5,0))/365+(VLOOKUP(IF(C343="Нет",VLOOKUP(A343,Оп17_BYN→USD!$A$2:$C$19,3,0),VLOOKUP((A343-1),Оп17_BYN→USD!$A$2:$C$19,3,0)),$B$2:$G$1505,6,0)-VLOOKUP(B343,$B$2:$G$1505,6,0))/366)</f>
        <v>1.1426231336393737</v>
      </c>
      <c r="F343" s="54">
        <f>COUNTIF(D344:$D$1505,365)</f>
        <v>949</v>
      </c>
      <c r="G343" s="54">
        <f>COUNTIF(D344:$D$1505,366)</f>
        <v>213</v>
      </c>
      <c r="H343" s="50"/>
    </row>
    <row r="344" spans="1:8" x14ac:dyDescent="0.25">
      <c r="A344" s="54">
        <f>COUNTIF($C$3:C344,"Да")</f>
        <v>4</v>
      </c>
      <c r="B344" s="53">
        <f t="shared" si="11"/>
        <v>45445</v>
      </c>
      <c r="C344" s="53" t="str">
        <f>IF(ISERROR(VLOOKUP(B344,Оп17_BYN→USD!$C$3:$C$19,1,0)),"Нет","Да")</f>
        <v>Нет</v>
      </c>
      <c r="D344" s="54">
        <f t="shared" si="10"/>
        <v>366</v>
      </c>
      <c r="E344" s="55">
        <f>('Все выпуски'!$D$4*'Все выпуски'!$D$8)*((VLOOKUP(IF(C344="Нет",VLOOKUP(A344,Оп17_BYN→USD!$A$2:$C$19,3,0),VLOOKUP((A344-1),Оп17_BYN→USD!$A$2:$C$19,3,0)),$B$2:$G$1505,5,0)-VLOOKUP(B344,$B$2:$G$1505,5,0))/365+(VLOOKUP(IF(C344="Нет",VLOOKUP(A344,Оп17_BYN→USD!$A$2:$C$19,3,0),VLOOKUP((A344-1),Оп17_BYN→USD!$A$2:$C$19,3,0)),$B$2:$G$1505,6,0)-VLOOKUP(B344,$B$2:$G$1505,6,0))/366)</f>
        <v>1.1883280589849485</v>
      </c>
      <c r="F344" s="54">
        <f>COUNTIF(D345:$D$1505,365)</f>
        <v>949</v>
      </c>
      <c r="G344" s="54">
        <f>COUNTIF(D345:$D$1505,366)</f>
        <v>212</v>
      </c>
      <c r="H344" s="50"/>
    </row>
    <row r="345" spans="1:8" x14ac:dyDescent="0.25">
      <c r="A345" s="54">
        <f>COUNTIF($C$3:C345,"Да")</f>
        <v>4</v>
      </c>
      <c r="B345" s="53">
        <f t="shared" si="11"/>
        <v>45446</v>
      </c>
      <c r="C345" s="53" t="str">
        <f>IF(ISERROR(VLOOKUP(B345,Оп17_BYN→USD!$C$3:$C$19,1,0)),"Нет","Да")</f>
        <v>Нет</v>
      </c>
      <c r="D345" s="54">
        <f t="shared" si="10"/>
        <v>366</v>
      </c>
      <c r="E345" s="55">
        <f>('Все выпуски'!$D$4*'Все выпуски'!$D$8)*((VLOOKUP(IF(C345="Нет",VLOOKUP(A345,Оп17_BYN→USD!$A$2:$C$19,3,0),VLOOKUP((A345-1),Оп17_BYN→USD!$A$2:$C$19,3,0)),$B$2:$G$1505,5,0)-VLOOKUP(B345,$B$2:$G$1505,5,0))/365+(VLOOKUP(IF(C345="Нет",VLOOKUP(A345,Оп17_BYN→USD!$A$2:$C$19,3,0),VLOOKUP((A345-1),Оп17_BYN→USD!$A$2:$C$19,3,0)),$B$2:$G$1505,6,0)-VLOOKUP(B345,$B$2:$G$1505,6,0))/366)</f>
        <v>1.2340329843305233</v>
      </c>
      <c r="F345" s="54">
        <f>COUNTIF(D346:$D$1505,365)</f>
        <v>949</v>
      </c>
      <c r="G345" s="54">
        <f>COUNTIF(D346:$D$1505,366)</f>
        <v>211</v>
      </c>
      <c r="H345" s="50"/>
    </row>
    <row r="346" spans="1:8" x14ac:dyDescent="0.25">
      <c r="A346" s="54">
        <f>COUNTIF($C$3:C346,"Да")</f>
        <v>4</v>
      </c>
      <c r="B346" s="53">
        <f t="shared" si="11"/>
        <v>45447</v>
      </c>
      <c r="C346" s="53" t="str">
        <f>IF(ISERROR(VLOOKUP(B346,Оп17_BYN→USD!$C$3:$C$19,1,0)),"Нет","Да")</f>
        <v>Нет</v>
      </c>
      <c r="D346" s="54">
        <f t="shared" si="10"/>
        <v>366</v>
      </c>
      <c r="E346" s="55">
        <f>('Все выпуски'!$D$4*'Все выпуски'!$D$8)*((VLOOKUP(IF(C346="Нет",VLOOKUP(A346,Оп17_BYN→USD!$A$2:$C$19,3,0),VLOOKUP((A346-1),Оп17_BYN→USD!$A$2:$C$19,3,0)),$B$2:$G$1505,5,0)-VLOOKUP(B346,$B$2:$G$1505,5,0))/365+(VLOOKUP(IF(C346="Нет",VLOOKUP(A346,Оп17_BYN→USD!$A$2:$C$19,3,0),VLOOKUP((A346-1),Оп17_BYN→USD!$A$2:$C$19,3,0)),$B$2:$G$1505,6,0)-VLOOKUP(B346,$B$2:$G$1505,6,0))/366)</f>
        <v>1.2797379096760984</v>
      </c>
      <c r="F346" s="54">
        <f>COUNTIF(D347:$D$1505,365)</f>
        <v>949</v>
      </c>
      <c r="G346" s="54">
        <f>COUNTIF(D347:$D$1505,366)</f>
        <v>210</v>
      </c>
      <c r="H346" s="50"/>
    </row>
    <row r="347" spans="1:8" x14ac:dyDescent="0.25">
      <c r="A347" s="54">
        <f>COUNTIF($C$3:C347,"Да")</f>
        <v>4</v>
      </c>
      <c r="B347" s="53">
        <f t="shared" si="11"/>
        <v>45448</v>
      </c>
      <c r="C347" s="53" t="str">
        <f>IF(ISERROR(VLOOKUP(B347,Оп17_BYN→USD!$C$3:$C$19,1,0)),"Нет","Да")</f>
        <v>Нет</v>
      </c>
      <c r="D347" s="54">
        <f t="shared" si="10"/>
        <v>366</v>
      </c>
      <c r="E347" s="55">
        <f>('Все выпуски'!$D$4*'Все выпуски'!$D$8)*((VLOOKUP(IF(C347="Нет",VLOOKUP(A347,Оп17_BYN→USD!$A$2:$C$19,3,0),VLOOKUP((A347-1),Оп17_BYN→USD!$A$2:$C$19,3,0)),$B$2:$G$1505,5,0)-VLOOKUP(B347,$B$2:$G$1505,5,0))/365+(VLOOKUP(IF(C347="Нет",VLOOKUP(A347,Оп17_BYN→USD!$A$2:$C$19,3,0),VLOOKUP((A347-1),Оп17_BYN→USD!$A$2:$C$19,3,0)),$B$2:$G$1505,6,0)-VLOOKUP(B347,$B$2:$G$1505,6,0))/366)</f>
        <v>1.3254428350216734</v>
      </c>
      <c r="F347" s="54">
        <f>COUNTIF(D348:$D$1505,365)</f>
        <v>949</v>
      </c>
      <c r="G347" s="54">
        <f>COUNTIF(D348:$D$1505,366)</f>
        <v>209</v>
      </c>
      <c r="H347" s="50"/>
    </row>
    <row r="348" spans="1:8" x14ac:dyDescent="0.25">
      <c r="A348" s="54">
        <f>COUNTIF($C$3:C348,"Да")</f>
        <v>4</v>
      </c>
      <c r="B348" s="53">
        <f t="shared" si="11"/>
        <v>45449</v>
      </c>
      <c r="C348" s="53" t="str">
        <f>IF(ISERROR(VLOOKUP(B348,Оп17_BYN→USD!$C$3:$C$19,1,0)),"Нет","Да")</f>
        <v>Нет</v>
      </c>
      <c r="D348" s="54">
        <f t="shared" si="10"/>
        <v>366</v>
      </c>
      <c r="E348" s="55">
        <f>('Все выпуски'!$D$4*'Все выпуски'!$D$8)*((VLOOKUP(IF(C348="Нет",VLOOKUP(A348,Оп17_BYN→USD!$A$2:$C$19,3,0),VLOOKUP((A348-1),Оп17_BYN→USD!$A$2:$C$19,3,0)),$B$2:$G$1505,5,0)-VLOOKUP(B348,$B$2:$G$1505,5,0))/365+(VLOOKUP(IF(C348="Нет",VLOOKUP(A348,Оп17_BYN→USD!$A$2:$C$19,3,0),VLOOKUP((A348-1),Оп17_BYN→USD!$A$2:$C$19,3,0)),$B$2:$G$1505,6,0)-VLOOKUP(B348,$B$2:$G$1505,6,0))/366)</f>
        <v>1.3711477603672482</v>
      </c>
      <c r="F348" s="54">
        <f>COUNTIF(D349:$D$1505,365)</f>
        <v>949</v>
      </c>
      <c r="G348" s="54">
        <f>COUNTIF(D349:$D$1505,366)</f>
        <v>208</v>
      </c>
      <c r="H348" s="50"/>
    </row>
    <row r="349" spans="1:8" x14ac:dyDescent="0.25">
      <c r="A349" s="54">
        <f>COUNTIF($C$3:C349,"Да")</f>
        <v>4</v>
      </c>
      <c r="B349" s="53">
        <f t="shared" si="11"/>
        <v>45450</v>
      </c>
      <c r="C349" s="53" t="str">
        <f>IF(ISERROR(VLOOKUP(B349,Оп17_BYN→USD!$C$3:$C$19,1,0)),"Нет","Да")</f>
        <v>Нет</v>
      </c>
      <c r="D349" s="54">
        <f t="shared" si="10"/>
        <v>366</v>
      </c>
      <c r="E349" s="55">
        <f>('Все выпуски'!$D$4*'Все выпуски'!$D$8)*((VLOOKUP(IF(C349="Нет",VLOOKUP(A349,Оп17_BYN→USD!$A$2:$C$19,3,0),VLOOKUP((A349-1),Оп17_BYN→USD!$A$2:$C$19,3,0)),$B$2:$G$1505,5,0)-VLOOKUP(B349,$B$2:$G$1505,5,0))/365+(VLOOKUP(IF(C349="Нет",VLOOKUP(A349,Оп17_BYN→USD!$A$2:$C$19,3,0),VLOOKUP((A349-1),Оп17_BYN→USD!$A$2:$C$19,3,0)),$B$2:$G$1505,6,0)-VLOOKUP(B349,$B$2:$G$1505,6,0))/366)</f>
        <v>1.4168526857128232</v>
      </c>
      <c r="F349" s="54">
        <f>COUNTIF(D350:$D$1505,365)</f>
        <v>949</v>
      </c>
      <c r="G349" s="54">
        <f>COUNTIF(D350:$D$1505,366)</f>
        <v>207</v>
      </c>
      <c r="H349" s="50"/>
    </row>
    <row r="350" spans="1:8" x14ac:dyDescent="0.25">
      <c r="A350" s="54">
        <f>COUNTIF($C$3:C350,"Да")</f>
        <v>4</v>
      </c>
      <c r="B350" s="53">
        <f t="shared" si="11"/>
        <v>45451</v>
      </c>
      <c r="C350" s="53" t="str">
        <f>IF(ISERROR(VLOOKUP(B350,Оп17_BYN→USD!$C$3:$C$19,1,0)),"Нет","Да")</f>
        <v>Нет</v>
      </c>
      <c r="D350" s="54">
        <f t="shared" si="10"/>
        <v>366</v>
      </c>
      <c r="E350" s="55">
        <f>('Все выпуски'!$D$4*'Все выпуски'!$D$8)*((VLOOKUP(IF(C350="Нет",VLOOKUP(A350,Оп17_BYN→USD!$A$2:$C$19,3,0),VLOOKUP((A350-1),Оп17_BYN→USD!$A$2:$C$19,3,0)),$B$2:$G$1505,5,0)-VLOOKUP(B350,$B$2:$G$1505,5,0))/365+(VLOOKUP(IF(C350="Нет",VLOOKUP(A350,Оп17_BYN→USD!$A$2:$C$19,3,0),VLOOKUP((A350-1),Оп17_BYN→USD!$A$2:$C$19,3,0)),$B$2:$G$1505,6,0)-VLOOKUP(B350,$B$2:$G$1505,6,0))/366)</f>
        <v>1.4625576110583982</v>
      </c>
      <c r="F350" s="54">
        <f>COUNTIF(D351:$D$1505,365)</f>
        <v>949</v>
      </c>
      <c r="G350" s="54">
        <f>COUNTIF(D351:$D$1505,366)</f>
        <v>206</v>
      </c>
      <c r="H350" s="50"/>
    </row>
    <row r="351" spans="1:8" x14ac:dyDescent="0.25">
      <c r="A351" s="54">
        <f>COUNTIF($C$3:C351,"Да")</f>
        <v>4</v>
      </c>
      <c r="B351" s="53">
        <f t="shared" si="11"/>
        <v>45452</v>
      </c>
      <c r="C351" s="53" t="str">
        <f>IF(ISERROR(VLOOKUP(B351,Оп17_BYN→USD!$C$3:$C$19,1,0)),"Нет","Да")</f>
        <v>Нет</v>
      </c>
      <c r="D351" s="54">
        <f t="shared" si="10"/>
        <v>366</v>
      </c>
      <c r="E351" s="55">
        <f>('Все выпуски'!$D$4*'Все выпуски'!$D$8)*((VLOOKUP(IF(C351="Нет",VLOOKUP(A351,Оп17_BYN→USD!$A$2:$C$19,3,0),VLOOKUP((A351-1),Оп17_BYN→USD!$A$2:$C$19,3,0)),$B$2:$G$1505,5,0)-VLOOKUP(B351,$B$2:$G$1505,5,0))/365+(VLOOKUP(IF(C351="Нет",VLOOKUP(A351,Оп17_BYN→USD!$A$2:$C$19,3,0),VLOOKUP((A351-1),Оп17_BYN→USD!$A$2:$C$19,3,0)),$B$2:$G$1505,6,0)-VLOOKUP(B351,$B$2:$G$1505,6,0))/366)</f>
        <v>1.5082625364039732</v>
      </c>
      <c r="F351" s="54">
        <f>COUNTIF(D352:$D$1505,365)</f>
        <v>949</v>
      </c>
      <c r="G351" s="54">
        <f>COUNTIF(D352:$D$1505,366)</f>
        <v>205</v>
      </c>
      <c r="H351" s="50"/>
    </row>
    <row r="352" spans="1:8" x14ac:dyDescent="0.25">
      <c r="A352" s="54">
        <f>COUNTIF($C$3:C352,"Да")</f>
        <v>4</v>
      </c>
      <c r="B352" s="53">
        <f t="shared" si="11"/>
        <v>45453</v>
      </c>
      <c r="C352" s="53" t="str">
        <f>IF(ISERROR(VLOOKUP(B352,Оп17_BYN→USD!$C$3:$C$19,1,0)),"Нет","Да")</f>
        <v>Нет</v>
      </c>
      <c r="D352" s="54">
        <f t="shared" si="10"/>
        <v>366</v>
      </c>
      <c r="E352" s="55">
        <f>('Все выпуски'!$D$4*'Все выпуски'!$D$8)*((VLOOKUP(IF(C352="Нет",VLOOKUP(A352,Оп17_BYN→USD!$A$2:$C$19,3,0),VLOOKUP((A352-1),Оп17_BYN→USD!$A$2:$C$19,3,0)),$B$2:$G$1505,5,0)-VLOOKUP(B352,$B$2:$G$1505,5,0))/365+(VLOOKUP(IF(C352="Нет",VLOOKUP(A352,Оп17_BYN→USD!$A$2:$C$19,3,0),VLOOKUP((A352-1),Оп17_BYN→USD!$A$2:$C$19,3,0)),$B$2:$G$1505,6,0)-VLOOKUP(B352,$B$2:$G$1505,6,0))/366)</f>
        <v>1.5539674617495483</v>
      </c>
      <c r="F352" s="54">
        <f>COUNTIF(D353:$D$1505,365)</f>
        <v>949</v>
      </c>
      <c r="G352" s="54">
        <f>COUNTIF(D353:$D$1505,366)</f>
        <v>204</v>
      </c>
      <c r="H352" s="50"/>
    </row>
    <row r="353" spans="1:8" x14ac:dyDescent="0.25">
      <c r="A353" s="54">
        <f>COUNTIF($C$3:C353,"Да")</f>
        <v>4</v>
      </c>
      <c r="B353" s="53">
        <f t="shared" si="11"/>
        <v>45454</v>
      </c>
      <c r="C353" s="53" t="str">
        <f>IF(ISERROR(VLOOKUP(B353,Оп17_BYN→USD!$C$3:$C$19,1,0)),"Нет","Да")</f>
        <v>Нет</v>
      </c>
      <c r="D353" s="54">
        <f t="shared" si="10"/>
        <v>366</v>
      </c>
      <c r="E353" s="55">
        <f>('Все выпуски'!$D$4*'Все выпуски'!$D$8)*((VLOOKUP(IF(C353="Нет",VLOOKUP(A353,Оп17_BYN→USD!$A$2:$C$19,3,0),VLOOKUP((A353-1),Оп17_BYN→USD!$A$2:$C$19,3,0)),$B$2:$G$1505,5,0)-VLOOKUP(B353,$B$2:$G$1505,5,0))/365+(VLOOKUP(IF(C353="Нет",VLOOKUP(A353,Оп17_BYN→USD!$A$2:$C$19,3,0),VLOOKUP((A353-1),Оп17_BYN→USD!$A$2:$C$19,3,0)),$B$2:$G$1505,6,0)-VLOOKUP(B353,$B$2:$G$1505,6,0))/366)</f>
        <v>1.5996723870951228</v>
      </c>
      <c r="F353" s="54">
        <f>COUNTIF(D354:$D$1505,365)</f>
        <v>949</v>
      </c>
      <c r="G353" s="54">
        <f>COUNTIF(D354:$D$1505,366)</f>
        <v>203</v>
      </c>
      <c r="H353" s="50"/>
    </row>
    <row r="354" spans="1:8" x14ac:dyDescent="0.25">
      <c r="A354" s="54">
        <f>COUNTIF($C$3:C354,"Да")</f>
        <v>4</v>
      </c>
      <c r="B354" s="53">
        <f t="shared" si="11"/>
        <v>45455</v>
      </c>
      <c r="C354" s="53" t="str">
        <f>IF(ISERROR(VLOOKUP(B354,Оп17_BYN→USD!$C$3:$C$19,1,0)),"Нет","Да")</f>
        <v>Нет</v>
      </c>
      <c r="D354" s="54">
        <f t="shared" si="10"/>
        <v>366</v>
      </c>
      <c r="E354" s="55">
        <f>('Все выпуски'!$D$4*'Все выпуски'!$D$8)*((VLOOKUP(IF(C354="Нет",VLOOKUP(A354,Оп17_BYN→USD!$A$2:$C$19,3,0),VLOOKUP((A354-1),Оп17_BYN→USD!$A$2:$C$19,3,0)),$B$2:$G$1505,5,0)-VLOOKUP(B354,$B$2:$G$1505,5,0))/365+(VLOOKUP(IF(C354="Нет",VLOOKUP(A354,Оп17_BYN→USD!$A$2:$C$19,3,0),VLOOKUP((A354-1),Оп17_BYN→USD!$A$2:$C$19,3,0)),$B$2:$G$1505,6,0)-VLOOKUP(B354,$B$2:$G$1505,6,0))/366)</f>
        <v>1.6453773124406978</v>
      </c>
      <c r="F354" s="54">
        <f>COUNTIF(D355:$D$1505,365)</f>
        <v>949</v>
      </c>
      <c r="G354" s="54">
        <f>COUNTIF(D355:$D$1505,366)</f>
        <v>202</v>
      </c>
      <c r="H354" s="50"/>
    </row>
    <row r="355" spans="1:8" x14ac:dyDescent="0.25">
      <c r="A355" s="54">
        <f>COUNTIF($C$3:C355,"Да")</f>
        <v>4</v>
      </c>
      <c r="B355" s="53">
        <f t="shared" si="11"/>
        <v>45456</v>
      </c>
      <c r="C355" s="53" t="str">
        <f>IF(ISERROR(VLOOKUP(B355,Оп17_BYN→USD!$C$3:$C$19,1,0)),"Нет","Да")</f>
        <v>Нет</v>
      </c>
      <c r="D355" s="54">
        <f t="shared" si="10"/>
        <v>366</v>
      </c>
      <c r="E355" s="55">
        <f>('Все выпуски'!$D$4*'Все выпуски'!$D$8)*((VLOOKUP(IF(C355="Нет",VLOOKUP(A355,Оп17_BYN→USD!$A$2:$C$19,3,0),VLOOKUP((A355-1),Оп17_BYN→USD!$A$2:$C$19,3,0)),$B$2:$G$1505,5,0)-VLOOKUP(B355,$B$2:$G$1505,5,0))/365+(VLOOKUP(IF(C355="Нет",VLOOKUP(A355,Оп17_BYN→USD!$A$2:$C$19,3,0),VLOOKUP((A355-1),Оп17_BYN→USD!$A$2:$C$19,3,0)),$B$2:$G$1505,6,0)-VLOOKUP(B355,$B$2:$G$1505,6,0))/366)</f>
        <v>1.6910822377862729</v>
      </c>
      <c r="F355" s="54">
        <f>COUNTIF(D356:$D$1505,365)</f>
        <v>949</v>
      </c>
      <c r="G355" s="54">
        <f>COUNTIF(D356:$D$1505,366)</f>
        <v>201</v>
      </c>
      <c r="H355" s="50"/>
    </row>
    <row r="356" spans="1:8" x14ac:dyDescent="0.25">
      <c r="A356" s="54">
        <f>COUNTIF($C$3:C356,"Да")</f>
        <v>4</v>
      </c>
      <c r="B356" s="53">
        <f t="shared" si="11"/>
        <v>45457</v>
      </c>
      <c r="C356" s="53" t="str">
        <f>IF(ISERROR(VLOOKUP(B356,Оп17_BYN→USD!$C$3:$C$19,1,0)),"Нет","Да")</f>
        <v>Нет</v>
      </c>
      <c r="D356" s="54">
        <f t="shared" si="10"/>
        <v>366</v>
      </c>
      <c r="E356" s="55">
        <f>('Все выпуски'!$D$4*'Все выпуски'!$D$8)*((VLOOKUP(IF(C356="Нет",VLOOKUP(A356,Оп17_BYN→USD!$A$2:$C$19,3,0),VLOOKUP((A356-1),Оп17_BYN→USD!$A$2:$C$19,3,0)),$B$2:$G$1505,5,0)-VLOOKUP(B356,$B$2:$G$1505,5,0))/365+(VLOOKUP(IF(C356="Нет",VLOOKUP(A356,Оп17_BYN→USD!$A$2:$C$19,3,0),VLOOKUP((A356-1),Оп17_BYN→USD!$A$2:$C$19,3,0)),$B$2:$G$1505,6,0)-VLOOKUP(B356,$B$2:$G$1505,6,0))/366)</f>
        <v>1.7367871631318479</v>
      </c>
      <c r="F356" s="54">
        <f>COUNTIF(D357:$D$1505,365)</f>
        <v>949</v>
      </c>
      <c r="G356" s="54">
        <f>COUNTIF(D357:$D$1505,366)</f>
        <v>200</v>
      </c>
      <c r="H356" s="50"/>
    </row>
    <row r="357" spans="1:8" x14ac:dyDescent="0.25">
      <c r="A357" s="54">
        <f>COUNTIF($C$3:C357,"Да")</f>
        <v>4</v>
      </c>
      <c r="B357" s="53">
        <f t="shared" si="11"/>
        <v>45458</v>
      </c>
      <c r="C357" s="53" t="str">
        <f>IF(ISERROR(VLOOKUP(B357,Оп17_BYN→USD!$C$3:$C$19,1,0)),"Нет","Да")</f>
        <v>Нет</v>
      </c>
      <c r="D357" s="54">
        <f t="shared" si="10"/>
        <v>366</v>
      </c>
      <c r="E357" s="55">
        <f>('Все выпуски'!$D$4*'Все выпуски'!$D$8)*((VLOOKUP(IF(C357="Нет",VLOOKUP(A357,Оп17_BYN→USD!$A$2:$C$19,3,0),VLOOKUP((A357-1),Оп17_BYN→USD!$A$2:$C$19,3,0)),$B$2:$G$1505,5,0)-VLOOKUP(B357,$B$2:$G$1505,5,0))/365+(VLOOKUP(IF(C357="Нет",VLOOKUP(A357,Оп17_BYN→USD!$A$2:$C$19,3,0),VLOOKUP((A357-1),Оп17_BYN→USD!$A$2:$C$19,3,0)),$B$2:$G$1505,6,0)-VLOOKUP(B357,$B$2:$G$1505,6,0))/366)</f>
        <v>1.7824920884774227</v>
      </c>
      <c r="F357" s="54">
        <f>COUNTIF(D358:$D$1505,365)</f>
        <v>949</v>
      </c>
      <c r="G357" s="54">
        <f>COUNTIF(D358:$D$1505,366)</f>
        <v>199</v>
      </c>
      <c r="H357" s="50"/>
    </row>
    <row r="358" spans="1:8" x14ac:dyDescent="0.25">
      <c r="A358" s="54">
        <f>COUNTIF($C$3:C358,"Да")</f>
        <v>4</v>
      </c>
      <c r="B358" s="53">
        <f t="shared" si="11"/>
        <v>45459</v>
      </c>
      <c r="C358" s="53" t="str">
        <f>IF(ISERROR(VLOOKUP(B358,Оп17_BYN→USD!$C$3:$C$19,1,0)),"Нет","Да")</f>
        <v>Нет</v>
      </c>
      <c r="D358" s="54">
        <f t="shared" si="10"/>
        <v>366</v>
      </c>
      <c r="E358" s="55">
        <f>('Все выпуски'!$D$4*'Все выпуски'!$D$8)*((VLOOKUP(IF(C358="Нет",VLOOKUP(A358,Оп17_BYN→USD!$A$2:$C$19,3,0),VLOOKUP((A358-1),Оп17_BYN→USD!$A$2:$C$19,3,0)),$B$2:$G$1505,5,0)-VLOOKUP(B358,$B$2:$G$1505,5,0))/365+(VLOOKUP(IF(C358="Нет",VLOOKUP(A358,Оп17_BYN→USD!$A$2:$C$19,3,0),VLOOKUP((A358-1),Оп17_BYN→USD!$A$2:$C$19,3,0)),$B$2:$G$1505,6,0)-VLOOKUP(B358,$B$2:$G$1505,6,0))/366)</f>
        <v>1.8281970138229977</v>
      </c>
      <c r="F358" s="54">
        <f>COUNTIF(D359:$D$1505,365)</f>
        <v>949</v>
      </c>
      <c r="G358" s="54">
        <f>COUNTIF(D359:$D$1505,366)</f>
        <v>198</v>
      </c>
      <c r="H358" s="50"/>
    </row>
    <row r="359" spans="1:8" x14ac:dyDescent="0.25">
      <c r="A359" s="54">
        <f>COUNTIF($C$3:C359,"Да")</f>
        <v>4</v>
      </c>
      <c r="B359" s="53">
        <f t="shared" si="11"/>
        <v>45460</v>
      </c>
      <c r="C359" s="53" t="str">
        <f>IF(ISERROR(VLOOKUP(B359,Оп17_BYN→USD!$C$3:$C$19,1,0)),"Нет","Да")</f>
        <v>Нет</v>
      </c>
      <c r="D359" s="54">
        <f t="shared" si="10"/>
        <v>366</v>
      </c>
      <c r="E359" s="55">
        <f>('Все выпуски'!$D$4*'Все выпуски'!$D$8)*((VLOOKUP(IF(C359="Нет",VLOOKUP(A359,Оп17_BYN→USD!$A$2:$C$19,3,0),VLOOKUP((A359-1),Оп17_BYN→USD!$A$2:$C$19,3,0)),$B$2:$G$1505,5,0)-VLOOKUP(B359,$B$2:$G$1505,5,0))/365+(VLOOKUP(IF(C359="Нет",VLOOKUP(A359,Оп17_BYN→USD!$A$2:$C$19,3,0),VLOOKUP((A359-1),Оп17_BYN→USD!$A$2:$C$19,3,0)),$B$2:$G$1505,6,0)-VLOOKUP(B359,$B$2:$G$1505,6,0))/366)</f>
        <v>1.8739019391685727</v>
      </c>
      <c r="F359" s="54">
        <f>COUNTIF(D360:$D$1505,365)</f>
        <v>949</v>
      </c>
      <c r="G359" s="54">
        <f>COUNTIF(D360:$D$1505,366)</f>
        <v>197</v>
      </c>
      <c r="H359" s="50"/>
    </row>
    <row r="360" spans="1:8" x14ac:dyDescent="0.25">
      <c r="A360" s="54">
        <f>COUNTIF($C$3:C360,"Да")</f>
        <v>4</v>
      </c>
      <c r="B360" s="53">
        <f t="shared" si="11"/>
        <v>45461</v>
      </c>
      <c r="C360" s="53" t="str">
        <f>IF(ISERROR(VLOOKUP(B360,Оп17_BYN→USD!$C$3:$C$19,1,0)),"Нет","Да")</f>
        <v>Нет</v>
      </c>
      <c r="D360" s="54">
        <f t="shared" si="10"/>
        <v>366</v>
      </c>
      <c r="E360" s="55">
        <f>('Все выпуски'!$D$4*'Все выпуски'!$D$8)*((VLOOKUP(IF(C360="Нет",VLOOKUP(A360,Оп17_BYN→USD!$A$2:$C$19,3,0),VLOOKUP((A360-1),Оп17_BYN→USD!$A$2:$C$19,3,0)),$B$2:$G$1505,5,0)-VLOOKUP(B360,$B$2:$G$1505,5,0))/365+(VLOOKUP(IF(C360="Нет",VLOOKUP(A360,Оп17_BYN→USD!$A$2:$C$19,3,0),VLOOKUP((A360-1),Оп17_BYN→USD!$A$2:$C$19,3,0)),$B$2:$G$1505,6,0)-VLOOKUP(B360,$B$2:$G$1505,6,0))/366)</f>
        <v>1.9196068645141477</v>
      </c>
      <c r="F360" s="54">
        <f>COUNTIF(D361:$D$1505,365)</f>
        <v>949</v>
      </c>
      <c r="G360" s="54">
        <f>COUNTIF(D361:$D$1505,366)</f>
        <v>196</v>
      </c>
      <c r="H360" s="50"/>
    </row>
    <row r="361" spans="1:8" x14ac:dyDescent="0.25">
      <c r="A361" s="54">
        <f>COUNTIF($C$3:C361,"Да")</f>
        <v>4</v>
      </c>
      <c r="B361" s="53">
        <f t="shared" si="11"/>
        <v>45462</v>
      </c>
      <c r="C361" s="53" t="str">
        <f>IF(ISERROR(VLOOKUP(B361,Оп17_BYN→USD!$C$3:$C$19,1,0)),"Нет","Да")</f>
        <v>Нет</v>
      </c>
      <c r="D361" s="54">
        <f t="shared" si="10"/>
        <v>366</v>
      </c>
      <c r="E361" s="55">
        <f>('Все выпуски'!$D$4*'Все выпуски'!$D$8)*((VLOOKUP(IF(C361="Нет",VLOOKUP(A361,Оп17_BYN→USD!$A$2:$C$19,3,0),VLOOKUP((A361-1),Оп17_BYN→USD!$A$2:$C$19,3,0)),$B$2:$G$1505,5,0)-VLOOKUP(B361,$B$2:$G$1505,5,0))/365+(VLOOKUP(IF(C361="Нет",VLOOKUP(A361,Оп17_BYN→USD!$A$2:$C$19,3,0),VLOOKUP((A361-1),Оп17_BYN→USD!$A$2:$C$19,3,0)),$B$2:$G$1505,6,0)-VLOOKUP(B361,$B$2:$G$1505,6,0))/366)</f>
        <v>1.9653117898597225</v>
      </c>
      <c r="F361" s="54">
        <f>COUNTIF(D362:$D$1505,365)</f>
        <v>949</v>
      </c>
      <c r="G361" s="54">
        <f>COUNTIF(D362:$D$1505,366)</f>
        <v>195</v>
      </c>
      <c r="H361" s="50"/>
    </row>
    <row r="362" spans="1:8" x14ac:dyDescent="0.25">
      <c r="A362" s="54">
        <f>COUNTIF($C$3:C362,"Да")</f>
        <v>4</v>
      </c>
      <c r="B362" s="53">
        <f t="shared" si="11"/>
        <v>45463</v>
      </c>
      <c r="C362" s="53" t="str">
        <f>IF(ISERROR(VLOOKUP(B362,Оп17_BYN→USD!$C$3:$C$19,1,0)),"Нет","Да")</f>
        <v>Нет</v>
      </c>
      <c r="D362" s="54">
        <f t="shared" si="10"/>
        <v>366</v>
      </c>
      <c r="E362" s="55">
        <f>('Все выпуски'!$D$4*'Все выпуски'!$D$8)*((VLOOKUP(IF(C362="Нет",VLOOKUP(A362,Оп17_BYN→USD!$A$2:$C$19,3,0),VLOOKUP((A362-1),Оп17_BYN→USD!$A$2:$C$19,3,0)),$B$2:$G$1505,5,0)-VLOOKUP(B362,$B$2:$G$1505,5,0))/365+(VLOOKUP(IF(C362="Нет",VLOOKUP(A362,Оп17_BYN→USD!$A$2:$C$19,3,0),VLOOKUP((A362-1),Оп17_BYN→USD!$A$2:$C$19,3,0)),$B$2:$G$1505,6,0)-VLOOKUP(B362,$B$2:$G$1505,6,0))/366)</f>
        <v>2.0110167152052973</v>
      </c>
      <c r="F362" s="54">
        <f>COUNTIF(D363:$D$1505,365)</f>
        <v>949</v>
      </c>
      <c r="G362" s="54">
        <f>COUNTIF(D363:$D$1505,366)</f>
        <v>194</v>
      </c>
      <c r="H362" s="50"/>
    </row>
    <row r="363" spans="1:8" x14ac:dyDescent="0.25">
      <c r="A363" s="54">
        <f>COUNTIF($C$3:C363,"Да")</f>
        <v>4</v>
      </c>
      <c r="B363" s="53">
        <f t="shared" si="11"/>
        <v>45464</v>
      </c>
      <c r="C363" s="53" t="str">
        <f>IF(ISERROR(VLOOKUP(B363,Оп17_BYN→USD!$C$3:$C$19,1,0)),"Нет","Да")</f>
        <v>Нет</v>
      </c>
      <c r="D363" s="54">
        <f t="shared" si="10"/>
        <v>366</v>
      </c>
      <c r="E363" s="55">
        <f>('Все выпуски'!$D$4*'Все выпуски'!$D$8)*((VLOOKUP(IF(C363="Нет",VLOOKUP(A363,Оп17_BYN→USD!$A$2:$C$19,3,0),VLOOKUP((A363-1),Оп17_BYN→USD!$A$2:$C$19,3,0)),$B$2:$G$1505,5,0)-VLOOKUP(B363,$B$2:$G$1505,5,0))/365+(VLOOKUP(IF(C363="Нет",VLOOKUP(A363,Оп17_BYN→USD!$A$2:$C$19,3,0),VLOOKUP((A363-1),Оп17_BYN→USD!$A$2:$C$19,3,0)),$B$2:$G$1505,6,0)-VLOOKUP(B363,$B$2:$G$1505,6,0))/366)</f>
        <v>2.0567216405508724</v>
      </c>
      <c r="F363" s="54">
        <f>COUNTIF(D364:$D$1505,365)</f>
        <v>949</v>
      </c>
      <c r="G363" s="54">
        <f>COUNTIF(D364:$D$1505,366)</f>
        <v>193</v>
      </c>
      <c r="H363" s="50"/>
    </row>
    <row r="364" spans="1:8" x14ac:dyDescent="0.25">
      <c r="A364" s="54">
        <f>COUNTIF($C$3:C364,"Да")</f>
        <v>4</v>
      </c>
      <c r="B364" s="53">
        <f t="shared" si="11"/>
        <v>45465</v>
      </c>
      <c r="C364" s="53" t="str">
        <f>IF(ISERROR(VLOOKUP(B364,Оп17_BYN→USD!$C$3:$C$19,1,0)),"Нет","Да")</f>
        <v>Нет</v>
      </c>
      <c r="D364" s="54">
        <f t="shared" si="10"/>
        <v>366</v>
      </c>
      <c r="E364" s="55">
        <f>('Все выпуски'!$D$4*'Все выпуски'!$D$8)*((VLOOKUP(IF(C364="Нет",VLOOKUP(A364,Оп17_BYN→USD!$A$2:$C$19,3,0),VLOOKUP((A364-1),Оп17_BYN→USD!$A$2:$C$19,3,0)),$B$2:$G$1505,5,0)-VLOOKUP(B364,$B$2:$G$1505,5,0))/365+(VLOOKUP(IF(C364="Нет",VLOOKUP(A364,Оп17_BYN→USD!$A$2:$C$19,3,0),VLOOKUP((A364-1),Оп17_BYN→USD!$A$2:$C$19,3,0)),$B$2:$G$1505,6,0)-VLOOKUP(B364,$B$2:$G$1505,6,0))/366)</f>
        <v>2.1024265658964474</v>
      </c>
      <c r="F364" s="54">
        <f>COUNTIF(D365:$D$1505,365)</f>
        <v>949</v>
      </c>
      <c r="G364" s="54">
        <f>COUNTIF(D365:$D$1505,366)</f>
        <v>192</v>
      </c>
      <c r="H364" s="50"/>
    </row>
    <row r="365" spans="1:8" x14ac:dyDescent="0.25">
      <c r="A365" s="54">
        <f>COUNTIF($C$3:C365,"Да")</f>
        <v>4</v>
      </c>
      <c r="B365" s="53">
        <f t="shared" si="11"/>
        <v>45466</v>
      </c>
      <c r="C365" s="53" t="str">
        <f>IF(ISERROR(VLOOKUP(B365,Оп17_BYN→USD!$C$3:$C$19,1,0)),"Нет","Да")</f>
        <v>Нет</v>
      </c>
      <c r="D365" s="54">
        <f t="shared" si="10"/>
        <v>366</v>
      </c>
      <c r="E365" s="55">
        <f>('Все выпуски'!$D$4*'Все выпуски'!$D$8)*((VLOOKUP(IF(C365="Нет",VLOOKUP(A365,Оп17_BYN→USD!$A$2:$C$19,3,0),VLOOKUP((A365-1),Оп17_BYN→USD!$A$2:$C$19,3,0)),$B$2:$G$1505,5,0)-VLOOKUP(B365,$B$2:$G$1505,5,0))/365+(VLOOKUP(IF(C365="Нет",VLOOKUP(A365,Оп17_BYN→USD!$A$2:$C$19,3,0),VLOOKUP((A365-1),Оп17_BYN→USD!$A$2:$C$19,3,0)),$B$2:$G$1505,6,0)-VLOOKUP(B365,$B$2:$G$1505,6,0))/366)</f>
        <v>2.1481314912420224</v>
      </c>
      <c r="F365" s="54">
        <f>COUNTIF(D366:$D$1505,365)</f>
        <v>949</v>
      </c>
      <c r="G365" s="54">
        <f>COUNTIF(D366:$D$1505,366)</f>
        <v>191</v>
      </c>
      <c r="H365" s="50"/>
    </row>
    <row r="366" spans="1:8" x14ac:dyDescent="0.25">
      <c r="A366" s="54">
        <f>COUNTIF($C$3:C366,"Да")</f>
        <v>4</v>
      </c>
      <c r="B366" s="53">
        <f t="shared" si="11"/>
        <v>45467</v>
      </c>
      <c r="C366" s="53" t="str">
        <f>IF(ISERROR(VLOOKUP(B366,Оп17_BYN→USD!$C$3:$C$19,1,0)),"Нет","Да")</f>
        <v>Нет</v>
      </c>
      <c r="D366" s="54">
        <f t="shared" si="10"/>
        <v>366</v>
      </c>
      <c r="E366" s="55">
        <f>('Все выпуски'!$D$4*'Все выпуски'!$D$8)*((VLOOKUP(IF(C366="Нет",VLOOKUP(A366,Оп17_BYN→USD!$A$2:$C$19,3,0),VLOOKUP((A366-1),Оп17_BYN→USD!$A$2:$C$19,3,0)),$B$2:$G$1505,5,0)-VLOOKUP(B366,$B$2:$G$1505,5,0))/365+(VLOOKUP(IF(C366="Нет",VLOOKUP(A366,Оп17_BYN→USD!$A$2:$C$19,3,0),VLOOKUP((A366-1),Оп17_BYN→USD!$A$2:$C$19,3,0)),$B$2:$G$1505,6,0)-VLOOKUP(B366,$B$2:$G$1505,6,0))/366)</f>
        <v>2.1938364165875974</v>
      </c>
      <c r="F366" s="54">
        <f>COUNTIF(D367:$D$1505,365)</f>
        <v>949</v>
      </c>
      <c r="G366" s="54">
        <f>COUNTIF(D367:$D$1505,366)</f>
        <v>190</v>
      </c>
      <c r="H366" s="50"/>
    </row>
    <row r="367" spans="1:8" x14ac:dyDescent="0.25">
      <c r="A367" s="54">
        <f>COUNTIF($C$3:C367,"Да")</f>
        <v>4</v>
      </c>
      <c r="B367" s="53">
        <f t="shared" si="11"/>
        <v>45468</v>
      </c>
      <c r="C367" s="53" t="str">
        <f>IF(ISERROR(VLOOKUP(B367,Оп17_BYN→USD!$C$3:$C$19,1,0)),"Нет","Да")</f>
        <v>Нет</v>
      </c>
      <c r="D367" s="54">
        <f t="shared" si="10"/>
        <v>366</v>
      </c>
      <c r="E367" s="55">
        <f>('Все выпуски'!$D$4*'Все выпуски'!$D$8)*((VLOOKUP(IF(C367="Нет",VLOOKUP(A367,Оп17_BYN→USD!$A$2:$C$19,3,0),VLOOKUP((A367-1),Оп17_BYN→USD!$A$2:$C$19,3,0)),$B$2:$G$1505,5,0)-VLOOKUP(B367,$B$2:$G$1505,5,0))/365+(VLOOKUP(IF(C367="Нет",VLOOKUP(A367,Оп17_BYN→USD!$A$2:$C$19,3,0),VLOOKUP((A367-1),Оп17_BYN→USD!$A$2:$C$19,3,0)),$B$2:$G$1505,6,0)-VLOOKUP(B367,$B$2:$G$1505,6,0))/366)</f>
        <v>2.2395413419331724</v>
      </c>
      <c r="F367" s="54">
        <f>COUNTIF(D368:$D$1505,365)</f>
        <v>949</v>
      </c>
      <c r="G367" s="54">
        <f>COUNTIF(D368:$D$1505,366)</f>
        <v>189</v>
      </c>
      <c r="H367" s="50"/>
    </row>
    <row r="368" spans="1:8" x14ac:dyDescent="0.25">
      <c r="A368" s="54">
        <f>COUNTIF($C$3:C368,"Да")</f>
        <v>4</v>
      </c>
      <c r="B368" s="53">
        <f t="shared" si="11"/>
        <v>45469</v>
      </c>
      <c r="C368" s="53" t="str">
        <f>IF(ISERROR(VLOOKUP(B368,Оп17_BYN→USD!$C$3:$C$19,1,0)),"Нет","Да")</f>
        <v>Нет</v>
      </c>
      <c r="D368" s="54">
        <f t="shared" si="10"/>
        <v>366</v>
      </c>
      <c r="E368" s="55">
        <f>('Все выпуски'!$D$4*'Все выпуски'!$D$8)*((VLOOKUP(IF(C368="Нет",VLOOKUP(A368,Оп17_BYN→USD!$A$2:$C$19,3,0),VLOOKUP((A368-1),Оп17_BYN→USD!$A$2:$C$19,3,0)),$B$2:$G$1505,5,0)-VLOOKUP(B368,$B$2:$G$1505,5,0))/365+(VLOOKUP(IF(C368="Нет",VLOOKUP(A368,Оп17_BYN→USD!$A$2:$C$19,3,0),VLOOKUP((A368-1),Оп17_BYN→USD!$A$2:$C$19,3,0)),$B$2:$G$1505,6,0)-VLOOKUP(B368,$B$2:$G$1505,6,0))/366)</f>
        <v>2.2852462672787475</v>
      </c>
      <c r="F368" s="54">
        <f>COUNTIF(D369:$D$1505,365)</f>
        <v>949</v>
      </c>
      <c r="G368" s="54">
        <f>COUNTIF(D369:$D$1505,366)</f>
        <v>188</v>
      </c>
      <c r="H368" s="50"/>
    </row>
    <row r="369" spans="1:8" x14ac:dyDescent="0.25">
      <c r="A369" s="54">
        <f>COUNTIF($C$3:C369,"Да")</f>
        <v>4</v>
      </c>
      <c r="B369" s="53">
        <f t="shared" si="11"/>
        <v>45470</v>
      </c>
      <c r="C369" s="53" t="str">
        <f>IF(ISERROR(VLOOKUP(B369,Оп17_BYN→USD!$C$3:$C$19,1,0)),"Нет","Да")</f>
        <v>Нет</v>
      </c>
      <c r="D369" s="54">
        <f t="shared" si="10"/>
        <v>366</v>
      </c>
      <c r="E369" s="55">
        <f>('Все выпуски'!$D$4*'Все выпуски'!$D$8)*((VLOOKUP(IF(C369="Нет",VLOOKUP(A369,Оп17_BYN→USD!$A$2:$C$19,3,0),VLOOKUP((A369-1),Оп17_BYN→USD!$A$2:$C$19,3,0)),$B$2:$G$1505,5,0)-VLOOKUP(B369,$B$2:$G$1505,5,0))/365+(VLOOKUP(IF(C369="Нет",VLOOKUP(A369,Оп17_BYN→USD!$A$2:$C$19,3,0),VLOOKUP((A369-1),Оп17_BYN→USD!$A$2:$C$19,3,0)),$B$2:$G$1505,6,0)-VLOOKUP(B369,$B$2:$G$1505,6,0))/366)</f>
        <v>2.330951192624322</v>
      </c>
      <c r="F369" s="54">
        <f>COUNTIF(D370:$D$1505,365)</f>
        <v>949</v>
      </c>
      <c r="G369" s="54">
        <f>COUNTIF(D370:$D$1505,366)</f>
        <v>187</v>
      </c>
      <c r="H369" s="50"/>
    </row>
    <row r="370" spans="1:8" x14ac:dyDescent="0.25">
      <c r="A370" s="54">
        <f>COUNTIF($C$3:C370,"Да")</f>
        <v>4</v>
      </c>
      <c r="B370" s="53">
        <f t="shared" si="11"/>
        <v>45471</v>
      </c>
      <c r="C370" s="53" t="str">
        <f>IF(ISERROR(VLOOKUP(B370,Оп17_BYN→USD!$C$3:$C$19,1,0)),"Нет","Да")</f>
        <v>Нет</v>
      </c>
      <c r="D370" s="54">
        <f t="shared" si="10"/>
        <v>366</v>
      </c>
      <c r="E370" s="55">
        <f>('Все выпуски'!$D$4*'Все выпуски'!$D$8)*((VLOOKUP(IF(C370="Нет",VLOOKUP(A370,Оп17_BYN→USD!$A$2:$C$19,3,0),VLOOKUP((A370-1),Оп17_BYN→USD!$A$2:$C$19,3,0)),$B$2:$G$1505,5,0)-VLOOKUP(B370,$B$2:$G$1505,5,0))/365+(VLOOKUP(IF(C370="Нет",VLOOKUP(A370,Оп17_BYN→USD!$A$2:$C$19,3,0),VLOOKUP((A370-1),Оп17_BYN→USD!$A$2:$C$19,3,0)),$B$2:$G$1505,6,0)-VLOOKUP(B370,$B$2:$G$1505,6,0))/366)</f>
        <v>2.3766561179698971</v>
      </c>
      <c r="F370" s="54">
        <f>COUNTIF(D371:$D$1505,365)</f>
        <v>949</v>
      </c>
      <c r="G370" s="54">
        <f>COUNTIF(D371:$D$1505,366)</f>
        <v>186</v>
      </c>
      <c r="H370" s="50"/>
    </row>
    <row r="371" spans="1:8" x14ac:dyDescent="0.25">
      <c r="A371" s="54">
        <f>COUNTIF($C$3:C371,"Да")</f>
        <v>4</v>
      </c>
      <c r="B371" s="53">
        <f t="shared" si="11"/>
        <v>45472</v>
      </c>
      <c r="C371" s="53" t="str">
        <f>IF(ISERROR(VLOOKUP(B371,Оп17_BYN→USD!$C$3:$C$19,1,0)),"Нет","Да")</f>
        <v>Нет</v>
      </c>
      <c r="D371" s="54">
        <f t="shared" si="10"/>
        <v>366</v>
      </c>
      <c r="E371" s="55">
        <f>('Все выпуски'!$D$4*'Все выпуски'!$D$8)*((VLOOKUP(IF(C371="Нет",VLOOKUP(A371,Оп17_BYN→USD!$A$2:$C$19,3,0),VLOOKUP((A371-1),Оп17_BYN→USD!$A$2:$C$19,3,0)),$B$2:$G$1505,5,0)-VLOOKUP(B371,$B$2:$G$1505,5,0))/365+(VLOOKUP(IF(C371="Нет",VLOOKUP(A371,Оп17_BYN→USD!$A$2:$C$19,3,0),VLOOKUP((A371-1),Оп17_BYN→USD!$A$2:$C$19,3,0)),$B$2:$G$1505,6,0)-VLOOKUP(B371,$B$2:$G$1505,6,0))/366)</f>
        <v>2.4223610433154721</v>
      </c>
      <c r="F371" s="54">
        <f>COUNTIF(D372:$D$1505,365)</f>
        <v>949</v>
      </c>
      <c r="G371" s="54">
        <f>COUNTIF(D372:$D$1505,366)</f>
        <v>185</v>
      </c>
      <c r="H371" s="50"/>
    </row>
    <row r="372" spans="1:8" x14ac:dyDescent="0.25">
      <c r="A372" s="54">
        <f>COUNTIF($C$3:C372,"Да")</f>
        <v>4</v>
      </c>
      <c r="B372" s="53">
        <f t="shared" si="11"/>
        <v>45473</v>
      </c>
      <c r="C372" s="53" t="str">
        <f>IF(ISERROR(VLOOKUP(B372,Оп17_BYN→USD!$C$3:$C$19,1,0)),"Нет","Да")</f>
        <v>Нет</v>
      </c>
      <c r="D372" s="54">
        <f t="shared" si="10"/>
        <v>366</v>
      </c>
      <c r="E372" s="55">
        <f>('Все выпуски'!$D$4*'Все выпуски'!$D$8)*((VLOOKUP(IF(C372="Нет",VLOOKUP(A372,Оп17_BYN→USD!$A$2:$C$19,3,0),VLOOKUP((A372-1),Оп17_BYN→USD!$A$2:$C$19,3,0)),$B$2:$G$1505,5,0)-VLOOKUP(B372,$B$2:$G$1505,5,0))/365+(VLOOKUP(IF(C372="Нет",VLOOKUP(A372,Оп17_BYN→USD!$A$2:$C$19,3,0),VLOOKUP((A372-1),Оп17_BYN→USD!$A$2:$C$19,3,0)),$B$2:$G$1505,6,0)-VLOOKUP(B372,$B$2:$G$1505,6,0))/366)</f>
        <v>2.4680659686610467</v>
      </c>
      <c r="F372" s="54">
        <f>COUNTIF(D373:$D$1505,365)</f>
        <v>949</v>
      </c>
      <c r="G372" s="54">
        <f>COUNTIF(D373:$D$1505,366)</f>
        <v>184</v>
      </c>
      <c r="H372" s="50"/>
    </row>
    <row r="373" spans="1:8" x14ac:dyDescent="0.25">
      <c r="A373" s="54">
        <f>COUNTIF($C$3:C373,"Да")</f>
        <v>4</v>
      </c>
      <c r="B373" s="53">
        <f t="shared" si="11"/>
        <v>45474</v>
      </c>
      <c r="C373" s="53" t="str">
        <f>IF(ISERROR(VLOOKUP(B373,Оп17_BYN→USD!$C$3:$C$19,1,0)),"Нет","Да")</f>
        <v>Нет</v>
      </c>
      <c r="D373" s="54">
        <f t="shared" si="10"/>
        <v>366</v>
      </c>
      <c r="E373" s="55">
        <f>('Все выпуски'!$D$4*'Все выпуски'!$D$8)*((VLOOKUP(IF(C373="Нет",VLOOKUP(A373,Оп17_BYN→USD!$A$2:$C$19,3,0),VLOOKUP((A373-1),Оп17_BYN→USD!$A$2:$C$19,3,0)),$B$2:$G$1505,5,0)-VLOOKUP(B373,$B$2:$G$1505,5,0))/365+(VLOOKUP(IF(C373="Нет",VLOOKUP(A373,Оп17_BYN→USD!$A$2:$C$19,3,0),VLOOKUP((A373-1),Оп17_BYN→USD!$A$2:$C$19,3,0)),$B$2:$G$1505,6,0)-VLOOKUP(B373,$B$2:$G$1505,6,0))/366)</f>
        <v>2.5137708940066217</v>
      </c>
      <c r="F373" s="54">
        <f>COUNTIF(D374:$D$1505,365)</f>
        <v>949</v>
      </c>
      <c r="G373" s="54">
        <f>COUNTIF(D374:$D$1505,366)</f>
        <v>183</v>
      </c>
      <c r="H373" s="50"/>
    </row>
    <row r="374" spans="1:8" x14ac:dyDescent="0.25">
      <c r="A374" s="54">
        <f>COUNTIF($C$3:C374,"Да")</f>
        <v>4</v>
      </c>
      <c r="B374" s="53">
        <f t="shared" si="11"/>
        <v>45475</v>
      </c>
      <c r="C374" s="53" t="str">
        <f>IF(ISERROR(VLOOKUP(B374,Оп17_BYN→USD!$C$3:$C$19,1,0)),"Нет","Да")</f>
        <v>Нет</v>
      </c>
      <c r="D374" s="54">
        <f t="shared" si="10"/>
        <v>366</v>
      </c>
      <c r="E374" s="55">
        <f>('Все выпуски'!$D$4*'Все выпуски'!$D$8)*((VLOOKUP(IF(C374="Нет",VLOOKUP(A374,Оп17_BYN→USD!$A$2:$C$19,3,0),VLOOKUP((A374-1),Оп17_BYN→USD!$A$2:$C$19,3,0)),$B$2:$G$1505,5,0)-VLOOKUP(B374,$B$2:$G$1505,5,0))/365+(VLOOKUP(IF(C374="Нет",VLOOKUP(A374,Оп17_BYN→USD!$A$2:$C$19,3,0),VLOOKUP((A374-1),Оп17_BYN→USD!$A$2:$C$19,3,0)),$B$2:$G$1505,6,0)-VLOOKUP(B374,$B$2:$G$1505,6,0))/366)</f>
        <v>2.5594758193521967</v>
      </c>
      <c r="F374" s="54">
        <f>COUNTIF(D375:$D$1505,365)</f>
        <v>949</v>
      </c>
      <c r="G374" s="54">
        <f>COUNTIF(D375:$D$1505,366)</f>
        <v>182</v>
      </c>
      <c r="H374" s="50"/>
    </row>
    <row r="375" spans="1:8" x14ac:dyDescent="0.25">
      <c r="A375" s="54">
        <f>COUNTIF($C$3:C375,"Да")</f>
        <v>4</v>
      </c>
      <c r="B375" s="53">
        <f t="shared" si="11"/>
        <v>45476</v>
      </c>
      <c r="C375" s="53" t="str">
        <f>IF(ISERROR(VLOOKUP(B375,Оп17_BYN→USD!$C$3:$C$19,1,0)),"Нет","Да")</f>
        <v>Нет</v>
      </c>
      <c r="D375" s="54">
        <f t="shared" si="10"/>
        <v>366</v>
      </c>
      <c r="E375" s="55">
        <f>('Все выпуски'!$D$4*'Все выпуски'!$D$8)*((VLOOKUP(IF(C375="Нет",VLOOKUP(A375,Оп17_BYN→USD!$A$2:$C$19,3,0),VLOOKUP((A375-1),Оп17_BYN→USD!$A$2:$C$19,3,0)),$B$2:$G$1505,5,0)-VLOOKUP(B375,$B$2:$G$1505,5,0))/365+(VLOOKUP(IF(C375="Нет",VLOOKUP(A375,Оп17_BYN→USD!$A$2:$C$19,3,0),VLOOKUP((A375-1),Оп17_BYN→USD!$A$2:$C$19,3,0)),$B$2:$G$1505,6,0)-VLOOKUP(B375,$B$2:$G$1505,6,0))/366)</f>
        <v>2.6051807446977717</v>
      </c>
      <c r="F375" s="54">
        <f>COUNTIF(D376:$D$1505,365)</f>
        <v>949</v>
      </c>
      <c r="G375" s="54">
        <f>COUNTIF(D376:$D$1505,366)</f>
        <v>181</v>
      </c>
      <c r="H375" s="50"/>
    </row>
    <row r="376" spans="1:8" x14ac:dyDescent="0.25">
      <c r="A376" s="54">
        <f>COUNTIF($C$3:C376,"Да")</f>
        <v>4</v>
      </c>
      <c r="B376" s="53">
        <f t="shared" si="11"/>
        <v>45477</v>
      </c>
      <c r="C376" s="53" t="str">
        <f>IF(ISERROR(VLOOKUP(B376,Оп17_BYN→USD!$C$3:$C$19,1,0)),"Нет","Да")</f>
        <v>Нет</v>
      </c>
      <c r="D376" s="54">
        <f t="shared" si="10"/>
        <v>366</v>
      </c>
      <c r="E376" s="55">
        <f>('Все выпуски'!$D$4*'Все выпуски'!$D$8)*((VLOOKUP(IF(C376="Нет",VLOOKUP(A376,Оп17_BYN→USD!$A$2:$C$19,3,0),VLOOKUP((A376-1),Оп17_BYN→USD!$A$2:$C$19,3,0)),$B$2:$G$1505,5,0)-VLOOKUP(B376,$B$2:$G$1505,5,0))/365+(VLOOKUP(IF(C376="Нет",VLOOKUP(A376,Оп17_BYN→USD!$A$2:$C$19,3,0),VLOOKUP((A376-1),Оп17_BYN→USD!$A$2:$C$19,3,0)),$B$2:$G$1505,6,0)-VLOOKUP(B376,$B$2:$G$1505,6,0))/366)</f>
        <v>2.6508856700433467</v>
      </c>
      <c r="F376" s="54">
        <f>COUNTIF(D377:$D$1505,365)</f>
        <v>949</v>
      </c>
      <c r="G376" s="54">
        <f>COUNTIF(D377:$D$1505,366)</f>
        <v>180</v>
      </c>
      <c r="H376" s="50"/>
    </row>
    <row r="377" spans="1:8" x14ac:dyDescent="0.25">
      <c r="A377" s="54">
        <f>COUNTIF($C$3:C377,"Да")</f>
        <v>4</v>
      </c>
      <c r="B377" s="53">
        <f t="shared" si="11"/>
        <v>45478</v>
      </c>
      <c r="C377" s="53" t="str">
        <f>IF(ISERROR(VLOOKUP(B377,Оп17_BYN→USD!$C$3:$C$19,1,0)),"Нет","Да")</f>
        <v>Нет</v>
      </c>
      <c r="D377" s="54">
        <f t="shared" si="10"/>
        <v>366</v>
      </c>
      <c r="E377" s="55">
        <f>('Все выпуски'!$D$4*'Все выпуски'!$D$8)*((VLOOKUP(IF(C377="Нет",VLOOKUP(A377,Оп17_BYN→USD!$A$2:$C$19,3,0),VLOOKUP((A377-1),Оп17_BYN→USD!$A$2:$C$19,3,0)),$B$2:$G$1505,5,0)-VLOOKUP(B377,$B$2:$G$1505,5,0))/365+(VLOOKUP(IF(C377="Нет",VLOOKUP(A377,Оп17_BYN→USD!$A$2:$C$19,3,0),VLOOKUP((A377-1),Оп17_BYN→USD!$A$2:$C$19,3,0)),$B$2:$G$1505,6,0)-VLOOKUP(B377,$B$2:$G$1505,6,0))/366)</f>
        <v>2.6965905953889218</v>
      </c>
      <c r="F377" s="54">
        <f>COUNTIF(D378:$D$1505,365)</f>
        <v>949</v>
      </c>
      <c r="G377" s="54">
        <f>COUNTIF(D378:$D$1505,366)</f>
        <v>179</v>
      </c>
      <c r="H377" s="50"/>
    </row>
    <row r="378" spans="1:8" x14ac:dyDescent="0.25">
      <c r="A378" s="54">
        <f>COUNTIF($C$3:C378,"Да")</f>
        <v>4</v>
      </c>
      <c r="B378" s="53">
        <f t="shared" si="11"/>
        <v>45479</v>
      </c>
      <c r="C378" s="53" t="str">
        <f>IF(ISERROR(VLOOKUP(B378,Оп17_BYN→USD!$C$3:$C$19,1,0)),"Нет","Да")</f>
        <v>Нет</v>
      </c>
      <c r="D378" s="54">
        <f t="shared" si="10"/>
        <v>366</v>
      </c>
      <c r="E378" s="55">
        <f>('Все выпуски'!$D$4*'Все выпуски'!$D$8)*((VLOOKUP(IF(C378="Нет",VLOOKUP(A378,Оп17_BYN→USD!$A$2:$C$19,3,0),VLOOKUP((A378-1),Оп17_BYN→USD!$A$2:$C$19,3,0)),$B$2:$G$1505,5,0)-VLOOKUP(B378,$B$2:$G$1505,5,0))/365+(VLOOKUP(IF(C378="Нет",VLOOKUP(A378,Оп17_BYN→USD!$A$2:$C$19,3,0),VLOOKUP((A378-1),Оп17_BYN→USD!$A$2:$C$19,3,0)),$B$2:$G$1505,6,0)-VLOOKUP(B378,$B$2:$G$1505,6,0))/366)</f>
        <v>2.7422955207344963</v>
      </c>
      <c r="F378" s="54">
        <f>COUNTIF(D379:$D$1505,365)</f>
        <v>949</v>
      </c>
      <c r="G378" s="54">
        <f>COUNTIF(D379:$D$1505,366)</f>
        <v>178</v>
      </c>
      <c r="H378" s="50"/>
    </row>
    <row r="379" spans="1:8" x14ac:dyDescent="0.25">
      <c r="A379" s="54">
        <f>COUNTIF($C$3:C379,"Да")</f>
        <v>4</v>
      </c>
      <c r="B379" s="53">
        <f t="shared" si="11"/>
        <v>45480</v>
      </c>
      <c r="C379" s="53" t="str">
        <f>IF(ISERROR(VLOOKUP(B379,Оп17_BYN→USD!$C$3:$C$19,1,0)),"Нет","Да")</f>
        <v>Нет</v>
      </c>
      <c r="D379" s="54">
        <f t="shared" si="10"/>
        <v>366</v>
      </c>
      <c r="E379" s="55">
        <f>('Все выпуски'!$D$4*'Все выпуски'!$D$8)*((VLOOKUP(IF(C379="Нет",VLOOKUP(A379,Оп17_BYN→USD!$A$2:$C$19,3,0),VLOOKUP((A379-1),Оп17_BYN→USD!$A$2:$C$19,3,0)),$B$2:$G$1505,5,0)-VLOOKUP(B379,$B$2:$G$1505,5,0))/365+(VLOOKUP(IF(C379="Нет",VLOOKUP(A379,Оп17_BYN→USD!$A$2:$C$19,3,0),VLOOKUP((A379-1),Оп17_BYN→USD!$A$2:$C$19,3,0)),$B$2:$G$1505,6,0)-VLOOKUP(B379,$B$2:$G$1505,6,0))/366)</f>
        <v>2.7880004460800714</v>
      </c>
      <c r="F379" s="54">
        <f>COUNTIF(D380:$D$1505,365)</f>
        <v>949</v>
      </c>
      <c r="G379" s="54">
        <f>COUNTIF(D380:$D$1505,366)</f>
        <v>177</v>
      </c>
      <c r="H379" s="50"/>
    </row>
    <row r="380" spans="1:8" x14ac:dyDescent="0.25">
      <c r="A380" s="54">
        <f>COUNTIF($C$3:C380,"Да")</f>
        <v>4</v>
      </c>
      <c r="B380" s="53">
        <f t="shared" si="11"/>
        <v>45481</v>
      </c>
      <c r="C380" s="53" t="str">
        <f>IF(ISERROR(VLOOKUP(B380,Оп17_BYN→USD!$C$3:$C$19,1,0)),"Нет","Да")</f>
        <v>Нет</v>
      </c>
      <c r="D380" s="54">
        <f t="shared" si="10"/>
        <v>366</v>
      </c>
      <c r="E380" s="55">
        <f>('Все выпуски'!$D$4*'Все выпуски'!$D$8)*((VLOOKUP(IF(C380="Нет",VLOOKUP(A380,Оп17_BYN→USD!$A$2:$C$19,3,0),VLOOKUP((A380-1),Оп17_BYN→USD!$A$2:$C$19,3,0)),$B$2:$G$1505,5,0)-VLOOKUP(B380,$B$2:$G$1505,5,0))/365+(VLOOKUP(IF(C380="Нет",VLOOKUP(A380,Оп17_BYN→USD!$A$2:$C$19,3,0),VLOOKUP((A380-1),Оп17_BYN→USD!$A$2:$C$19,3,0)),$B$2:$G$1505,6,0)-VLOOKUP(B380,$B$2:$G$1505,6,0))/366)</f>
        <v>2.8337053714256464</v>
      </c>
      <c r="F380" s="54">
        <f>COUNTIF(D381:$D$1505,365)</f>
        <v>949</v>
      </c>
      <c r="G380" s="54">
        <f>COUNTIF(D381:$D$1505,366)</f>
        <v>176</v>
      </c>
      <c r="H380" s="50"/>
    </row>
    <row r="381" spans="1:8" x14ac:dyDescent="0.25">
      <c r="A381" s="54">
        <f>COUNTIF($C$3:C381,"Да")</f>
        <v>4</v>
      </c>
      <c r="B381" s="53">
        <f t="shared" si="11"/>
        <v>45482</v>
      </c>
      <c r="C381" s="53" t="str">
        <f>IF(ISERROR(VLOOKUP(B381,Оп17_BYN→USD!$C$3:$C$19,1,0)),"Нет","Да")</f>
        <v>Нет</v>
      </c>
      <c r="D381" s="54">
        <f t="shared" si="10"/>
        <v>366</v>
      </c>
      <c r="E381" s="55">
        <f>('Все выпуски'!$D$4*'Все выпуски'!$D$8)*((VLOOKUP(IF(C381="Нет",VLOOKUP(A381,Оп17_BYN→USD!$A$2:$C$19,3,0),VLOOKUP((A381-1),Оп17_BYN→USD!$A$2:$C$19,3,0)),$B$2:$G$1505,5,0)-VLOOKUP(B381,$B$2:$G$1505,5,0))/365+(VLOOKUP(IF(C381="Нет",VLOOKUP(A381,Оп17_BYN→USD!$A$2:$C$19,3,0),VLOOKUP((A381-1),Оп17_BYN→USD!$A$2:$C$19,3,0)),$B$2:$G$1505,6,0)-VLOOKUP(B381,$B$2:$G$1505,6,0))/366)</f>
        <v>2.8794102967712214</v>
      </c>
      <c r="F381" s="54">
        <f>COUNTIF(D382:$D$1505,365)</f>
        <v>949</v>
      </c>
      <c r="G381" s="54">
        <f>COUNTIF(D382:$D$1505,366)</f>
        <v>175</v>
      </c>
      <c r="H381" s="50"/>
    </row>
    <row r="382" spans="1:8" x14ac:dyDescent="0.25">
      <c r="A382" s="54">
        <f>COUNTIF($C$3:C382,"Да")</f>
        <v>4</v>
      </c>
      <c r="B382" s="53">
        <f t="shared" si="11"/>
        <v>45483</v>
      </c>
      <c r="C382" s="53" t="str">
        <f>IF(ISERROR(VLOOKUP(B382,Оп17_BYN→USD!$C$3:$C$19,1,0)),"Нет","Да")</f>
        <v>Нет</v>
      </c>
      <c r="D382" s="54">
        <f t="shared" si="10"/>
        <v>366</v>
      </c>
      <c r="E382" s="55">
        <f>('Все выпуски'!$D$4*'Все выпуски'!$D$8)*((VLOOKUP(IF(C382="Нет",VLOOKUP(A382,Оп17_BYN→USD!$A$2:$C$19,3,0),VLOOKUP((A382-1),Оп17_BYN→USD!$A$2:$C$19,3,0)),$B$2:$G$1505,5,0)-VLOOKUP(B382,$B$2:$G$1505,5,0))/365+(VLOOKUP(IF(C382="Нет",VLOOKUP(A382,Оп17_BYN→USD!$A$2:$C$19,3,0),VLOOKUP((A382-1),Оп17_BYN→USD!$A$2:$C$19,3,0)),$B$2:$G$1505,6,0)-VLOOKUP(B382,$B$2:$G$1505,6,0))/366)</f>
        <v>2.9251152221167964</v>
      </c>
      <c r="F382" s="54">
        <f>COUNTIF(D383:$D$1505,365)</f>
        <v>949</v>
      </c>
      <c r="G382" s="54">
        <f>COUNTIF(D383:$D$1505,366)</f>
        <v>174</v>
      </c>
      <c r="H382" s="50"/>
    </row>
    <row r="383" spans="1:8" x14ac:dyDescent="0.25">
      <c r="A383" s="54">
        <f>COUNTIF($C$3:C383,"Да")</f>
        <v>4</v>
      </c>
      <c r="B383" s="53">
        <f t="shared" si="11"/>
        <v>45484</v>
      </c>
      <c r="C383" s="53" t="str">
        <f>IF(ISERROR(VLOOKUP(B383,Оп17_BYN→USD!$C$3:$C$19,1,0)),"Нет","Да")</f>
        <v>Нет</v>
      </c>
      <c r="D383" s="54">
        <f t="shared" si="10"/>
        <v>366</v>
      </c>
      <c r="E383" s="55">
        <f>('Все выпуски'!$D$4*'Все выпуски'!$D$8)*((VLOOKUP(IF(C383="Нет",VLOOKUP(A383,Оп17_BYN→USD!$A$2:$C$19,3,0),VLOOKUP((A383-1),Оп17_BYN→USD!$A$2:$C$19,3,0)),$B$2:$G$1505,5,0)-VLOOKUP(B383,$B$2:$G$1505,5,0))/365+(VLOOKUP(IF(C383="Нет",VLOOKUP(A383,Оп17_BYN→USD!$A$2:$C$19,3,0),VLOOKUP((A383-1),Оп17_BYN→USD!$A$2:$C$19,3,0)),$B$2:$G$1505,6,0)-VLOOKUP(B383,$B$2:$G$1505,6,0))/366)</f>
        <v>2.9708201474623714</v>
      </c>
      <c r="F383" s="54">
        <f>COUNTIF(D384:$D$1505,365)</f>
        <v>949</v>
      </c>
      <c r="G383" s="54">
        <f>COUNTIF(D384:$D$1505,366)</f>
        <v>173</v>
      </c>
      <c r="H383" s="50"/>
    </row>
    <row r="384" spans="1:8" x14ac:dyDescent="0.25">
      <c r="A384" s="54">
        <f>COUNTIF($C$3:C384,"Да")</f>
        <v>4</v>
      </c>
      <c r="B384" s="53">
        <f t="shared" si="11"/>
        <v>45485</v>
      </c>
      <c r="C384" s="53" t="str">
        <f>IF(ISERROR(VLOOKUP(B384,Оп17_BYN→USD!$C$3:$C$19,1,0)),"Нет","Да")</f>
        <v>Нет</v>
      </c>
      <c r="D384" s="54">
        <f t="shared" si="10"/>
        <v>366</v>
      </c>
      <c r="E384" s="55">
        <f>('Все выпуски'!$D$4*'Все выпуски'!$D$8)*((VLOOKUP(IF(C384="Нет",VLOOKUP(A384,Оп17_BYN→USD!$A$2:$C$19,3,0),VLOOKUP((A384-1),Оп17_BYN→USD!$A$2:$C$19,3,0)),$B$2:$G$1505,5,0)-VLOOKUP(B384,$B$2:$G$1505,5,0))/365+(VLOOKUP(IF(C384="Нет",VLOOKUP(A384,Оп17_BYN→USD!$A$2:$C$19,3,0),VLOOKUP((A384-1),Оп17_BYN→USD!$A$2:$C$19,3,0)),$B$2:$G$1505,6,0)-VLOOKUP(B384,$B$2:$G$1505,6,0))/366)</f>
        <v>3.0165250728079465</v>
      </c>
      <c r="F384" s="54">
        <f>COUNTIF(D385:$D$1505,365)</f>
        <v>949</v>
      </c>
      <c r="G384" s="54">
        <f>COUNTIF(D385:$D$1505,366)</f>
        <v>172</v>
      </c>
      <c r="H384" s="50"/>
    </row>
    <row r="385" spans="1:8" x14ac:dyDescent="0.25">
      <c r="A385" s="54">
        <f>COUNTIF($C$3:C385,"Да")</f>
        <v>4</v>
      </c>
      <c r="B385" s="53">
        <f t="shared" si="11"/>
        <v>45486</v>
      </c>
      <c r="C385" s="53" t="str">
        <f>IF(ISERROR(VLOOKUP(B385,Оп17_BYN→USD!$C$3:$C$19,1,0)),"Нет","Да")</f>
        <v>Нет</v>
      </c>
      <c r="D385" s="54">
        <f t="shared" si="10"/>
        <v>366</v>
      </c>
      <c r="E385" s="55">
        <f>('Все выпуски'!$D$4*'Все выпуски'!$D$8)*((VLOOKUP(IF(C385="Нет",VLOOKUP(A385,Оп17_BYN→USD!$A$2:$C$19,3,0),VLOOKUP((A385-1),Оп17_BYN→USD!$A$2:$C$19,3,0)),$B$2:$G$1505,5,0)-VLOOKUP(B385,$B$2:$G$1505,5,0))/365+(VLOOKUP(IF(C385="Нет",VLOOKUP(A385,Оп17_BYN→USD!$A$2:$C$19,3,0),VLOOKUP((A385-1),Оп17_BYN→USD!$A$2:$C$19,3,0)),$B$2:$G$1505,6,0)-VLOOKUP(B385,$B$2:$G$1505,6,0))/366)</f>
        <v>3.0622299981535215</v>
      </c>
      <c r="F385" s="54">
        <f>COUNTIF(D386:$D$1505,365)</f>
        <v>949</v>
      </c>
      <c r="G385" s="54">
        <f>COUNTIF(D386:$D$1505,366)</f>
        <v>171</v>
      </c>
      <c r="H385" s="50"/>
    </row>
    <row r="386" spans="1:8" x14ac:dyDescent="0.25">
      <c r="A386" s="54">
        <f>COUNTIF($C$3:C386,"Да")</f>
        <v>4</v>
      </c>
      <c r="B386" s="53">
        <f t="shared" si="11"/>
        <v>45487</v>
      </c>
      <c r="C386" s="53" t="str">
        <f>IF(ISERROR(VLOOKUP(B386,Оп17_BYN→USD!$C$3:$C$19,1,0)),"Нет","Да")</f>
        <v>Нет</v>
      </c>
      <c r="D386" s="54">
        <f t="shared" si="10"/>
        <v>366</v>
      </c>
      <c r="E386" s="55">
        <f>('Все выпуски'!$D$4*'Все выпуски'!$D$8)*((VLOOKUP(IF(C386="Нет",VLOOKUP(A386,Оп17_BYN→USD!$A$2:$C$19,3,0),VLOOKUP((A386-1),Оп17_BYN→USD!$A$2:$C$19,3,0)),$B$2:$G$1505,5,0)-VLOOKUP(B386,$B$2:$G$1505,5,0))/365+(VLOOKUP(IF(C386="Нет",VLOOKUP(A386,Оп17_BYN→USD!$A$2:$C$19,3,0),VLOOKUP((A386-1),Оп17_BYN→USD!$A$2:$C$19,3,0)),$B$2:$G$1505,6,0)-VLOOKUP(B386,$B$2:$G$1505,6,0))/366)</f>
        <v>3.1079349234990965</v>
      </c>
      <c r="F386" s="54">
        <f>COUNTIF(D387:$D$1505,365)</f>
        <v>949</v>
      </c>
      <c r="G386" s="54">
        <f>COUNTIF(D387:$D$1505,366)</f>
        <v>170</v>
      </c>
      <c r="H386" s="50"/>
    </row>
    <row r="387" spans="1:8" x14ac:dyDescent="0.25">
      <c r="A387" s="54">
        <f>COUNTIF($C$3:C387,"Да")</f>
        <v>4</v>
      </c>
      <c r="B387" s="53">
        <f t="shared" si="11"/>
        <v>45488</v>
      </c>
      <c r="C387" s="53" t="str">
        <f>IF(ISERROR(VLOOKUP(B387,Оп17_BYN→USD!$C$3:$C$19,1,0)),"Нет","Да")</f>
        <v>Нет</v>
      </c>
      <c r="D387" s="54">
        <f t="shared" si="10"/>
        <v>366</v>
      </c>
      <c r="E387" s="55">
        <f>('Все выпуски'!$D$4*'Все выпуски'!$D$8)*((VLOOKUP(IF(C387="Нет",VLOOKUP(A387,Оп17_BYN→USD!$A$2:$C$19,3,0),VLOOKUP((A387-1),Оп17_BYN→USD!$A$2:$C$19,3,0)),$B$2:$G$1505,5,0)-VLOOKUP(B387,$B$2:$G$1505,5,0))/365+(VLOOKUP(IF(C387="Нет",VLOOKUP(A387,Оп17_BYN→USD!$A$2:$C$19,3,0),VLOOKUP((A387-1),Оп17_BYN→USD!$A$2:$C$19,3,0)),$B$2:$G$1505,6,0)-VLOOKUP(B387,$B$2:$G$1505,6,0))/366)</f>
        <v>3.1536398488446706</v>
      </c>
      <c r="F387" s="54">
        <f>COUNTIF(D388:$D$1505,365)</f>
        <v>949</v>
      </c>
      <c r="G387" s="54">
        <f>COUNTIF(D388:$D$1505,366)</f>
        <v>169</v>
      </c>
      <c r="H387" s="50"/>
    </row>
    <row r="388" spans="1:8" x14ac:dyDescent="0.25">
      <c r="A388" s="54">
        <f>COUNTIF($C$3:C388,"Да")</f>
        <v>4</v>
      </c>
      <c r="B388" s="53">
        <f t="shared" si="11"/>
        <v>45489</v>
      </c>
      <c r="C388" s="53" t="str">
        <f>IF(ISERROR(VLOOKUP(B388,Оп17_BYN→USD!$C$3:$C$19,1,0)),"Нет","Да")</f>
        <v>Нет</v>
      </c>
      <c r="D388" s="54">
        <f t="shared" ref="D388:D451" si="12">IF(MOD(YEAR(B388),4)=0,366,365)</f>
        <v>366</v>
      </c>
      <c r="E388" s="55">
        <f>('Все выпуски'!$D$4*'Все выпуски'!$D$8)*((VLOOKUP(IF(C388="Нет",VLOOKUP(A388,Оп17_BYN→USD!$A$2:$C$19,3,0),VLOOKUP((A388-1),Оп17_BYN→USD!$A$2:$C$19,3,0)),$B$2:$G$1505,5,0)-VLOOKUP(B388,$B$2:$G$1505,5,0))/365+(VLOOKUP(IF(C388="Нет",VLOOKUP(A388,Оп17_BYN→USD!$A$2:$C$19,3,0),VLOOKUP((A388-1),Оп17_BYN→USD!$A$2:$C$19,3,0)),$B$2:$G$1505,6,0)-VLOOKUP(B388,$B$2:$G$1505,6,0))/366)</f>
        <v>3.1993447741902457</v>
      </c>
      <c r="F388" s="54">
        <f>COUNTIF(D389:$D$1505,365)</f>
        <v>949</v>
      </c>
      <c r="G388" s="54">
        <f>COUNTIF(D389:$D$1505,366)</f>
        <v>168</v>
      </c>
      <c r="H388" s="50"/>
    </row>
    <row r="389" spans="1:8" x14ac:dyDescent="0.25">
      <c r="A389" s="54">
        <f>COUNTIF($C$3:C389,"Да")</f>
        <v>4</v>
      </c>
      <c r="B389" s="53">
        <f t="shared" ref="B389:B452" si="13">B388+1</f>
        <v>45490</v>
      </c>
      <c r="C389" s="53" t="str">
        <f>IF(ISERROR(VLOOKUP(B389,Оп17_BYN→USD!$C$3:$C$19,1,0)),"Нет","Да")</f>
        <v>Нет</v>
      </c>
      <c r="D389" s="54">
        <f t="shared" si="12"/>
        <v>366</v>
      </c>
      <c r="E389" s="55">
        <f>('Все выпуски'!$D$4*'Все выпуски'!$D$8)*((VLOOKUP(IF(C389="Нет",VLOOKUP(A389,Оп17_BYN→USD!$A$2:$C$19,3,0),VLOOKUP((A389-1),Оп17_BYN→USD!$A$2:$C$19,3,0)),$B$2:$G$1505,5,0)-VLOOKUP(B389,$B$2:$G$1505,5,0))/365+(VLOOKUP(IF(C389="Нет",VLOOKUP(A389,Оп17_BYN→USD!$A$2:$C$19,3,0),VLOOKUP((A389-1),Оп17_BYN→USD!$A$2:$C$19,3,0)),$B$2:$G$1505,6,0)-VLOOKUP(B389,$B$2:$G$1505,6,0))/366)</f>
        <v>3.2450496995358207</v>
      </c>
      <c r="F389" s="54">
        <f>COUNTIF(D390:$D$1505,365)</f>
        <v>949</v>
      </c>
      <c r="G389" s="54">
        <f>COUNTIF(D390:$D$1505,366)</f>
        <v>167</v>
      </c>
      <c r="H389" s="50"/>
    </row>
    <row r="390" spans="1:8" x14ac:dyDescent="0.25">
      <c r="A390" s="54">
        <f>COUNTIF($C$3:C390,"Да")</f>
        <v>4</v>
      </c>
      <c r="B390" s="53">
        <f t="shared" si="13"/>
        <v>45491</v>
      </c>
      <c r="C390" s="53" t="str">
        <f>IF(ISERROR(VLOOKUP(B390,Оп17_BYN→USD!$C$3:$C$19,1,0)),"Нет","Да")</f>
        <v>Нет</v>
      </c>
      <c r="D390" s="54">
        <f t="shared" si="12"/>
        <v>366</v>
      </c>
      <c r="E390" s="55">
        <f>('Все выпуски'!$D$4*'Все выпуски'!$D$8)*((VLOOKUP(IF(C390="Нет",VLOOKUP(A390,Оп17_BYN→USD!$A$2:$C$19,3,0),VLOOKUP((A390-1),Оп17_BYN→USD!$A$2:$C$19,3,0)),$B$2:$G$1505,5,0)-VLOOKUP(B390,$B$2:$G$1505,5,0))/365+(VLOOKUP(IF(C390="Нет",VLOOKUP(A390,Оп17_BYN→USD!$A$2:$C$19,3,0),VLOOKUP((A390-1),Оп17_BYN→USD!$A$2:$C$19,3,0)),$B$2:$G$1505,6,0)-VLOOKUP(B390,$B$2:$G$1505,6,0))/366)</f>
        <v>3.2907546248813957</v>
      </c>
      <c r="F390" s="54">
        <f>COUNTIF(D391:$D$1505,365)</f>
        <v>949</v>
      </c>
      <c r="G390" s="54">
        <f>COUNTIF(D391:$D$1505,366)</f>
        <v>166</v>
      </c>
      <c r="H390" s="50"/>
    </row>
    <row r="391" spans="1:8" x14ac:dyDescent="0.25">
      <c r="A391" s="54">
        <f>COUNTIF($C$3:C391,"Да")</f>
        <v>4</v>
      </c>
      <c r="B391" s="53">
        <f t="shared" si="13"/>
        <v>45492</v>
      </c>
      <c r="C391" s="53" t="str">
        <f>IF(ISERROR(VLOOKUP(B391,Оп17_BYN→USD!$C$3:$C$19,1,0)),"Нет","Да")</f>
        <v>Нет</v>
      </c>
      <c r="D391" s="54">
        <f t="shared" si="12"/>
        <v>366</v>
      </c>
      <c r="E391" s="55">
        <f>('Все выпуски'!$D$4*'Все выпуски'!$D$8)*((VLOOKUP(IF(C391="Нет",VLOOKUP(A391,Оп17_BYN→USD!$A$2:$C$19,3,0),VLOOKUP((A391-1),Оп17_BYN→USD!$A$2:$C$19,3,0)),$B$2:$G$1505,5,0)-VLOOKUP(B391,$B$2:$G$1505,5,0))/365+(VLOOKUP(IF(C391="Нет",VLOOKUP(A391,Оп17_BYN→USD!$A$2:$C$19,3,0),VLOOKUP((A391-1),Оп17_BYN→USD!$A$2:$C$19,3,0)),$B$2:$G$1505,6,0)-VLOOKUP(B391,$B$2:$G$1505,6,0))/366)</f>
        <v>3.3364595502269707</v>
      </c>
      <c r="F391" s="54">
        <f>COUNTIF(D392:$D$1505,365)</f>
        <v>949</v>
      </c>
      <c r="G391" s="54">
        <f>COUNTIF(D392:$D$1505,366)</f>
        <v>165</v>
      </c>
      <c r="H391" s="50"/>
    </row>
    <row r="392" spans="1:8" x14ac:dyDescent="0.25">
      <c r="A392" s="54">
        <f>COUNTIF($C$3:C392,"Да")</f>
        <v>4</v>
      </c>
      <c r="B392" s="53">
        <f t="shared" si="13"/>
        <v>45493</v>
      </c>
      <c r="C392" s="53" t="str">
        <f>IF(ISERROR(VLOOKUP(B392,Оп17_BYN→USD!$C$3:$C$19,1,0)),"Нет","Да")</f>
        <v>Нет</v>
      </c>
      <c r="D392" s="54">
        <f t="shared" si="12"/>
        <v>366</v>
      </c>
      <c r="E392" s="55">
        <f>('Все выпуски'!$D$4*'Все выпуски'!$D$8)*((VLOOKUP(IF(C392="Нет",VLOOKUP(A392,Оп17_BYN→USD!$A$2:$C$19,3,0),VLOOKUP((A392-1),Оп17_BYN→USD!$A$2:$C$19,3,0)),$B$2:$G$1505,5,0)-VLOOKUP(B392,$B$2:$G$1505,5,0))/365+(VLOOKUP(IF(C392="Нет",VLOOKUP(A392,Оп17_BYN→USD!$A$2:$C$19,3,0),VLOOKUP((A392-1),Оп17_BYN→USD!$A$2:$C$19,3,0)),$B$2:$G$1505,6,0)-VLOOKUP(B392,$B$2:$G$1505,6,0))/366)</f>
        <v>3.3821644755725457</v>
      </c>
      <c r="F392" s="54">
        <f>COUNTIF(D393:$D$1505,365)</f>
        <v>949</v>
      </c>
      <c r="G392" s="54">
        <f>COUNTIF(D393:$D$1505,366)</f>
        <v>164</v>
      </c>
      <c r="H392" s="50"/>
    </row>
    <row r="393" spans="1:8" x14ac:dyDescent="0.25">
      <c r="A393" s="54">
        <f>COUNTIF($C$3:C393,"Да")</f>
        <v>4</v>
      </c>
      <c r="B393" s="53">
        <f t="shared" si="13"/>
        <v>45494</v>
      </c>
      <c r="C393" s="53" t="str">
        <f>IF(ISERROR(VLOOKUP(B393,Оп17_BYN→USD!$C$3:$C$19,1,0)),"Нет","Да")</f>
        <v>Нет</v>
      </c>
      <c r="D393" s="54">
        <f t="shared" si="12"/>
        <v>366</v>
      </c>
      <c r="E393" s="55">
        <f>('Все выпуски'!$D$4*'Все выпуски'!$D$8)*((VLOOKUP(IF(C393="Нет",VLOOKUP(A393,Оп17_BYN→USD!$A$2:$C$19,3,0),VLOOKUP((A393-1),Оп17_BYN→USD!$A$2:$C$19,3,0)),$B$2:$G$1505,5,0)-VLOOKUP(B393,$B$2:$G$1505,5,0))/365+(VLOOKUP(IF(C393="Нет",VLOOKUP(A393,Оп17_BYN→USD!$A$2:$C$19,3,0),VLOOKUP((A393-1),Оп17_BYN→USD!$A$2:$C$19,3,0)),$B$2:$G$1505,6,0)-VLOOKUP(B393,$B$2:$G$1505,6,0))/366)</f>
        <v>3.4278694009181208</v>
      </c>
      <c r="F393" s="54">
        <f>COUNTIF(D394:$D$1505,365)</f>
        <v>949</v>
      </c>
      <c r="G393" s="54">
        <f>COUNTIF(D394:$D$1505,366)</f>
        <v>163</v>
      </c>
      <c r="H393" s="50"/>
    </row>
    <row r="394" spans="1:8" x14ac:dyDescent="0.25">
      <c r="A394" s="54">
        <f>COUNTIF($C$3:C394,"Да")</f>
        <v>4</v>
      </c>
      <c r="B394" s="53">
        <f t="shared" si="13"/>
        <v>45495</v>
      </c>
      <c r="C394" s="53" t="str">
        <f>IF(ISERROR(VLOOKUP(B394,Оп17_BYN→USD!$C$3:$C$19,1,0)),"Нет","Да")</f>
        <v>Нет</v>
      </c>
      <c r="D394" s="54">
        <f t="shared" si="12"/>
        <v>366</v>
      </c>
      <c r="E394" s="55">
        <f>('Все выпуски'!$D$4*'Все выпуски'!$D$8)*((VLOOKUP(IF(C394="Нет",VLOOKUP(A394,Оп17_BYN→USD!$A$2:$C$19,3,0),VLOOKUP((A394-1),Оп17_BYN→USD!$A$2:$C$19,3,0)),$B$2:$G$1505,5,0)-VLOOKUP(B394,$B$2:$G$1505,5,0))/365+(VLOOKUP(IF(C394="Нет",VLOOKUP(A394,Оп17_BYN→USD!$A$2:$C$19,3,0),VLOOKUP((A394-1),Оп17_BYN→USD!$A$2:$C$19,3,0)),$B$2:$G$1505,6,0)-VLOOKUP(B394,$B$2:$G$1505,6,0))/366)</f>
        <v>3.4735743262636958</v>
      </c>
      <c r="F394" s="54">
        <f>COUNTIF(D395:$D$1505,365)</f>
        <v>949</v>
      </c>
      <c r="G394" s="54">
        <f>COUNTIF(D395:$D$1505,366)</f>
        <v>162</v>
      </c>
      <c r="H394" s="50"/>
    </row>
    <row r="395" spans="1:8" x14ac:dyDescent="0.25">
      <c r="A395" s="54">
        <f>COUNTIF($C$3:C395,"Да")</f>
        <v>4</v>
      </c>
      <c r="B395" s="53">
        <f t="shared" si="13"/>
        <v>45496</v>
      </c>
      <c r="C395" s="53" t="str">
        <f>IF(ISERROR(VLOOKUP(B395,Оп17_BYN→USD!$C$3:$C$19,1,0)),"Нет","Да")</f>
        <v>Нет</v>
      </c>
      <c r="D395" s="54">
        <f t="shared" si="12"/>
        <v>366</v>
      </c>
      <c r="E395" s="55">
        <f>('Все выпуски'!$D$4*'Все выпуски'!$D$8)*((VLOOKUP(IF(C395="Нет",VLOOKUP(A395,Оп17_BYN→USD!$A$2:$C$19,3,0),VLOOKUP((A395-1),Оп17_BYN→USD!$A$2:$C$19,3,0)),$B$2:$G$1505,5,0)-VLOOKUP(B395,$B$2:$G$1505,5,0))/365+(VLOOKUP(IF(C395="Нет",VLOOKUP(A395,Оп17_BYN→USD!$A$2:$C$19,3,0),VLOOKUP((A395-1),Оп17_BYN→USD!$A$2:$C$19,3,0)),$B$2:$G$1505,6,0)-VLOOKUP(B395,$B$2:$G$1505,6,0))/366)</f>
        <v>3.5192792516092708</v>
      </c>
      <c r="F395" s="54">
        <f>COUNTIF(D396:$D$1505,365)</f>
        <v>949</v>
      </c>
      <c r="G395" s="54">
        <f>COUNTIF(D396:$D$1505,366)</f>
        <v>161</v>
      </c>
      <c r="H395" s="50"/>
    </row>
    <row r="396" spans="1:8" x14ac:dyDescent="0.25">
      <c r="A396" s="54">
        <f>COUNTIF($C$3:C396,"Да")</f>
        <v>4</v>
      </c>
      <c r="B396" s="53">
        <f t="shared" si="13"/>
        <v>45497</v>
      </c>
      <c r="C396" s="53" t="str">
        <f>IF(ISERROR(VLOOKUP(B396,Оп17_BYN→USD!$C$3:$C$19,1,0)),"Нет","Да")</f>
        <v>Нет</v>
      </c>
      <c r="D396" s="54">
        <f t="shared" si="12"/>
        <v>366</v>
      </c>
      <c r="E396" s="55">
        <f>('Все выпуски'!$D$4*'Все выпуски'!$D$8)*((VLOOKUP(IF(C396="Нет",VLOOKUP(A396,Оп17_BYN→USD!$A$2:$C$19,3,0),VLOOKUP((A396-1),Оп17_BYN→USD!$A$2:$C$19,3,0)),$B$2:$G$1505,5,0)-VLOOKUP(B396,$B$2:$G$1505,5,0))/365+(VLOOKUP(IF(C396="Нет",VLOOKUP(A396,Оп17_BYN→USD!$A$2:$C$19,3,0),VLOOKUP((A396-1),Оп17_BYN→USD!$A$2:$C$19,3,0)),$B$2:$G$1505,6,0)-VLOOKUP(B396,$B$2:$G$1505,6,0))/366)</f>
        <v>3.5649841769548454</v>
      </c>
      <c r="F396" s="54">
        <f>COUNTIF(D397:$D$1505,365)</f>
        <v>949</v>
      </c>
      <c r="G396" s="54">
        <f>COUNTIF(D397:$D$1505,366)</f>
        <v>160</v>
      </c>
      <c r="H396" s="50"/>
    </row>
    <row r="397" spans="1:8" x14ac:dyDescent="0.25">
      <c r="A397" s="54">
        <f>COUNTIF($C$3:C397,"Да")</f>
        <v>4</v>
      </c>
      <c r="B397" s="53">
        <f t="shared" si="13"/>
        <v>45498</v>
      </c>
      <c r="C397" s="53" t="str">
        <f>IF(ISERROR(VLOOKUP(B397,Оп17_BYN→USD!$C$3:$C$19,1,0)),"Нет","Да")</f>
        <v>Нет</v>
      </c>
      <c r="D397" s="54">
        <f t="shared" si="12"/>
        <v>366</v>
      </c>
      <c r="E397" s="55">
        <f>('Все выпуски'!$D$4*'Все выпуски'!$D$8)*((VLOOKUP(IF(C397="Нет",VLOOKUP(A397,Оп17_BYN→USD!$A$2:$C$19,3,0),VLOOKUP((A397-1),Оп17_BYN→USD!$A$2:$C$19,3,0)),$B$2:$G$1505,5,0)-VLOOKUP(B397,$B$2:$G$1505,5,0))/365+(VLOOKUP(IF(C397="Нет",VLOOKUP(A397,Оп17_BYN→USD!$A$2:$C$19,3,0),VLOOKUP((A397-1),Оп17_BYN→USD!$A$2:$C$19,3,0)),$B$2:$G$1505,6,0)-VLOOKUP(B397,$B$2:$G$1505,6,0))/366)</f>
        <v>3.6106891023004204</v>
      </c>
      <c r="F397" s="54">
        <f>COUNTIF(D398:$D$1505,365)</f>
        <v>949</v>
      </c>
      <c r="G397" s="54">
        <f>COUNTIF(D398:$D$1505,366)</f>
        <v>159</v>
      </c>
      <c r="H397" s="50"/>
    </row>
    <row r="398" spans="1:8" x14ac:dyDescent="0.25">
      <c r="A398" s="54">
        <f>COUNTIF($C$3:C398,"Да")</f>
        <v>4</v>
      </c>
      <c r="B398" s="53">
        <f t="shared" si="13"/>
        <v>45499</v>
      </c>
      <c r="C398" s="53" t="str">
        <f>IF(ISERROR(VLOOKUP(B398,Оп17_BYN→USD!$C$3:$C$19,1,0)),"Нет","Да")</f>
        <v>Нет</v>
      </c>
      <c r="D398" s="54">
        <f t="shared" si="12"/>
        <v>366</v>
      </c>
      <c r="E398" s="55">
        <f>('Все выпуски'!$D$4*'Все выпуски'!$D$8)*((VLOOKUP(IF(C398="Нет",VLOOKUP(A398,Оп17_BYN→USD!$A$2:$C$19,3,0),VLOOKUP((A398-1),Оп17_BYN→USD!$A$2:$C$19,3,0)),$B$2:$G$1505,5,0)-VLOOKUP(B398,$B$2:$G$1505,5,0))/365+(VLOOKUP(IF(C398="Нет",VLOOKUP(A398,Оп17_BYN→USD!$A$2:$C$19,3,0),VLOOKUP((A398-1),Оп17_BYN→USD!$A$2:$C$19,3,0)),$B$2:$G$1505,6,0)-VLOOKUP(B398,$B$2:$G$1505,6,0))/366)</f>
        <v>3.6563940276459954</v>
      </c>
      <c r="F398" s="54">
        <f>COUNTIF(D399:$D$1505,365)</f>
        <v>949</v>
      </c>
      <c r="G398" s="54">
        <f>COUNTIF(D399:$D$1505,366)</f>
        <v>158</v>
      </c>
      <c r="H398" s="50"/>
    </row>
    <row r="399" spans="1:8" x14ac:dyDescent="0.25">
      <c r="A399" s="54">
        <f>COUNTIF($C$3:C399,"Да")</f>
        <v>4</v>
      </c>
      <c r="B399" s="53">
        <f t="shared" si="13"/>
        <v>45500</v>
      </c>
      <c r="C399" s="53" t="str">
        <f>IF(ISERROR(VLOOKUP(B399,Оп17_BYN→USD!$C$3:$C$19,1,0)),"Нет","Да")</f>
        <v>Нет</v>
      </c>
      <c r="D399" s="54">
        <f t="shared" si="12"/>
        <v>366</v>
      </c>
      <c r="E399" s="55">
        <f>('Все выпуски'!$D$4*'Все выпуски'!$D$8)*((VLOOKUP(IF(C399="Нет",VLOOKUP(A399,Оп17_BYN→USD!$A$2:$C$19,3,0),VLOOKUP((A399-1),Оп17_BYN→USD!$A$2:$C$19,3,0)),$B$2:$G$1505,5,0)-VLOOKUP(B399,$B$2:$G$1505,5,0))/365+(VLOOKUP(IF(C399="Нет",VLOOKUP(A399,Оп17_BYN→USD!$A$2:$C$19,3,0),VLOOKUP((A399-1),Оп17_BYN→USD!$A$2:$C$19,3,0)),$B$2:$G$1505,6,0)-VLOOKUP(B399,$B$2:$G$1505,6,0))/366)</f>
        <v>3.7020989529915704</v>
      </c>
      <c r="F399" s="54">
        <f>COUNTIF(D400:$D$1505,365)</f>
        <v>949</v>
      </c>
      <c r="G399" s="54">
        <f>COUNTIF(D400:$D$1505,366)</f>
        <v>157</v>
      </c>
      <c r="H399" s="50"/>
    </row>
    <row r="400" spans="1:8" x14ac:dyDescent="0.25">
      <c r="A400" s="54">
        <f>COUNTIF($C$3:C400,"Да")</f>
        <v>4</v>
      </c>
      <c r="B400" s="53">
        <f t="shared" si="13"/>
        <v>45501</v>
      </c>
      <c r="C400" s="53" t="str">
        <f>IF(ISERROR(VLOOKUP(B400,Оп17_BYN→USD!$C$3:$C$19,1,0)),"Нет","Да")</f>
        <v>Нет</v>
      </c>
      <c r="D400" s="54">
        <f t="shared" si="12"/>
        <v>366</v>
      </c>
      <c r="E400" s="55">
        <f>('Все выпуски'!$D$4*'Все выпуски'!$D$8)*((VLOOKUP(IF(C400="Нет",VLOOKUP(A400,Оп17_BYN→USD!$A$2:$C$19,3,0),VLOOKUP((A400-1),Оп17_BYN→USD!$A$2:$C$19,3,0)),$B$2:$G$1505,5,0)-VLOOKUP(B400,$B$2:$G$1505,5,0))/365+(VLOOKUP(IF(C400="Нет",VLOOKUP(A400,Оп17_BYN→USD!$A$2:$C$19,3,0),VLOOKUP((A400-1),Оп17_BYN→USD!$A$2:$C$19,3,0)),$B$2:$G$1505,6,0)-VLOOKUP(B400,$B$2:$G$1505,6,0))/366)</f>
        <v>3.7478038783371455</v>
      </c>
      <c r="F400" s="54">
        <f>COUNTIF(D401:$D$1505,365)</f>
        <v>949</v>
      </c>
      <c r="G400" s="54">
        <f>COUNTIF(D401:$D$1505,366)</f>
        <v>156</v>
      </c>
      <c r="H400" s="50"/>
    </row>
    <row r="401" spans="1:8" x14ac:dyDescent="0.25">
      <c r="A401" s="54">
        <f>COUNTIF($C$3:C401,"Да")</f>
        <v>4</v>
      </c>
      <c r="B401" s="53">
        <f t="shared" si="13"/>
        <v>45502</v>
      </c>
      <c r="C401" s="53" t="str">
        <f>IF(ISERROR(VLOOKUP(B401,Оп17_BYN→USD!$C$3:$C$19,1,0)),"Нет","Да")</f>
        <v>Нет</v>
      </c>
      <c r="D401" s="54">
        <f t="shared" si="12"/>
        <v>366</v>
      </c>
      <c r="E401" s="55">
        <f>('Все выпуски'!$D$4*'Все выпуски'!$D$8)*((VLOOKUP(IF(C401="Нет",VLOOKUP(A401,Оп17_BYN→USD!$A$2:$C$19,3,0),VLOOKUP((A401-1),Оп17_BYN→USD!$A$2:$C$19,3,0)),$B$2:$G$1505,5,0)-VLOOKUP(B401,$B$2:$G$1505,5,0))/365+(VLOOKUP(IF(C401="Нет",VLOOKUP(A401,Оп17_BYN→USD!$A$2:$C$19,3,0),VLOOKUP((A401-1),Оп17_BYN→USD!$A$2:$C$19,3,0)),$B$2:$G$1505,6,0)-VLOOKUP(B401,$B$2:$G$1505,6,0))/366)</f>
        <v>3.7935088036827205</v>
      </c>
      <c r="F401" s="54">
        <f>COUNTIF(D402:$D$1505,365)</f>
        <v>949</v>
      </c>
      <c r="G401" s="54">
        <f>COUNTIF(D402:$D$1505,366)</f>
        <v>155</v>
      </c>
      <c r="H401" s="50"/>
    </row>
    <row r="402" spans="1:8" x14ac:dyDescent="0.25">
      <c r="A402" s="54">
        <f>COUNTIF($C$3:C402,"Да")</f>
        <v>4</v>
      </c>
      <c r="B402" s="53">
        <f t="shared" si="13"/>
        <v>45503</v>
      </c>
      <c r="C402" s="53" t="str">
        <f>IF(ISERROR(VLOOKUP(B402,Оп17_BYN→USD!$C$3:$C$19,1,0)),"Нет","Да")</f>
        <v>Нет</v>
      </c>
      <c r="D402" s="54">
        <f t="shared" si="12"/>
        <v>366</v>
      </c>
      <c r="E402" s="55">
        <f>('Все выпуски'!$D$4*'Все выпуски'!$D$8)*((VLOOKUP(IF(C402="Нет",VLOOKUP(A402,Оп17_BYN→USD!$A$2:$C$19,3,0),VLOOKUP((A402-1),Оп17_BYN→USD!$A$2:$C$19,3,0)),$B$2:$G$1505,5,0)-VLOOKUP(B402,$B$2:$G$1505,5,0))/365+(VLOOKUP(IF(C402="Нет",VLOOKUP(A402,Оп17_BYN→USD!$A$2:$C$19,3,0),VLOOKUP((A402-1),Оп17_BYN→USD!$A$2:$C$19,3,0)),$B$2:$G$1505,6,0)-VLOOKUP(B402,$B$2:$G$1505,6,0))/366)</f>
        <v>3.8392137290282955</v>
      </c>
      <c r="F402" s="54">
        <f>COUNTIF(D403:$D$1505,365)</f>
        <v>949</v>
      </c>
      <c r="G402" s="54">
        <f>COUNTIF(D403:$D$1505,366)</f>
        <v>154</v>
      </c>
      <c r="H402" s="50"/>
    </row>
    <row r="403" spans="1:8" x14ac:dyDescent="0.25">
      <c r="A403" s="54">
        <f>COUNTIF($C$3:C403,"Да")</f>
        <v>4</v>
      </c>
      <c r="B403" s="53">
        <f t="shared" si="13"/>
        <v>45504</v>
      </c>
      <c r="C403" s="53" t="str">
        <f>IF(ISERROR(VLOOKUP(B403,Оп17_BYN→USD!$C$3:$C$19,1,0)),"Нет","Да")</f>
        <v>Нет</v>
      </c>
      <c r="D403" s="54">
        <f t="shared" si="12"/>
        <v>366</v>
      </c>
      <c r="E403" s="55">
        <f>('Все выпуски'!$D$4*'Все выпуски'!$D$8)*((VLOOKUP(IF(C403="Нет",VLOOKUP(A403,Оп17_BYN→USD!$A$2:$C$19,3,0),VLOOKUP((A403-1),Оп17_BYN→USD!$A$2:$C$19,3,0)),$B$2:$G$1505,5,0)-VLOOKUP(B403,$B$2:$G$1505,5,0))/365+(VLOOKUP(IF(C403="Нет",VLOOKUP(A403,Оп17_BYN→USD!$A$2:$C$19,3,0),VLOOKUP((A403-1),Оп17_BYN→USD!$A$2:$C$19,3,0)),$B$2:$G$1505,6,0)-VLOOKUP(B403,$B$2:$G$1505,6,0))/366)</f>
        <v>3.8849186543738701</v>
      </c>
      <c r="F403" s="54">
        <f>COUNTIF(D404:$D$1505,365)</f>
        <v>949</v>
      </c>
      <c r="G403" s="54">
        <f>COUNTIF(D404:$D$1505,366)</f>
        <v>153</v>
      </c>
      <c r="H403" s="50"/>
    </row>
    <row r="404" spans="1:8" x14ac:dyDescent="0.25">
      <c r="A404" s="54">
        <f>COUNTIF($C$3:C404,"Да")</f>
        <v>4</v>
      </c>
      <c r="B404" s="53">
        <f t="shared" si="13"/>
        <v>45505</v>
      </c>
      <c r="C404" s="53" t="str">
        <f>IF(ISERROR(VLOOKUP(B404,Оп17_BYN→USD!$C$3:$C$19,1,0)),"Нет","Да")</f>
        <v>Нет</v>
      </c>
      <c r="D404" s="54">
        <f t="shared" si="12"/>
        <v>366</v>
      </c>
      <c r="E404" s="55">
        <f>('Все выпуски'!$D$4*'Все выпуски'!$D$8)*((VLOOKUP(IF(C404="Нет",VLOOKUP(A404,Оп17_BYN→USD!$A$2:$C$19,3,0),VLOOKUP((A404-1),Оп17_BYN→USD!$A$2:$C$19,3,0)),$B$2:$G$1505,5,0)-VLOOKUP(B404,$B$2:$G$1505,5,0))/365+(VLOOKUP(IF(C404="Нет",VLOOKUP(A404,Оп17_BYN→USD!$A$2:$C$19,3,0),VLOOKUP((A404-1),Оп17_BYN→USD!$A$2:$C$19,3,0)),$B$2:$G$1505,6,0)-VLOOKUP(B404,$B$2:$G$1505,6,0))/366)</f>
        <v>3.9306235797194451</v>
      </c>
      <c r="F404" s="54">
        <f>COUNTIF(D405:$D$1505,365)</f>
        <v>949</v>
      </c>
      <c r="G404" s="54">
        <f>COUNTIF(D405:$D$1505,366)</f>
        <v>152</v>
      </c>
      <c r="H404" s="50"/>
    </row>
    <row r="405" spans="1:8" x14ac:dyDescent="0.25">
      <c r="A405" s="54">
        <f>COUNTIF($C$3:C405,"Да")</f>
        <v>4</v>
      </c>
      <c r="B405" s="53">
        <f t="shared" si="13"/>
        <v>45506</v>
      </c>
      <c r="C405" s="53" t="str">
        <f>IF(ISERROR(VLOOKUP(B405,Оп17_BYN→USD!$C$3:$C$19,1,0)),"Нет","Да")</f>
        <v>Нет</v>
      </c>
      <c r="D405" s="54">
        <f t="shared" si="12"/>
        <v>366</v>
      </c>
      <c r="E405" s="55">
        <f>('Все выпуски'!$D$4*'Все выпуски'!$D$8)*((VLOOKUP(IF(C405="Нет",VLOOKUP(A405,Оп17_BYN→USD!$A$2:$C$19,3,0),VLOOKUP((A405-1),Оп17_BYN→USD!$A$2:$C$19,3,0)),$B$2:$G$1505,5,0)-VLOOKUP(B405,$B$2:$G$1505,5,0))/365+(VLOOKUP(IF(C405="Нет",VLOOKUP(A405,Оп17_BYN→USD!$A$2:$C$19,3,0),VLOOKUP((A405-1),Оп17_BYN→USD!$A$2:$C$19,3,0)),$B$2:$G$1505,6,0)-VLOOKUP(B405,$B$2:$G$1505,6,0))/366)</f>
        <v>3.9763285050650197</v>
      </c>
      <c r="F405" s="54">
        <f>COUNTIF(D406:$D$1505,365)</f>
        <v>949</v>
      </c>
      <c r="G405" s="54">
        <f>COUNTIF(D406:$D$1505,366)</f>
        <v>151</v>
      </c>
      <c r="H405" s="50"/>
    </row>
    <row r="406" spans="1:8" x14ac:dyDescent="0.25">
      <c r="A406" s="54">
        <f>COUNTIF($C$3:C406,"Да")</f>
        <v>4</v>
      </c>
      <c r="B406" s="53">
        <f t="shared" si="13"/>
        <v>45507</v>
      </c>
      <c r="C406" s="53" t="str">
        <f>IF(ISERROR(VLOOKUP(B406,Оп17_BYN→USD!$C$3:$C$19,1,0)),"Нет","Да")</f>
        <v>Нет</v>
      </c>
      <c r="D406" s="54">
        <f t="shared" si="12"/>
        <v>366</v>
      </c>
      <c r="E406" s="55">
        <f>('Все выпуски'!$D$4*'Все выпуски'!$D$8)*((VLOOKUP(IF(C406="Нет",VLOOKUP(A406,Оп17_BYN→USD!$A$2:$C$19,3,0),VLOOKUP((A406-1),Оп17_BYN→USD!$A$2:$C$19,3,0)),$B$2:$G$1505,5,0)-VLOOKUP(B406,$B$2:$G$1505,5,0))/365+(VLOOKUP(IF(C406="Нет",VLOOKUP(A406,Оп17_BYN→USD!$A$2:$C$19,3,0),VLOOKUP((A406-1),Оп17_BYN→USD!$A$2:$C$19,3,0)),$B$2:$G$1505,6,0)-VLOOKUP(B406,$B$2:$G$1505,6,0))/366)</f>
        <v>4.0220334304105947</v>
      </c>
      <c r="F406" s="54">
        <f>COUNTIF(D407:$D$1505,365)</f>
        <v>949</v>
      </c>
      <c r="G406" s="54">
        <f>COUNTIF(D407:$D$1505,366)</f>
        <v>150</v>
      </c>
      <c r="H406" s="50"/>
    </row>
    <row r="407" spans="1:8" x14ac:dyDescent="0.25">
      <c r="A407" s="54">
        <f>COUNTIF($C$3:C407,"Да")</f>
        <v>4</v>
      </c>
      <c r="B407" s="53">
        <f t="shared" si="13"/>
        <v>45508</v>
      </c>
      <c r="C407" s="53" t="str">
        <f>IF(ISERROR(VLOOKUP(B407,Оп17_BYN→USD!$C$3:$C$19,1,0)),"Нет","Да")</f>
        <v>Нет</v>
      </c>
      <c r="D407" s="54">
        <f t="shared" si="12"/>
        <v>366</v>
      </c>
      <c r="E407" s="55">
        <f>('Все выпуски'!$D$4*'Все выпуски'!$D$8)*((VLOOKUP(IF(C407="Нет",VLOOKUP(A407,Оп17_BYN→USD!$A$2:$C$19,3,0),VLOOKUP((A407-1),Оп17_BYN→USD!$A$2:$C$19,3,0)),$B$2:$G$1505,5,0)-VLOOKUP(B407,$B$2:$G$1505,5,0))/365+(VLOOKUP(IF(C407="Нет",VLOOKUP(A407,Оп17_BYN→USD!$A$2:$C$19,3,0),VLOOKUP((A407-1),Оп17_BYN→USD!$A$2:$C$19,3,0)),$B$2:$G$1505,6,0)-VLOOKUP(B407,$B$2:$G$1505,6,0))/366)</f>
        <v>4.0677383557561697</v>
      </c>
      <c r="F407" s="54">
        <f>COUNTIF(D408:$D$1505,365)</f>
        <v>949</v>
      </c>
      <c r="G407" s="54">
        <f>COUNTIF(D408:$D$1505,366)</f>
        <v>149</v>
      </c>
      <c r="H407" s="50"/>
    </row>
    <row r="408" spans="1:8" x14ac:dyDescent="0.25">
      <c r="A408" s="54">
        <f>COUNTIF($C$3:C408,"Да")</f>
        <v>4</v>
      </c>
      <c r="B408" s="53">
        <f t="shared" si="13"/>
        <v>45509</v>
      </c>
      <c r="C408" s="53" t="str">
        <f>IF(ISERROR(VLOOKUP(B408,Оп17_BYN→USD!$C$3:$C$19,1,0)),"Нет","Да")</f>
        <v>Нет</v>
      </c>
      <c r="D408" s="54">
        <f t="shared" si="12"/>
        <v>366</v>
      </c>
      <c r="E408" s="55">
        <f>('Все выпуски'!$D$4*'Все выпуски'!$D$8)*((VLOOKUP(IF(C408="Нет",VLOOKUP(A408,Оп17_BYN→USD!$A$2:$C$19,3,0),VLOOKUP((A408-1),Оп17_BYN→USD!$A$2:$C$19,3,0)),$B$2:$G$1505,5,0)-VLOOKUP(B408,$B$2:$G$1505,5,0))/365+(VLOOKUP(IF(C408="Нет",VLOOKUP(A408,Оп17_BYN→USD!$A$2:$C$19,3,0),VLOOKUP((A408-1),Оп17_BYN→USD!$A$2:$C$19,3,0)),$B$2:$G$1505,6,0)-VLOOKUP(B408,$B$2:$G$1505,6,0))/366)</f>
        <v>4.1134432811017447</v>
      </c>
      <c r="F408" s="54">
        <f>COUNTIF(D409:$D$1505,365)</f>
        <v>949</v>
      </c>
      <c r="G408" s="54">
        <f>COUNTIF(D409:$D$1505,366)</f>
        <v>148</v>
      </c>
      <c r="H408" s="50"/>
    </row>
    <row r="409" spans="1:8" x14ac:dyDescent="0.25">
      <c r="A409" s="54">
        <f>COUNTIF($C$3:C409,"Да")</f>
        <v>4</v>
      </c>
      <c r="B409" s="53">
        <f t="shared" si="13"/>
        <v>45510</v>
      </c>
      <c r="C409" s="53" t="str">
        <f>IF(ISERROR(VLOOKUP(B409,Оп17_BYN→USD!$C$3:$C$19,1,0)),"Нет","Да")</f>
        <v>Нет</v>
      </c>
      <c r="D409" s="54">
        <f t="shared" si="12"/>
        <v>366</v>
      </c>
      <c r="E409" s="55">
        <f>('Все выпуски'!$D$4*'Все выпуски'!$D$8)*((VLOOKUP(IF(C409="Нет",VLOOKUP(A409,Оп17_BYN→USD!$A$2:$C$19,3,0),VLOOKUP((A409-1),Оп17_BYN→USD!$A$2:$C$19,3,0)),$B$2:$G$1505,5,0)-VLOOKUP(B409,$B$2:$G$1505,5,0))/365+(VLOOKUP(IF(C409="Нет",VLOOKUP(A409,Оп17_BYN→USD!$A$2:$C$19,3,0),VLOOKUP((A409-1),Оп17_BYN→USD!$A$2:$C$19,3,0)),$B$2:$G$1505,6,0)-VLOOKUP(B409,$B$2:$G$1505,6,0))/366)</f>
        <v>4.1591482064473198</v>
      </c>
      <c r="F409" s="54">
        <f>COUNTIF(D410:$D$1505,365)</f>
        <v>949</v>
      </c>
      <c r="G409" s="54">
        <f>COUNTIF(D410:$D$1505,366)</f>
        <v>147</v>
      </c>
      <c r="H409" s="50"/>
    </row>
    <row r="410" spans="1:8" x14ac:dyDescent="0.25">
      <c r="A410" s="54">
        <f>COUNTIF($C$3:C410,"Да")</f>
        <v>5</v>
      </c>
      <c r="B410" s="53">
        <f t="shared" si="13"/>
        <v>45511</v>
      </c>
      <c r="C410" s="53" t="str">
        <f>IF(ISERROR(VLOOKUP(B410,Оп17_BYN→USD!$C$3:$C$19,1,0)),"Нет","Да")</f>
        <v>Да</v>
      </c>
      <c r="D410" s="54">
        <f t="shared" si="12"/>
        <v>366</v>
      </c>
      <c r="E410" s="55">
        <f>('Все выпуски'!$D$4*'Все выпуски'!$D$8)*((VLOOKUP(IF(C410="Нет",VLOOKUP(A410,Оп17_BYN→USD!$A$2:$C$19,3,0),VLOOKUP((A410-1),Оп17_BYN→USD!$A$2:$C$19,3,0)),$B$2:$G$1505,5,0)-VLOOKUP(B410,$B$2:$G$1505,5,0))/365+(VLOOKUP(IF(C410="Нет",VLOOKUP(A410,Оп17_BYN→USD!$A$2:$C$19,3,0),VLOOKUP((A410-1),Оп17_BYN→USD!$A$2:$C$19,3,0)),$B$2:$G$1505,6,0)-VLOOKUP(B410,$B$2:$G$1505,6,0))/366)</f>
        <v>4.2048531317928948</v>
      </c>
      <c r="F410" s="54">
        <f>COUNTIF(D411:$D$1505,365)</f>
        <v>949</v>
      </c>
      <c r="G410" s="54">
        <f>COUNTIF(D411:$D$1505,366)</f>
        <v>146</v>
      </c>
      <c r="H410" s="50"/>
    </row>
    <row r="411" spans="1:8" x14ac:dyDescent="0.25">
      <c r="A411" s="54">
        <f>COUNTIF($C$3:C411,"Да")</f>
        <v>5</v>
      </c>
      <c r="B411" s="53">
        <f t="shared" si="13"/>
        <v>45512</v>
      </c>
      <c r="C411" s="53" t="str">
        <f>IF(ISERROR(VLOOKUP(B411,Оп17_BYN→USD!$C$3:$C$19,1,0)),"Нет","Да")</f>
        <v>Нет</v>
      </c>
      <c r="D411" s="54">
        <f t="shared" si="12"/>
        <v>366</v>
      </c>
      <c r="E411" s="55">
        <f>('Все выпуски'!$D$4*'Все выпуски'!$D$8)*((VLOOKUP(IF(C411="Нет",VLOOKUP(A411,Оп17_BYN→USD!$A$2:$C$19,3,0),VLOOKUP((A411-1),Оп17_BYN→USD!$A$2:$C$19,3,0)),$B$2:$G$1505,5,0)-VLOOKUP(B411,$B$2:$G$1505,5,0))/365+(VLOOKUP(IF(C411="Нет",VLOOKUP(A411,Оп17_BYN→USD!$A$2:$C$19,3,0),VLOOKUP((A411-1),Оп17_BYN→USD!$A$2:$C$19,3,0)),$B$2:$G$1505,6,0)-VLOOKUP(B411,$B$2:$G$1505,6,0))/366)</f>
        <v>4.5704925345574944E-2</v>
      </c>
      <c r="F411" s="54">
        <f>COUNTIF(D412:$D$1505,365)</f>
        <v>949</v>
      </c>
      <c r="G411" s="54">
        <f>COUNTIF(D412:$D$1505,366)</f>
        <v>145</v>
      </c>
      <c r="H411" s="50"/>
    </row>
    <row r="412" spans="1:8" x14ac:dyDescent="0.25">
      <c r="A412" s="54">
        <f>COUNTIF($C$3:C412,"Да")</f>
        <v>5</v>
      </c>
      <c r="B412" s="53">
        <f t="shared" si="13"/>
        <v>45513</v>
      </c>
      <c r="C412" s="53" t="str">
        <f>IF(ISERROR(VLOOKUP(B412,Оп17_BYN→USD!$C$3:$C$19,1,0)),"Нет","Да")</f>
        <v>Нет</v>
      </c>
      <c r="D412" s="54">
        <f t="shared" si="12"/>
        <v>366</v>
      </c>
      <c r="E412" s="55">
        <f>('Все выпуски'!$D$4*'Все выпуски'!$D$8)*((VLOOKUP(IF(C412="Нет",VLOOKUP(A412,Оп17_BYN→USD!$A$2:$C$19,3,0),VLOOKUP((A412-1),Оп17_BYN→USD!$A$2:$C$19,3,0)),$B$2:$G$1505,5,0)-VLOOKUP(B412,$B$2:$G$1505,5,0))/365+(VLOOKUP(IF(C412="Нет",VLOOKUP(A412,Оп17_BYN→USD!$A$2:$C$19,3,0),VLOOKUP((A412-1),Оп17_BYN→USD!$A$2:$C$19,3,0)),$B$2:$G$1505,6,0)-VLOOKUP(B412,$B$2:$G$1505,6,0))/366)</f>
        <v>9.1409850691149888E-2</v>
      </c>
      <c r="F412" s="54">
        <f>COUNTIF(D413:$D$1505,365)</f>
        <v>949</v>
      </c>
      <c r="G412" s="54">
        <f>COUNTIF(D413:$D$1505,366)</f>
        <v>144</v>
      </c>
      <c r="H412" s="50"/>
    </row>
    <row r="413" spans="1:8" x14ac:dyDescent="0.25">
      <c r="A413" s="54">
        <f>COUNTIF($C$3:C413,"Да")</f>
        <v>5</v>
      </c>
      <c r="B413" s="53">
        <f t="shared" si="13"/>
        <v>45514</v>
      </c>
      <c r="C413" s="53" t="str">
        <f>IF(ISERROR(VLOOKUP(B413,Оп17_BYN→USD!$C$3:$C$19,1,0)),"Нет","Да")</f>
        <v>Нет</v>
      </c>
      <c r="D413" s="54">
        <f t="shared" si="12"/>
        <v>366</v>
      </c>
      <c r="E413" s="55">
        <f>('Все выпуски'!$D$4*'Все выпуски'!$D$8)*((VLOOKUP(IF(C413="Нет",VLOOKUP(A413,Оп17_BYN→USD!$A$2:$C$19,3,0),VLOOKUP((A413-1),Оп17_BYN→USD!$A$2:$C$19,3,0)),$B$2:$G$1505,5,0)-VLOOKUP(B413,$B$2:$G$1505,5,0))/365+(VLOOKUP(IF(C413="Нет",VLOOKUP(A413,Оп17_BYN→USD!$A$2:$C$19,3,0),VLOOKUP((A413-1),Оп17_BYN→USD!$A$2:$C$19,3,0)),$B$2:$G$1505,6,0)-VLOOKUP(B413,$B$2:$G$1505,6,0))/366)</f>
        <v>0.13711477603672484</v>
      </c>
      <c r="F413" s="54">
        <f>COUNTIF(D414:$D$1505,365)</f>
        <v>949</v>
      </c>
      <c r="G413" s="54">
        <f>COUNTIF(D414:$D$1505,366)</f>
        <v>143</v>
      </c>
      <c r="H413" s="50"/>
    </row>
    <row r="414" spans="1:8" x14ac:dyDescent="0.25">
      <c r="A414" s="54">
        <f>COUNTIF($C$3:C414,"Да")</f>
        <v>5</v>
      </c>
      <c r="B414" s="53">
        <f t="shared" si="13"/>
        <v>45515</v>
      </c>
      <c r="C414" s="53" t="str">
        <f>IF(ISERROR(VLOOKUP(B414,Оп17_BYN→USD!$C$3:$C$19,1,0)),"Нет","Да")</f>
        <v>Нет</v>
      </c>
      <c r="D414" s="54">
        <f t="shared" si="12"/>
        <v>366</v>
      </c>
      <c r="E414" s="55">
        <f>('Все выпуски'!$D$4*'Все выпуски'!$D$8)*((VLOOKUP(IF(C414="Нет",VLOOKUP(A414,Оп17_BYN→USD!$A$2:$C$19,3,0),VLOOKUP((A414-1),Оп17_BYN→USD!$A$2:$C$19,3,0)),$B$2:$G$1505,5,0)-VLOOKUP(B414,$B$2:$G$1505,5,0))/365+(VLOOKUP(IF(C414="Нет",VLOOKUP(A414,Оп17_BYN→USD!$A$2:$C$19,3,0),VLOOKUP((A414-1),Оп17_BYN→USD!$A$2:$C$19,3,0)),$B$2:$G$1505,6,0)-VLOOKUP(B414,$B$2:$G$1505,6,0))/366)</f>
        <v>0.18281970138229978</v>
      </c>
      <c r="F414" s="54">
        <f>COUNTIF(D415:$D$1505,365)</f>
        <v>949</v>
      </c>
      <c r="G414" s="54">
        <f>COUNTIF(D415:$D$1505,366)</f>
        <v>142</v>
      </c>
      <c r="H414" s="50"/>
    </row>
    <row r="415" spans="1:8" x14ac:dyDescent="0.25">
      <c r="A415" s="54">
        <f>COUNTIF($C$3:C415,"Да")</f>
        <v>5</v>
      </c>
      <c r="B415" s="53">
        <f t="shared" si="13"/>
        <v>45516</v>
      </c>
      <c r="C415" s="53" t="str">
        <f>IF(ISERROR(VLOOKUP(B415,Оп17_BYN→USD!$C$3:$C$19,1,0)),"Нет","Да")</f>
        <v>Нет</v>
      </c>
      <c r="D415" s="54">
        <f t="shared" si="12"/>
        <v>366</v>
      </c>
      <c r="E415" s="55">
        <f>('Все выпуски'!$D$4*'Все выпуски'!$D$8)*((VLOOKUP(IF(C415="Нет",VLOOKUP(A415,Оп17_BYN→USD!$A$2:$C$19,3,0),VLOOKUP((A415-1),Оп17_BYN→USD!$A$2:$C$19,3,0)),$B$2:$G$1505,5,0)-VLOOKUP(B415,$B$2:$G$1505,5,0))/365+(VLOOKUP(IF(C415="Нет",VLOOKUP(A415,Оп17_BYN→USD!$A$2:$C$19,3,0),VLOOKUP((A415-1),Оп17_BYN→USD!$A$2:$C$19,3,0)),$B$2:$G$1505,6,0)-VLOOKUP(B415,$B$2:$G$1505,6,0))/366)</f>
        <v>0.22852462672787471</v>
      </c>
      <c r="F415" s="54">
        <f>COUNTIF(D416:$D$1505,365)</f>
        <v>949</v>
      </c>
      <c r="G415" s="54">
        <f>COUNTIF(D416:$D$1505,366)</f>
        <v>141</v>
      </c>
      <c r="H415" s="50"/>
    </row>
    <row r="416" spans="1:8" x14ac:dyDescent="0.25">
      <c r="A416" s="54">
        <f>COUNTIF($C$3:C416,"Да")</f>
        <v>5</v>
      </c>
      <c r="B416" s="53">
        <f t="shared" si="13"/>
        <v>45517</v>
      </c>
      <c r="C416" s="53" t="str">
        <f>IF(ISERROR(VLOOKUP(B416,Оп17_BYN→USD!$C$3:$C$19,1,0)),"Нет","Да")</f>
        <v>Нет</v>
      </c>
      <c r="D416" s="54">
        <f t="shared" si="12"/>
        <v>366</v>
      </c>
      <c r="E416" s="55">
        <f>('Все выпуски'!$D$4*'Все выпуски'!$D$8)*((VLOOKUP(IF(C416="Нет",VLOOKUP(A416,Оп17_BYN→USD!$A$2:$C$19,3,0),VLOOKUP((A416-1),Оп17_BYN→USD!$A$2:$C$19,3,0)),$B$2:$G$1505,5,0)-VLOOKUP(B416,$B$2:$G$1505,5,0))/365+(VLOOKUP(IF(C416="Нет",VLOOKUP(A416,Оп17_BYN→USD!$A$2:$C$19,3,0),VLOOKUP((A416-1),Оп17_BYN→USD!$A$2:$C$19,3,0)),$B$2:$G$1505,6,0)-VLOOKUP(B416,$B$2:$G$1505,6,0))/366)</f>
        <v>0.27422955207344968</v>
      </c>
      <c r="F416" s="54">
        <f>COUNTIF(D417:$D$1505,365)</f>
        <v>949</v>
      </c>
      <c r="G416" s="54">
        <f>COUNTIF(D417:$D$1505,366)</f>
        <v>140</v>
      </c>
      <c r="H416" s="50"/>
    </row>
    <row r="417" spans="1:8" x14ac:dyDescent="0.25">
      <c r="A417" s="54">
        <f>COUNTIF($C$3:C417,"Да")</f>
        <v>5</v>
      </c>
      <c r="B417" s="53">
        <f t="shared" si="13"/>
        <v>45518</v>
      </c>
      <c r="C417" s="53" t="str">
        <f>IF(ISERROR(VLOOKUP(B417,Оп17_BYN→USD!$C$3:$C$19,1,0)),"Нет","Да")</f>
        <v>Нет</v>
      </c>
      <c r="D417" s="54">
        <f t="shared" si="12"/>
        <v>366</v>
      </c>
      <c r="E417" s="55">
        <f>('Все выпуски'!$D$4*'Все выпуски'!$D$8)*((VLOOKUP(IF(C417="Нет",VLOOKUP(A417,Оп17_BYN→USD!$A$2:$C$19,3,0),VLOOKUP((A417-1),Оп17_BYN→USD!$A$2:$C$19,3,0)),$B$2:$G$1505,5,0)-VLOOKUP(B417,$B$2:$G$1505,5,0))/365+(VLOOKUP(IF(C417="Нет",VLOOKUP(A417,Оп17_BYN→USD!$A$2:$C$19,3,0),VLOOKUP((A417-1),Оп17_BYN→USD!$A$2:$C$19,3,0)),$B$2:$G$1505,6,0)-VLOOKUP(B417,$B$2:$G$1505,6,0))/366)</f>
        <v>0.31993447741902459</v>
      </c>
      <c r="F417" s="54">
        <f>COUNTIF(D418:$D$1505,365)</f>
        <v>949</v>
      </c>
      <c r="G417" s="54">
        <f>COUNTIF(D418:$D$1505,366)</f>
        <v>139</v>
      </c>
      <c r="H417" s="50"/>
    </row>
    <row r="418" spans="1:8" x14ac:dyDescent="0.25">
      <c r="A418" s="54">
        <f>COUNTIF($C$3:C418,"Да")</f>
        <v>5</v>
      </c>
      <c r="B418" s="53">
        <f t="shared" si="13"/>
        <v>45519</v>
      </c>
      <c r="C418" s="53" t="str">
        <f>IF(ISERROR(VLOOKUP(B418,Оп17_BYN→USD!$C$3:$C$19,1,0)),"Нет","Да")</f>
        <v>Нет</v>
      </c>
      <c r="D418" s="54">
        <f t="shared" si="12"/>
        <v>366</v>
      </c>
      <c r="E418" s="55">
        <f>('Все выпуски'!$D$4*'Все выпуски'!$D$8)*((VLOOKUP(IF(C418="Нет",VLOOKUP(A418,Оп17_BYN→USD!$A$2:$C$19,3,0),VLOOKUP((A418-1),Оп17_BYN→USD!$A$2:$C$19,3,0)),$B$2:$G$1505,5,0)-VLOOKUP(B418,$B$2:$G$1505,5,0))/365+(VLOOKUP(IF(C418="Нет",VLOOKUP(A418,Оп17_BYN→USD!$A$2:$C$19,3,0),VLOOKUP((A418-1),Оп17_BYN→USD!$A$2:$C$19,3,0)),$B$2:$G$1505,6,0)-VLOOKUP(B418,$B$2:$G$1505,6,0))/366)</f>
        <v>0.36563940276459955</v>
      </c>
      <c r="F418" s="54">
        <f>COUNTIF(D419:$D$1505,365)</f>
        <v>949</v>
      </c>
      <c r="G418" s="54">
        <f>COUNTIF(D419:$D$1505,366)</f>
        <v>138</v>
      </c>
      <c r="H418" s="50"/>
    </row>
    <row r="419" spans="1:8" x14ac:dyDescent="0.25">
      <c r="A419" s="54">
        <f>COUNTIF($C$3:C419,"Да")</f>
        <v>5</v>
      </c>
      <c r="B419" s="53">
        <f t="shared" si="13"/>
        <v>45520</v>
      </c>
      <c r="C419" s="53" t="str">
        <f>IF(ISERROR(VLOOKUP(B419,Оп17_BYN→USD!$C$3:$C$19,1,0)),"Нет","Да")</f>
        <v>Нет</v>
      </c>
      <c r="D419" s="54">
        <f t="shared" si="12"/>
        <v>366</v>
      </c>
      <c r="E419" s="55">
        <f>('Все выпуски'!$D$4*'Все выпуски'!$D$8)*((VLOOKUP(IF(C419="Нет",VLOOKUP(A419,Оп17_BYN→USD!$A$2:$C$19,3,0),VLOOKUP((A419-1),Оп17_BYN→USD!$A$2:$C$19,3,0)),$B$2:$G$1505,5,0)-VLOOKUP(B419,$B$2:$G$1505,5,0))/365+(VLOOKUP(IF(C419="Нет",VLOOKUP(A419,Оп17_BYN→USD!$A$2:$C$19,3,0),VLOOKUP((A419-1),Оп17_BYN→USD!$A$2:$C$19,3,0)),$B$2:$G$1505,6,0)-VLOOKUP(B419,$B$2:$G$1505,6,0))/366)</f>
        <v>0.41134432811017446</v>
      </c>
      <c r="F419" s="54">
        <f>COUNTIF(D420:$D$1505,365)</f>
        <v>949</v>
      </c>
      <c r="G419" s="54">
        <f>COUNTIF(D420:$D$1505,366)</f>
        <v>137</v>
      </c>
      <c r="H419" s="50"/>
    </row>
    <row r="420" spans="1:8" x14ac:dyDescent="0.25">
      <c r="A420" s="54">
        <f>COUNTIF($C$3:C420,"Да")</f>
        <v>5</v>
      </c>
      <c r="B420" s="53">
        <f t="shared" si="13"/>
        <v>45521</v>
      </c>
      <c r="C420" s="53" t="str">
        <f>IF(ISERROR(VLOOKUP(B420,Оп17_BYN→USD!$C$3:$C$19,1,0)),"Нет","Да")</f>
        <v>Нет</v>
      </c>
      <c r="D420" s="54">
        <f t="shared" si="12"/>
        <v>366</v>
      </c>
      <c r="E420" s="55">
        <f>('Все выпуски'!$D$4*'Все выпуски'!$D$8)*((VLOOKUP(IF(C420="Нет",VLOOKUP(A420,Оп17_BYN→USD!$A$2:$C$19,3,0),VLOOKUP((A420-1),Оп17_BYN→USD!$A$2:$C$19,3,0)),$B$2:$G$1505,5,0)-VLOOKUP(B420,$B$2:$G$1505,5,0))/365+(VLOOKUP(IF(C420="Нет",VLOOKUP(A420,Оп17_BYN→USD!$A$2:$C$19,3,0),VLOOKUP((A420-1),Оп17_BYN→USD!$A$2:$C$19,3,0)),$B$2:$G$1505,6,0)-VLOOKUP(B420,$B$2:$G$1505,6,0))/366)</f>
        <v>0.45704925345574943</v>
      </c>
      <c r="F420" s="54">
        <f>COUNTIF(D421:$D$1505,365)</f>
        <v>949</v>
      </c>
      <c r="G420" s="54">
        <f>COUNTIF(D421:$D$1505,366)</f>
        <v>136</v>
      </c>
      <c r="H420" s="50"/>
    </row>
    <row r="421" spans="1:8" x14ac:dyDescent="0.25">
      <c r="A421" s="54">
        <f>COUNTIF($C$3:C421,"Да")</f>
        <v>5</v>
      </c>
      <c r="B421" s="53">
        <f t="shared" si="13"/>
        <v>45522</v>
      </c>
      <c r="C421" s="53" t="str">
        <f>IF(ISERROR(VLOOKUP(B421,Оп17_BYN→USD!$C$3:$C$19,1,0)),"Нет","Да")</f>
        <v>Нет</v>
      </c>
      <c r="D421" s="54">
        <f t="shared" si="12"/>
        <v>366</v>
      </c>
      <c r="E421" s="55">
        <f>('Все выпуски'!$D$4*'Все выпуски'!$D$8)*((VLOOKUP(IF(C421="Нет",VLOOKUP(A421,Оп17_BYN→USD!$A$2:$C$19,3,0),VLOOKUP((A421-1),Оп17_BYN→USD!$A$2:$C$19,3,0)),$B$2:$G$1505,5,0)-VLOOKUP(B421,$B$2:$G$1505,5,0))/365+(VLOOKUP(IF(C421="Нет",VLOOKUP(A421,Оп17_BYN→USD!$A$2:$C$19,3,0),VLOOKUP((A421-1),Оп17_BYN→USD!$A$2:$C$19,3,0)),$B$2:$G$1505,6,0)-VLOOKUP(B421,$B$2:$G$1505,6,0))/366)</f>
        <v>0.50275417880132434</v>
      </c>
      <c r="F421" s="54">
        <f>COUNTIF(D422:$D$1505,365)</f>
        <v>949</v>
      </c>
      <c r="G421" s="54">
        <f>COUNTIF(D422:$D$1505,366)</f>
        <v>135</v>
      </c>
      <c r="H421" s="50"/>
    </row>
    <row r="422" spans="1:8" x14ac:dyDescent="0.25">
      <c r="A422" s="54">
        <f>COUNTIF($C$3:C422,"Да")</f>
        <v>5</v>
      </c>
      <c r="B422" s="53">
        <f t="shared" si="13"/>
        <v>45523</v>
      </c>
      <c r="C422" s="53" t="str">
        <f>IF(ISERROR(VLOOKUP(B422,Оп17_BYN→USD!$C$3:$C$19,1,0)),"Нет","Да")</f>
        <v>Нет</v>
      </c>
      <c r="D422" s="54">
        <f t="shared" si="12"/>
        <v>366</v>
      </c>
      <c r="E422" s="55">
        <f>('Все выпуски'!$D$4*'Все выпуски'!$D$8)*((VLOOKUP(IF(C422="Нет",VLOOKUP(A422,Оп17_BYN→USD!$A$2:$C$19,3,0),VLOOKUP((A422-1),Оп17_BYN→USD!$A$2:$C$19,3,0)),$B$2:$G$1505,5,0)-VLOOKUP(B422,$B$2:$G$1505,5,0))/365+(VLOOKUP(IF(C422="Нет",VLOOKUP(A422,Оп17_BYN→USD!$A$2:$C$19,3,0),VLOOKUP((A422-1),Оп17_BYN→USD!$A$2:$C$19,3,0)),$B$2:$G$1505,6,0)-VLOOKUP(B422,$B$2:$G$1505,6,0))/366)</f>
        <v>0.54845910414689936</v>
      </c>
      <c r="F422" s="54">
        <f>COUNTIF(D423:$D$1505,365)</f>
        <v>949</v>
      </c>
      <c r="G422" s="54">
        <f>COUNTIF(D423:$D$1505,366)</f>
        <v>134</v>
      </c>
      <c r="H422" s="50"/>
    </row>
    <row r="423" spans="1:8" x14ac:dyDescent="0.25">
      <c r="A423" s="54">
        <f>COUNTIF($C$3:C423,"Да")</f>
        <v>5</v>
      </c>
      <c r="B423" s="53">
        <f t="shared" si="13"/>
        <v>45524</v>
      </c>
      <c r="C423" s="53" t="str">
        <f>IF(ISERROR(VLOOKUP(B423,Оп17_BYN→USD!$C$3:$C$19,1,0)),"Нет","Да")</f>
        <v>Нет</v>
      </c>
      <c r="D423" s="54">
        <f t="shared" si="12"/>
        <v>366</v>
      </c>
      <c r="E423" s="55">
        <f>('Все выпуски'!$D$4*'Все выпуски'!$D$8)*((VLOOKUP(IF(C423="Нет",VLOOKUP(A423,Оп17_BYN→USD!$A$2:$C$19,3,0),VLOOKUP((A423-1),Оп17_BYN→USD!$A$2:$C$19,3,0)),$B$2:$G$1505,5,0)-VLOOKUP(B423,$B$2:$G$1505,5,0))/365+(VLOOKUP(IF(C423="Нет",VLOOKUP(A423,Оп17_BYN→USD!$A$2:$C$19,3,0),VLOOKUP((A423-1),Оп17_BYN→USD!$A$2:$C$19,3,0)),$B$2:$G$1505,6,0)-VLOOKUP(B423,$B$2:$G$1505,6,0))/366)</f>
        <v>0.59416402949247427</v>
      </c>
      <c r="F423" s="54">
        <f>COUNTIF(D424:$D$1505,365)</f>
        <v>949</v>
      </c>
      <c r="G423" s="54">
        <f>COUNTIF(D424:$D$1505,366)</f>
        <v>133</v>
      </c>
      <c r="H423" s="50"/>
    </row>
    <row r="424" spans="1:8" x14ac:dyDescent="0.25">
      <c r="A424" s="54">
        <f>COUNTIF($C$3:C424,"Да")</f>
        <v>5</v>
      </c>
      <c r="B424" s="53">
        <f t="shared" si="13"/>
        <v>45525</v>
      </c>
      <c r="C424" s="53" t="str">
        <f>IF(ISERROR(VLOOKUP(B424,Оп17_BYN→USD!$C$3:$C$19,1,0)),"Нет","Да")</f>
        <v>Нет</v>
      </c>
      <c r="D424" s="54">
        <f t="shared" si="12"/>
        <v>366</v>
      </c>
      <c r="E424" s="55">
        <f>('Все выпуски'!$D$4*'Все выпуски'!$D$8)*((VLOOKUP(IF(C424="Нет",VLOOKUP(A424,Оп17_BYN→USD!$A$2:$C$19,3,0),VLOOKUP((A424-1),Оп17_BYN→USD!$A$2:$C$19,3,0)),$B$2:$G$1505,5,0)-VLOOKUP(B424,$B$2:$G$1505,5,0))/365+(VLOOKUP(IF(C424="Нет",VLOOKUP(A424,Оп17_BYN→USD!$A$2:$C$19,3,0),VLOOKUP((A424-1),Оп17_BYN→USD!$A$2:$C$19,3,0)),$B$2:$G$1505,6,0)-VLOOKUP(B424,$B$2:$G$1505,6,0))/366)</f>
        <v>0.63986895483804918</v>
      </c>
      <c r="F424" s="54">
        <f>COUNTIF(D425:$D$1505,365)</f>
        <v>949</v>
      </c>
      <c r="G424" s="54">
        <f>COUNTIF(D425:$D$1505,366)</f>
        <v>132</v>
      </c>
      <c r="H424" s="50"/>
    </row>
    <row r="425" spans="1:8" x14ac:dyDescent="0.25">
      <c r="A425" s="54">
        <f>COUNTIF($C$3:C425,"Да")</f>
        <v>5</v>
      </c>
      <c r="B425" s="53">
        <f t="shared" si="13"/>
        <v>45526</v>
      </c>
      <c r="C425" s="53" t="str">
        <f>IF(ISERROR(VLOOKUP(B425,Оп17_BYN→USD!$C$3:$C$19,1,0)),"Нет","Да")</f>
        <v>Нет</v>
      </c>
      <c r="D425" s="54">
        <f t="shared" si="12"/>
        <v>366</v>
      </c>
      <c r="E425" s="55">
        <f>('Все выпуски'!$D$4*'Все выпуски'!$D$8)*((VLOOKUP(IF(C425="Нет",VLOOKUP(A425,Оп17_BYN→USD!$A$2:$C$19,3,0),VLOOKUP((A425-1),Оп17_BYN→USD!$A$2:$C$19,3,0)),$B$2:$G$1505,5,0)-VLOOKUP(B425,$B$2:$G$1505,5,0))/365+(VLOOKUP(IF(C425="Нет",VLOOKUP(A425,Оп17_BYN→USD!$A$2:$C$19,3,0),VLOOKUP((A425-1),Оп17_BYN→USD!$A$2:$C$19,3,0)),$B$2:$G$1505,6,0)-VLOOKUP(B425,$B$2:$G$1505,6,0))/366)</f>
        <v>0.68557388018362408</v>
      </c>
      <c r="F425" s="54">
        <f>COUNTIF(D426:$D$1505,365)</f>
        <v>949</v>
      </c>
      <c r="G425" s="54">
        <f>COUNTIF(D426:$D$1505,366)</f>
        <v>131</v>
      </c>
      <c r="H425" s="50"/>
    </row>
    <row r="426" spans="1:8" x14ac:dyDescent="0.25">
      <c r="A426" s="54">
        <f>COUNTIF($C$3:C426,"Да")</f>
        <v>5</v>
      </c>
      <c r="B426" s="53">
        <f t="shared" si="13"/>
        <v>45527</v>
      </c>
      <c r="C426" s="53" t="str">
        <f>IF(ISERROR(VLOOKUP(B426,Оп17_BYN→USD!$C$3:$C$19,1,0)),"Нет","Да")</f>
        <v>Нет</v>
      </c>
      <c r="D426" s="54">
        <f t="shared" si="12"/>
        <v>366</v>
      </c>
      <c r="E426" s="55">
        <f>('Все выпуски'!$D$4*'Все выпуски'!$D$8)*((VLOOKUP(IF(C426="Нет",VLOOKUP(A426,Оп17_BYN→USD!$A$2:$C$19,3,0),VLOOKUP((A426-1),Оп17_BYN→USD!$A$2:$C$19,3,0)),$B$2:$G$1505,5,0)-VLOOKUP(B426,$B$2:$G$1505,5,0))/365+(VLOOKUP(IF(C426="Нет",VLOOKUP(A426,Оп17_BYN→USD!$A$2:$C$19,3,0),VLOOKUP((A426-1),Оп17_BYN→USD!$A$2:$C$19,3,0)),$B$2:$G$1505,6,0)-VLOOKUP(B426,$B$2:$G$1505,6,0))/366)</f>
        <v>0.73127880552919911</v>
      </c>
      <c r="F426" s="54">
        <f>COUNTIF(D427:$D$1505,365)</f>
        <v>949</v>
      </c>
      <c r="G426" s="54">
        <f>COUNTIF(D427:$D$1505,366)</f>
        <v>130</v>
      </c>
      <c r="H426" s="50"/>
    </row>
    <row r="427" spans="1:8" x14ac:dyDescent="0.25">
      <c r="A427" s="54">
        <f>COUNTIF($C$3:C427,"Да")</f>
        <v>5</v>
      </c>
      <c r="B427" s="53">
        <f t="shared" si="13"/>
        <v>45528</v>
      </c>
      <c r="C427" s="53" t="str">
        <f>IF(ISERROR(VLOOKUP(B427,Оп17_BYN→USD!$C$3:$C$19,1,0)),"Нет","Да")</f>
        <v>Нет</v>
      </c>
      <c r="D427" s="54">
        <f t="shared" si="12"/>
        <v>366</v>
      </c>
      <c r="E427" s="55">
        <f>('Все выпуски'!$D$4*'Все выпуски'!$D$8)*((VLOOKUP(IF(C427="Нет",VLOOKUP(A427,Оп17_BYN→USD!$A$2:$C$19,3,0),VLOOKUP((A427-1),Оп17_BYN→USD!$A$2:$C$19,3,0)),$B$2:$G$1505,5,0)-VLOOKUP(B427,$B$2:$G$1505,5,0))/365+(VLOOKUP(IF(C427="Нет",VLOOKUP(A427,Оп17_BYN→USD!$A$2:$C$19,3,0),VLOOKUP((A427-1),Оп17_BYN→USD!$A$2:$C$19,3,0)),$B$2:$G$1505,6,0)-VLOOKUP(B427,$B$2:$G$1505,6,0))/366)</f>
        <v>0.77698373087477413</v>
      </c>
      <c r="F427" s="54">
        <f>COUNTIF(D428:$D$1505,365)</f>
        <v>949</v>
      </c>
      <c r="G427" s="54">
        <f>COUNTIF(D428:$D$1505,366)</f>
        <v>129</v>
      </c>
      <c r="H427" s="50"/>
    </row>
    <row r="428" spans="1:8" x14ac:dyDescent="0.25">
      <c r="A428" s="54">
        <f>COUNTIF($C$3:C428,"Да")</f>
        <v>5</v>
      </c>
      <c r="B428" s="53">
        <f t="shared" si="13"/>
        <v>45529</v>
      </c>
      <c r="C428" s="53" t="str">
        <f>IF(ISERROR(VLOOKUP(B428,Оп17_BYN→USD!$C$3:$C$19,1,0)),"Нет","Да")</f>
        <v>Нет</v>
      </c>
      <c r="D428" s="54">
        <f t="shared" si="12"/>
        <v>366</v>
      </c>
      <c r="E428" s="55">
        <f>('Все выпуски'!$D$4*'Все выпуски'!$D$8)*((VLOOKUP(IF(C428="Нет",VLOOKUP(A428,Оп17_BYN→USD!$A$2:$C$19,3,0),VLOOKUP((A428-1),Оп17_BYN→USD!$A$2:$C$19,3,0)),$B$2:$G$1505,5,0)-VLOOKUP(B428,$B$2:$G$1505,5,0))/365+(VLOOKUP(IF(C428="Нет",VLOOKUP(A428,Оп17_BYN→USD!$A$2:$C$19,3,0),VLOOKUP((A428-1),Оп17_BYN→USD!$A$2:$C$19,3,0)),$B$2:$G$1505,6,0)-VLOOKUP(B428,$B$2:$G$1505,6,0))/366)</f>
        <v>0.82268865622034892</v>
      </c>
      <c r="F428" s="54">
        <f>COUNTIF(D429:$D$1505,365)</f>
        <v>949</v>
      </c>
      <c r="G428" s="54">
        <f>COUNTIF(D429:$D$1505,366)</f>
        <v>128</v>
      </c>
      <c r="H428" s="50"/>
    </row>
    <row r="429" spans="1:8" x14ac:dyDescent="0.25">
      <c r="A429" s="54">
        <f>COUNTIF($C$3:C429,"Да")</f>
        <v>5</v>
      </c>
      <c r="B429" s="53">
        <f t="shared" si="13"/>
        <v>45530</v>
      </c>
      <c r="C429" s="53" t="str">
        <f>IF(ISERROR(VLOOKUP(B429,Оп17_BYN→USD!$C$3:$C$19,1,0)),"Нет","Да")</f>
        <v>Нет</v>
      </c>
      <c r="D429" s="54">
        <f t="shared" si="12"/>
        <v>366</v>
      </c>
      <c r="E429" s="55">
        <f>('Все выпуски'!$D$4*'Все выпуски'!$D$8)*((VLOOKUP(IF(C429="Нет",VLOOKUP(A429,Оп17_BYN→USD!$A$2:$C$19,3,0),VLOOKUP((A429-1),Оп17_BYN→USD!$A$2:$C$19,3,0)),$B$2:$G$1505,5,0)-VLOOKUP(B429,$B$2:$G$1505,5,0))/365+(VLOOKUP(IF(C429="Нет",VLOOKUP(A429,Оп17_BYN→USD!$A$2:$C$19,3,0),VLOOKUP((A429-1),Оп17_BYN→USD!$A$2:$C$19,3,0)),$B$2:$G$1505,6,0)-VLOOKUP(B429,$B$2:$G$1505,6,0))/366)</f>
        <v>0.86839358156592394</v>
      </c>
      <c r="F429" s="54">
        <f>COUNTIF(D430:$D$1505,365)</f>
        <v>949</v>
      </c>
      <c r="G429" s="54">
        <f>COUNTIF(D430:$D$1505,366)</f>
        <v>127</v>
      </c>
      <c r="H429" s="50"/>
    </row>
    <row r="430" spans="1:8" x14ac:dyDescent="0.25">
      <c r="A430" s="54">
        <f>COUNTIF($C$3:C430,"Да")</f>
        <v>5</v>
      </c>
      <c r="B430" s="53">
        <f t="shared" si="13"/>
        <v>45531</v>
      </c>
      <c r="C430" s="53" t="str">
        <f>IF(ISERROR(VLOOKUP(B430,Оп17_BYN→USD!$C$3:$C$19,1,0)),"Нет","Да")</f>
        <v>Нет</v>
      </c>
      <c r="D430" s="54">
        <f t="shared" si="12"/>
        <v>366</v>
      </c>
      <c r="E430" s="55">
        <f>('Все выпуски'!$D$4*'Все выпуски'!$D$8)*((VLOOKUP(IF(C430="Нет",VLOOKUP(A430,Оп17_BYN→USD!$A$2:$C$19,3,0),VLOOKUP((A430-1),Оп17_BYN→USD!$A$2:$C$19,3,0)),$B$2:$G$1505,5,0)-VLOOKUP(B430,$B$2:$G$1505,5,0))/365+(VLOOKUP(IF(C430="Нет",VLOOKUP(A430,Оп17_BYN→USD!$A$2:$C$19,3,0),VLOOKUP((A430-1),Оп17_BYN→USD!$A$2:$C$19,3,0)),$B$2:$G$1505,6,0)-VLOOKUP(B430,$B$2:$G$1505,6,0))/366)</f>
        <v>0.91409850691149885</v>
      </c>
      <c r="F430" s="54">
        <f>COUNTIF(D431:$D$1505,365)</f>
        <v>949</v>
      </c>
      <c r="G430" s="54">
        <f>COUNTIF(D431:$D$1505,366)</f>
        <v>126</v>
      </c>
      <c r="H430" s="50"/>
    </row>
    <row r="431" spans="1:8" x14ac:dyDescent="0.25">
      <c r="A431" s="54">
        <f>COUNTIF($C$3:C431,"Да")</f>
        <v>5</v>
      </c>
      <c r="B431" s="53">
        <f t="shared" si="13"/>
        <v>45532</v>
      </c>
      <c r="C431" s="53" t="str">
        <f>IF(ISERROR(VLOOKUP(B431,Оп17_BYN→USD!$C$3:$C$19,1,0)),"Нет","Да")</f>
        <v>Нет</v>
      </c>
      <c r="D431" s="54">
        <f t="shared" si="12"/>
        <v>366</v>
      </c>
      <c r="E431" s="55">
        <f>('Все выпуски'!$D$4*'Все выпуски'!$D$8)*((VLOOKUP(IF(C431="Нет",VLOOKUP(A431,Оп17_BYN→USD!$A$2:$C$19,3,0),VLOOKUP((A431-1),Оп17_BYN→USD!$A$2:$C$19,3,0)),$B$2:$G$1505,5,0)-VLOOKUP(B431,$B$2:$G$1505,5,0))/365+(VLOOKUP(IF(C431="Нет",VLOOKUP(A431,Оп17_BYN→USD!$A$2:$C$19,3,0),VLOOKUP((A431-1),Оп17_BYN→USD!$A$2:$C$19,3,0)),$B$2:$G$1505,6,0)-VLOOKUP(B431,$B$2:$G$1505,6,0))/366)</f>
        <v>0.95980343225707387</v>
      </c>
      <c r="F431" s="54">
        <f>COUNTIF(D432:$D$1505,365)</f>
        <v>949</v>
      </c>
      <c r="G431" s="54">
        <f>COUNTIF(D432:$D$1505,366)</f>
        <v>125</v>
      </c>
      <c r="H431" s="50"/>
    </row>
    <row r="432" spans="1:8" x14ac:dyDescent="0.25">
      <c r="A432" s="54">
        <f>COUNTIF($C$3:C432,"Да")</f>
        <v>5</v>
      </c>
      <c r="B432" s="53">
        <f t="shared" si="13"/>
        <v>45533</v>
      </c>
      <c r="C432" s="53" t="str">
        <f>IF(ISERROR(VLOOKUP(B432,Оп17_BYN→USD!$C$3:$C$19,1,0)),"Нет","Да")</f>
        <v>Нет</v>
      </c>
      <c r="D432" s="54">
        <f t="shared" si="12"/>
        <v>366</v>
      </c>
      <c r="E432" s="55">
        <f>('Все выпуски'!$D$4*'Все выпуски'!$D$8)*((VLOOKUP(IF(C432="Нет",VLOOKUP(A432,Оп17_BYN→USD!$A$2:$C$19,3,0),VLOOKUP((A432-1),Оп17_BYN→USD!$A$2:$C$19,3,0)),$B$2:$G$1505,5,0)-VLOOKUP(B432,$B$2:$G$1505,5,0))/365+(VLOOKUP(IF(C432="Нет",VLOOKUP(A432,Оп17_BYN→USD!$A$2:$C$19,3,0),VLOOKUP((A432-1),Оп17_BYN→USD!$A$2:$C$19,3,0)),$B$2:$G$1505,6,0)-VLOOKUP(B432,$B$2:$G$1505,6,0))/366)</f>
        <v>1.0055083576026487</v>
      </c>
      <c r="F432" s="54">
        <f>COUNTIF(D433:$D$1505,365)</f>
        <v>949</v>
      </c>
      <c r="G432" s="54">
        <f>COUNTIF(D433:$D$1505,366)</f>
        <v>124</v>
      </c>
      <c r="H432" s="50"/>
    </row>
    <row r="433" spans="1:8" x14ac:dyDescent="0.25">
      <c r="A433" s="54">
        <f>COUNTIF($C$3:C433,"Да")</f>
        <v>5</v>
      </c>
      <c r="B433" s="53">
        <f t="shared" si="13"/>
        <v>45534</v>
      </c>
      <c r="C433" s="53" t="str">
        <f>IF(ISERROR(VLOOKUP(B433,Оп17_BYN→USD!$C$3:$C$19,1,0)),"Нет","Да")</f>
        <v>Нет</v>
      </c>
      <c r="D433" s="54">
        <f t="shared" si="12"/>
        <v>366</v>
      </c>
      <c r="E433" s="55">
        <f>('Все выпуски'!$D$4*'Все выпуски'!$D$8)*((VLOOKUP(IF(C433="Нет",VLOOKUP(A433,Оп17_BYN→USD!$A$2:$C$19,3,0),VLOOKUP((A433-1),Оп17_BYN→USD!$A$2:$C$19,3,0)),$B$2:$G$1505,5,0)-VLOOKUP(B433,$B$2:$G$1505,5,0))/365+(VLOOKUP(IF(C433="Нет",VLOOKUP(A433,Оп17_BYN→USD!$A$2:$C$19,3,0),VLOOKUP((A433-1),Оп17_BYN→USD!$A$2:$C$19,3,0)),$B$2:$G$1505,6,0)-VLOOKUP(B433,$B$2:$G$1505,6,0))/366)</f>
        <v>1.0512132829482237</v>
      </c>
      <c r="F433" s="54">
        <f>COUNTIF(D434:$D$1505,365)</f>
        <v>949</v>
      </c>
      <c r="G433" s="54">
        <f>COUNTIF(D434:$D$1505,366)</f>
        <v>123</v>
      </c>
      <c r="H433" s="50"/>
    </row>
    <row r="434" spans="1:8" x14ac:dyDescent="0.25">
      <c r="A434" s="54">
        <f>COUNTIF($C$3:C434,"Да")</f>
        <v>5</v>
      </c>
      <c r="B434" s="53">
        <f t="shared" si="13"/>
        <v>45535</v>
      </c>
      <c r="C434" s="53" t="str">
        <f>IF(ISERROR(VLOOKUP(B434,Оп17_BYN→USD!$C$3:$C$19,1,0)),"Нет","Да")</f>
        <v>Нет</v>
      </c>
      <c r="D434" s="54">
        <f t="shared" si="12"/>
        <v>366</v>
      </c>
      <c r="E434" s="55">
        <f>('Все выпуски'!$D$4*'Все выпуски'!$D$8)*((VLOOKUP(IF(C434="Нет",VLOOKUP(A434,Оп17_BYN→USD!$A$2:$C$19,3,0),VLOOKUP((A434-1),Оп17_BYN→USD!$A$2:$C$19,3,0)),$B$2:$G$1505,5,0)-VLOOKUP(B434,$B$2:$G$1505,5,0))/365+(VLOOKUP(IF(C434="Нет",VLOOKUP(A434,Оп17_BYN→USD!$A$2:$C$19,3,0),VLOOKUP((A434-1),Оп17_BYN→USD!$A$2:$C$19,3,0)),$B$2:$G$1505,6,0)-VLOOKUP(B434,$B$2:$G$1505,6,0))/366)</f>
        <v>1.0969182082937987</v>
      </c>
      <c r="F434" s="54">
        <f>COUNTIF(D435:$D$1505,365)</f>
        <v>949</v>
      </c>
      <c r="G434" s="54">
        <f>COUNTIF(D435:$D$1505,366)</f>
        <v>122</v>
      </c>
      <c r="H434" s="50"/>
    </row>
    <row r="435" spans="1:8" x14ac:dyDescent="0.25">
      <c r="A435" s="54">
        <f>COUNTIF($C$3:C435,"Да")</f>
        <v>5</v>
      </c>
      <c r="B435" s="53">
        <f t="shared" si="13"/>
        <v>45536</v>
      </c>
      <c r="C435" s="53" t="str">
        <f>IF(ISERROR(VLOOKUP(B435,Оп17_BYN→USD!$C$3:$C$19,1,0)),"Нет","Да")</f>
        <v>Нет</v>
      </c>
      <c r="D435" s="54">
        <f t="shared" si="12"/>
        <v>366</v>
      </c>
      <c r="E435" s="55">
        <f>('Все выпуски'!$D$4*'Все выпуски'!$D$8)*((VLOOKUP(IF(C435="Нет",VLOOKUP(A435,Оп17_BYN→USD!$A$2:$C$19,3,0),VLOOKUP((A435-1),Оп17_BYN→USD!$A$2:$C$19,3,0)),$B$2:$G$1505,5,0)-VLOOKUP(B435,$B$2:$G$1505,5,0))/365+(VLOOKUP(IF(C435="Нет",VLOOKUP(A435,Оп17_BYN→USD!$A$2:$C$19,3,0),VLOOKUP((A435-1),Оп17_BYN→USD!$A$2:$C$19,3,0)),$B$2:$G$1505,6,0)-VLOOKUP(B435,$B$2:$G$1505,6,0))/366)</f>
        <v>1.1426231336393737</v>
      </c>
      <c r="F435" s="54">
        <f>COUNTIF(D436:$D$1505,365)</f>
        <v>949</v>
      </c>
      <c r="G435" s="54">
        <f>COUNTIF(D436:$D$1505,366)</f>
        <v>121</v>
      </c>
      <c r="H435" s="50"/>
    </row>
    <row r="436" spans="1:8" x14ac:dyDescent="0.25">
      <c r="A436" s="54">
        <f>COUNTIF($C$3:C436,"Да")</f>
        <v>5</v>
      </c>
      <c r="B436" s="53">
        <f t="shared" si="13"/>
        <v>45537</v>
      </c>
      <c r="C436" s="53" t="str">
        <f>IF(ISERROR(VLOOKUP(B436,Оп17_BYN→USD!$C$3:$C$19,1,0)),"Нет","Да")</f>
        <v>Нет</v>
      </c>
      <c r="D436" s="54">
        <f t="shared" si="12"/>
        <v>366</v>
      </c>
      <c r="E436" s="55">
        <f>('Все выпуски'!$D$4*'Все выпуски'!$D$8)*((VLOOKUP(IF(C436="Нет",VLOOKUP(A436,Оп17_BYN→USD!$A$2:$C$19,3,0),VLOOKUP((A436-1),Оп17_BYN→USD!$A$2:$C$19,3,0)),$B$2:$G$1505,5,0)-VLOOKUP(B436,$B$2:$G$1505,5,0))/365+(VLOOKUP(IF(C436="Нет",VLOOKUP(A436,Оп17_BYN→USD!$A$2:$C$19,3,0),VLOOKUP((A436-1),Оп17_BYN→USD!$A$2:$C$19,3,0)),$B$2:$G$1505,6,0)-VLOOKUP(B436,$B$2:$G$1505,6,0))/366)</f>
        <v>1.1883280589849485</v>
      </c>
      <c r="F436" s="54">
        <f>COUNTIF(D437:$D$1505,365)</f>
        <v>949</v>
      </c>
      <c r="G436" s="54">
        <f>COUNTIF(D437:$D$1505,366)</f>
        <v>120</v>
      </c>
      <c r="H436" s="50"/>
    </row>
    <row r="437" spans="1:8" x14ac:dyDescent="0.25">
      <c r="A437" s="54">
        <f>COUNTIF($C$3:C437,"Да")</f>
        <v>5</v>
      </c>
      <c r="B437" s="53">
        <f t="shared" si="13"/>
        <v>45538</v>
      </c>
      <c r="C437" s="53" t="str">
        <f>IF(ISERROR(VLOOKUP(B437,Оп17_BYN→USD!$C$3:$C$19,1,0)),"Нет","Да")</f>
        <v>Нет</v>
      </c>
      <c r="D437" s="54">
        <f t="shared" si="12"/>
        <v>366</v>
      </c>
      <c r="E437" s="55">
        <f>('Все выпуски'!$D$4*'Все выпуски'!$D$8)*((VLOOKUP(IF(C437="Нет",VLOOKUP(A437,Оп17_BYN→USD!$A$2:$C$19,3,0),VLOOKUP((A437-1),Оп17_BYN→USD!$A$2:$C$19,3,0)),$B$2:$G$1505,5,0)-VLOOKUP(B437,$B$2:$G$1505,5,0))/365+(VLOOKUP(IF(C437="Нет",VLOOKUP(A437,Оп17_BYN→USD!$A$2:$C$19,3,0),VLOOKUP((A437-1),Оп17_BYN→USD!$A$2:$C$19,3,0)),$B$2:$G$1505,6,0)-VLOOKUP(B437,$B$2:$G$1505,6,0))/366)</f>
        <v>1.2340329843305233</v>
      </c>
      <c r="F437" s="54">
        <f>COUNTIF(D438:$D$1505,365)</f>
        <v>949</v>
      </c>
      <c r="G437" s="54">
        <f>COUNTIF(D438:$D$1505,366)</f>
        <v>119</v>
      </c>
      <c r="H437" s="50"/>
    </row>
    <row r="438" spans="1:8" x14ac:dyDescent="0.25">
      <c r="A438" s="54">
        <f>COUNTIF($C$3:C438,"Да")</f>
        <v>5</v>
      </c>
      <c r="B438" s="53">
        <f t="shared" si="13"/>
        <v>45539</v>
      </c>
      <c r="C438" s="53" t="str">
        <f>IF(ISERROR(VLOOKUP(B438,Оп17_BYN→USD!$C$3:$C$19,1,0)),"Нет","Да")</f>
        <v>Нет</v>
      </c>
      <c r="D438" s="54">
        <f t="shared" si="12"/>
        <v>366</v>
      </c>
      <c r="E438" s="55">
        <f>('Все выпуски'!$D$4*'Все выпуски'!$D$8)*((VLOOKUP(IF(C438="Нет",VLOOKUP(A438,Оп17_BYN→USD!$A$2:$C$19,3,0),VLOOKUP((A438-1),Оп17_BYN→USD!$A$2:$C$19,3,0)),$B$2:$G$1505,5,0)-VLOOKUP(B438,$B$2:$G$1505,5,0))/365+(VLOOKUP(IF(C438="Нет",VLOOKUP(A438,Оп17_BYN→USD!$A$2:$C$19,3,0),VLOOKUP((A438-1),Оп17_BYN→USD!$A$2:$C$19,3,0)),$B$2:$G$1505,6,0)-VLOOKUP(B438,$B$2:$G$1505,6,0))/366)</f>
        <v>1.2797379096760984</v>
      </c>
      <c r="F438" s="54">
        <f>COUNTIF(D439:$D$1505,365)</f>
        <v>949</v>
      </c>
      <c r="G438" s="54">
        <f>COUNTIF(D439:$D$1505,366)</f>
        <v>118</v>
      </c>
      <c r="H438" s="50"/>
    </row>
    <row r="439" spans="1:8" x14ac:dyDescent="0.25">
      <c r="A439" s="54">
        <f>COUNTIF($C$3:C439,"Да")</f>
        <v>5</v>
      </c>
      <c r="B439" s="53">
        <f t="shared" si="13"/>
        <v>45540</v>
      </c>
      <c r="C439" s="53" t="str">
        <f>IF(ISERROR(VLOOKUP(B439,Оп17_BYN→USD!$C$3:$C$19,1,0)),"Нет","Да")</f>
        <v>Нет</v>
      </c>
      <c r="D439" s="54">
        <f t="shared" si="12"/>
        <v>366</v>
      </c>
      <c r="E439" s="55">
        <f>('Все выпуски'!$D$4*'Все выпуски'!$D$8)*((VLOOKUP(IF(C439="Нет",VLOOKUP(A439,Оп17_BYN→USD!$A$2:$C$19,3,0),VLOOKUP((A439-1),Оп17_BYN→USD!$A$2:$C$19,3,0)),$B$2:$G$1505,5,0)-VLOOKUP(B439,$B$2:$G$1505,5,0))/365+(VLOOKUP(IF(C439="Нет",VLOOKUP(A439,Оп17_BYN→USD!$A$2:$C$19,3,0),VLOOKUP((A439-1),Оп17_BYN→USD!$A$2:$C$19,3,0)),$B$2:$G$1505,6,0)-VLOOKUP(B439,$B$2:$G$1505,6,0))/366)</f>
        <v>1.3254428350216734</v>
      </c>
      <c r="F439" s="54">
        <f>COUNTIF(D440:$D$1505,365)</f>
        <v>949</v>
      </c>
      <c r="G439" s="54">
        <f>COUNTIF(D440:$D$1505,366)</f>
        <v>117</v>
      </c>
      <c r="H439" s="50"/>
    </row>
    <row r="440" spans="1:8" x14ac:dyDescent="0.25">
      <c r="A440" s="54">
        <f>COUNTIF($C$3:C440,"Да")</f>
        <v>5</v>
      </c>
      <c r="B440" s="53">
        <f t="shared" si="13"/>
        <v>45541</v>
      </c>
      <c r="C440" s="53" t="str">
        <f>IF(ISERROR(VLOOKUP(B440,Оп17_BYN→USD!$C$3:$C$19,1,0)),"Нет","Да")</f>
        <v>Нет</v>
      </c>
      <c r="D440" s="54">
        <f t="shared" si="12"/>
        <v>366</v>
      </c>
      <c r="E440" s="55">
        <f>('Все выпуски'!$D$4*'Все выпуски'!$D$8)*((VLOOKUP(IF(C440="Нет",VLOOKUP(A440,Оп17_BYN→USD!$A$2:$C$19,3,0),VLOOKUP((A440-1),Оп17_BYN→USD!$A$2:$C$19,3,0)),$B$2:$G$1505,5,0)-VLOOKUP(B440,$B$2:$G$1505,5,0))/365+(VLOOKUP(IF(C440="Нет",VLOOKUP(A440,Оп17_BYN→USD!$A$2:$C$19,3,0),VLOOKUP((A440-1),Оп17_BYN→USD!$A$2:$C$19,3,0)),$B$2:$G$1505,6,0)-VLOOKUP(B440,$B$2:$G$1505,6,0))/366)</f>
        <v>1.3711477603672482</v>
      </c>
      <c r="F440" s="54">
        <f>COUNTIF(D441:$D$1505,365)</f>
        <v>949</v>
      </c>
      <c r="G440" s="54">
        <f>COUNTIF(D441:$D$1505,366)</f>
        <v>116</v>
      </c>
      <c r="H440" s="50"/>
    </row>
    <row r="441" spans="1:8" x14ac:dyDescent="0.25">
      <c r="A441" s="54">
        <f>COUNTIF($C$3:C441,"Да")</f>
        <v>5</v>
      </c>
      <c r="B441" s="53">
        <f t="shared" si="13"/>
        <v>45542</v>
      </c>
      <c r="C441" s="53" t="str">
        <f>IF(ISERROR(VLOOKUP(B441,Оп17_BYN→USD!$C$3:$C$19,1,0)),"Нет","Да")</f>
        <v>Нет</v>
      </c>
      <c r="D441" s="54">
        <f t="shared" si="12"/>
        <v>366</v>
      </c>
      <c r="E441" s="55">
        <f>('Все выпуски'!$D$4*'Все выпуски'!$D$8)*((VLOOKUP(IF(C441="Нет",VLOOKUP(A441,Оп17_BYN→USD!$A$2:$C$19,3,0),VLOOKUP((A441-1),Оп17_BYN→USD!$A$2:$C$19,3,0)),$B$2:$G$1505,5,0)-VLOOKUP(B441,$B$2:$G$1505,5,0))/365+(VLOOKUP(IF(C441="Нет",VLOOKUP(A441,Оп17_BYN→USD!$A$2:$C$19,3,0),VLOOKUP((A441-1),Оп17_BYN→USD!$A$2:$C$19,3,0)),$B$2:$G$1505,6,0)-VLOOKUP(B441,$B$2:$G$1505,6,0))/366)</f>
        <v>1.4168526857128232</v>
      </c>
      <c r="F441" s="54">
        <f>COUNTIF(D442:$D$1505,365)</f>
        <v>949</v>
      </c>
      <c r="G441" s="54">
        <f>COUNTIF(D442:$D$1505,366)</f>
        <v>115</v>
      </c>
      <c r="H441" s="50"/>
    </row>
    <row r="442" spans="1:8" x14ac:dyDescent="0.25">
      <c r="A442" s="54">
        <f>COUNTIF($C$3:C442,"Да")</f>
        <v>5</v>
      </c>
      <c r="B442" s="53">
        <f t="shared" si="13"/>
        <v>45543</v>
      </c>
      <c r="C442" s="53" t="str">
        <f>IF(ISERROR(VLOOKUP(B442,Оп17_BYN→USD!$C$3:$C$19,1,0)),"Нет","Да")</f>
        <v>Нет</v>
      </c>
      <c r="D442" s="54">
        <f t="shared" si="12"/>
        <v>366</v>
      </c>
      <c r="E442" s="55">
        <f>('Все выпуски'!$D$4*'Все выпуски'!$D$8)*((VLOOKUP(IF(C442="Нет",VLOOKUP(A442,Оп17_BYN→USD!$A$2:$C$19,3,0),VLOOKUP((A442-1),Оп17_BYN→USD!$A$2:$C$19,3,0)),$B$2:$G$1505,5,0)-VLOOKUP(B442,$B$2:$G$1505,5,0))/365+(VLOOKUP(IF(C442="Нет",VLOOKUP(A442,Оп17_BYN→USD!$A$2:$C$19,3,0),VLOOKUP((A442-1),Оп17_BYN→USD!$A$2:$C$19,3,0)),$B$2:$G$1505,6,0)-VLOOKUP(B442,$B$2:$G$1505,6,0))/366)</f>
        <v>1.4625576110583982</v>
      </c>
      <c r="F442" s="54">
        <f>COUNTIF(D443:$D$1505,365)</f>
        <v>949</v>
      </c>
      <c r="G442" s="54">
        <f>COUNTIF(D443:$D$1505,366)</f>
        <v>114</v>
      </c>
      <c r="H442" s="50"/>
    </row>
    <row r="443" spans="1:8" x14ac:dyDescent="0.25">
      <c r="A443" s="54">
        <f>COUNTIF($C$3:C443,"Да")</f>
        <v>5</v>
      </c>
      <c r="B443" s="53">
        <f t="shared" si="13"/>
        <v>45544</v>
      </c>
      <c r="C443" s="53" t="str">
        <f>IF(ISERROR(VLOOKUP(B443,Оп17_BYN→USD!$C$3:$C$19,1,0)),"Нет","Да")</f>
        <v>Нет</v>
      </c>
      <c r="D443" s="54">
        <f t="shared" si="12"/>
        <v>366</v>
      </c>
      <c r="E443" s="55">
        <f>('Все выпуски'!$D$4*'Все выпуски'!$D$8)*((VLOOKUP(IF(C443="Нет",VLOOKUP(A443,Оп17_BYN→USD!$A$2:$C$19,3,0),VLOOKUP((A443-1),Оп17_BYN→USD!$A$2:$C$19,3,0)),$B$2:$G$1505,5,0)-VLOOKUP(B443,$B$2:$G$1505,5,0))/365+(VLOOKUP(IF(C443="Нет",VLOOKUP(A443,Оп17_BYN→USD!$A$2:$C$19,3,0),VLOOKUP((A443-1),Оп17_BYN→USD!$A$2:$C$19,3,0)),$B$2:$G$1505,6,0)-VLOOKUP(B443,$B$2:$G$1505,6,0))/366)</f>
        <v>1.5082625364039732</v>
      </c>
      <c r="F443" s="54">
        <f>COUNTIF(D444:$D$1505,365)</f>
        <v>949</v>
      </c>
      <c r="G443" s="54">
        <f>COUNTIF(D444:$D$1505,366)</f>
        <v>113</v>
      </c>
      <c r="H443" s="50"/>
    </row>
    <row r="444" spans="1:8" x14ac:dyDescent="0.25">
      <c r="A444" s="54">
        <f>COUNTIF($C$3:C444,"Да")</f>
        <v>5</v>
      </c>
      <c r="B444" s="53">
        <f t="shared" si="13"/>
        <v>45545</v>
      </c>
      <c r="C444" s="53" t="str">
        <f>IF(ISERROR(VLOOKUP(B444,Оп17_BYN→USD!$C$3:$C$19,1,0)),"Нет","Да")</f>
        <v>Нет</v>
      </c>
      <c r="D444" s="54">
        <f t="shared" si="12"/>
        <v>366</v>
      </c>
      <c r="E444" s="55">
        <f>('Все выпуски'!$D$4*'Все выпуски'!$D$8)*((VLOOKUP(IF(C444="Нет",VLOOKUP(A444,Оп17_BYN→USD!$A$2:$C$19,3,0),VLOOKUP((A444-1),Оп17_BYN→USD!$A$2:$C$19,3,0)),$B$2:$G$1505,5,0)-VLOOKUP(B444,$B$2:$G$1505,5,0))/365+(VLOOKUP(IF(C444="Нет",VLOOKUP(A444,Оп17_BYN→USD!$A$2:$C$19,3,0),VLOOKUP((A444-1),Оп17_BYN→USD!$A$2:$C$19,3,0)),$B$2:$G$1505,6,0)-VLOOKUP(B444,$B$2:$G$1505,6,0))/366)</f>
        <v>1.5539674617495483</v>
      </c>
      <c r="F444" s="54">
        <f>COUNTIF(D445:$D$1505,365)</f>
        <v>949</v>
      </c>
      <c r="G444" s="54">
        <f>COUNTIF(D445:$D$1505,366)</f>
        <v>112</v>
      </c>
      <c r="H444" s="50"/>
    </row>
    <row r="445" spans="1:8" x14ac:dyDescent="0.25">
      <c r="A445" s="54">
        <f>COUNTIF($C$3:C445,"Да")</f>
        <v>5</v>
      </c>
      <c r="B445" s="53">
        <f t="shared" si="13"/>
        <v>45546</v>
      </c>
      <c r="C445" s="53" t="str">
        <f>IF(ISERROR(VLOOKUP(B445,Оп17_BYN→USD!$C$3:$C$19,1,0)),"Нет","Да")</f>
        <v>Нет</v>
      </c>
      <c r="D445" s="54">
        <f t="shared" si="12"/>
        <v>366</v>
      </c>
      <c r="E445" s="55">
        <f>('Все выпуски'!$D$4*'Все выпуски'!$D$8)*((VLOOKUP(IF(C445="Нет",VLOOKUP(A445,Оп17_BYN→USD!$A$2:$C$19,3,0),VLOOKUP((A445-1),Оп17_BYN→USD!$A$2:$C$19,3,0)),$B$2:$G$1505,5,0)-VLOOKUP(B445,$B$2:$G$1505,5,0))/365+(VLOOKUP(IF(C445="Нет",VLOOKUP(A445,Оп17_BYN→USD!$A$2:$C$19,3,0),VLOOKUP((A445-1),Оп17_BYN→USD!$A$2:$C$19,3,0)),$B$2:$G$1505,6,0)-VLOOKUP(B445,$B$2:$G$1505,6,0))/366)</f>
        <v>1.5996723870951228</v>
      </c>
      <c r="F445" s="54">
        <f>COUNTIF(D446:$D$1505,365)</f>
        <v>949</v>
      </c>
      <c r="G445" s="54">
        <f>COUNTIF(D446:$D$1505,366)</f>
        <v>111</v>
      </c>
      <c r="H445" s="50"/>
    </row>
    <row r="446" spans="1:8" x14ac:dyDescent="0.25">
      <c r="A446" s="54">
        <f>COUNTIF($C$3:C446,"Да")</f>
        <v>5</v>
      </c>
      <c r="B446" s="53">
        <f t="shared" si="13"/>
        <v>45547</v>
      </c>
      <c r="C446" s="53" t="str">
        <f>IF(ISERROR(VLOOKUP(B446,Оп17_BYN→USD!$C$3:$C$19,1,0)),"Нет","Да")</f>
        <v>Нет</v>
      </c>
      <c r="D446" s="54">
        <f t="shared" si="12"/>
        <v>366</v>
      </c>
      <c r="E446" s="55">
        <f>('Все выпуски'!$D$4*'Все выпуски'!$D$8)*((VLOOKUP(IF(C446="Нет",VLOOKUP(A446,Оп17_BYN→USD!$A$2:$C$19,3,0),VLOOKUP((A446-1),Оп17_BYN→USD!$A$2:$C$19,3,0)),$B$2:$G$1505,5,0)-VLOOKUP(B446,$B$2:$G$1505,5,0))/365+(VLOOKUP(IF(C446="Нет",VLOOKUP(A446,Оп17_BYN→USD!$A$2:$C$19,3,0),VLOOKUP((A446-1),Оп17_BYN→USD!$A$2:$C$19,3,0)),$B$2:$G$1505,6,0)-VLOOKUP(B446,$B$2:$G$1505,6,0))/366)</f>
        <v>1.6453773124406978</v>
      </c>
      <c r="F446" s="54">
        <f>COUNTIF(D447:$D$1505,365)</f>
        <v>949</v>
      </c>
      <c r="G446" s="54">
        <f>COUNTIF(D447:$D$1505,366)</f>
        <v>110</v>
      </c>
      <c r="H446" s="50"/>
    </row>
    <row r="447" spans="1:8" x14ac:dyDescent="0.25">
      <c r="A447" s="54">
        <f>COUNTIF($C$3:C447,"Да")</f>
        <v>5</v>
      </c>
      <c r="B447" s="53">
        <f t="shared" si="13"/>
        <v>45548</v>
      </c>
      <c r="C447" s="53" t="str">
        <f>IF(ISERROR(VLOOKUP(B447,Оп17_BYN→USD!$C$3:$C$19,1,0)),"Нет","Да")</f>
        <v>Нет</v>
      </c>
      <c r="D447" s="54">
        <f t="shared" si="12"/>
        <v>366</v>
      </c>
      <c r="E447" s="55">
        <f>('Все выпуски'!$D$4*'Все выпуски'!$D$8)*((VLOOKUP(IF(C447="Нет",VLOOKUP(A447,Оп17_BYN→USD!$A$2:$C$19,3,0),VLOOKUP((A447-1),Оп17_BYN→USD!$A$2:$C$19,3,0)),$B$2:$G$1505,5,0)-VLOOKUP(B447,$B$2:$G$1505,5,0))/365+(VLOOKUP(IF(C447="Нет",VLOOKUP(A447,Оп17_BYN→USD!$A$2:$C$19,3,0),VLOOKUP((A447-1),Оп17_BYN→USD!$A$2:$C$19,3,0)),$B$2:$G$1505,6,0)-VLOOKUP(B447,$B$2:$G$1505,6,0))/366)</f>
        <v>1.6910822377862729</v>
      </c>
      <c r="F447" s="54">
        <f>COUNTIF(D448:$D$1505,365)</f>
        <v>949</v>
      </c>
      <c r="G447" s="54">
        <f>COUNTIF(D448:$D$1505,366)</f>
        <v>109</v>
      </c>
      <c r="H447" s="50"/>
    </row>
    <row r="448" spans="1:8" x14ac:dyDescent="0.25">
      <c r="A448" s="54">
        <f>COUNTIF($C$3:C448,"Да")</f>
        <v>5</v>
      </c>
      <c r="B448" s="53">
        <f t="shared" si="13"/>
        <v>45549</v>
      </c>
      <c r="C448" s="53" t="str">
        <f>IF(ISERROR(VLOOKUP(B448,Оп17_BYN→USD!$C$3:$C$19,1,0)),"Нет","Да")</f>
        <v>Нет</v>
      </c>
      <c r="D448" s="54">
        <f t="shared" si="12"/>
        <v>366</v>
      </c>
      <c r="E448" s="55">
        <f>('Все выпуски'!$D$4*'Все выпуски'!$D$8)*((VLOOKUP(IF(C448="Нет",VLOOKUP(A448,Оп17_BYN→USD!$A$2:$C$19,3,0),VLOOKUP((A448-1),Оп17_BYN→USD!$A$2:$C$19,3,0)),$B$2:$G$1505,5,0)-VLOOKUP(B448,$B$2:$G$1505,5,0))/365+(VLOOKUP(IF(C448="Нет",VLOOKUP(A448,Оп17_BYN→USD!$A$2:$C$19,3,0),VLOOKUP((A448-1),Оп17_BYN→USD!$A$2:$C$19,3,0)),$B$2:$G$1505,6,0)-VLOOKUP(B448,$B$2:$G$1505,6,0))/366)</f>
        <v>1.7367871631318479</v>
      </c>
      <c r="F448" s="54">
        <f>COUNTIF(D449:$D$1505,365)</f>
        <v>949</v>
      </c>
      <c r="G448" s="54">
        <f>COUNTIF(D449:$D$1505,366)</f>
        <v>108</v>
      </c>
      <c r="H448" s="50"/>
    </row>
    <row r="449" spans="1:8" x14ac:dyDescent="0.25">
      <c r="A449" s="54">
        <f>COUNTIF($C$3:C449,"Да")</f>
        <v>5</v>
      </c>
      <c r="B449" s="53">
        <f t="shared" si="13"/>
        <v>45550</v>
      </c>
      <c r="C449" s="53" t="str">
        <f>IF(ISERROR(VLOOKUP(B449,Оп17_BYN→USD!$C$3:$C$19,1,0)),"Нет","Да")</f>
        <v>Нет</v>
      </c>
      <c r="D449" s="54">
        <f t="shared" si="12"/>
        <v>366</v>
      </c>
      <c r="E449" s="55">
        <f>('Все выпуски'!$D$4*'Все выпуски'!$D$8)*((VLOOKUP(IF(C449="Нет",VLOOKUP(A449,Оп17_BYN→USD!$A$2:$C$19,3,0),VLOOKUP((A449-1),Оп17_BYN→USD!$A$2:$C$19,3,0)),$B$2:$G$1505,5,0)-VLOOKUP(B449,$B$2:$G$1505,5,0))/365+(VLOOKUP(IF(C449="Нет",VLOOKUP(A449,Оп17_BYN→USD!$A$2:$C$19,3,0),VLOOKUP((A449-1),Оп17_BYN→USD!$A$2:$C$19,3,0)),$B$2:$G$1505,6,0)-VLOOKUP(B449,$B$2:$G$1505,6,0))/366)</f>
        <v>1.7824920884774227</v>
      </c>
      <c r="F449" s="54">
        <f>COUNTIF(D450:$D$1505,365)</f>
        <v>949</v>
      </c>
      <c r="G449" s="54">
        <f>COUNTIF(D450:$D$1505,366)</f>
        <v>107</v>
      </c>
      <c r="H449" s="50"/>
    </row>
    <row r="450" spans="1:8" x14ac:dyDescent="0.25">
      <c r="A450" s="54">
        <f>COUNTIF($C$3:C450,"Да")</f>
        <v>5</v>
      </c>
      <c r="B450" s="53">
        <f t="shared" si="13"/>
        <v>45551</v>
      </c>
      <c r="C450" s="53" t="str">
        <f>IF(ISERROR(VLOOKUP(B450,Оп17_BYN→USD!$C$3:$C$19,1,0)),"Нет","Да")</f>
        <v>Нет</v>
      </c>
      <c r="D450" s="54">
        <f t="shared" si="12"/>
        <v>366</v>
      </c>
      <c r="E450" s="55">
        <f>('Все выпуски'!$D$4*'Все выпуски'!$D$8)*((VLOOKUP(IF(C450="Нет",VLOOKUP(A450,Оп17_BYN→USD!$A$2:$C$19,3,0),VLOOKUP((A450-1),Оп17_BYN→USD!$A$2:$C$19,3,0)),$B$2:$G$1505,5,0)-VLOOKUP(B450,$B$2:$G$1505,5,0))/365+(VLOOKUP(IF(C450="Нет",VLOOKUP(A450,Оп17_BYN→USD!$A$2:$C$19,3,0),VLOOKUP((A450-1),Оп17_BYN→USD!$A$2:$C$19,3,0)),$B$2:$G$1505,6,0)-VLOOKUP(B450,$B$2:$G$1505,6,0))/366)</f>
        <v>1.8281970138229977</v>
      </c>
      <c r="F450" s="54">
        <f>COUNTIF(D451:$D$1505,365)</f>
        <v>949</v>
      </c>
      <c r="G450" s="54">
        <f>COUNTIF(D451:$D$1505,366)</f>
        <v>106</v>
      </c>
      <c r="H450" s="50"/>
    </row>
    <row r="451" spans="1:8" x14ac:dyDescent="0.25">
      <c r="A451" s="54">
        <f>COUNTIF($C$3:C451,"Да")</f>
        <v>5</v>
      </c>
      <c r="B451" s="53">
        <f t="shared" si="13"/>
        <v>45552</v>
      </c>
      <c r="C451" s="53" t="str">
        <f>IF(ISERROR(VLOOKUP(B451,Оп17_BYN→USD!$C$3:$C$19,1,0)),"Нет","Да")</f>
        <v>Нет</v>
      </c>
      <c r="D451" s="54">
        <f t="shared" si="12"/>
        <v>366</v>
      </c>
      <c r="E451" s="55">
        <f>('Все выпуски'!$D$4*'Все выпуски'!$D$8)*((VLOOKUP(IF(C451="Нет",VLOOKUP(A451,Оп17_BYN→USD!$A$2:$C$19,3,0),VLOOKUP((A451-1),Оп17_BYN→USD!$A$2:$C$19,3,0)),$B$2:$G$1505,5,0)-VLOOKUP(B451,$B$2:$G$1505,5,0))/365+(VLOOKUP(IF(C451="Нет",VLOOKUP(A451,Оп17_BYN→USD!$A$2:$C$19,3,0),VLOOKUP((A451-1),Оп17_BYN→USD!$A$2:$C$19,3,0)),$B$2:$G$1505,6,0)-VLOOKUP(B451,$B$2:$G$1505,6,0))/366)</f>
        <v>1.8739019391685727</v>
      </c>
      <c r="F451" s="54">
        <f>COUNTIF(D452:$D$1505,365)</f>
        <v>949</v>
      </c>
      <c r="G451" s="54">
        <f>COUNTIF(D452:$D$1505,366)</f>
        <v>105</v>
      </c>
      <c r="H451" s="50"/>
    </row>
    <row r="452" spans="1:8" x14ac:dyDescent="0.25">
      <c r="A452" s="54">
        <f>COUNTIF($C$3:C452,"Да")</f>
        <v>5</v>
      </c>
      <c r="B452" s="53">
        <f t="shared" si="13"/>
        <v>45553</v>
      </c>
      <c r="C452" s="53" t="str">
        <f>IF(ISERROR(VLOOKUP(B452,Оп17_BYN→USD!$C$3:$C$19,1,0)),"Нет","Да")</f>
        <v>Нет</v>
      </c>
      <c r="D452" s="54">
        <f t="shared" ref="D452:D515" si="14">IF(MOD(YEAR(B452),4)=0,366,365)</f>
        <v>366</v>
      </c>
      <c r="E452" s="55">
        <f>('Все выпуски'!$D$4*'Все выпуски'!$D$8)*((VLOOKUP(IF(C452="Нет",VLOOKUP(A452,Оп17_BYN→USD!$A$2:$C$19,3,0),VLOOKUP((A452-1),Оп17_BYN→USD!$A$2:$C$19,3,0)),$B$2:$G$1505,5,0)-VLOOKUP(B452,$B$2:$G$1505,5,0))/365+(VLOOKUP(IF(C452="Нет",VLOOKUP(A452,Оп17_BYN→USD!$A$2:$C$19,3,0),VLOOKUP((A452-1),Оп17_BYN→USD!$A$2:$C$19,3,0)),$B$2:$G$1505,6,0)-VLOOKUP(B452,$B$2:$G$1505,6,0))/366)</f>
        <v>1.9196068645141477</v>
      </c>
      <c r="F452" s="54">
        <f>COUNTIF(D453:$D$1505,365)</f>
        <v>949</v>
      </c>
      <c r="G452" s="54">
        <f>COUNTIF(D453:$D$1505,366)</f>
        <v>104</v>
      </c>
      <c r="H452" s="50"/>
    </row>
    <row r="453" spans="1:8" x14ac:dyDescent="0.25">
      <c r="A453" s="54">
        <f>COUNTIF($C$3:C453,"Да")</f>
        <v>5</v>
      </c>
      <c r="B453" s="53">
        <f t="shared" ref="B453:B516" si="15">B452+1</f>
        <v>45554</v>
      </c>
      <c r="C453" s="53" t="str">
        <f>IF(ISERROR(VLOOKUP(B453,Оп17_BYN→USD!$C$3:$C$19,1,0)),"Нет","Да")</f>
        <v>Нет</v>
      </c>
      <c r="D453" s="54">
        <f t="shared" si="14"/>
        <v>366</v>
      </c>
      <c r="E453" s="55">
        <f>('Все выпуски'!$D$4*'Все выпуски'!$D$8)*((VLOOKUP(IF(C453="Нет",VLOOKUP(A453,Оп17_BYN→USD!$A$2:$C$19,3,0),VLOOKUP((A453-1),Оп17_BYN→USD!$A$2:$C$19,3,0)),$B$2:$G$1505,5,0)-VLOOKUP(B453,$B$2:$G$1505,5,0))/365+(VLOOKUP(IF(C453="Нет",VLOOKUP(A453,Оп17_BYN→USD!$A$2:$C$19,3,0),VLOOKUP((A453-1),Оп17_BYN→USD!$A$2:$C$19,3,0)),$B$2:$G$1505,6,0)-VLOOKUP(B453,$B$2:$G$1505,6,0))/366)</f>
        <v>1.9653117898597225</v>
      </c>
      <c r="F453" s="54">
        <f>COUNTIF(D454:$D$1505,365)</f>
        <v>949</v>
      </c>
      <c r="G453" s="54">
        <f>COUNTIF(D454:$D$1505,366)</f>
        <v>103</v>
      </c>
      <c r="H453" s="50"/>
    </row>
    <row r="454" spans="1:8" x14ac:dyDescent="0.25">
      <c r="A454" s="54">
        <f>COUNTIF($C$3:C454,"Да")</f>
        <v>5</v>
      </c>
      <c r="B454" s="53">
        <f t="shared" si="15"/>
        <v>45555</v>
      </c>
      <c r="C454" s="53" t="str">
        <f>IF(ISERROR(VLOOKUP(B454,Оп17_BYN→USD!$C$3:$C$19,1,0)),"Нет","Да")</f>
        <v>Нет</v>
      </c>
      <c r="D454" s="54">
        <f t="shared" si="14"/>
        <v>366</v>
      </c>
      <c r="E454" s="55">
        <f>('Все выпуски'!$D$4*'Все выпуски'!$D$8)*((VLOOKUP(IF(C454="Нет",VLOOKUP(A454,Оп17_BYN→USD!$A$2:$C$19,3,0),VLOOKUP((A454-1),Оп17_BYN→USD!$A$2:$C$19,3,0)),$B$2:$G$1505,5,0)-VLOOKUP(B454,$B$2:$G$1505,5,0))/365+(VLOOKUP(IF(C454="Нет",VLOOKUP(A454,Оп17_BYN→USD!$A$2:$C$19,3,0),VLOOKUP((A454-1),Оп17_BYN→USD!$A$2:$C$19,3,0)),$B$2:$G$1505,6,0)-VLOOKUP(B454,$B$2:$G$1505,6,0))/366)</f>
        <v>2.0110167152052973</v>
      </c>
      <c r="F454" s="54">
        <f>COUNTIF(D455:$D$1505,365)</f>
        <v>949</v>
      </c>
      <c r="G454" s="54">
        <f>COUNTIF(D455:$D$1505,366)</f>
        <v>102</v>
      </c>
      <c r="H454" s="50"/>
    </row>
    <row r="455" spans="1:8" x14ac:dyDescent="0.25">
      <c r="A455" s="54">
        <f>COUNTIF($C$3:C455,"Да")</f>
        <v>5</v>
      </c>
      <c r="B455" s="53">
        <f t="shared" si="15"/>
        <v>45556</v>
      </c>
      <c r="C455" s="53" t="str">
        <f>IF(ISERROR(VLOOKUP(B455,Оп17_BYN→USD!$C$3:$C$19,1,0)),"Нет","Да")</f>
        <v>Нет</v>
      </c>
      <c r="D455" s="54">
        <f t="shared" si="14"/>
        <v>366</v>
      </c>
      <c r="E455" s="55">
        <f>('Все выпуски'!$D$4*'Все выпуски'!$D$8)*((VLOOKUP(IF(C455="Нет",VLOOKUP(A455,Оп17_BYN→USD!$A$2:$C$19,3,0),VLOOKUP((A455-1),Оп17_BYN→USD!$A$2:$C$19,3,0)),$B$2:$G$1505,5,0)-VLOOKUP(B455,$B$2:$G$1505,5,0))/365+(VLOOKUP(IF(C455="Нет",VLOOKUP(A455,Оп17_BYN→USD!$A$2:$C$19,3,0),VLOOKUP((A455-1),Оп17_BYN→USD!$A$2:$C$19,3,0)),$B$2:$G$1505,6,0)-VLOOKUP(B455,$B$2:$G$1505,6,0))/366)</f>
        <v>2.0567216405508724</v>
      </c>
      <c r="F455" s="54">
        <f>COUNTIF(D456:$D$1505,365)</f>
        <v>949</v>
      </c>
      <c r="G455" s="54">
        <f>COUNTIF(D456:$D$1505,366)</f>
        <v>101</v>
      </c>
      <c r="H455" s="50"/>
    </row>
    <row r="456" spans="1:8" x14ac:dyDescent="0.25">
      <c r="A456" s="54">
        <f>COUNTIF($C$3:C456,"Да")</f>
        <v>5</v>
      </c>
      <c r="B456" s="53">
        <f t="shared" si="15"/>
        <v>45557</v>
      </c>
      <c r="C456" s="53" t="str">
        <f>IF(ISERROR(VLOOKUP(B456,Оп17_BYN→USD!$C$3:$C$19,1,0)),"Нет","Да")</f>
        <v>Нет</v>
      </c>
      <c r="D456" s="54">
        <f t="shared" si="14"/>
        <v>366</v>
      </c>
      <c r="E456" s="55">
        <f>('Все выпуски'!$D$4*'Все выпуски'!$D$8)*((VLOOKUP(IF(C456="Нет",VLOOKUP(A456,Оп17_BYN→USD!$A$2:$C$19,3,0),VLOOKUP((A456-1),Оп17_BYN→USD!$A$2:$C$19,3,0)),$B$2:$G$1505,5,0)-VLOOKUP(B456,$B$2:$G$1505,5,0))/365+(VLOOKUP(IF(C456="Нет",VLOOKUP(A456,Оп17_BYN→USD!$A$2:$C$19,3,0),VLOOKUP((A456-1),Оп17_BYN→USD!$A$2:$C$19,3,0)),$B$2:$G$1505,6,0)-VLOOKUP(B456,$B$2:$G$1505,6,0))/366)</f>
        <v>2.1024265658964474</v>
      </c>
      <c r="F456" s="54">
        <f>COUNTIF(D457:$D$1505,365)</f>
        <v>949</v>
      </c>
      <c r="G456" s="54">
        <f>COUNTIF(D457:$D$1505,366)</f>
        <v>100</v>
      </c>
      <c r="H456" s="50"/>
    </row>
    <row r="457" spans="1:8" x14ac:dyDescent="0.25">
      <c r="A457" s="54">
        <f>COUNTIF($C$3:C457,"Да")</f>
        <v>5</v>
      </c>
      <c r="B457" s="53">
        <f t="shared" si="15"/>
        <v>45558</v>
      </c>
      <c r="C457" s="53" t="str">
        <f>IF(ISERROR(VLOOKUP(B457,Оп17_BYN→USD!$C$3:$C$19,1,0)),"Нет","Да")</f>
        <v>Нет</v>
      </c>
      <c r="D457" s="54">
        <f t="shared" si="14"/>
        <v>366</v>
      </c>
      <c r="E457" s="55">
        <f>('Все выпуски'!$D$4*'Все выпуски'!$D$8)*((VLOOKUP(IF(C457="Нет",VLOOKUP(A457,Оп17_BYN→USD!$A$2:$C$19,3,0),VLOOKUP((A457-1),Оп17_BYN→USD!$A$2:$C$19,3,0)),$B$2:$G$1505,5,0)-VLOOKUP(B457,$B$2:$G$1505,5,0))/365+(VLOOKUP(IF(C457="Нет",VLOOKUP(A457,Оп17_BYN→USD!$A$2:$C$19,3,0),VLOOKUP((A457-1),Оп17_BYN→USD!$A$2:$C$19,3,0)),$B$2:$G$1505,6,0)-VLOOKUP(B457,$B$2:$G$1505,6,0))/366)</f>
        <v>2.1481314912420224</v>
      </c>
      <c r="F457" s="54">
        <f>COUNTIF(D458:$D$1505,365)</f>
        <v>949</v>
      </c>
      <c r="G457" s="54">
        <f>COUNTIF(D458:$D$1505,366)</f>
        <v>99</v>
      </c>
      <c r="H457" s="50"/>
    </row>
    <row r="458" spans="1:8" x14ac:dyDescent="0.25">
      <c r="A458" s="54">
        <f>COUNTIF($C$3:C458,"Да")</f>
        <v>5</v>
      </c>
      <c r="B458" s="53">
        <f t="shared" si="15"/>
        <v>45559</v>
      </c>
      <c r="C458" s="53" t="str">
        <f>IF(ISERROR(VLOOKUP(B458,Оп17_BYN→USD!$C$3:$C$19,1,0)),"Нет","Да")</f>
        <v>Нет</v>
      </c>
      <c r="D458" s="54">
        <f t="shared" si="14"/>
        <v>366</v>
      </c>
      <c r="E458" s="55">
        <f>('Все выпуски'!$D$4*'Все выпуски'!$D$8)*((VLOOKUP(IF(C458="Нет",VLOOKUP(A458,Оп17_BYN→USD!$A$2:$C$19,3,0),VLOOKUP((A458-1),Оп17_BYN→USD!$A$2:$C$19,3,0)),$B$2:$G$1505,5,0)-VLOOKUP(B458,$B$2:$G$1505,5,0))/365+(VLOOKUP(IF(C458="Нет",VLOOKUP(A458,Оп17_BYN→USD!$A$2:$C$19,3,0),VLOOKUP((A458-1),Оп17_BYN→USD!$A$2:$C$19,3,0)),$B$2:$G$1505,6,0)-VLOOKUP(B458,$B$2:$G$1505,6,0))/366)</f>
        <v>2.1938364165875974</v>
      </c>
      <c r="F458" s="54">
        <f>COUNTIF(D459:$D$1505,365)</f>
        <v>949</v>
      </c>
      <c r="G458" s="54">
        <f>COUNTIF(D459:$D$1505,366)</f>
        <v>98</v>
      </c>
      <c r="H458" s="50"/>
    </row>
    <row r="459" spans="1:8" x14ac:dyDescent="0.25">
      <c r="A459" s="54">
        <f>COUNTIF($C$3:C459,"Да")</f>
        <v>5</v>
      </c>
      <c r="B459" s="53">
        <f t="shared" si="15"/>
        <v>45560</v>
      </c>
      <c r="C459" s="53" t="str">
        <f>IF(ISERROR(VLOOKUP(B459,Оп17_BYN→USD!$C$3:$C$19,1,0)),"Нет","Да")</f>
        <v>Нет</v>
      </c>
      <c r="D459" s="54">
        <f t="shared" si="14"/>
        <v>366</v>
      </c>
      <c r="E459" s="55">
        <f>('Все выпуски'!$D$4*'Все выпуски'!$D$8)*((VLOOKUP(IF(C459="Нет",VLOOKUP(A459,Оп17_BYN→USD!$A$2:$C$19,3,0),VLOOKUP((A459-1),Оп17_BYN→USD!$A$2:$C$19,3,0)),$B$2:$G$1505,5,0)-VLOOKUP(B459,$B$2:$G$1505,5,0))/365+(VLOOKUP(IF(C459="Нет",VLOOKUP(A459,Оп17_BYN→USD!$A$2:$C$19,3,0),VLOOKUP((A459-1),Оп17_BYN→USD!$A$2:$C$19,3,0)),$B$2:$G$1505,6,0)-VLOOKUP(B459,$B$2:$G$1505,6,0))/366)</f>
        <v>2.2395413419331724</v>
      </c>
      <c r="F459" s="54">
        <f>COUNTIF(D460:$D$1505,365)</f>
        <v>949</v>
      </c>
      <c r="G459" s="54">
        <f>COUNTIF(D460:$D$1505,366)</f>
        <v>97</v>
      </c>
      <c r="H459" s="50"/>
    </row>
    <row r="460" spans="1:8" x14ac:dyDescent="0.25">
      <c r="A460" s="54">
        <f>COUNTIF($C$3:C460,"Да")</f>
        <v>5</v>
      </c>
      <c r="B460" s="53">
        <f t="shared" si="15"/>
        <v>45561</v>
      </c>
      <c r="C460" s="53" t="str">
        <f>IF(ISERROR(VLOOKUP(B460,Оп17_BYN→USD!$C$3:$C$19,1,0)),"Нет","Да")</f>
        <v>Нет</v>
      </c>
      <c r="D460" s="54">
        <f t="shared" si="14"/>
        <v>366</v>
      </c>
      <c r="E460" s="55">
        <f>('Все выпуски'!$D$4*'Все выпуски'!$D$8)*((VLOOKUP(IF(C460="Нет",VLOOKUP(A460,Оп17_BYN→USD!$A$2:$C$19,3,0),VLOOKUP((A460-1),Оп17_BYN→USD!$A$2:$C$19,3,0)),$B$2:$G$1505,5,0)-VLOOKUP(B460,$B$2:$G$1505,5,0))/365+(VLOOKUP(IF(C460="Нет",VLOOKUP(A460,Оп17_BYN→USD!$A$2:$C$19,3,0),VLOOKUP((A460-1),Оп17_BYN→USD!$A$2:$C$19,3,0)),$B$2:$G$1505,6,0)-VLOOKUP(B460,$B$2:$G$1505,6,0))/366)</f>
        <v>2.2852462672787475</v>
      </c>
      <c r="F460" s="54">
        <f>COUNTIF(D461:$D$1505,365)</f>
        <v>949</v>
      </c>
      <c r="G460" s="54">
        <f>COUNTIF(D461:$D$1505,366)</f>
        <v>96</v>
      </c>
      <c r="H460" s="50"/>
    </row>
    <row r="461" spans="1:8" x14ac:dyDescent="0.25">
      <c r="A461" s="54">
        <f>COUNTIF($C$3:C461,"Да")</f>
        <v>5</v>
      </c>
      <c r="B461" s="53">
        <f t="shared" si="15"/>
        <v>45562</v>
      </c>
      <c r="C461" s="53" t="str">
        <f>IF(ISERROR(VLOOKUP(B461,Оп17_BYN→USD!$C$3:$C$19,1,0)),"Нет","Да")</f>
        <v>Нет</v>
      </c>
      <c r="D461" s="54">
        <f t="shared" si="14"/>
        <v>366</v>
      </c>
      <c r="E461" s="55">
        <f>('Все выпуски'!$D$4*'Все выпуски'!$D$8)*((VLOOKUP(IF(C461="Нет",VLOOKUP(A461,Оп17_BYN→USD!$A$2:$C$19,3,0),VLOOKUP((A461-1),Оп17_BYN→USD!$A$2:$C$19,3,0)),$B$2:$G$1505,5,0)-VLOOKUP(B461,$B$2:$G$1505,5,0))/365+(VLOOKUP(IF(C461="Нет",VLOOKUP(A461,Оп17_BYN→USD!$A$2:$C$19,3,0),VLOOKUP((A461-1),Оп17_BYN→USD!$A$2:$C$19,3,0)),$B$2:$G$1505,6,0)-VLOOKUP(B461,$B$2:$G$1505,6,0))/366)</f>
        <v>2.330951192624322</v>
      </c>
      <c r="F461" s="54">
        <f>COUNTIF(D462:$D$1505,365)</f>
        <v>949</v>
      </c>
      <c r="G461" s="54">
        <f>COUNTIF(D462:$D$1505,366)</f>
        <v>95</v>
      </c>
      <c r="H461" s="50"/>
    </row>
    <row r="462" spans="1:8" x14ac:dyDescent="0.25">
      <c r="A462" s="54">
        <f>COUNTIF($C$3:C462,"Да")</f>
        <v>5</v>
      </c>
      <c r="B462" s="53">
        <f t="shared" si="15"/>
        <v>45563</v>
      </c>
      <c r="C462" s="53" t="str">
        <f>IF(ISERROR(VLOOKUP(B462,Оп17_BYN→USD!$C$3:$C$19,1,0)),"Нет","Да")</f>
        <v>Нет</v>
      </c>
      <c r="D462" s="54">
        <f t="shared" si="14"/>
        <v>366</v>
      </c>
      <c r="E462" s="55">
        <f>('Все выпуски'!$D$4*'Все выпуски'!$D$8)*((VLOOKUP(IF(C462="Нет",VLOOKUP(A462,Оп17_BYN→USD!$A$2:$C$19,3,0),VLOOKUP((A462-1),Оп17_BYN→USD!$A$2:$C$19,3,0)),$B$2:$G$1505,5,0)-VLOOKUP(B462,$B$2:$G$1505,5,0))/365+(VLOOKUP(IF(C462="Нет",VLOOKUP(A462,Оп17_BYN→USD!$A$2:$C$19,3,0),VLOOKUP((A462-1),Оп17_BYN→USD!$A$2:$C$19,3,0)),$B$2:$G$1505,6,0)-VLOOKUP(B462,$B$2:$G$1505,6,0))/366)</f>
        <v>2.3766561179698971</v>
      </c>
      <c r="F462" s="54">
        <f>COUNTIF(D463:$D$1505,365)</f>
        <v>949</v>
      </c>
      <c r="G462" s="54">
        <f>COUNTIF(D463:$D$1505,366)</f>
        <v>94</v>
      </c>
      <c r="H462" s="50"/>
    </row>
    <row r="463" spans="1:8" x14ac:dyDescent="0.25">
      <c r="A463" s="54">
        <f>COUNTIF($C$3:C463,"Да")</f>
        <v>5</v>
      </c>
      <c r="B463" s="53">
        <f t="shared" si="15"/>
        <v>45564</v>
      </c>
      <c r="C463" s="53" t="str">
        <f>IF(ISERROR(VLOOKUP(B463,Оп17_BYN→USD!$C$3:$C$19,1,0)),"Нет","Да")</f>
        <v>Нет</v>
      </c>
      <c r="D463" s="54">
        <f t="shared" si="14"/>
        <v>366</v>
      </c>
      <c r="E463" s="55">
        <f>('Все выпуски'!$D$4*'Все выпуски'!$D$8)*((VLOOKUP(IF(C463="Нет",VLOOKUP(A463,Оп17_BYN→USD!$A$2:$C$19,3,0),VLOOKUP((A463-1),Оп17_BYN→USD!$A$2:$C$19,3,0)),$B$2:$G$1505,5,0)-VLOOKUP(B463,$B$2:$G$1505,5,0))/365+(VLOOKUP(IF(C463="Нет",VLOOKUP(A463,Оп17_BYN→USD!$A$2:$C$19,3,0),VLOOKUP((A463-1),Оп17_BYN→USD!$A$2:$C$19,3,0)),$B$2:$G$1505,6,0)-VLOOKUP(B463,$B$2:$G$1505,6,0))/366)</f>
        <v>2.4223610433154721</v>
      </c>
      <c r="F463" s="54">
        <f>COUNTIF(D464:$D$1505,365)</f>
        <v>949</v>
      </c>
      <c r="G463" s="54">
        <f>COUNTIF(D464:$D$1505,366)</f>
        <v>93</v>
      </c>
      <c r="H463" s="50"/>
    </row>
    <row r="464" spans="1:8" x14ac:dyDescent="0.25">
      <c r="A464" s="54">
        <f>COUNTIF($C$3:C464,"Да")</f>
        <v>5</v>
      </c>
      <c r="B464" s="53">
        <f t="shared" si="15"/>
        <v>45565</v>
      </c>
      <c r="C464" s="53" t="str">
        <f>IF(ISERROR(VLOOKUP(B464,Оп17_BYN→USD!$C$3:$C$19,1,0)),"Нет","Да")</f>
        <v>Нет</v>
      </c>
      <c r="D464" s="54">
        <f t="shared" si="14"/>
        <v>366</v>
      </c>
      <c r="E464" s="55">
        <f>('Все выпуски'!$D$4*'Все выпуски'!$D$8)*((VLOOKUP(IF(C464="Нет",VLOOKUP(A464,Оп17_BYN→USD!$A$2:$C$19,3,0),VLOOKUP((A464-1),Оп17_BYN→USD!$A$2:$C$19,3,0)),$B$2:$G$1505,5,0)-VLOOKUP(B464,$B$2:$G$1505,5,0))/365+(VLOOKUP(IF(C464="Нет",VLOOKUP(A464,Оп17_BYN→USD!$A$2:$C$19,3,0),VLOOKUP((A464-1),Оп17_BYN→USD!$A$2:$C$19,3,0)),$B$2:$G$1505,6,0)-VLOOKUP(B464,$B$2:$G$1505,6,0))/366)</f>
        <v>2.4680659686610467</v>
      </c>
      <c r="F464" s="54">
        <f>COUNTIF(D465:$D$1505,365)</f>
        <v>949</v>
      </c>
      <c r="G464" s="54">
        <f>COUNTIF(D465:$D$1505,366)</f>
        <v>92</v>
      </c>
      <c r="H464" s="50"/>
    </row>
    <row r="465" spans="1:8" x14ac:dyDescent="0.25">
      <c r="A465" s="54">
        <f>COUNTIF($C$3:C465,"Да")</f>
        <v>5</v>
      </c>
      <c r="B465" s="53">
        <f t="shared" si="15"/>
        <v>45566</v>
      </c>
      <c r="C465" s="53" t="str">
        <f>IF(ISERROR(VLOOKUP(B465,Оп17_BYN→USD!$C$3:$C$19,1,0)),"Нет","Да")</f>
        <v>Нет</v>
      </c>
      <c r="D465" s="54">
        <f t="shared" si="14"/>
        <v>366</v>
      </c>
      <c r="E465" s="55">
        <f>('Все выпуски'!$D$4*'Все выпуски'!$D$8)*((VLOOKUP(IF(C465="Нет",VLOOKUP(A465,Оп17_BYN→USD!$A$2:$C$19,3,0),VLOOKUP((A465-1),Оп17_BYN→USD!$A$2:$C$19,3,0)),$B$2:$G$1505,5,0)-VLOOKUP(B465,$B$2:$G$1505,5,0))/365+(VLOOKUP(IF(C465="Нет",VLOOKUP(A465,Оп17_BYN→USD!$A$2:$C$19,3,0),VLOOKUP((A465-1),Оп17_BYN→USD!$A$2:$C$19,3,0)),$B$2:$G$1505,6,0)-VLOOKUP(B465,$B$2:$G$1505,6,0))/366)</f>
        <v>2.5137708940066217</v>
      </c>
      <c r="F465" s="54">
        <f>COUNTIF(D466:$D$1505,365)</f>
        <v>949</v>
      </c>
      <c r="G465" s="54">
        <f>COUNTIF(D466:$D$1505,366)</f>
        <v>91</v>
      </c>
      <c r="H465" s="50"/>
    </row>
    <row r="466" spans="1:8" x14ac:dyDescent="0.25">
      <c r="A466" s="54">
        <f>COUNTIF($C$3:C466,"Да")</f>
        <v>5</v>
      </c>
      <c r="B466" s="53">
        <f t="shared" si="15"/>
        <v>45567</v>
      </c>
      <c r="C466" s="53" t="str">
        <f>IF(ISERROR(VLOOKUP(B466,Оп17_BYN→USD!$C$3:$C$19,1,0)),"Нет","Да")</f>
        <v>Нет</v>
      </c>
      <c r="D466" s="54">
        <f t="shared" si="14"/>
        <v>366</v>
      </c>
      <c r="E466" s="55">
        <f>('Все выпуски'!$D$4*'Все выпуски'!$D$8)*((VLOOKUP(IF(C466="Нет",VLOOKUP(A466,Оп17_BYN→USD!$A$2:$C$19,3,0),VLOOKUP((A466-1),Оп17_BYN→USD!$A$2:$C$19,3,0)),$B$2:$G$1505,5,0)-VLOOKUP(B466,$B$2:$G$1505,5,0))/365+(VLOOKUP(IF(C466="Нет",VLOOKUP(A466,Оп17_BYN→USD!$A$2:$C$19,3,0),VLOOKUP((A466-1),Оп17_BYN→USD!$A$2:$C$19,3,0)),$B$2:$G$1505,6,0)-VLOOKUP(B466,$B$2:$G$1505,6,0))/366)</f>
        <v>2.5594758193521967</v>
      </c>
      <c r="F466" s="54">
        <f>COUNTIF(D467:$D$1505,365)</f>
        <v>949</v>
      </c>
      <c r="G466" s="54">
        <f>COUNTIF(D467:$D$1505,366)</f>
        <v>90</v>
      </c>
      <c r="H466" s="50"/>
    </row>
    <row r="467" spans="1:8" x14ac:dyDescent="0.25">
      <c r="A467" s="54">
        <f>COUNTIF($C$3:C467,"Да")</f>
        <v>5</v>
      </c>
      <c r="B467" s="53">
        <f t="shared" si="15"/>
        <v>45568</v>
      </c>
      <c r="C467" s="53" t="str">
        <f>IF(ISERROR(VLOOKUP(B467,Оп17_BYN→USD!$C$3:$C$19,1,0)),"Нет","Да")</f>
        <v>Нет</v>
      </c>
      <c r="D467" s="54">
        <f t="shared" si="14"/>
        <v>366</v>
      </c>
      <c r="E467" s="55">
        <f>('Все выпуски'!$D$4*'Все выпуски'!$D$8)*((VLOOKUP(IF(C467="Нет",VLOOKUP(A467,Оп17_BYN→USD!$A$2:$C$19,3,0),VLOOKUP((A467-1),Оп17_BYN→USD!$A$2:$C$19,3,0)),$B$2:$G$1505,5,0)-VLOOKUP(B467,$B$2:$G$1505,5,0))/365+(VLOOKUP(IF(C467="Нет",VLOOKUP(A467,Оп17_BYN→USD!$A$2:$C$19,3,0),VLOOKUP((A467-1),Оп17_BYN→USD!$A$2:$C$19,3,0)),$B$2:$G$1505,6,0)-VLOOKUP(B467,$B$2:$G$1505,6,0))/366)</f>
        <v>2.6051807446977717</v>
      </c>
      <c r="F467" s="54">
        <f>COUNTIF(D468:$D$1505,365)</f>
        <v>949</v>
      </c>
      <c r="G467" s="54">
        <f>COUNTIF(D468:$D$1505,366)</f>
        <v>89</v>
      </c>
      <c r="H467" s="50"/>
    </row>
    <row r="468" spans="1:8" x14ac:dyDescent="0.25">
      <c r="A468" s="54">
        <f>COUNTIF($C$3:C468,"Да")</f>
        <v>5</v>
      </c>
      <c r="B468" s="53">
        <f t="shared" si="15"/>
        <v>45569</v>
      </c>
      <c r="C468" s="53" t="str">
        <f>IF(ISERROR(VLOOKUP(B468,Оп17_BYN→USD!$C$3:$C$19,1,0)),"Нет","Да")</f>
        <v>Нет</v>
      </c>
      <c r="D468" s="54">
        <f t="shared" si="14"/>
        <v>366</v>
      </c>
      <c r="E468" s="55">
        <f>('Все выпуски'!$D$4*'Все выпуски'!$D$8)*((VLOOKUP(IF(C468="Нет",VLOOKUP(A468,Оп17_BYN→USD!$A$2:$C$19,3,0),VLOOKUP((A468-1),Оп17_BYN→USD!$A$2:$C$19,3,0)),$B$2:$G$1505,5,0)-VLOOKUP(B468,$B$2:$G$1505,5,0))/365+(VLOOKUP(IF(C468="Нет",VLOOKUP(A468,Оп17_BYN→USD!$A$2:$C$19,3,0),VLOOKUP((A468-1),Оп17_BYN→USD!$A$2:$C$19,3,0)),$B$2:$G$1505,6,0)-VLOOKUP(B468,$B$2:$G$1505,6,0))/366)</f>
        <v>2.6508856700433467</v>
      </c>
      <c r="F468" s="54">
        <f>COUNTIF(D469:$D$1505,365)</f>
        <v>949</v>
      </c>
      <c r="G468" s="54">
        <f>COUNTIF(D469:$D$1505,366)</f>
        <v>88</v>
      </c>
      <c r="H468" s="50"/>
    </row>
    <row r="469" spans="1:8" x14ac:dyDescent="0.25">
      <c r="A469" s="54">
        <f>COUNTIF($C$3:C469,"Да")</f>
        <v>5</v>
      </c>
      <c r="B469" s="53">
        <f t="shared" si="15"/>
        <v>45570</v>
      </c>
      <c r="C469" s="53" t="str">
        <f>IF(ISERROR(VLOOKUP(B469,Оп17_BYN→USD!$C$3:$C$19,1,0)),"Нет","Да")</f>
        <v>Нет</v>
      </c>
      <c r="D469" s="54">
        <f t="shared" si="14"/>
        <v>366</v>
      </c>
      <c r="E469" s="55">
        <f>('Все выпуски'!$D$4*'Все выпуски'!$D$8)*((VLOOKUP(IF(C469="Нет",VLOOKUP(A469,Оп17_BYN→USD!$A$2:$C$19,3,0),VLOOKUP((A469-1),Оп17_BYN→USD!$A$2:$C$19,3,0)),$B$2:$G$1505,5,0)-VLOOKUP(B469,$B$2:$G$1505,5,0))/365+(VLOOKUP(IF(C469="Нет",VLOOKUP(A469,Оп17_BYN→USD!$A$2:$C$19,3,0),VLOOKUP((A469-1),Оп17_BYN→USD!$A$2:$C$19,3,0)),$B$2:$G$1505,6,0)-VLOOKUP(B469,$B$2:$G$1505,6,0))/366)</f>
        <v>2.6965905953889218</v>
      </c>
      <c r="F469" s="54">
        <f>COUNTIF(D470:$D$1505,365)</f>
        <v>949</v>
      </c>
      <c r="G469" s="54">
        <f>COUNTIF(D470:$D$1505,366)</f>
        <v>87</v>
      </c>
      <c r="H469" s="50"/>
    </row>
    <row r="470" spans="1:8" x14ac:dyDescent="0.25">
      <c r="A470" s="54">
        <f>COUNTIF($C$3:C470,"Да")</f>
        <v>5</v>
      </c>
      <c r="B470" s="53">
        <f t="shared" si="15"/>
        <v>45571</v>
      </c>
      <c r="C470" s="53" t="str">
        <f>IF(ISERROR(VLOOKUP(B470,Оп17_BYN→USD!$C$3:$C$19,1,0)),"Нет","Да")</f>
        <v>Нет</v>
      </c>
      <c r="D470" s="54">
        <f t="shared" si="14"/>
        <v>366</v>
      </c>
      <c r="E470" s="55">
        <f>('Все выпуски'!$D$4*'Все выпуски'!$D$8)*((VLOOKUP(IF(C470="Нет",VLOOKUP(A470,Оп17_BYN→USD!$A$2:$C$19,3,0),VLOOKUP((A470-1),Оп17_BYN→USD!$A$2:$C$19,3,0)),$B$2:$G$1505,5,0)-VLOOKUP(B470,$B$2:$G$1505,5,0))/365+(VLOOKUP(IF(C470="Нет",VLOOKUP(A470,Оп17_BYN→USD!$A$2:$C$19,3,0),VLOOKUP((A470-1),Оп17_BYN→USD!$A$2:$C$19,3,0)),$B$2:$G$1505,6,0)-VLOOKUP(B470,$B$2:$G$1505,6,0))/366)</f>
        <v>2.7422955207344963</v>
      </c>
      <c r="F470" s="54">
        <f>COUNTIF(D471:$D$1505,365)</f>
        <v>949</v>
      </c>
      <c r="G470" s="54">
        <f>COUNTIF(D471:$D$1505,366)</f>
        <v>86</v>
      </c>
      <c r="H470" s="50"/>
    </row>
    <row r="471" spans="1:8" x14ac:dyDescent="0.25">
      <c r="A471" s="54">
        <f>COUNTIF($C$3:C471,"Да")</f>
        <v>5</v>
      </c>
      <c r="B471" s="53">
        <f t="shared" si="15"/>
        <v>45572</v>
      </c>
      <c r="C471" s="53" t="str">
        <f>IF(ISERROR(VLOOKUP(B471,Оп17_BYN→USD!$C$3:$C$19,1,0)),"Нет","Да")</f>
        <v>Нет</v>
      </c>
      <c r="D471" s="54">
        <f t="shared" si="14"/>
        <v>366</v>
      </c>
      <c r="E471" s="55">
        <f>('Все выпуски'!$D$4*'Все выпуски'!$D$8)*((VLOOKUP(IF(C471="Нет",VLOOKUP(A471,Оп17_BYN→USD!$A$2:$C$19,3,0),VLOOKUP((A471-1),Оп17_BYN→USD!$A$2:$C$19,3,0)),$B$2:$G$1505,5,0)-VLOOKUP(B471,$B$2:$G$1505,5,0))/365+(VLOOKUP(IF(C471="Нет",VLOOKUP(A471,Оп17_BYN→USD!$A$2:$C$19,3,0),VLOOKUP((A471-1),Оп17_BYN→USD!$A$2:$C$19,3,0)),$B$2:$G$1505,6,0)-VLOOKUP(B471,$B$2:$G$1505,6,0))/366)</f>
        <v>2.7880004460800714</v>
      </c>
      <c r="F471" s="54">
        <f>COUNTIF(D472:$D$1505,365)</f>
        <v>949</v>
      </c>
      <c r="G471" s="54">
        <f>COUNTIF(D472:$D$1505,366)</f>
        <v>85</v>
      </c>
      <c r="H471" s="50"/>
    </row>
    <row r="472" spans="1:8" x14ac:dyDescent="0.25">
      <c r="A472" s="54">
        <f>COUNTIF($C$3:C472,"Да")</f>
        <v>5</v>
      </c>
      <c r="B472" s="53">
        <f t="shared" si="15"/>
        <v>45573</v>
      </c>
      <c r="C472" s="53" t="str">
        <f>IF(ISERROR(VLOOKUP(B472,Оп17_BYN→USD!$C$3:$C$19,1,0)),"Нет","Да")</f>
        <v>Нет</v>
      </c>
      <c r="D472" s="54">
        <f t="shared" si="14"/>
        <v>366</v>
      </c>
      <c r="E472" s="55">
        <f>('Все выпуски'!$D$4*'Все выпуски'!$D$8)*((VLOOKUP(IF(C472="Нет",VLOOKUP(A472,Оп17_BYN→USD!$A$2:$C$19,3,0),VLOOKUP((A472-1),Оп17_BYN→USD!$A$2:$C$19,3,0)),$B$2:$G$1505,5,0)-VLOOKUP(B472,$B$2:$G$1505,5,0))/365+(VLOOKUP(IF(C472="Нет",VLOOKUP(A472,Оп17_BYN→USD!$A$2:$C$19,3,0),VLOOKUP((A472-1),Оп17_BYN→USD!$A$2:$C$19,3,0)),$B$2:$G$1505,6,0)-VLOOKUP(B472,$B$2:$G$1505,6,0))/366)</f>
        <v>2.8337053714256464</v>
      </c>
      <c r="F472" s="54">
        <f>COUNTIF(D473:$D$1505,365)</f>
        <v>949</v>
      </c>
      <c r="G472" s="54">
        <f>COUNTIF(D473:$D$1505,366)</f>
        <v>84</v>
      </c>
      <c r="H472" s="50"/>
    </row>
    <row r="473" spans="1:8" x14ac:dyDescent="0.25">
      <c r="A473" s="54">
        <f>COUNTIF($C$3:C473,"Да")</f>
        <v>5</v>
      </c>
      <c r="B473" s="53">
        <f t="shared" si="15"/>
        <v>45574</v>
      </c>
      <c r="C473" s="53" t="str">
        <f>IF(ISERROR(VLOOKUP(B473,Оп17_BYN→USD!$C$3:$C$19,1,0)),"Нет","Да")</f>
        <v>Нет</v>
      </c>
      <c r="D473" s="54">
        <f t="shared" si="14"/>
        <v>366</v>
      </c>
      <c r="E473" s="55">
        <f>('Все выпуски'!$D$4*'Все выпуски'!$D$8)*((VLOOKUP(IF(C473="Нет",VLOOKUP(A473,Оп17_BYN→USD!$A$2:$C$19,3,0),VLOOKUP((A473-1),Оп17_BYN→USD!$A$2:$C$19,3,0)),$B$2:$G$1505,5,0)-VLOOKUP(B473,$B$2:$G$1505,5,0))/365+(VLOOKUP(IF(C473="Нет",VLOOKUP(A473,Оп17_BYN→USD!$A$2:$C$19,3,0),VLOOKUP((A473-1),Оп17_BYN→USD!$A$2:$C$19,3,0)),$B$2:$G$1505,6,0)-VLOOKUP(B473,$B$2:$G$1505,6,0))/366)</f>
        <v>2.8794102967712214</v>
      </c>
      <c r="F473" s="54">
        <f>COUNTIF(D474:$D$1505,365)</f>
        <v>949</v>
      </c>
      <c r="G473" s="54">
        <f>COUNTIF(D474:$D$1505,366)</f>
        <v>83</v>
      </c>
      <c r="H473" s="50"/>
    </row>
    <row r="474" spans="1:8" x14ac:dyDescent="0.25">
      <c r="A474" s="54">
        <f>COUNTIF($C$3:C474,"Да")</f>
        <v>5</v>
      </c>
      <c r="B474" s="53">
        <f t="shared" si="15"/>
        <v>45575</v>
      </c>
      <c r="C474" s="53" t="str">
        <f>IF(ISERROR(VLOOKUP(B474,Оп17_BYN→USD!$C$3:$C$19,1,0)),"Нет","Да")</f>
        <v>Нет</v>
      </c>
      <c r="D474" s="54">
        <f t="shared" si="14"/>
        <v>366</v>
      </c>
      <c r="E474" s="55">
        <f>('Все выпуски'!$D$4*'Все выпуски'!$D$8)*((VLOOKUP(IF(C474="Нет",VLOOKUP(A474,Оп17_BYN→USD!$A$2:$C$19,3,0),VLOOKUP((A474-1),Оп17_BYN→USD!$A$2:$C$19,3,0)),$B$2:$G$1505,5,0)-VLOOKUP(B474,$B$2:$G$1505,5,0))/365+(VLOOKUP(IF(C474="Нет",VLOOKUP(A474,Оп17_BYN→USD!$A$2:$C$19,3,0),VLOOKUP((A474-1),Оп17_BYN→USD!$A$2:$C$19,3,0)),$B$2:$G$1505,6,0)-VLOOKUP(B474,$B$2:$G$1505,6,0))/366)</f>
        <v>2.9251152221167964</v>
      </c>
      <c r="F474" s="54">
        <f>COUNTIF(D475:$D$1505,365)</f>
        <v>949</v>
      </c>
      <c r="G474" s="54">
        <f>COUNTIF(D475:$D$1505,366)</f>
        <v>82</v>
      </c>
      <c r="H474" s="50"/>
    </row>
    <row r="475" spans="1:8" x14ac:dyDescent="0.25">
      <c r="A475" s="54">
        <f>COUNTIF($C$3:C475,"Да")</f>
        <v>5</v>
      </c>
      <c r="B475" s="53">
        <f t="shared" si="15"/>
        <v>45576</v>
      </c>
      <c r="C475" s="53" t="str">
        <f>IF(ISERROR(VLOOKUP(B475,Оп17_BYN→USD!$C$3:$C$19,1,0)),"Нет","Да")</f>
        <v>Нет</v>
      </c>
      <c r="D475" s="54">
        <f t="shared" si="14"/>
        <v>366</v>
      </c>
      <c r="E475" s="55">
        <f>('Все выпуски'!$D$4*'Все выпуски'!$D$8)*((VLOOKUP(IF(C475="Нет",VLOOKUP(A475,Оп17_BYN→USD!$A$2:$C$19,3,0),VLOOKUP((A475-1),Оп17_BYN→USD!$A$2:$C$19,3,0)),$B$2:$G$1505,5,0)-VLOOKUP(B475,$B$2:$G$1505,5,0))/365+(VLOOKUP(IF(C475="Нет",VLOOKUP(A475,Оп17_BYN→USD!$A$2:$C$19,3,0),VLOOKUP((A475-1),Оп17_BYN→USD!$A$2:$C$19,3,0)),$B$2:$G$1505,6,0)-VLOOKUP(B475,$B$2:$G$1505,6,0))/366)</f>
        <v>2.9708201474623714</v>
      </c>
      <c r="F475" s="54">
        <f>COUNTIF(D476:$D$1505,365)</f>
        <v>949</v>
      </c>
      <c r="G475" s="54">
        <f>COUNTIF(D476:$D$1505,366)</f>
        <v>81</v>
      </c>
      <c r="H475" s="50"/>
    </row>
    <row r="476" spans="1:8" x14ac:dyDescent="0.25">
      <c r="A476" s="54">
        <f>COUNTIF($C$3:C476,"Да")</f>
        <v>5</v>
      </c>
      <c r="B476" s="53">
        <f t="shared" si="15"/>
        <v>45577</v>
      </c>
      <c r="C476" s="53" t="str">
        <f>IF(ISERROR(VLOOKUP(B476,Оп17_BYN→USD!$C$3:$C$19,1,0)),"Нет","Да")</f>
        <v>Нет</v>
      </c>
      <c r="D476" s="54">
        <f t="shared" si="14"/>
        <v>366</v>
      </c>
      <c r="E476" s="55">
        <f>('Все выпуски'!$D$4*'Все выпуски'!$D$8)*((VLOOKUP(IF(C476="Нет",VLOOKUP(A476,Оп17_BYN→USD!$A$2:$C$19,3,0),VLOOKUP((A476-1),Оп17_BYN→USD!$A$2:$C$19,3,0)),$B$2:$G$1505,5,0)-VLOOKUP(B476,$B$2:$G$1505,5,0))/365+(VLOOKUP(IF(C476="Нет",VLOOKUP(A476,Оп17_BYN→USD!$A$2:$C$19,3,0),VLOOKUP((A476-1),Оп17_BYN→USD!$A$2:$C$19,3,0)),$B$2:$G$1505,6,0)-VLOOKUP(B476,$B$2:$G$1505,6,0))/366)</f>
        <v>3.0165250728079465</v>
      </c>
      <c r="F476" s="54">
        <f>COUNTIF(D477:$D$1505,365)</f>
        <v>949</v>
      </c>
      <c r="G476" s="54">
        <f>COUNTIF(D477:$D$1505,366)</f>
        <v>80</v>
      </c>
      <c r="H476" s="50"/>
    </row>
    <row r="477" spans="1:8" x14ac:dyDescent="0.25">
      <c r="A477" s="54">
        <f>COUNTIF($C$3:C477,"Да")</f>
        <v>5</v>
      </c>
      <c r="B477" s="53">
        <f t="shared" si="15"/>
        <v>45578</v>
      </c>
      <c r="C477" s="53" t="str">
        <f>IF(ISERROR(VLOOKUP(B477,Оп17_BYN→USD!$C$3:$C$19,1,0)),"Нет","Да")</f>
        <v>Нет</v>
      </c>
      <c r="D477" s="54">
        <f t="shared" si="14"/>
        <v>366</v>
      </c>
      <c r="E477" s="55">
        <f>('Все выпуски'!$D$4*'Все выпуски'!$D$8)*((VLOOKUP(IF(C477="Нет",VLOOKUP(A477,Оп17_BYN→USD!$A$2:$C$19,3,0),VLOOKUP((A477-1),Оп17_BYN→USD!$A$2:$C$19,3,0)),$B$2:$G$1505,5,0)-VLOOKUP(B477,$B$2:$G$1505,5,0))/365+(VLOOKUP(IF(C477="Нет",VLOOKUP(A477,Оп17_BYN→USD!$A$2:$C$19,3,0),VLOOKUP((A477-1),Оп17_BYN→USD!$A$2:$C$19,3,0)),$B$2:$G$1505,6,0)-VLOOKUP(B477,$B$2:$G$1505,6,0))/366)</f>
        <v>3.0622299981535215</v>
      </c>
      <c r="F477" s="54">
        <f>COUNTIF(D478:$D$1505,365)</f>
        <v>949</v>
      </c>
      <c r="G477" s="54">
        <f>COUNTIF(D478:$D$1505,366)</f>
        <v>79</v>
      </c>
      <c r="H477" s="50"/>
    </row>
    <row r="478" spans="1:8" x14ac:dyDescent="0.25">
      <c r="A478" s="54">
        <f>COUNTIF($C$3:C478,"Да")</f>
        <v>5</v>
      </c>
      <c r="B478" s="53">
        <f t="shared" si="15"/>
        <v>45579</v>
      </c>
      <c r="C478" s="53" t="str">
        <f>IF(ISERROR(VLOOKUP(B478,Оп17_BYN→USD!$C$3:$C$19,1,0)),"Нет","Да")</f>
        <v>Нет</v>
      </c>
      <c r="D478" s="54">
        <f t="shared" si="14"/>
        <v>366</v>
      </c>
      <c r="E478" s="55">
        <f>('Все выпуски'!$D$4*'Все выпуски'!$D$8)*((VLOOKUP(IF(C478="Нет",VLOOKUP(A478,Оп17_BYN→USD!$A$2:$C$19,3,0),VLOOKUP((A478-1),Оп17_BYN→USD!$A$2:$C$19,3,0)),$B$2:$G$1505,5,0)-VLOOKUP(B478,$B$2:$G$1505,5,0))/365+(VLOOKUP(IF(C478="Нет",VLOOKUP(A478,Оп17_BYN→USD!$A$2:$C$19,3,0),VLOOKUP((A478-1),Оп17_BYN→USD!$A$2:$C$19,3,0)),$B$2:$G$1505,6,0)-VLOOKUP(B478,$B$2:$G$1505,6,0))/366)</f>
        <v>3.1079349234990965</v>
      </c>
      <c r="F478" s="54">
        <f>COUNTIF(D479:$D$1505,365)</f>
        <v>949</v>
      </c>
      <c r="G478" s="54">
        <f>COUNTIF(D479:$D$1505,366)</f>
        <v>78</v>
      </c>
      <c r="H478" s="50"/>
    </row>
    <row r="479" spans="1:8" x14ac:dyDescent="0.25">
      <c r="A479" s="54">
        <f>COUNTIF($C$3:C479,"Да")</f>
        <v>5</v>
      </c>
      <c r="B479" s="53">
        <f t="shared" si="15"/>
        <v>45580</v>
      </c>
      <c r="C479" s="53" t="str">
        <f>IF(ISERROR(VLOOKUP(B479,Оп17_BYN→USD!$C$3:$C$19,1,0)),"Нет","Да")</f>
        <v>Нет</v>
      </c>
      <c r="D479" s="54">
        <f t="shared" si="14"/>
        <v>366</v>
      </c>
      <c r="E479" s="55">
        <f>('Все выпуски'!$D$4*'Все выпуски'!$D$8)*((VLOOKUP(IF(C479="Нет",VLOOKUP(A479,Оп17_BYN→USD!$A$2:$C$19,3,0),VLOOKUP((A479-1),Оп17_BYN→USD!$A$2:$C$19,3,0)),$B$2:$G$1505,5,0)-VLOOKUP(B479,$B$2:$G$1505,5,0))/365+(VLOOKUP(IF(C479="Нет",VLOOKUP(A479,Оп17_BYN→USD!$A$2:$C$19,3,0),VLOOKUP((A479-1),Оп17_BYN→USD!$A$2:$C$19,3,0)),$B$2:$G$1505,6,0)-VLOOKUP(B479,$B$2:$G$1505,6,0))/366)</f>
        <v>3.1536398488446706</v>
      </c>
      <c r="F479" s="54">
        <f>COUNTIF(D480:$D$1505,365)</f>
        <v>949</v>
      </c>
      <c r="G479" s="54">
        <f>COUNTIF(D480:$D$1505,366)</f>
        <v>77</v>
      </c>
      <c r="H479" s="50"/>
    </row>
    <row r="480" spans="1:8" x14ac:dyDescent="0.25">
      <c r="A480" s="54">
        <f>COUNTIF($C$3:C480,"Да")</f>
        <v>5</v>
      </c>
      <c r="B480" s="53">
        <f t="shared" si="15"/>
        <v>45581</v>
      </c>
      <c r="C480" s="53" t="str">
        <f>IF(ISERROR(VLOOKUP(B480,Оп17_BYN→USD!$C$3:$C$19,1,0)),"Нет","Да")</f>
        <v>Нет</v>
      </c>
      <c r="D480" s="54">
        <f t="shared" si="14"/>
        <v>366</v>
      </c>
      <c r="E480" s="55">
        <f>('Все выпуски'!$D$4*'Все выпуски'!$D$8)*((VLOOKUP(IF(C480="Нет",VLOOKUP(A480,Оп17_BYN→USD!$A$2:$C$19,3,0),VLOOKUP((A480-1),Оп17_BYN→USD!$A$2:$C$19,3,0)),$B$2:$G$1505,5,0)-VLOOKUP(B480,$B$2:$G$1505,5,0))/365+(VLOOKUP(IF(C480="Нет",VLOOKUP(A480,Оп17_BYN→USD!$A$2:$C$19,3,0),VLOOKUP((A480-1),Оп17_BYN→USD!$A$2:$C$19,3,0)),$B$2:$G$1505,6,0)-VLOOKUP(B480,$B$2:$G$1505,6,0))/366)</f>
        <v>3.1993447741902457</v>
      </c>
      <c r="F480" s="54">
        <f>COUNTIF(D481:$D$1505,365)</f>
        <v>949</v>
      </c>
      <c r="G480" s="54">
        <f>COUNTIF(D481:$D$1505,366)</f>
        <v>76</v>
      </c>
      <c r="H480" s="50"/>
    </row>
    <row r="481" spans="1:8" x14ac:dyDescent="0.25">
      <c r="A481" s="54">
        <f>COUNTIF($C$3:C481,"Да")</f>
        <v>5</v>
      </c>
      <c r="B481" s="53">
        <f t="shared" si="15"/>
        <v>45582</v>
      </c>
      <c r="C481" s="53" t="str">
        <f>IF(ISERROR(VLOOKUP(B481,Оп17_BYN→USD!$C$3:$C$19,1,0)),"Нет","Да")</f>
        <v>Нет</v>
      </c>
      <c r="D481" s="54">
        <f t="shared" si="14"/>
        <v>366</v>
      </c>
      <c r="E481" s="55">
        <f>('Все выпуски'!$D$4*'Все выпуски'!$D$8)*((VLOOKUP(IF(C481="Нет",VLOOKUP(A481,Оп17_BYN→USD!$A$2:$C$19,3,0),VLOOKUP((A481-1),Оп17_BYN→USD!$A$2:$C$19,3,0)),$B$2:$G$1505,5,0)-VLOOKUP(B481,$B$2:$G$1505,5,0))/365+(VLOOKUP(IF(C481="Нет",VLOOKUP(A481,Оп17_BYN→USD!$A$2:$C$19,3,0),VLOOKUP((A481-1),Оп17_BYN→USD!$A$2:$C$19,3,0)),$B$2:$G$1505,6,0)-VLOOKUP(B481,$B$2:$G$1505,6,0))/366)</f>
        <v>3.2450496995358207</v>
      </c>
      <c r="F481" s="54">
        <f>COUNTIF(D482:$D$1505,365)</f>
        <v>949</v>
      </c>
      <c r="G481" s="54">
        <f>COUNTIF(D482:$D$1505,366)</f>
        <v>75</v>
      </c>
      <c r="H481" s="50"/>
    </row>
    <row r="482" spans="1:8" x14ac:dyDescent="0.25">
      <c r="A482" s="54">
        <f>COUNTIF($C$3:C482,"Да")</f>
        <v>5</v>
      </c>
      <c r="B482" s="53">
        <f t="shared" si="15"/>
        <v>45583</v>
      </c>
      <c r="C482" s="53" t="str">
        <f>IF(ISERROR(VLOOKUP(B482,Оп17_BYN→USD!$C$3:$C$19,1,0)),"Нет","Да")</f>
        <v>Нет</v>
      </c>
      <c r="D482" s="54">
        <f t="shared" si="14"/>
        <v>366</v>
      </c>
      <c r="E482" s="55">
        <f>('Все выпуски'!$D$4*'Все выпуски'!$D$8)*((VLOOKUP(IF(C482="Нет",VLOOKUP(A482,Оп17_BYN→USD!$A$2:$C$19,3,0),VLOOKUP((A482-1),Оп17_BYN→USD!$A$2:$C$19,3,0)),$B$2:$G$1505,5,0)-VLOOKUP(B482,$B$2:$G$1505,5,0))/365+(VLOOKUP(IF(C482="Нет",VLOOKUP(A482,Оп17_BYN→USD!$A$2:$C$19,3,0),VLOOKUP((A482-1),Оп17_BYN→USD!$A$2:$C$19,3,0)),$B$2:$G$1505,6,0)-VLOOKUP(B482,$B$2:$G$1505,6,0))/366)</f>
        <v>3.2907546248813957</v>
      </c>
      <c r="F482" s="54">
        <f>COUNTIF(D483:$D$1505,365)</f>
        <v>949</v>
      </c>
      <c r="G482" s="54">
        <f>COUNTIF(D483:$D$1505,366)</f>
        <v>74</v>
      </c>
      <c r="H482" s="50"/>
    </row>
    <row r="483" spans="1:8" x14ac:dyDescent="0.25">
      <c r="A483" s="54">
        <f>COUNTIF($C$3:C483,"Да")</f>
        <v>5</v>
      </c>
      <c r="B483" s="53">
        <f t="shared" si="15"/>
        <v>45584</v>
      </c>
      <c r="C483" s="53" t="str">
        <f>IF(ISERROR(VLOOKUP(B483,Оп17_BYN→USD!$C$3:$C$19,1,0)),"Нет","Да")</f>
        <v>Нет</v>
      </c>
      <c r="D483" s="54">
        <f t="shared" si="14"/>
        <v>366</v>
      </c>
      <c r="E483" s="55">
        <f>('Все выпуски'!$D$4*'Все выпуски'!$D$8)*((VLOOKUP(IF(C483="Нет",VLOOKUP(A483,Оп17_BYN→USD!$A$2:$C$19,3,0),VLOOKUP((A483-1),Оп17_BYN→USD!$A$2:$C$19,3,0)),$B$2:$G$1505,5,0)-VLOOKUP(B483,$B$2:$G$1505,5,0))/365+(VLOOKUP(IF(C483="Нет",VLOOKUP(A483,Оп17_BYN→USD!$A$2:$C$19,3,0),VLOOKUP((A483-1),Оп17_BYN→USD!$A$2:$C$19,3,0)),$B$2:$G$1505,6,0)-VLOOKUP(B483,$B$2:$G$1505,6,0))/366)</f>
        <v>3.3364595502269707</v>
      </c>
      <c r="F483" s="54">
        <f>COUNTIF(D484:$D$1505,365)</f>
        <v>949</v>
      </c>
      <c r="G483" s="54">
        <f>COUNTIF(D484:$D$1505,366)</f>
        <v>73</v>
      </c>
      <c r="H483" s="50"/>
    </row>
    <row r="484" spans="1:8" x14ac:dyDescent="0.25">
      <c r="A484" s="54">
        <f>COUNTIF($C$3:C484,"Да")</f>
        <v>5</v>
      </c>
      <c r="B484" s="53">
        <f t="shared" si="15"/>
        <v>45585</v>
      </c>
      <c r="C484" s="53" t="str">
        <f>IF(ISERROR(VLOOKUP(B484,Оп17_BYN→USD!$C$3:$C$19,1,0)),"Нет","Да")</f>
        <v>Нет</v>
      </c>
      <c r="D484" s="54">
        <f t="shared" si="14"/>
        <v>366</v>
      </c>
      <c r="E484" s="55">
        <f>('Все выпуски'!$D$4*'Все выпуски'!$D$8)*((VLOOKUP(IF(C484="Нет",VLOOKUP(A484,Оп17_BYN→USD!$A$2:$C$19,3,0),VLOOKUP((A484-1),Оп17_BYN→USD!$A$2:$C$19,3,0)),$B$2:$G$1505,5,0)-VLOOKUP(B484,$B$2:$G$1505,5,0))/365+(VLOOKUP(IF(C484="Нет",VLOOKUP(A484,Оп17_BYN→USD!$A$2:$C$19,3,0),VLOOKUP((A484-1),Оп17_BYN→USD!$A$2:$C$19,3,0)),$B$2:$G$1505,6,0)-VLOOKUP(B484,$B$2:$G$1505,6,0))/366)</f>
        <v>3.3821644755725457</v>
      </c>
      <c r="F484" s="54">
        <f>COUNTIF(D485:$D$1505,365)</f>
        <v>949</v>
      </c>
      <c r="G484" s="54">
        <f>COUNTIF(D485:$D$1505,366)</f>
        <v>72</v>
      </c>
      <c r="H484" s="50"/>
    </row>
    <row r="485" spans="1:8" x14ac:dyDescent="0.25">
      <c r="A485" s="54">
        <f>COUNTIF($C$3:C485,"Да")</f>
        <v>5</v>
      </c>
      <c r="B485" s="53">
        <f t="shared" si="15"/>
        <v>45586</v>
      </c>
      <c r="C485" s="53" t="str">
        <f>IF(ISERROR(VLOOKUP(B485,Оп17_BYN→USD!$C$3:$C$19,1,0)),"Нет","Да")</f>
        <v>Нет</v>
      </c>
      <c r="D485" s="54">
        <f t="shared" si="14"/>
        <v>366</v>
      </c>
      <c r="E485" s="55">
        <f>('Все выпуски'!$D$4*'Все выпуски'!$D$8)*((VLOOKUP(IF(C485="Нет",VLOOKUP(A485,Оп17_BYN→USD!$A$2:$C$19,3,0),VLOOKUP((A485-1),Оп17_BYN→USD!$A$2:$C$19,3,0)),$B$2:$G$1505,5,0)-VLOOKUP(B485,$B$2:$G$1505,5,0))/365+(VLOOKUP(IF(C485="Нет",VLOOKUP(A485,Оп17_BYN→USD!$A$2:$C$19,3,0),VLOOKUP((A485-1),Оп17_BYN→USD!$A$2:$C$19,3,0)),$B$2:$G$1505,6,0)-VLOOKUP(B485,$B$2:$G$1505,6,0))/366)</f>
        <v>3.4278694009181208</v>
      </c>
      <c r="F485" s="54">
        <f>COUNTIF(D486:$D$1505,365)</f>
        <v>949</v>
      </c>
      <c r="G485" s="54">
        <f>COUNTIF(D486:$D$1505,366)</f>
        <v>71</v>
      </c>
      <c r="H485" s="50"/>
    </row>
    <row r="486" spans="1:8" x14ac:dyDescent="0.25">
      <c r="A486" s="54">
        <f>COUNTIF($C$3:C486,"Да")</f>
        <v>5</v>
      </c>
      <c r="B486" s="53">
        <f t="shared" si="15"/>
        <v>45587</v>
      </c>
      <c r="C486" s="53" t="str">
        <f>IF(ISERROR(VLOOKUP(B486,Оп17_BYN→USD!$C$3:$C$19,1,0)),"Нет","Да")</f>
        <v>Нет</v>
      </c>
      <c r="D486" s="54">
        <f t="shared" si="14"/>
        <v>366</v>
      </c>
      <c r="E486" s="55">
        <f>('Все выпуски'!$D$4*'Все выпуски'!$D$8)*((VLOOKUP(IF(C486="Нет",VLOOKUP(A486,Оп17_BYN→USD!$A$2:$C$19,3,0),VLOOKUP((A486-1),Оп17_BYN→USD!$A$2:$C$19,3,0)),$B$2:$G$1505,5,0)-VLOOKUP(B486,$B$2:$G$1505,5,0))/365+(VLOOKUP(IF(C486="Нет",VLOOKUP(A486,Оп17_BYN→USD!$A$2:$C$19,3,0),VLOOKUP((A486-1),Оп17_BYN→USD!$A$2:$C$19,3,0)),$B$2:$G$1505,6,0)-VLOOKUP(B486,$B$2:$G$1505,6,0))/366)</f>
        <v>3.4735743262636958</v>
      </c>
      <c r="F486" s="54">
        <f>COUNTIF(D487:$D$1505,365)</f>
        <v>949</v>
      </c>
      <c r="G486" s="54">
        <f>COUNTIF(D487:$D$1505,366)</f>
        <v>70</v>
      </c>
      <c r="H486" s="50"/>
    </row>
    <row r="487" spans="1:8" x14ac:dyDescent="0.25">
      <c r="A487" s="54">
        <f>COUNTIF($C$3:C487,"Да")</f>
        <v>5</v>
      </c>
      <c r="B487" s="53">
        <f t="shared" si="15"/>
        <v>45588</v>
      </c>
      <c r="C487" s="53" t="str">
        <f>IF(ISERROR(VLOOKUP(B487,Оп17_BYN→USD!$C$3:$C$19,1,0)),"Нет","Да")</f>
        <v>Нет</v>
      </c>
      <c r="D487" s="54">
        <f t="shared" si="14"/>
        <v>366</v>
      </c>
      <c r="E487" s="55">
        <f>('Все выпуски'!$D$4*'Все выпуски'!$D$8)*((VLOOKUP(IF(C487="Нет",VLOOKUP(A487,Оп17_BYN→USD!$A$2:$C$19,3,0),VLOOKUP((A487-1),Оп17_BYN→USD!$A$2:$C$19,3,0)),$B$2:$G$1505,5,0)-VLOOKUP(B487,$B$2:$G$1505,5,0))/365+(VLOOKUP(IF(C487="Нет",VLOOKUP(A487,Оп17_BYN→USD!$A$2:$C$19,3,0),VLOOKUP((A487-1),Оп17_BYN→USD!$A$2:$C$19,3,0)),$B$2:$G$1505,6,0)-VLOOKUP(B487,$B$2:$G$1505,6,0))/366)</f>
        <v>3.5192792516092708</v>
      </c>
      <c r="F487" s="54">
        <f>COUNTIF(D488:$D$1505,365)</f>
        <v>949</v>
      </c>
      <c r="G487" s="54">
        <f>COUNTIF(D488:$D$1505,366)</f>
        <v>69</v>
      </c>
      <c r="H487" s="50"/>
    </row>
    <row r="488" spans="1:8" x14ac:dyDescent="0.25">
      <c r="A488" s="54">
        <f>COUNTIF($C$3:C488,"Да")</f>
        <v>5</v>
      </c>
      <c r="B488" s="53">
        <f t="shared" si="15"/>
        <v>45589</v>
      </c>
      <c r="C488" s="53" t="str">
        <f>IF(ISERROR(VLOOKUP(B488,Оп17_BYN→USD!$C$3:$C$19,1,0)),"Нет","Да")</f>
        <v>Нет</v>
      </c>
      <c r="D488" s="54">
        <f t="shared" si="14"/>
        <v>366</v>
      </c>
      <c r="E488" s="55">
        <f>('Все выпуски'!$D$4*'Все выпуски'!$D$8)*((VLOOKUP(IF(C488="Нет",VLOOKUP(A488,Оп17_BYN→USD!$A$2:$C$19,3,0),VLOOKUP((A488-1),Оп17_BYN→USD!$A$2:$C$19,3,0)),$B$2:$G$1505,5,0)-VLOOKUP(B488,$B$2:$G$1505,5,0))/365+(VLOOKUP(IF(C488="Нет",VLOOKUP(A488,Оп17_BYN→USD!$A$2:$C$19,3,0),VLOOKUP((A488-1),Оп17_BYN→USD!$A$2:$C$19,3,0)),$B$2:$G$1505,6,0)-VLOOKUP(B488,$B$2:$G$1505,6,0))/366)</f>
        <v>3.5649841769548454</v>
      </c>
      <c r="F488" s="54">
        <f>COUNTIF(D489:$D$1505,365)</f>
        <v>949</v>
      </c>
      <c r="G488" s="54">
        <f>COUNTIF(D489:$D$1505,366)</f>
        <v>68</v>
      </c>
      <c r="H488" s="50"/>
    </row>
    <row r="489" spans="1:8" x14ac:dyDescent="0.25">
      <c r="A489" s="54">
        <f>COUNTIF($C$3:C489,"Да")</f>
        <v>5</v>
      </c>
      <c r="B489" s="53">
        <f t="shared" si="15"/>
        <v>45590</v>
      </c>
      <c r="C489" s="53" t="str">
        <f>IF(ISERROR(VLOOKUP(B489,Оп17_BYN→USD!$C$3:$C$19,1,0)),"Нет","Да")</f>
        <v>Нет</v>
      </c>
      <c r="D489" s="54">
        <f t="shared" si="14"/>
        <v>366</v>
      </c>
      <c r="E489" s="55">
        <f>('Все выпуски'!$D$4*'Все выпуски'!$D$8)*((VLOOKUP(IF(C489="Нет",VLOOKUP(A489,Оп17_BYN→USD!$A$2:$C$19,3,0),VLOOKUP((A489-1),Оп17_BYN→USD!$A$2:$C$19,3,0)),$B$2:$G$1505,5,0)-VLOOKUP(B489,$B$2:$G$1505,5,0))/365+(VLOOKUP(IF(C489="Нет",VLOOKUP(A489,Оп17_BYN→USD!$A$2:$C$19,3,0),VLOOKUP((A489-1),Оп17_BYN→USD!$A$2:$C$19,3,0)),$B$2:$G$1505,6,0)-VLOOKUP(B489,$B$2:$G$1505,6,0))/366)</f>
        <v>3.6106891023004204</v>
      </c>
      <c r="F489" s="54">
        <f>COUNTIF(D490:$D$1505,365)</f>
        <v>949</v>
      </c>
      <c r="G489" s="54">
        <f>COUNTIF(D490:$D$1505,366)</f>
        <v>67</v>
      </c>
      <c r="H489" s="50"/>
    </row>
    <row r="490" spans="1:8" x14ac:dyDescent="0.25">
      <c r="A490" s="54">
        <f>COUNTIF($C$3:C490,"Да")</f>
        <v>5</v>
      </c>
      <c r="B490" s="53">
        <f t="shared" si="15"/>
        <v>45591</v>
      </c>
      <c r="C490" s="53" t="str">
        <f>IF(ISERROR(VLOOKUP(B490,Оп17_BYN→USD!$C$3:$C$19,1,0)),"Нет","Да")</f>
        <v>Нет</v>
      </c>
      <c r="D490" s="54">
        <f t="shared" si="14"/>
        <v>366</v>
      </c>
      <c r="E490" s="55">
        <f>('Все выпуски'!$D$4*'Все выпуски'!$D$8)*((VLOOKUP(IF(C490="Нет",VLOOKUP(A490,Оп17_BYN→USD!$A$2:$C$19,3,0),VLOOKUP((A490-1),Оп17_BYN→USD!$A$2:$C$19,3,0)),$B$2:$G$1505,5,0)-VLOOKUP(B490,$B$2:$G$1505,5,0))/365+(VLOOKUP(IF(C490="Нет",VLOOKUP(A490,Оп17_BYN→USD!$A$2:$C$19,3,0),VLOOKUP((A490-1),Оп17_BYN→USD!$A$2:$C$19,3,0)),$B$2:$G$1505,6,0)-VLOOKUP(B490,$B$2:$G$1505,6,0))/366)</f>
        <v>3.6563940276459954</v>
      </c>
      <c r="F490" s="54">
        <f>COUNTIF(D491:$D$1505,365)</f>
        <v>949</v>
      </c>
      <c r="G490" s="54">
        <f>COUNTIF(D491:$D$1505,366)</f>
        <v>66</v>
      </c>
      <c r="H490" s="50"/>
    </row>
    <row r="491" spans="1:8" x14ac:dyDescent="0.25">
      <c r="A491" s="54">
        <f>COUNTIF($C$3:C491,"Да")</f>
        <v>5</v>
      </c>
      <c r="B491" s="53">
        <f t="shared" si="15"/>
        <v>45592</v>
      </c>
      <c r="C491" s="53" t="str">
        <f>IF(ISERROR(VLOOKUP(B491,Оп17_BYN→USD!$C$3:$C$19,1,0)),"Нет","Да")</f>
        <v>Нет</v>
      </c>
      <c r="D491" s="54">
        <f t="shared" si="14"/>
        <v>366</v>
      </c>
      <c r="E491" s="55">
        <f>('Все выпуски'!$D$4*'Все выпуски'!$D$8)*((VLOOKUP(IF(C491="Нет",VLOOKUP(A491,Оп17_BYN→USD!$A$2:$C$19,3,0),VLOOKUP((A491-1),Оп17_BYN→USD!$A$2:$C$19,3,0)),$B$2:$G$1505,5,0)-VLOOKUP(B491,$B$2:$G$1505,5,0))/365+(VLOOKUP(IF(C491="Нет",VLOOKUP(A491,Оп17_BYN→USD!$A$2:$C$19,3,0),VLOOKUP((A491-1),Оп17_BYN→USD!$A$2:$C$19,3,0)),$B$2:$G$1505,6,0)-VLOOKUP(B491,$B$2:$G$1505,6,0))/366)</f>
        <v>3.7020989529915704</v>
      </c>
      <c r="F491" s="54">
        <f>COUNTIF(D492:$D$1505,365)</f>
        <v>949</v>
      </c>
      <c r="G491" s="54">
        <f>COUNTIF(D492:$D$1505,366)</f>
        <v>65</v>
      </c>
      <c r="H491" s="50"/>
    </row>
    <row r="492" spans="1:8" x14ac:dyDescent="0.25">
      <c r="A492" s="54">
        <f>COUNTIF($C$3:C492,"Да")</f>
        <v>5</v>
      </c>
      <c r="B492" s="53">
        <f t="shared" si="15"/>
        <v>45593</v>
      </c>
      <c r="C492" s="53" t="str">
        <f>IF(ISERROR(VLOOKUP(B492,Оп17_BYN→USD!$C$3:$C$19,1,0)),"Нет","Да")</f>
        <v>Нет</v>
      </c>
      <c r="D492" s="54">
        <f t="shared" si="14"/>
        <v>366</v>
      </c>
      <c r="E492" s="55">
        <f>('Все выпуски'!$D$4*'Все выпуски'!$D$8)*((VLOOKUP(IF(C492="Нет",VLOOKUP(A492,Оп17_BYN→USD!$A$2:$C$19,3,0),VLOOKUP((A492-1),Оп17_BYN→USD!$A$2:$C$19,3,0)),$B$2:$G$1505,5,0)-VLOOKUP(B492,$B$2:$G$1505,5,0))/365+(VLOOKUP(IF(C492="Нет",VLOOKUP(A492,Оп17_BYN→USD!$A$2:$C$19,3,0),VLOOKUP((A492-1),Оп17_BYN→USD!$A$2:$C$19,3,0)),$B$2:$G$1505,6,0)-VLOOKUP(B492,$B$2:$G$1505,6,0))/366)</f>
        <v>3.7478038783371455</v>
      </c>
      <c r="F492" s="54">
        <f>COUNTIF(D493:$D$1505,365)</f>
        <v>949</v>
      </c>
      <c r="G492" s="54">
        <f>COUNTIF(D493:$D$1505,366)</f>
        <v>64</v>
      </c>
      <c r="H492" s="50"/>
    </row>
    <row r="493" spans="1:8" x14ac:dyDescent="0.25">
      <c r="A493" s="54">
        <f>COUNTIF($C$3:C493,"Да")</f>
        <v>5</v>
      </c>
      <c r="B493" s="53">
        <f t="shared" si="15"/>
        <v>45594</v>
      </c>
      <c r="C493" s="53" t="str">
        <f>IF(ISERROR(VLOOKUP(B493,Оп17_BYN→USD!$C$3:$C$19,1,0)),"Нет","Да")</f>
        <v>Нет</v>
      </c>
      <c r="D493" s="54">
        <f t="shared" si="14"/>
        <v>366</v>
      </c>
      <c r="E493" s="55">
        <f>('Все выпуски'!$D$4*'Все выпуски'!$D$8)*((VLOOKUP(IF(C493="Нет",VLOOKUP(A493,Оп17_BYN→USD!$A$2:$C$19,3,0),VLOOKUP((A493-1),Оп17_BYN→USD!$A$2:$C$19,3,0)),$B$2:$G$1505,5,0)-VLOOKUP(B493,$B$2:$G$1505,5,0))/365+(VLOOKUP(IF(C493="Нет",VLOOKUP(A493,Оп17_BYN→USD!$A$2:$C$19,3,0),VLOOKUP((A493-1),Оп17_BYN→USD!$A$2:$C$19,3,0)),$B$2:$G$1505,6,0)-VLOOKUP(B493,$B$2:$G$1505,6,0))/366)</f>
        <v>3.7935088036827205</v>
      </c>
      <c r="F493" s="54">
        <f>COUNTIF(D494:$D$1505,365)</f>
        <v>949</v>
      </c>
      <c r="G493" s="54">
        <f>COUNTIF(D494:$D$1505,366)</f>
        <v>63</v>
      </c>
      <c r="H493" s="50"/>
    </row>
    <row r="494" spans="1:8" x14ac:dyDescent="0.25">
      <c r="A494" s="54">
        <f>COUNTIF($C$3:C494,"Да")</f>
        <v>5</v>
      </c>
      <c r="B494" s="53">
        <f t="shared" si="15"/>
        <v>45595</v>
      </c>
      <c r="C494" s="53" t="str">
        <f>IF(ISERROR(VLOOKUP(B494,Оп17_BYN→USD!$C$3:$C$19,1,0)),"Нет","Да")</f>
        <v>Нет</v>
      </c>
      <c r="D494" s="54">
        <f t="shared" si="14"/>
        <v>366</v>
      </c>
      <c r="E494" s="55">
        <f>('Все выпуски'!$D$4*'Все выпуски'!$D$8)*((VLOOKUP(IF(C494="Нет",VLOOKUP(A494,Оп17_BYN→USD!$A$2:$C$19,3,0),VLOOKUP((A494-1),Оп17_BYN→USD!$A$2:$C$19,3,0)),$B$2:$G$1505,5,0)-VLOOKUP(B494,$B$2:$G$1505,5,0))/365+(VLOOKUP(IF(C494="Нет",VLOOKUP(A494,Оп17_BYN→USD!$A$2:$C$19,3,0),VLOOKUP((A494-1),Оп17_BYN→USD!$A$2:$C$19,3,0)),$B$2:$G$1505,6,0)-VLOOKUP(B494,$B$2:$G$1505,6,0))/366)</f>
        <v>3.8392137290282955</v>
      </c>
      <c r="F494" s="54">
        <f>COUNTIF(D495:$D$1505,365)</f>
        <v>949</v>
      </c>
      <c r="G494" s="54">
        <f>COUNTIF(D495:$D$1505,366)</f>
        <v>62</v>
      </c>
      <c r="H494" s="50"/>
    </row>
    <row r="495" spans="1:8" x14ac:dyDescent="0.25">
      <c r="A495" s="54">
        <f>COUNTIF($C$3:C495,"Да")</f>
        <v>5</v>
      </c>
      <c r="B495" s="53">
        <f t="shared" si="15"/>
        <v>45596</v>
      </c>
      <c r="C495" s="53" t="str">
        <f>IF(ISERROR(VLOOKUP(B495,Оп17_BYN→USD!$C$3:$C$19,1,0)),"Нет","Да")</f>
        <v>Нет</v>
      </c>
      <c r="D495" s="54">
        <f t="shared" si="14"/>
        <v>366</v>
      </c>
      <c r="E495" s="55">
        <f>('Все выпуски'!$D$4*'Все выпуски'!$D$8)*((VLOOKUP(IF(C495="Нет",VLOOKUP(A495,Оп17_BYN→USD!$A$2:$C$19,3,0),VLOOKUP((A495-1),Оп17_BYN→USD!$A$2:$C$19,3,0)),$B$2:$G$1505,5,0)-VLOOKUP(B495,$B$2:$G$1505,5,0))/365+(VLOOKUP(IF(C495="Нет",VLOOKUP(A495,Оп17_BYN→USD!$A$2:$C$19,3,0),VLOOKUP((A495-1),Оп17_BYN→USD!$A$2:$C$19,3,0)),$B$2:$G$1505,6,0)-VLOOKUP(B495,$B$2:$G$1505,6,0))/366)</f>
        <v>3.8849186543738701</v>
      </c>
      <c r="F495" s="54">
        <f>COUNTIF(D496:$D$1505,365)</f>
        <v>949</v>
      </c>
      <c r="G495" s="54">
        <f>COUNTIF(D496:$D$1505,366)</f>
        <v>61</v>
      </c>
      <c r="H495" s="50"/>
    </row>
    <row r="496" spans="1:8" x14ac:dyDescent="0.25">
      <c r="A496" s="54">
        <f>COUNTIF($C$3:C496,"Да")</f>
        <v>5</v>
      </c>
      <c r="B496" s="53">
        <f t="shared" si="15"/>
        <v>45597</v>
      </c>
      <c r="C496" s="53" t="str">
        <f>IF(ISERROR(VLOOKUP(B496,Оп17_BYN→USD!$C$3:$C$19,1,0)),"Нет","Да")</f>
        <v>Нет</v>
      </c>
      <c r="D496" s="54">
        <f t="shared" si="14"/>
        <v>366</v>
      </c>
      <c r="E496" s="55">
        <f>('Все выпуски'!$D$4*'Все выпуски'!$D$8)*((VLOOKUP(IF(C496="Нет",VLOOKUP(A496,Оп17_BYN→USD!$A$2:$C$19,3,0),VLOOKUP((A496-1),Оп17_BYN→USD!$A$2:$C$19,3,0)),$B$2:$G$1505,5,0)-VLOOKUP(B496,$B$2:$G$1505,5,0))/365+(VLOOKUP(IF(C496="Нет",VLOOKUP(A496,Оп17_BYN→USD!$A$2:$C$19,3,0),VLOOKUP((A496-1),Оп17_BYN→USD!$A$2:$C$19,3,0)),$B$2:$G$1505,6,0)-VLOOKUP(B496,$B$2:$G$1505,6,0))/366)</f>
        <v>3.9306235797194451</v>
      </c>
      <c r="F496" s="54">
        <f>COUNTIF(D497:$D$1505,365)</f>
        <v>949</v>
      </c>
      <c r="G496" s="54">
        <f>COUNTIF(D497:$D$1505,366)</f>
        <v>60</v>
      </c>
      <c r="H496" s="50"/>
    </row>
    <row r="497" spans="1:8" x14ac:dyDescent="0.25">
      <c r="A497" s="54">
        <f>COUNTIF($C$3:C497,"Да")</f>
        <v>5</v>
      </c>
      <c r="B497" s="53">
        <f t="shared" si="15"/>
        <v>45598</v>
      </c>
      <c r="C497" s="53" t="str">
        <f>IF(ISERROR(VLOOKUP(B497,Оп17_BYN→USD!$C$3:$C$19,1,0)),"Нет","Да")</f>
        <v>Нет</v>
      </c>
      <c r="D497" s="54">
        <f t="shared" si="14"/>
        <v>366</v>
      </c>
      <c r="E497" s="55">
        <f>('Все выпуски'!$D$4*'Все выпуски'!$D$8)*((VLOOKUP(IF(C497="Нет",VLOOKUP(A497,Оп17_BYN→USD!$A$2:$C$19,3,0),VLOOKUP((A497-1),Оп17_BYN→USD!$A$2:$C$19,3,0)),$B$2:$G$1505,5,0)-VLOOKUP(B497,$B$2:$G$1505,5,0))/365+(VLOOKUP(IF(C497="Нет",VLOOKUP(A497,Оп17_BYN→USD!$A$2:$C$19,3,0),VLOOKUP((A497-1),Оп17_BYN→USD!$A$2:$C$19,3,0)),$B$2:$G$1505,6,0)-VLOOKUP(B497,$B$2:$G$1505,6,0))/366)</f>
        <v>3.9763285050650197</v>
      </c>
      <c r="F497" s="54">
        <f>COUNTIF(D498:$D$1505,365)</f>
        <v>949</v>
      </c>
      <c r="G497" s="54">
        <f>COUNTIF(D498:$D$1505,366)</f>
        <v>59</v>
      </c>
      <c r="H497" s="50"/>
    </row>
    <row r="498" spans="1:8" x14ac:dyDescent="0.25">
      <c r="A498" s="54">
        <f>COUNTIF($C$3:C498,"Да")</f>
        <v>5</v>
      </c>
      <c r="B498" s="53">
        <f t="shared" si="15"/>
        <v>45599</v>
      </c>
      <c r="C498" s="53" t="str">
        <f>IF(ISERROR(VLOOKUP(B498,Оп17_BYN→USD!$C$3:$C$19,1,0)),"Нет","Да")</f>
        <v>Нет</v>
      </c>
      <c r="D498" s="54">
        <f t="shared" si="14"/>
        <v>366</v>
      </c>
      <c r="E498" s="55">
        <f>('Все выпуски'!$D$4*'Все выпуски'!$D$8)*((VLOOKUP(IF(C498="Нет",VLOOKUP(A498,Оп17_BYN→USD!$A$2:$C$19,3,0),VLOOKUP((A498-1),Оп17_BYN→USD!$A$2:$C$19,3,0)),$B$2:$G$1505,5,0)-VLOOKUP(B498,$B$2:$G$1505,5,0))/365+(VLOOKUP(IF(C498="Нет",VLOOKUP(A498,Оп17_BYN→USD!$A$2:$C$19,3,0),VLOOKUP((A498-1),Оп17_BYN→USD!$A$2:$C$19,3,0)),$B$2:$G$1505,6,0)-VLOOKUP(B498,$B$2:$G$1505,6,0))/366)</f>
        <v>4.0220334304105947</v>
      </c>
      <c r="F498" s="54">
        <f>COUNTIF(D499:$D$1505,365)</f>
        <v>949</v>
      </c>
      <c r="G498" s="54">
        <f>COUNTIF(D499:$D$1505,366)</f>
        <v>58</v>
      </c>
      <c r="H498" s="50"/>
    </row>
    <row r="499" spans="1:8" x14ac:dyDescent="0.25">
      <c r="A499" s="54">
        <f>COUNTIF($C$3:C499,"Да")</f>
        <v>5</v>
      </c>
      <c r="B499" s="53">
        <f t="shared" si="15"/>
        <v>45600</v>
      </c>
      <c r="C499" s="53" t="str">
        <f>IF(ISERROR(VLOOKUP(B499,Оп17_BYN→USD!$C$3:$C$19,1,0)),"Нет","Да")</f>
        <v>Нет</v>
      </c>
      <c r="D499" s="54">
        <f t="shared" si="14"/>
        <v>366</v>
      </c>
      <c r="E499" s="55">
        <f>('Все выпуски'!$D$4*'Все выпуски'!$D$8)*((VLOOKUP(IF(C499="Нет",VLOOKUP(A499,Оп17_BYN→USD!$A$2:$C$19,3,0),VLOOKUP((A499-1),Оп17_BYN→USD!$A$2:$C$19,3,0)),$B$2:$G$1505,5,0)-VLOOKUP(B499,$B$2:$G$1505,5,0))/365+(VLOOKUP(IF(C499="Нет",VLOOKUP(A499,Оп17_BYN→USD!$A$2:$C$19,3,0),VLOOKUP((A499-1),Оп17_BYN→USD!$A$2:$C$19,3,0)),$B$2:$G$1505,6,0)-VLOOKUP(B499,$B$2:$G$1505,6,0))/366)</f>
        <v>4.0677383557561697</v>
      </c>
      <c r="F499" s="54">
        <f>COUNTIF(D500:$D$1505,365)</f>
        <v>949</v>
      </c>
      <c r="G499" s="54">
        <f>COUNTIF(D500:$D$1505,366)</f>
        <v>57</v>
      </c>
      <c r="H499" s="50"/>
    </row>
    <row r="500" spans="1:8" x14ac:dyDescent="0.25">
      <c r="A500" s="54">
        <f>COUNTIF($C$3:C500,"Да")</f>
        <v>5</v>
      </c>
      <c r="B500" s="53">
        <f t="shared" si="15"/>
        <v>45601</v>
      </c>
      <c r="C500" s="53" t="str">
        <f>IF(ISERROR(VLOOKUP(B500,Оп17_BYN→USD!$C$3:$C$19,1,0)),"Нет","Да")</f>
        <v>Нет</v>
      </c>
      <c r="D500" s="54">
        <f t="shared" si="14"/>
        <v>366</v>
      </c>
      <c r="E500" s="55">
        <f>('Все выпуски'!$D$4*'Все выпуски'!$D$8)*((VLOOKUP(IF(C500="Нет",VLOOKUP(A500,Оп17_BYN→USD!$A$2:$C$19,3,0),VLOOKUP((A500-1),Оп17_BYN→USD!$A$2:$C$19,3,0)),$B$2:$G$1505,5,0)-VLOOKUP(B500,$B$2:$G$1505,5,0))/365+(VLOOKUP(IF(C500="Нет",VLOOKUP(A500,Оп17_BYN→USD!$A$2:$C$19,3,0),VLOOKUP((A500-1),Оп17_BYN→USD!$A$2:$C$19,3,0)),$B$2:$G$1505,6,0)-VLOOKUP(B500,$B$2:$G$1505,6,0))/366)</f>
        <v>4.1134432811017447</v>
      </c>
      <c r="F500" s="54">
        <f>COUNTIF(D501:$D$1505,365)</f>
        <v>949</v>
      </c>
      <c r="G500" s="54">
        <f>COUNTIF(D501:$D$1505,366)</f>
        <v>56</v>
      </c>
      <c r="H500" s="50"/>
    </row>
    <row r="501" spans="1:8" x14ac:dyDescent="0.25">
      <c r="A501" s="54">
        <f>COUNTIF($C$3:C501,"Да")</f>
        <v>5</v>
      </c>
      <c r="B501" s="53">
        <f t="shared" si="15"/>
        <v>45602</v>
      </c>
      <c r="C501" s="53" t="str">
        <f>IF(ISERROR(VLOOKUP(B501,Оп17_BYN→USD!$C$3:$C$19,1,0)),"Нет","Да")</f>
        <v>Нет</v>
      </c>
      <c r="D501" s="54">
        <f t="shared" si="14"/>
        <v>366</v>
      </c>
      <c r="E501" s="55">
        <f>('Все выпуски'!$D$4*'Все выпуски'!$D$8)*((VLOOKUP(IF(C501="Нет",VLOOKUP(A501,Оп17_BYN→USD!$A$2:$C$19,3,0),VLOOKUP((A501-1),Оп17_BYN→USD!$A$2:$C$19,3,0)),$B$2:$G$1505,5,0)-VLOOKUP(B501,$B$2:$G$1505,5,0))/365+(VLOOKUP(IF(C501="Нет",VLOOKUP(A501,Оп17_BYN→USD!$A$2:$C$19,3,0),VLOOKUP((A501-1),Оп17_BYN→USD!$A$2:$C$19,3,0)),$B$2:$G$1505,6,0)-VLOOKUP(B501,$B$2:$G$1505,6,0))/366)</f>
        <v>4.1591482064473198</v>
      </c>
      <c r="F501" s="54">
        <f>COUNTIF(D502:$D$1505,365)</f>
        <v>949</v>
      </c>
      <c r="G501" s="54">
        <f>COUNTIF(D502:$D$1505,366)</f>
        <v>55</v>
      </c>
      <c r="H501" s="50"/>
    </row>
    <row r="502" spans="1:8" x14ac:dyDescent="0.25">
      <c r="A502" s="54">
        <f>COUNTIF($C$3:C502,"Да")</f>
        <v>6</v>
      </c>
      <c r="B502" s="53">
        <f t="shared" si="15"/>
        <v>45603</v>
      </c>
      <c r="C502" s="53" t="str">
        <f>IF(ISERROR(VLOOKUP(B502,Оп17_BYN→USD!$C$3:$C$19,1,0)),"Нет","Да")</f>
        <v>Да</v>
      </c>
      <c r="D502" s="54">
        <f t="shared" si="14"/>
        <v>366</v>
      </c>
      <c r="E502" s="55">
        <f>('Все выпуски'!$D$4*'Все выпуски'!$D$8)*((VLOOKUP(IF(C502="Нет",VLOOKUP(A502,Оп17_BYN→USD!$A$2:$C$19,3,0),VLOOKUP((A502-1),Оп17_BYN→USD!$A$2:$C$19,3,0)),$B$2:$G$1505,5,0)-VLOOKUP(B502,$B$2:$G$1505,5,0))/365+(VLOOKUP(IF(C502="Нет",VLOOKUP(A502,Оп17_BYN→USD!$A$2:$C$19,3,0),VLOOKUP((A502-1),Оп17_BYN→USD!$A$2:$C$19,3,0)),$B$2:$G$1505,6,0)-VLOOKUP(B502,$B$2:$G$1505,6,0))/366)</f>
        <v>4.2048531317928948</v>
      </c>
      <c r="F502" s="54">
        <f>COUNTIF(D503:$D$1505,365)</f>
        <v>949</v>
      </c>
      <c r="G502" s="54">
        <f>COUNTIF(D503:$D$1505,366)</f>
        <v>54</v>
      </c>
      <c r="H502" s="50"/>
    </row>
    <row r="503" spans="1:8" x14ac:dyDescent="0.25">
      <c r="A503" s="54">
        <f>COUNTIF($C$3:C503,"Да")</f>
        <v>6</v>
      </c>
      <c r="B503" s="53">
        <f t="shared" si="15"/>
        <v>45604</v>
      </c>
      <c r="C503" s="53" t="str">
        <f>IF(ISERROR(VLOOKUP(B503,Оп17_BYN→USD!$C$3:$C$19,1,0)),"Нет","Да")</f>
        <v>Нет</v>
      </c>
      <c r="D503" s="54">
        <f t="shared" si="14"/>
        <v>366</v>
      </c>
      <c r="E503" s="55">
        <f>('Все выпуски'!$D$4*'Все выпуски'!$D$8)*((VLOOKUP(IF(C503="Нет",VLOOKUP(A503,Оп17_BYN→USD!$A$2:$C$19,3,0),VLOOKUP((A503-1),Оп17_BYN→USD!$A$2:$C$19,3,0)),$B$2:$G$1505,5,0)-VLOOKUP(B503,$B$2:$G$1505,5,0))/365+(VLOOKUP(IF(C503="Нет",VLOOKUP(A503,Оп17_BYN→USD!$A$2:$C$19,3,0),VLOOKUP((A503-1),Оп17_BYN→USD!$A$2:$C$19,3,0)),$B$2:$G$1505,6,0)-VLOOKUP(B503,$B$2:$G$1505,6,0))/366)</f>
        <v>4.5704925345574944E-2</v>
      </c>
      <c r="F503" s="54">
        <f>COUNTIF(D504:$D$1505,365)</f>
        <v>949</v>
      </c>
      <c r="G503" s="54">
        <f>COUNTIF(D504:$D$1505,366)</f>
        <v>53</v>
      </c>
      <c r="H503" s="50"/>
    </row>
    <row r="504" spans="1:8" x14ac:dyDescent="0.25">
      <c r="A504" s="54">
        <f>COUNTIF($C$3:C504,"Да")</f>
        <v>6</v>
      </c>
      <c r="B504" s="53">
        <f t="shared" si="15"/>
        <v>45605</v>
      </c>
      <c r="C504" s="53" t="str">
        <f>IF(ISERROR(VLOOKUP(B504,Оп17_BYN→USD!$C$3:$C$19,1,0)),"Нет","Да")</f>
        <v>Нет</v>
      </c>
      <c r="D504" s="54">
        <f t="shared" si="14"/>
        <v>366</v>
      </c>
      <c r="E504" s="55">
        <f>('Все выпуски'!$D$4*'Все выпуски'!$D$8)*((VLOOKUP(IF(C504="Нет",VLOOKUP(A504,Оп17_BYN→USD!$A$2:$C$19,3,0),VLOOKUP((A504-1),Оп17_BYN→USD!$A$2:$C$19,3,0)),$B$2:$G$1505,5,0)-VLOOKUP(B504,$B$2:$G$1505,5,0))/365+(VLOOKUP(IF(C504="Нет",VLOOKUP(A504,Оп17_BYN→USD!$A$2:$C$19,3,0),VLOOKUP((A504-1),Оп17_BYN→USD!$A$2:$C$19,3,0)),$B$2:$G$1505,6,0)-VLOOKUP(B504,$B$2:$G$1505,6,0))/366)</f>
        <v>9.1409850691149888E-2</v>
      </c>
      <c r="F504" s="54">
        <f>COUNTIF(D505:$D$1505,365)</f>
        <v>949</v>
      </c>
      <c r="G504" s="54">
        <f>COUNTIF(D505:$D$1505,366)</f>
        <v>52</v>
      </c>
      <c r="H504" s="50"/>
    </row>
    <row r="505" spans="1:8" x14ac:dyDescent="0.25">
      <c r="A505" s="54">
        <f>COUNTIF($C$3:C505,"Да")</f>
        <v>6</v>
      </c>
      <c r="B505" s="53">
        <f t="shared" si="15"/>
        <v>45606</v>
      </c>
      <c r="C505" s="53" t="str">
        <f>IF(ISERROR(VLOOKUP(B505,Оп17_BYN→USD!$C$3:$C$19,1,0)),"Нет","Да")</f>
        <v>Нет</v>
      </c>
      <c r="D505" s="54">
        <f t="shared" si="14"/>
        <v>366</v>
      </c>
      <c r="E505" s="55">
        <f>('Все выпуски'!$D$4*'Все выпуски'!$D$8)*((VLOOKUP(IF(C505="Нет",VLOOKUP(A505,Оп17_BYN→USD!$A$2:$C$19,3,0),VLOOKUP((A505-1),Оп17_BYN→USD!$A$2:$C$19,3,0)),$B$2:$G$1505,5,0)-VLOOKUP(B505,$B$2:$G$1505,5,0))/365+(VLOOKUP(IF(C505="Нет",VLOOKUP(A505,Оп17_BYN→USD!$A$2:$C$19,3,0),VLOOKUP((A505-1),Оп17_BYN→USD!$A$2:$C$19,3,0)),$B$2:$G$1505,6,0)-VLOOKUP(B505,$B$2:$G$1505,6,0))/366)</f>
        <v>0.13711477603672484</v>
      </c>
      <c r="F505" s="54">
        <f>COUNTIF(D506:$D$1505,365)</f>
        <v>949</v>
      </c>
      <c r="G505" s="54">
        <f>COUNTIF(D506:$D$1505,366)</f>
        <v>51</v>
      </c>
      <c r="H505" s="50"/>
    </row>
    <row r="506" spans="1:8" x14ac:dyDescent="0.25">
      <c r="A506" s="54">
        <f>COUNTIF($C$3:C506,"Да")</f>
        <v>6</v>
      </c>
      <c r="B506" s="53">
        <f t="shared" si="15"/>
        <v>45607</v>
      </c>
      <c r="C506" s="53" t="str">
        <f>IF(ISERROR(VLOOKUP(B506,Оп17_BYN→USD!$C$3:$C$19,1,0)),"Нет","Да")</f>
        <v>Нет</v>
      </c>
      <c r="D506" s="54">
        <f t="shared" si="14"/>
        <v>366</v>
      </c>
      <c r="E506" s="55">
        <f>('Все выпуски'!$D$4*'Все выпуски'!$D$8)*((VLOOKUP(IF(C506="Нет",VLOOKUP(A506,Оп17_BYN→USD!$A$2:$C$19,3,0),VLOOKUP((A506-1),Оп17_BYN→USD!$A$2:$C$19,3,0)),$B$2:$G$1505,5,0)-VLOOKUP(B506,$B$2:$G$1505,5,0))/365+(VLOOKUP(IF(C506="Нет",VLOOKUP(A506,Оп17_BYN→USD!$A$2:$C$19,3,0),VLOOKUP((A506-1),Оп17_BYN→USD!$A$2:$C$19,3,0)),$B$2:$G$1505,6,0)-VLOOKUP(B506,$B$2:$G$1505,6,0))/366)</f>
        <v>0.18281970138229978</v>
      </c>
      <c r="F506" s="54">
        <f>COUNTIF(D507:$D$1505,365)</f>
        <v>949</v>
      </c>
      <c r="G506" s="54">
        <f>COUNTIF(D507:$D$1505,366)</f>
        <v>50</v>
      </c>
      <c r="H506" s="50"/>
    </row>
    <row r="507" spans="1:8" x14ac:dyDescent="0.25">
      <c r="A507" s="54">
        <f>COUNTIF($C$3:C507,"Да")</f>
        <v>6</v>
      </c>
      <c r="B507" s="53">
        <f t="shared" si="15"/>
        <v>45608</v>
      </c>
      <c r="C507" s="53" t="str">
        <f>IF(ISERROR(VLOOKUP(B507,Оп17_BYN→USD!$C$3:$C$19,1,0)),"Нет","Да")</f>
        <v>Нет</v>
      </c>
      <c r="D507" s="54">
        <f t="shared" si="14"/>
        <v>366</v>
      </c>
      <c r="E507" s="55">
        <f>('Все выпуски'!$D$4*'Все выпуски'!$D$8)*((VLOOKUP(IF(C507="Нет",VLOOKUP(A507,Оп17_BYN→USD!$A$2:$C$19,3,0),VLOOKUP((A507-1),Оп17_BYN→USD!$A$2:$C$19,3,0)),$B$2:$G$1505,5,0)-VLOOKUP(B507,$B$2:$G$1505,5,0))/365+(VLOOKUP(IF(C507="Нет",VLOOKUP(A507,Оп17_BYN→USD!$A$2:$C$19,3,0),VLOOKUP((A507-1),Оп17_BYN→USD!$A$2:$C$19,3,0)),$B$2:$G$1505,6,0)-VLOOKUP(B507,$B$2:$G$1505,6,0))/366)</f>
        <v>0.22852462672787471</v>
      </c>
      <c r="F507" s="54">
        <f>COUNTIF(D508:$D$1505,365)</f>
        <v>949</v>
      </c>
      <c r="G507" s="54">
        <f>COUNTIF(D508:$D$1505,366)</f>
        <v>49</v>
      </c>
      <c r="H507" s="50"/>
    </row>
    <row r="508" spans="1:8" x14ac:dyDescent="0.25">
      <c r="A508" s="54">
        <f>COUNTIF($C$3:C508,"Да")</f>
        <v>6</v>
      </c>
      <c r="B508" s="53">
        <f t="shared" si="15"/>
        <v>45609</v>
      </c>
      <c r="C508" s="53" t="str">
        <f>IF(ISERROR(VLOOKUP(B508,Оп17_BYN→USD!$C$3:$C$19,1,0)),"Нет","Да")</f>
        <v>Нет</v>
      </c>
      <c r="D508" s="54">
        <f t="shared" si="14"/>
        <v>366</v>
      </c>
      <c r="E508" s="55">
        <f>('Все выпуски'!$D$4*'Все выпуски'!$D$8)*((VLOOKUP(IF(C508="Нет",VLOOKUP(A508,Оп17_BYN→USD!$A$2:$C$19,3,0),VLOOKUP((A508-1),Оп17_BYN→USD!$A$2:$C$19,3,0)),$B$2:$G$1505,5,0)-VLOOKUP(B508,$B$2:$G$1505,5,0))/365+(VLOOKUP(IF(C508="Нет",VLOOKUP(A508,Оп17_BYN→USD!$A$2:$C$19,3,0),VLOOKUP((A508-1),Оп17_BYN→USD!$A$2:$C$19,3,0)),$B$2:$G$1505,6,0)-VLOOKUP(B508,$B$2:$G$1505,6,0))/366)</f>
        <v>0.27422955207344968</v>
      </c>
      <c r="F508" s="54">
        <f>COUNTIF(D509:$D$1505,365)</f>
        <v>949</v>
      </c>
      <c r="G508" s="54">
        <f>COUNTIF(D509:$D$1505,366)</f>
        <v>48</v>
      </c>
      <c r="H508" s="50"/>
    </row>
    <row r="509" spans="1:8" x14ac:dyDescent="0.25">
      <c r="A509" s="54">
        <f>COUNTIF($C$3:C509,"Да")</f>
        <v>6</v>
      </c>
      <c r="B509" s="53">
        <f t="shared" si="15"/>
        <v>45610</v>
      </c>
      <c r="C509" s="53" t="str">
        <f>IF(ISERROR(VLOOKUP(B509,Оп17_BYN→USD!$C$3:$C$19,1,0)),"Нет","Да")</f>
        <v>Нет</v>
      </c>
      <c r="D509" s="54">
        <f t="shared" si="14"/>
        <v>366</v>
      </c>
      <c r="E509" s="55">
        <f>('Все выпуски'!$D$4*'Все выпуски'!$D$8)*((VLOOKUP(IF(C509="Нет",VLOOKUP(A509,Оп17_BYN→USD!$A$2:$C$19,3,0),VLOOKUP((A509-1),Оп17_BYN→USD!$A$2:$C$19,3,0)),$B$2:$G$1505,5,0)-VLOOKUP(B509,$B$2:$G$1505,5,0))/365+(VLOOKUP(IF(C509="Нет",VLOOKUP(A509,Оп17_BYN→USD!$A$2:$C$19,3,0),VLOOKUP((A509-1),Оп17_BYN→USD!$A$2:$C$19,3,0)),$B$2:$G$1505,6,0)-VLOOKUP(B509,$B$2:$G$1505,6,0))/366)</f>
        <v>0.31993447741902459</v>
      </c>
      <c r="F509" s="54">
        <f>COUNTIF(D510:$D$1505,365)</f>
        <v>949</v>
      </c>
      <c r="G509" s="54">
        <f>COUNTIF(D510:$D$1505,366)</f>
        <v>47</v>
      </c>
      <c r="H509" s="50"/>
    </row>
    <row r="510" spans="1:8" x14ac:dyDescent="0.25">
      <c r="A510" s="54">
        <f>COUNTIF($C$3:C510,"Да")</f>
        <v>6</v>
      </c>
      <c r="B510" s="53">
        <f t="shared" si="15"/>
        <v>45611</v>
      </c>
      <c r="C510" s="53" t="str">
        <f>IF(ISERROR(VLOOKUP(B510,Оп17_BYN→USD!$C$3:$C$19,1,0)),"Нет","Да")</f>
        <v>Нет</v>
      </c>
      <c r="D510" s="54">
        <f t="shared" si="14"/>
        <v>366</v>
      </c>
      <c r="E510" s="55">
        <f>('Все выпуски'!$D$4*'Все выпуски'!$D$8)*((VLOOKUP(IF(C510="Нет",VLOOKUP(A510,Оп17_BYN→USD!$A$2:$C$19,3,0),VLOOKUP((A510-1),Оп17_BYN→USD!$A$2:$C$19,3,0)),$B$2:$G$1505,5,0)-VLOOKUP(B510,$B$2:$G$1505,5,0))/365+(VLOOKUP(IF(C510="Нет",VLOOKUP(A510,Оп17_BYN→USD!$A$2:$C$19,3,0),VLOOKUP((A510-1),Оп17_BYN→USD!$A$2:$C$19,3,0)),$B$2:$G$1505,6,0)-VLOOKUP(B510,$B$2:$G$1505,6,0))/366)</f>
        <v>0.36563940276459955</v>
      </c>
      <c r="F510" s="54">
        <f>COUNTIF(D511:$D$1505,365)</f>
        <v>949</v>
      </c>
      <c r="G510" s="54">
        <f>COUNTIF(D511:$D$1505,366)</f>
        <v>46</v>
      </c>
      <c r="H510" s="50"/>
    </row>
    <row r="511" spans="1:8" x14ac:dyDescent="0.25">
      <c r="A511" s="54">
        <f>COUNTIF($C$3:C511,"Да")</f>
        <v>6</v>
      </c>
      <c r="B511" s="53">
        <f t="shared" si="15"/>
        <v>45612</v>
      </c>
      <c r="C511" s="53" t="str">
        <f>IF(ISERROR(VLOOKUP(B511,Оп17_BYN→USD!$C$3:$C$19,1,0)),"Нет","Да")</f>
        <v>Нет</v>
      </c>
      <c r="D511" s="54">
        <f t="shared" si="14"/>
        <v>366</v>
      </c>
      <c r="E511" s="55">
        <f>('Все выпуски'!$D$4*'Все выпуски'!$D$8)*((VLOOKUP(IF(C511="Нет",VLOOKUP(A511,Оп17_BYN→USD!$A$2:$C$19,3,0),VLOOKUP((A511-1),Оп17_BYN→USD!$A$2:$C$19,3,0)),$B$2:$G$1505,5,0)-VLOOKUP(B511,$B$2:$G$1505,5,0))/365+(VLOOKUP(IF(C511="Нет",VLOOKUP(A511,Оп17_BYN→USD!$A$2:$C$19,3,0),VLOOKUP((A511-1),Оп17_BYN→USD!$A$2:$C$19,3,0)),$B$2:$G$1505,6,0)-VLOOKUP(B511,$B$2:$G$1505,6,0))/366)</f>
        <v>0.41134432811017446</v>
      </c>
      <c r="F511" s="54">
        <f>COUNTIF(D512:$D$1505,365)</f>
        <v>949</v>
      </c>
      <c r="G511" s="54">
        <f>COUNTIF(D512:$D$1505,366)</f>
        <v>45</v>
      </c>
      <c r="H511" s="50"/>
    </row>
    <row r="512" spans="1:8" x14ac:dyDescent="0.25">
      <c r="A512" s="54">
        <f>COUNTIF($C$3:C512,"Да")</f>
        <v>6</v>
      </c>
      <c r="B512" s="53">
        <f t="shared" si="15"/>
        <v>45613</v>
      </c>
      <c r="C512" s="53" t="str">
        <f>IF(ISERROR(VLOOKUP(B512,Оп17_BYN→USD!$C$3:$C$19,1,0)),"Нет","Да")</f>
        <v>Нет</v>
      </c>
      <c r="D512" s="54">
        <f t="shared" si="14"/>
        <v>366</v>
      </c>
      <c r="E512" s="55">
        <f>('Все выпуски'!$D$4*'Все выпуски'!$D$8)*((VLOOKUP(IF(C512="Нет",VLOOKUP(A512,Оп17_BYN→USD!$A$2:$C$19,3,0),VLOOKUP((A512-1),Оп17_BYN→USD!$A$2:$C$19,3,0)),$B$2:$G$1505,5,0)-VLOOKUP(B512,$B$2:$G$1505,5,0))/365+(VLOOKUP(IF(C512="Нет",VLOOKUP(A512,Оп17_BYN→USD!$A$2:$C$19,3,0),VLOOKUP((A512-1),Оп17_BYN→USD!$A$2:$C$19,3,0)),$B$2:$G$1505,6,0)-VLOOKUP(B512,$B$2:$G$1505,6,0))/366)</f>
        <v>0.45704925345574943</v>
      </c>
      <c r="F512" s="54">
        <f>COUNTIF(D513:$D$1505,365)</f>
        <v>949</v>
      </c>
      <c r="G512" s="54">
        <f>COUNTIF(D513:$D$1505,366)</f>
        <v>44</v>
      </c>
      <c r="H512" s="50"/>
    </row>
    <row r="513" spans="1:8" x14ac:dyDescent="0.25">
      <c r="A513" s="54">
        <f>COUNTIF($C$3:C513,"Да")</f>
        <v>6</v>
      </c>
      <c r="B513" s="53">
        <f t="shared" si="15"/>
        <v>45614</v>
      </c>
      <c r="C513" s="53" t="str">
        <f>IF(ISERROR(VLOOKUP(B513,Оп17_BYN→USD!$C$3:$C$19,1,0)),"Нет","Да")</f>
        <v>Нет</v>
      </c>
      <c r="D513" s="54">
        <f t="shared" si="14"/>
        <v>366</v>
      </c>
      <c r="E513" s="55">
        <f>('Все выпуски'!$D$4*'Все выпуски'!$D$8)*((VLOOKUP(IF(C513="Нет",VLOOKUP(A513,Оп17_BYN→USD!$A$2:$C$19,3,0),VLOOKUP((A513-1),Оп17_BYN→USD!$A$2:$C$19,3,0)),$B$2:$G$1505,5,0)-VLOOKUP(B513,$B$2:$G$1505,5,0))/365+(VLOOKUP(IF(C513="Нет",VLOOKUP(A513,Оп17_BYN→USD!$A$2:$C$19,3,0),VLOOKUP((A513-1),Оп17_BYN→USD!$A$2:$C$19,3,0)),$B$2:$G$1505,6,0)-VLOOKUP(B513,$B$2:$G$1505,6,0))/366)</f>
        <v>0.50275417880132434</v>
      </c>
      <c r="F513" s="54">
        <f>COUNTIF(D514:$D$1505,365)</f>
        <v>949</v>
      </c>
      <c r="G513" s="54">
        <f>COUNTIF(D514:$D$1505,366)</f>
        <v>43</v>
      </c>
      <c r="H513" s="50"/>
    </row>
    <row r="514" spans="1:8" x14ac:dyDescent="0.25">
      <c r="A514" s="54">
        <f>COUNTIF($C$3:C514,"Да")</f>
        <v>6</v>
      </c>
      <c r="B514" s="53">
        <f t="shared" si="15"/>
        <v>45615</v>
      </c>
      <c r="C514" s="53" t="str">
        <f>IF(ISERROR(VLOOKUP(B514,Оп17_BYN→USD!$C$3:$C$19,1,0)),"Нет","Да")</f>
        <v>Нет</v>
      </c>
      <c r="D514" s="54">
        <f t="shared" si="14"/>
        <v>366</v>
      </c>
      <c r="E514" s="55">
        <f>('Все выпуски'!$D$4*'Все выпуски'!$D$8)*((VLOOKUP(IF(C514="Нет",VLOOKUP(A514,Оп17_BYN→USD!$A$2:$C$19,3,0),VLOOKUP((A514-1),Оп17_BYN→USD!$A$2:$C$19,3,0)),$B$2:$G$1505,5,0)-VLOOKUP(B514,$B$2:$G$1505,5,0))/365+(VLOOKUP(IF(C514="Нет",VLOOKUP(A514,Оп17_BYN→USD!$A$2:$C$19,3,0),VLOOKUP((A514-1),Оп17_BYN→USD!$A$2:$C$19,3,0)),$B$2:$G$1505,6,0)-VLOOKUP(B514,$B$2:$G$1505,6,0))/366)</f>
        <v>0.54845910414689936</v>
      </c>
      <c r="F514" s="54">
        <f>COUNTIF(D515:$D$1505,365)</f>
        <v>949</v>
      </c>
      <c r="G514" s="54">
        <f>COUNTIF(D515:$D$1505,366)</f>
        <v>42</v>
      </c>
      <c r="H514" s="50"/>
    </row>
    <row r="515" spans="1:8" x14ac:dyDescent="0.25">
      <c r="A515" s="54">
        <f>COUNTIF($C$3:C515,"Да")</f>
        <v>6</v>
      </c>
      <c r="B515" s="53">
        <f t="shared" si="15"/>
        <v>45616</v>
      </c>
      <c r="C515" s="53" t="str">
        <f>IF(ISERROR(VLOOKUP(B515,Оп17_BYN→USD!$C$3:$C$19,1,0)),"Нет","Да")</f>
        <v>Нет</v>
      </c>
      <c r="D515" s="54">
        <f t="shared" si="14"/>
        <v>366</v>
      </c>
      <c r="E515" s="55">
        <f>('Все выпуски'!$D$4*'Все выпуски'!$D$8)*((VLOOKUP(IF(C515="Нет",VLOOKUP(A515,Оп17_BYN→USD!$A$2:$C$19,3,0),VLOOKUP((A515-1),Оп17_BYN→USD!$A$2:$C$19,3,0)),$B$2:$G$1505,5,0)-VLOOKUP(B515,$B$2:$G$1505,5,0))/365+(VLOOKUP(IF(C515="Нет",VLOOKUP(A515,Оп17_BYN→USD!$A$2:$C$19,3,0),VLOOKUP((A515-1),Оп17_BYN→USD!$A$2:$C$19,3,0)),$B$2:$G$1505,6,0)-VLOOKUP(B515,$B$2:$G$1505,6,0))/366)</f>
        <v>0.59416402949247427</v>
      </c>
      <c r="F515" s="54">
        <f>COUNTIF(D516:$D$1505,365)</f>
        <v>949</v>
      </c>
      <c r="G515" s="54">
        <f>COUNTIF(D516:$D$1505,366)</f>
        <v>41</v>
      </c>
      <c r="H515" s="50"/>
    </row>
    <row r="516" spans="1:8" x14ac:dyDescent="0.25">
      <c r="A516" s="54">
        <f>COUNTIF($C$3:C516,"Да")</f>
        <v>6</v>
      </c>
      <c r="B516" s="53">
        <f t="shared" si="15"/>
        <v>45617</v>
      </c>
      <c r="C516" s="53" t="str">
        <f>IF(ISERROR(VLOOKUP(B516,Оп17_BYN→USD!$C$3:$C$19,1,0)),"Нет","Да")</f>
        <v>Нет</v>
      </c>
      <c r="D516" s="54">
        <f t="shared" ref="D516:D579" si="16">IF(MOD(YEAR(B516),4)=0,366,365)</f>
        <v>366</v>
      </c>
      <c r="E516" s="55">
        <f>('Все выпуски'!$D$4*'Все выпуски'!$D$8)*((VLOOKUP(IF(C516="Нет",VLOOKUP(A516,Оп17_BYN→USD!$A$2:$C$19,3,0),VLOOKUP((A516-1),Оп17_BYN→USD!$A$2:$C$19,3,0)),$B$2:$G$1505,5,0)-VLOOKUP(B516,$B$2:$G$1505,5,0))/365+(VLOOKUP(IF(C516="Нет",VLOOKUP(A516,Оп17_BYN→USD!$A$2:$C$19,3,0),VLOOKUP((A516-1),Оп17_BYN→USD!$A$2:$C$19,3,0)),$B$2:$G$1505,6,0)-VLOOKUP(B516,$B$2:$G$1505,6,0))/366)</f>
        <v>0.63986895483804918</v>
      </c>
      <c r="F516" s="54">
        <f>COUNTIF(D517:$D$1505,365)</f>
        <v>949</v>
      </c>
      <c r="G516" s="54">
        <f>COUNTIF(D517:$D$1505,366)</f>
        <v>40</v>
      </c>
      <c r="H516" s="50"/>
    </row>
    <row r="517" spans="1:8" x14ac:dyDescent="0.25">
      <c r="A517" s="54">
        <f>COUNTIF($C$3:C517,"Да")</f>
        <v>6</v>
      </c>
      <c r="B517" s="53">
        <f t="shared" ref="B517:B580" si="17">B516+1</f>
        <v>45618</v>
      </c>
      <c r="C517" s="53" t="str">
        <f>IF(ISERROR(VLOOKUP(B517,Оп17_BYN→USD!$C$3:$C$19,1,0)),"Нет","Да")</f>
        <v>Нет</v>
      </c>
      <c r="D517" s="54">
        <f t="shared" si="16"/>
        <v>366</v>
      </c>
      <c r="E517" s="55">
        <f>('Все выпуски'!$D$4*'Все выпуски'!$D$8)*((VLOOKUP(IF(C517="Нет",VLOOKUP(A517,Оп17_BYN→USD!$A$2:$C$19,3,0),VLOOKUP((A517-1),Оп17_BYN→USD!$A$2:$C$19,3,0)),$B$2:$G$1505,5,0)-VLOOKUP(B517,$B$2:$G$1505,5,0))/365+(VLOOKUP(IF(C517="Нет",VLOOKUP(A517,Оп17_BYN→USD!$A$2:$C$19,3,0),VLOOKUP((A517-1),Оп17_BYN→USD!$A$2:$C$19,3,0)),$B$2:$G$1505,6,0)-VLOOKUP(B517,$B$2:$G$1505,6,0))/366)</f>
        <v>0.68557388018362408</v>
      </c>
      <c r="F517" s="54">
        <f>COUNTIF(D518:$D$1505,365)</f>
        <v>949</v>
      </c>
      <c r="G517" s="54">
        <f>COUNTIF(D518:$D$1505,366)</f>
        <v>39</v>
      </c>
      <c r="H517" s="50"/>
    </row>
    <row r="518" spans="1:8" x14ac:dyDescent="0.25">
      <c r="A518" s="54">
        <f>COUNTIF($C$3:C518,"Да")</f>
        <v>6</v>
      </c>
      <c r="B518" s="53">
        <f t="shared" si="17"/>
        <v>45619</v>
      </c>
      <c r="C518" s="53" t="str">
        <f>IF(ISERROR(VLOOKUP(B518,Оп17_BYN→USD!$C$3:$C$19,1,0)),"Нет","Да")</f>
        <v>Нет</v>
      </c>
      <c r="D518" s="54">
        <f t="shared" si="16"/>
        <v>366</v>
      </c>
      <c r="E518" s="55">
        <f>('Все выпуски'!$D$4*'Все выпуски'!$D$8)*((VLOOKUP(IF(C518="Нет",VLOOKUP(A518,Оп17_BYN→USD!$A$2:$C$19,3,0),VLOOKUP((A518-1),Оп17_BYN→USD!$A$2:$C$19,3,0)),$B$2:$G$1505,5,0)-VLOOKUP(B518,$B$2:$G$1505,5,0))/365+(VLOOKUP(IF(C518="Нет",VLOOKUP(A518,Оп17_BYN→USD!$A$2:$C$19,3,0),VLOOKUP((A518-1),Оп17_BYN→USD!$A$2:$C$19,3,0)),$B$2:$G$1505,6,0)-VLOOKUP(B518,$B$2:$G$1505,6,0))/366)</f>
        <v>0.73127880552919911</v>
      </c>
      <c r="F518" s="54">
        <f>COUNTIF(D519:$D$1505,365)</f>
        <v>949</v>
      </c>
      <c r="G518" s="54">
        <f>COUNTIF(D519:$D$1505,366)</f>
        <v>38</v>
      </c>
      <c r="H518" s="50"/>
    </row>
    <row r="519" spans="1:8" x14ac:dyDescent="0.25">
      <c r="A519" s="54">
        <f>COUNTIF($C$3:C519,"Да")</f>
        <v>6</v>
      </c>
      <c r="B519" s="53">
        <f t="shared" si="17"/>
        <v>45620</v>
      </c>
      <c r="C519" s="53" t="str">
        <f>IF(ISERROR(VLOOKUP(B519,Оп17_BYN→USD!$C$3:$C$19,1,0)),"Нет","Да")</f>
        <v>Нет</v>
      </c>
      <c r="D519" s="54">
        <f t="shared" si="16"/>
        <v>366</v>
      </c>
      <c r="E519" s="55">
        <f>('Все выпуски'!$D$4*'Все выпуски'!$D$8)*((VLOOKUP(IF(C519="Нет",VLOOKUP(A519,Оп17_BYN→USD!$A$2:$C$19,3,0),VLOOKUP((A519-1),Оп17_BYN→USD!$A$2:$C$19,3,0)),$B$2:$G$1505,5,0)-VLOOKUP(B519,$B$2:$G$1505,5,0))/365+(VLOOKUP(IF(C519="Нет",VLOOKUP(A519,Оп17_BYN→USD!$A$2:$C$19,3,0),VLOOKUP((A519-1),Оп17_BYN→USD!$A$2:$C$19,3,0)),$B$2:$G$1505,6,0)-VLOOKUP(B519,$B$2:$G$1505,6,0))/366)</f>
        <v>0.77698373087477413</v>
      </c>
      <c r="F519" s="54">
        <f>COUNTIF(D520:$D$1505,365)</f>
        <v>949</v>
      </c>
      <c r="G519" s="54">
        <f>COUNTIF(D520:$D$1505,366)</f>
        <v>37</v>
      </c>
      <c r="H519" s="50"/>
    </row>
    <row r="520" spans="1:8" x14ac:dyDescent="0.25">
      <c r="A520" s="54">
        <f>COUNTIF($C$3:C520,"Да")</f>
        <v>6</v>
      </c>
      <c r="B520" s="53">
        <f t="shared" si="17"/>
        <v>45621</v>
      </c>
      <c r="C520" s="53" t="str">
        <f>IF(ISERROR(VLOOKUP(B520,Оп17_BYN→USD!$C$3:$C$19,1,0)),"Нет","Да")</f>
        <v>Нет</v>
      </c>
      <c r="D520" s="54">
        <f t="shared" si="16"/>
        <v>366</v>
      </c>
      <c r="E520" s="55">
        <f>('Все выпуски'!$D$4*'Все выпуски'!$D$8)*((VLOOKUP(IF(C520="Нет",VLOOKUP(A520,Оп17_BYN→USD!$A$2:$C$19,3,0),VLOOKUP((A520-1),Оп17_BYN→USD!$A$2:$C$19,3,0)),$B$2:$G$1505,5,0)-VLOOKUP(B520,$B$2:$G$1505,5,0))/365+(VLOOKUP(IF(C520="Нет",VLOOKUP(A520,Оп17_BYN→USD!$A$2:$C$19,3,0),VLOOKUP((A520-1),Оп17_BYN→USD!$A$2:$C$19,3,0)),$B$2:$G$1505,6,0)-VLOOKUP(B520,$B$2:$G$1505,6,0))/366)</f>
        <v>0.82268865622034892</v>
      </c>
      <c r="F520" s="54">
        <f>COUNTIF(D521:$D$1505,365)</f>
        <v>949</v>
      </c>
      <c r="G520" s="54">
        <f>COUNTIF(D521:$D$1505,366)</f>
        <v>36</v>
      </c>
      <c r="H520" s="50"/>
    </row>
    <row r="521" spans="1:8" x14ac:dyDescent="0.25">
      <c r="A521" s="54">
        <f>COUNTIF($C$3:C521,"Да")</f>
        <v>6</v>
      </c>
      <c r="B521" s="53">
        <f t="shared" si="17"/>
        <v>45622</v>
      </c>
      <c r="C521" s="53" t="str">
        <f>IF(ISERROR(VLOOKUP(B521,Оп17_BYN→USD!$C$3:$C$19,1,0)),"Нет","Да")</f>
        <v>Нет</v>
      </c>
      <c r="D521" s="54">
        <f t="shared" si="16"/>
        <v>366</v>
      </c>
      <c r="E521" s="55">
        <f>('Все выпуски'!$D$4*'Все выпуски'!$D$8)*((VLOOKUP(IF(C521="Нет",VLOOKUP(A521,Оп17_BYN→USD!$A$2:$C$19,3,0),VLOOKUP((A521-1),Оп17_BYN→USD!$A$2:$C$19,3,0)),$B$2:$G$1505,5,0)-VLOOKUP(B521,$B$2:$G$1505,5,0))/365+(VLOOKUP(IF(C521="Нет",VLOOKUP(A521,Оп17_BYN→USD!$A$2:$C$19,3,0),VLOOKUP((A521-1),Оп17_BYN→USD!$A$2:$C$19,3,0)),$B$2:$G$1505,6,0)-VLOOKUP(B521,$B$2:$G$1505,6,0))/366)</f>
        <v>0.86839358156592394</v>
      </c>
      <c r="F521" s="54">
        <f>COUNTIF(D522:$D$1505,365)</f>
        <v>949</v>
      </c>
      <c r="G521" s="54">
        <f>COUNTIF(D522:$D$1505,366)</f>
        <v>35</v>
      </c>
      <c r="H521" s="50"/>
    </row>
    <row r="522" spans="1:8" x14ac:dyDescent="0.25">
      <c r="A522" s="54">
        <f>COUNTIF($C$3:C522,"Да")</f>
        <v>6</v>
      </c>
      <c r="B522" s="53">
        <f t="shared" si="17"/>
        <v>45623</v>
      </c>
      <c r="C522" s="53" t="str">
        <f>IF(ISERROR(VLOOKUP(B522,Оп17_BYN→USD!$C$3:$C$19,1,0)),"Нет","Да")</f>
        <v>Нет</v>
      </c>
      <c r="D522" s="54">
        <f t="shared" si="16"/>
        <v>366</v>
      </c>
      <c r="E522" s="55">
        <f>('Все выпуски'!$D$4*'Все выпуски'!$D$8)*((VLOOKUP(IF(C522="Нет",VLOOKUP(A522,Оп17_BYN→USD!$A$2:$C$19,3,0),VLOOKUP((A522-1),Оп17_BYN→USD!$A$2:$C$19,3,0)),$B$2:$G$1505,5,0)-VLOOKUP(B522,$B$2:$G$1505,5,0))/365+(VLOOKUP(IF(C522="Нет",VLOOKUP(A522,Оп17_BYN→USD!$A$2:$C$19,3,0),VLOOKUP((A522-1),Оп17_BYN→USD!$A$2:$C$19,3,0)),$B$2:$G$1505,6,0)-VLOOKUP(B522,$B$2:$G$1505,6,0))/366)</f>
        <v>0.91409850691149885</v>
      </c>
      <c r="F522" s="54">
        <f>COUNTIF(D523:$D$1505,365)</f>
        <v>949</v>
      </c>
      <c r="G522" s="54">
        <f>COUNTIF(D523:$D$1505,366)</f>
        <v>34</v>
      </c>
      <c r="H522" s="50"/>
    </row>
    <row r="523" spans="1:8" x14ac:dyDescent="0.25">
      <c r="A523" s="54">
        <f>COUNTIF($C$3:C523,"Да")</f>
        <v>6</v>
      </c>
      <c r="B523" s="53">
        <f t="shared" si="17"/>
        <v>45624</v>
      </c>
      <c r="C523" s="53" t="str">
        <f>IF(ISERROR(VLOOKUP(B523,Оп17_BYN→USD!$C$3:$C$19,1,0)),"Нет","Да")</f>
        <v>Нет</v>
      </c>
      <c r="D523" s="54">
        <f t="shared" si="16"/>
        <v>366</v>
      </c>
      <c r="E523" s="55">
        <f>('Все выпуски'!$D$4*'Все выпуски'!$D$8)*((VLOOKUP(IF(C523="Нет",VLOOKUP(A523,Оп17_BYN→USD!$A$2:$C$19,3,0),VLOOKUP((A523-1),Оп17_BYN→USD!$A$2:$C$19,3,0)),$B$2:$G$1505,5,0)-VLOOKUP(B523,$B$2:$G$1505,5,0))/365+(VLOOKUP(IF(C523="Нет",VLOOKUP(A523,Оп17_BYN→USD!$A$2:$C$19,3,0),VLOOKUP((A523-1),Оп17_BYN→USD!$A$2:$C$19,3,0)),$B$2:$G$1505,6,0)-VLOOKUP(B523,$B$2:$G$1505,6,0))/366)</f>
        <v>0.95980343225707387</v>
      </c>
      <c r="F523" s="54">
        <f>COUNTIF(D524:$D$1505,365)</f>
        <v>949</v>
      </c>
      <c r="G523" s="54">
        <f>COUNTIF(D524:$D$1505,366)</f>
        <v>33</v>
      </c>
      <c r="H523" s="50"/>
    </row>
    <row r="524" spans="1:8" x14ac:dyDescent="0.25">
      <c r="A524" s="54">
        <f>COUNTIF($C$3:C524,"Да")</f>
        <v>6</v>
      </c>
      <c r="B524" s="53">
        <f t="shared" si="17"/>
        <v>45625</v>
      </c>
      <c r="C524" s="53" t="str">
        <f>IF(ISERROR(VLOOKUP(B524,Оп17_BYN→USD!$C$3:$C$19,1,0)),"Нет","Да")</f>
        <v>Нет</v>
      </c>
      <c r="D524" s="54">
        <f t="shared" si="16"/>
        <v>366</v>
      </c>
      <c r="E524" s="55">
        <f>('Все выпуски'!$D$4*'Все выпуски'!$D$8)*((VLOOKUP(IF(C524="Нет",VLOOKUP(A524,Оп17_BYN→USD!$A$2:$C$19,3,0),VLOOKUP((A524-1),Оп17_BYN→USD!$A$2:$C$19,3,0)),$B$2:$G$1505,5,0)-VLOOKUP(B524,$B$2:$G$1505,5,0))/365+(VLOOKUP(IF(C524="Нет",VLOOKUP(A524,Оп17_BYN→USD!$A$2:$C$19,3,0),VLOOKUP((A524-1),Оп17_BYN→USD!$A$2:$C$19,3,0)),$B$2:$G$1505,6,0)-VLOOKUP(B524,$B$2:$G$1505,6,0))/366)</f>
        <v>1.0055083576026487</v>
      </c>
      <c r="F524" s="54">
        <f>COUNTIF(D525:$D$1505,365)</f>
        <v>949</v>
      </c>
      <c r="G524" s="54">
        <f>COUNTIF(D525:$D$1505,366)</f>
        <v>32</v>
      </c>
      <c r="H524" s="50"/>
    </row>
    <row r="525" spans="1:8" x14ac:dyDescent="0.25">
      <c r="A525" s="54">
        <f>COUNTIF($C$3:C525,"Да")</f>
        <v>6</v>
      </c>
      <c r="B525" s="53">
        <f t="shared" si="17"/>
        <v>45626</v>
      </c>
      <c r="C525" s="53" t="str">
        <f>IF(ISERROR(VLOOKUP(B525,Оп17_BYN→USD!$C$3:$C$19,1,0)),"Нет","Да")</f>
        <v>Нет</v>
      </c>
      <c r="D525" s="54">
        <f t="shared" si="16"/>
        <v>366</v>
      </c>
      <c r="E525" s="55">
        <f>('Все выпуски'!$D$4*'Все выпуски'!$D$8)*((VLOOKUP(IF(C525="Нет",VLOOKUP(A525,Оп17_BYN→USD!$A$2:$C$19,3,0),VLOOKUP((A525-1),Оп17_BYN→USD!$A$2:$C$19,3,0)),$B$2:$G$1505,5,0)-VLOOKUP(B525,$B$2:$G$1505,5,0))/365+(VLOOKUP(IF(C525="Нет",VLOOKUP(A525,Оп17_BYN→USD!$A$2:$C$19,3,0),VLOOKUP((A525-1),Оп17_BYN→USD!$A$2:$C$19,3,0)),$B$2:$G$1505,6,0)-VLOOKUP(B525,$B$2:$G$1505,6,0))/366)</f>
        <v>1.0512132829482237</v>
      </c>
      <c r="F525" s="54">
        <f>COUNTIF(D526:$D$1505,365)</f>
        <v>949</v>
      </c>
      <c r="G525" s="54">
        <f>COUNTIF(D526:$D$1505,366)</f>
        <v>31</v>
      </c>
      <c r="H525" s="50"/>
    </row>
    <row r="526" spans="1:8" x14ac:dyDescent="0.25">
      <c r="A526" s="54">
        <f>COUNTIF($C$3:C526,"Да")</f>
        <v>6</v>
      </c>
      <c r="B526" s="53">
        <f t="shared" si="17"/>
        <v>45627</v>
      </c>
      <c r="C526" s="53" t="str">
        <f>IF(ISERROR(VLOOKUP(B526,Оп17_BYN→USD!$C$3:$C$19,1,0)),"Нет","Да")</f>
        <v>Нет</v>
      </c>
      <c r="D526" s="54">
        <f t="shared" si="16"/>
        <v>366</v>
      </c>
      <c r="E526" s="55">
        <f>('Все выпуски'!$D$4*'Все выпуски'!$D$8)*((VLOOKUP(IF(C526="Нет",VLOOKUP(A526,Оп17_BYN→USD!$A$2:$C$19,3,0),VLOOKUP((A526-1),Оп17_BYN→USD!$A$2:$C$19,3,0)),$B$2:$G$1505,5,0)-VLOOKUP(B526,$B$2:$G$1505,5,0))/365+(VLOOKUP(IF(C526="Нет",VLOOKUP(A526,Оп17_BYN→USD!$A$2:$C$19,3,0),VLOOKUP((A526-1),Оп17_BYN→USD!$A$2:$C$19,3,0)),$B$2:$G$1505,6,0)-VLOOKUP(B526,$B$2:$G$1505,6,0))/366)</f>
        <v>1.0969182082937987</v>
      </c>
      <c r="F526" s="54">
        <f>COUNTIF(D527:$D$1505,365)</f>
        <v>949</v>
      </c>
      <c r="G526" s="54">
        <f>COUNTIF(D527:$D$1505,366)</f>
        <v>30</v>
      </c>
      <c r="H526" s="50"/>
    </row>
    <row r="527" spans="1:8" x14ac:dyDescent="0.25">
      <c r="A527" s="54">
        <f>COUNTIF($C$3:C527,"Да")</f>
        <v>6</v>
      </c>
      <c r="B527" s="53">
        <f t="shared" si="17"/>
        <v>45628</v>
      </c>
      <c r="C527" s="53" t="str">
        <f>IF(ISERROR(VLOOKUP(B527,Оп17_BYN→USD!$C$3:$C$19,1,0)),"Нет","Да")</f>
        <v>Нет</v>
      </c>
      <c r="D527" s="54">
        <f t="shared" si="16"/>
        <v>366</v>
      </c>
      <c r="E527" s="55">
        <f>('Все выпуски'!$D$4*'Все выпуски'!$D$8)*((VLOOKUP(IF(C527="Нет",VLOOKUP(A527,Оп17_BYN→USD!$A$2:$C$19,3,0),VLOOKUP((A527-1),Оп17_BYN→USD!$A$2:$C$19,3,0)),$B$2:$G$1505,5,0)-VLOOKUP(B527,$B$2:$G$1505,5,0))/365+(VLOOKUP(IF(C527="Нет",VLOOKUP(A527,Оп17_BYN→USD!$A$2:$C$19,3,0),VLOOKUP((A527-1),Оп17_BYN→USD!$A$2:$C$19,3,0)),$B$2:$G$1505,6,0)-VLOOKUP(B527,$B$2:$G$1505,6,0))/366)</f>
        <v>1.1426231336393737</v>
      </c>
      <c r="F527" s="54">
        <f>COUNTIF(D528:$D$1505,365)</f>
        <v>949</v>
      </c>
      <c r="G527" s="54">
        <f>COUNTIF(D528:$D$1505,366)</f>
        <v>29</v>
      </c>
      <c r="H527" s="50"/>
    </row>
    <row r="528" spans="1:8" x14ac:dyDescent="0.25">
      <c r="A528" s="54">
        <f>COUNTIF($C$3:C528,"Да")</f>
        <v>6</v>
      </c>
      <c r="B528" s="53">
        <f t="shared" si="17"/>
        <v>45629</v>
      </c>
      <c r="C528" s="53" t="str">
        <f>IF(ISERROR(VLOOKUP(B528,Оп17_BYN→USD!$C$3:$C$19,1,0)),"Нет","Да")</f>
        <v>Нет</v>
      </c>
      <c r="D528" s="54">
        <f t="shared" si="16"/>
        <v>366</v>
      </c>
      <c r="E528" s="55">
        <f>('Все выпуски'!$D$4*'Все выпуски'!$D$8)*((VLOOKUP(IF(C528="Нет",VLOOKUP(A528,Оп17_BYN→USD!$A$2:$C$19,3,0),VLOOKUP((A528-1),Оп17_BYN→USD!$A$2:$C$19,3,0)),$B$2:$G$1505,5,0)-VLOOKUP(B528,$B$2:$G$1505,5,0))/365+(VLOOKUP(IF(C528="Нет",VLOOKUP(A528,Оп17_BYN→USD!$A$2:$C$19,3,0),VLOOKUP((A528-1),Оп17_BYN→USD!$A$2:$C$19,3,0)),$B$2:$G$1505,6,0)-VLOOKUP(B528,$B$2:$G$1505,6,0))/366)</f>
        <v>1.1883280589849485</v>
      </c>
      <c r="F528" s="54">
        <f>COUNTIF(D529:$D$1505,365)</f>
        <v>949</v>
      </c>
      <c r="G528" s="54">
        <f>COUNTIF(D529:$D$1505,366)</f>
        <v>28</v>
      </c>
      <c r="H528" s="50"/>
    </row>
    <row r="529" spans="1:8" x14ac:dyDescent="0.25">
      <c r="A529" s="54">
        <f>COUNTIF($C$3:C529,"Да")</f>
        <v>6</v>
      </c>
      <c r="B529" s="53">
        <f t="shared" si="17"/>
        <v>45630</v>
      </c>
      <c r="C529" s="53" t="str">
        <f>IF(ISERROR(VLOOKUP(B529,Оп17_BYN→USD!$C$3:$C$19,1,0)),"Нет","Да")</f>
        <v>Нет</v>
      </c>
      <c r="D529" s="54">
        <f t="shared" si="16"/>
        <v>366</v>
      </c>
      <c r="E529" s="55">
        <f>('Все выпуски'!$D$4*'Все выпуски'!$D$8)*((VLOOKUP(IF(C529="Нет",VLOOKUP(A529,Оп17_BYN→USD!$A$2:$C$19,3,0),VLOOKUP((A529-1),Оп17_BYN→USD!$A$2:$C$19,3,0)),$B$2:$G$1505,5,0)-VLOOKUP(B529,$B$2:$G$1505,5,0))/365+(VLOOKUP(IF(C529="Нет",VLOOKUP(A529,Оп17_BYN→USD!$A$2:$C$19,3,0),VLOOKUP((A529-1),Оп17_BYN→USD!$A$2:$C$19,3,0)),$B$2:$G$1505,6,0)-VLOOKUP(B529,$B$2:$G$1505,6,0))/366)</f>
        <v>1.2340329843305233</v>
      </c>
      <c r="F529" s="54">
        <f>COUNTIF(D530:$D$1505,365)</f>
        <v>949</v>
      </c>
      <c r="G529" s="54">
        <f>COUNTIF(D530:$D$1505,366)</f>
        <v>27</v>
      </c>
      <c r="H529" s="50"/>
    </row>
    <row r="530" spans="1:8" x14ac:dyDescent="0.25">
      <c r="A530" s="54">
        <f>COUNTIF($C$3:C530,"Да")</f>
        <v>6</v>
      </c>
      <c r="B530" s="53">
        <f t="shared" si="17"/>
        <v>45631</v>
      </c>
      <c r="C530" s="53" t="str">
        <f>IF(ISERROR(VLOOKUP(B530,Оп17_BYN→USD!$C$3:$C$19,1,0)),"Нет","Да")</f>
        <v>Нет</v>
      </c>
      <c r="D530" s="54">
        <f t="shared" si="16"/>
        <v>366</v>
      </c>
      <c r="E530" s="55">
        <f>('Все выпуски'!$D$4*'Все выпуски'!$D$8)*((VLOOKUP(IF(C530="Нет",VLOOKUP(A530,Оп17_BYN→USD!$A$2:$C$19,3,0),VLOOKUP((A530-1),Оп17_BYN→USD!$A$2:$C$19,3,0)),$B$2:$G$1505,5,0)-VLOOKUP(B530,$B$2:$G$1505,5,0))/365+(VLOOKUP(IF(C530="Нет",VLOOKUP(A530,Оп17_BYN→USD!$A$2:$C$19,3,0),VLOOKUP((A530-1),Оп17_BYN→USD!$A$2:$C$19,3,0)),$B$2:$G$1505,6,0)-VLOOKUP(B530,$B$2:$G$1505,6,0))/366)</f>
        <v>1.2797379096760984</v>
      </c>
      <c r="F530" s="54">
        <f>COUNTIF(D531:$D$1505,365)</f>
        <v>949</v>
      </c>
      <c r="G530" s="54">
        <f>COUNTIF(D531:$D$1505,366)</f>
        <v>26</v>
      </c>
      <c r="H530" s="50"/>
    </row>
    <row r="531" spans="1:8" x14ac:dyDescent="0.25">
      <c r="A531" s="54">
        <f>COUNTIF($C$3:C531,"Да")</f>
        <v>6</v>
      </c>
      <c r="B531" s="53">
        <f t="shared" si="17"/>
        <v>45632</v>
      </c>
      <c r="C531" s="53" t="str">
        <f>IF(ISERROR(VLOOKUP(B531,Оп17_BYN→USD!$C$3:$C$19,1,0)),"Нет","Да")</f>
        <v>Нет</v>
      </c>
      <c r="D531" s="54">
        <f t="shared" si="16"/>
        <v>366</v>
      </c>
      <c r="E531" s="55">
        <f>('Все выпуски'!$D$4*'Все выпуски'!$D$8)*((VLOOKUP(IF(C531="Нет",VLOOKUP(A531,Оп17_BYN→USD!$A$2:$C$19,3,0),VLOOKUP((A531-1),Оп17_BYN→USD!$A$2:$C$19,3,0)),$B$2:$G$1505,5,0)-VLOOKUP(B531,$B$2:$G$1505,5,0))/365+(VLOOKUP(IF(C531="Нет",VLOOKUP(A531,Оп17_BYN→USD!$A$2:$C$19,3,0),VLOOKUP((A531-1),Оп17_BYN→USD!$A$2:$C$19,3,0)),$B$2:$G$1505,6,0)-VLOOKUP(B531,$B$2:$G$1505,6,0))/366)</f>
        <v>1.3254428350216734</v>
      </c>
      <c r="F531" s="54">
        <f>COUNTIF(D532:$D$1505,365)</f>
        <v>949</v>
      </c>
      <c r="G531" s="54">
        <f>COUNTIF(D532:$D$1505,366)</f>
        <v>25</v>
      </c>
      <c r="H531" s="50"/>
    </row>
    <row r="532" spans="1:8" x14ac:dyDescent="0.25">
      <c r="A532" s="54">
        <f>COUNTIF($C$3:C532,"Да")</f>
        <v>6</v>
      </c>
      <c r="B532" s="53">
        <f t="shared" si="17"/>
        <v>45633</v>
      </c>
      <c r="C532" s="53" t="str">
        <f>IF(ISERROR(VLOOKUP(B532,Оп17_BYN→USD!$C$3:$C$19,1,0)),"Нет","Да")</f>
        <v>Нет</v>
      </c>
      <c r="D532" s="54">
        <f t="shared" si="16"/>
        <v>366</v>
      </c>
      <c r="E532" s="55">
        <f>('Все выпуски'!$D$4*'Все выпуски'!$D$8)*((VLOOKUP(IF(C532="Нет",VLOOKUP(A532,Оп17_BYN→USD!$A$2:$C$19,3,0),VLOOKUP((A532-1),Оп17_BYN→USD!$A$2:$C$19,3,0)),$B$2:$G$1505,5,0)-VLOOKUP(B532,$B$2:$G$1505,5,0))/365+(VLOOKUP(IF(C532="Нет",VLOOKUP(A532,Оп17_BYN→USD!$A$2:$C$19,3,0),VLOOKUP((A532-1),Оп17_BYN→USD!$A$2:$C$19,3,0)),$B$2:$G$1505,6,0)-VLOOKUP(B532,$B$2:$G$1505,6,0))/366)</f>
        <v>1.3711477603672482</v>
      </c>
      <c r="F532" s="54">
        <f>COUNTIF(D533:$D$1505,365)</f>
        <v>949</v>
      </c>
      <c r="G532" s="54">
        <f>COUNTIF(D533:$D$1505,366)</f>
        <v>24</v>
      </c>
      <c r="H532" s="50"/>
    </row>
    <row r="533" spans="1:8" x14ac:dyDescent="0.25">
      <c r="A533" s="54">
        <f>COUNTIF($C$3:C533,"Да")</f>
        <v>6</v>
      </c>
      <c r="B533" s="53">
        <f t="shared" si="17"/>
        <v>45634</v>
      </c>
      <c r="C533" s="53" t="str">
        <f>IF(ISERROR(VLOOKUP(B533,Оп17_BYN→USD!$C$3:$C$19,1,0)),"Нет","Да")</f>
        <v>Нет</v>
      </c>
      <c r="D533" s="54">
        <f t="shared" si="16"/>
        <v>366</v>
      </c>
      <c r="E533" s="55">
        <f>('Все выпуски'!$D$4*'Все выпуски'!$D$8)*((VLOOKUP(IF(C533="Нет",VLOOKUP(A533,Оп17_BYN→USD!$A$2:$C$19,3,0),VLOOKUP((A533-1),Оп17_BYN→USD!$A$2:$C$19,3,0)),$B$2:$G$1505,5,0)-VLOOKUP(B533,$B$2:$G$1505,5,0))/365+(VLOOKUP(IF(C533="Нет",VLOOKUP(A533,Оп17_BYN→USD!$A$2:$C$19,3,0),VLOOKUP((A533-1),Оп17_BYN→USD!$A$2:$C$19,3,0)),$B$2:$G$1505,6,0)-VLOOKUP(B533,$B$2:$G$1505,6,0))/366)</f>
        <v>1.4168526857128232</v>
      </c>
      <c r="F533" s="54">
        <f>COUNTIF(D534:$D$1505,365)</f>
        <v>949</v>
      </c>
      <c r="G533" s="54">
        <f>COUNTIF(D534:$D$1505,366)</f>
        <v>23</v>
      </c>
      <c r="H533" s="50"/>
    </row>
    <row r="534" spans="1:8" x14ac:dyDescent="0.25">
      <c r="A534" s="54">
        <f>COUNTIF($C$3:C534,"Да")</f>
        <v>6</v>
      </c>
      <c r="B534" s="53">
        <f t="shared" si="17"/>
        <v>45635</v>
      </c>
      <c r="C534" s="53" t="str">
        <f>IF(ISERROR(VLOOKUP(B534,Оп17_BYN→USD!$C$3:$C$19,1,0)),"Нет","Да")</f>
        <v>Нет</v>
      </c>
      <c r="D534" s="54">
        <f t="shared" si="16"/>
        <v>366</v>
      </c>
      <c r="E534" s="55">
        <f>('Все выпуски'!$D$4*'Все выпуски'!$D$8)*((VLOOKUP(IF(C534="Нет",VLOOKUP(A534,Оп17_BYN→USD!$A$2:$C$19,3,0),VLOOKUP((A534-1),Оп17_BYN→USD!$A$2:$C$19,3,0)),$B$2:$G$1505,5,0)-VLOOKUP(B534,$B$2:$G$1505,5,0))/365+(VLOOKUP(IF(C534="Нет",VLOOKUP(A534,Оп17_BYN→USD!$A$2:$C$19,3,0),VLOOKUP((A534-1),Оп17_BYN→USD!$A$2:$C$19,3,0)),$B$2:$G$1505,6,0)-VLOOKUP(B534,$B$2:$G$1505,6,0))/366)</f>
        <v>1.4625576110583982</v>
      </c>
      <c r="F534" s="54">
        <f>COUNTIF(D535:$D$1505,365)</f>
        <v>949</v>
      </c>
      <c r="G534" s="54">
        <f>COUNTIF(D535:$D$1505,366)</f>
        <v>22</v>
      </c>
      <c r="H534" s="50"/>
    </row>
    <row r="535" spans="1:8" x14ac:dyDescent="0.25">
      <c r="A535" s="54">
        <f>COUNTIF($C$3:C535,"Да")</f>
        <v>6</v>
      </c>
      <c r="B535" s="53">
        <f t="shared" si="17"/>
        <v>45636</v>
      </c>
      <c r="C535" s="53" t="str">
        <f>IF(ISERROR(VLOOKUP(B535,Оп17_BYN→USD!$C$3:$C$19,1,0)),"Нет","Да")</f>
        <v>Нет</v>
      </c>
      <c r="D535" s="54">
        <f t="shared" si="16"/>
        <v>366</v>
      </c>
      <c r="E535" s="55">
        <f>('Все выпуски'!$D$4*'Все выпуски'!$D$8)*((VLOOKUP(IF(C535="Нет",VLOOKUP(A535,Оп17_BYN→USD!$A$2:$C$19,3,0),VLOOKUP((A535-1),Оп17_BYN→USD!$A$2:$C$19,3,0)),$B$2:$G$1505,5,0)-VLOOKUP(B535,$B$2:$G$1505,5,0))/365+(VLOOKUP(IF(C535="Нет",VLOOKUP(A535,Оп17_BYN→USD!$A$2:$C$19,3,0),VLOOKUP((A535-1),Оп17_BYN→USD!$A$2:$C$19,3,0)),$B$2:$G$1505,6,0)-VLOOKUP(B535,$B$2:$G$1505,6,0))/366)</f>
        <v>1.5082625364039732</v>
      </c>
      <c r="F535" s="54">
        <f>COUNTIF(D536:$D$1505,365)</f>
        <v>949</v>
      </c>
      <c r="G535" s="54">
        <f>COUNTIF(D536:$D$1505,366)</f>
        <v>21</v>
      </c>
      <c r="H535" s="50"/>
    </row>
    <row r="536" spans="1:8" x14ac:dyDescent="0.25">
      <c r="A536" s="54">
        <f>COUNTIF($C$3:C536,"Да")</f>
        <v>6</v>
      </c>
      <c r="B536" s="53">
        <f t="shared" si="17"/>
        <v>45637</v>
      </c>
      <c r="C536" s="53" t="str">
        <f>IF(ISERROR(VLOOKUP(B536,Оп17_BYN→USD!$C$3:$C$19,1,0)),"Нет","Да")</f>
        <v>Нет</v>
      </c>
      <c r="D536" s="54">
        <f t="shared" si="16"/>
        <v>366</v>
      </c>
      <c r="E536" s="55">
        <f>('Все выпуски'!$D$4*'Все выпуски'!$D$8)*((VLOOKUP(IF(C536="Нет",VLOOKUP(A536,Оп17_BYN→USD!$A$2:$C$19,3,0),VLOOKUP((A536-1),Оп17_BYN→USD!$A$2:$C$19,3,0)),$B$2:$G$1505,5,0)-VLOOKUP(B536,$B$2:$G$1505,5,0))/365+(VLOOKUP(IF(C536="Нет",VLOOKUP(A536,Оп17_BYN→USD!$A$2:$C$19,3,0),VLOOKUP((A536-1),Оп17_BYN→USD!$A$2:$C$19,3,0)),$B$2:$G$1505,6,0)-VLOOKUP(B536,$B$2:$G$1505,6,0))/366)</f>
        <v>1.5539674617495483</v>
      </c>
      <c r="F536" s="54">
        <f>COUNTIF(D537:$D$1505,365)</f>
        <v>949</v>
      </c>
      <c r="G536" s="54">
        <f>COUNTIF(D537:$D$1505,366)</f>
        <v>20</v>
      </c>
      <c r="H536" s="50"/>
    </row>
    <row r="537" spans="1:8" x14ac:dyDescent="0.25">
      <c r="A537" s="54">
        <f>COUNTIF($C$3:C537,"Да")</f>
        <v>6</v>
      </c>
      <c r="B537" s="53">
        <f t="shared" si="17"/>
        <v>45638</v>
      </c>
      <c r="C537" s="53" t="str">
        <f>IF(ISERROR(VLOOKUP(B537,Оп17_BYN→USD!$C$3:$C$19,1,0)),"Нет","Да")</f>
        <v>Нет</v>
      </c>
      <c r="D537" s="54">
        <f t="shared" si="16"/>
        <v>366</v>
      </c>
      <c r="E537" s="55">
        <f>('Все выпуски'!$D$4*'Все выпуски'!$D$8)*((VLOOKUP(IF(C537="Нет",VLOOKUP(A537,Оп17_BYN→USD!$A$2:$C$19,3,0),VLOOKUP((A537-1),Оп17_BYN→USD!$A$2:$C$19,3,0)),$B$2:$G$1505,5,0)-VLOOKUP(B537,$B$2:$G$1505,5,0))/365+(VLOOKUP(IF(C537="Нет",VLOOKUP(A537,Оп17_BYN→USD!$A$2:$C$19,3,0),VLOOKUP((A537-1),Оп17_BYN→USD!$A$2:$C$19,3,0)),$B$2:$G$1505,6,0)-VLOOKUP(B537,$B$2:$G$1505,6,0))/366)</f>
        <v>1.5996723870951228</v>
      </c>
      <c r="F537" s="54">
        <f>COUNTIF(D538:$D$1505,365)</f>
        <v>949</v>
      </c>
      <c r="G537" s="54">
        <f>COUNTIF(D538:$D$1505,366)</f>
        <v>19</v>
      </c>
      <c r="H537" s="50"/>
    </row>
    <row r="538" spans="1:8" x14ac:dyDescent="0.25">
      <c r="A538" s="54">
        <f>COUNTIF($C$3:C538,"Да")</f>
        <v>6</v>
      </c>
      <c r="B538" s="53">
        <f t="shared" si="17"/>
        <v>45639</v>
      </c>
      <c r="C538" s="53" t="str">
        <f>IF(ISERROR(VLOOKUP(B538,Оп17_BYN→USD!$C$3:$C$19,1,0)),"Нет","Да")</f>
        <v>Нет</v>
      </c>
      <c r="D538" s="54">
        <f t="shared" si="16"/>
        <v>366</v>
      </c>
      <c r="E538" s="55">
        <f>('Все выпуски'!$D$4*'Все выпуски'!$D$8)*((VLOOKUP(IF(C538="Нет",VLOOKUP(A538,Оп17_BYN→USD!$A$2:$C$19,3,0),VLOOKUP((A538-1),Оп17_BYN→USD!$A$2:$C$19,3,0)),$B$2:$G$1505,5,0)-VLOOKUP(B538,$B$2:$G$1505,5,0))/365+(VLOOKUP(IF(C538="Нет",VLOOKUP(A538,Оп17_BYN→USD!$A$2:$C$19,3,0),VLOOKUP((A538-1),Оп17_BYN→USD!$A$2:$C$19,3,0)),$B$2:$G$1505,6,0)-VLOOKUP(B538,$B$2:$G$1505,6,0))/366)</f>
        <v>1.6453773124406978</v>
      </c>
      <c r="F538" s="54">
        <f>COUNTIF(D539:$D$1505,365)</f>
        <v>949</v>
      </c>
      <c r="G538" s="54">
        <f>COUNTIF(D539:$D$1505,366)</f>
        <v>18</v>
      </c>
      <c r="H538" s="50"/>
    </row>
    <row r="539" spans="1:8" x14ac:dyDescent="0.25">
      <c r="A539" s="54">
        <f>COUNTIF($C$3:C539,"Да")</f>
        <v>6</v>
      </c>
      <c r="B539" s="53">
        <f t="shared" si="17"/>
        <v>45640</v>
      </c>
      <c r="C539" s="53" t="str">
        <f>IF(ISERROR(VLOOKUP(B539,Оп17_BYN→USD!$C$3:$C$19,1,0)),"Нет","Да")</f>
        <v>Нет</v>
      </c>
      <c r="D539" s="54">
        <f t="shared" si="16"/>
        <v>366</v>
      </c>
      <c r="E539" s="55">
        <f>('Все выпуски'!$D$4*'Все выпуски'!$D$8)*((VLOOKUP(IF(C539="Нет",VLOOKUP(A539,Оп17_BYN→USD!$A$2:$C$19,3,0),VLOOKUP((A539-1),Оп17_BYN→USD!$A$2:$C$19,3,0)),$B$2:$G$1505,5,0)-VLOOKUP(B539,$B$2:$G$1505,5,0))/365+(VLOOKUP(IF(C539="Нет",VLOOKUP(A539,Оп17_BYN→USD!$A$2:$C$19,3,0),VLOOKUP((A539-1),Оп17_BYN→USD!$A$2:$C$19,3,0)),$B$2:$G$1505,6,0)-VLOOKUP(B539,$B$2:$G$1505,6,0))/366)</f>
        <v>1.6910822377862729</v>
      </c>
      <c r="F539" s="54">
        <f>COUNTIF(D540:$D$1505,365)</f>
        <v>949</v>
      </c>
      <c r="G539" s="54">
        <f>COUNTIF(D540:$D$1505,366)</f>
        <v>17</v>
      </c>
      <c r="H539" s="50"/>
    </row>
    <row r="540" spans="1:8" x14ac:dyDescent="0.25">
      <c r="A540" s="54">
        <f>COUNTIF($C$3:C540,"Да")</f>
        <v>6</v>
      </c>
      <c r="B540" s="53">
        <f t="shared" si="17"/>
        <v>45641</v>
      </c>
      <c r="C540" s="53" t="str">
        <f>IF(ISERROR(VLOOKUP(B540,Оп17_BYN→USD!$C$3:$C$19,1,0)),"Нет","Да")</f>
        <v>Нет</v>
      </c>
      <c r="D540" s="54">
        <f t="shared" si="16"/>
        <v>366</v>
      </c>
      <c r="E540" s="55">
        <f>('Все выпуски'!$D$4*'Все выпуски'!$D$8)*((VLOOKUP(IF(C540="Нет",VLOOKUP(A540,Оп17_BYN→USD!$A$2:$C$19,3,0),VLOOKUP((A540-1),Оп17_BYN→USD!$A$2:$C$19,3,0)),$B$2:$G$1505,5,0)-VLOOKUP(B540,$B$2:$G$1505,5,0))/365+(VLOOKUP(IF(C540="Нет",VLOOKUP(A540,Оп17_BYN→USD!$A$2:$C$19,3,0),VLOOKUP((A540-1),Оп17_BYN→USD!$A$2:$C$19,3,0)),$B$2:$G$1505,6,0)-VLOOKUP(B540,$B$2:$G$1505,6,0))/366)</f>
        <v>1.7367871631318479</v>
      </c>
      <c r="F540" s="54">
        <f>COUNTIF(D541:$D$1505,365)</f>
        <v>949</v>
      </c>
      <c r="G540" s="54">
        <f>COUNTIF(D541:$D$1505,366)</f>
        <v>16</v>
      </c>
      <c r="H540" s="50"/>
    </row>
    <row r="541" spans="1:8" x14ac:dyDescent="0.25">
      <c r="A541" s="54">
        <f>COUNTIF($C$3:C541,"Да")</f>
        <v>6</v>
      </c>
      <c r="B541" s="53">
        <f t="shared" si="17"/>
        <v>45642</v>
      </c>
      <c r="C541" s="53" t="str">
        <f>IF(ISERROR(VLOOKUP(B541,Оп17_BYN→USD!$C$3:$C$19,1,0)),"Нет","Да")</f>
        <v>Нет</v>
      </c>
      <c r="D541" s="54">
        <f t="shared" si="16"/>
        <v>366</v>
      </c>
      <c r="E541" s="55">
        <f>('Все выпуски'!$D$4*'Все выпуски'!$D$8)*((VLOOKUP(IF(C541="Нет",VLOOKUP(A541,Оп17_BYN→USD!$A$2:$C$19,3,0),VLOOKUP((A541-1),Оп17_BYN→USD!$A$2:$C$19,3,0)),$B$2:$G$1505,5,0)-VLOOKUP(B541,$B$2:$G$1505,5,0))/365+(VLOOKUP(IF(C541="Нет",VLOOKUP(A541,Оп17_BYN→USD!$A$2:$C$19,3,0),VLOOKUP((A541-1),Оп17_BYN→USD!$A$2:$C$19,3,0)),$B$2:$G$1505,6,0)-VLOOKUP(B541,$B$2:$G$1505,6,0))/366)</f>
        <v>1.7824920884774227</v>
      </c>
      <c r="F541" s="54">
        <f>COUNTIF(D542:$D$1505,365)</f>
        <v>949</v>
      </c>
      <c r="G541" s="54">
        <f>COUNTIF(D542:$D$1505,366)</f>
        <v>15</v>
      </c>
      <c r="H541" s="50"/>
    </row>
    <row r="542" spans="1:8" x14ac:dyDescent="0.25">
      <c r="A542" s="54">
        <f>COUNTIF($C$3:C542,"Да")</f>
        <v>6</v>
      </c>
      <c r="B542" s="53">
        <f t="shared" si="17"/>
        <v>45643</v>
      </c>
      <c r="C542" s="53" t="str">
        <f>IF(ISERROR(VLOOKUP(B542,Оп17_BYN→USD!$C$3:$C$19,1,0)),"Нет","Да")</f>
        <v>Нет</v>
      </c>
      <c r="D542" s="54">
        <f t="shared" si="16"/>
        <v>366</v>
      </c>
      <c r="E542" s="55">
        <f>('Все выпуски'!$D$4*'Все выпуски'!$D$8)*((VLOOKUP(IF(C542="Нет",VLOOKUP(A542,Оп17_BYN→USD!$A$2:$C$19,3,0),VLOOKUP((A542-1),Оп17_BYN→USD!$A$2:$C$19,3,0)),$B$2:$G$1505,5,0)-VLOOKUP(B542,$B$2:$G$1505,5,0))/365+(VLOOKUP(IF(C542="Нет",VLOOKUP(A542,Оп17_BYN→USD!$A$2:$C$19,3,0),VLOOKUP((A542-1),Оп17_BYN→USD!$A$2:$C$19,3,0)),$B$2:$G$1505,6,0)-VLOOKUP(B542,$B$2:$G$1505,6,0))/366)</f>
        <v>1.8281970138229977</v>
      </c>
      <c r="F542" s="54">
        <f>COUNTIF(D543:$D$1505,365)</f>
        <v>949</v>
      </c>
      <c r="G542" s="54">
        <f>COUNTIF(D543:$D$1505,366)</f>
        <v>14</v>
      </c>
      <c r="H542" s="50"/>
    </row>
    <row r="543" spans="1:8" x14ac:dyDescent="0.25">
      <c r="A543" s="54">
        <f>COUNTIF($C$3:C543,"Да")</f>
        <v>6</v>
      </c>
      <c r="B543" s="53">
        <f t="shared" si="17"/>
        <v>45644</v>
      </c>
      <c r="C543" s="53" t="str">
        <f>IF(ISERROR(VLOOKUP(B543,Оп17_BYN→USD!$C$3:$C$19,1,0)),"Нет","Да")</f>
        <v>Нет</v>
      </c>
      <c r="D543" s="54">
        <f t="shared" si="16"/>
        <v>366</v>
      </c>
      <c r="E543" s="55">
        <f>('Все выпуски'!$D$4*'Все выпуски'!$D$8)*((VLOOKUP(IF(C543="Нет",VLOOKUP(A543,Оп17_BYN→USD!$A$2:$C$19,3,0),VLOOKUP((A543-1),Оп17_BYN→USD!$A$2:$C$19,3,0)),$B$2:$G$1505,5,0)-VLOOKUP(B543,$B$2:$G$1505,5,0))/365+(VLOOKUP(IF(C543="Нет",VLOOKUP(A543,Оп17_BYN→USD!$A$2:$C$19,3,0),VLOOKUP((A543-1),Оп17_BYN→USD!$A$2:$C$19,3,0)),$B$2:$G$1505,6,0)-VLOOKUP(B543,$B$2:$G$1505,6,0))/366)</f>
        <v>1.8739019391685727</v>
      </c>
      <c r="F543" s="54">
        <f>COUNTIF(D544:$D$1505,365)</f>
        <v>949</v>
      </c>
      <c r="G543" s="54">
        <f>COUNTIF(D544:$D$1505,366)</f>
        <v>13</v>
      </c>
      <c r="H543" s="50"/>
    </row>
    <row r="544" spans="1:8" x14ac:dyDescent="0.25">
      <c r="A544" s="54">
        <f>COUNTIF($C$3:C544,"Да")</f>
        <v>6</v>
      </c>
      <c r="B544" s="53">
        <f t="shared" si="17"/>
        <v>45645</v>
      </c>
      <c r="C544" s="53" t="str">
        <f>IF(ISERROR(VLOOKUP(B544,Оп17_BYN→USD!$C$3:$C$19,1,0)),"Нет","Да")</f>
        <v>Нет</v>
      </c>
      <c r="D544" s="54">
        <f t="shared" si="16"/>
        <v>366</v>
      </c>
      <c r="E544" s="55">
        <f>('Все выпуски'!$D$4*'Все выпуски'!$D$8)*((VLOOKUP(IF(C544="Нет",VLOOKUP(A544,Оп17_BYN→USD!$A$2:$C$19,3,0),VLOOKUP((A544-1),Оп17_BYN→USD!$A$2:$C$19,3,0)),$B$2:$G$1505,5,0)-VLOOKUP(B544,$B$2:$G$1505,5,0))/365+(VLOOKUP(IF(C544="Нет",VLOOKUP(A544,Оп17_BYN→USD!$A$2:$C$19,3,0),VLOOKUP((A544-1),Оп17_BYN→USD!$A$2:$C$19,3,0)),$B$2:$G$1505,6,0)-VLOOKUP(B544,$B$2:$G$1505,6,0))/366)</f>
        <v>1.9196068645141477</v>
      </c>
      <c r="F544" s="54">
        <f>COUNTIF(D545:$D$1505,365)</f>
        <v>949</v>
      </c>
      <c r="G544" s="54">
        <f>COUNTIF(D545:$D$1505,366)</f>
        <v>12</v>
      </c>
      <c r="H544" s="50"/>
    </row>
    <row r="545" spans="1:8" x14ac:dyDescent="0.25">
      <c r="A545" s="54">
        <f>COUNTIF($C$3:C545,"Да")</f>
        <v>6</v>
      </c>
      <c r="B545" s="53">
        <f t="shared" si="17"/>
        <v>45646</v>
      </c>
      <c r="C545" s="53" t="str">
        <f>IF(ISERROR(VLOOKUP(B545,Оп17_BYN→USD!$C$3:$C$19,1,0)),"Нет","Да")</f>
        <v>Нет</v>
      </c>
      <c r="D545" s="54">
        <f t="shared" si="16"/>
        <v>366</v>
      </c>
      <c r="E545" s="55">
        <f>('Все выпуски'!$D$4*'Все выпуски'!$D$8)*((VLOOKUP(IF(C545="Нет",VLOOKUP(A545,Оп17_BYN→USD!$A$2:$C$19,3,0),VLOOKUP((A545-1),Оп17_BYN→USD!$A$2:$C$19,3,0)),$B$2:$G$1505,5,0)-VLOOKUP(B545,$B$2:$G$1505,5,0))/365+(VLOOKUP(IF(C545="Нет",VLOOKUP(A545,Оп17_BYN→USD!$A$2:$C$19,3,0),VLOOKUP((A545-1),Оп17_BYN→USD!$A$2:$C$19,3,0)),$B$2:$G$1505,6,0)-VLOOKUP(B545,$B$2:$G$1505,6,0))/366)</f>
        <v>1.9653117898597225</v>
      </c>
      <c r="F545" s="54">
        <f>COUNTIF(D546:$D$1505,365)</f>
        <v>949</v>
      </c>
      <c r="G545" s="54">
        <f>COUNTIF(D546:$D$1505,366)</f>
        <v>11</v>
      </c>
      <c r="H545" s="50"/>
    </row>
    <row r="546" spans="1:8" x14ac:dyDescent="0.25">
      <c r="A546" s="54">
        <f>COUNTIF($C$3:C546,"Да")</f>
        <v>6</v>
      </c>
      <c r="B546" s="53">
        <f t="shared" si="17"/>
        <v>45647</v>
      </c>
      <c r="C546" s="53" t="str">
        <f>IF(ISERROR(VLOOKUP(B546,Оп17_BYN→USD!$C$3:$C$19,1,0)),"Нет","Да")</f>
        <v>Нет</v>
      </c>
      <c r="D546" s="54">
        <f t="shared" si="16"/>
        <v>366</v>
      </c>
      <c r="E546" s="55">
        <f>('Все выпуски'!$D$4*'Все выпуски'!$D$8)*((VLOOKUP(IF(C546="Нет",VLOOKUP(A546,Оп17_BYN→USD!$A$2:$C$19,3,0),VLOOKUP((A546-1),Оп17_BYN→USD!$A$2:$C$19,3,0)),$B$2:$G$1505,5,0)-VLOOKUP(B546,$B$2:$G$1505,5,0))/365+(VLOOKUP(IF(C546="Нет",VLOOKUP(A546,Оп17_BYN→USD!$A$2:$C$19,3,0),VLOOKUP((A546-1),Оп17_BYN→USD!$A$2:$C$19,3,0)),$B$2:$G$1505,6,0)-VLOOKUP(B546,$B$2:$G$1505,6,0))/366)</f>
        <v>2.0110167152052973</v>
      </c>
      <c r="F546" s="54">
        <f>COUNTIF(D547:$D$1505,365)</f>
        <v>949</v>
      </c>
      <c r="G546" s="54">
        <f>COUNTIF(D547:$D$1505,366)</f>
        <v>10</v>
      </c>
      <c r="H546" s="50"/>
    </row>
    <row r="547" spans="1:8" x14ac:dyDescent="0.25">
      <c r="A547" s="54">
        <f>COUNTIF($C$3:C547,"Да")</f>
        <v>6</v>
      </c>
      <c r="B547" s="53">
        <f t="shared" si="17"/>
        <v>45648</v>
      </c>
      <c r="C547" s="53" t="str">
        <f>IF(ISERROR(VLOOKUP(B547,Оп17_BYN→USD!$C$3:$C$19,1,0)),"Нет","Да")</f>
        <v>Нет</v>
      </c>
      <c r="D547" s="54">
        <f t="shared" si="16"/>
        <v>366</v>
      </c>
      <c r="E547" s="55">
        <f>('Все выпуски'!$D$4*'Все выпуски'!$D$8)*((VLOOKUP(IF(C547="Нет",VLOOKUP(A547,Оп17_BYN→USD!$A$2:$C$19,3,0),VLOOKUP((A547-1),Оп17_BYN→USD!$A$2:$C$19,3,0)),$B$2:$G$1505,5,0)-VLOOKUP(B547,$B$2:$G$1505,5,0))/365+(VLOOKUP(IF(C547="Нет",VLOOKUP(A547,Оп17_BYN→USD!$A$2:$C$19,3,0),VLOOKUP((A547-1),Оп17_BYN→USD!$A$2:$C$19,3,0)),$B$2:$G$1505,6,0)-VLOOKUP(B547,$B$2:$G$1505,6,0))/366)</f>
        <v>2.0567216405508724</v>
      </c>
      <c r="F547" s="54">
        <f>COUNTIF(D548:$D$1505,365)</f>
        <v>949</v>
      </c>
      <c r="G547" s="54">
        <f>COUNTIF(D548:$D$1505,366)</f>
        <v>9</v>
      </c>
      <c r="H547" s="50"/>
    </row>
    <row r="548" spans="1:8" x14ac:dyDescent="0.25">
      <c r="A548" s="54">
        <f>COUNTIF($C$3:C548,"Да")</f>
        <v>6</v>
      </c>
      <c r="B548" s="53">
        <f t="shared" si="17"/>
        <v>45649</v>
      </c>
      <c r="C548" s="53" t="str">
        <f>IF(ISERROR(VLOOKUP(B548,Оп17_BYN→USD!$C$3:$C$19,1,0)),"Нет","Да")</f>
        <v>Нет</v>
      </c>
      <c r="D548" s="54">
        <f t="shared" si="16"/>
        <v>366</v>
      </c>
      <c r="E548" s="55">
        <f>('Все выпуски'!$D$4*'Все выпуски'!$D$8)*((VLOOKUP(IF(C548="Нет",VLOOKUP(A548,Оп17_BYN→USD!$A$2:$C$19,3,0),VLOOKUP((A548-1),Оп17_BYN→USD!$A$2:$C$19,3,0)),$B$2:$G$1505,5,0)-VLOOKUP(B548,$B$2:$G$1505,5,0))/365+(VLOOKUP(IF(C548="Нет",VLOOKUP(A548,Оп17_BYN→USD!$A$2:$C$19,3,0),VLOOKUP((A548-1),Оп17_BYN→USD!$A$2:$C$19,3,0)),$B$2:$G$1505,6,0)-VLOOKUP(B548,$B$2:$G$1505,6,0))/366)</f>
        <v>2.1024265658964474</v>
      </c>
      <c r="F548" s="54">
        <f>COUNTIF(D549:$D$1505,365)</f>
        <v>949</v>
      </c>
      <c r="G548" s="54">
        <f>COUNTIF(D549:$D$1505,366)</f>
        <v>8</v>
      </c>
      <c r="H548" s="50"/>
    </row>
    <row r="549" spans="1:8" x14ac:dyDescent="0.25">
      <c r="A549" s="54">
        <f>COUNTIF($C$3:C549,"Да")</f>
        <v>6</v>
      </c>
      <c r="B549" s="53">
        <f t="shared" si="17"/>
        <v>45650</v>
      </c>
      <c r="C549" s="53" t="str">
        <f>IF(ISERROR(VLOOKUP(B549,Оп17_BYN→USD!$C$3:$C$19,1,0)),"Нет","Да")</f>
        <v>Нет</v>
      </c>
      <c r="D549" s="54">
        <f t="shared" si="16"/>
        <v>366</v>
      </c>
      <c r="E549" s="55">
        <f>('Все выпуски'!$D$4*'Все выпуски'!$D$8)*((VLOOKUP(IF(C549="Нет",VLOOKUP(A549,Оп17_BYN→USD!$A$2:$C$19,3,0),VLOOKUP((A549-1),Оп17_BYN→USD!$A$2:$C$19,3,0)),$B$2:$G$1505,5,0)-VLOOKUP(B549,$B$2:$G$1505,5,0))/365+(VLOOKUP(IF(C549="Нет",VLOOKUP(A549,Оп17_BYN→USD!$A$2:$C$19,3,0),VLOOKUP((A549-1),Оп17_BYN→USD!$A$2:$C$19,3,0)),$B$2:$G$1505,6,0)-VLOOKUP(B549,$B$2:$G$1505,6,0))/366)</f>
        <v>2.1481314912420224</v>
      </c>
      <c r="F549" s="54">
        <f>COUNTIF(D550:$D$1505,365)</f>
        <v>949</v>
      </c>
      <c r="G549" s="54">
        <f>COUNTIF(D550:$D$1505,366)</f>
        <v>7</v>
      </c>
      <c r="H549" s="50"/>
    </row>
    <row r="550" spans="1:8" x14ac:dyDescent="0.25">
      <c r="A550" s="54">
        <f>COUNTIF($C$3:C550,"Да")</f>
        <v>6</v>
      </c>
      <c r="B550" s="53">
        <f t="shared" si="17"/>
        <v>45651</v>
      </c>
      <c r="C550" s="53" t="str">
        <f>IF(ISERROR(VLOOKUP(B550,Оп17_BYN→USD!$C$3:$C$19,1,0)),"Нет","Да")</f>
        <v>Нет</v>
      </c>
      <c r="D550" s="54">
        <f t="shared" si="16"/>
        <v>366</v>
      </c>
      <c r="E550" s="55">
        <f>('Все выпуски'!$D$4*'Все выпуски'!$D$8)*((VLOOKUP(IF(C550="Нет",VLOOKUP(A550,Оп17_BYN→USD!$A$2:$C$19,3,0),VLOOKUP((A550-1),Оп17_BYN→USD!$A$2:$C$19,3,0)),$B$2:$G$1505,5,0)-VLOOKUP(B550,$B$2:$G$1505,5,0))/365+(VLOOKUP(IF(C550="Нет",VLOOKUP(A550,Оп17_BYN→USD!$A$2:$C$19,3,0),VLOOKUP((A550-1),Оп17_BYN→USD!$A$2:$C$19,3,0)),$B$2:$G$1505,6,0)-VLOOKUP(B550,$B$2:$G$1505,6,0))/366)</f>
        <v>2.1938364165875974</v>
      </c>
      <c r="F550" s="54">
        <f>COUNTIF(D551:$D$1505,365)</f>
        <v>949</v>
      </c>
      <c r="G550" s="54">
        <f>COUNTIF(D551:$D$1505,366)</f>
        <v>6</v>
      </c>
      <c r="H550" s="50"/>
    </row>
    <row r="551" spans="1:8" x14ac:dyDescent="0.25">
      <c r="A551" s="54">
        <f>COUNTIF($C$3:C551,"Да")</f>
        <v>6</v>
      </c>
      <c r="B551" s="53">
        <f t="shared" si="17"/>
        <v>45652</v>
      </c>
      <c r="C551" s="53" t="str">
        <f>IF(ISERROR(VLOOKUP(B551,Оп17_BYN→USD!$C$3:$C$19,1,0)),"Нет","Да")</f>
        <v>Нет</v>
      </c>
      <c r="D551" s="54">
        <f t="shared" si="16"/>
        <v>366</v>
      </c>
      <c r="E551" s="55">
        <f>('Все выпуски'!$D$4*'Все выпуски'!$D$8)*((VLOOKUP(IF(C551="Нет",VLOOKUP(A551,Оп17_BYN→USD!$A$2:$C$19,3,0),VLOOKUP((A551-1),Оп17_BYN→USD!$A$2:$C$19,3,0)),$B$2:$G$1505,5,0)-VLOOKUP(B551,$B$2:$G$1505,5,0))/365+(VLOOKUP(IF(C551="Нет",VLOOKUP(A551,Оп17_BYN→USD!$A$2:$C$19,3,0),VLOOKUP((A551-1),Оп17_BYN→USD!$A$2:$C$19,3,0)),$B$2:$G$1505,6,0)-VLOOKUP(B551,$B$2:$G$1505,6,0))/366)</f>
        <v>2.2395413419331724</v>
      </c>
      <c r="F551" s="54">
        <f>COUNTIF(D552:$D$1505,365)</f>
        <v>949</v>
      </c>
      <c r="G551" s="54">
        <f>COUNTIF(D552:$D$1505,366)</f>
        <v>5</v>
      </c>
      <c r="H551" s="50"/>
    </row>
    <row r="552" spans="1:8" x14ac:dyDescent="0.25">
      <c r="A552" s="54">
        <f>COUNTIF($C$3:C552,"Да")</f>
        <v>6</v>
      </c>
      <c r="B552" s="53">
        <f t="shared" si="17"/>
        <v>45653</v>
      </c>
      <c r="C552" s="53" t="str">
        <f>IF(ISERROR(VLOOKUP(B552,Оп17_BYN→USD!$C$3:$C$19,1,0)),"Нет","Да")</f>
        <v>Нет</v>
      </c>
      <c r="D552" s="54">
        <f t="shared" si="16"/>
        <v>366</v>
      </c>
      <c r="E552" s="55">
        <f>('Все выпуски'!$D$4*'Все выпуски'!$D$8)*((VLOOKUP(IF(C552="Нет",VLOOKUP(A552,Оп17_BYN→USD!$A$2:$C$19,3,0),VLOOKUP((A552-1),Оп17_BYN→USD!$A$2:$C$19,3,0)),$B$2:$G$1505,5,0)-VLOOKUP(B552,$B$2:$G$1505,5,0))/365+(VLOOKUP(IF(C552="Нет",VLOOKUP(A552,Оп17_BYN→USD!$A$2:$C$19,3,0),VLOOKUP((A552-1),Оп17_BYN→USD!$A$2:$C$19,3,0)),$B$2:$G$1505,6,0)-VLOOKUP(B552,$B$2:$G$1505,6,0))/366)</f>
        <v>2.2852462672787475</v>
      </c>
      <c r="F552" s="54">
        <f>COUNTIF(D553:$D$1505,365)</f>
        <v>949</v>
      </c>
      <c r="G552" s="54">
        <f>COUNTIF(D553:$D$1505,366)</f>
        <v>4</v>
      </c>
      <c r="H552" s="50"/>
    </row>
    <row r="553" spans="1:8" x14ac:dyDescent="0.25">
      <c r="A553" s="54">
        <f>COUNTIF($C$3:C553,"Да")</f>
        <v>6</v>
      </c>
      <c r="B553" s="53">
        <f t="shared" si="17"/>
        <v>45654</v>
      </c>
      <c r="C553" s="53" t="str">
        <f>IF(ISERROR(VLOOKUP(B553,Оп17_BYN→USD!$C$3:$C$19,1,0)),"Нет","Да")</f>
        <v>Нет</v>
      </c>
      <c r="D553" s="54">
        <f t="shared" si="16"/>
        <v>366</v>
      </c>
      <c r="E553" s="55">
        <f>('Все выпуски'!$D$4*'Все выпуски'!$D$8)*((VLOOKUP(IF(C553="Нет",VLOOKUP(A553,Оп17_BYN→USD!$A$2:$C$19,3,0),VLOOKUP((A553-1),Оп17_BYN→USD!$A$2:$C$19,3,0)),$B$2:$G$1505,5,0)-VLOOKUP(B553,$B$2:$G$1505,5,0))/365+(VLOOKUP(IF(C553="Нет",VLOOKUP(A553,Оп17_BYN→USD!$A$2:$C$19,3,0),VLOOKUP((A553-1),Оп17_BYN→USD!$A$2:$C$19,3,0)),$B$2:$G$1505,6,0)-VLOOKUP(B553,$B$2:$G$1505,6,0))/366)</f>
        <v>2.330951192624322</v>
      </c>
      <c r="F553" s="54">
        <f>COUNTIF(D554:$D$1505,365)</f>
        <v>949</v>
      </c>
      <c r="G553" s="54">
        <f>COUNTIF(D554:$D$1505,366)</f>
        <v>3</v>
      </c>
      <c r="H553" s="50"/>
    </row>
    <row r="554" spans="1:8" x14ac:dyDescent="0.25">
      <c r="A554" s="54">
        <f>COUNTIF($C$3:C554,"Да")</f>
        <v>6</v>
      </c>
      <c r="B554" s="53">
        <f t="shared" si="17"/>
        <v>45655</v>
      </c>
      <c r="C554" s="53" t="str">
        <f>IF(ISERROR(VLOOKUP(B554,Оп17_BYN→USD!$C$3:$C$19,1,0)),"Нет","Да")</f>
        <v>Нет</v>
      </c>
      <c r="D554" s="54">
        <f t="shared" si="16"/>
        <v>366</v>
      </c>
      <c r="E554" s="55">
        <f>('Все выпуски'!$D$4*'Все выпуски'!$D$8)*((VLOOKUP(IF(C554="Нет",VLOOKUP(A554,Оп17_BYN→USD!$A$2:$C$19,3,0),VLOOKUP((A554-1),Оп17_BYN→USD!$A$2:$C$19,3,0)),$B$2:$G$1505,5,0)-VLOOKUP(B554,$B$2:$G$1505,5,0))/365+(VLOOKUP(IF(C554="Нет",VLOOKUP(A554,Оп17_BYN→USD!$A$2:$C$19,3,0),VLOOKUP((A554-1),Оп17_BYN→USD!$A$2:$C$19,3,0)),$B$2:$G$1505,6,0)-VLOOKUP(B554,$B$2:$G$1505,6,0))/366)</f>
        <v>2.3766561179698971</v>
      </c>
      <c r="F554" s="54">
        <f>COUNTIF(D555:$D$1505,365)</f>
        <v>949</v>
      </c>
      <c r="G554" s="54">
        <f>COUNTIF(D555:$D$1505,366)</f>
        <v>2</v>
      </c>
      <c r="H554" s="50"/>
    </row>
    <row r="555" spans="1:8" x14ac:dyDescent="0.25">
      <c r="A555" s="54">
        <f>COUNTIF($C$3:C555,"Да")</f>
        <v>6</v>
      </c>
      <c r="B555" s="53">
        <f t="shared" si="17"/>
        <v>45656</v>
      </c>
      <c r="C555" s="53" t="str">
        <f>IF(ISERROR(VLOOKUP(B555,Оп17_BYN→USD!$C$3:$C$19,1,0)),"Нет","Да")</f>
        <v>Нет</v>
      </c>
      <c r="D555" s="54">
        <f t="shared" si="16"/>
        <v>366</v>
      </c>
      <c r="E555" s="55">
        <f>('Все выпуски'!$D$4*'Все выпуски'!$D$8)*((VLOOKUP(IF(C555="Нет",VLOOKUP(A555,Оп17_BYN→USD!$A$2:$C$19,3,0),VLOOKUP((A555-1),Оп17_BYN→USD!$A$2:$C$19,3,0)),$B$2:$G$1505,5,0)-VLOOKUP(B555,$B$2:$G$1505,5,0))/365+(VLOOKUP(IF(C555="Нет",VLOOKUP(A555,Оп17_BYN→USD!$A$2:$C$19,3,0),VLOOKUP((A555-1),Оп17_BYN→USD!$A$2:$C$19,3,0)),$B$2:$G$1505,6,0)-VLOOKUP(B555,$B$2:$G$1505,6,0))/366)</f>
        <v>2.4223610433154721</v>
      </c>
      <c r="F555" s="54">
        <f>COUNTIF(D556:$D$1505,365)</f>
        <v>949</v>
      </c>
      <c r="G555" s="54">
        <f>COUNTIF(D556:$D$1505,366)</f>
        <v>1</v>
      </c>
      <c r="H555" s="50"/>
    </row>
    <row r="556" spans="1:8" x14ac:dyDescent="0.25">
      <c r="A556" s="54">
        <f>COUNTIF($C$3:C556,"Да")</f>
        <v>6</v>
      </c>
      <c r="B556" s="53">
        <f t="shared" si="17"/>
        <v>45657</v>
      </c>
      <c r="C556" s="53" t="str">
        <f>IF(ISERROR(VLOOKUP(B556,Оп17_BYN→USD!$C$3:$C$19,1,0)),"Нет","Да")</f>
        <v>Нет</v>
      </c>
      <c r="D556" s="54">
        <f t="shared" si="16"/>
        <v>366</v>
      </c>
      <c r="E556" s="55">
        <f>('Все выпуски'!$D$4*'Все выпуски'!$D$8)*((VLOOKUP(IF(C556="Нет",VLOOKUP(A556,Оп17_BYN→USD!$A$2:$C$19,3,0),VLOOKUP((A556-1),Оп17_BYN→USD!$A$2:$C$19,3,0)),$B$2:$G$1505,5,0)-VLOOKUP(B556,$B$2:$G$1505,5,0))/365+(VLOOKUP(IF(C556="Нет",VLOOKUP(A556,Оп17_BYN→USD!$A$2:$C$19,3,0),VLOOKUP((A556-1),Оп17_BYN→USD!$A$2:$C$19,3,0)),$B$2:$G$1505,6,0)-VLOOKUP(B556,$B$2:$G$1505,6,0))/366)</f>
        <v>2.4680659686610467</v>
      </c>
      <c r="F556" s="54">
        <f>COUNTIF(D557:$D$1505,365)</f>
        <v>949</v>
      </c>
      <c r="G556" s="54">
        <f>COUNTIF(D557:$D$1505,366)</f>
        <v>0</v>
      </c>
      <c r="H556" s="50"/>
    </row>
    <row r="557" spans="1:8" x14ac:dyDescent="0.25">
      <c r="A557" s="54">
        <f>COUNTIF($C$3:C557,"Да")</f>
        <v>6</v>
      </c>
      <c r="B557" s="53">
        <f t="shared" si="17"/>
        <v>45658</v>
      </c>
      <c r="C557" s="53" t="str">
        <f>IF(ISERROR(VLOOKUP(B557,Оп17_BYN→USD!$C$3:$C$19,1,0)),"Нет","Да")</f>
        <v>Нет</v>
      </c>
      <c r="D557" s="54">
        <f t="shared" si="16"/>
        <v>365</v>
      </c>
      <c r="E557" s="55">
        <f>('Все выпуски'!$D$4*'Все выпуски'!$D$8)*((VLOOKUP(IF(C557="Нет",VLOOKUP(A557,Оп17_BYN→USD!$A$2:$C$19,3,0),VLOOKUP((A557-1),Оп17_BYN→USD!$A$2:$C$19,3,0)),$B$2:$G$1505,5,0)-VLOOKUP(B557,$B$2:$G$1505,5,0))/365+(VLOOKUP(IF(C557="Нет",VLOOKUP(A557,Оп17_BYN→USD!$A$2:$C$19,3,0),VLOOKUP((A557-1),Оп17_BYN→USD!$A$2:$C$19,3,0)),$B$2:$G$1505,6,0)-VLOOKUP(B557,$B$2:$G$1505,6,0))/366)</f>
        <v>2.5138961129801713</v>
      </c>
      <c r="F557" s="54">
        <f>COUNTIF(D558:$D$1505,365)</f>
        <v>948</v>
      </c>
      <c r="G557" s="54">
        <f>COUNTIF(D558:$D$1505,366)</f>
        <v>0</v>
      </c>
      <c r="H557" s="50"/>
    </row>
    <row r="558" spans="1:8" x14ac:dyDescent="0.25">
      <c r="A558" s="54">
        <f>COUNTIF($C$3:C558,"Да")</f>
        <v>6</v>
      </c>
      <c r="B558" s="53">
        <f t="shared" si="17"/>
        <v>45659</v>
      </c>
      <c r="C558" s="53" t="str">
        <f>IF(ISERROR(VLOOKUP(B558,Оп17_BYN→USD!$C$3:$C$19,1,0)),"Нет","Да")</f>
        <v>Нет</v>
      </c>
      <c r="D558" s="54">
        <f t="shared" si="16"/>
        <v>365</v>
      </c>
      <c r="E558" s="55">
        <f>('Все выпуски'!$D$4*'Все выпуски'!$D$8)*((VLOOKUP(IF(C558="Нет",VLOOKUP(A558,Оп17_BYN→USD!$A$2:$C$19,3,0),VLOOKUP((A558-1),Оп17_BYN→USD!$A$2:$C$19,3,0)),$B$2:$G$1505,5,0)-VLOOKUP(B558,$B$2:$G$1505,5,0))/365+(VLOOKUP(IF(C558="Нет",VLOOKUP(A558,Оп17_BYN→USD!$A$2:$C$19,3,0),VLOOKUP((A558-1),Оп17_BYN→USD!$A$2:$C$19,3,0)),$B$2:$G$1505,6,0)-VLOOKUP(B558,$B$2:$G$1505,6,0))/366)</f>
        <v>2.559726257299296</v>
      </c>
      <c r="F558" s="54">
        <f>COUNTIF(D559:$D$1505,365)</f>
        <v>947</v>
      </c>
      <c r="G558" s="54">
        <f>COUNTIF(D559:$D$1505,366)</f>
        <v>0</v>
      </c>
      <c r="H558" s="50"/>
    </row>
    <row r="559" spans="1:8" x14ac:dyDescent="0.25">
      <c r="A559" s="54">
        <f>COUNTIF($C$3:C559,"Да")</f>
        <v>6</v>
      </c>
      <c r="B559" s="53">
        <f t="shared" si="17"/>
        <v>45660</v>
      </c>
      <c r="C559" s="53" t="str">
        <f>IF(ISERROR(VLOOKUP(B559,Оп17_BYN→USD!$C$3:$C$19,1,0)),"Нет","Да")</f>
        <v>Нет</v>
      </c>
      <c r="D559" s="54">
        <f t="shared" si="16"/>
        <v>365</v>
      </c>
      <c r="E559" s="55">
        <f>('Все выпуски'!$D$4*'Все выпуски'!$D$8)*((VLOOKUP(IF(C559="Нет",VLOOKUP(A559,Оп17_BYN→USD!$A$2:$C$19,3,0),VLOOKUP((A559-1),Оп17_BYN→USD!$A$2:$C$19,3,0)),$B$2:$G$1505,5,0)-VLOOKUP(B559,$B$2:$G$1505,5,0))/365+(VLOOKUP(IF(C559="Нет",VLOOKUP(A559,Оп17_BYN→USD!$A$2:$C$19,3,0),VLOOKUP((A559-1),Оп17_BYN→USD!$A$2:$C$19,3,0)),$B$2:$G$1505,6,0)-VLOOKUP(B559,$B$2:$G$1505,6,0))/366)</f>
        <v>2.6055564016184203</v>
      </c>
      <c r="F559" s="54">
        <f>COUNTIF(D560:$D$1505,365)</f>
        <v>946</v>
      </c>
      <c r="G559" s="54">
        <f>COUNTIF(D560:$D$1505,366)</f>
        <v>0</v>
      </c>
      <c r="H559" s="50"/>
    </row>
    <row r="560" spans="1:8" x14ac:dyDescent="0.25">
      <c r="A560" s="54">
        <f>COUNTIF($C$3:C560,"Да")</f>
        <v>6</v>
      </c>
      <c r="B560" s="53">
        <f t="shared" si="17"/>
        <v>45661</v>
      </c>
      <c r="C560" s="53" t="str">
        <f>IF(ISERROR(VLOOKUP(B560,Оп17_BYN→USD!$C$3:$C$19,1,0)),"Нет","Да")</f>
        <v>Нет</v>
      </c>
      <c r="D560" s="54">
        <f t="shared" si="16"/>
        <v>365</v>
      </c>
      <c r="E560" s="55">
        <f>('Все выпуски'!$D$4*'Все выпуски'!$D$8)*((VLOOKUP(IF(C560="Нет",VLOOKUP(A560,Оп17_BYN→USD!$A$2:$C$19,3,0),VLOOKUP((A560-1),Оп17_BYN→USD!$A$2:$C$19,3,0)),$B$2:$G$1505,5,0)-VLOOKUP(B560,$B$2:$G$1505,5,0))/365+(VLOOKUP(IF(C560="Нет",VLOOKUP(A560,Оп17_BYN→USD!$A$2:$C$19,3,0),VLOOKUP((A560-1),Оп17_BYN→USD!$A$2:$C$19,3,0)),$B$2:$G$1505,6,0)-VLOOKUP(B560,$B$2:$G$1505,6,0))/366)</f>
        <v>2.651386545937545</v>
      </c>
      <c r="F560" s="54">
        <f>COUNTIF(D561:$D$1505,365)</f>
        <v>945</v>
      </c>
      <c r="G560" s="54">
        <f>COUNTIF(D561:$D$1505,366)</f>
        <v>0</v>
      </c>
      <c r="H560" s="50"/>
    </row>
    <row r="561" spans="1:8" x14ac:dyDescent="0.25">
      <c r="A561" s="54">
        <f>COUNTIF($C$3:C561,"Да")</f>
        <v>6</v>
      </c>
      <c r="B561" s="53">
        <f t="shared" si="17"/>
        <v>45662</v>
      </c>
      <c r="C561" s="53" t="str">
        <f>IF(ISERROR(VLOOKUP(B561,Оп17_BYN→USD!$C$3:$C$19,1,0)),"Нет","Да")</f>
        <v>Нет</v>
      </c>
      <c r="D561" s="54">
        <f t="shared" si="16"/>
        <v>365</v>
      </c>
      <c r="E561" s="55">
        <f>('Все выпуски'!$D$4*'Все выпуски'!$D$8)*((VLOOKUP(IF(C561="Нет",VLOOKUP(A561,Оп17_BYN→USD!$A$2:$C$19,3,0),VLOOKUP((A561-1),Оп17_BYN→USD!$A$2:$C$19,3,0)),$B$2:$G$1505,5,0)-VLOOKUP(B561,$B$2:$G$1505,5,0))/365+(VLOOKUP(IF(C561="Нет",VLOOKUP(A561,Оп17_BYN→USD!$A$2:$C$19,3,0),VLOOKUP((A561-1),Оп17_BYN→USD!$A$2:$C$19,3,0)),$B$2:$G$1505,6,0)-VLOOKUP(B561,$B$2:$G$1505,6,0))/366)</f>
        <v>2.6972166902566692</v>
      </c>
      <c r="F561" s="54">
        <f>COUNTIF(D562:$D$1505,365)</f>
        <v>944</v>
      </c>
      <c r="G561" s="54">
        <f>COUNTIF(D562:$D$1505,366)</f>
        <v>0</v>
      </c>
      <c r="H561" s="50"/>
    </row>
    <row r="562" spans="1:8" x14ac:dyDescent="0.25">
      <c r="A562" s="54">
        <f>COUNTIF($C$3:C562,"Да")</f>
        <v>6</v>
      </c>
      <c r="B562" s="53">
        <f t="shared" si="17"/>
        <v>45663</v>
      </c>
      <c r="C562" s="53" t="str">
        <f>IF(ISERROR(VLOOKUP(B562,Оп17_BYN→USD!$C$3:$C$19,1,0)),"Нет","Да")</f>
        <v>Нет</v>
      </c>
      <c r="D562" s="54">
        <f t="shared" si="16"/>
        <v>365</v>
      </c>
      <c r="E562" s="55">
        <f>('Все выпуски'!$D$4*'Все выпуски'!$D$8)*((VLOOKUP(IF(C562="Нет",VLOOKUP(A562,Оп17_BYN→USD!$A$2:$C$19,3,0),VLOOKUP((A562-1),Оп17_BYN→USD!$A$2:$C$19,3,0)),$B$2:$G$1505,5,0)-VLOOKUP(B562,$B$2:$G$1505,5,0))/365+(VLOOKUP(IF(C562="Нет",VLOOKUP(A562,Оп17_BYN→USD!$A$2:$C$19,3,0),VLOOKUP((A562-1),Оп17_BYN→USD!$A$2:$C$19,3,0)),$B$2:$G$1505,6,0)-VLOOKUP(B562,$B$2:$G$1505,6,0))/366)</f>
        <v>2.7430468345757935</v>
      </c>
      <c r="F562" s="54">
        <f>COUNTIF(D563:$D$1505,365)</f>
        <v>943</v>
      </c>
      <c r="G562" s="54">
        <f>COUNTIF(D563:$D$1505,366)</f>
        <v>0</v>
      </c>
      <c r="H562" s="50"/>
    </row>
    <row r="563" spans="1:8" x14ac:dyDescent="0.25">
      <c r="A563" s="54">
        <f>COUNTIF($C$3:C563,"Да")</f>
        <v>6</v>
      </c>
      <c r="B563" s="53">
        <f t="shared" si="17"/>
        <v>45664</v>
      </c>
      <c r="C563" s="53" t="str">
        <f>IF(ISERROR(VLOOKUP(B563,Оп17_BYN→USD!$C$3:$C$19,1,0)),"Нет","Да")</f>
        <v>Нет</v>
      </c>
      <c r="D563" s="54">
        <f t="shared" si="16"/>
        <v>365</v>
      </c>
      <c r="E563" s="55">
        <f>('Все выпуски'!$D$4*'Все выпуски'!$D$8)*((VLOOKUP(IF(C563="Нет",VLOOKUP(A563,Оп17_BYN→USD!$A$2:$C$19,3,0),VLOOKUP((A563-1),Оп17_BYN→USD!$A$2:$C$19,3,0)),$B$2:$G$1505,5,0)-VLOOKUP(B563,$B$2:$G$1505,5,0))/365+(VLOOKUP(IF(C563="Нет",VLOOKUP(A563,Оп17_BYN→USD!$A$2:$C$19,3,0),VLOOKUP((A563-1),Оп17_BYN→USD!$A$2:$C$19,3,0)),$B$2:$G$1505,6,0)-VLOOKUP(B563,$B$2:$G$1505,6,0))/366)</f>
        <v>2.7888769788949181</v>
      </c>
      <c r="F563" s="54">
        <f>COUNTIF(D564:$D$1505,365)</f>
        <v>942</v>
      </c>
      <c r="G563" s="54">
        <f>COUNTIF(D564:$D$1505,366)</f>
        <v>0</v>
      </c>
      <c r="H563" s="50"/>
    </row>
    <row r="564" spans="1:8" x14ac:dyDescent="0.25">
      <c r="A564" s="54">
        <f>COUNTIF($C$3:C564,"Да")</f>
        <v>6</v>
      </c>
      <c r="B564" s="53">
        <f t="shared" si="17"/>
        <v>45665</v>
      </c>
      <c r="C564" s="53" t="str">
        <f>IF(ISERROR(VLOOKUP(B564,Оп17_BYN→USD!$C$3:$C$19,1,0)),"Нет","Да")</f>
        <v>Нет</v>
      </c>
      <c r="D564" s="54">
        <f t="shared" si="16"/>
        <v>365</v>
      </c>
      <c r="E564" s="55">
        <f>('Все выпуски'!$D$4*'Все выпуски'!$D$8)*((VLOOKUP(IF(C564="Нет",VLOOKUP(A564,Оп17_BYN→USD!$A$2:$C$19,3,0),VLOOKUP((A564-1),Оп17_BYN→USD!$A$2:$C$19,3,0)),$B$2:$G$1505,5,0)-VLOOKUP(B564,$B$2:$G$1505,5,0))/365+(VLOOKUP(IF(C564="Нет",VLOOKUP(A564,Оп17_BYN→USD!$A$2:$C$19,3,0),VLOOKUP((A564-1),Оп17_BYN→USD!$A$2:$C$19,3,0)),$B$2:$G$1505,6,0)-VLOOKUP(B564,$B$2:$G$1505,6,0))/366)</f>
        <v>2.8347071232140424</v>
      </c>
      <c r="F564" s="54">
        <f>COUNTIF(D565:$D$1505,365)</f>
        <v>941</v>
      </c>
      <c r="G564" s="54">
        <f>COUNTIF(D565:$D$1505,366)</f>
        <v>0</v>
      </c>
      <c r="H564" s="50"/>
    </row>
    <row r="565" spans="1:8" x14ac:dyDescent="0.25">
      <c r="A565" s="54">
        <f>COUNTIF($C$3:C565,"Да")</f>
        <v>6</v>
      </c>
      <c r="B565" s="53">
        <f t="shared" si="17"/>
        <v>45666</v>
      </c>
      <c r="C565" s="53" t="str">
        <f>IF(ISERROR(VLOOKUP(B565,Оп17_BYN→USD!$C$3:$C$19,1,0)),"Нет","Да")</f>
        <v>Нет</v>
      </c>
      <c r="D565" s="54">
        <f t="shared" si="16"/>
        <v>365</v>
      </c>
      <c r="E565" s="55">
        <f>('Все выпуски'!$D$4*'Все выпуски'!$D$8)*((VLOOKUP(IF(C565="Нет",VLOOKUP(A565,Оп17_BYN→USD!$A$2:$C$19,3,0),VLOOKUP((A565-1),Оп17_BYN→USD!$A$2:$C$19,3,0)),$B$2:$G$1505,5,0)-VLOOKUP(B565,$B$2:$G$1505,5,0))/365+(VLOOKUP(IF(C565="Нет",VLOOKUP(A565,Оп17_BYN→USD!$A$2:$C$19,3,0),VLOOKUP((A565-1),Оп17_BYN→USD!$A$2:$C$19,3,0)),$B$2:$G$1505,6,0)-VLOOKUP(B565,$B$2:$G$1505,6,0))/366)</f>
        <v>2.8805372675331671</v>
      </c>
      <c r="F565" s="54">
        <f>COUNTIF(D566:$D$1505,365)</f>
        <v>940</v>
      </c>
      <c r="G565" s="54">
        <f>COUNTIF(D566:$D$1505,366)</f>
        <v>0</v>
      </c>
      <c r="H565" s="50"/>
    </row>
    <row r="566" spans="1:8" x14ac:dyDescent="0.25">
      <c r="A566" s="54">
        <f>COUNTIF($C$3:C566,"Да")</f>
        <v>6</v>
      </c>
      <c r="B566" s="53">
        <f t="shared" si="17"/>
        <v>45667</v>
      </c>
      <c r="C566" s="53" t="str">
        <f>IF(ISERROR(VLOOKUP(B566,Оп17_BYN→USD!$C$3:$C$19,1,0)),"Нет","Да")</f>
        <v>Нет</v>
      </c>
      <c r="D566" s="54">
        <f t="shared" si="16"/>
        <v>365</v>
      </c>
      <c r="E566" s="55">
        <f>('Все выпуски'!$D$4*'Все выпуски'!$D$8)*((VLOOKUP(IF(C566="Нет",VLOOKUP(A566,Оп17_BYN→USD!$A$2:$C$19,3,0),VLOOKUP((A566-1),Оп17_BYN→USD!$A$2:$C$19,3,0)),$B$2:$G$1505,5,0)-VLOOKUP(B566,$B$2:$G$1505,5,0))/365+(VLOOKUP(IF(C566="Нет",VLOOKUP(A566,Оп17_BYN→USD!$A$2:$C$19,3,0),VLOOKUP((A566-1),Оп17_BYN→USD!$A$2:$C$19,3,0)),$B$2:$G$1505,6,0)-VLOOKUP(B566,$B$2:$G$1505,6,0))/366)</f>
        <v>2.9263674118522913</v>
      </c>
      <c r="F566" s="54">
        <f>COUNTIF(D567:$D$1505,365)</f>
        <v>939</v>
      </c>
      <c r="G566" s="54">
        <f>COUNTIF(D567:$D$1505,366)</f>
        <v>0</v>
      </c>
      <c r="H566" s="50"/>
    </row>
    <row r="567" spans="1:8" x14ac:dyDescent="0.25">
      <c r="A567" s="54">
        <f>COUNTIF($C$3:C567,"Да")</f>
        <v>6</v>
      </c>
      <c r="B567" s="53">
        <f t="shared" si="17"/>
        <v>45668</v>
      </c>
      <c r="C567" s="53" t="str">
        <f>IF(ISERROR(VLOOKUP(B567,Оп17_BYN→USD!$C$3:$C$19,1,0)),"Нет","Да")</f>
        <v>Нет</v>
      </c>
      <c r="D567" s="54">
        <f t="shared" si="16"/>
        <v>365</v>
      </c>
      <c r="E567" s="55">
        <f>('Все выпуски'!$D$4*'Все выпуски'!$D$8)*((VLOOKUP(IF(C567="Нет",VLOOKUP(A567,Оп17_BYN→USD!$A$2:$C$19,3,0),VLOOKUP((A567-1),Оп17_BYN→USD!$A$2:$C$19,3,0)),$B$2:$G$1505,5,0)-VLOOKUP(B567,$B$2:$G$1505,5,0))/365+(VLOOKUP(IF(C567="Нет",VLOOKUP(A567,Оп17_BYN→USD!$A$2:$C$19,3,0),VLOOKUP((A567-1),Оп17_BYN→USD!$A$2:$C$19,3,0)),$B$2:$G$1505,6,0)-VLOOKUP(B567,$B$2:$G$1505,6,0))/366)</f>
        <v>2.9721975561714156</v>
      </c>
      <c r="F567" s="54">
        <f>COUNTIF(D568:$D$1505,365)</f>
        <v>938</v>
      </c>
      <c r="G567" s="54">
        <f>COUNTIF(D568:$D$1505,366)</f>
        <v>0</v>
      </c>
      <c r="H567" s="50"/>
    </row>
    <row r="568" spans="1:8" x14ac:dyDescent="0.25">
      <c r="A568" s="54">
        <f>COUNTIF($C$3:C568,"Да")</f>
        <v>6</v>
      </c>
      <c r="B568" s="53">
        <f t="shared" si="17"/>
        <v>45669</v>
      </c>
      <c r="C568" s="53" t="str">
        <f>IF(ISERROR(VLOOKUP(B568,Оп17_BYN→USD!$C$3:$C$19,1,0)),"Нет","Да")</f>
        <v>Нет</v>
      </c>
      <c r="D568" s="54">
        <f t="shared" si="16"/>
        <v>365</v>
      </c>
      <c r="E568" s="55">
        <f>('Все выпуски'!$D$4*'Все выпуски'!$D$8)*((VLOOKUP(IF(C568="Нет",VLOOKUP(A568,Оп17_BYN→USD!$A$2:$C$19,3,0),VLOOKUP((A568-1),Оп17_BYN→USD!$A$2:$C$19,3,0)),$B$2:$G$1505,5,0)-VLOOKUP(B568,$B$2:$G$1505,5,0))/365+(VLOOKUP(IF(C568="Нет",VLOOKUP(A568,Оп17_BYN→USD!$A$2:$C$19,3,0),VLOOKUP((A568-1),Оп17_BYN→USD!$A$2:$C$19,3,0)),$B$2:$G$1505,6,0)-VLOOKUP(B568,$B$2:$G$1505,6,0))/366)</f>
        <v>3.0180277004905407</v>
      </c>
      <c r="F568" s="54">
        <f>COUNTIF(D569:$D$1505,365)</f>
        <v>937</v>
      </c>
      <c r="G568" s="54">
        <f>COUNTIF(D569:$D$1505,366)</f>
        <v>0</v>
      </c>
      <c r="H568" s="50"/>
    </row>
    <row r="569" spans="1:8" x14ac:dyDescent="0.25">
      <c r="A569" s="54">
        <f>COUNTIF($C$3:C569,"Да")</f>
        <v>6</v>
      </c>
      <c r="B569" s="53">
        <f t="shared" si="17"/>
        <v>45670</v>
      </c>
      <c r="C569" s="53" t="str">
        <f>IF(ISERROR(VLOOKUP(B569,Оп17_BYN→USD!$C$3:$C$19,1,0)),"Нет","Да")</f>
        <v>Нет</v>
      </c>
      <c r="D569" s="54">
        <f t="shared" si="16"/>
        <v>365</v>
      </c>
      <c r="E569" s="55">
        <f>('Все выпуски'!$D$4*'Все выпуски'!$D$8)*((VLOOKUP(IF(C569="Нет",VLOOKUP(A569,Оп17_BYN→USD!$A$2:$C$19,3,0),VLOOKUP((A569-1),Оп17_BYN→USD!$A$2:$C$19,3,0)),$B$2:$G$1505,5,0)-VLOOKUP(B569,$B$2:$G$1505,5,0))/365+(VLOOKUP(IF(C569="Нет",VLOOKUP(A569,Оп17_BYN→USD!$A$2:$C$19,3,0),VLOOKUP((A569-1),Оп17_BYN→USD!$A$2:$C$19,3,0)),$B$2:$G$1505,6,0)-VLOOKUP(B569,$B$2:$G$1505,6,0))/366)</f>
        <v>3.0638578448096649</v>
      </c>
      <c r="F569" s="54">
        <f>COUNTIF(D570:$D$1505,365)</f>
        <v>936</v>
      </c>
      <c r="G569" s="54">
        <f>COUNTIF(D570:$D$1505,366)</f>
        <v>0</v>
      </c>
      <c r="H569" s="50"/>
    </row>
    <row r="570" spans="1:8" x14ac:dyDescent="0.25">
      <c r="A570" s="54">
        <f>COUNTIF($C$3:C570,"Да")</f>
        <v>6</v>
      </c>
      <c r="B570" s="53">
        <f t="shared" si="17"/>
        <v>45671</v>
      </c>
      <c r="C570" s="53" t="str">
        <f>IF(ISERROR(VLOOKUP(B570,Оп17_BYN→USD!$C$3:$C$19,1,0)),"Нет","Да")</f>
        <v>Нет</v>
      </c>
      <c r="D570" s="54">
        <f t="shared" si="16"/>
        <v>365</v>
      </c>
      <c r="E570" s="55">
        <f>('Все выпуски'!$D$4*'Все выпуски'!$D$8)*((VLOOKUP(IF(C570="Нет",VLOOKUP(A570,Оп17_BYN→USD!$A$2:$C$19,3,0),VLOOKUP((A570-1),Оп17_BYN→USD!$A$2:$C$19,3,0)),$B$2:$G$1505,5,0)-VLOOKUP(B570,$B$2:$G$1505,5,0))/365+(VLOOKUP(IF(C570="Нет",VLOOKUP(A570,Оп17_BYN→USD!$A$2:$C$19,3,0),VLOOKUP((A570-1),Оп17_BYN→USD!$A$2:$C$19,3,0)),$B$2:$G$1505,6,0)-VLOOKUP(B570,$B$2:$G$1505,6,0))/366)</f>
        <v>3.1096879891287896</v>
      </c>
      <c r="F570" s="54">
        <f>COUNTIF(D571:$D$1505,365)</f>
        <v>935</v>
      </c>
      <c r="G570" s="54">
        <f>COUNTIF(D571:$D$1505,366)</f>
        <v>0</v>
      </c>
      <c r="H570" s="50"/>
    </row>
    <row r="571" spans="1:8" x14ac:dyDescent="0.25">
      <c r="A571" s="54">
        <f>COUNTIF($C$3:C571,"Да")</f>
        <v>6</v>
      </c>
      <c r="B571" s="53">
        <f t="shared" si="17"/>
        <v>45672</v>
      </c>
      <c r="C571" s="53" t="str">
        <f>IF(ISERROR(VLOOKUP(B571,Оп17_BYN→USD!$C$3:$C$19,1,0)),"Нет","Да")</f>
        <v>Нет</v>
      </c>
      <c r="D571" s="54">
        <f t="shared" si="16"/>
        <v>365</v>
      </c>
      <c r="E571" s="55">
        <f>('Все выпуски'!$D$4*'Все выпуски'!$D$8)*((VLOOKUP(IF(C571="Нет",VLOOKUP(A571,Оп17_BYN→USD!$A$2:$C$19,3,0),VLOOKUP((A571-1),Оп17_BYN→USD!$A$2:$C$19,3,0)),$B$2:$G$1505,5,0)-VLOOKUP(B571,$B$2:$G$1505,5,0))/365+(VLOOKUP(IF(C571="Нет",VLOOKUP(A571,Оп17_BYN→USD!$A$2:$C$19,3,0),VLOOKUP((A571-1),Оп17_BYN→USD!$A$2:$C$19,3,0)),$B$2:$G$1505,6,0)-VLOOKUP(B571,$B$2:$G$1505,6,0))/366)</f>
        <v>3.1555181334479139</v>
      </c>
      <c r="F571" s="54">
        <f>COUNTIF(D572:$D$1505,365)</f>
        <v>934</v>
      </c>
      <c r="G571" s="54">
        <f>COUNTIF(D572:$D$1505,366)</f>
        <v>0</v>
      </c>
      <c r="H571" s="50"/>
    </row>
    <row r="572" spans="1:8" x14ac:dyDescent="0.25">
      <c r="A572" s="54">
        <f>COUNTIF($C$3:C572,"Да")</f>
        <v>6</v>
      </c>
      <c r="B572" s="53">
        <f t="shared" si="17"/>
        <v>45673</v>
      </c>
      <c r="C572" s="53" t="str">
        <f>IF(ISERROR(VLOOKUP(B572,Оп17_BYN→USD!$C$3:$C$19,1,0)),"Нет","Да")</f>
        <v>Нет</v>
      </c>
      <c r="D572" s="54">
        <f t="shared" si="16"/>
        <v>365</v>
      </c>
      <c r="E572" s="55">
        <f>('Все выпуски'!$D$4*'Все выпуски'!$D$8)*((VLOOKUP(IF(C572="Нет",VLOOKUP(A572,Оп17_BYN→USD!$A$2:$C$19,3,0),VLOOKUP((A572-1),Оп17_BYN→USD!$A$2:$C$19,3,0)),$B$2:$G$1505,5,0)-VLOOKUP(B572,$B$2:$G$1505,5,0))/365+(VLOOKUP(IF(C572="Нет",VLOOKUP(A572,Оп17_BYN→USD!$A$2:$C$19,3,0),VLOOKUP((A572-1),Оп17_BYN→USD!$A$2:$C$19,3,0)),$B$2:$G$1505,6,0)-VLOOKUP(B572,$B$2:$G$1505,6,0))/366)</f>
        <v>3.2013482777670381</v>
      </c>
      <c r="F572" s="54">
        <f>COUNTIF(D573:$D$1505,365)</f>
        <v>933</v>
      </c>
      <c r="G572" s="54">
        <f>COUNTIF(D573:$D$1505,366)</f>
        <v>0</v>
      </c>
      <c r="H572" s="50"/>
    </row>
    <row r="573" spans="1:8" x14ac:dyDescent="0.25">
      <c r="A573" s="54">
        <f>COUNTIF($C$3:C573,"Да")</f>
        <v>6</v>
      </c>
      <c r="B573" s="53">
        <f t="shared" si="17"/>
        <v>45674</v>
      </c>
      <c r="C573" s="53" t="str">
        <f>IF(ISERROR(VLOOKUP(B573,Оп17_BYN→USD!$C$3:$C$19,1,0)),"Нет","Да")</f>
        <v>Нет</v>
      </c>
      <c r="D573" s="54">
        <f t="shared" si="16"/>
        <v>365</v>
      </c>
      <c r="E573" s="55">
        <f>('Все выпуски'!$D$4*'Все выпуски'!$D$8)*((VLOOKUP(IF(C573="Нет",VLOOKUP(A573,Оп17_BYN→USD!$A$2:$C$19,3,0),VLOOKUP((A573-1),Оп17_BYN→USD!$A$2:$C$19,3,0)),$B$2:$G$1505,5,0)-VLOOKUP(B573,$B$2:$G$1505,5,0))/365+(VLOOKUP(IF(C573="Нет",VLOOKUP(A573,Оп17_BYN→USD!$A$2:$C$19,3,0),VLOOKUP((A573-1),Оп17_BYN→USD!$A$2:$C$19,3,0)),$B$2:$G$1505,6,0)-VLOOKUP(B573,$B$2:$G$1505,6,0))/366)</f>
        <v>3.2471784220861628</v>
      </c>
      <c r="F573" s="54">
        <f>COUNTIF(D574:$D$1505,365)</f>
        <v>932</v>
      </c>
      <c r="G573" s="54">
        <f>COUNTIF(D574:$D$1505,366)</f>
        <v>0</v>
      </c>
      <c r="H573" s="50"/>
    </row>
    <row r="574" spans="1:8" x14ac:dyDescent="0.25">
      <c r="A574" s="54">
        <f>COUNTIF($C$3:C574,"Да")</f>
        <v>6</v>
      </c>
      <c r="B574" s="53">
        <f t="shared" si="17"/>
        <v>45675</v>
      </c>
      <c r="C574" s="53" t="str">
        <f>IF(ISERROR(VLOOKUP(B574,Оп17_BYN→USD!$C$3:$C$19,1,0)),"Нет","Да")</f>
        <v>Нет</v>
      </c>
      <c r="D574" s="54">
        <f t="shared" si="16"/>
        <v>365</v>
      </c>
      <c r="E574" s="55">
        <f>('Все выпуски'!$D$4*'Все выпуски'!$D$8)*((VLOOKUP(IF(C574="Нет",VLOOKUP(A574,Оп17_BYN→USD!$A$2:$C$19,3,0),VLOOKUP((A574-1),Оп17_BYN→USD!$A$2:$C$19,3,0)),$B$2:$G$1505,5,0)-VLOOKUP(B574,$B$2:$G$1505,5,0))/365+(VLOOKUP(IF(C574="Нет",VLOOKUP(A574,Оп17_BYN→USD!$A$2:$C$19,3,0),VLOOKUP((A574-1),Оп17_BYN→USD!$A$2:$C$19,3,0)),$B$2:$G$1505,6,0)-VLOOKUP(B574,$B$2:$G$1505,6,0))/366)</f>
        <v>3.2930085664052871</v>
      </c>
      <c r="F574" s="54">
        <f>COUNTIF(D575:$D$1505,365)</f>
        <v>931</v>
      </c>
      <c r="G574" s="54">
        <f>COUNTIF(D575:$D$1505,366)</f>
        <v>0</v>
      </c>
      <c r="H574" s="50"/>
    </row>
    <row r="575" spans="1:8" x14ac:dyDescent="0.25">
      <c r="A575" s="54">
        <f>COUNTIF($C$3:C575,"Да")</f>
        <v>6</v>
      </c>
      <c r="B575" s="53">
        <f t="shared" si="17"/>
        <v>45676</v>
      </c>
      <c r="C575" s="53" t="str">
        <f>IF(ISERROR(VLOOKUP(B575,Оп17_BYN→USD!$C$3:$C$19,1,0)),"Нет","Да")</f>
        <v>Нет</v>
      </c>
      <c r="D575" s="54">
        <f t="shared" si="16"/>
        <v>365</v>
      </c>
      <c r="E575" s="55">
        <f>('Все выпуски'!$D$4*'Все выпуски'!$D$8)*((VLOOKUP(IF(C575="Нет",VLOOKUP(A575,Оп17_BYN→USD!$A$2:$C$19,3,0),VLOOKUP((A575-1),Оп17_BYN→USD!$A$2:$C$19,3,0)),$B$2:$G$1505,5,0)-VLOOKUP(B575,$B$2:$G$1505,5,0))/365+(VLOOKUP(IF(C575="Нет",VLOOKUP(A575,Оп17_BYN→USD!$A$2:$C$19,3,0),VLOOKUP((A575-1),Оп17_BYN→USD!$A$2:$C$19,3,0)),$B$2:$G$1505,6,0)-VLOOKUP(B575,$B$2:$G$1505,6,0))/366)</f>
        <v>3.3388387107244117</v>
      </c>
      <c r="F575" s="54">
        <f>COUNTIF(D576:$D$1505,365)</f>
        <v>930</v>
      </c>
      <c r="G575" s="54">
        <f>COUNTIF(D576:$D$1505,366)</f>
        <v>0</v>
      </c>
      <c r="H575" s="50"/>
    </row>
    <row r="576" spans="1:8" x14ac:dyDescent="0.25">
      <c r="A576" s="54">
        <f>COUNTIF($C$3:C576,"Да")</f>
        <v>6</v>
      </c>
      <c r="B576" s="53">
        <f t="shared" si="17"/>
        <v>45677</v>
      </c>
      <c r="C576" s="53" t="str">
        <f>IF(ISERROR(VLOOKUP(B576,Оп17_BYN→USD!$C$3:$C$19,1,0)),"Нет","Да")</f>
        <v>Нет</v>
      </c>
      <c r="D576" s="54">
        <f t="shared" si="16"/>
        <v>365</v>
      </c>
      <c r="E576" s="55">
        <f>('Все выпуски'!$D$4*'Все выпуски'!$D$8)*((VLOOKUP(IF(C576="Нет",VLOOKUP(A576,Оп17_BYN→USD!$A$2:$C$19,3,0),VLOOKUP((A576-1),Оп17_BYN→USD!$A$2:$C$19,3,0)),$B$2:$G$1505,5,0)-VLOOKUP(B576,$B$2:$G$1505,5,0))/365+(VLOOKUP(IF(C576="Нет",VLOOKUP(A576,Оп17_BYN→USD!$A$2:$C$19,3,0),VLOOKUP((A576-1),Оп17_BYN→USD!$A$2:$C$19,3,0)),$B$2:$G$1505,6,0)-VLOOKUP(B576,$B$2:$G$1505,6,0))/366)</f>
        <v>3.384668855043536</v>
      </c>
      <c r="F576" s="54">
        <f>COUNTIF(D577:$D$1505,365)</f>
        <v>929</v>
      </c>
      <c r="G576" s="54">
        <f>COUNTIF(D577:$D$1505,366)</f>
        <v>0</v>
      </c>
      <c r="H576" s="50"/>
    </row>
    <row r="577" spans="1:8" x14ac:dyDescent="0.25">
      <c r="A577" s="54">
        <f>COUNTIF($C$3:C577,"Да")</f>
        <v>6</v>
      </c>
      <c r="B577" s="53">
        <f t="shared" si="17"/>
        <v>45678</v>
      </c>
      <c r="C577" s="53" t="str">
        <f>IF(ISERROR(VLOOKUP(B577,Оп17_BYN→USD!$C$3:$C$19,1,0)),"Нет","Да")</f>
        <v>Нет</v>
      </c>
      <c r="D577" s="54">
        <f t="shared" si="16"/>
        <v>365</v>
      </c>
      <c r="E577" s="55">
        <f>('Все выпуски'!$D$4*'Все выпуски'!$D$8)*((VLOOKUP(IF(C577="Нет",VLOOKUP(A577,Оп17_BYN→USD!$A$2:$C$19,3,0),VLOOKUP((A577-1),Оп17_BYN→USD!$A$2:$C$19,3,0)),$B$2:$G$1505,5,0)-VLOOKUP(B577,$B$2:$G$1505,5,0))/365+(VLOOKUP(IF(C577="Нет",VLOOKUP(A577,Оп17_BYN→USD!$A$2:$C$19,3,0),VLOOKUP((A577-1),Оп17_BYN→USD!$A$2:$C$19,3,0)),$B$2:$G$1505,6,0)-VLOOKUP(B577,$B$2:$G$1505,6,0))/366)</f>
        <v>3.4304989993626602</v>
      </c>
      <c r="F577" s="54">
        <f>COUNTIF(D578:$D$1505,365)</f>
        <v>928</v>
      </c>
      <c r="G577" s="54">
        <f>COUNTIF(D578:$D$1505,366)</f>
        <v>0</v>
      </c>
      <c r="H577" s="50"/>
    </row>
    <row r="578" spans="1:8" x14ac:dyDescent="0.25">
      <c r="A578" s="54">
        <f>COUNTIF($C$3:C578,"Да")</f>
        <v>6</v>
      </c>
      <c r="B578" s="53">
        <f t="shared" si="17"/>
        <v>45679</v>
      </c>
      <c r="C578" s="53" t="str">
        <f>IF(ISERROR(VLOOKUP(B578,Оп17_BYN→USD!$C$3:$C$19,1,0)),"Нет","Да")</f>
        <v>Нет</v>
      </c>
      <c r="D578" s="54">
        <f t="shared" si="16"/>
        <v>365</v>
      </c>
      <c r="E578" s="55">
        <f>('Все выпуски'!$D$4*'Все выпуски'!$D$8)*((VLOOKUP(IF(C578="Нет",VLOOKUP(A578,Оп17_BYN→USD!$A$2:$C$19,3,0),VLOOKUP((A578-1),Оп17_BYN→USD!$A$2:$C$19,3,0)),$B$2:$G$1505,5,0)-VLOOKUP(B578,$B$2:$G$1505,5,0))/365+(VLOOKUP(IF(C578="Нет",VLOOKUP(A578,Оп17_BYN→USD!$A$2:$C$19,3,0),VLOOKUP((A578-1),Оп17_BYN→USD!$A$2:$C$19,3,0)),$B$2:$G$1505,6,0)-VLOOKUP(B578,$B$2:$G$1505,6,0))/366)</f>
        <v>3.4763291436817849</v>
      </c>
      <c r="F578" s="54">
        <f>COUNTIF(D579:$D$1505,365)</f>
        <v>927</v>
      </c>
      <c r="G578" s="54">
        <f>COUNTIF(D579:$D$1505,366)</f>
        <v>0</v>
      </c>
      <c r="H578" s="50"/>
    </row>
    <row r="579" spans="1:8" x14ac:dyDescent="0.25">
      <c r="A579" s="54">
        <f>COUNTIF($C$3:C579,"Да")</f>
        <v>6</v>
      </c>
      <c r="B579" s="53">
        <f t="shared" si="17"/>
        <v>45680</v>
      </c>
      <c r="C579" s="53" t="str">
        <f>IF(ISERROR(VLOOKUP(B579,Оп17_BYN→USD!$C$3:$C$19,1,0)),"Нет","Да")</f>
        <v>Нет</v>
      </c>
      <c r="D579" s="54">
        <f t="shared" si="16"/>
        <v>365</v>
      </c>
      <c r="E579" s="55">
        <f>('Все выпуски'!$D$4*'Все выпуски'!$D$8)*((VLOOKUP(IF(C579="Нет",VLOOKUP(A579,Оп17_BYN→USD!$A$2:$C$19,3,0),VLOOKUP((A579-1),Оп17_BYN→USD!$A$2:$C$19,3,0)),$B$2:$G$1505,5,0)-VLOOKUP(B579,$B$2:$G$1505,5,0))/365+(VLOOKUP(IF(C579="Нет",VLOOKUP(A579,Оп17_BYN→USD!$A$2:$C$19,3,0),VLOOKUP((A579-1),Оп17_BYN→USD!$A$2:$C$19,3,0)),$B$2:$G$1505,6,0)-VLOOKUP(B579,$B$2:$G$1505,6,0))/366)</f>
        <v>3.52215928800091</v>
      </c>
      <c r="F579" s="54">
        <f>COUNTIF(D580:$D$1505,365)</f>
        <v>926</v>
      </c>
      <c r="G579" s="54">
        <f>COUNTIF(D580:$D$1505,366)</f>
        <v>0</v>
      </c>
      <c r="H579" s="50"/>
    </row>
    <row r="580" spans="1:8" x14ac:dyDescent="0.25">
      <c r="A580" s="54">
        <f>COUNTIF($C$3:C580,"Да")</f>
        <v>6</v>
      </c>
      <c r="B580" s="53">
        <f t="shared" si="17"/>
        <v>45681</v>
      </c>
      <c r="C580" s="53" t="str">
        <f>IF(ISERROR(VLOOKUP(B580,Оп17_BYN→USD!$C$3:$C$19,1,0)),"Нет","Да")</f>
        <v>Нет</v>
      </c>
      <c r="D580" s="54">
        <f t="shared" ref="D580:D643" si="18">IF(MOD(YEAR(B580),4)=0,366,365)</f>
        <v>365</v>
      </c>
      <c r="E580" s="55">
        <f>('Все выпуски'!$D$4*'Все выпуски'!$D$8)*((VLOOKUP(IF(C580="Нет",VLOOKUP(A580,Оп17_BYN→USD!$A$2:$C$19,3,0),VLOOKUP((A580-1),Оп17_BYN→USD!$A$2:$C$19,3,0)),$B$2:$G$1505,5,0)-VLOOKUP(B580,$B$2:$G$1505,5,0))/365+(VLOOKUP(IF(C580="Нет",VLOOKUP(A580,Оп17_BYN→USD!$A$2:$C$19,3,0),VLOOKUP((A580-1),Оп17_BYN→USD!$A$2:$C$19,3,0)),$B$2:$G$1505,6,0)-VLOOKUP(B580,$B$2:$G$1505,6,0))/366)</f>
        <v>3.5679894323200343</v>
      </c>
      <c r="F580" s="54">
        <f>COUNTIF(D581:$D$1505,365)</f>
        <v>925</v>
      </c>
      <c r="G580" s="54">
        <f>COUNTIF(D581:$D$1505,366)</f>
        <v>0</v>
      </c>
      <c r="H580" s="50"/>
    </row>
    <row r="581" spans="1:8" x14ac:dyDescent="0.25">
      <c r="A581" s="54">
        <f>COUNTIF($C$3:C581,"Да")</f>
        <v>6</v>
      </c>
      <c r="B581" s="53">
        <f t="shared" ref="B581:B644" si="19">B580+1</f>
        <v>45682</v>
      </c>
      <c r="C581" s="53" t="str">
        <f>IF(ISERROR(VLOOKUP(B581,Оп17_BYN→USD!$C$3:$C$19,1,0)),"Нет","Да")</f>
        <v>Нет</v>
      </c>
      <c r="D581" s="54">
        <f t="shared" si="18"/>
        <v>365</v>
      </c>
      <c r="E581" s="55">
        <f>('Все выпуски'!$D$4*'Все выпуски'!$D$8)*((VLOOKUP(IF(C581="Нет",VLOOKUP(A581,Оп17_BYN→USD!$A$2:$C$19,3,0),VLOOKUP((A581-1),Оп17_BYN→USD!$A$2:$C$19,3,0)),$B$2:$G$1505,5,0)-VLOOKUP(B581,$B$2:$G$1505,5,0))/365+(VLOOKUP(IF(C581="Нет",VLOOKUP(A581,Оп17_BYN→USD!$A$2:$C$19,3,0),VLOOKUP((A581-1),Оп17_BYN→USD!$A$2:$C$19,3,0)),$B$2:$G$1505,6,0)-VLOOKUP(B581,$B$2:$G$1505,6,0))/366)</f>
        <v>3.6138195766391585</v>
      </c>
      <c r="F581" s="54">
        <f>COUNTIF(D582:$D$1505,365)</f>
        <v>924</v>
      </c>
      <c r="G581" s="54">
        <f>COUNTIF(D582:$D$1505,366)</f>
        <v>0</v>
      </c>
      <c r="H581" s="50"/>
    </row>
    <row r="582" spans="1:8" x14ac:dyDescent="0.25">
      <c r="A582" s="54">
        <f>COUNTIF($C$3:C582,"Да")</f>
        <v>6</v>
      </c>
      <c r="B582" s="53">
        <f t="shared" si="19"/>
        <v>45683</v>
      </c>
      <c r="C582" s="53" t="str">
        <f>IF(ISERROR(VLOOKUP(B582,Оп17_BYN→USD!$C$3:$C$19,1,0)),"Нет","Да")</f>
        <v>Нет</v>
      </c>
      <c r="D582" s="54">
        <f t="shared" si="18"/>
        <v>365</v>
      </c>
      <c r="E582" s="55">
        <f>('Все выпуски'!$D$4*'Все выпуски'!$D$8)*((VLOOKUP(IF(C582="Нет",VLOOKUP(A582,Оп17_BYN→USD!$A$2:$C$19,3,0),VLOOKUP((A582-1),Оп17_BYN→USD!$A$2:$C$19,3,0)),$B$2:$G$1505,5,0)-VLOOKUP(B582,$B$2:$G$1505,5,0))/365+(VLOOKUP(IF(C582="Нет",VLOOKUP(A582,Оп17_BYN→USD!$A$2:$C$19,3,0),VLOOKUP((A582-1),Оп17_BYN→USD!$A$2:$C$19,3,0)),$B$2:$G$1505,6,0)-VLOOKUP(B582,$B$2:$G$1505,6,0))/366)</f>
        <v>3.6596497209582828</v>
      </c>
      <c r="F582" s="54">
        <f>COUNTIF(D583:$D$1505,365)</f>
        <v>923</v>
      </c>
      <c r="G582" s="54">
        <f>COUNTIF(D583:$D$1505,366)</f>
        <v>0</v>
      </c>
      <c r="H582" s="50"/>
    </row>
    <row r="583" spans="1:8" x14ac:dyDescent="0.25">
      <c r="A583" s="54">
        <f>COUNTIF($C$3:C583,"Да")</f>
        <v>6</v>
      </c>
      <c r="B583" s="53">
        <f t="shared" si="19"/>
        <v>45684</v>
      </c>
      <c r="C583" s="53" t="str">
        <f>IF(ISERROR(VLOOKUP(B583,Оп17_BYN→USD!$C$3:$C$19,1,0)),"Нет","Да")</f>
        <v>Нет</v>
      </c>
      <c r="D583" s="54">
        <f t="shared" si="18"/>
        <v>365</v>
      </c>
      <c r="E583" s="55">
        <f>('Все выпуски'!$D$4*'Все выпуски'!$D$8)*((VLOOKUP(IF(C583="Нет",VLOOKUP(A583,Оп17_BYN→USD!$A$2:$C$19,3,0),VLOOKUP((A583-1),Оп17_BYN→USD!$A$2:$C$19,3,0)),$B$2:$G$1505,5,0)-VLOOKUP(B583,$B$2:$G$1505,5,0))/365+(VLOOKUP(IF(C583="Нет",VLOOKUP(A583,Оп17_BYN→USD!$A$2:$C$19,3,0),VLOOKUP((A583-1),Оп17_BYN→USD!$A$2:$C$19,3,0)),$B$2:$G$1505,6,0)-VLOOKUP(B583,$B$2:$G$1505,6,0))/366)</f>
        <v>3.7054798652774075</v>
      </c>
      <c r="F583" s="54">
        <f>COUNTIF(D584:$D$1505,365)</f>
        <v>922</v>
      </c>
      <c r="G583" s="54">
        <f>COUNTIF(D584:$D$1505,366)</f>
        <v>0</v>
      </c>
      <c r="H583" s="50"/>
    </row>
    <row r="584" spans="1:8" x14ac:dyDescent="0.25">
      <c r="A584" s="54">
        <f>COUNTIF($C$3:C584,"Да")</f>
        <v>6</v>
      </c>
      <c r="B584" s="53">
        <f t="shared" si="19"/>
        <v>45685</v>
      </c>
      <c r="C584" s="53" t="str">
        <f>IF(ISERROR(VLOOKUP(B584,Оп17_BYN→USD!$C$3:$C$19,1,0)),"Нет","Да")</f>
        <v>Нет</v>
      </c>
      <c r="D584" s="54">
        <f t="shared" si="18"/>
        <v>365</v>
      </c>
      <c r="E584" s="55">
        <f>('Все выпуски'!$D$4*'Все выпуски'!$D$8)*((VLOOKUP(IF(C584="Нет",VLOOKUP(A584,Оп17_BYN→USD!$A$2:$C$19,3,0),VLOOKUP((A584-1),Оп17_BYN→USD!$A$2:$C$19,3,0)),$B$2:$G$1505,5,0)-VLOOKUP(B584,$B$2:$G$1505,5,0))/365+(VLOOKUP(IF(C584="Нет",VLOOKUP(A584,Оп17_BYN→USD!$A$2:$C$19,3,0),VLOOKUP((A584-1),Оп17_BYN→USD!$A$2:$C$19,3,0)),$B$2:$G$1505,6,0)-VLOOKUP(B584,$B$2:$G$1505,6,0))/366)</f>
        <v>3.7513100095965322</v>
      </c>
      <c r="F584" s="54">
        <f>COUNTIF(D585:$D$1505,365)</f>
        <v>921</v>
      </c>
      <c r="G584" s="54">
        <f>COUNTIF(D585:$D$1505,366)</f>
        <v>0</v>
      </c>
      <c r="H584" s="50"/>
    </row>
    <row r="585" spans="1:8" x14ac:dyDescent="0.25">
      <c r="A585" s="54">
        <f>COUNTIF($C$3:C585,"Да")</f>
        <v>6</v>
      </c>
      <c r="B585" s="53">
        <f t="shared" si="19"/>
        <v>45686</v>
      </c>
      <c r="C585" s="53" t="str">
        <f>IF(ISERROR(VLOOKUP(B585,Оп17_BYN→USD!$C$3:$C$19,1,0)),"Нет","Да")</f>
        <v>Нет</v>
      </c>
      <c r="D585" s="54">
        <f t="shared" si="18"/>
        <v>365</v>
      </c>
      <c r="E585" s="55">
        <f>('Все выпуски'!$D$4*'Все выпуски'!$D$8)*((VLOOKUP(IF(C585="Нет",VLOOKUP(A585,Оп17_BYN→USD!$A$2:$C$19,3,0),VLOOKUP((A585-1),Оп17_BYN→USD!$A$2:$C$19,3,0)),$B$2:$G$1505,5,0)-VLOOKUP(B585,$B$2:$G$1505,5,0))/365+(VLOOKUP(IF(C585="Нет",VLOOKUP(A585,Оп17_BYN→USD!$A$2:$C$19,3,0),VLOOKUP((A585-1),Оп17_BYN→USD!$A$2:$C$19,3,0)),$B$2:$G$1505,6,0)-VLOOKUP(B585,$B$2:$G$1505,6,0))/366)</f>
        <v>3.7971401539156564</v>
      </c>
      <c r="F585" s="54">
        <f>COUNTIF(D586:$D$1505,365)</f>
        <v>920</v>
      </c>
      <c r="G585" s="54">
        <f>COUNTIF(D586:$D$1505,366)</f>
        <v>0</v>
      </c>
      <c r="H585" s="50"/>
    </row>
    <row r="586" spans="1:8" x14ac:dyDescent="0.25">
      <c r="A586" s="54">
        <f>COUNTIF($C$3:C586,"Да")</f>
        <v>6</v>
      </c>
      <c r="B586" s="53">
        <f t="shared" si="19"/>
        <v>45687</v>
      </c>
      <c r="C586" s="53" t="str">
        <f>IF(ISERROR(VLOOKUP(B586,Оп17_BYN→USD!$C$3:$C$19,1,0)),"Нет","Да")</f>
        <v>Нет</v>
      </c>
      <c r="D586" s="54">
        <f t="shared" si="18"/>
        <v>365</v>
      </c>
      <c r="E586" s="55">
        <f>('Все выпуски'!$D$4*'Все выпуски'!$D$8)*((VLOOKUP(IF(C586="Нет",VLOOKUP(A586,Оп17_BYN→USD!$A$2:$C$19,3,0),VLOOKUP((A586-1),Оп17_BYN→USD!$A$2:$C$19,3,0)),$B$2:$G$1505,5,0)-VLOOKUP(B586,$B$2:$G$1505,5,0))/365+(VLOOKUP(IF(C586="Нет",VLOOKUP(A586,Оп17_BYN→USD!$A$2:$C$19,3,0),VLOOKUP((A586-1),Оп17_BYN→USD!$A$2:$C$19,3,0)),$B$2:$G$1505,6,0)-VLOOKUP(B586,$B$2:$G$1505,6,0))/366)</f>
        <v>3.8429702982347806</v>
      </c>
      <c r="F586" s="54">
        <f>COUNTIF(D587:$D$1505,365)</f>
        <v>919</v>
      </c>
      <c r="G586" s="54">
        <f>COUNTIF(D587:$D$1505,366)</f>
        <v>0</v>
      </c>
      <c r="H586" s="50"/>
    </row>
    <row r="587" spans="1:8" x14ac:dyDescent="0.25">
      <c r="A587" s="54">
        <f>COUNTIF($C$3:C587,"Да")</f>
        <v>6</v>
      </c>
      <c r="B587" s="53">
        <f t="shared" si="19"/>
        <v>45688</v>
      </c>
      <c r="C587" s="53" t="str">
        <f>IF(ISERROR(VLOOKUP(B587,Оп17_BYN→USD!$C$3:$C$19,1,0)),"Нет","Да")</f>
        <v>Нет</v>
      </c>
      <c r="D587" s="54">
        <f t="shared" si="18"/>
        <v>365</v>
      </c>
      <c r="E587" s="55">
        <f>('Все выпуски'!$D$4*'Все выпуски'!$D$8)*((VLOOKUP(IF(C587="Нет",VLOOKUP(A587,Оп17_BYN→USD!$A$2:$C$19,3,0),VLOOKUP((A587-1),Оп17_BYN→USD!$A$2:$C$19,3,0)),$B$2:$G$1505,5,0)-VLOOKUP(B587,$B$2:$G$1505,5,0))/365+(VLOOKUP(IF(C587="Нет",VLOOKUP(A587,Оп17_BYN→USD!$A$2:$C$19,3,0),VLOOKUP((A587-1),Оп17_BYN→USD!$A$2:$C$19,3,0)),$B$2:$G$1505,6,0)-VLOOKUP(B587,$B$2:$G$1505,6,0))/366)</f>
        <v>3.8888004425539049</v>
      </c>
      <c r="F587" s="54">
        <f>COUNTIF(D588:$D$1505,365)</f>
        <v>918</v>
      </c>
      <c r="G587" s="54">
        <f>COUNTIF(D588:$D$1505,366)</f>
        <v>0</v>
      </c>
      <c r="H587" s="50"/>
    </row>
    <row r="588" spans="1:8" x14ac:dyDescent="0.25">
      <c r="A588" s="54">
        <f>COUNTIF($C$3:C588,"Да")</f>
        <v>6</v>
      </c>
      <c r="B588" s="53">
        <f t="shared" si="19"/>
        <v>45689</v>
      </c>
      <c r="C588" s="53" t="str">
        <f>IF(ISERROR(VLOOKUP(B588,Оп17_BYN→USD!$C$3:$C$19,1,0)),"Нет","Да")</f>
        <v>Нет</v>
      </c>
      <c r="D588" s="54">
        <f t="shared" si="18"/>
        <v>365</v>
      </c>
      <c r="E588" s="55">
        <f>('Все выпуски'!$D$4*'Все выпуски'!$D$8)*((VLOOKUP(IF(C588="Нет",VLOOKUP(A588,Оп17_BYN→USD!$A$2:$C$19,3,0),VLOOKUP((A588-1),Оп17_BYN→USD!$A$2:$C$19,3,0)),$B$2:$G$1505,5,0)-VLOOKUP(B588,$B$2:$G$1505,5,0))/365+(VLOOKUP(IF(C588="Нет",VLOOKUP(A588,Оп17_BYN→USD!$A$2:$C$19,3,0),VLOOKUP((A588-1),Оп17_BYN→USD!$A$2:$C$19,3,0)),$B$2:$G$1505,6,0)-VLOOKUP(B588,$B$2:$G$1505,6,0))/366)</f>
        <v>3.9346305868730296</v>
      </c>
      <c r="F588" s="54">
        <f>COUNTIF(D589:$D$1505,365)</f>
        <v>917</v>
      </c>
      <c r="G588" s="54">
        <f>COUNTIF(D589:$D$1505,366)</f>
        <v>0</v>
      </c>
      <c r="H588" s="50"/>
    </row>
    <row r="589" spans="1:8" x14ac:dyDescent="0.25">
      <c r="A589" s="54">
        <f>COUNTIF($C$3:C589,"Да")</f>
        <v>6</v>
      </c>
      <c r="B589" s="53">
        <f t="shared" si="19"/>
        <v>45690</v>
      </c>
      <c r="C589" s="53" t="str">
        <f>IF(ISERROR(VLOOKUP(B589,Оп17_BYN→USD!$C$3:$C$19,1,0)),"Нет","Да")</f>
        <v>Нет</v>
      </c>
      <c r="D589" s="54">
        <f t="shared" si="18"/>
        <v>365</v>
      </c>
      <c r="E589" s="55">
        <f>('Все выпуски'!$D$4*'Все выпуски'!$D$8)*((VLOOKUP(IF(C589="Нет",VLOOKUP(A589,Оп17_BYN→USD!$A$2:$C$19,3,0),VLOOKUP((A589-1),Оп17_BYN→USD!$A$2:$C$19,3,0)),$B$2:$G$1505,5,0)-VLOOKUP(B589,$B$2:$G$1505,5,0))/365+(VLOOKUP(IF(C589="Нет",VLOOKUP(A589,Оп17_BYN→USD!$A$2:$C$19,3,0),VLOOKUP((A589-1),Оп17_BYN→USD!$A$2:$C$19,3,0)),$B$2:$G$1505,6,0)-VLOOKUP(B589,$B$2:$G$1505,6,0))/366)</f>
        <v>3.9804607311921543</v>
      </c>
      <c r="F589" s="54">
        <f>COUNTIF(D590:$D$1505,365)</f>
        <v>916</v>
      </c>
      <c r="G589" s="54">
        <f>COUNTIF(D590:$D$1505,366)</f>
        <v>0</v>
      </c>
      <c r="H589" s="50"/>
    </row>
    <row r="590" spans="1:8" x14ac:dyDescent="0.25">
      <c r="A590" s="54">
        <f>COUNTIF($C$3:C590,"Да")</f>
        <v>6</v>
      </c>
      <c r="B590" s="53">
        <f t="shared" si="19"/>
        <v>45691</v>
      </c>
      <c r="C590" s="53" t="str">
        <f>IF(ISERROR(VLOOKUP(B590,Оп17_BYN→USD!$C$3:$C$19,1,0)),"Нет","Да")</f>
        <v>Нет</v>
      </c>
      <c r="D590" s="54">
        <f t="shared" si="18"/>
        <v>365</v>
      </c>
      <c r="E590" s="55">
        <f>('Все выпуски'!$D$4*'Все выпуски'!$D$8)*((VLOOKUP(IF(C590="Нет",VLOOKUP(A590,Оп17_BYN→USD!$A$2:$C$19,3,0),VLOOKUP((A590-1),Оп17_BYN→USD!$A$2:$C$19,3,0)),$B$2:$G$1505,5,0)-VLOOKUP(B590,$B$2:$G$1505,5,0))/365+(VLOOKUP(IF(C590="Нет",VLOOKUP(A590,Оп17_BYN→USD!$A$2:$C$19,3,0),VLOOKUP((A590-1),Оп17_BYN→USD!$A$2:$C$19,3,0)),$B$2:$G$1505,6,0)-VLOOKUP(B590,$B$2:$G$1505,6,0))/366)</f>
        <v>4.026290875511279</v>
      </c>
      <c r="F590" s="54">
        <f>COUNTIF(D591:$D$1505,365)</f>
        <v>915</v>
      </c>
      <c r="G590" s="54">
        <f>COUNTIF(D591:$D$1505,366)</f>
        <v>0</v>
      </c>
      <c r="H590" s="50"/>
    </row>
    <row r="591" spans="1:8" x14ac:dyDescent="0.25">
      <c r="A591" s="54">
        <f>COUNTIF($C$3:C591,"Да")</f>
        <v>6</v>
      </c>
      <c r="B591" s="53">
        <f t="shared" si="19"/>
        <v>45692</v>
      </c>
      <c r="C591" s="53" t="str">
        <f>IF(ISERROR(VLOOKUP(B591,Оп17_BYN→USD!$C$3:$C$19,1,0)),"Нет","Да")</f>
        <v>Нет</v>
      </c>
      <c r="D591" s="54">
        <f t="shared" si="18"/>
        <v>365</v>
      </c>
      <c r="E591" s="55">
        <f>('Все выпуски'!$D$4*'Все выпуски'!$D$8)*((VLOOKUP(IF(C591="Нет",VLOOKUP(A591,Оп17_BYN→USD!$A$2:$C$19,3,0),VLOOKUP((A591-1),Оп17_BYN→USD!$A$2:$C$19,3,0)),$B$2:$G$1505,5,0)-VLOOKUP(B591,$B$2:$G$1505,5,0))/365+(VLOOKUP(IF(C591="Нет",VLOOKUP(A591,Оп17_BYN→USD!$A$2:$C$19,3,0),VLOOKUP((A591-1),Оп17_BYN→USD!$A$2:$C$19,3,0)),$B$2:$G$1505,6,0)-VLOOKUP(B591,$B$2:$G$1505,6,0))/366)</f>
        <v>4.0721210198304032</v>
      </c>
      <c r="F591" s="54">
        <f>COUNTIF(D592:$D$1505,365)</f>
        <v>914</v>
      </c>
      <c r="G591" s="54">
        <f>COUNTIF(D592:$D$1505,366)</f>
        <v>0</v>
      </c>
      <c r="H591" s="50"/>
    </row>
    <row r="592" spans="1:8" x14ac:dyDescent="0.25">
      <c r="A592" s="54">
        <f>COUNTIF($C$3:C592,"Да")</f>
        <v>6</v>
      </c>
      <c r="B592" s="53">
        <f t="shared" si="19"/>
        <v>45693</v>
      </c>
      <c r="C592" s="53" t="str">
        <f>IF(ISERROR(VLOOKUP(B592,Оп17_BYN→USD!$C$3:$C$19,1,0)),"Нет","Да")</f>
        <v>Нет</v>
      </c>
      <c r="D592" s="54">
        <f t="shared" si="18"/>
        <v>365</v>
      </c>
      <c r="E592" s="55">
        <f>('Все выпуски'!$D$4*'Все выпуски'!$D$8)*((VLOOKUP(IF(C592="Нет",VLOOKUP(A592,Оп17_BYN→USD!$A$2:$C$19,3,0),VLOOKUP((A592-1),Оп17_BYN→USD!$A$2:$C$19,3,0)),$B$2:$G$1505,5,0)-VLOOKUP(B592,$B$2:$G$1505,5,0))/365+(VLOOKUP(IF(C592="Нет",VLOOKUP(A592,Оп17_BYN→USD!$A$2:$C$19,3,0),VLOOKUP((A592-1),Оп17_BYN→USD!$A$2:$C$19,3,0)),$B$2:$G$1505,6,0)-VLOOKUP(B592,$B$2:$G$1505,6,0))/366)</f>
        <v>4.1179511641495274</v>
      </c>
      <c r="F592" s="54">
        <f>COUNTIF(D593:$D$1505,365)</f>
        <v>913</v>
      </c>
      <c r="G592" s="54">
        <f>COUNTIF(D593:$D$1505,366)</f>
        <v>0</v>
      </c>
      <c r="H592" s="50"/>
    </row>
    <row r="593" spans="1:8" x14ac:dyDescent="0.25">
      <c r="A593" s="54">
        <f>COUNTIF($C$3:C593,"Да")</f>
        <v>6</v>
      </c>
      <c r="B593" s="53">
        <f t="shared" si="19"/>
        <v>45694</v>
      </c>
      <c r="C593" s="53" t="str">
        <f>IF(ISERROR(VLOOKUP(B593,Оп17_BYN→USD!$C$3:$C$19,1,0)),"Нет","Да")</f>
        <v>Нет</v>
      </c>
      <c r="D593" s="54">
        <f t="shared" si="18"/>
        <v>365</v>
      </c>
      <c r="E593" s="55">
        <f>('Все выпуски'!$D$4*'Все выпуски'!$D$8)*((VLOOKUP(IF(C593="Нет",VLOOKUP(A593,Оп17_BYN→USD!$A$2:$C$19,3,0),VLOOKUP((A593-1),Оп17_BYN→USD!$A$2:$C$19,3,0)),$B$2:$G$1505,5,0)-VLOOKUP(B593,$B$2:$G$1505,5,0))/365+(VLOOKUP(IF(C593="Нет",VLOOKUP(A593,Оп17_BYN→USD!$A$2:$C$19,3,0),VLOOKUP((A593-1),Оп17_BYN→USD!$A$2:$C$19,3,0)),$B$2:$G$1505,6,0)-VLOOKUP(B593,$B$2:$G$1505,6,0))/366)</f>
        <v>4.1637813084686517</v>
      </c>
      <c r="F593" s="54">
        <f>COUNTIF(D594:$D$1505,365)</f>
        <v>912</v>
      </c>
      <c r="G593" s="54">
        <f>COUNTIF(D594:$D$1505,366)</f>
        <v>0</v>
      </c>
      <c r="H593" s="50"/>
    </row>
    <row r="594" spans="1:8" x14ac:dyDescent="0.25">
      <c r="A594" s="54">
        <f>COUNTIF($C$3:C594,"Да")</f>
        <v>7</v>
      </c>
      <c r="B594" s="53">
        <f t="shared" si="19"/>
        <v>45695</v>
      </c>
      <c r="C594" s="53" t="str">
        <f>IF(ISERROR(VLOOKUP(B594,Оп17_BYN→USD!$C$3:$C$19,1,0)),"Нет","Да")</f>
        <v>Да</v>
      </c>
      <c r="D594" s="54">
        <f t="shared" si="18"/>
        <v>365</v>
      </c>
      <c r="E594" s="55">
        <f>('Все выпуски'!$D$4*'Все выпуски'!$D$8)*((VLOOKUP(IF(C594="Нет",VLOOKUP(A594,Оп17_BYN→USD!$A$2:$C$19,3,0),VLOOKUP((A594-1),Оп17_BYN→USD!$A$2:$C$19,3,0)),$B$2:$G$1505,5,0)-VLOOKUP(B594,$B$2:$G$1505,5,0))/365+(VLOOKUP(IF(C594="Нет",VLOOKUP(A594,Оп17_BYN→USD!$A$2:$C$19,3,0),VLOOKUP((A594-1),Оп17_BYN→USD!$A$2:$C$19,3,0)),$B$2:$G$1505,6,0)-VLOOKUP(B594,$B$2:$G$1505,6,0))/366)</f>
        <v>4.2096114527877768</v>
      </c>
      <c r="F594" s="54">
        <f>COUNTIF(D595:$D$1505,365)</f>
        <v>911</v>
      </c>
      <c r="G594" s="54">
        <f>COUNTIF(D595:$D$1505,366)</f>
        <v>0</v>
      </c>
      <c r="H594" s="50"/>
    </row>
    <row r="595" spans="1:8" x14ac:dyDescent="0.25">
      <c r="A595" s="54">
        <f>COUNTIF($C$3:C595,"Да")</f>
        <v>7</v>
      </c>
      <c r="B595" s="53">
        <f t="shared" si="19"/>
        <v>45696</v>
      </c>
      <c r="C595" s="53" t="str">
        <f>IF(ISERROR(VLOOKUP(B595,Оп17_BYN→USD!$C$3:$C$19,1,0)),"Нет","Да")</f>
        <v>Нет</v>
      </c>
      <c r="D595" s="54">
        <f t="shared" si="18"/>
        <v>365</v>
      </c>
      <c r="E595" s="55">
        <f>('Все выпуски'!$D$4*'Все выпуски'!$D$8)*((VLOOKUP(IF(C595="Нет",VLOOKUP(A595,Оп17_BYN→USD!$A$2:$C$19,3,0),VLOOKUP((A595-1),Оп17_BYN→USD!$A$2:$C$19,3,0)),$B$2:$G$1505,5,0)-VLOOKUP(B595,$B$2:$G$1505,5,0))/365+(VLOOKUP(IF(C595="Нет",VLOOKUP(A595,Оп17_BYN→USD!$A$2:$C$19,3,0),VLOOKUP((A595-1),Оп17_BYN→USD!$A$2:$C$19,3,0)),$B$2:$G$1505,6,0)-VLOOKUP(B595,$B$2:$G$1505,6,0))/366)</f>
        <v>4.5830144319124466E-2</v>
      </c>
      <c r="F595" s="54">
        <f>COUNTIF(D596:$D$1505,365)</f>
        <v>910</v>
      </c>
      <c r="G595" s="54">
        <f>COUNTIF(D596:$D$1505,366)</f>
        <v>0</v>
      </c>
      <c r="H595" s="50"/>
    </row>
    <row r="596" spans="1:8" x14ac:dyDescent="0.25">
      <c r="A596" s="54">
        <f>COUNTIF($C$3:C596,"Да")</f>
        <v>7</v>
      </c>
      <c r="B596" s="53">
        <f t="shared" si="19"/>
        <v>45697</v>
      </c>
      <c r="C596" s="53" t="str">
        <f>IF(ISERROR(VLOOKUP(B596,Оп17_BYN→USD!$C$3:$C$19,1,0)),"Нет","Да")</f>
        <v>Нет</v>
      </c>
      <c r="D596" s="54">
        <f t="shared" si="18"/>
        <v>365</v>
      </c>
      <c r="E596" s="55">
        <f>('Все выпуски'!$D$4*'Все выпуски'!$D$8)*((VLOOKUP(IF(C596="Нет",VLOOKUP(A596,Оп17_BYN→USD!$A$2:$C$19,3,0),VLOOKUP((A596-1),Оп17_BYN→USD!$A$2:$C$19,3,0)),$B$2:$G$1505,5,0)-VLOOKUP(B596,$B$2:$G$1505,5,0))/365+(VLOOKUP(IF(C596="Нет",VLOOKUP(A596,Оп17_BYN→USD!$A$2:$C$19,3,0),VLOOKUP((A596-1),Оп17_BYN→USD!$A$2:$C$19,3,0)),$B$2:$G$1505,6,0)-VLOOKUP(B596,$B$2:$G$1505,6,0))/366)</f>
        <v>9.1660288638248932E-2</v>
      </c>
      <c r="F596" s="54">
        <f>COUNTIF(D597:$D$1505,365)</f>
        <v>909</v>
      </c>
      <c r="G596" s="54">
        <f>COUNTIF(D597:$D$1505,366)</f>
        <v>0</v>
      </c>
      <c r="H596" s="50"/>
    </row>
    <row r="597" spans="1:8" x14ac:dyDescent="0.25">
      <c r="A597" s="54">
        <f>COUNTIF($C$3:C597,"Да")</f>
        <v>7</v>
      </c>
      <c r="B597" s="53">
        <f t="shared" si="19"/>
        <v>45698</v>
      </c>
      <c r="C597" s="53" t="str">
        <f>IF(ISERROR(VLOOKUP(B597,Оп17_BYN→USD!$C$3:$C$19,1,0)),"Нет","Да")</f>
        <v>Нет</v>
      </c>
      <c r="D597" s="54">
        <f t="shared" si="18"/>
        <v>365</v>
      </c>
      <c r="E597" s="55">
        <f>('Все выпуски'!$D$4*'Все выпуски'!$D$8)*((VLOOKUP(IF(C597="Нет",VLOOKUP(A597,Оп17_BYN→USD!$A$2:$C$19,3,0),VLOOKUP((A597-1),Оп17_BYN→USD!$A$2:$C$19,3,0)),$B$2:$G$1505,5,0)-VLOOKUP(B597,$B$2:$G$1505,5,0))/365+(VLOOKUP(IF(C597="Нет",VLOOKUP(A597,Оп17_BYN→USD!$A$2:$C$19,3,0),VLOOKUP((A597-1),Оп17_BYN→USD!$A$2:$C$19,3,0)),$B$2:$G$1505,6,0)-VLOOKUP(B597,$B$2:$G$1505,6,0))/366)</f>
        <v>0.13749043295737337</v>
      </c>
      <c r="F597" s="54">
        <f>COUNTIF(D598:$D$1505,365)</f>
        <v>908</v>
      </c>
      <c r="G597" s="54">
        <f>COUNTIF(D598:$D$1505,366)</f>
        <v>0</v>
      </c>
      <c r="H597" s="50"/>
    </row>
    <row r="598" spans="1:8" x14ac:dyDescent="0.25">
      <c r="A598" s="54">
        <f>COUNTIF($C$3:C598,"Да")</f>
        <v>7</v>
      </c>
      <c r="B598" s="53">
        <f t="shared" si="19"/>
        <v>45699</v>
      </c>
      <c r="C598" s="53" t="str">
        <f>IF(ISERROR(VLOOKUP(B598,Оп17_BYN→USD!$C$3:$C$19,1,0)),"Нет","Да")</f>
        <v>Нет</v>
      </c>
      <c r="D598" s="54">
        <f t="shared" si="18"/>
        <v>365</v>
      </c>
      <c r="E598" s="55">
        <f>('Все выпуски'!$D$4*'Все выпуски'!$D$8)*((VLOOKUP(IF(C598="Нет",VLOOKUP(A598,Оп17_BYN→USD!$A$2:$C$19,3,0),VLOOKUP((A598-1),Оп17_BYN→USD!$A$2:$C$19,3,0)),$B$2:$G$1505,5,0)-VLOOKUP(B598,$B$2:$G$1505,5,0))/365+(VLOOKUP(IF(C598="Нет",VLOOKUP(A598,Оп17_BYN→USD!$A$2:$C$19,3,0),VLOOKUP((A598-1),Оп17_BYN→USD!$A$2:$C$19,3,0)),$B$2:$G$1505,6,0)-VLOOKUP(B598,$B$2:$G$1505,6,0))/366)</f>
        <v>0.18332057727649786</v>
      </c>
      <c r="F598" s="54">
        <f>COUNTIF(D599:$D$1505,365)</f>
        <v>907</v>
      </c>
      <c r="G598" s="54">
        <f>COUNTIF(D599:$D$1505,366)</f>
        <v>0</v>
      </c>
      <c r="H598" s="50"/>
    </row>
    <row r="599" spans="1:8" x14ac:dyDescent="0.25">
      <c r="A599" s="54">
        <f>COUNTIF($C$3:C599,"Да")</f>
        <v>7</v>
      </c>
      <c r="B599" s="53">
        <f t="shared" si="19"/>
        <v>45700</v>
      </c>
      <c r="C599" s="53" t="str">
        <f>IF(ISERROR(VLOOKUP(B599,Оп17_BYN→USD!$C$3:$C$19,1,0)),"Нет","Да")</f>
        <v>Нет</v>
      </c>
      <c r="D599" s="54">
        <f t="shared" si="18"/>
        <v>365</v>
      </c>
      <c r="E599" s="55">
        <f>('Все выпуски'!$D$4*'Все выпуски'!$D$8)*((VLOOKUP(IF(C599="Нет",VLOOKUP(A599,Оп17_BYN→USD!$A$2:$C$19,3,0),VLOOKUP((A599-1),Оп17_BYN→USD!$A$2:$C$19,3,0)),$B$2:$G$1505,5,0)-VLOOKUP(B599,$B$2:$G$1505,5,0))/365+(VLOOKUP(IF(C599="Нет",VLOOKUP(A599,Оп17_BYN→USD!$A$2:$C$19,3,0),VLOOKUP((A599-1),Оп17_BYN→USD!$A$2:$C$19,3,0)),$B$2:$G$1505,6,0)-VLOOKUP(B599,$B$2:$G$1505,6,0))/366)</f>
        <v>0.2291507215956223</v>
      </c>
      <c r="F599" s="54">
        <f>COUNTIF(D600:$D$1505,365)</f>
        <v>906</v>
      </c>
      <c r="G599" s="54">
        <f>COUNTIF(D600:$D$1505,366)</f>
        <v>0</v>
      </c>
      <c r="H599" s="50"/>
    </row>
    <row r="600" spans="1:8" x14ac:dyDescent="0.25">
      <c r="A600" s="54">
        <f>COUNTIF($C$3:C600,"Да")</f>
        <v>7</v>
      </c>
      <c r="B600" s="53">
        <f t="shared" si="19"/>
        <v>45701</v>
      </c>
      <c r="C600" s="53" t="str">
        <f>IF(ISERROR(VLOOKUP(B600,Оп17_BYN→USD!$C$3:$C$19,1,0)),"Нет","Да")</f>
        <v>Нет</v>
      </c>
      <c r="D600" s="54">
        <f t="shared" si="18"/>
        <v>365</v>
      </c>
      <c r="E600" s="55">
        <f>('Все выпуски'!$D$4*'Все выпуски'!$D$8)*((VLOOKUP(IF(C600="Нет",VLOOKUP(A600,Оп17_BYN→USD!$A$2:$C$19,3,0),VLOOKUP((A600-1),Оп17_BYN→USD!$A$2:$C$19,3,0)),$B$2:$G$1505,5,0)-VLOOKUP(B600,$B$2:$G$1505,5,0))/365+(VLOOKUP(IF(C600="Нет",VLOOKUP(A600,Оп17_BYN→USD!$A$2:$C$19,3,0),VLOOKUP((A600-1),Оп17_BYN→USD!$A$2:$C$19,3,0)),$B$2:$G$1505,6,0)-VLOOKUP(B600,$B$2:$G$1505,6,0))/366)</f>
        <v>0.27498086591474674</v>
      </c>
      <c r="F600" s="54">
        <f>COUNTIF(D601:$D$1505,365)</f>
        <v>905</v>
      </c>
      <c r="G600" s="54">
        <f>COUNTIF(D601:$D$1505,366)</f>
        <v>0</v>
      </c>
      <c r="H600" s="50"/>
    </row>
    <row r="601" spans="1:8" x14ac:dyDescent="0.25">
      <c r="A601" s="54">
        <f>COUNTIF($C$3:C601,"Да")</f>
        <v>7</v>
      </c>
      <c r="B601" s="53">
        <f t="shared" si="19"/>
        <v>45702</v>
      </c>
      <c r="C601" s="53" t="str">
        <f>IF(ISERROR(VLOOKUP(B601,Оп17_BYN→USD!$C$3:$C$19,1,0)),"Нет","Да")</f>
        <v>Нет</v>
      </c>
      <c r="D601" s="54">
        <f t="shared" si="18"/>
        <v>365</v>
      </c>
      <c r="E601" s="55">
        <f>('Все выпуски'!$D$4*'Все выпуски'!$D$8)*((VLOOKUP(IF(C601="Нет",VLOOKUP(A601,Оп17_BYN→USD!$A$2:$C$19,3,0),VLOOKUP((A601-1),Оп17_BYN→USD!$A$2:$C$19,3,0)),$B$2:$G$1505,5,0)-VLOOKUP(B601,$B$2:$G$1505,5,0))/365+(VLOOKUP(IF(C601="Нет",VLOOKUP(A601,Оп17_BYN→USD!$A$2:$C$19,3,0),VLOOKUP((A601-1),Оп17_BYN→USD!$A$2:$C$19,3,0)),$B$2:$G$1505,6,0)-VLOOKUP(B601,$B$2:$G$1505,6,0))/366)</f>
        <v>0.32081101023387126</v>
      </c>
      <c r="F601" s="54">
        <f>COUNTIF(D602:$D$1505,365)</f>
        <v>904</v>
      </c>
      <c r="G601" s="54">
        <f>COUNTIF(D602:$D$1505,366)</f>
        <v>0</v>
      </c>
      <c r="H601" s="50"/>
    </row>
    <row r="602" spans="1:8" x14ac:dyDescent="0.25">
      <c r="A602" s="54">
        <f>COUNTIF($C$3:C602,"Да")</f>
        <v>7</v>
      </c>
      <c r="B602" s="53">
        <f t="shared" si="19"/>
        <v>45703</v>
      </c>
      <c r="C602" s="53" t="str">
        <f>IF(ISERROR(VLOOKUP(B602,Оп17_BYN→USD!$C$3:$C$19,1,0)),"Нет","Да")</f>
        <v>Нет</v>
      </c>
      <c r="D602" s="54">
        <f t="shared" si="18"/>
        <v>365</v>
      </c>
      <c r="E602" s="55">
        <f>('Все выпуски'!$D$4*'Все выпуски'!$D$8)*((VLOOKUP(IF(C602="Нет",VLOOKUP(A602,Оп17_BYN→USD!$A$2:$C$19,3,0),VLOOKUP((A602-1),Оп17_BYN→USD!$A$2:$C$19,3,0)),$B$2:$G$1505,5,0)-VLOOKUP(B602,$B$2:$G$1505,5,0))/365+(VLOOKUP(IF(C602="Нет",VLOOKUP(A602,Оп17_BYN→USD!$A$2:$C$19,3,0),VLOOKUP((A602-1),Оп17_BYN→USD!$A$2:$C$19,3,0)),$B$2:$G$1505,6,0)-VLOOKUP(B602,$B$2:$G$1505,6,0))/366)</f>
        <v>0.36664115455299573</v>
      </c>
      <c r="F602" s="54">
        <f>COUNTIF(D603:$D$1505,365)</f>
        <v>903</v>
      </c>
      <c r="G602" s="54">
        <f>COUNTIF(D603:$D$1505,366)</f>
        <v>0</v>
      </c>
      <c r="H602" s="50"/>
    </row>
    <row r="603" spans="1:8" x14ac:dyDescent="0.25">
      <c r="A603" s="54">
        <f>COUNTIF($C$3:C603,"Да")</f>
        <v>7</v>
      </c>
      <c r="B603" s="53">
        <f t="shared" si="19"/>
        <v>45704</v>
      </c>
      <c r="C603" s="53" t="str">
        <f>IF(ISERROR(VLOOKUP(B603,Оп17_BYN→USD!$C$3:$C$19,1,0)),"Нет","Да")</f>
        <v>Нет</v>
      </c>
      <c r="D603" s="54">
        <f t="shared" si="18"/>
        <v>365</v>
      </c>
      <c r="E603" s="55">
        <f>('Все выпуски'!$D$4*'Все выпуски'!$D$8)*((VLOOKUP(IF(C603="Нет",VLOOKUP(A603,Оп17_BYN→USD!$A$2:$C$19,3,0),VLOOKUP((A603-1),Оп17_BYN→USD!$A$2:$C$19,3,0)),$B$2:$G$1505,5,0)-VLOOKUP(B603,$B$2:$G$1505,5,0))/365+(VLOOKUP(IF(C603="Нет",VLOOKUP(A603,Оп17_BYN→USD!$A$2:$C$19,3,0),VLOOKUP((A603-1),Оп17_BYN→USD!$A$2:$C$19,3,0)),$B$2:$G$1505,6,0)-VLOOKUP(B603,$B$2:$G$1505,6,0))/366)</f>
        <v>0.41247129887212014</v>
      </c>
      <c r="F603" s="54">
        <f>COUNTIF(D604:$D$1505,365)</f>
        <v>902</v>
      </c>
      <c r="G603" s="54">
        <f>COUNTIF(D604:$D$1505,366)</f>
        <v>0</v>
      </c>
      <c r="H603" s="50"/>
    </row>
    <row r="604" spans="1:8" x14ac:dyDescent="0.25">
      <c r="A604" s="54">
        <f>COUNTIF($C$3:C604,"Да")</f>
        <v>7</v>
      </c>
      <c r="B604" s="53">
        <f t="shared" si="19"/>
        <v>45705</v>
      </c>
      <c r="C604" s="53" t="str">
        <f>IF(ISERROR(VLOOKUP(B604,Оп17_BYN→USD!$C$3:$C$19,1,0)),"Нет","Да")</f>
        <v>Нет</v>
      </c>
      <c r="D604" s="54">
        <f t="shared" si="18"/>
        <v>365</v>
      </c>
      <c r="E604" s="55">
        <f>('Все выпуски'!$D$4*'Все выпуски'!$D$8)*((VLOOKUP(IF(C604="Нет",VLOOKUP(A604,Оп17_BYN→USD!$A$2:$C$19,3,0),VLOOKUP((A604-1),Оп17_BYN→USD!$A$2:$C$19,3,0)),$B$2:$G$1505,5,0)-VLOOKUP(B604,$B$2:$G$1505,5,0))/365+(VLOOKUP(IF(C604="Нет",VLOOKUP(A604,Оп17_BYN→USD!$A$2:$C$19,3,0),VLOOKUP((A604-1),Оп17_BYN→USD!$A$2:$C$19,3,0)),$B$2:$G$1505,6,0)-VLOOKUP(B604,$B$2:$G$1505,6,0))/366)</f>
        <v>0.45830144319124461</v>
      </c>
      <c r="F604" s="54">
        <f>COUNTIF(D605:$D$1505,365)</f>
        <v>901</v>
      </c>
      <c r="G604" s="54">
        <f>COUNTIF(D605:$D$1505,366)</f>
        <v>0</v>
      </c>
      <c r="H604" s="50"/>
    </row>
    <row r="605" spans="1:8" x14ac:dyDescent="0.25">
      <c r="A605" s="54">
        <f>COUNTIF($C$3:C605,"Да")</f>
        <v>7</v>
      </c>
      <c r="B605" s="53">
        <f t="shared" si="19"/>
        <v>45706</v>
      </c>
      <c r="C605" s="53" t="str">
        <f>IF(ISERROR(VLOOKUP(B605,Оп17_BYN→USD!$C$3:$C$19,1,0)),"Нет","Да")</f>
        <v>Нет</v>
      </c>
      <c r="D605" s="54">
        <f t="shared" si="18"/>
        <v>365</v>
      </c>
      <c r="E605" s="55">
        <f>('Все выпуски'!$D$4*'Все выпуски'!$D$8)*((VLOOKUP(IF(C605="Нет",VLOOKUP(A605,Оп17_BYN→USD!$A$2:$C$19,3,0),VLOOKUP((A605-1),Оп17_BYN→USD!$A$2:$C$19,3,0)),$B$2:$G$1505,5,0)-VLOOKUP(B605,$B$2:$G$1505,5,0))/365+(VLOOKUP(IF(C605="Нет",VLOOKUP(A605,Оп17_BYN→USD!$A$2:$C$19,3,0),VLOOKUP((A605-1),Оп17_BYN→USD!$A$2:$C$19,3,0)),$B$2:$G$1505,6,0)-VLOOKUP(B605,$B$2:$G$1505,6,0))/366)</f>
        <v>0.50413158751036913</v>
      </c>
      <c r="F605" s="54">
        <f>COUNTIF(D606:$D$1505,365)</f>
        <v>900</v>
      </c>
      <c r="G605" s="54">
        <f>COUNTIF(D606:$D$1505,366)</f>
        <v>0</v>
      </c>
      <c r="H605" s="50"/>
    </row>
    <row r="606" spans="1:8" x14ac:dyDescent="0.25">
      <c r="A606" s="54">
        <f>COUNTIF($C$3:C606,"Да")</f>
        <v>7</v>
      </c>
      <c r="B606" s="53">
        <f t="shared" si="19"/>
        <v>45707</v>
      </c>
      <c r="C606" s="53" t="str">
        <f>IF(ISERROR(VLOOKUP(B606,Оп17_BYN→USD!$C$3:$C$19,1,0)),"Нет","Да")</f>
        <v>Нет</v>
      </c>
      <c r="D606" s="54">
        <f t="shared" si="18"/>
        <v>365</v>
      </c>
      <c r="E606" s="55">
        <f>('Все выпуски'!$D$4*'Все выпуски'!$D$8)*((VLOOKUP(IF(C606="Нет",VLOOKUP(A606,Оп17_BYN→USD!$A$2:$C$19,3,0),VLOOKUP((A606-1),Оп17_BYN→USD!$A$2:$C$19,3,0)),$B$2:$G$1505,5,0)-VLOOKUP(B606,$B$2:$G$1505,5,0))/365+(VLOOKUP(IF(C606="Нет",VLOOKUP(A606,Оп17_BYN→USD!$A$2:$C$19,3,0),VLOOKUP((A606-1),Оп17_BYN→USD!$A$2:$C$19,3,0)),$B$2:$G$1505,6,0)-VLOOKUP(B606,$B$2:$G$1505,6,0))/366)</f>
        <v>0.54996173182949348</v>
      </c>
      <c r="F606" s="54">
        <f>COUNTIF(D607:$D$1505,365)</f>
        <v>899</v>
      </c>
      <c r="G606" s="54">
        <f>COUNTIF(D607:$D$1505,366)</f>
        <v>0</v>
      </c>
      <c r="H606" s="50"/>
    </row>
    <row r="607" spans="1:8" x14ac:dyDescent="0.25">
      <c r="A607" s="54">
        <f>COUNTIF($C$3:C607,"Да")</f>
        <v>7</v>
      </c>
      <c r="B607" s="53">
        <f t="shared" si="19"/>
        <v>45708</v>
      </c>
      <c r="C607" s="53" t="str">
        <f>IF(ISERROR(VLOOKUP(B607,Оп17_BYN→USD!$C$3:$C$19,1,0)),"Нет","Да")</f>
        <v>Нет</v>
      </c>
      <c r="D607" s="54">
        <f t="shared" si="18"/>
        <v>365</v>
      </c>
      <c r="E607" s="55">
        <f>('Все выпуски'!$D$4*'Все выпуски'!$D$8)*((VLOOKUP(IF(C607="Нет",VLOOKUP(A607,Оп17_BYN→USD!$A$2:$C$19,3,0),VLOOKUP((A607-1),Оп17_BYN→USD!$A$2:$C$19,3,0)),$B$2:$G$1505,5,0)-VLOOKUP(B607,$B$2:$G$1505,5,0))/365+(VLOOKUP(IF(C607="Нет",VLOOKUP(A607,Оп17_BYN→USD!$A$2:$C$19,3,0),VLOOKUP((A607-1),Оп17_BYN→USD!$A$2:$C$19,3,0)),$B$2:$G$1505,6,0)-VLOOKUP(B607,$B$2:$G$1505,6,0))/366)</f>
        <v>0.59579187614861806</v>
      </c>
      <c r="F607" s="54">
        <f>COUNTIF(D608:$D$1505,365)</f>
        <v>898</v>
      </c>
      <c r="G607" s="54">
        <f>COUNTIF(D608:$D$1505,366)</f>
        <v>0</v>
      </c>
      <c r="H607" s="50"/>
    </row>
    <row r="608" spans="1:8" x14ac:dyDescent="0.25">
      <c r="A608" s="54">
        <f>COUNTIF($C$3:C608,"Да")</f>
        <v>7</v>
      </c>
      <c r="B608" s="53">
        <f t="shared" si="19"/>
        <v>45709</v>
      </c>
      <c r="C608" s="53" t="str">
        <f>IF(ISERROR(VLOOKUP(B608,Оп17_BYN→USD!$C$3:$C$19,1,0)),"Нет","Да")</f>
        <v>Нет</v>
      </c>
      <c r="D608" s="54">
        <f t="shared" si="18"/>
        <v>365</v>
      </c>
      <c r="E608" s="55">
        <f>('Все выпуски'!$D$4*'Все выпуски'!$D$8)*((VLOOKUP(IF(C608="Нет",VLOOKUP(A608,Оп17_BYN→USD!$A$2:$C$19,3,0),VLOOKUP((A608-1),Оп17_BYN→USD!$A$2:$C$19,3,0)),$B$2:$G$1505,5,0)-VLOOKUP(B608,$B$2:$G$1505,5,0))/365+(VLOOKUP(IF(C608="Нет",VLOOKUP(A608,Оп17_BYN→USD!$A$2:$C$19,3,0),VLOOKUP((A608-1),Оп17_BYN→USD!$A$2:$C$19,3,0)),$B$2:$G$1505,6,0)-VLOOKUP(B608,$B$2:$G$1505,6,0))/366)</f>
        <v>0.64162202046774253</v>
      </c>
      <c r="F608" s="54">
        <f>COUNTIF(D609:$D$1505,365)</f>
        <v>897</v>
      </c>
      <c r="G608" s="54">
        <f>COUNTIF(D609:$D$1505,366)</f>
        <v>0</v>
      </c>
      <c r="H608" s="50"/>
    </row>
    <row r="609" spans="1:8" x14ac:dyDescent="0.25">
      <c r="A609" s="54">
        <f>COUNTIF($C$3:C609,"Да")</f>
        <v>7</v>
      </c>
      <c r="B609" s="53">
        <f t="shared" si="19"/>
        <v>45710</v>
      </c>
      <c r="C609" s="53" t="str">
        <f>IF(ISERROR(VLOOKUP(B609,Оп17_BYN→USD!$C$3:$C$19,1,0)),"Нет","Да")</f>
        <v>Нет</v>
      </c>
      <c r="D609" s="54">
        <f t="shared" si="18"/>
        <v>365</v>
      </c>
      <c r="E609" s="55">
        <f>('Все выпуски'!$D$4*'Все выпуски'!$D$8)*((VLOOKUP(IF(C609="Нет",VLOOKUP(A609,Оп17_BYN→USD!$A$2:$C$19,3,0),VLOOKUP((A609-1),Оп17_BYN→USD!$A$2:$C$19,3,0)),$B$2:$G$1505,5,0)-VLOOKUP(B609,$B$2:$G$1505,5,0))/365+(VLOOKUP(IF(C609="Нет",VLOOKUP(A609,Оп17_BYN→USD!$A$2:$C$19,3,0),VLOOKUP((A609-1),Оп17_BYN→USD!$A$2:$C$19,3,0)),$B$2:$G$1505,6,0)-VLOOKUP(B609,$B$2:$G$1505,6,0))/366)</f>
        <v>0.68745216478686688</v>
      </c>
      <c r="F609" s="54">
        <f>COUNTIF(D610:$D$1505,365)</f>
        <v>896</v>
      </c>
      <c r="G609" s="54">
        <f>COUNTIF(D610:$D$1505,366)</f>
        <v>0</v>
      </c>
      <c r="H609" s="50"/>
    </row>
    <row r="610" spans="1:8" x14ac:dyDescent="0.25">
      <c r="A610" s="54">
        <f>COUNTIF($C$3:C610,"Да")</f>
        <v>7</v>
      </c>
      <c r="B610" s="53">
        <f t="shared" si="19"/>
        <v>45711</v>
      </c>
      <c r="C610" s="53" t="str">
        <f>IF(ISERROR(VLOOKUP(B610,Оп17_BYN→USD!$C$3:$C$19,1,0)),"Нет","Да")</f>
        <v>Нет</v>
      </c>
      <c r="D610" s="54">
        <f t="shared" si="18"/>
        <v>365</v>
      </c>
      <c r="E610" s="55">
        <f>('Все выпуски'!$D$4*'Все выпуски'!$D$8)*((VLOOKUP(IF(C610="Нет",VLOOKUP(A610,Оп17_BYN→USD!$A$2:$C$19,3,0),VLOOKUP((A610-1),Оп17_BYN→USD!$A$2:$C$19,3,0)),$B$2:$G$1505,5,0)-VLOOKUP(B610,$B$2:$G$1505,5,0))/365+(VLOOKUP(IF(C610="Нет",VLOOKUP(A610,Оп17_BYN→USD!$A$2:$C$19,3,0),VLOOKUP((A610-1),Оп17_BYN→USD!$A$2:$C$19,3,0)),$B$2:$G$1505,6,0)-VLOOKUP(B610,$B$2:$G$1505,6,0))/366)</f>
        <v>0.73328230910599146</v>
      </c>
      <c r="F610" s="54">
        <f>COUNTIF(D611:$D$1505,365)</f>
        <v>895</v>
      </c>
      <c r="G610" s="54">
        <f>COUNTIF(D611:$D$1505,366)</f>
        <v>0</v>
      </c>
      <c r="H610" s="50"/>
    </row>
    <row r="611" spans="1:8" x14ac:dyDescent="0.25">
      <c r="A611" s="54">
        <f>COUNTIF($C$3:C611,"Да")</f>
        <v>7</v>
      </c>
      <c r="B611" s="53">
        <f t="shared" si="19"/>
        <v>45712</v>
      </c>
      <c r="C611" s="53" t="str">
        <f>IF(ISERROR(VLOOKUP(B611,Оп17_BYN→USD!$C$3:$C$19,1,0)),"Нет","Да")</f>
        <v>Нет</v>
      </c>
      <c r="D611" s="54">
        <f t="shared" si="18"/>
        <v>365</v>
      </c>
      <c r="E611" s="55">
        <f>('Все выпуски'!$D$4*'Все выпуски'!$D$8)*((VLOOKUP(IF(C611="Нет",VLOOKUP(A611,Оп17_BYN→USD!$A$2:$C$19,3,0),VLOOKUP((A611-1),Оп17_BYN→USD!$A$2:$C$19,3,0)),$B$2:$G$1505,5,0)-VLOOKUP(B611,$B$2:$G$1505,5,0))/365+(VLOOKUP(IF(C611="Нет",VLOOKUP(A611,Оп17_BYN→USD!$A$2:$C$19,3,0),VLOOKUP((A611-1),Оп17_BYN→USD!$A$2:$C$19,3,0)),$B$2:$G$1505,6,0)-VLOOKUP(B611,$B$2:$G$1505,6,0))/366)</f>
        <v>0.77911245342511593</v>
      </c>
      <c r="F611" s="54">
        <f>COUNTIF(D612:$D$1505,365)</f>
        <v>894</v>
      </c>
      <c r="G611" s="54">
        <f>COUNTIF(D612:$D$1505,366)</f>
        <v>0</v>
      </c>
      <c r="H611" s="50"/>
    </row>
    <row r="612" spans="1:8" x14ac:dyDescent="0.25">
      <c r="A612" s="54">
        <f>COUNTIF($C$3:C612,"Да")</f>
        <v>7</v>
      </c>
      <c r="B612" s="53">
        <f t="shared" si="19"/>
        <v>45713</v>
      </c>
      <c r="C612" s="53" t="str">
        <f>IF(ISERROR(VLOOKUP(B612,Оп17_BYN→USD!$C$3:$C$19,1,0)),"Нет","Да")</f>
        <v>Нет</v>
      </c>
      <c r="D612" s="54">
        <f t="shared" si="18"/>
        <v>365</v>
      </c>
      <c r="E612" s="55">
        <f>('Все выпуски'!$D$4*'Все выпуски'!$D$8)*((VLOOKUP(IF(C612="Нет",VLOOKUP(A612,Оп17_BYN→USD!$A$2:$C$19,3,0),VLOOKUP((A612-1),Оп17_BYN→USD!$A$2:$C$19,3,0)),$B$2:$G$1505,5,0)-VLOOKUP(B612,$B$2:$G$1505,5,0))/365+(VLOOKUP(IF(C612="Нет",VLOOKUP(A612,Оп17_BYN→USD!$A$2:$C$19,3,0),VLOOKUP((A612-1),Оп17_BYN→USD!$A$2:$C$19,3,0)),$B$2:$G$1505,6,0)-VLOOKUP(B612,$B$2:$G$1505,6,0))/366)</f>
        <v>0.82494259774424028</v>
      </c>
      <c r="F612" s="54">
        <f>COUNTIF(D613:$D$1505,365)</f>
        <v>893</v>
      </c>
      <c r="G612" s="54">
        <f>COUNTIF(D613:$D$1505,366)</f>
        <v>0</v>
      </c>
      <c r="H612" s="50"/>
    </row>
    <row r="613" spans="1:8" x14ac:dyDescent="0.25">
      <c r="A613" s="54">
        <f>COUNTIF($C$3:C613,"Да")</f>
        <v>7</v>
      </c>
      <c r="B613" s="53">
        <f t="shared" si="19"/>
        <v>45714</v>
      </c>
      <c r="C613" s="53" t="str">
        <f>IF(ISERROR(VLOOKUP(B613,Оп17_BYN→USD!$C$3:$C$19,1,0)),"Нет","Да")</f>
        <v>Нет</v>
      </c>
      <c r="D613" s="54">
        <f t="shared" si="18"/>
        <v>365</v>
      </c>
      <c r="E613" s="55">
        <f>('Все выпуски'!$D$4*'Все выпуски'!$D$8)*((VLOOKUP(IF(C613="Нет",VLOOKUP(A613,Оп17_BYN→USD!$A$2:$C$19,3,0),VLOOKUP((A613-1),Оп17_BYN→USD!$A$2:$C$19,3,0)),$B$2:$G$1505,5,0)-VLOOKUP(B613,$B$2:$G$1505,5,0))/365+(VLOOKUP(IF(C613="Нет",VLOOKUP(A613,Оп17_BYN→USD!$A$2:$C$19,3,0),VLOOKUP((A613-1),Оп17_BYN→USD!$A$2:$C$19,3,0)),$B$2:$G$1505,6,0)-VLOOKUP(B613,$B$2:$G$1505,6,0))/366)</f>
        <v>0.87077274206336486</v>
      </c>
      <c r="F613" s="54">
        <f>COUNTIF(D614:$D$1505,365)</f>
        <v>892</v>
      </c>
      <c r="G613" s="54">
        <f>COUNTIF(D614:$D$1505,366)</f>
        <v>0</v>
      </c>
      <c r="H613" s="50"/>
    </row>
    <row r="614" spans="1:8" x14ac:dyDescent="0.25">
      <c r="A614" s="54">
        <f>COUNTIF($C$3:C614,"Да")</f>
        <v>7</v>
      </c>
      <c r="B614" s="53">
        <f t="shared" si="19"/>
        <v>45715</v>
      </c>
      <c r="C614" s="53" t="str">
        <f>IF(ISERROR(VLOOKUP(B614,Оп17_BYN→USD!$C$3:$C$19,1,0)),"Нет","Да")</f>
        <v>Нет</v>
      </c>
      <c r="D614" s="54">
        <f t="shared" si="18"/>
        <v>365</v>
      </c>
      <c r="E614" s="55">
        <f>('Все выпуски'!$D$4*'Все выпуски'!$D$8)*((VLOOKUP(IF(C614="Нет",VLOOKUP(A614,Оп17_BYN→USD!$A$2:$C$19,3,0),VLOOKUP((A614-1),Оп17_BYN→USD!$A$2:$C$19,3,0)),$B$2:$G$1505,5,0)-VLOOKUP(B614,$B$2:$G$1505,5,0))/365+(VLOOKUP(IF(C614="Нет",VLOOKUP(A614,Оп17_BYN→USD!$A$2:$C$19,3,0),VLOOKUP((A614-1),Оп17_BYN→USD!$A$2:$C$19,3,0)),$B$2:$G$1505,6,0)-VLOOKUP(B614,$B$2:$G$1505,6,0))/366)</f>
        <v>0.91660288638248921</v>
      </c>
      <c r="F614" s="54">
        <f>COUNTIF(D615:$D$1505,365)</f>
        <v>891</v>
      </c>
      <c r="G614" s="54">
        <f>COUNTIF(D615:$D$1505,366)</f>
        <v>0</v>
      </c>
      <c r="H614" s="50"/>
    </row>
    <row r="615" spans="1:8" x14ac:dyDescent="0.25">
      <c r="A615" s="54">
        <f>COUNTIF($C$3:C615,"Да")</f>
        <v>7</v>
      </c>
      <c r="B615" s="53">
        <f t="shared" si="19"/>
        <v>45716</v>
      </c>
      <c r="C615" s="53" t="str">
        <f>IF(ISERROR(VLOOKUP(B615,Оп17_BYN→USD!$C$3:$C$19,1,0)),"Нет","Да")</f>
        <v>Нет</v>
      </c>
      <c r="D615" s="54">
        <f t="shared" si="18"/>
        <v>365</v>
      </c>
      <c r="E615" s="55">
        <f>('Все выпуски'!$D$4*'Все выпуски'!$D$8)*((VLOOKUP(IF(C615="Нет",VLOOKUP(A615,Оп17_BYN→USD!$A$2:$C$19,3,0),VLOOKUP((A615-1),Оп17_BYN→USD!$A$2:$C$19,3,0)),$B$2:$G$1505,5,0)-VLOOKUP(B615,$B$2:$G$1505,5,0))/365+(VLOOKUP(IF(C615="Нет",VLOOKUP(A615,Оп17_BYN→USD!$A$2:$C$19,3,0),VLOOKUP((A615-1),Оп17_BYN→USD!$A$2:$C$19,3,0)),$B$2:$G$1505,6,0)-VLOOKUP(B615,$B$2:$G$1505,6,0))/366)</f>
        <v>0.96243303070161368</v>
      </c>
      <c r="F615" s="54">
        <f>COUNTIF(D616:$D$1505,365)</f>
        <v>890</v>
      </c>
      <c r="G615" s="54">
        <f>COUNTIF(D616:$D$1505,366)</f>
        <v>0</v>
      </c>
      <c r="H615" s="50"/>
    </row>
    <row r="616" spans="1:8" x14ac:dyDescent="0.25">
      <c r="A616" s="54">
        <f>COUNTIF($C$3:C616,"Да")</f>
        <v>7</v>
      </c>
      <c r="B616" s="53">
        <f t="shared" si="19"/>
        <v>45717</v>
      </c>
      <c r="C616" s="53" t="str">
        <f>IF(ISERROR(VLOOKUP(B616,Оп17_BYN→USD!$C$3:$C$19,1,0)),"Нет","Да")</f>
        <v>Нет</v>
      </c>
      <c r="D616" s="54">
        <f t="shared" si="18"/>
        <v>365</v>
      </c>
      <c r="E616" s="55">
        <f>('Все выпуски'!$D$4*'Все выпуски'!$D$8)*((VLOOKUP(IF(C616="Нет",VLOOKUP(A616,Оп17_BYN→USD!$A$2:$C$19,3,0),VLOOKUP((A616-1),Оп17_BYN→USD!$A$2:$C$19,3,0)),$B$2:$G$1505,5,0)-VLOOKUP(B616,$B$2:$G$1505,5,0))/365+(VLOOKUP(IF(C616="Нет",VLOOKUP(A616,Оп17_BYN→USD!$A$2:$C$19,3,0),VLOOKUP((A616-1),Оп17_BYN→USD!$A$2:$C$19,3,0)),$B$2:$G$1505,6,0)-VLOOKUP(B616,$B$2:$G$1505,6,0))/366)</f>
        <v>1.0082631750207383</v>
      </c>
      <c r="F616" s="54">
        <f>COUNTIF(D617:$D$1505,365)</f>
        <v>889</v>
      </c>
      <c r="G616" s="54">
        <f>COUNTIF(D617:$D$1505,366)</f>
        <v>0</v>
      </c>
      <c r="H616" s="50"/>
    </row>
    <row r="617" spans="1:8" x14ac:dyDescent="0.25">
      <c r="A617" s="54">
        <f>COUNTIF($C$3:C617,"Да")</f>
        <v>7</v>
      </c>
      <c r="B617" s="53">
        <f t="shared" si="19"/>
        <v>45718</v>
      </c>
      <c r="C617" s="53" t="str">
        <f>IF(ISERROR(VLOOKUP(B617,Оп17_BYN→USD!$C$3:$C$19,1,0)),"Нет","Да")</f>
        <v>Нет</v>
      </c>
      <c r="D617" s="54">
        <f t="shared" si="18"/>
        <v>365</v>
      </c>
      <c r="E617" s="55">
        <f>('Все выпуски'!$D$4*'Все выпуски'!$D$8)*((VLOOKUP(IF(C617="Нет",VLOOKUP(A617,Оп17_BYN→USD!$A$2:$C$19,3,0),VLOOKUP((A617-1),Оп17_BYN→USD!$A$2:$C$19,3,0)),$B$2:$G$1505,5,0)-VLOOKUP(B617,$B$2:$G$1505,5,0))/365+(VLOOKUP(IF(C617="Нет",VLOOKUP(A617,Оп17_BYN→USD!$A$2:$C$19,3,0),VLOOKUP((A617-1),Оп17_BYN→USD!$A$2:$C$19,3,0)),$B$2:$G$1505,6,0)-VLOOKUP(B617,$B$2:$G$1505,6,0))/366)</f>
        <v>1.0540933193398627</v>
      </c>
      <c r="F617" s="54">
        <f>COUNTIF(D618:$D$1505,365)</f>
        <v>888</v>
      </c>
      <c r="G617" s="54">
        <f>COUNTIF(D618:$D$1505,366)</f>
        <v>0</v>
      </c>
      <c r="H617" s="50"/>
    </row>
    <row r="618" spans="1:8" x14ac:dyDescent="0.25">
      <c r="A618" s="54">
        <f>COUNTIF($C$3:C618,"Да")</f>
        <v>7</v>
      </c>
      <c r="B618" s="53">
        <f t="shared" si="19"/>
        <v>45719</v>
      </c>
      <c r="C618" s="53" t="str">
        <f>IF(ISERROR(VLOOKUP(B618,Оп17_BYN→USD!$C$3:$C$19,1,0)),"Нет","Да")</f>
        <v>Нет</v>
      </c>
      <c r="D618" s="54">
        <f t="shared" si="18"/>
        <v>365</v>
      </c>
      <c r="E618" s="55">
        <f>('Все выпуски'!$D$4*'Все выпуски'!$D$8)*((VLOOKUP(IF(C618="Нет",VLOOKUP(A618,Оп17_BYN→USD!$A$2:$C$19,3,0),VLOOKUP((A618-1),Оп17_BYN→USD!$A$2:$C$19,3,0)),$B$2:$G$1505,5,0)-VLOOKUP(B618,$B$2:$G$1505,5,0))/365+(VLOOKUP(IF(C618="Нет",VLOOKUP(A618,Оп17_BYN→USD!$A$2:$C$19,3,0),VLOOKUP((A618-1),Оп17_BYN→USD!$A$2:$C$19,3,0)),$B$2:$G$1505,6,0)-VLOOKUP(B618,$B$2:$G$1505,6,0))/366)</f>
        <v>1.099923463658987</v>
      </c>
      <c r="F618" s="54">
        <f>COUNTIF(D619:$D$1505,365)</f>
        <v>887</v>
      </c>
      <c r="G618" s="54">
        <f>COUNTIF(D619:$D$1505,366)</f>
        <v>0</v>
      </c>
      <c r="H618" s="50"/>
    </row>
    <row r="619" spans="1:8" x14ac:dyDescent="0.25">
      <c r="A619" s="54">
        <f>COUNTIF($C$3:C619,"Да")</f>
        <v>7</v>
      </c>
      <c r="B619" s="53">
        <f t="shared" si="19"/>
        <v>45720</v>
      </c>
      <c r="C619" s="53" t="str">
        <f>IF(ISERROR(VLOOKUP(B619,Оп17_BYN→USD!$C$3:$C$19,1,0)),"Нет","Да")</f>
        <v>Нет</v>
      </c>
      <c r="D619" s="54">
        <f t="shared" si="18"/>
        <v>365</v>
      </c>
      <c r="E619" s="55">
        <f>('Все выпуски'!$D$4*'Все выпуски'!$D$8)*((VLOOKUP(IF(C619="Нет",VLOOKUP(A619,Оп17_BYN→USD!$A$2:$C$19,3,0),VLOOKUP((A619-1),Оп17_BYN→USD!$A$2:$C$19,3,0)),$B$2:$G$1505,5,0)-VLOOKUP(B619,$B$2:$G$1505,5,0))/365+(VLOOKUP(IF(C619="Нет",VLOOKUP(A619,Оп17_BYN→USD!$A$2:$C$19,3,0),VLOOKUP((A619-1),Оп17_BYN→USD!$A$2:$C$19,3,0)),$B$2:$G$1505,6,0)-VLOOKUP(B619,$B$2:$G$1505,6,0))/366)</f>
        <v>1.1457536079781114</v>
      </c>
      <c r="F619" s="54">
        <f>COUNTIF(D620:$D$1505,365)</f>
        <v>886</v>
      </c>
      <c r="G619" s="54">
        <f>COUNTIF(D620:$D$1505,366)</f>
        <v>0</v>
      </c>
      <c r="H619" s="50"/>
    </row>
    <row r="620" spans="1:8" x14ac:dyDescent="0.25">
      <c r="A620" s="54">
        <f>COUNTIF($C$3:C620,"Да")</f>
        <v>7</v>
      </c>
      <c r="B620" s="53">
        <f t="shared" si="19"/>
        <v>45721</v>
      </c>
      <c r="C620" s="53" t="str">
        <f>IF(ISERROR(VLOOKUP(B620,Оп17_BYN→USD!$C$3:$C$19,1,0)),"Нет","Да")</f>
        <v>Нет</v>
      </c>
      <c r="D620" s="54">
        <f t="shared" si="18"/>
        <v>365</v>
      </c>
      <c r="E620" s="55">
        <f>('Все выпуски'!$D$4*'Все выпуски'!$D$8)*((VLOOKUP(IF(C620="Нет",VLOOKUP(A620,Оп17_BYN→USD!$A$2:$C$19,3,0),VLOOKUP((A620-1),Оп17_BYN→USD!$A$2:$C$19,3,0)),$B$2:$G$1505,5,0)-VLOOKUP(B620,$B$2:$G$1505,5,0))/365+(VLOOKUP(IF(C620="Нет",VLOOKUP(A620,Оп17_BYN→USD!$A$2:$C$19,3,0),VLOOKUP((A620-1),Оп17_BYN→USD!$A$2:$C$19,3,0)),$B$2:$G$1505,6,0)-VLOOKUP(B620,$B$2:$G$1505,6,0))/366)</f>
        <v>1.1915837522972361</v>
      </c>
      <c r="F620" s="54">
        <f>COUNTIF(D621:$D$1505,365)</f>
        <v>885</v>
      </c>
      <c r="G620" s="54">
        <f>COUNTIF(D621:$D$1505,366)</f>
        <v>0</v>
      </c>
      <c r="H620" s="50"/>
    </row>
    <row r="621" spans="1:8" x14ac:dyDescent="0.25">
      <c r="A621" s="54">
        <f>COUNTIF($C$3:C621,"Да")</f>
        <v>7</v>
      </c>
      <c r="B621" s="53">
        <f t="shared" si="19"/>
        <v>45722</v>
      </c>
      <c r="C621" s="53" t="str">
        <f>IF(ISERROR(VLOOKUP(B621,Оп17_BYN→USD!$C$3:$C$19,1,0)),"Нет","Да")</f>
        <v>Нет</v>
      </c>
      <c r="D621" s="54">
        <f t="shared" si="18"/>
        <v>365</v>
      </c>
      <c r="E621" s="55">
        <f>('Все выпуски'!$D$4*'Все выпуски'!$D$8)*((VLOOKUP(IF(C621="Нет",VLOOKUP(A621,Оп17_BYN→USD!$A$2:$C$19,3,0),VLOOKUP((A621-1),Оп17_BYN→USD!$A$2:$C$19,3,0)),$B$2:$G$1505,5,0)-VLOOKUP(B621,$B$2:$G$1505,5,0))/365+(VLOOKUP(IF(C621="Нет",VLOOKUP(A621,Оп17_BYN→USD!$A$2:$C$19,3,0),VLOOKUP((A621-1),Оп17_BYN→USD!$A$2:$C$19,3,0)),$B$2:$G$1505,6,0)-VLOOKUP(B621,$B$2:$G$1505,6,0))/366)</f>
        <v>1.2374138966163606</v>
      </c>
      <c r="F621" s="54">
        <f>COUNTIF(D622:$D$1505,365)</f>
        <v>884</v>
      </c>
      <c r="G621" s="54">
        <f>COUNTIF(D622:$D$1505,366)</f>
        <v>0</v>
      </c>
      <c r="H621" s="50"/>
    </row>
    <row r="622" spans="1:8" x14ac:dyDescent="0.25">
      <c r="A622" s="54">
        <f>COUNTIF($C$3:C622,"Да")</f>
        <v>7</v>
      </c>
      <c r="B622" s="53">
        <f t="shared" si="19"/>
        <v>45723</v>
      </c>
      <c r="C622" s="53" t="str">
        <f>IF(ISERROR(VLOOKUP(B622,Оп17_BYN→USD!$C$3:$C$19,1,0)),"Нет","Да")</f>
        <v>Нет</v>
      </c>
      <c r="D622" s="54">
        <f t="shared" si="18"/>
        <v>365</v>
      </c>
      <c r="E622" s="55">
        <f>('Все выпуски'!$D$4*'Все выпуски'!$D$8)*((VLOOKUP(IF(C622="Нет",VLOOKUP(A622,Оп17_BYN→USD!$A$2:$C$19,3,0),VLOOKUP((A622-1),Оп17_BYN→USD!$A$2:$C$19,3,0)),$B$2:$G$1505,5,0)-VLOOKUP(B622,$B$2:$G$1505,5,0))/365+(VLOOKUP(IF(C622="Нет",VLOOKUP(A622,Оп17_BYN→USD!$A$2:$C$19,3,0),VLOOKUP((A622-1),Оп17_BYN→USD!$A$2:$C$19,3,0)),$B$2:$G$1505,6,0)-VLOOKUP(B622,$B$2:$G$1505,6,0))/366)</f>
        <v>1.2832440409354851</v>
      </c>
      <c r="F622" s="54">
        <f>COUNTIF(D623:$D$1505,365)</f>
        <v>883</v>
      </c>
      <c r="G622" s="54">
        <f>COUNTIF(D623:$D$1505,366)</f>
        <v>0</v>
      </c>
      <c r="H622" s="50"/>
    </row>
    <row r="623" spans="1:8" x14ac:dyDescent="0.25">
      <c r="A623" s="54">
        <f>COUNTIF($C$3:C623,"Да")</f>
        <v>7</v>
      </c>
      <c r="B623" s="53">
        <f t="shared" si="19"/>
        <v>45724</v>
      </c>
      <c r="C623" s="53" t="str">
        <f>IF(ISERROR(VLOOKUP(B623,Оп17_BYN→USD!$C$3:$C$19,1,0)),"Нет","Да")</f>
        <v>Нет</v>
      </c>
      <c r="D623" s="54">
        <f t="shared" si="18"/>
        <v>365</v>
      </c>
      <c r="E623" s="55">
        <f>('Все выпуски'!$D$4*'Все выпуски'!$D$8)*((VLOOKUP(IF(C623="Нет",VLOOKUP(A623,Оп17_BYN→USD!$A$2:$C$19,3,0),VLOOKUP((A623-1),Оп17_BYN→USD!$A$2:$C$19,3,0)),$B$2:$G$1505,5,0)-VLOOKUP(B623,$B$2:$G$1505,5,0))/365+(VLOOKUP(IF(C623="Нет",VLOOKUP(A623,Оп17_BYN→USD!$A$2:$C$19,3,0),VLOOKUP((A623-1),Оп17_BYN→USD!$A$2:$C$19,3,0)),$B$2:$G$1505,6,0)-VLOOKUP(B623,$B$2:$G$1505,6,0))/366)</f>
        <v>1.3290741852546095</v>
      </c>
      <c r="F623" s="54">
        <f>COUNTIF(D624:$D$1505,365)</f>
        <v>882</v>
      </c>
      <c r="G623" s="54">
        <f>COUNTIF(D624:$D$1505,366)</f>
        <v>0</v>
      </c>
      <c r="H623" s="50"/>
    </row>
    <row r="624" spans="1:8" x14ac:dyDescent="0.25">
      <c r="A624" s="54">
        <f>COUNTIF($C$3:C624,"Да")</f>
        <v>7</v>
      </c>
      <c r="B624" s="53">
        <f t="shared" si="19"/>
        <v>45725</v>
      </c>
      <c r="C624" s="53" t="str">
        <f>IF(ISERROR(VLOOKUP(B624,Оп17_BYN→USD!$C$3:$C$19,1,0)),"Нет","Да")</f>
        <v>Нет</v>
      </c>
      <c r="D624" s="54">
        <f t="shared" si="18"/>
        <v>365</v>
      </c>
      <c r="E624" s="55">
        <f>('Все выпуски'!$D$4*'Все выпуски'!$D$8)*((VLOOKUP(IF(C624="Нет",VLOOKUP(A624,Оп17_BYN→USD!$A$2:$C$19,3,0),VLOOKUP((A624-1),Оп17_BYN→USD!$A$2:$C$19,3,0)),$B$2:$G$1505,5,0)-VLOOKUP(B624,$B$2:$G$1505,5,0))/365+(VLOOKUP(IF(C624="Нет",VLOOKUP(A624,Оп17_BYN→USD!$A$2:$C$19,3,0),VLOOKUP((A624-1),Оп17_BYN→USD!$A$2:$C$19,3,0)),$B$2:$G$1505,6,0)-VLOOKUP(B624,$B$2:$G$1505,6,0))/366)</f>
        <v>1.3749043295737338</v>
      </c>
      <c r="F624" s="54">
        <f>COUNTIF(D625:$D$1505,365)</f>
        <v>881</v>
      </c>
      <c r="G624" s="54">
        <f>COUNTIF(D625:$D$1505,366)</f>
        <v>0</v>
      </c>
      <c r="H624" s="50"/>
    </row>
    <row r="625" spans="1:8" x14ac:dyDescent="0.25">
      <c r="A625" s="54">
        <f>COUNTIF($C$3:C625,"Да")</f>
        <v>7</v>
      </c>
      <c r="B625" s="53">
        <f t="shared" si="19"/>
        <v>45726</v>
      </c>
      <c r="C625" s="53" t="str">
        <f>IF(ISERROR(VLOOKUP(B625,Оп17_BYN→USD!$C$3:$C$19,1,0)),"Нет","Да")</f>
        <v>Нет</v>
      </c>
      <c r="D625" s="54">
        <f t="shared" si="18"/>
        <v>365</v>
      </c>
      <c r="E625" s="55">
        <f>('Все выпуски'!$D$4*'Все выпуски'!$D$8)*((VLOOKUP(IF(C625="Нет",VLOOKUP(A625,Оп17_BYN→USD!$A$2:$C$19,3,0),VLOOKUP((A625-1),Оп17_BYN→USD!$A$2:$C$19,3,0)),$B$2:$G$1505,5,0)-VLOOKUP(B625,$B$2:$G$1505,5,0))/365+(VLOOKUP(IF(C625="Нет",VLOOKUP(A625,Оп17_BYN→USD!$A$2:$C$19,3,0),VLOOKUP((A625-1),Оп17_BYN→USD!$A$2:$C$19,3,0)),$B$2:$G$1505,6,0)-VLOOKUP(B625,$B$2:$G$1505,6,0))/366)</f>
        <v>1.4207344738928582</v>
      </c>
      <c r="F625" s="54">
        <f>COUNTIF(D626:$D$1505,365)</f>
        <v>880</v>
      </c>
      <c r="G625" s="54">
        <f>COUNTIF(D626:$D$1505,366)</f>
        <v>0</v>
      </c>
      <c r="H625" s="50"/>
    </row>
    <row r="626" spans="1:8" x14ac:dyDescent="0.25">
      <c r="A626" s="54">
        <f>COUNTIF($C$3:C626,"Да")</f>
        <v>7</v>
      </c>
      <c r="B626" s="53">
        <f t="shared" si="19"/>
        <v>45727</v>
      </c>
      <c r="C626" s="53" t="str">
        <f>IF(ISERROR(VLOOKUP(B626,Оп17_BYN→USD!$C$3:$C$19,1,0)),"Нет","Да")</f>
        <v>Нет</v>
      </c>
      <c r="D626" s="54">
        <f t="shared" si="18"/>
        <v>365</v>
      </c>
      <c r="E626" s="55">
        <f>('Все выпуски'!$D$4*'Все выпуски'!$D$8)*((VLOOKUP(IF(C626="Нет",VLOOKUP(A626,Оп17_BYN→USD!$A$2:$C$19,3,0),VLOOKUP((A626-1),Оп17_BYN→USD!$A$2:$C$19,3,0)),$B$2:$G$1505,5,0)-VLOOKUP(B626,$B$2:$G$1505,5,0))/365+(VLOOKUP(IF(C626="Нет",VLOOKUP(A626,Оп17_BYN→USD!$A$2:$C$19,3,0),VLOOKUP((A626-1),Оп17_BYN→USD!$A$2:$C$19,3,0)),$B$2:$G$1505,6,0)-VLOOKUP(B626,$B$2:$G$1505,6,0))/366)</f>
        <v>1.4665646182119829</v>
      </c>
      <c r="F626" s="54">
        <f>COUNTIF(D627:$D$1505,365)</f>
        <v>879</v>
      </c>
      <c r="G626" s="54">
        <f>COUNTIF(D627:$D$1505,366)</f>
        <v>0</v>
      </c>
      <c r="H626" s="50"/>
    </row>
    <row r="627" spans="1:8" x14ac:dyDescent="0.25">
      <c r="A627" s="54">
        <f>COUNTIF($C$3:C627,"Да")</f>
        <v>7</v>
      </c>
      <c r="B627" s="53">
        <f t="shared" si="19"/>
        <v>45728</v>
      </c>
      <c r="C627" s="53" t="str">
        <f>IF(ISERROR(VLOOKUP(B627,Оп17_BYN→USD!$C$3:$C$19,1,0)),"Нет","Да")</f>
        <v>Нет</v>
      </c>
      <c r="D627" s="54">
        <f t="shared" si="18"/>
        <v>365</v>
      </c>
      <c r="E627" s="55">
        <f>('Все выпуски'!$D$4*'Все выпуски'!$D$8)*((VLOOKUP(IF(C627="Нет",VLOOKUP(A627,Оп17_BYN→USD!$A$2:$C$19,3,0),VLOOKUP((A627-1),Оп17_BYN→USD!$A$2:$C$19,3,0)),$B$2:$G$1505,5,0)-VLOOKUP(B627,$B$2:$G$1505,5,0))/365+(VLOOKUP(IF(C627="Нет",VLOOKUP(A627,Оп17_BYN→USD!$A$2:$C$19,3,0),VLOOKUP((A627-1),Оп17_BYN→USD!$A$2:$C$19,3,0)),$B$2:$G$1505,6,0)-VLOOKUP(B627,$B$2:$G$1505,6,0))/366)</f>
        <v>1.5123947625311074</v>
      </c>
      <c r="F627" s="54">
        <f>COUNTIF(D628:$D$1505,365)</f>
        <v>878</v>
      </c>
      <c r="G627" s="54">
        <f>COUNTIF(D628:$D$1505,366)</f>
        <v>0</v>
      </c>
      <c r="H627" s="50"/>
    </row>
    <row r="628" spans="1:8" x14ac:dyDescent="0.25">
      <c r="A628" s="54">
        <f>COUNTIF($C$3:C628,"Да")</f>
        <v>7</v>
      </c>
      <c r="B628" s="53">
        <f t="shared" si="19"/>
        <v>45729</v>
      </c>
      <c r="C628" s="53" t="str">
        <f>IF(ISERROR(VLOOKUP(B628,Оп17_BYN→USD!$C$3:$C$19,1,0)),"Нет","Да")</f>
        <v>Нет</v>
      </c>
      <c r="D628" s="54">
        <f t="shared" si="18"/>
        <v>365</v>
      </c>
      <c r="E628" s="55">
        <f>('Все выпуски'!$D$4*'Все выпуски'!$D$8)*((VLOOKUP(IF(C628="Нет",VLOOKUP(A628,Оп17_BYN→USD!$A$2:$C$19,3,0),VLOOKUP((A628-1),Оп17_BYN→USD!$A$2:$C$19,3,0)),$B$2:$G$1505,5,0)-VLOOKUP(B628,$B$2:$G$1505,5,0))/365+(VLOOKUP(IF(C628="Нет",VLOOKUP(A628,Оп17_BYN→USD!$A$2:$C$19,3,0),VLOOKUP((A628-1),Оп17_BYN→USD!$A$2:$C$19,3,0)),$B$2:$G$1505,6,0)-VLOOKUP(B628,$B$2:$G$1505,6,0))/366)</f>
        <v>1.5582249068502319</v>
      </c>
      <c r="F628" s="54">
        <f>COUNTIF(D629:$D$1505,365)</f>
        <v>877</v>
      </c>
      <c r="G628" s="54">
        <f>COUNTIF(D629:$D$1505,366)</f>
        <v>0</v>
      </c>
      <c r="H628" s="50"/>
    </row>
    <row r="629" spans="1:8" x14ac:dyDescent="0.25">
      <c r="A629" s="54">
        <f>COUNTIF($C$3:C629,"Да")</f>
        <v>7</v>
      </c>
      <c r="B629" s="53">
        <f t="shared" si="19"/>
        <v>45730</v>
      </c>
      <c r="C629" s="53" t="str">
        <f>IF(ISERROR(VLOOKUP(B629,Оп17_BYN→USD!$C$3:$C$19,1,0)),"Нет","Да")</f>
        <v>Нет</v>
      </c>
      <c r="D629" s="54">
        <f t="shared" si="18"/>
        <v>365</v>
      </c>
      <c r="E629" s="55">
        <f>('Все выпуски'!$D$4*'Все выпуски'!$D$8)*((VLOOKUP(IF(C629="Нет",VLOOKUP(A629,Оп17_BYN→USD!$A$2:$C$19,3,0),VLOOKUP((A629-1),Оп17_BYN→USD!$A$2:$C$19,3,0)),$B$2:$G$1505,5,0)-VLOOKUP(B629,$B$2:$G$1505,5,0))/365+(VLOOKUP(IF(C629="Нет",VLOOKUP(A629,Оп17_BYN→USD!$A$2:$C$19,3,0),VLOOKUP((A629-1),Оп17_BYN→USD!$A$2:$C$19,3,0)),$B$2:$G$1505,6,0)-VLOOKUP(B629,$B$2:$G$1505,6,0))/366)</f>
        <v>1.6040550511693561</v>
      </c>
      <c r="F629" s="54">
        <f>COUNTIF(D630:$D$1505,365)</f>
        <v>876</v>
      </c>
      <c r="G629" s="54">
        <f>COUNTIF(D630:$D$1505,366)</f>
        <v>0</v>
      </c>
      <c r="H629" s="50"/>
    </row>
    <row r="630" spans="1:8" x14ac:dyDescent="0.25">
      <c r="A630" s="54">
        <f>COUNTIF($C$3:C630,"Да")</f>
        <v>7</v>
      </c>
      <c r="B630" s="53">
        <f t="shared" si="19"/>
        <v>45731</v>
      </c>
      <c r="C630" s="53" t="str">
        <f>IF(ISERROR(VLOOKUP(B630,Оп17_BYN→USD!$C$3:$C$19,1,0)),"Нет","Да")</f>
        <v>Нет</v>
      </c>
      <c r="D630" s="54">
        <f t="shared" si="18"/>
        <v>365</v>
      </c>
      <c r="E630" s="55">
        <f>('Все выпуски'!$D$4*'Все выпуски'!$D$8)*((VLOOKUP(IF(C630="Нет",VLOOKUP(A630,Оп17_BYN→USD!$A$2:$C$19,3,0),VLOOKUP((A630-1),Оп17_BYN→USD!$A$2:$C$19,3,0)),$B$2:$G$1505,5,0)-VLOOKUP(B630,$B$2:$G$1505,5,0))/365+(VLOOKUP(IF(C630="Нет",VLOOKUP(A630,Оп17_BYN→USD!$A$2:$C$19,3,0),VLOOKUP((A630-1),Оп17_BYN→USD!$A$2:$C$19,3,0)),$B$2:$G$1505,6,0)-VLOOKUP(B630,$B$2:$G$1505,6,0))/366)</f>
        <v>1.6498851954884806</v>
      </c>
      <c r="F630" s="54">
        <f>COUNTIF(D631:$D$1505,365)</f>
        <v>875</v>
      </c>
      <c r="G630" s="54">
        <f>COUNTIF(D631:$D$1505,366)</f>
        <v>0</v>
      </c>
      <c r="H630" s="50"/>
    </row>
    <row r="631" spans="1:8" x14ac:dyDescent="0.25">
      <c r="A631" s="54">
        <f>COUNTIF($C$3:C631,"Да")</f>
        <v>7</v>
      </c>
      <c r="B631" s="53">
        <f t="shared" si="19"/>
        <v>45732</v>
      </c>
      <c r="C631" s="53" t="str">
        <f>IF(ISERROR(VLOOKUP(B631,Оп17_BYN→USD!$C$3:$C$19,1,0)),"Нет","Да")</f>
        <v>Нет</v>
      </c>
      <c r="D631" s="54">
        <f t="shared" si="18"/>
        <v>365</v>
      </c>
      <c r="E631" s="55">
        <f>('Все выпуски'!$D$4*'Все выпуски'!$D$8)*((VLOOKUP(IF(C631="Нет",VLOOKUP(A631,Оп17_BYN→USD!$A$2:$C$19,3,0),VLOOKUP((A631-1),Оп17_BYN→USD!$A$2:$C$19,3,0)),$B$2:$G$1505,5,0)-VLOOKUP(B631,$B$2:$G$1505,5,0))/365+(VLOOKUP(IF(C631="Нет",VLOOKUP(A631,Оп17_BYN→USD!$A$2:$C$19,3,0),VLOOKUP((A631-1),Оп17_BYN→USD!$A$2:$C$19,3,0)),$B$2:$G$1505,6,0)-VLOOKUP(B631,$B$2:$G$1505,6,0))/366)</f>
        <v>1.695715339807605</v>
      </c>
      <c r="F631" s="54">
        <f>COUNTIF(D632:$D$1505,365)</f>
        <v>874</v>
      </c>
      <c r="G631" s="54">
        <f>COUNTIF(D632:$D$1505,366)</f>
        <v>0</v>
      </c>
      <c r="H631" s="50"/>
    </row>
    <row r="632" spans="1:8" x14ac:dyDescent="0.25">
      <c r="A632" s="54">
        <f>COUNTIF($C$3:C632,"Да")</f>
        <v>7</v>
      </c>
      <c r="B632" s="53">
        <f t="shared" si="19"/>
        <v>45733</v>
      </c>
      <c r="C632" s="53" t="str">
        <f>IF(ISERROR(VLOOKUP(B632,Оп17_BYN→USD!$C$3:$C$19,1,0)),"Нет","Да")</f>
        <v>Нет</v>
      </c>
      <c r="D632" s="54">
        <f t="shared" si="18"/>
        <v>365</v>
      </c>
      <c r="E632" s="55">
        <f>('Все выпуски'!$D$4*'Все выпуски'!$D$8)*((VLOOKUP(IF(C632="Нет",VLOOKUP(A632,Оп17_BYN→USD!$A$2:$C$19,3,0),VLOOKUP((A632-1),Оп17_BYN→USD!$A$2:$C$19,3,0)),$B$2:$G$1505,5,0)-VLOOKUP(B632,$B$2:$G$1505,5,0))/365+(VLOOKUP(IF(C632="Нет",VLOOKUP(A632,Оп17_BYN→USD!$A$2:$C$19,3,0),VLOOKUP((A632-1),Оп17_BYN→USD!$A$2:$C$19,3,0)),$B$2:$G$1505,6,0)-VLOOKUP(B632,$B$2:$G$1505,6,0))/366)</f>
        <v>1.7415454841267297</v>
      </c>
      <c r="F632" s="54">
        <f>COUNTIF(D633:$D$1505,365)</f>
        <v>873</v>
      </c>
      <c r="G632" s="54">
        <f>COUNTIF(D633:$D$1505,366)</f>
        <v>0</v>
      </c>
      <c r="H632" s="50"/>
    </row>
    <row r="633" spans="1:8" x14ac:dyDescent="0.25">
      <c r="A633" s="54">
        <f>COUNTIF($C$3:C633,"Да")</f>
        <v>7</v>
      </c>
      <c r="B633" s="53">
        <f t="shared" si="19"/>
        <v>45734</v>
      </c>
      <c r="C633" s="53" t="str">
        <f>IF(ISERROR(VLOOKUP(B633,Оп17_BYN→USD!$C$3:$C$19,1,0)),"Нет","Да")</f>
        <v>Нет</v>
      </c>
      <c r="D633" s="54">
        <f t="shared" si="18"/>
        <v>365</v>
      </c>
      <c r="E633" s="55">
        <f>('Все выпуски'!$D$4*'Все выпуски'!$D$8)*((VLOOKUP(IF(C633="Нет",VLOOKUP(A633,Оп17_BYN→USD!$A$2:$C$19,3,0),VLOOKUP((A633-1),Оп17_BYN→USD!$A$2:$C$19,3,0)),$B$2:$G$1505,5,0)-VLOOKUP(B633,$B$2:$G$1505,5,0))/365+(VLOOKUP(IF(C633="Нет",VLOOKUP(A633,Оп17_BYN→USD!$A$2:$C$19,3,0),VLOOKUP((A633-1),Оп17_BYN→USD!$A$2:$C$19,3,0)),$B$2:$G$1505,6,0)-VLOOKUP(B633,$B$2:$G$1505,6,0))/366)</f>
        <v>1.7873756284458542</v>
      </c>
      <c r="F633" s="54">
        <f>COUNTIF(D634:$D$1505,365)</f>
        <v>872</v>
      </c>
      <c r="G633" s="54">
        <f>COUNTIF(D634:$D$1505,366)</f>
        <v>0</v>
      </c>
      <c r="H633" s="50"/>
    </row>
    <row r="634" spans="1:8" x14ac:dyDescent="0.25">
      <c r="A634" s="54">
        <f>COUNTIF($C$3:C634,"Да")</f>
        <v>7</v>
      </c>
      <c r="B634" s="53">
        <f t="shared" si="19"/>
        <v>45735</v>
      </c>
      <c r="C634" s="53" t="str">
        <f>IF(ISERROR(VLOOKUP(B634,Оп17_BYN→USD!$C$3:$C$19,1,0)),"Нет","Да")</f>
        <v>Нет</v>
      </c>
      <c r="D634" s="54">
        <f t="shared" si="18"/>
        <v>365</v>
      </c>
      <c r="E634" s="55">
        <f>('Все выпуски'!$D$4*'Все выпуски'!$D$8)*((VLOOKUP(IF(C634="Нет",VLOOKUP(A634,Оп17_BYN→USD!$A$2:$C$19,3,0),VLOOKUP((A634-1),Оп17_BYN→USD!$A$2:$C$19,3,0)),$B$2:$G$1505,5,0)-VLOOKUP(B634,$B$2:$G$1505,5,0))/365+(VLOOKUP(IF(C634="Нет",VLOOKUP(A634,Оп17_BYN→USD!$A$2:$C$19,3,0),VLOOKUP((A634-1),Оп17_BYN→USD!$A$2:$C$19,3,0)),$B$2:$G$1505,6,0)-VLOOKUP(B634,$B$2:$G$1505,6,0))/366)</f>
        <v>1.8332057727649784</v>
      </c>
      <c r="F634" s="54">
        <f>COUNTIF(D635:$D$1505,365)</f>
        <v>871</v>
      </c>
      <c r="G634" s="54">
        <f>COUNTIF(D635:$D$1505,366)</f>
        <v>0</v>
      </c>
      <c r="H634" s="50"/>
    </row>
    <row r="635" spans="1:8" x14ac:dyDescent="0.25">
      <c r="A635" s="54">
        <f>COUNTIF($C$3:C635,"Да")</f>
        <v>7</v>
      </c>
      <c r="B635" s="53">
        <f t="shared" si="19"/>
        <v>45736</v>
      </c>
      <c r="C635" s="53" t="str">
        <f>IF(ISERROR(VLOOKUP(B635,Оп17_BYN→USD!$C$3:$C$19,1,0)),"Нет","Да")</f>
        <v>Нет</v>
      </c>
      <c r="D635" s="54">
        <f t="shared" si="18"/>
        <v>365</v>
      </c>
      <c r="E635" s="55">
        <f>('Все выпуски'!$D$4*'Все выпуски'!$D$8)*((VLOOKUP(IF(C635="Нет",VLOOKUP(A635,Оп17_BYN→USD!$A$2:$C$19,3,0),VLOOKUP((A635-1),Оп17_BYN→USD!$A$2:$C$19,3,0)),$B$2:$G$1505,5,0)-VLOOKUP(B635,$B$2:$G$1505,5,0))/365+(VLOOKUP(IF(C635="Нет",VLOOKUP(A635,Оп17_BYN→USD!$A$2:$C$19,3,0),VLOOKUP((A635-1),Оп17_BYN→USD!$A$2:$C$19,3,0)),$B$2:$G$1505,6,0)-VLOOKUP(B635,$B$2:$G$1505,6,0))/366)</f>
        <v>1.8790359170841029</v>
      </c>
      <c r="F635" s="54">
        <f>COUNTIF(D636:$D$1505,365)</f>
        <v>870</v>
      </c>
      <c r="G635" s="54">
        <f>COUNTIF(D636:$D$1505,366)</f>
        <v>0</v>
      </c>
      <c r="H635" s="50"/>
    </row>
    <row r="636" spans="1:8" x14ac:dyDescent="0.25">
      <c r="A636" s="54">
        <f>COUNTIF($C$3:C636,"Да")</f>
        <v>7</v>
      </c>
      <c r="B636" s="53">
        <f t="shared" si="19"/>
        <v>45737</v>
      </c>
      <c r="C636" s="53" t="str">
        <f>IF(ISERROR(VLOOKUP(B636,Оп17_BYN→USD!$C$3:$C$19,1,0)),"Нет","Да")</f>
        <v>Нет</v>
      </c>
      <c r="D636" s="54">
        <f t="shared" si="18"/>
        <v>365</v>
      </c>
      <c r="E636" s="55">
        <f>('Все выпуски'!$D$4*'Все выпуски'!$D$8)*((VLOOKUP(IF(C636="Нет",VLOOKUP(A636,Оп17_BYN→USD!$A$2:$C$19,3,0),VLOOKUP((A636-1),Оп17_BYN→USD!$A$2:$C$19,3,0)),$B$2:$G$1505,5,0)-VLOOKUP(B636,$B$2:$G$1505,5,0))/365+(VLOOKUP(IF(C636="Нет",VLOOKUP(A636,Оп17_BYN→USD!$A$2:$C$19,3,0),VLOOKUP((A636-1),Оп17_BYN→USD!$A$2:$C$19,3,0)),$B$2:$G$1505,6,0)-VLOOKUP(B636,$B$2:$G$1505,6,0))/366)</f>
        <v>1.9248660614032274</v>
      </c>
      <c r="F636" s="54">
        <f>COUNTIF(D637:$D$1505,365)</f>
        <v>869</v>
      </c>
      <c r="G636" s="54">
        <f>COUNTIF(D637:$D$1505,366)</f>
        <v>0</v>
      </c>
      <c r="H636" s="50"/>
    </row>
    <row r="637" spans="1:8" x14ac:dyDescent="0.25">
      <c r="A637" s="54">
        <f>COUNTIF($C$3:C637,"Да")</f>
        <v>7</v>
      </c>
      <c r="B637" s="53">
        <f t="shared" si="19"/>
        <v>45738</v>
      </c>
      <c r="C637" s="53" t="str">
        <f>IF(ISERROR(VLOOKUP(B637,Оп17_BYN→USD!$C$3:$C$19,1,0)),"Нет","Да")</f>
        <v>Нет</v>
      </c>
      <c r="D637" s="54">
        <f t="shared" si="18"/>
        <v>365</v>
      </c>
      <c r="E637" s="55">
        <f>('Все выпуски'!$D$4*'Все выпуски'!$D$8)*((VLOOKUP(IF(C637="Нет",VLOOKUP(A637,Оп17_BYN→USD!$A$2:$C$19,3,0),VLOOKUP((A637-1),Оп17_BYN→USD!$A$2:$C$19,3,0)),$B$2:$G$1505,5,0)-VLOOKUP(B637,$B$2:$G$1505,5,0))/365+(VLOOKUP(IF(C637="Нет",VLOOKUP(A637,Оп17_BYN→USD!$A$2:$C$19,3,0),VLOOKUP((A637-1),Оп17_BYN→USD!$A$2:$C$19,3,0)),$B$2:$G$1505,6,0)-VLOOKUP(B637,$B$2:$G$1505,6,0))/366)</f>
        <v>1.970696205722352</v>
      </c>
      <c r="F637" s="54">
        <f>COUNTIF(D638:$D$1505,365)</f>
        <v>868</v>
      </c>
      <c r="G637" s="54">
        <f>COUNTIF(D638:$D$1505,366)</f>
        <v>0</v>
      </c>
      <c r="H637" s="50"/>
    </row>
    <row r="638" spans="1:8" x14ac:dyDescent="0.25">
      <c r="A638" s="54">
        <f>COUNTIF($C$3:C638,"Да")</f>
        <v>7</v>
      </c>
      <c r="B638" s="53">
        <f t="shared" si="19"/>
        <v>45739</v>
      </c>
      <c r="C638" s="53" t="str">
        <f>IF(ISERROR(VLOOKUP(B638,Оп17_BYN→USD!$C$3:$C$19,1,0)),"Нет","Да")</f>
        <v>Нет</v>
      </c>
      <c r="D638" s="54">
        <f t="shared" si="18"/>
        <v>365</v>
      </c>
      <c r="E638" s="55">
        <f>('Все выпуски'!$D$4*'Все выпуски'!$D$8)*((VLOOKUP(IF(C638="Нет",VLOOKUP(A638,Оп17_BYN→USD!$A$2:$C$19,3,0),VLOOKUP((A638-1),Оп17_BYN→USD!$A$2:$C$19,3,0)),$B$2:$G$1505,5,0)-VLOOKUP(B638,$B$2:$G$1505,5,0))/365+(VLOOKUP(IF(C638="Нет",VLOOKUP(A638,Оп17_BYN→USD!$A$2:$C$19,3,0),VLOOKUP((A638-1),Оп17_BYN→USD!$A$2:$C$19,3,0)),$B$2:$G$1505,6,0)-VLOOKUP(B638,$B$2:$G$1505,6,0))/366)</f>
        <v>2.0165263500414765</v>
      </c>
      <c r="F638" s="54">
        <f>COUNTIF(D639:$D$1505,365)</f>
        <v>867</v>
      </c>
      <c r="G638" s="54">
        <f>COUNTIF(D639:$D$1505,366)</f>
        <v>0</v>
      </c>
      <c r="H638" s="50"/>
    </row>
    <row r="639" spans="1:8" x14ac:dyDescent="0.25">
      <c r="A639" s="54">
        <f>COUNTIF($C$3:C639,"Да")</f>
        <v>7</v>
      </c>
      <c r="B639" s="53">
        <f t="shared" si="19"/>
        <v>45740</v>
      </c>
      <c r="C639" s="53" t="str">
        <f>IF(ISERROR(VLOOKUP(B639,Оп17_BYN→USD!$C$3:$C$19,1,0)),"Нет","Да")</f>
        <v>Нет</v>
      </c>
      <c r="D639" s="54">
        <f t="shared" si="18"/>
        <v>365</v>
      </c>
      <c r="E639" s="55">
        <f>('Все выпуски'!$D$4*'Все выпуски'!$D$8)*((VLOOKUP(IF(C639="Нет",VLOOKUP(A639,Оп17_BYN→USD!$A$2:$C$19,3,0),VLOOKUP((A639-1),Оп17_BYN→USD!$A$2:$C$19,3,0)),$B$2:$G$1505,5,0)-VLOOKUP(B639,$B$2:$G$1505,5,0))/365+(VLOOKUP(IF(C639="Нет",VLOOKUP(A639,Оп17_BYN→USD!$A$2:$C$19,3,0),VLOOKUP((A639-1),Оп17_BYN→USD!$A$2:$C$19,3,0)),$B$2:$G$1505,6,0)-VLOOKUP(B639,$B$2:$G$1505,6,0))/366)</f>
        <v>2.0623564943606008</v>
      </c>
      <c r="F639" s="54">
        <f>COUNTIF(D640:$D$1505,365)</f>
        <v>866</v>
      </c>
      <c r="G639" s="54">
        <f>COUNTIF(D640:$D$1505,366)</f>
        <v>0</v>
      </c>
      <c r="H639" s="50"/>
    </row>
    <row r="640" spans="1:8" x14ac:dyDescent="0.25">
      <c r="A640" s="54">
        <f>COUNTIF($C$3:C640,"Да")</f>
        <v>7</v>
      </c>
      <c r="B640" s="53">
        <f t="shared" si="19"/>
        <v>45741</v>
      </c>
      <c r="C640" s="53" t="str">
        <f>IF(ISERROR(VLOOKUP(B640,Оп17_BYN→USD!$C$3:$C$19,1,0)),"Нет","Да")</f>
        <v>Нет</v>
      </c>
      <c r="D640" s="54">
        <f t="shared" si="18"/>
        <v>365</v>
      </c>
      <c r="E640" s="55">
        <f>('Все выпуски'!$D$4*'Все выпуски'!$D$8)*((VLOOKUP(IF(C640="Нет",VLOOKUP(A640,Оп17_BYN→USD!$A$2:$C$19,3,0),VLOOKUP((A640-1),Оп17_BYN→USD!$A$2:$C$19,3,0)),$B$2:$G$1505,5,0)-VLOOKUP(B640,$B$2:$G$1505,5,0))/365+(VLOOKUP(IF(C640="Нет",VLOOKUP(A640,Оп17_BYN→USD!$A$2:$C$19,3,0),VLOOKUP((A640-1),Оп17_BYN→USD!$A$2:$C$19,3,0)),$B$2:$G$1505,6,0)-VLOOKUP(B640,$B$2:$G$1505,6,0))/366)</f>
        <v>2.1081866386797254</v>
      </c>
      <c r="F640" s="54">
        <f>COUNTIF(D641:$D$1505,365)</f>
        <v>865</v>
      </c>
      <c r="G640" s="54">
        <f>COUNTIF(D641:$D$1505,366)</f>
        <v>0</v>
      </c>
      <c r="H640" s="50"/>
    </row>
    <row r="641" spans="1:8" x14ac:dyDescent="0.25">
      <c r="A641" s="54">
        <f>COUNTIF($C$3:C641,"Да")</f>
        <v>7</v>
      </c>
      <c r="B641" s="53">
        <f t="shared" si="19"/>
        <v>45742</v>
      </c>
      <c r="C641" s="53" t="str">
        <f>IF(ISERROR(VLOOKUP(B641,Оп17_BYN→USD!$C$3:$C$19,1,0)),"Нет","Да")</f>
        <v>Нет</v>
      </c>
      <c r="D641" s="54">
        <f t="shared" si="18"/>
        <v>365</v>
      </c>
      <c r="E641" s="55">
        <f>('Все выпуски'!$D$4*'Все выпуски'!$D$8)*((VLOOKUP(IF(C641="Нет",VLOOKUP(A641,Оп17_BYN→USD!$A$2:$C$19,3,0),VLOOKUP((A641-1),Оп17_BYN→USD!$A$2:$C$19,3,0)),$B$2:$G$1505,5,0)-VLOOKUP(B641,$B$2:$G$1505,5,0))/365+(VLOOKUP(IF(C641="Нет",VLOOKUP(A641,Оп17_BYN→USD!$A$2:$C$19,3,0),VLOOKUP((A641-1),Оп17_BYN→USD!$A$2:$C$19,3,0)),$B$2:$G$1505,6,0)-VLOOKUP(B641,$B$2:$G$1505,6,0))/366)</f>
        <v>2.1540167829988497</v>
      </c>
      <c r="F641" s="54">
        <f>COUNTIF(D642:$D$1505,365)</f>
        <v>864</v>
      </c>
      <c r="G641" s="54">
        <f>COUNTIF(D642:$D$1505,366)</f>
        <v>0</v>
      </c>
      <c r="H641" s="50"/>
    </row>
    <row r="642" spans="1:8" x14ac:dyDescent="0.25">
      <c r="A642" s="54">
        <f>COUNTIF($C$3:C642,"Да")</f>
        <v>7</v>
      </c>
      <c r="B642" s="53">
        <f t="shared" si="19"/>
        <v>45743</v>
      </c>
      <c r="C642" s="53" t="str">
        <f>IF(ISERROR(VLOOKUP(B642,Оп17_BYN→USD!$C$3:$C$19,1,0)),"Нет","Да")</f>
        <v>Нет</v>
      </c>
      <c r="D642" s="54">
        <f t="shared" si="18"/>
        <v>365</v>
      </c>
      <c r="E642" s="55">
        <f>('Все выпуски'!$D$4*'Все выпуски'!$D$8)*((VLOOKUP(IF(C642="Нет",VLOOKUP(A642,Оп17_BYN→USD!$A$2:$C$19,3,0),VLOOKUP((A642-1),Оп17_BYN→USD!$A$2:$C$19,3,0)),$B$2:$G$1505,5,0)-VLOOKUP(B642,$B$2:$G$1505,5,0))/365+(VLOOKUP(IF(C642="Нет",VLOOKUP(A642,Оп17_BYN→USD!$A$2:$C$19,3,0),VLOOKUP((A642-1),Оп17_BYN→USD!$A$2:$C$19,3,0)),$B$2:$G$1505,6,0)-VLOOKUP(B642,$B$2:$G$1505,6,0))/366)</f>
        <v>2.1998469273179739</v>
      </c>
      <c r="F642" s="54">
        <f>COUNTIF(D643:$D$1505,365)</f>
        <v>863</v>
      </c>
      <c r="G642" s="54">
        <f>COUNTIF(D643:$D$1505,366)</f>
        <v>0</v>
      </c>
      <c r="H642" s="50"/>
    </row>
    <row r="643" spans="1:8" x14ac:dyDescent="0.25">
      <c r="A643" s="54">
        <f>COUNTIF($C$3:C643,"Да")</f>
        <v>7</v>
      </c>
      <c r="B643" s="53">
        <f t="shared" si="19"/>
        <v>45744</v>
      </c>
      <c r="C643" s="53" t="str">
        <f>IF(ISERROR(VLOOKUP(B643,Оп17_BYN→USD!$C$3:$C$19,1,0)),"Нет","Да")</f>
        <v>Нет</v>
      </c>
      <c r="D643" s="54">
        <f t="shared" si="18"/>
        <v>365</v>
      </c>
      <c r="E643" s="55">
        <f>('Все выпуски'!$D$4*'Все выпуски'!$D$8)*((VLOOKUP(IF(C643="Нет",VLOOKUP(A643,Оп17_BYN→USD!$A$2:$C$19,3,0),VLOOKUP((A643-1),Оп17_BYN→USD!$A$2:$C$19,3,0)),$B$2:$G$1505,5,0)-VLOOKUP(B643,$B$2:$G$1505,5,0))/365+(VLOOKUP(IF(C643="Нет",VLOOKUP(A643,Оп17_BYN→USD!$A$2:$C$19,3,0),VLOOKUP((A643-1),Оп17_BYN→USD!$A$2:$C$19,3,0)),$B$2:$G$1505,6,0)-VLOOKUP(B643,$B$2:$G$1505,6,0))/366)</f>
        <v>2.2456770716370986</v>
      </c>
      <c r="F643" s="54">
        <f>COUNTIF(D644:$D$1505,365)</f>
        <v>862</v>
      </c>
      <c r="G643" s="54">
        <f>COUNTIF(D644:$D$1505,366)</f>
        <v>0</v>
      </c>
      <c r="H643" s="50"/>
    </row>
    <row r="644" spans="1:8" x14ac:dyDescent="0.25">
      <c r="A644" s="54">
        <f>COUNTIF($C$3:C644,"Да")</f>
        <v>7</v>
      </c>
      <c r="B644" s="53">
        <f t="shared" si="19"/>
        <v>45745</v>
      </c>
      <c r="C644" s="53" t="str">
        <f>IF(ISERROR(VLOOKUP(B644,Оп17_BYN→USD!$C$3:$C$19,1,0)),"Нет","Да")</f>
        <v>Нет</v>
      </c>
      <c r="D644" s="54">
        <f t="shared" ref="D644:D707" si="20">IF(MOD(YEAR(B644),4)=0,366,365)</f>
        <v>365</v>
      </c>
      <c r="E644" s="55">
        <f>('Все выпуски'!$D$4*'Все выпуски'!$D$8)*((VLOOKUP(IF(C644="Нет",VLOOKUP(A644,Оп17_BYN→USD!$A$2:$C$19,3,0),VLOOKUP((A644-1),Оп17_BYN→USD!$A$2:$C$19,3,0)),$B$2:$G$1505,5,0)-VLOOKUP(B644,$B$2:$G$1505,5,0))/365+(VLOOKUP(IF(C644="Нет",VLOOKUP(A644,Оп17_BYN→USD!$A$2:$C$19,3,0),VLOOKUP((A644-1),Оп17_BYN→USD!$A$2:$C$19,3,0)),$B$2:$G$1505,6,0)-VLOOKUP(B644,$B$2:$G$1505,6,0))/366)</f>
        <v>2.2915072159562229</v>
      </c>
      <c r="F644" s="54">
        <f>COUNTIF(D645:$D$1505,365)</f>
        <v>861</v>
      </c>
      <c r="G644" s="54">
        <f>COUNTIF(D645:$D$1505,366)</f>
        <v>0</v>
      </c>
      <c r="H644" s="50"/>
    </row>
    <row r="645" spans="1:8" x14ac:dyDescent="0.25">
      <c r="A645" s="54">
        <f>COUNTIF($C$3:C645,"Да")</f>
        <v>7</v>
      </c>
      <c r="B645" s="53">
        <f t="shared" ref="B645:B708" si="21">B644+1</f>
        <v>45746</v>
      </c>
      <c r="C645" s="53" t="str">
        <f>IF(ISERROR(VLOOKUP(B645,Оп17_BYN→USD!$C$3:$C$19,1,0)),"Нет","Да")</f>
        <v>Нет</v>
      </c>
      <c r="D645" s="54">
        <f t="shared" si="20"/>
        <v>365</v>
      </c>
      <c r="E645" s="55">
        <f>('Все выпуски'!$D$4*'Все выпуски'!$D$8)*((VLOOKUP(IF(C645="Нет",VLOOKUP(A645,Оп17_BYN→USD!$A$2:$C$19,3,0),VLOOKUP((A645-1),Оп17_BYN→USD!$A$2:$C$19,3,0)),$B$2:$G$1505,5,0)-VLOOKUP(B645,$B$2:$G$1505,5,0))/365+(VLOOKUP(IF(C645="Нет",VLOOKUP(A645,Оп17_BYN→USD!$A$2:$C$19,3,0),VLOOKUP((A645-1),Оп17_BYN→USD!$A$2:$C$19,3,0)),$B$2:$G$1505,6,0)-VLOOKUP(B645,$B$2:$G$1505,6,0))/366)</f>
        <v>2.3373373602753476</v>
      </c>
      <c r="F645" s="54">
        <f>COUNTIF(D646:$D$1505,365)</f>
        <v>860</v>
      </c>
      <c r="G645" s="54">
        <f>COUNTIF(D646:$D$1505,366)</f>
        <v>0</v>
      </c>
      <c r="H645" s="50"/>
    </row>
    <row r="646" spans="1:8" x14ac:dyDescent="0.25">
      <c r="A646" s="54">
        <f>COUNTIF($C$3:C646,"Да")</f>
        <v>7</v>
      </c>
      <c r="B646" s="53">
        <f t="shared" si="21"/>
        <v>45747</v>
      </c>
      <c r="C646" s="53" t="str">
        <f>IF(ISERROR(VLOOKUP(B646,Оп17_BYN→USD!$C$3:$C$19,1,0)),"Нет","Да")</f>
        <v>Нет</v>
      </c>
      <c r="D646" s="54">
        <f t="shared" si="20"/>
        <v>365</v>
      </c>
      <c r="E646" s="55">
        <f>('Все выпуски'!$D$4*'Все выпуски'!$D$8)*((VLOOKUP(IF(C646="Нет",VLOOKUP(A646,Оп17_BYN→USD!$A$2:$C$19,3,0),VLOOKUP((A646-1),Оп17_BYN→USD!$A$2:$C$19,3,0)),$B$2:$G$1505,5,0)-VLOOKUP(B646,$B$2:$G$1505,5,0))/365+(VLOOKUP(IF(C646="Нет",VLOOKUP(A646,Оп17_BYN→USD!$A$2:$C$19,3,0),VLOOKUP((A646-1),Оп17_BYN→USD!$A$2:$C$19,3,0)),$B$2:$G$1505,6,0)-VLOOKUP(B646,$B$2:$G$1505,6,0))/366)</f>
        <v>2.3831675045944722</v>
      </c>
      <c r="F646" s="54">
        <f>COUNTIF(D647:$D$1505,365)</f>
        <v>859</v>
      </c>
      <c r="G646" s="54">
        <f>COUNTIF(D647:$D$1505,366)</f>
        <v>0</v>
      </c>
      <c r="H646" s="50"/>
    </row>
    <row r="647" spans="1:8" x14ac:dyDescent="0.25">
      <c r="A647" s="54">
        <f>COUNTIF($C$3:C647,"Да")</f>
        <v>7</v>
      </c>
      <c r="B647" s="53">
        <f t="shared" si="21"/>
        <v>45748</v>
      </c>
      <c r="C647" s="53" t="str">
        <f>IF(ISERROR(VLOOKUP(B647,Оп17_BYN→USD!$C$3:$C$19,1,0)),"Нет","Да")</f>
        <v>Нет</v>
      </c>
      <c r="D647" s="54">
        <f t="shared" si="20"/>
        <v>365</v>
      </c>
      <c r="E647" s="55">
        <f>('Все выпуски'!$D$4*'Все выпуски'!$D$8)*((VLOOKUP(IF(C647="Нет",VLOOKUP(A647,Оп17_BYN→USD!$A$2:$C$19,3,0),VLOOKUP((A647-1),Оп17_BYN→USD!$A$2:$C$19,3,0)),$B$2:$G$1505,5,0)-VLOOKUP(B647,$B$2:$G$1505,5,0))/365+(VLOOKUP(IF(C647="Нет",VLOOKUP(A647,Оп17_BYN→USD!$A$2:$C$19,3,0),VLOOKUP((A647-1),Оп17_BYN→USD!$A$2:$C$19,3,0)),$B$2:$G$1505,6,0)-VLOOKUP(B647,$B$2:$G$1505,6,0))/366)</f>
        <v>2.4289976489135965</v>
      </c>
      <c r="F647" s="54">
        <f>COUNTIF(D648:$D$1505,365)</f>
        <v>858</v>
      </c>
      <c r="G647" s="54">
        <f>COUNTIF(D648:$D$1505,366)</f>
        <v>0</v>
      </c>
      <c r="H647" s="50"/>
    </row>
    <row r="648" spans="1:8" x14ac:dyDescent="0.25">
      <c r="A648" s="54">
        <f>COUNTIF($C$3:C648,"Да")</f>
        <v>7</v>
      </c>
      <c r="B648" s="53">
        <f t="shared" si="21"/>
        <v>45749</v>
      </c>
      <c r="C648" s="53" t="str">
        <f>IF(ISERROR(VLOOKUP(B648,Оп17_BYN→USD!$C$3:$C$19,1,0)),"Нет","Да")</f>
        <v>Нет</v>
      </c>
      <c r="D648" s="54">
        <f t="shared" si="20"/>
        <v>365</v>
      </c>
      <c r="E648" s="55">
        <f>('Все выпуски'!$D$4*'Все выпуски'!$D$8)*((VLOOKUP(IF(C648="Нет",VLOOKUP(A648,Оп17_BYN→USD!$A$2:$C$19,3,0),VLOOKUP((A648-1),Оп17_BYN→USD!$A$2:$C$19,3,0)),$B$2:$G$1505,5,0)-VLOOKUP(B648,$B$2:$G$1505,5,0))/365+(VLOOKUP(IF(C648="Нет",VLOOKUP(A648,Оп17_BYN→USD!$A$2:$C$19,3,0),VLOOKUP((A648-1),Оп17_BYN→USD!$A$2:$C$19,3,0)),$B$2:$G$1505,6,0)-VLOOKUP(B648,$B$2:$G$1505,6,0))/366)</f>
        <v>2.4748277932327212</v>
      </c>
      <c r="F648" s="54">
        <f>COUNTIF(D649:$D$1505,365)</f>
        <v>857</v>
      </c>
      <c r="G648" s="54">
        <f>COUNTIF(D649:$D$1505,366)</f>
        <v>0</v>
      </c>
      <c r="H648" s="50"/>
    </row>
    <row r="649" spans="1:8" x14ac:dyDescent="0.25">
      <c r="A649" s="54">
        <f>COUNTIF($C$3:C649,"Да")</f>
        <v>7</v>
      </c>
      <c r="B649" s="53">
        <f t="shared" si="21"/>
        <v>45750</v>
      </c>
      <c r="C649" s="53" t="str">
        <f>IF(ISERROR(VLOOKUP(B649,Оп17_BYN→USD!$C$3:$C$19,1,0)),"Нет","Да")</f>
        <v>Нет</v>
      </c>
      <c r="D649" s="54">
        <f t="shared" si="20"/>
        <v>365</v>
      </c>
      <c r="E649" s="55">
        <f>('Все выпуски'!$D$4*'Все выпуски'!$D$8)*((VLOOKUP(IF(C649="Нет",VLOOKUP(A649,Оп17_BYN→USD!$A$2:$C$19,3,0),VLOOKUP((A649-1),Оп17_BYN→USD!$A$2:$C$19,3,0)),$B$2:$G$1505,5,0)-VLOOKUP(B649,$B$2:$G$1505,5,0))/365+(VLOOKUP(IF(C649="Нет",VLOOKUP(A649,Оп17_BYN→USD!$A$2:$C$19,3,0),VLOOKUP((A649-1),Оп17_BYN→USD!$A$2:$C$19,3,0)),$B$2:$G$1505,6,0)-VLOOKUP(B649,$B$2:$G$1505,6,0))/366)</f>
        <v>2.5206579375518454</v>
      </c>
      <c r="F649" s="54">
        <f>COUNTIF(D650:$D$1505,365)</f>
        <v>856</v>
      </c>
      <c r="G649" s="54">
        <f>COUNTIF(D650:$D$1505,366)</f>
        <v>0</v>
      </c>
      <c r="H649" s="50"/>
    </row>
    <row r="650" spans="1:8" x14ac:dyDescent="0.25">
      <c r="A650" s="54">
        <f>COUNTIF($C$3:C650,"Да")</f>
        <v>7</v>
      </c>
      <c r="B650" s="53">
        <f t="shared" si="21"/>
        <v>45751</v>
      </c>
      <c r="C650" s="53" t="str">
        <f>IF(ISERROR(VLOOKUP(B650,Оп17_BYN→USD!$C$3:$C$19,1,0)),"Нет","Да")</f>
        <v>Нет</v>
      </c>
      <c r="D650" s="54">
        <f t="shared" si="20"/>
        <v>365</v>
      </c>
      <c r="E650" s="55">
        <f>('Все выпуски'!$D$4*'Все выпуски'!$D$8)*((VLOOKUP(IF(C650="Нет",VLOOKUP(A650,Оп17_BYN→USD!$A$2:$C$19,3,0),VLOOKUP((A650-1),Оп17_BYN→USD!$A$2:$C$19,3,0)),$B$2:$G$1505,5,0)-VLOOKUP(B650,$B$2:$G$1505,5,0))/365+(VLOOKUP(IF(C650="Нет",VLOOKUP(A650,Оп17_BYN→USD!$A$2:$C$19,3,0),VLOOKUP((A650-1),Оп17_BYN→USD!$A$2:$C$19,3,0)),$B$2:$G$1505,6,0)-VLOOKUP(B650,$B$2:$G$1505,6,0))/366)</f>
        <v>2.5664880818709701</v>
      </c>
      <c r="F650" s="54">
        <f>COUNTIF(D651:$D$1505,365)</f>
        <v>855</v>
      </c>
      <c r="G650" s="54">
        <f>COUNTIF(D651:$D$1505,366)</f>
        <v>0</v>
      </c>
      <c r="H650" s="50"/>
    </row>
    <row r="651" spans="1:8" x14ac:dyDescent="0.25">
      <c r="A651" s="54">
        <f>COUNTIF($C$3:C651,"Да")</f>
        <v>7</v>
      </c>
      <c r="B651" s="53">
        <f t="shared" si="21"/>
        <v>45752</v>
      </c>
      <c r="C651" s="53" t="str">
        <f>IF(ISERROR(VLOOKUP(B651,Оп17_BYN→USD!$C$3:$C$19,1,0)),"Нет","Да")</f>
        <v>Нет</v>
      </c>
      <c r="D651" s="54">
        <f t="shared" si="20"/>
        <v>365</v>
      </c>
      <c r="E651" s="55">
        <f>('Все выпуски'!$D$4*'Все выпуски'!$D$8)*((VLOOKUP(IF(C651="Нет",VLOOKUP(A651,Оп17_BYN→USD!$A$2:$C$19,3,0),VLOOKUP((A651-1),Оп17_BYN→USD!$A$2:$C$19,3,0)),$B$2:$G$1505,5,0)-VLOOKUP(B651,$B$2:$G$1505,5,0))/365+(VLOOKUP(IF(C651="Нет",VLOOKUP(A651,Оп17_BYN→USD!$A$2:$C$19,3,0),VLOOKUP((A651-1),Оп17_BYN→USD!$A$2:$C$19,3,0)),$B$2:$G$1505,6,0)-VLOOKUP(B651,$B$2:$G$1505,6,0))/366)</f>
        <v>2.6123182261900944</v>
      </c>
      <c r="F651" s="54">
        <f>COUNTIF(D652:$D$1505,365)</f>
        <v>854</v>
      </c>
      <c r="G651" s="54">
        <f>COUNTIF(D652:$D$1505,366)</f>
        <v>0</v>
      </c>
      <c r="H651" s="50"/>
    </row>
    <row r="652" spans="1:8" x14ac:dyDescent="0.25">
      <c r="A652" s="54">
        <f>COUNTIF($C$3:C652,"Да")</f>
        <v>7</v>
      </c>
      <c r="B652" s="53">
        <f t="shared" si="21"/>
        <v>45753</v>
      </c>
      <c r="C652" s="53" t="str">
        <f>IF(ISERROR(VLOOKUP(B652,Оп17_BYN→USD!$C$3:$C$19,1,0)),"Нет","Да")</f>
        <v>Нет</v>
      </c>
      <c r="D652" s="54">
        <f t="shared" si="20"/>
        <v>365</v>
      </c>
      <c r="E652" s="55">
        <f>('Все выпуски'!$D$4*'Все выпуски'!$D$8)*((VLOOKUP(IF(C652="Нет",VLOOKUP(A652,Оп17_BYN→USD!$A$2:$C$19,3,0),VLOOKUP((A652-1),Оп17_BYN→USD!$A$2:$C$19,3,0)),$B$2:$G$1505,5,0)-VLOOKUP(B652,$B$2:$G$1505,5,0))/365+(VLOOKUP(IF(C652="Нет",VLOOKUP(A652,Оп17_BYN→USD!$A$2:$C$19,3,0),VLOOKUP((A652-1),Оп17_BYN→USD!$A$2:$C$19,3,0)),$B$2:$G$1505,6,0)-VLOOKUP(B652,$B$2:$G$1505,6,0))/366)</f>
        <v>2.658148370509219</v>
      </c>
      <c r="F652" s="54">
        <f>COUNTIF(D653:$D$1505,365)</f>
        <v>853</v>
      </c>
      <c r="G652" s="54">
        <f>COUNTIF(D653:$D$1505,366)</f>
        <v>0</v>
      </c>
      <c r="H652" s="50"/>
    </row>
    <row r="653" spans="1:8" x14ac:dyDescent="0.25">
      <c r="A653" s="54">
        <f>COUNTIF($C$3:C653,"Да")</f>
        <v>7</v>
      </c>
      <c r="B653" s="53">
        <f t="shared" si="21"/>
        <v>45754</v>
      </c>
      <c r="C653" s="53" t="str">
        <f>IF(ISERROR(VLOOKUP(B653,Оп17_BYN→USD!$C$3:$C$19,1,0)),"Нет","Да")</f>
        <v>Нет</v>
      </c>
      <c r="D653" s="54">
        <f t="shared" si="20"/>
        <v>365</v>
      </c>
      <c r="E653" s="55">
        <f>('Все выпуски'!$D$4*'Все выпуски'!$D$8)*((VLOOKUP(IF(C653="Нет",VLOOKUP(A653,Оп17_BYN→USD!$A$2:$C$19,3,0),VLOOKUP((A653-1),Оп17_BYN→USD!$A$2:$C$19,3,0)),$B$2:$G$1505,5,0)-VLOOKUP(B653,$B$2:$G$1505,5,0))/365+(VLOOKUP(IF(C653="Нет",VLOOKUP(A653,Оп17_BYN→USD!$A$2:$C$19,3,0),VLOOKUP((A653-1),Оп17_BYN→USD!$A$2:$C$19,3,0)),$B$2:$G$1505,6,0)-VLOOKUP(B653,$B$2:$G$1505,6,0))/366)</f>
        <v>2.7039785148283433</v>
      </c>
      <c r="F653" s="54">
        <f>COUNTIF(D654:$D$1505,365)</f>
        <v>852</v>
      </c>
      <c r="G653" s="54">
        <f>COUNTIF(D654:$D$1505,366)</f>
        <v>0</v>
      </c>
      <c r="H653" s="50"/>
    </row>
    <row r="654" spans="1:8" x14ac:dyDescent="0.25">
      <c r="A654" s="54">
        <f>COUNTIF($C$3:C654,"Да")</f>
        <v>7</v>
      </c>
      <c r="B654" s="53">
        <f t="shared" si="21"/>
        <v>45755</v>
      </c>
      <c r="C654" s="53" t="str">
        <f>IF(ISERROR(VLOOKUP(B654,Оп17_BYN→USD!$C$3:$C$19,1,0)),"Нет","Да")</f>
        <v>Нет</v>
      </c>
      <c r="D654" s="54">
        <f t="shared" si="20"/>
        <v>365</v>
      </c>
      <c r="E654" s="55">
        <f>('Все выпуски'!$D$4*'Все выпуски'!$D$8)*((VLOOKUP(IF(C654="Нет",VLOOKUP(A654,Оп17_BYN→USD!$A$2:$C$19,3,0),VLOOKUP((A654-1),Оп17_BYN→USD!$A$2:$C$19,3,0)),$B$2:$G$1505,5,0)-VLOOKUP(B654,$B$2:$G$1505,5,0))/365+(VLOOKUP(IF(C654="Нет",VLOOKUP(A654,Оп17_BYN→USD!$A$2:$C$19,3,0),VLOOKUP((A654-1),Оп17_BYN→USD!$A$2:$C$19,3,0)),$B$2:$G$1505,6,0)-VLOOKUP(B654,$B$2:$G$1505,6,0))/366)</f>
        <v>2.7498086591474675</v>
      </c>
      <c r="F654" s="54">
        <f>COUNTIF(D655:$D$1505,365)</f>
        <v>851</v>
      </c>
      <c r="G654" s="54">
        <f>COUNTIF(D655:$D$1505,366)</f>
        <v>0</v>
      </c>
      <c r="H654" s="50"/>
    </row>
    <row r="655" spans="1:8" x14ac:dyDescent="0.25">
      <c r="A655" s="54">
        <f>COUNTIF($C$3:C655,"Да")</f>
        <v>7</v>
      </c>
      <c r="B655" s="53">
        <f t="shared" si="21"/>
        <v>45756</v>
      </c>
      <c r="C655" s="53" t="str">
        <f>IF(ISERROR(VLOOKUP(B655,Оп17_BYN→USD!$C$3:$C$19,1,0)),"Нет","Да")</f>
        <v>Нет</v>
      </c>
      <c r="D655" s="54">
        <f t="shared" si="20"/>
        <v>365</v>
      </c>
      <c r="E655" s="55">
        <f>('Все выпуски'!$D$4*'Все выпуски'!$D$8)*((VLOOKUP(IF(C655="Нет",VLOOKUP(A655,Оп17_BYN→USD!$A$2:$C$19,3,0),VLOOKUP((A655-1),Оп17_BYN→USD!$A$2:$C$19,3,0)),$B$2:$G$1505,5,0)-VLOOKUP(B655,$B$2:$G$1505,5,0))/365+(VLOOKUP(IF(C655="Нет",VLOOKUP(A655,Оп17_BYN→USD!$A$2:$C$19,3,0),VLOOKUP((A655-1),Оп17_BYN→USD!$A$2:$C$19,3,0)),$B$2:$G$1505,6,0)-VLOOKUP(B655,$B$2:$G$1505,6,0))/366)</f>
        <v>2.7956388034665922</v>
      </c>
      <c r="F655" s="54">
        <f>COUNTIF(D656:$D$1505,365)</f>
        <v>850</v>
      </c>
      <c r="G655" s="54">
        <f>COUNTIF(D656:$D$1505,366)</f>
        <v>0</v>
      </c>
      <c r="H655" s="50"/>
    </row>
    <row r="656" spans="1:8" x14ac:dyDescent="0.25">
      <c r="A656" s="54">
        <f>COUNTIF($C$3:C656,"Да")</f>
        <v>7</v>
      </c>
      <c r="B656" s="53">
        <f t="shared" si="21"/>
        <v>45757</v>
      </c>
      <c r="C656" s="53" t="str">
        <f>IF(ISERROR(VLOOKUP(B656,Оп17_BYN→USD!$C$3:$C$19,1,0)),"Нет","Да")</f>
        <v>Нет</v>
      </c>
      <c r="D656" s="54">
        <f t="shared" si="20"/>
        <v>365</v>
      </c>
      <c r="E656" s="55">
        <f>('Все выпуски'!$D$4*'Все выпуски'!$D$8)*((VLOOKUP(IF(C656="Нет",VLOOKUP(A656,Оп17_BYN→USD!$A$2:$C$19,3,0),VLOOKUP((A656-1),Оп17_BYN→USD!$A$2:$C$19,3,0)),$B$2:$G$1505,5,0)-VLOOKUP(B656,$B$2:$G$1505,5,0))/365+(VLOOKUP(IF(C656="Нет",VLOOKUP(A656,Оп17_BYN→USD!$A$2:$C$19,3,0),VLOOKUP((A656-1),Оп17_BYN→USD!$A$2:$C$19,3,0)),$B$2:$G$1505,6,0)-VLOOKUP(B656,$B$2:$G$1505,6,0))/366)</f>
        <v>2.8414689477857165</v>
      </c>
      <c r="F656" s="54">
        <f>COUNTIF(D657:$D$1505,365)</f>
        <v>849</v>
      </c>
      <c r="G656" s="54">
        <f>COUNTIF(D657:$D$1505,366)</f>
        <v>0</v>
      </c>
      <c r="H656" s="50"/>
    </row>
    <row r="657" spans="1:8" x14ac:dyDescent="0.25">
      <c r="A657" s="54">
        <f>COUNTIF($C$3:C657,"Да")</f>
        <v>7</v>
      </c>
      <c r="B657" s="53">
        <f t="shared" si="21"/>
        <v>45758</v>
      </c>
      <c r="C657" s="53" t="str">
        <f>IF(ISERROR(VLOOKUP(B657,Оп17_BYN→USD!$C$3:$C$19,1,0)),"Нет","Да")</f>
        <v>Нет</v>
      </c>
      <c r="D657" s="54">
        <f t="shared" si="20"/>
        <v>365</v>
      </c>
      <c r="E657" s="55">
        <f>('Все выпуски'!$D$4*'Все выпуски'!$D$8)*((VLOOKUP(IF(C657="Нет",VLOOKUP(A657,Оп17_BYN→USD!$A$2:$C$19,3,0),VLOOKUP((A657-1),Оп17_BYN→USD!$A$2:$C$19,3,0)),$B$2:$G$1505,5,0)-VLOOKUP(B657,$B$2:$G$1505,5,0))/365+(VLOOKUP(IF(C657="Нет",VLOOKUP(A657,Оп17_BYN→USD!$A$2:$C$19,3,0),VLOOKUP((A657-1),Оп17_BYN→USD!$A$2:$C$19,3,0)),$B$2:$G$1505,6,0)-VLOOKUP(B657,$B$2:$G$1505,6,0))/366)</f>
        <v>2.8872990921048416</v>
      </c>
      <c r="F657" s="54">
        <f>COUNTIF(D658:$D$1505,365)</f>
        <v>848</v>
      </c>
      <c r="G657" s="54">
        <f>COUNTIF(D658:$D$1505,366)</f>
        <v>0</v>
      </c>
      <c r="H657" s="50"/>
    </row>
    <row r="658" spans="1:8" x14ac:dyDescent="0.25">
      <c r="A658" s="54">
        <f>COUNTIF($C$3:C658,"Да")</f>
        <v>7</v>
      </c>
      <c r="B658" s="53">
        <f t="shared" si="21"/>
        <v>45759</v>
      </c>
      <c r="C658" s="53" t="str">
        <f>IF(ISERROR(VLOOKUP(B658,Оп17_BYN→USD!$C$3:$C$19,1,0)),"Нет","Да")</f>
        <v>Нет</v>
      </c>
      <c r="D658" s="54">
        <f t="shared" si="20"/>
        <v>365</v>
      </c>
      <c r="E658" s="55">
        <f>('Все выпуски'!$D$4*'Все выпуски'!$D$8)*((VLOOKUP(IF(C658="Нет",VLOOKUP(A658,Оп17_BYN→USD!$A$2:$C$19,3,0),VLOOKUP((A658-1),Оп17_BYN→USD!$A$2:$C$19,3,0)),$B$2:$G$1505,5,0)-VLOOKUP(B658,$B$2:$G$1505,5,0))/365+(VLOOKUP(IF(C658="Нет",VLOOKUP(A658,Оп17_BYN→USD!$A$2:$C$19,3,0),VLOOKUP((A658-1),Оп17_BYN→USD!$A$2:$C$19,3,0)),$B$2:$G$1505,6,0)-VLOOKUP(B658,$B$2:$G$1505,6,0))/366)</f>
        <v>2.9331292364239658</v>
      </c>
      <c r="F658" s="54">
        <f>COUNTIF(D659:$D$1505,365)</f>
        <v>847</v>
      </c>
      <c r="G658" s="54">
        <f>COUNTIF(D659:$D$1505,366)</f>
        <v>0</v>
      </c>
      <c r="H658" s="50"/>
    </row>
    <row r="659" spans="1:8" x14ac:dyDescent="0.25">
      <c r="A659" s="54">
        <f>COUNTIF($C$3:C659,"Да")</f>
        <v>7</v>
      </c>
      <c r="B659" s="53">
        <f t="shared" si="21"/>
        <v>45760</v>
      </c>
      <c r="C659" s="53" t="str">
        <f>IF(ISERROR(VLOOKUP(B659,Оп17_BYN→USD!$C$3:$C$19,1,0)),"Нет","Да")</f>
        <v>Нет</v>
      </c>
      <c r="D659" s="54">
        <f t="shared" si="20"/>
        <v>365</v>
      </c>
      <c r="E659" s="55">
        <f>('Все выпуски'!$D$4*'Все выпуски'!$D$8)*((VLOOKUP(IF(C659="Нет",VLOOKUP(A659,Оп17_BYN→USD!$A$2:$C$19,3,0),VLOOKUP((A659-1),Оп17_BYN→USD!$A$2:$C$19,3,0)),$B$2:$G$1505,5,0)-VLOOKUP(B659,$B$2:$G$1505,5,0))/365+(VLOOKUP(IF(C659="Нет",VLOOKUP(A659,Оп17_BYN→USD!$A$2:$C$19,3,0),VLOOKUP((A659-1),Оп17_BYN→USD!$A$2:$C$19,3,0)),$B$2:$G$1505,6,0)-VLOOKUP(B659,$B$2:$G$1505,6,0))/366)</f>
        <v>2.9789593807430901</v>
      </c>
      <c r="F659" s="54">
        <f>COUNTIF(D660:$D$1505,365)</f>
        <v>846</v>
      </c>
      <c r="G659" s="54">
        <f>COUNTIF(D660:$D$1505,366)</f>
        <v>0</v>
      </c>
      <c r="H659" s="50"/>
    </row>
    <row r="660" spans="1:8" x14ac:dyDescent="0.25">
      <c r="A660" s="54">
        <f>COUNTIF($C$3:C660,"Да")</f>
        <v>7</v>
      </c>
      <c r="B660" s="53">
        <f t="shared" si="21"/>
        <v>45761</v>
      </c>
      <c r="C660" s="53" t="str">
        <f>IF(ISERROR(VLOOKUP(B660,Оп17_BYN→USD!$C$3:$C$19,1,0)),"Нет","Да")</f>
        <v>Нет</v>
      </c>
      <c r="D660" s="54">
        <f t="shared" si="20"/>
        <v>365</v>
      </c>
      <c r="E660" s="55">
        <f>('Все выпуски'!$D$4*'Все выпуски'!$D$8)*((VLOOKUP(IF(C660="Нет",VLOOKUP(A660,Оп17_BYN→USD!$A$2:$C$19,3,0),VLOOKUP((A660-1),Оп17_BYN→USD!$A$2:$C$19,3,0)),$B$2:$G$1505,5,0)-VLOOKUP(B660,$B$2:$G$1505,5,0))/365+(VLOOKUP(IF(C660="Нет",VLOOKUP(A660,Оп17_BYN→USD!$A$2:$C$19,3,0),VLOOKUP((A660-1),Оп17_BYN→USD!$A$2:$C$19,3,0)),$B$2:$G$1505,6,0)-VLOOKUP(B660,$B$2:$G$1505,6,0))/366)</f>
        <v>3.0247895250622148</v>
      </c>
      <c r="F660" s="54">
        <f>COUNTIF(D661:$D$1505,365)</f>
        <v>845</v>
      </c>
      <c r="G660" s="54">
        <f>COUNTIF(D661:$D$1505,366)</f>
        <v>0</v>
      </c>
      <c r="H660" s="50"/>
    </row>
    <row r="661" spans="1:8" x14ac:dyDescent="0.25">
      <c r="A661" s="54">
        <f>COUNTIF($C$3:C661,"Да")</f>
        <v>7</v>
      </c>
      <c r="B661" s="53">
        <f t="shared" si="21"/>
        <v>45762</v>
      </c>
      <c r="C661" s="53" t="str">
        <f>IF(ISERROR(VLOOKUP(B661,Оп17_BYN→USD!$C$3:$C$19,1,0)),"Нет","Да")</f>
        <v>Нет</v>
      </c>
      <c r="D661" s="54">
        <f t="shared" si="20"/>
        <v>365</v>
      </c>
      <c r="E661" s="55">
        <f>('Все выпуски'!$D$4*'Все выпуски'!$D$8)*((VLOOKUP(IF(C661="Нет",VLOOKUP(A661,Оп17_BYN→USD!$A$2:$C$19,3,0),VLOOKUP((A661-1),Оп17_BYN→USD!$A$2:$C$19,3,0)),$B$2:$G$1505,5,0)-VLOOKUP(B661,$B$2:$G$1505,5,0))/365+(VLOOKUP(IF(C661="Нет",VLOOKUP(A661,Оп17_BYN→USD!$A$2:$C$19,3,0),VLOOKUP((A661-1),Оп17_BYN→USD!$A$2:$C$19,3,0)),$B$2:$G$1505,6,0)-VLOOKUP(B661,$B$2:$G$1505,6,0))/366)</f>
        <v>3.070619669381339</v>
      </c>
      <c r="F661" s="54">
        <f>COUNTIF(D662:$D$1505,365)</f>
        <v>844</v>
      </c>
      <c r="G661" s="54">
        <f>COUNTIF(D662:$D$1505,366)</f>
        <v>0</v>
      </c>
      <c r="H661" s="50"/>
    </row>
    <row r="662" spans="1:8" x14ac:dyDescent="0.25">
      <c r="A662" s="54">
        <f>COUNTIF($C$3:C662,"Да")</f>
        <v>7</v>
      </c>
      <c r="B662" s="53">
        <f t="shared" si="21"/>
        <v>45763</v>
      </c>
      <c r="C662" s="53" t="str">
        <f>IF(ISERROR(VLOOKUP(B662,Оп17_BYN→USD!$C$3:$C$19,1,0)),"Нет","Да")</f>
        <v>Нет</v>
      </c>
      <c r="D662" s="54">
        <f t="shared" si="20"/>
        <v>365</v>
      </c>
      <c r="E662" s="55">
        <f>('Все выпуски'!$D$4*'Все выпуски'!$D$8)*((VLOOKUP(IF(C662="Нет",VLOOKUP(A662,Оп17_BYN→USD!$A$2:$C$19,3,0),VLOOKUP((A662-1),Оп17_BYN→USD!$A$2:$C$19,3,0)),$B$2:$G$1505,5,0)-VLOOKUP(B662,$B$2:$G$1505,5,0))/365+(VLOOKUP(IF(C662="Нет",VLOOKUP(A662,Оп17_BYN→USD!$A$2:$C$19,3,0),VLOOKUP((A662-1),Оп17_BYN→USD!$A$2:$C$19,3,0)),$B$2:$G$1505,6,0)-VLOOKUP(B662,$B$2:$G$1505,6,0))/366)</f>
        <v>3.1164498137004637</v>
      </c>
      <c r="F662" s="54">
        <f>COUNTIF(D663:$D$1505,365)</f>
        <v>843</v>
      </c>
      <c r="G662" s="54">
        <f>COUNTIF(D663:$D$1505,366)</f>
        <v>0</v>
      </c>
      <c r="H662" s="50"/>
    </row>
    <row r="663" spans="1:8" x14ac:dyDescent="0.25">
      <c r="A663" s="54">
        <f>COUNTIF($C$3:C663,"Да")</f>
        <v>7</v>
      </c>
      <c r="B663" s="53">
        <f t="shared" si="21"/>
        <v>45764</v>
      </c>
      <c r="C663" s="53" t="str">
        <f>IF(ISERROR(VLOOKUP(B663,Оп17_BYN→USD!$C$3:$C$19,1,0)),"Нет","Да")</f>
        <v>Нет</v>
      </c>
      <c r="D663" s="54">
        <f t="shared" si="20"/>
        <v>365</v>
      </c>
      <c r="E663" s="55">
        <f>('Все выпуски'!$D$4*'Все выпуски'!$D$8)*((VLOOKUP(IF(C663="Нет",VLOOKUP(A663,Оп17_BYN→USD!$A$2:$C$19,3,0),VLOOKUP((A663-1),Оп17_BYN→USD!$A$2:$C$19,3,0)),$B$2:$G$1505,5,0)-VLOOKUP(B663,$B$2:$G$1505,5,0))/365+(VLOOKUP(IF(C663="Нет",VLOOKUP(A663,Оп17_BYN→USD!$A$2:$C$19,3,0),VLOOKUP((A663-1),Оп17_BYN→USD!$A$2:$C$19,3,0)),$B$2:$G$1505,6,0)-VLOOKUP(B663,$B$2:$G$1505,6,0))/366)</f>
        <v>3.1622799580195879</v>
      </c>
      <c r="F663" s="54">
        <f>COUNTIF(D664:$D$1505,365)</f>
        <v>842</v>
      </c>
      <c r="G663" s="54">
        <f>COUNTIF(D664:$D$1505,366)</f>
        <v>0</v>
      </c>
      <c r="H663" s="50"/>
    </row>
    <row r="664" spans="1:8" x14ac:dyDescent="0.25">
      <c r="A664" s="54">
        <f>COUNTIF($C$3:C664,"Да")</f>
        <v>7</v>
      </c>
      <c r="B664" s="53">
        <f t="shared" si="21"/>
        <v>45765</v>
      </c>
      <c r="C664" s="53" t="str">
        <f>IF(ISERROR(VLOOKUP(B664,Оп17_BYN→USD!$C$3:$C$19,1,0)),"Нет","Да")</f>
        <v>Нет</v>
      </c>
      <c r="D664" s="54">
        <f t="shared" si="20"/>
        <v>365</v>
      </c>
      <c r="E664" s="55">
        <f>('Все выпуски'!$D$4*'Все выпуски'!$D$8)*((VLOOKUP(IF(C664="Нет",VLOOKUP(A664,Оп17_BYN→USD!$A$2:$C$19,3,0),VLOOKUP((A664-1),Оп17_BYN→USD!$A$2:$C$19,3,0)),$B$2:$G$1505,5,0)-VLOOKUP(B664,$B$2:$G$1505,5,0))/365+(VLOOKUP(IF(C664="Нет",VLOOKUP(A664,Оп17_BYN→USD!$A$2:$C$19,3,0),VLOOKUP((A664-1),Оп17_BYN→USD!$A$2:$C$19,3,0)),$B$2:$G$1505,6,0)-VLOOKUP(B664,$B$2:$G$1505,6,0))/366)</f>
        <v>3.2081101023387122</v>
      </c>
      <c r="F664" s="54">
        <f>COUNTIF(D665:$D$1505,365)</f>
        <v>841</v>
      </c>
      <c r="G664" s="54">
        <f>COUNTIF(D665:$D$1505,366)</f>
        <v>0</v>
      </c>
      <c r="H664" s="50"/>
    </row>
    <row r="665" spans="1:8" x14ac:dyDescent="0.25">
      <c r="A665" s="54">
        <f>COUNTIF($C$3:C665,"Да")</f>
        <v>7</v>
      </c>
      <c r="B665" s="53">
        <f t="shared" si="21"/>
        <v>45766</v>
      </c>
      <c r="C665" s="53" t="str">
        <f>IF(ISERROR(VLOOKUP(B665,Оп17_BYN→USD!$C$3:$C$19,1,0)),"Нет","Да")</f>
        <v>Нет</v>
      </c>
      <c r="D665" s="54">
        <f t="shared" si="20"/>
        <v>365</v>
      </c>
      <c r="E665" s="55">
        <f>('Все выпуски'!$D$4*'Все выпуски'!$D$8)*((VLOOKUP(IF(C665="Нет",VLOOKUP(A665,Оп17_BYN→USD!$A$2:$C$19,3,0),VLOOKUP((A665-1),Оп17_BYN→USD!$A$2:$C$19,3,0)),$B$2:$G$1505,5,0)-VLOOKUP(B665,$B$2:$G$1505,5,0))/365+(VLOOKUP(IF(C665="Нет",VLOOKUP(A665,Оп17_BYN→USD!$A$2:$C$19,3,0),VLOOKUP((A665-1),Оп17_BYN→USD!$A$2:$C$19,3,0)),$B$2:$G$1505,6,0)-VLOOKUP(B665,$B$2:$G$1505,6,0))/366)</f>
        <v>3.2539402466578369</v>
      </c>
      <c r="F665" s="54">
        <f>COUNTIF(D666:$D$1505,365)</f>
        <v>840</v>
      </c>
      <c r="G665" s="54">
        <f>COUNTIF(D666:$D$1505,366)</f>
        <v>0</v>
      </c>
      <c r="H665" s="50"/>
    </row>
    <row r="666" spans="1:8" x14ac:dyDescent="0.25">
      <c r="A666" s="54">
        <f>COUNTIF($C$3:C666,"Да")</f>
        <v>7</v>
      </c>
      <c r="B666" s="53">
        <f t="shared" si="21"/>
        <v>45767</v>
      </c>
      <c r="C666" s="53" t="str">
        <f>IF(ISERROR(VLOOKUP(B666,Оп17_BYN→USD!$C$3:$C$19,1,0)),"Нет","Да")</f>
        <v>Нет</v>
      </c>
      <c r="D666" s="54">
        <f t="shared" si="20"/>
        <v>365</v>
      </c>
      <c r="E666" s="55">
        <f>('Все выпуски'!$D$4*'Все выпуски'!$D$8)*((VLOOKUP(IF(C666="Нет",VLOOKUP(A666,Оп17_BYN→USD!$A$2:$C$19,3,0),VLOOKUP((A666-1),Оп17_BYN→USD!$A$2:$C$19,3,0)),$B$2:$G$1505,5,0)-VLOOKUP(B666,$B$2:$G$1505,5,0))/365+(VLOOKUP(IF(C666="Нет",VLOOKUP(A666,Оп17_BYN→USD!$A$2:$C$19,3,0),VLOOKUP((A666-1),Оп17_BYN→USD!$A$2:$C$19,3,0)),$B$2:$G$1505,6,0)-VLOOKUP(B666,$B$2:$G$1505,6,0))/366)</f>
        <v>3.2997703909769611</v>
      </c>
      <c r="F666" s="54">
        <f>COUNTIF(D667:$D$1505,365)</f>
        <v>839</v>
      </c>
      <c r="G666" s="54">
        <f>COUNTIF(D667:$D$1505,366)</f>
        <v>0</v>
      </c>
      <c r="H666" s="50"/>
    </row>
    <row r="667" spans="1:8" x14ac:dyDescent="0.25">
      <c r="A667" s="54">
        <f>COUNTIF($C$3:C667,"Да")</f>
        <v>7</v>
      </c>
      <c r="B667" s="53">
        <f t="shared" si="21"/>
        <v>45768</v>
      </c>
      <c r="C667" s="53" t="str">
        <f>IF(ISERROR(VLOOKUP(B667,Оп17_BYN→USD!$C$3:$C$19,1,0)),"Нет","Да")</f>
        <v>Нет</v>
      </c>
      <c r="D667" s="54">
        <f t="shared" si="20"/>
        <v>365</v>
      </c>
      <c r="E667" s="55">
        <f>('Все выпуски'!$D$4*'Все выпуски'!$D$8)*((VLOOKUP(IF(C667="Нет",VLOOKUP(A667,Оп17_BYN→USD!$A$2:$C$19,3,0),VLOOKUP((A667-1),Оп17_BYN→USD!$A$2:$C$19,3,0)),$B$2:$G$1505,5,0)-VLOOKUP(B667,$B$2:$G$1505,5,0))/365+(VLOOKUP(IF(C667="Нет",VLOOKUP(A667,Оп17_BYN→USD!$A$2:$C$19,3,0),VLOOKUP((A667-1),Оп17_BYN→USD!$A$2:$C$19,3,0)),$B$2:$G$1505,6,0)-VLOOKUP(B667,$B$2:$G$1505,6,0))/366)</f>
        <v>3.3456005352960858</v>
      </c>
      <c r="F667" s="54">
        <f>COUNTIF(D668:$D$1505,365)</f>
        <v>838</v>
      </c>
      <c r="G667" s="54">
        <f>COUNTIF(D668:$D$1505,366)</f>
        <v>0</v>
      </c>
      <c r="H667" s="50"/>
    </row>
    <row r="668" spans="1:8" x14ac:dyDescent="0.25">
      <c r="A668" s="54">
        <f>COUNTIF($C$3:C668,"Да")</f>
        <v>7</v>
      </c>
      <c r="B668" s="53">
        <f t="shared" si="21"/>
        <v>45769</v>
      </c>
      <c r="C668" s="53" t="str">
        <f>IF(ISERROR(VLOOKUP(B668,Оп17_BYN→USD!$C$3:$C$19,1,0)),"Нет","Да")</f>
        <v>Нет</v>
      </c>
      <c r="D668" s="54">
        <f t="shared" si="20"/>
        <v>365</v>
      </c>
      <c r="E668" s="55">
        <f>('Все выпуски'!$D$4*'Все выпуски'!$D$8)*((VLOOKUP(IF(C668="Нет",VLOOKUP(A668,Оп17_BYN→USD!$A$2:$C$19,3,0),VLOOKUP((A668-1),Оп17_BYN→USD!$A$2:$C$19,3,0)),$B$2:$G$1505,5,0)-VLOOKUP(B668,$B$2:$G$1505,5,0))/365+(VLOOKUP(IF(C668="Нет",VLOOKUP(A668,Оп17_BYN→USD!$A$2:$C$19,3,0),VLOOKUP((A668-1),Оп17_BYN→USD!$A$2:$C$19,3,0)),$B$2:$G$1505,6,0)-VLOOKUP(B668,$B$2:$G$1505,6,0))/366)</f>
        <v>3.3914306796152101</v>
      </c>
      <c r="F668" s="54">
        <f>COUNTIF(D669:$D$1505,365)</f>
        <v>837</v>
      </c>
      <c r="G668" s="54">
        <f>COUNTIF(D669:$D$1505,366)</f>
        <v>0</v>
      </c>
      <c r="H668" s="50"/>
    </row>
    <row r="669" spans="1:8" x14ac:dyDescent="0.25">
      <c r="A669" s="54">
        <f>COUNTIF($C$3:C669,"Да")</f>
        <v>7</v>
      </c>
      <c r="B669" s="53">
        <f t="shared" si="21"/>
        <v>45770</v>
      </c>
      <c r="C669" s="53" t="str">
        <f>IF(ISERROR(VLOOKUP(B669,Оп17_BYN→USD!$C$3:$C$19,1,0)),"Нет","Да")</f>
        <v>Нет</v>
      </c>
      <c r="D669" s="54">
        <f t="shared" si="20"/>
        <v>365</v>
      </c>
      <c r="E669" s="55">
        <f>('Все выпуски'!$D$4*'Все выпуски'!$D$8)*((VLOOKUP(IF(C669="Нет",VLOOKUP(A669,Оп17_BYN→USD!$A$2:$C$19,3,0),VLOOKUP((A669-1),Оп17_BYN→USD!$A$2:$C$19,3,0)),$B$2:$G$1505,5,0)-VLOOKUP(B669,$B$2:$G$1505,5,0))/365+(VLOOKUP(IF(C669="Нет",VLOOKUP(A669,Оп17_BYN→USD!$A$2:$C$19,3,0),VLOOKUP((A669-1),Оп17_BYN→USD!$A$2:$C$19,3,0)),$B$2:$G$1505,6,0)-VLOOKUP(B669,$B$2:$G$1505,6,0))/366)</f>
        <v>3.4372608239343347</v>
      </c>
      <c r="F669" s="54">
        <f>COUNTIF(D670:$D$1505,365)</f>
        <v>836</v>
      </c>
      <c r="G669" s="54">
        <f>COUNTIF(D670:$D$1505,366)</f>
        <v>0</v>
      </c>
      <c r="H669" s="50"/>
    </row>
    <row r="670" spans="1:8" x14ac:dyDescent="0.25">
      <c r="A670" s="54">
        <f>COUNTIF($C$3:C670,"Да")</f>
        <v>7</v>
      </c>
      <c r="B670" s="53">
        <f t="shared" si="21"/>
        <v>45771</v>
      </c>
      <c r="C670" s="53" t="str">
        <f>IF(ISERROR(VLOOKUP(B670,Оп17_BYN→USD!$C$3:$C$19,1,0)),"Нет","Да")</f>
        <v>Нет</v>
      </c>
      <c r="D670" s="54">
        <f t="shared" si="20"/>
        <v>365</v>
      </c>
      <c r="E670" s="55">
        <f>('Все выпуски'!$D$4*'Все выпуски'!$D$8)*((VLOOKUP(IF(C670="Нет",VLOOKUP(A670,Оп17_BYN→USD!$A$2:$C$19,3,0),VLOOKUP((A670-1),Оп17_BYN→USD!$A$2:$C$19,3,0)),$B$2:$G$1505,5,0)-VLOOKUP(B670,$B$2:$G$1505,5,0))/365+(VLOOKUP(IF(C670="Нет",VLOOKUP(A670,Оп17_BYN→USD!$A$2:$C$19,3,0),VLOOKUP((A670-1),Оп17_BYN→USD!$A$2:$C$19,3,0)),$B$2:$G$1505,6,0)-VLOOKUP(B670,$B$2:$G$1505,6,0))/366)</f>
        <v>3.4830909682534594</v>
      </c>
      <c r="F670" s="54">
        <f>COUNTIF(D671:$D$1505,365)</f>
        <v>835</v>
      </c>
      <c r="G670" s="54">
        <f>COUNTIF(D671:$D$1505,366)</f>
        <v>0</v>
      </c>
      <c r="H670" s="50"/>
    </row>
    <row r="671" spans="1:8" x14ac:dyDescent="0.25">
      <c r="A671" s="54">
        <f>COUNTIF($C$3:C671,"Да")</f>
        <v>7</v>
      </c>
      <c r="B671" s="53">
        <f t="shared" si="21"/>
        <v>45772</v>
      </c>
      <c r="C671" s="53" t="str">
        <f>IF(ISERROR(VLOOKUP(B671,Оп17_BYN→USD!$C$3:$C$19,1,0)),"Нет","Да")</f>
        <v>Нет</v>
      </c>
      <c r="D671" s="54">
        <f t="shared" si="20"/>
        <v>365</v>
      </c>
      <c r="E671" s="55">
        <f>('Все выпуски'!$D$4*'Все выпуски'!$D$8)*((VLOOKUP(IF(C671="Нет",VLOOKUP(A671,Оп17_BYN→USD!$A$2:$C$19,3,0),VLOOKUP((A671-1),Оп17_BYN→USD!$A$2:$C$19,3,0)),$B$2:$G$1505,5,0)-VLOOKUP(B671,$B$2:$G$1505,5,0))/365+(VLOOKUP(IF(C671="Нет",VLOOKUP(A671,Оп17_BYN→USD!$A$2:$C$19,3,0),VLOOKUP((A671-1),Оп17_BYN→USD!$A$2:$C$19,3,0)),$B$2:$G$1505,6,0)-VLOOKUP(B671,$B$2:$G$1505,6,0))/366)</f>
        <v>3.5289211125725837</v>
      </c>
      <c r="F671" s="54">
        <f>COUNTIF(D672:$D$1505,365)</f>
        <v>834</v>
      </c>
      <c r="G671" s="54">
        <f>COUNTIF(D672:$D$1505,366)</f>
        <v>0</v>
      </c>
      <c r="H671" s="50"/>
    </row>
    <row r="672" spans="1:8" x14ac:dyDescent="0.25">
      <c r="A672" s="54">
        <f>COUNTIF($C$3:C672,"Да")</f>
        <v>7</v>
      </c>
      <c r="B672" s="53">
        <f t="shared" si="21"/>
        <v>45773</v>
      </c>
      <c r="C672" s="53" t="str">
        <f>IF(ISERROR(VLOOKUP(B672,Оп17_BYN→USD!$C$3:$C$19,1,0)),"Нет","Да")</f>
        <v>Нет</v>
      </c>
      <c r="D672" s="54">
        <f t="shared" si="20"/>
        <v>365</v>
      </c>
      <c r="E672" s="55">
        <f>('Все выпуски'!$D$4*'Все выпуски'!$D$8)*((VLOOKUP(IF(C672="Нет",VLOOKUP(A672,Оп17_BYN→USD!$A$2:$C$19,3,0),VLOOKUP((A672-1),Оп17_BYN→USD!$A$2:$C$19,3,0)),$B$2:$G$1505,5,0)-VLOOKUP(B672,$B$2:$G$1505,5,0))/365+(VLOOKUP(IF(C672="Нет",VLOOKUP(A672,Оп17_BYN→USD!$A$2:$C$19,3,0),VLOOKUP((A672-1),Оп17_BYN→USD!$A$2:$C$19,3,0)),$B$2:$G$1505,6,0)-VLOOKUP(B672,$B$2:$G$1505,6,0))/366)</f>
        <v>3.5747512568917084</v>
      </c>
      <c r="F672" s="54">
        <f>COUNTIF(D673:$D$1505,365)</f>
        <v>833</v>
      </c>
      <c r="G672" s="54">
        <f>COUNTIF(D673:$D$1505,366)</f>
        <v>0</v>
      </c>
      <c r="H672" s="50"/>
    </row>
    <row r="673" spans="1:8" x14ac:dyDescent="0.25">
      <c r="A673" s="54">
        <f>COUNTIF($C$3:C673,"Да")</f>
        <v>7</v>
      </c>
      <c r="B673" s="53">
        <f t="shared" si="21"/>
        <v>45774</v>
      </c>
      <c r="C673" s="53" t="str">
        <f>IF(ISERROR(VLOOKUP(B673,Оп17_BYN→USD!$C$3:$C$19,1,0)),"Нет","Да")</f>
        <v>Нет</v>
      </c>
      <c r="D673" s="54">
        <f t="shared" si="20"/>
        <v>365</v>
      </c>
      <c r="E673" s="55">
        <f>('Все выпуски'!$D$4*'Все выпуски'!$D$8)*((VLOOKUP(IF(C673="Нет",VLOOKUP(A673,Оп17_BYN→USD!$A$2:$C$19,3,0),VLOOKUP((A673-1),Оп17_BYN→USD!$A$2:$C$19,3,0)),$B$2:$G$1505,5,0)-VLOOKUP(B673,$B$2:$G$1505,5,0))/365+(VLOOKUP(IF(C673="Нет",VLOOKUP(A673,Оп17_BYN→USD!$A$2:$C$19,3,0),VLOOKUP((A673-1),Оп17_BYN→USD!$A$2:$C$19,3,0)),$B$2:$G$1505,6,0)-VLOOKUP(B673,$B$2:$G$1505,6,0))/366)</f>
        <v>3.6205814012108326</v>
      </c>
      <c r="F673" s="54">
        <f>COUNTIF(D674:$D$1505,365)</f>
        <v>832</v>
      </c>
      <c r="G673" s="54">
        <f>COUNTIF(D674:$D$1505,366)</f>
        <v>0</v>
      </c>
      <c r="H673" s="50"/>
    </row>
    <row r="674" spans="1:8" x14ac:dyDescent="0.25">
      <c r="A674" s="54">
        <f>COUNTIF($C$3:C674,"Да")</f>
        <v>7</v>
      </c>
      <c r="B674" s="53">
        <f t="shared" si="21"/>
        <v>45775</v>
      </c>
      <c r="C674" s="53" t="str">
        <f>IF(ISERROR(VLOOKUP(B674,Оп17_BYN→USD!$C$3:$C$19,1,0)),"Нет","Да")</f>
        <v>Нет</v>
      </c>
      <c r="D674" s="54">
        <f t="shared" si="20"/>
        <v>365</v>
      </c>
      <c r="E674" s="55">
        <f>('Все выпуски'!$D$4*'Все выпуски'!$D$8)*((VLOOKUP(IF(C674="Нет",VLOOKUP(A674,Оп17_BYN→USD!$A$2:$C$19,3,0),VLOOKUP((A674-1),Оп17_BYN→USD!$A$2:$C$19,3,0)),$B$2:$G$1505,5,0)-VLOOKUP(B674,$B$2:$G$1505,5,0))/365+(VLOOKUP(IF(C674="Нет",VLOOKUP(A674,Оп17_BYN→USD!$A$2:$C$19,3,0),VLOOKUP((A674-1),Оп17_BYN→USD!$A$2:$C$19,3,0)),$B$2:$G$1505,6,0)-VLOOKUP(B674,$B$2:$G$1505,6,0))/366)</f>
        <v>3.6664115455299569</v>
      </c>
      <c r="F674" s="54">
        <f>COUNTIF(D675:$D$1505,365)</f>
        <v>831</v>
      </c>
      <c r="G674" s="54">
        <f>COUNTIF(D675:$D$1505,366)</f>
        <v>0</v>
      </c>
      <c r="H674" s="50"/>
    </row>
    <row r="675" spans="1:8" x14ac:dyDescent="0.25">
      <c r="A675" s="54">
        <f>COUNTIF($C$3:C675,"Да")</f>
        <v>7</v>
      </c>
      <c r="B675" s="53">
        <f t="shared" si="21"/>
        <v>45776</v>
      </c>
      <c r="C675" s="53" t="str">
        <f>IF(ISERROR(VLOOKUP(B675,Оп17_BYN→USD!$C$3:$C$19,1,0)),"Нет","Да")</f>
        <v>Нет</v>
      </c>
      <c r="D675" s="54">
        <f t="shared" si="20"/>
        <v>365</v>
      </c>
      <c r="E675" s="55">
        <f>('Все выпуски'!$D$4*'Все выпуски'!$D$8)*((VLOOKUP(IF(C675="Нет",VLOOKUP(A675,Оп17_BYN→USD!$A$2:$C$19,3,0),VLOOKUP((A675-1),Оп17_BYN→USD!$A$2:$C$19,3,0)),$B$2:$G$1505,5,0)-VLOOKUP(B675,$B$2:$G$1505,5,0))/365+(VLOOKUP(IF(C675="Нет",VLOOKUP(A675,Оп17_BYN→USD!$A$2:$C$19,3,0),VLOOKUP((A675-1),Оп17_BYN→USD!$A$2:$C$19,3,0)),$B$2:$G$1505,6,0)-VLOOKUP(B675,$B$2:$G$1505,6,0))/366)</f>
        <v>3.7122416898490815</v>
      </c>
      <c r="F675" s="54">
        <f>COUNTIF(D676:$D$1505,365)</f>
        <v>830</v>
      </c>
      <c r="G675" s="54">
        <f>COUNTIF(D676:$D$1505,366)</f>
        <v>0</v>
      </c>
      <c r="H675" s="50"/>
    </row>
    <row r="676" spans="1:8" x14ac:dyDescent="0.25">
      <c r="A676" s="54">
        <f>COUNTIF($C$3:C676,"Да")</f>
        <v>7</v>
      </c>
      <c r="B676" s="53">
        <f t="shared" si="21"/>
        <v>45777</v>
      </c>
      <c r="C676" s="53" t="str">
        <f>IF(ISERROR(VLOOKUP(B676,Оп17_BYN→USD!$C$3:$C$19,1,0)),"Нет","Да")</f>
        <v>Нет</v>
      </c>
      <c r="D676" s="54">
        <f t="shared" si="20"/>
        <v>365</v>
      </c>
      <c r="E676" s="55">
        <f>('Все выпуски'!$D$4*'Все выпуски'!$D$8)*((VLOOKUP(IF(C676="Нет",VLOOKUP(A676,Оп17_BYN→USD!$A$2:$C$19,3,0),VLOOKUP((A676-1),Оп17_BYN→USD!$A$2:$C$19,3,0)),$B$2:$G$1505,5,0)-VLOOKUP(B676,$B$2:$G$1505,5,0))/365+(VLOOKUP(IF(C676="Нет",VLOOKUP(A676,Оп17_BYN→USD!$A$2:$C$19,3,0),VLOOKUP((A676-1),Оп17_BYN→USD!$A$2:$C$19,3,0)),$B$2:$G$1505,6,0)-VLOOKUP(B676,$B$2:$G$1505,6,0))/366)</f>
        <v>3.7580718341682058</v>
      </c>
      <c r="F676" s="54">
        <f>COUNTIF(D677:$D$1505,365)</f>
        <v>829</v>
      </c>
      <c r="G676" s="54">
        <f>COUNTIF(D677:$D$1505,366)</f>
        <v>0</v>
      </c>
      <c r="H676" s="50"/>
    </row>
    <row r="677" spans="1:8" x14ac:dyDescent="0.25">
      <c r="A677" s="54">
        <f>COUNTIF($C$3:C677,"Да")</f>
        <v>7</v>
      </c>
      <c r="B677" s="53">
        <f t="shared" si="21"/>
        <v>45778</v>
      </c>
      <c r="C677" s="53" t="str">
        <f>IF(ISERROR(VLOOKUP(B677,Оп17_BYN→USD!$C$3:$C$19,1,0)),"Нет","Да")</f>
        <v>Нет</v>
      </c>
      <c r="D677" s="54">
        <f t="shared" si="20"/>
        <v>365</v>
      </c>
      <c r="E677" s="55">
        <f>('Все выпуски'!$D$4*'Все выпуски'!$D$8)*((VLOOKUP(IF(C677="Нет",VLOOKUP(A677,Оп17_BYN→USD!$A$2:$C$19,3,0),VLOOKUP((A677-1),Оп17_BYN→USD!$A$2:$C$19,3,0)),$B$2:$G$1505,5,0)-VLOOKUP(B677,$B$2:$G$1505,5,0))/365+(VLOOKUP(IF(C677="Нет",VLOOKUP(A677,Оп17_BYN→USD!$A$2:$C$19,3,0),VLOOKUP((A677-1),Оп17_BYN→USD!$A$2:$C$19,3,0)),$B$2:$G$1505,6,0)-VLOOKUP(B677,$B$2:$G$1505,6,0))/366)</f>
        <v>3.8039019784873305</v>
      </c>
      <c r="F677" s="54">
        <f>COUNTIF(D678:$D$1505,365)</f>
        <v>828</v>
      </c>
      <c r="G677" s="54">
        <f>COUNTIF(D678:$D$1505,366)</f>
        <v>0</v>
      </c>
      <c r="H677" s="50"/>
    </row>
    <row r="678" spans="1:8" x14ac:dyDescent="0.25">
      <c r="A678" s="54">
        <f>COUNTIF($C$3:C678,"Да")</f>
        <v>7</v>
      </c>
      <c r="B678" s="53">
        <f t="shared" si="21"/>
        <v>45779</v>
      </c>
      <c r="C678" s="53" t="str">
        <f>IF(ISERROR(VLOOKUP(B678,Оп17_BYN→USD!$C$3:$C$19,1,0)),"Нет","Да")</f>
        <v>Нет</v>
      </c>
      <c r="D678" s="54">
        <f t="shared" si="20"/>
        <v>365</v>
      </c>
      <c r="E678" s="55">
        <f>('Все выпуски'!$D$4*'Все выпуски'!$D$8)*((VLOOKUP(IF(C678="Нет",VLOOKUP(A678,Оп17_BYN→USD!$A$2:$C$19,3,0),VLOOKUP((A678-1),Оп17_BYN→USD!$A$2:$C$19,3,0)),$B$2:$G$1505,5,0)-VLOOKUP(B678,$B$2:$G$1505,5,0))/365+(VLOOKUP(IF(C678="Нет",VLOOKUP(A678,Оп17_BYN→USD!$A$2:$C$19,3,0),VLOOKUP((A678-1),Оп17_BYN→USD!$A$2:$C$19,3,0)),$B$2:$G$1505,6,0)-VLOOKUP(B678,$B$2:$G$1505,6,0))/366)</f>
        <v>3.8497321228064547</v>
      </c>
      <c r="F678" s="54">
        <f>COUNTIF(D679:$D$1505,365)</f>
        <v>827</v>
      </c>
      <c r="G678" s="54">
        <f>COUNTIF(D679:$D$1505,366)</f>
        <v>0</v>
      </c>
      <c r="H678" s="50"/>
    </row>
    <row r="679" spans="1:8" x14ac:dyDescent="0.25">
      <c r="A679" s="54">
        <f>COUNTIF($C$3:C679,"Да")</f>
        <v>7</v>
      </c>
      <c r="B679" s="53">
        <f t="shared" si="21"/>
        <v>45780</v>
      </c>
      <c r="C679" s="53" t="str">
        <f>IF(ISERROR(VLOOKUP(B679,Оп17_BYN→USD!$C$3:$C$19,1,0)),"Нет","Да")</f>
        <v>Нет</v>
      </c>
      <c r="D679" s="54">
        <f t="shared" si="20"/>
        <v>365</v>
      </c>
      <c r="E679" s="55">
        <f>('Все выпуски'!$D$4*'Все выпуски'!$D$8)*((VLOOKUP(IF(C679="Нет",VLOOKUP(A679,Оп17_BYN→USD!$A$2:$C$19,3,0),VLOOKUP((A679-1),Оп17_BYN→USD!$A$2:$C$19,3,0)),$B$2:$G$1505,5,0)-VLOOKUP(B679,$B$2:$G$1505,5,0))/365+(VLOOKUP(IF(C679="Нет",VLOOKUP(A679,Оп17_BYN→USD!$A$2:$C$19,3,0),VLOOKUP((A679-1),Оп17_BYN→USD!$A$2:$C$19,3,0)),$B$2:$G$1505,6,0)-VLOOKUP(B679,$B$2:$G$1505,6,0))/366)</f>
        <v>3.895562267125579</v>
      </c>
      <c r="F679" s="54">
        <f>COUNTIF(D680:$D$1505,365)</f>
        <v>826</v>
      </c>
      <c r="G679" s="54">
        <f>COUNTIF(D680:$D$1505,366)</f>
        <v>0</v>
      </c>
      <c r="H679" s="50"/>
    </row>
    <row r="680" spans="1:8" x14ac:dyDescent="0.25">
      <c r="A680" s="54">
        <f>COUNTIF($C$3:C680,"Да")</f>
        <v>7</v>
      </c>
      <c r="B680" s="53">
        <f t="shared" si="21"/>
        <v>45781</v>
      </c>
      <c r="C680" s="53" t="str">
        <f>IF(ISERROR(VLOOKUP(B680,Оп17_BYN→USD!$C$3:$C$19,1,0)),"Нет","Да")</f>
        <v>Нет</v>
      </c>
      <c r="D680" s="54">
        <f t="shared" si="20"/>
        <v>365</v>
      </c>
      <c r="E680" s="55">
        <f>('Все выпуски'!$D$4*'Все выпуски'!$D$8)*((VLOOKUP(IF(C680="Нет",VLOOKUP(A680,Оп17_BYN→USD!$A$2:$C$19,3,0),VLOOKUP((A680-1),Оп17_BYN→USD!$A$2:$C$19,3,0)),$B$2:$G$1505,5,0)-VLOOKUP(B680,$B$2:$G$1505,5,0))/365+(VLOOKUP(IF(C680="Нет",VLOOKUP(A680,Оп17_BYN→USD!$A$2:$C$19,3,0),VLOOKUP((A680-1),Оп17_BYN→USD!$A$2:$C$19,3,0)),$B$2:$G$1505,6,0)-VLOOKUP(B680,$B$2:$G$1505,6,0))/366)</f>
        <v>3.9413924114447041</v>
      </c>
      <c r="F680" s="54">
        <f>COUNTIF(D681:$D$1505,365)</f>
        <v>825</v>
      </c>
      <c r="G680" s="54">
        <f>COUNTIF(D681:$D$1505,366)</f>
        <v>0</v>
      </c>
      <c r="H680" s="50"/>
    </row>
    <row r="681" spans="1:8" x14ac:dyDescent="0.25">
      <c r="A681" s="54">
        <f>COUNTIF($C$3:C681,"Да")</f>
        <v>7</v>
      </c>
      <c r="B681" s="53">
        <f t="shared" si="21"/>
        <v>45782</v>
      </c>
      <c r="C681" s="53" t="str">
        <f>IF(ISERROR(VLOOKUP(B681,Оп17_BYN→USD!$C$3:$C$19,1,0)),"Нет","Да")</f>
        <v>Нет</v>
      </c>
      <c r="D681" s="54">
        <f t="shared" si="20"/>
        <v>365</v>
      </c>
      <c r="E681" s="55">
        <f>('Все выпуски'!$D$4*'Все выпуски'!$D$8)*((VLOOKUP(IF(C681="Нет",VLOOKUP(A681,Оп17_BYN→USD!$A$2:$C$19,3,0),VLOOKUP((A681-1),Оп17_BYN→USD!$A$2:$C$19,3,0)),$B$2:$G$1505,5,0)-VLOOKUP(B681,$B$2:$G$1505,5,0))/365+(VLOOKUP(IF(C681="Нет",VLOOKUP(A681,Оп17_BYN→USD!$A$2:$C$19,3,0),VLOOKUP((A681-1),Оп17_BYN→USD!$A$2:$C$19,3,0)),$B$2:$G$1505,6,0)-VLOOKUP(B681,$B$2:$G$1505,6,0))/366)</f>
        <v>3.9872225557638283</v>
      </c>
      <c r="F681" s="54">
        <f>COUNTIF(D682:$D$1505,365)</f>
        <v>824</v>
      </c>
      <c r="G681" s="54">
        <f>COUNTIF(D682:$D$1505,366)</f>
        <v>0</v>
      </c>
      <c r="H681" s="50"/>
    </row>
    <row r="682" spans="1:8" x14ac:dyDescent="0.25">
      <c r="A682" s="54">
        <f>COUNTIF($C$3:C682,"Да")</f>
        <v>7</v>
      </c>
      <c r="B682" s="53">
        <f t="shared" si="21"/>
        <v>45783</v>
      </c>
      <c r="C682" s="53" t="str">
        <f>IF(ISERROR(VLOOKUP(B682,Оп17_BYN→USD!$C$3:$C$19,1,0)),"Нет","Да")</f>
        <v>Нет</v>
      </c>
      <c r="D682" s="54">
        <f t="shared" si="20"/>
        <v>365</v>
      </c>
      <c r="E682" s="55">
        <f>('Все выпуски'!$D$4*'Все выпуски'!$D$8)*((VLOOKUP(IF(C682="Нет",VLOOKUP(A682,Оп17_BYN→USD!$A$2:$C$19,3,0),VLOOKUP((A682-1),Оп17_BYN→USD!$A$2:$C$19,3,0)),$B$2:$G$1505,5,0)-VLOOKUP(B682,$B$2:$G$1505,5,0))/365+(VLOOKUP(IF(C682="Нет",VLOOKUP(A682,Оп17_BYN→USD!$A$2:$C$19,3,0),VLOOKUP((A682-1),Оп17_BYN→USD!$A$2:$C$19,3,0)),$B$2:$G$1505,6,0)-VLOOKUP(B682,$B$2:$G$1505,6,0))/366)</f>
        <v>4.033052700082953</v>
      </c>
      <c r="F682" s="54">
        <f>COUNTIF(D683:$D$1505,365)</f>
        <v>823</v>
      </c>
      <c r="G682" s="54">
        <f>COUNTIF(D683:$D$1505,366)</f>
        <v>0</v>
      </c>
      <c r="H682" s="50"/>
    </row>
    <row r="683" spans="1:8" x14ac:dyDescent="0.25">
      <c r="A683" s="54">
        <f>COUNTIF($C$3:C683,"Да")</f>
        <v>8</v>
      </c>
      <c r="B683" s="53">
        <f t="shared" si="21"/>
        <v>45784</v>
      </c>
      <c r="C683" s="53" t="str">
        <f>IF(ISERROR(VLOOKUP(B683,Оп17_BYN→USD!$C$3:$C$19,1,0)),"Нет","Да")</f>
        <v>Да</v>
      </c>
      <c r="D683" s="54">
        <f t="shared" si="20"/>
        <v>365</v>
      </c>
      <c r="E683" s="55">
        <f>('Все выпуски'!$D$4*'Все выпуски'!$D$8)*((VLOOKUP(IF(C683="Нет",VLOOKUP(A683,Оп17_BYN→USD!$A$2:$C$19,3,0),VLOOKUP((A683-1),Оп17_BYN→USD!$A$2:$C$19,3,0)),$B$2:$G$1505,5,0)-VLOOKUP(B683,$B$2:$G$1505,5,0))/365+(VLOOKUP(IF(C683="Нет",VLOOKUP(A683,Оп17_BYN→USD!$A$2:$C$19,3,0),VLOOKUP((A683-1),Оп17_BYN→USD!$A$2:$C$19,3,0)),$B$2:$G$1505,6,0)-VLOOKUP(B683,$B$2:$G$1505,6,0))/366)</f>
        <v>4.0788828444020773</v>
      </c>
      <c r="F683" s="54">
        <f>COUNTIF(D684:$D$1505,365)</f>
        <v>822</v>
      </c>
      <c r="G683" s="54">
        <f>COUNTIF(D684:$D$1505,366)</f>
        <v>0</v>
      </c>
      <c r="H683" s="50"/>
    </row>
    <row r="684" spans="1:8" x14ac:dyDescent="0.25">
      <c r="A684" s="54">
        <f>COUNTIF($C$3:C684,"Да")</f>
        <v>8</v>
      </c>
      <c r="B684" s="53">
        <f t="shared" si="21"/>
        <v>45785</v>
      </c>
      <c r="C684" s="53" t="str">
        <f>IF(ISERROR(VLOOKUP(B684,Оп17_BYN→USD!$C$3:$C$19,1,0)),"Нет","Да")</f>
        <v>Нет</v>
      </c>
      <c r="D684" s="54">
        <f t="shared" si="20"/>
        <v>365</v>
      </c>
      <c r="E684" s="55">
        <f>('Все выпуски'!$D$4*'Все выпуски'!$D$8)*((VLOOKUP(IF(C684="Нет",VLOOKUP(A684,Оп17_BYN→USD!$A$2:$C$19,3,0),VLOOKUP((A684-1),Оп17_BYN→USD!$A$2:$C$19,3,0)),$B$2:$G$1505,5,0)-VLOOKUP(B684,$B$2:$G$1505,5,0))/365+(VLOOKUP(IF(C684="Нет",VLOOKUP(A684,Оп17_BYN→USD!$A$2:$C$19,3,0),VLOOKUP((A684-1),Оп17_BYN→USD!$A$2:$C$19,3,0)),$B$2:$G$1505,6,0)-VLOOKUP(B684,$B$2:$G$1505,6,0))/366)</f>
        <v>4.5830144319124466E-2</v>
      </c>
      <c r="F684" s="54">
        <f>COUNTIF(D685:$D$1505,365)</f>
        <v>821</v>
      </c>
      <c r="G684" s="54">
        <f>COUNTIF(D685:$D$1505,366)</f>
        <v>0</v>
      </c>
      <c r="H684" s="50"/>
    </row>
    <row r="685" spans="1:8" x14ac:dyDescent="0.25">
      <c r="A685" s="54">
        <f>COUNTIF($C$3:C685,"Да")</f>
        <v>8</v>
      </c>
      <c r="B685" s="53">
        <f t="shared" si="21"/>
        <v>45786</v>
      </c>
      <c r="C685" s="53" t="str">
        <f>IF(ISERROR(VLOOKUP(B685,Оп17_BYN→USD!$C$3:$C$19,1,0)),"Нет","Да")</f>
        <v>Нет</v>
      </c>
      <c r="D685" s="54">
        <f t="shared" si="20"/>
        <v>365</v>
      </c>
      <c r="E685" s="55">
        <f>('Все выпуски'!$D$4*'Все выпуски'!$D$8)*((VLOOKUP(IF(C685="Нет",VLOOKUP(A685,Оп17_BYN→USD!$A$2:$C$19,3,0),VLOOKUP((A685-1),Оп17_BYN→USD!$A$2:$C$19,3,0)),$B$2:$G$1505,5,0)-VLOOKUP(B685,$B$2:$G$1505,5,0))/365+(VLOOKUP(IF(C685="Нет",VLOOKUP(A685,Оп17_BYN→USD!$A$2:$C$19,3,0),VLOOKUP((A685-1),Оп17_BYN→USD!$A$2:$C$19,3,0)),$B$2:$G$1505,6,0)-VLOOKUP(B685,$B$2:$G$1505,6,0))/366)</f>
        <v>9.1660288638248932E-2</v>
      </c>
      <c r="F685" s="54">
        <f>COUNTIF(D686:$D$1505,365)</f>
        <v>820</v>
      </c>
      <c r="G685" s="54">
        <f>COUNTIF(D686:$D$1505,366)</f>
        <v>0</v>
      </c>
      <c r="H685" s="50"/>
    </row>
    <row r="686" spans="1:8" x14ac:dyDescent="0.25">
      <c r="A686" s="54">
        <f>COUNTIF($C$3:C686,"Да")</f>
        <v>8</v>
      </c>
      <c r="B686" s="53">
        <f t="shared" si="21"/>
        <v>45787</v>
      </c>
      <c r="C686" s="53" t="str">
        <f>IF(ISERROR(VLOOKUP(B686,Оп17_BYN→USD!$C$3:$C$19,1,0)),"Нет","Да")</f>
        <v>Нет</v>
      </c>
      <c r="D686" s="54">
        <f t="shared" si="20"/>
        <v>365</v>
      </c>
      <c r="E686" s="55">
        <f>('Все выпуски'!$D$4*'Все выпуски'!$D$8)*((VLOOKUP(IF(C686="Нет",VLOOKUP(A686,Оп17_BYN→USD!$A$2:$C$19,3,0),VLOOKUP((A686-1),Оп17_BYN→USD!$A$2:$C$19,3,0)),$B$2:$G$1505,5,0)-VLOOKUP(B686,$B$2:$G$1505,5,0))/365+(VLOOKUP(IF(C686="Нет",VLOOKUP(A686,Оп17_BYN→USD!$A$2:$C$19,3,0),VLOOKUP((A686-1),Оп17_BYN→USD!$A$2:$C$19,3,0)),$B$2:$G$1505,6,0)-VLOOKUP(B686,$B$2:$G$1505,6,0))/366)</f>
        <v>0.13749043295737337</v>
      </c>
      <c r="F686" s="54">
        <f>COUNTIF(D687:$D$1505,365)</f>
        <v>819</v>
      </c>
      <c r="G686" s="54">
        <f>COUNTIF(D687:$D$1505,366)</f>
        <v>0</v>
      </c>
      <c r="H686" s="50"/>
    </row>
    <row r="687" spans="1:8" x14ac:dyDescent="0.25">
      <c r="A687" s="54">
        <f>COUNTIF($C$3:C687,"Да")</f>
        <v>8</v>
      </c>
      <c r="B687" s="53">
        <f t="shared" si="21"/>
        <v>45788</v>
      </c>
      <c r="C687" s="53" t="str">
        <f>IF(ISERROR(VLOOKUP(B687,Оп17_BYN→USD!$C$3:$C$19,1,0)),"Нет","Да")</f>
        <v>Нет</v>
      </c>
      <c r="D687" s="54">
        <f t="shared" si="20"/>
        <v>365</v>
      </c>
      <c r="E687" s="55">
        <f>('Все выпуски'!$D$4*'Все выпуски'!$D$8)*((VLOOKUP(IF(C687="Нет",VLOOKUP(A687,Оп17_BYN→USD!$A$2:$C$19,3,0),VLOOKUP((A687-1),Оп17_BYN→USD!$A$2:$C$19,3,0)),$B$2:$G$1505,5,0)-VLOOKUP(B687,$B$2:$G$1505,5,0))/365+(VLOOKUP(IF(C687="Нет",VLOOKUP(A687,Оп17_BYN→USD!$A$2:$C$19,3,0),VLOOKUP((A687-1),Оп17_BYN→USD!$A$2:$C$19,3,0)),$B$2:$G$1505,6,0)-VLOOKUP(B687,$B$2:$G$1505,6,0))/366)</f>
        <v>0.18332057727649786</v>
      </c>
      <c r="F687" s="54">
        <f>COUNTIF(D688:$D$1505,365)</f>
        <v>818</v>
      </c>
      <c r="G687" s="54">
        <f>COUNTIF(D688:$D$1505,366)</f>
        <v>0</v>
      </c>
      <c r="H687" s="50"/>
    </row>
    <row r="688" spans="1:8" x14ac:dyDescent="0.25">
      <c r="A688" s="54">
        <f>COUNTIF($C$3:C688,"Да")</f>
        <v>8</v>
      </c>
      <c r="B688" s="53">
        <f t="shared" si="21"/>
        <v>45789</v>
      </c>
      <c r="C688" s="53" t="str">
        <f>IF(ISERROR(VLOOKUP(B688,Оп17_BYN→USD!$C$3:$C$19,1,0)),"Нет","Да")</f>
        <v>Нет</v>
      </c>
      <c r="D688" s="54">
        <f t="shared" si="20"/>
        <v>365</v>
      </c>
      <c r="E688" s="55">
        <f>('Все выпуски'!$D$4*'Все выпуски'!$D$8)*((VLOOKUP(IF(C688="Нет",VLOOKUP(A688,Оп17_BYN→USD!$A$2:$C$19,3,0),VLOOKUP((A688-1),Оп17_BYN→USD!$A$2:$C$19,3,0)),$B$2:$G$1505,5,0)-VLOOKUP(B688,$B$2:$G$1505,5,0))/365+(VLOOKUP(IF(C688="Нет",VLOOKUP(A688,Оп17_BYN→USD!$A$2:$C$19,3,0),VLOOKUP((A688-1),Оп17_BYN→USD!$A$2:$C$19,3,0)),$B$2:$G$1505,6,0)-VLOOKUP(B688,$B$2:$G$1505,6,0))/366)</f>
        <v>0.2291507215956223</v>
      </c>
      <c r="F688" s="54">
        <f>COUNTIF(D689:$D$1505,365)</f>
        <v>817</v>
      </c>
      <c r="G688" s="54">
        <f>COUNTIF(D689:$D$1505,366)</f>
        <v>0</v>
      </c>
      <c r="H688" s="50"/>
    </row>
    <row r="689" spans="1:8" x14ac:dyDescent="0.25">
      <c r="A689" s="54">
        <f>COUNTIF($C$3:C689,"Да")</f>
        <v>8</v>
      </c>
      <c r="B689" s="53">
        <f t="shared" si="21"/>
        <v>45790</v>
      </c>
      <c r="C689" s="53" t="str">
        <f>IF(ISERROR(VLOOKUP(B689,Оп17_BYN→USD!$C$3:$C$19,1,0)),"Нет","Да")</f>
        <v>Нет</v>
      </c>
      <c r="D689" s="54">
        <f t="shared" si="20"/>
        <v>365</v>
      </c>
      <c r="E689" s="55">
        <f>('Все выпуски'!$D$4*'Все выпуски'!$D$8)*((VLOOKUP(IF(C689="Нет",VLOOKUP(A689,Оп17_BYN→USD!$A$2:$C$19,3,0),VLOOKUP((A689-1),Оп17_BYN→USD!$A$2:$C$19,3,0)),$B$2:$G$1505,5,0)-VLOOKUP(B689,$B$2:$G$1505,5,0))/365+(VLOOKUP(IF(C689="Нет",VLOOKUP(A689,Оп17_BYN→USD!$A$2:$C$19,3,0),VLOOKUP((A689-1),Оп17_BYN→USD!$A$2:$C$19,3,0)),$B$2:$G$1505,6,0)-VLOOKUP(B689,$B$2:$G$1505,6,0))/366)</f>
        <v>0.27498086591474674</v>
      </c>
      <c r="F689" s="54">
        <f>COUNTIF(D690:$D$1505,365)</f>
        <v>816</v>
      </c>
      <c r="G689" s="54">
        <f>COUNTIF(D690:$D$1505,366)</f>
        <v>0</v>
      </c>
      <c r="H689" s="50"/>
    </row>
    <row r="690" spans="1:8" x14ac:dyDescent="0.25">
      <c r="A690" s="54">
        <f>COUNTIF($C$3:C690,"Да")</f>
        <v>8</v>
      </c>
      <c r="B690" s="53">
        <f t="shared" si="21"/>
        <v>45791</v>
      </c>
      <c r="C690" s="53" t="str">
        <f>IF(ISERROR(VLOOKUP(B690,Оп17_BYN→USD!$C$3:$C$19,1,0)),"Нет","Да")</f>
        <v>Нет</v>
      </c>
      <c r="D690" s="54">
        <f t="shared" si="20"/>
        <v>365</v>
      </c>
      <c r="E690" s="55">
        <f>('Все выпуски'!$D$4*'Все выпуски'!$D$8)*((VLOOKUP(IF(C690="Нет",VLOOKUP(A690,Оп17_BYN→USD!$A$2:$C$19,3,0),VLOOKUP((A690-1),Оп17_BYN→USD!$A$2:$C$19,3,0)),$B$2:$G$1505,5,0)-VLOOKUP(B690,$B$2:$G$1505,5,0))/365+(VLOOKUP(IF(C690="Нет",VLOOKUP(A690,Оп17_BYN→USD!$A$2:$C$19,3,0),VLOOKUP((A690-1),Оп17_BYN→USD!$A$2:$C$19,3,0)),$B$2:$G$1505,6,0)-VLOOKUP(B690,$B$2:$G$1505,6,0))/366)</f>
        <v>0.32081101023387126</v>
      </c>
      <c r="F690" s="54">
        <f>COUNTIF(D691:$D$1505,365)</f>
        <v>815</v>
      </c>
      <c r="G690" s="54">
        <f>COUNTIF(D691:$D$1505,366)</f>
        <v>0</v>
      </c>
      <c r="H690" s="50"/>
    </row>
    <row r="691" spans="1:8" x14ac:dyDescent="0.25">
      <c r="A691" s="54">
        <f>COUNTIF($C$3:C691,"Да")</f>
        <v>8</v>
      </c>
      <c r="B691" s="53">
        <f t="shared" si="21"/>
        <v>45792</v>
      </c>
      <c r="C691" s="53" t="str">
        <f>IF(ISERROR(VLOOKUP(B691,Оп17_BYN→USD!$C$3:$C$19,1,0)),"Нет","Да")</f>
        <v>Нет</v>
      </c>
      <c r="D691" s="54">
        <f t="shared" si="20"/>
        <v>365</v>
      </c>
      <c r="E691" s="55">
        <f>('Все выпуски'!$D$4*'Все выпуски'!$D$8)*((VLOOKUP(IF(C691="Нет",VLOOKUP(A691,Оп17_BYN→USD!$A$2:$C$19,3,0),VLOOKUP((A691-1),Оп17_BYN→USD!$A$2:$C$19,3,0)),$B$2:$G$1505,5,0)-VLOOKUP(B691,$B$2:$G$1505,5,0))/365+(VLOOKUP(IF(C691="Нет",VLOOKUP(A691,Оп17_BYN→USD!$A$2:$C$19,3,0),VLOOKUP((A691-1),Оп17_BYN→USD!$A$2:$C$19,3,0)),$B$2:$G$1505,6,0)-VLOOKUP(B691,$B$2:$G$1505,6,0))/366)</f>
        <v>0.36664115455299573</v>
      </c>
      <c r="F691" s="54">
        <f>COUNTIF(D692:$D$1505,365)</f>
        <v>814</v>
      </c>
      <c r="G691" s="54">
        <f>COUNTIF(D692:$D$1505,366)</f>
        <v>0</v>
      </c>
      <c r="H691" s="50"/>
    </row>
    <row r="692" spans="1:8" x14ac:dyDescent="0.25">
      <c r="A692" s="54">
        <f>COUNTIF($C$3:C692,"Да")</f>
        <v>8</v>
      </c>
      <c r="B692" s="53">
        <f t="shared" si="21"/>
        <v>45793</v>
      </c>
      <c r="C692" s="53" t="str">
        <f>IF(ISERROR(VLOOKUP(B692,Оп17_BYN→USD!$C$3:$C$19,1,0)),"Нет","Да")</f>
        <v>Нет</v>
      </c>
      <c r="D692" s="54">
        <f t="shared" si="20"/>
        <v>365</v>
      </c>
      <c r="E692" s="55">
        <f>('Все выпуски'!$D$4*'Все выпуски'!$D$8)*((VLOOKUP(IF(C692="Нет",VLOOKUP(A692,Оп17_BYN→USD!$A$2:$C$19,3,0),VLOOKUP((A692-1),Оп17_BYN→USD!$A$2:$C$19,3,0)),$B$2:$G$1505,5,0)-VLOOKUP(B692,$B$2:$G$1505,5,0))/365+(VLOOKUP(IF(C692="Нет",VLOOKUP(A692,Оп17_BYN→USD!$A$2:$C$19,3,0),VLOOKUP((A692-1),Оп17_BYN→USD!$A$2:$C$19,3,0)),$B$2:$G$1505,6,0)-VLOOKUP(B692,$B$2:$G$1505,6,0))/366)</f>
        <v>0.41247129887212014</v>
      </c>
      <c r="F692" s="54">
        <f>COUNTIF(D693:$D$1505,365)</f>
        <v>813</v>
      </c>
      <c r="G692" s="54">
        <f>COUNTIF(D693:$D$1505,366)</f>
        <v>0</v>
      </c>
      <c r="H692" s="50"/>
    </row>
    <row r="693" spans="1:8" x14ac:dyDescent="0.25">
      <c r="A693" s="54">
        <f>COUNTIF($C$3:C693,"Да")</f>
        <v>8</v>
      </c>
      <c r="B693" s="53">
        <f t="shared" si="21"/>
        <v>45794</v>
      </c>
      <c r="C693" s="53" t="str">
        <f>IF(ISERROR(VLOOKUP(B693,Оп17_BYN→USD!$C$3:$C$19,1,0)),"Нет","Да")</f>
        <v>Нет</v>
      </c>
      <c r="D693" s="54">
        <f t="shared" si="20"/>
        <v>365</v>
      </c>
      <c r="E693" s="55">
        <f>('Все выпуски'!$D$4*'Все выпуски'!$D$8)*((VLOOKUP(IF(C693="Нет",VLOOKUP(A693,Оп17_BYN→USD!$A$2:$C$19,3,0),VLOOKUP((A693-1),Оп17_BYN→USD!$A$2:$C$19,3,0)),$B$2:$G$1505,5,0)-VLOOKUP(B693,$B$2:$G$1505,5,0))/365+(VLOOKUP(IF(C693="Нет",VLOOKUP(A693,Оп17_BYN→USD!$A$2:$C$19,3,0),VLOOKUP((A693-1),Оп17_BYN→USD!$A$2:$C$19,3,0)),$B$2:$G$1505,6,0)-VLOOKUP(B693,$B$2:$G$1505,6,0))/366)</f>
        <v>0.45830144319124461</v>
      </c>
      <c r="F693" s="54">
        <f>COUNTIF(D694:$D$1505,365)</f>
        <v>812</v>
      </c>
      <c r="G693" s="54">
        <f>COUNTIF(D694:$D$1505,366)</f>
        <v>0</v>
      </c>
      <c r="H693" s="50"/>
    </row>
    <row r="694" spans="1:8" x14ac:dyDescent="0.25">
      <c r="A694" s="54">
        <f>COUNTIF($C$3:C694,"Да")</f>
        <v>8</v>
      </c>
      <c r="B694" s="53">
        <f t="shared" si="21"/>
        <v>45795</v>
      </c>
      <c r="C694" s="53" t="str">
        <f>IF(ISERROR(VLOOKUP(B694,Оп17_BYN→USD!$C$3:$C$19,1,0)),"Нет","Да")</f>
        <v>Нет</v>
      </c>
      <c r="D694" s="54">
        <f t="shared" si="20"/>
        <v>365</v>
      </c>
      <c r="E694" s="55">
        <f>('Все выпуски'!$D$4*'Все выпуски'!$D$8)*((VLOOKUP(IF(C694="Нет",VLOOKUP(A694,Оп17_BYN→USD!$A$2:$C$19,3,0),VLOOKUP((A694-1),Оп17_BYN→USD!$A$2:$C$19,3,0)),$B$2:$G$1505,5,0)-VLOOKUP(B694,$B$2:$G$1505,5,0))/365+(VLOOKUP(IF(C694="Нет",VLOOKUP(A694,Оп17_BYN→USD!$A$2:$C$19,3,0),VLOOKUP((A694-1),Оп17_BYN→USD!$A$2:$C$19,3,0)),$B$2:$G$1505,6,0)-VLOOKUP(B694,$B$2:$G$1505,6,0))/366)</f>
        <v>0.50413158751036913</v>
      </c>
      <c r="F694" s="54">
        <f>COUNTIF(D695:$D$1505,365)</f>
        <v>811</v>
      </c>
      <c r="G694" s="54">
        <f>COUNTIF(D695:$D$1505,366)</f>
        <v>0</v>
      </c>
      <c r="H694" s="50"/>
    </row>
    <row r="695" spans="1:8" x14ac:dyDescent="0.25">
      <c r="A695" s="54">
        <f>COUNTIF($C$3:C695,"Да")</f>
        <v>8</v>
      </c>
      <c r="B695" s="53">
        <f t="shared" si="21"/>
        <v>45796</v>
      </c>
      <c r="C695" s="53" t="str">
        <f>IF(ISERROR(VLOOKUP(B695,Оп17_BYN→USD!$C$3:$C$19,1,0)),"Нет","Да")</f>
        <v>Нет</v>
      </c>
      <c r="D695" s="54">
        <f t="shared" si="20"/>
        <v>365</v>
      </c>
      <c r="E695" s="55">
        <f>('Все выпуски'!$D$4*'Все выпуски'!$D$8)*((VLOOKUP(IF(C695="Нет",VLOOKUP(A695,Оп17_BYN→USD!$A$2:$C$19,3,0),VLOOKUP((A695-1),Оп17_BYN→USD!$A$2:$C$19,3,0)),$B$2:$G$1505,5,0)-VLOOKUP(B695,$B$2:$G$1505,5,0))/365+(VLOOKUP(IF(C695="Нет",VLOOKUP(A695,Оп17_BYN→USD!$A$2:$C$19,3,0),VLOOKUP((A695-1),Оп17_BYN→USD!$A$2:$C$19,3,0)),$B$2:$G$1505,6,0)-VLOOKUP(B695,$B$2:$G$1505,6,0))/366)</f>
        <v>0.54996173182949348</v>
      </c>
      <c r="F695" s="54">
        <f>COUNTIF(D696:$D$1505,365)</f>
        <v>810</v>
      </c>
      <c r="G695" s="54">
        <f>COUNTIF(D696:$D$1505,366)</f>
        <v>0</v>
      </c>
      <c r="H695" s="50"/>
    </row>
    <row r="696" spans="1:8" x14ac:dyDescent="0.25">
      <c r="A696" s="54">
        <f>COUNTIF($C$3:C696,"Да")</f>
        <v>8</v>
      </c>
      <c r="B696" s="53">
        <f t="shared" si="21"/>
        <v>45797</v>
      </c>
      <c r="C696" s="53" t="str">
        <f>IF(ISERROR(VLOOKUP(B696,Оп17_BYN→USD!$C$3:$C$19,1,0)),"Нет","Да")</f>
        <v>Нет</v>
      </c>
      <c r="D696" s="54">
        <f t="shared" si="20"/>
        <v>365</v>
      </c>
      <c r="E696" s="55">
        <f>('Все выпуски'!$D$4*'Все выпуски'!$D$8)*((VLOOKUP(IF(C696="Нет",VLOOKUP(A696,Оп17_BYN→USD!$A$2:$C$19,3,0),VLOOKUP((A696-1),Оп17_BYN→USD!$A$2:$C$19,3,0)),$B$2:$G$1505,5,0)-VLOOKUP(B696,$B$2:$G$1505,5,0))/365+(VLOOKUP(IF(C696="Нет",VLOOKUP(A696,Оп17_BYN→USD!$A$2:$C$19,3,0),VLOOKUP((A696-1),Оп17_BYN→USD!$A$2:$C$19,3,0)),$B$2:$G$1505,6,0)-VLOOKUP(B696,$B$2:$G$1505,6,0))/366)</f>
        <v>0.59579187614861806</v>
      </c>
      <c r="F696" s="54">
        <f>COUNTIF(D697:$D$1505,365)</f>
        <v>809</v>
      </c>
      <c r="G696" s="54">
        <f>COUNTIF(D697:$D$1505,366)</f>
        <v>0</v>
      </c>
      <c r="H696" s="50"/>
    </row>
    <row r="697" spans="1:8" x14ac:dyDescent="0.25">
      <c r="A697" s="54">
        <f>COUNTIF($C$3:C697,"Да")</f>
        <v>8</v>
      </c>
      <c r="B697" s="53">
        <f t="shared" si="21"/>
        <v>45798</v>
      </c>
      <c r="C697" s="53" t="str">
        <f>IF(ISERROR(VLOOKUP(B697,Оп17_BYN→USD!$C$3:$C$19,1,0)),"Нет","Да")</f>
        <v>Нет</v>
      </c>
      <c r="D697" s="54">
        <f t="shared" si="20"/>
        <v>365</v>
      </c>
      <c r="E697" s="55">
        <f>('Все выпуски'!$D$4*'Все выпуски'!$D$8)*((VLOOKUP(IF(C697="Нет",VLOOKUP(A697,Оп17_BYN→USD!$A$2:$C$19,3,0),VLOOKUP((A697-1),Оп17_BYN→USD!$A$2:$C$19,3,0)),$B$2:$G$1505,5,0)-VLOOKUP(B697,$B$2:$G$1505,5,0))/365+(VLOOKUP(IF(C697="Нет",VLOOKUP(A697,Оп17_BYN→USD!$A$2:$C$19,3,0),VLOOKUP((A697-1),Оп17_BYN→USD!$A$2:$C$19,3,0)),$B$2:$G$1505,6,0)-VLOOKUP(B697,$B$2:$G$1505,6,0))/366)</f>
        <v>0.64162202046774253</v>
      </c>
      <c r="F697" s="54">
        <f>COUNTIF(D698:$D$1505,365)</f>
        <v>808</v>
      </c>
      <c r="G697" s="54">
        <f>COUNTIF(D698:$D$1505,366)</f>
        <v>0</v>
      </c>
      <c r="H697" s="50"/>
    </row>
    <row r="698" spans="1:8" x14ac:dyDescent="0.25">
      <c r="A698" s="54">
        <f>COUNTIF($C$3:C698,"Да")</f>
        <v>8</v>
      </c>
      <c r="B698" s="53">
        <f t="shared" si="21"/>
        <v>45799</v>
      </c>
      <c r="C698" s="53" t="str">
        <f>IF(ISERROR(VLOOKUP(B698,Оп17_BYN→USD!$C$3:$C$19,1,0)),"Нет","Да")</f>
        <v>Нет</v>
      </c>
      <c r="D698" s="54">
        <f t="shared" si="20"/>
        <v>365</v>
      </c>
      <c r="E698" s="55">
        <f>('Все выпуски'!$D$4*'Все выпуски'!$D$8)*((VLOOKUP(IF(C698="Нет",VLOOKUP(A698,Оп17_BYN→USD!$A$2:$C$19,3,0),VLOOKUP((A698-1),Оп17_BYN→USD!$A$2:$C$19,3,0)),$B$2:$G$1505,5,0)-VLOOKUP(B698,$B$2:$G$1505,5,0))/365+(VLOOKUP(IF(C698="Нет",VLOOKUP(A698,Оп17_BYN→USD!$A$2:$C$19,3,0),VLOOKUP((A698-1),Оп17_BYN→USD!$A$2:$C$19,3,0)),$B$2:$G$1505,6,0)-VLOOKUP(B698,$B$2:$G$1505,6,0))/366)</f>
        <v>0.68745216478686688</v>
      </c>
      <c r="F698" s="54">
        <f>COUNTIF(D699:$D$1505,365)</f>
        <v>807</v>
      </c>
      <c r="G698" s="54">
        <f>COUNTIF(D699:$D$1505,366)</f>
        <v>0</v>
      </c>
      <c r="H698" s="50"/>
    </row>
    <row r="699" spans="1:8" x14ac:dyDescent="0.25">
      <c r="A699" s="54">
        <f>COUNTIF($C$3:C699,"Да")</f>
        <v>8</v>
      </c>
      <c r="B699" s="53">
        <f t="shared" si="21"/>
        <v>45800</v>
      </c>
      <c r="C699" s="53" t="str">
        <f>IF(ISERROR(VLOOKUP(B699,Оп17_BYN→USD!$C$3:$C$19,1,0)),"Нет","Да")</f>
        <v>Нет</v>
      </c>
      <c r="D699" s="54">
        <f t="shared" si="20"/>
        <v>365</v>
      </c>
      <c r="E699" s="55">
        <f>('Все выпуски'!$D$4*'Все выпуски'!$D$8)*((VLOOKUP(IF(C699="Нет",VLOOKUP(A699,Оп17_BYN→USD!$A$2:$C$19,3,0),VLOOKUP((A699-1),Оп17_BYN→USD!$A$2:$C$19,3,0)),$B$2:$G$1505,5,0)-VLOOKUP(B699,$B$2:$G$1505,5,0))/365+(VLOOKUP(IF(C699="Нет",VLOOKUP(A699,Оп17_BYN→USD!$A$2:$C$19,3,0),VLOOKUP((A699-1),Оп17_BYN→USD!$A$2:$C$19,3,0)),$B$2:$G$1505,6,0)-VLOOKUP(B699,$B$2:$G$1505,6,0))/366)</f>
        <v>0.73328230910599146</v>
      </c>
      <c r="F699" s="54">
        <f>COUNTIF(D700:$D$1505,365)</f>
        <v>806</v>
      </c>
      <c r="G699" s="54">
        <f>COUNTIF(D700:$D$1505,366)</f>
        <v>0</v>
      </c>
      <c r="H699" s="50"/>
    </row>
    <row r="700" spans="1:8" x14ac:dyDescent="0.25">
      <c r="A700" s="54">
        <f>COUNTIF($C$3:C700,"Да")</f>
        <v>8</v>
      </c>
      <c r="B700" s="53">
        <f t="shared" si="21"/>
        <v>45801</v>
      </c>
      <c r="C700" s="53" t="str">
        <f>IF(ISERROR(VLOOKUP(B700,Оп17_BYN→USD!$C$3:$C$19,1,0)),"Нет","Да")</f>
        <v>Нет</v>
      </c>
      <c r="D700" s="54">
        <f t="shared" si="20"/>
        <v>365</v>
      </c>
      <c r="E700" s="55">
        <f>('Все выпуски'!$D$4*'Все выпуски'!$D$8)*((VLOOKUP(IF(C700="Нет",VLOOKUP(A700,Оп17_BYN→USD!$A$2:$C$19,3,0),VLOOKUP((A700-1),Оп17_BYN→USD!$A$2:$C$19,3,0)),$B$2:$G$1505,5,0)-VLOOKUP(B700,$B$2:$G$1505,5,0))/365+(VLOOKUP(IF(C700="Нет",VLOOKUP(A700,Оп17_BYN→USD!$A$2:$C$19,3,0),VLOOKUP((A700-1),Оп17_BYN→USD!$A$2:$C$19,3,0)),$B$2:$G$1505,6,0)-VLOOKUP(B700,$B$2:$G$1505,6,0))/366)</f>
        <v>0.77911245342511593</v>
      </c>
      <c r="F700" s="54">
        <f>COUNTIF(D701:$D$1505,365)</f>
        <v>805</v>
      </c>
      <c r="G700" s="54">
        <f>COUNTIF(D701:$D$1505,366)</f>
        <v>0</v>
      </c>
      <c r="H700" s="50"/>
    </row>
    <row r="701" spans="1:8" x14ac:dyDescent="0.25">
      <c r="A701" s="54">
        <f>COUNTIF($C$3:C701,"Да")</f>
        <v>8</v>
      </c>
      <c r="B701" s="53">
        <f t="shared" si="21"/>
        <v>45802</v>
      </c>
      <c r="C701" s="53" t="str">
        <f>IF(ISERROR(VLOOKUP(B701,Оп17_BYN→USD!$C$3:$C$19,1,0)),"Нет","Да")</f>
        <v>Нет</v>
      </c>
      <c r="D701" s="54">
        <f t="shared" si="20"/>
        <v>365</v>
      </c>
      <c r="E701" s="55">
        <f>('Все выпуски'!$D$4*'Все выпуски'!$D$8)*((VLOOKUP(IF(C701="Нет",VLOOKUP(A701,Оп17_BYN→USD!$A$2:$C$19,3,0),VLOOKUP((A701-1),Оп17_BYN→USD!$A$2:$C$19,3,0)),$B$2:$G$1505,5,0)-VLOOKUP(B701,$B$2:$G$1505,5,0))/365+(VLOOKUP(IF(C701="Нет",VLOOKUP(A701,Оп17_BYN→USD!$A$2:$C$19,3,0),VLOOKUP((A701-1),Оп17_BYN→USD!$A$2:$C$19,3,0)),$B$2:$G$1505,6,0)-VLOOKUP(B701,$B$2:$G$1505,6,0))/366)</f>
        <v>0.82494259774424028</v>
      </c>
      <c r="F701" s="54">
        <f>COUNTIF(D702:$D$1505,365)</f>
        <v>804</v>
      </c>
      <c r="G701" s="54">
        <f>COUNTIF(D702:$D$1505,366)</f>
        <v>0</v>
      </c>
      <c r="H701" s="50"/>
    </row>
    <row r="702" spans="1:8" x14ac:dyDescent="0.25">
      <c r="A702" s="54">
        <f>COUNTIF($C$3:C702,"Да")</f>
        <v>8</v>
      </c>
      <c r="B702" s="53">
        <f t="shared" si="21"/>
        <v>45803</v>
      </c>
      <c r="C702" s="53" t="str">
        <f>IF(ISERROR(VLOOKUP(B702,Оп17_BYN→USD!$C$3:$C$19,1,0)),"Нет","Да")</f>
        <v>Нет</v>
      </c>
      <c r="D702" s="54">
        <f t="shared" si="20"/>
        <v>365</v>
      </c>
      <c r="E702" s="55">
        <f>('Все выпуски'!$D$4*'Все выпуски'!$D$8)*((VLOOKUP(IF(C702="Нет",VLOOKUP(A702,Оп17_BYN→USD!$A$2:$C$19,3,0),VLOOKUP((A702-1),Оп17_BYN→USD!$A$2:$C$19,3,0)),$B$2:$G$1505,5,0)-VLOOKUP(B702,$B$2:$G$1505,5,0))/365+(VLOOKUP(IF(C702="Нет",VLOOKUP(A702,Оп17_BYN→USD!$A$2:$C$19,3,0),VLOOKUP((A702-1),Оп17_BYN→USD!$A$2:$C$19,3,0)),$B$2:$G$1505,6,0)-VLOOKUP(B702,$B$2:$G$1505,6,0))/366)</f>
        <v>0.87077274206336486</v>
      </c>
      <c r="F702" s="54">
        <f>COUNTIF(D703:$D$1505,365)</f>
        <v>803</v>
      </c>
      <c r="G702" s="54">
        <f>COUNTIF(D703:$D$1505,366)</f>
        <v>0</v>
      </c>
      <c r="H702" s="50"/>
    </row>
    <row r="703" spans="1:8" x14ac:dyDescent="0.25">
      <c r="A703" s="54">
        <f>COUNTIF($C$3:C703,"Да")</f>
        <v>8</v>
      </c>
      <c r="B703" s="53">
        <f t="shared" si="21"/>
        <v>45804</v>
      </c>
      <c r="C703" s="53" t="str">
        <f>IF(ISERROR(VLOOKUP(B703,Оп17_BYN→USD!$C$3:$C$19,1,0)),"Нет","Да")</f>
        <v>Нет</v>
      </c>
      <c r="D703" s="54">
        <f t="shared" si="20"/>
        <v>365</v>
      </c>
      <c r="E703" s="55">
        <f>('Все выпуски'!$D$4*'Все выпуски'!$D$8)*((VLOOKUP(IF(C703="Нет",VLOOKUP(A703,Оп17_BYN→USD!$A$2:$C$19,3,0),VLOOKUP((A703-1),Оп17_BYN→USD!$A$2:$C$19,3,0)),$B$2:$G$1505,5,0)-VLOOKUP(B703,$B$2:$G$1505,5,0))/365+(VLOOKUP(IF(C703="Нет",VLOOKUP(A703,Оп17_BYN→USD!$A$2:$C$19,3,0),VLOOKUP((A703-1),Оп17_BYN→USD!$A$2:$C$19,3,0)),$B$2:$G$1505,6,0)-VLOOKUP(B703,$B$2:$G$1505,6,0))/366)</f>
        <v>0.91660288638248921</v>
      </c>
      <c r="F703" s="54">
        <f>COUNTIF(D704:$D$1505,365)</f>
        <v>802</v>
      </c>
      <c r="G703" s="54">
        <f>COUNTIF(D704:$D$1505,366)</f>
        <v>0</v>
      </c>
      <c r="H703" s="50"/>
    </row>
    <row r="704" spans="1:8" x14ac:dyDescent="0.25">
      <c r="A704" s="54">
        <f>COUNTIF($C$3:C704,"Да")</f>
        <v>8</v>
      </c>
      <c r="B704" s="53">
        <f t="shared" si="21"/>
        <v>45805</v>
      </c>
      <c r="C704" s="53" t="str">
        <f>IF(ISERROR(VLOOKUP(B704,Оп17_BYN→USD!$C$3:$C$19,1,0)),"Нет","Да")</f>
        <v>Нет</v>
      </c>
      <c r="D704" s="54">
        <f t="shared" si="20"/>
        <v>365</v>
      </c>
      <c r="E704" s="55">
        <f>('Все выпуски'!$D$4*'Все выпуски'!$D$8)*((VLOOKUP(IF(C704="Нет",VLOOKUP(A704,Оп17_BYN→USD!$A$2:$C$19,3,0),VLOOKUP((A704-1),Оп17_BYN→USD!$A$2:$C$19,3,0)),$B$2:$G$1505,5,0)-VLOOKUP(B704,$B$2:$G$1505,5,0))/365+(VLOOKUP(IF(C704="Нет",VLOOKUP(A704,Оп17_BYN→USD!$A$2:$C$19,3,0),VLOOKUP((A704-1),Оп17_BYN→USD!$A$2:$C$19,3,0)),$B$2:$G$1505,6,0)-VLOOKUP(B704,$B$2:$G$1505,6,0))/366)</f>
        <v>0.96243303070161368</v>
      </c>
      <c r="F704" s="54">
        <f>COUNTIF(D705:$D$1505,365)</f>
        <v>801</v>
      </c>
      <c r="G704" s="54">
        <f>COUNTIF(D705:$D$1505,366)</f>
        <v>0</v>
      </c>
      <c r="H704" s="50"/>
    </row>
    <row r="705" spans="1:8" x14ac:dyDescent="0.25">
      <c r="A705" s="54">
        <f>COUNTIF($C$3:C705,"Да")</f>
        <v>8</v>
      </c>
      <c r="B705" s="53">
        <f t="shared" si="21"/>
        <v>45806</v>
      </c>
      <c r="C705" s="53" t="str">
        <f>IF(ISERROR(VLOOKUP(B705,Оп17_BYN→USD!$C$3:$C$19,1,0)),"Нет","Да")</f>
        <v>Нет</v>
      </c>
      <c r="D705" s="54">
        <f t="shared" si="20"/>
        <v>365</v>
      </c>
      <c r="E705" s="55">
        <f>('Все выпуски'!$D$4*'Все выпуски'!$D$8)*((VLOOKUP(IF(C705="Нет",VLOOKUP(A705,Оп17_BYN→USD!$A$2:$C$19,3,0),VLOOKUP((A705-1),Оп17_BYN→USD!$A$2:$C$19,3,0)),$B$2:$G$1505,5,0)-VLOOKUP(B705,$B$2:$G$1505,5,0))/365+(VLOOKUP(IF(C705="Нет",VLOOKUP(A705,Оп17_BYN→USD!$A$2:$C$19,3,0),VLOOKUP((A705-1),Оп17_BYN→USD!$A$2:$C$19,3,0)),$B$2:$G$1505,6,0)-VLOOKUP(B705,$B$2:$G$1505,6,0))/366)</f>
        <v>1.0082631750207383</v>
      </c>
      <c r="F705" s="54">
        <f>COUNTIF(D706:$D$1505,365)</f>
        <v>800</v>
      </c>
      <c r="G705" s="54">
        <f>COUNTIF(D706:$D$1505,366)</f>
        <v>0</v>
      </c>
      <c r="H705" s="50"/>
    </row>
    <row r="706" spans="1:8" x14ac:dyDescent="0.25">
      <c r="A706" s="54">
        <f>COUNTIF($C$3:C706,"Да")</f>
        <v>8</v>
      </c>
      <c r="B706" s="53">
        <f t="shared" si="21"/>
        <v>45807</v>
      </c>
      <c r="C706" s="53" t="str">
        <f>IF(ISERROR(VLOOKUP(B706,Оп17_BYN→USD!$C$3:$C$19,1,0)),"Нет","Да")</f>
        <v>Нет</v>
      </c>
      <c r="D706" s="54">
        <f t="shared" si="20"/>
        <v>365</v>
      </c>
      <c r="E706" s="55">
        <f>('Все выпуски'!$D$4*'Все выпуски'!$D$8)*((VLOOKUP(IF(C706="Нет",VLOOKUP(A706,Оп17_BYN→USD!$A$2:$C$19,3,0),VLOOKUP((A706-1),Оп17_BYN→USD!$A$2:$C$19,3,0)),$B$2:$G$1505,5,0)-VLOOKUP(B706,$B$2:$G$1505,5,0))/365+(VLOOKUP(IF(C706="Нет",VLOOKUP(A706,Оп17_BYN→USD!$A$2:$C$19,3,0),VLOOKUP((A706-1),Оп17_BYN→USD!$A$2:$C$19,3,0)),$B$2:$G$1505,6,0)-VLOOKUP(B706,$B$2:$G$1505,6,0))/366)</f>
        <v>1.0540933193398627</v>
      </c>
      <c r="F706" s="54">
        <f>COUNTIF(D707:$D$1505,365)</f>
        <v>799</v>
      </c>
      <c r="G706" s="54">
        <f>COUNTIF(D707:$D$1505,366)</f>
        <v>0</v>
      </c>
      <c r="H706" s="50"/>
    </row>
    <row r="707" spans="1:8" x14ac:dyDescent="0.25">
      <c r="A707" s="54">
        <f>COUNTIF($C$3:C707,"Да")</f>
        <v>8</v>
      </c>
      <c r="B707" s="53">
        <f t="shared" si="21"/>
        <v>45808</v>
      </c>
      <c r="C707" s="53" t="str">
        <f>IF(ISERROR(VLOOKUP(B707,Оп17_BYN→USD!$C$3:$C$19,1,0)),"Нет","Да")</f>
        <v>Нет</v>
      </c>
      <c r="D707" s="54">
        <f t="shared" si="20"/>
        <v>365</v>
      </c>
      <c r="E707" s="55">
        <f>('Все выпуски'!$D$4*'Все выпуски'!$D$8)*((VLOOKUP(IF(C707="Нет",VLOOKUP(A707,Оп17_BYN→USD!$A$2:$C$19,3,0),VLOOKUP((A707-1),Оп17_BYN→USD!$A$2:$C$19,3,0)),$B$2:$G$1505,5,0)-VLOOKUP(B707,$B$2:$G$1505,5,0))/365+(VLOOKUP(IF(C707="Нет",VLOOKUP(A707,Оп17_BYN→USD!$A$2:$C$19,3,0),VLOOKUP((A707-1),Оп17_BYN→USD!$A$2:$C$19,3,0)),$B$2:$G$1505,6,0)-VLOOKUP(B707,$B$2:$G$1505,6,0))/366)</f>
        <v>1.099923463658987</v>
      </c>
      <c r="F707" s="54">
        <f>COUNTIF(D708:$D$1505,365)</f>
        <v>798</v>
      </c>
      <c r="G707" s="54">
        <f>COUNTIF(D708:$D$1505,366)</f>
        <v>0</v>
      </c>
      <c r="H707" s="50"/>
    </row>
    <row r="708" spans="1:8" x14ac:dyDescent="0.25">
      <c r="A708" s="54">
        <f>COUNTIF($C$3:C708,"Да")</f>
        <v>8</v>
      </c>
      <c r="B708" s="53">
        <f t="shared" si="21"/>
        <v>45809</v>
      </c>
      <c r="C708" s="53" t="str">
        <f>IF(ISERROR(VLOOKUP(B708,Оп17_BYN→USD!$C$3:$C$19,1,0)),"Нет","Да")</f>
        <v>Нет</v>
      </c>
      <c r="D708" s="54">
        <f t="shared" ref="D708:D771" si="22">IF(MOD(YEAR(B708),4)=0,366,365)</f>
        <v>365</v>
      </c>
      <c r="E708" s="55">
        <f>('Все выпуски'!$D$4*'Все выпуски'!$D$8)*((VLOOKUP(IF(C708="Нет",VLOOKUP(A708,Оп17_BYN→USD!$A$2:$C$19,3,0),VLOOKUP((A708-1),Оп17_BYN→USD!$A$2:$C$19,3,0)),$B$2:$G$1505,5,0)-VLOOKUP(B708,$B$2:$G$1505,5,0))/365+(VLOOKUP(IF(C708="Нет",VLOOKUP(A708,Оп17_BYN→USD!$A$2:$C$19,3,0),VLOOKUP((A708-1),Оп17_BYN→USD!$A$2:$C$19,3,0)),$B$2:$G$1505,6,0)-VLOOKUP(B708,$B$2:$G$1505,6,0))/366)</f>
        <v>1.1457536079781114</v>
      </c>
      <c r="F708" s="54">
        <f>COUNTIF(D709:$D$1505,365)</f>
        <v>797</v>
      </c>
      <c r="G708" s="54">
        <f>COUNTIF(D709:$D$1505,366)</f>
        <v>0</v>
      </c>
      <c r="H708" s="50"/>
    </row>
    <row r="709" spans="1:8" x14ac:dyDescent="0.25">
      <c r="A709" s="54">
        <f>COUNTIF($C$3:C709,"Да")</f>
        <v>8</v>
      </c>
      <c r="B709" s="53">
        <f t="shared" ref="B709:B772" si="23">B708+1</f>
        <v>45810</v>
      </c>
      <c r="C709" s="53" t="str">
        <f>IF(ISERROR(VLOOKUP(B709,Оп17_BYN→USD!$C$3:$C$19,1,0)),"Нет","Да")</f>
        <v>Нет</v>
      </c>
      <c r="D709" s="54">
        <f t="shared" si="22"/>
        <v>365</v>
      </c>
      <c r="E709" s="55">
        <f>('Все выпуски'!$D$4*'Все выпуски'!$D$8)*((VLOOKUP(IF(C709="Нет",VLOOKUP(A709,Оп17_BYN→USD!$A$2:$C$19,3,0),VLOOKUP((A709-1),Оп17_BYN→USD!$A$2:$C$19,3,0)),$B$2:$G$1505,5,0)-VLOOKUP(B709,$B$2:$G$1505,5,0))/365+(VLOOKUP(IF(C709="Нет",VLOOKUP(A709,Оп17_BYN→USD!$A$2:$C$19,3,0),VLOOKUP((A709-1),Оп17_BYN→USD!$A$2:$C$19,3,0)),$B$2:$G$1505,6,0)-VLOOKUP(B709,$B$2:$G$1505,6,0))/366)</f>
        <v>1.1915837522972361</v>
      </c>
      <c r="F709" s="54">
        <f>COUNTIF(D710:$D$1505,365)</f>
        <v>796</v>
      </c>
      <c r="G709" s="54">
        <f>COUNTIF(D710:$D$1505,366)</f>
        <v>0</v>
      </c>
      <c r="H709" s="50"/>
    </row>
    <row r="710" spans="1:8" x14ac:dyDescent="0.25">
      <c r="A710" s="54">
        <f>COUNTIF($C$3:C710,"Да")</f>
        <v>8</v>
      </c>
      <c r="B710" s="53">
        <f t="shared" si="23"/>
        <v>45811</v>
      </c>
      <c r="C710" s="53" t="str">
        <f>IF(ISERROR(VLOOKUP(B710,Оп17_BYN→USD!$C$3:$C$19,1,0)),"Нет","Да")</f>
        <v>Нет</v>
      </c>
      <c r="D710" s="54">
        <f t="shared" si="22"/>
        <v>365</v>
      </c>
      <c r="E710" s="55">
        <f>('Все выпуски'!$D$4*'Все выпуски'!$D$8)*((VLOOKUP(IF(C710="Нет",VLOOKUP(A710,Оп17_BYN→USD!$A$2:$C$19,3,0),VLOOKUP((A710-1),Оп17_BYN→USD!$A$2:$C$19,3,0)),$B$2:$G$1505,5,0)-VLOOKUP(B710,$B$2:$G$1505,5,0))/365+(VLOOKUP(IF(C710="Нет",VLOOKUP(A710,Оп17_BYN→USD!$A$2:$C$19,3,0),VLOOKUP((A710-1),Оп17_BYN→USD!$A$2:$C$19,3,0)),$B$2:$G$1505,6,0)-VLOOKUP(B710,$B$2:$G$1505,6,0))/366)</f>
        <v>1.2374138966163606</v>
      </c>
      <c r="F710" s="54">
        <f>COUNTIF(D711:$D$1505,365)</f>
        <v>795</v>
      </c>
      <c r="G710" s="54">
        <f>COUNTIF(D711:$D$1505,366)</f>
        <v>0</v>
      </c>
      <c r="H710" s="50"/>
    </row>
    <row r="711" spans="1:8" x14ac:dyDescent="0.25">
      <c r="A711" s="54">
        <f>COUNTIF($C$3:C711,"Да")</f>
        <v>8</v>
      </c>
      <c r="B711" s="53">
        <f t="shared" si="23"/>
        <v>45812</v>
      </c>
      <c r="C711" s="53" t="str">
        <f>IF(ISERROR(VLOOKUP(B711,Оп17_BYN→USD!$C$3:$C$19,1,0)),"Нет","Да")</f>
        <v>Нет</v>
      </c>
      <c r="D711" s="54">
        <f t="shared" si="22"/>
        <v>365</v>
      </c>
      <c r="E711" s="55">
        <f>('Все выпуски'!$D$4*'Все выпуски'!$D$8)*((VLOOKUP(IF(C711="Нет",VLOOKUP(A711,Оп17_BYN→USD!$A$2:$C$19,3,0),VLOOKUP((A711-1),Оп17_BYN→USD!$A$2:$C$19,3,0)),$B$2:$G$1505,5,0)-VLOOKUP(B711,$B$2:$G$1505,5,0))/365+(VLOOKUP(IF(C711="Нет",VLOOKUP(A711,Оп17_BYN→USD!$A$2:$C$19,3,0),VLOOKUP((A711-1),Оп17_BYN→USD!$A$2:$C$19,3,0)),$B$2:$G$1505,6,0)-VLOOKUP(B711,$B$2:$G$1505,6,0))/366)</f>
        <v>1.2832440409354851</v>
      </c>
      <c r="F711" s="54">
        <f>COUNTIF(D712:$D$1505,365)</f>
        <v>794</v>
      </c>
      <c r="G711" s="54">
        <f>COUNTIF(D712:$D$1505,366)</f>
        <v>0</v>
      </c>
      <c r="H711" s="50"/>
    </row>
    <row r="712" spans="1:8" x14ac:dyDescent="0.25">
      <c r="A712" s="54">
        <f>COUNTIF($C$3:C712,"Да")</f>
        <v>8</v>
      </c>
      <c r="B712" s="53">
        <f t="shared" si="23"/>
        <v>45813</v>
      </c>
      <c r="C712" s="53" t="str">
        <f>IF(ISERROR(VLOOKUP(B712,Оп17_BYN→USD!$C$3:$C$19,1,0)),"Нет","Да")</f>
        <v>Нет</v>
      </c>
      <c r="D712" s="54">
        <f t="shared" si="22"/>
        <v>365</v>
      </c>
      <c r="E712" s="55">
        <f>('Все выпуски'!$D$4*'Все выпуски'!$D$8)*((VLOOKUP(IF(C712="Нет",VLOOKUP(A712,Оп17_BYN→USD!$A$2:$C$19,3,0),VLOOKUP((A712-1),Оп17_BYN→USD!$A$2:$C$19,3,0)),$B$2:$G$1505,5,0)-VLOOKUP(B712,$B$2:$G$1505,5,0))/365+(VLOOKUP(IF(C712="Нет",VLOOKUP(A712,Оп17_BYN→USD!$A$2:$C$19,3,0),VLOOKUP((A712-1),Оп17_BYN→USD!$A$2:$C$19,3,0)),$B$2:$G$1505,6,0)-VLOOKUP(B712,$B$2:$G$1505,6,0))/366)</f>
        <v>1.3290741852546095</v>
      </c>
      <c r="F712" s="54">
        <f>COUNTIF(D713:$D$1505,365)</f>
        <v>793</v>
      </c>
      <c r="G712" s="54">
        <f>COUNTIF(D713:$D$1505,366)</f>
        <v>0</v>
      </c>
      <c r="H712" s="50"/>
    </row>
    <row r="713" spans="1:8" x14ac:dyDescent="0.25">
      <c r="A713" s="54">
        <f>COUNTIF($C$3:C713,"Да")</f>
        <v>8</v>
      </c>
      <c r="B713" s="53">
        <f t="shared" si="23"/>
        <v>45814</v>
      </c>
      <c r="C713" s="53" t="str">
        <f>IF(ISERROR(VLOOKUP(B713,Оп17_BYN→USD!$C$3:$C$19,1,0)),"Нет","Да")</f>
        <v>Нет</v>
      </c>
      <c r="D713" s="54">
        <f t="shared" si="22"/>
        <v>365</v>
      </c>
      <c r="E713" s="55">
        <f>('Все выпуски'!$D$4*'Все выпуски'!$D$8)*((VLOOKUP(IF(C713="Нет",VLOOKUP(A713,Оп17_BYN→USD!$A$2:$C$19,3,0),VLOOKUP((A713-1),Оп17_BYN→USD!$A$2:$C$19,3,0)),$B$2:$G$1505,5,0)-VLOOKUP(B713,$B$2:$G$1505,5,0))/365+(VLOOKUP(IF(C713="Нет",VLOOKUP(A713,Оп17_BYN→USD!$A$2:$C$19,3,0),VLOOKUP((A713-1),Оп17_BYN→USD!$A$2:$C$19,3,0)),$B$2:$G$1505,6,0)-VLOOKUP(B713,$B$2:$G$1505,6,0))/366)</f>
        <v>1.3749043295737338</v>
      </c>
      <c r="F713" s="54">
        <f>COUNTIF(D714:$D$1505,365)</f>
        <v>792</v>
      </c>
      <c r="G713" s="54">
        <f>COUNTIF(D714:$D$1505,366)</f>
        <v>0</v>
      </c>
      <c r="H713" s="50"/>
    </row>
    <row r="714" spans="1:8" x14ac:dyDescent="0.25">
      <c r="A714" s="54">
        <f>COUNTIF($C$3:C714,"Да")</f>
        <v>8</v>
      </c>
      <c r="B714" s="53">
        <f t="shared" si="23"/>
        <v>45815</v>
      </c>
      <c r="C714" s="53" t="str">
        <f>IF(ISERROR(VLOOKUP(B714,Оп17_BYN→USD!$C$3:$C$19,1,0)),"Нет","Да")</f>
        <v>Нет</v>
      </c>
      <c r="D714" s="54">
        <f t="shared" si="22"/>
        <v>365</v>
      </c>
      <c r="E714" s="55">
        <f>('Все выпуски'!$D$4*'Все выпуски'!$D$8)*((VLOOKUP(IF(C714="Нет",VLOOKUP(A714,Оп17_BYN→USD!$A$2:$C$19,3,0),VLOOKUP((A714-1),Оп17_BYN→USD!$A$2:$C$19,3,0)),$B$2:$G$1505,5,0)-VLOOKUP(B714,$B$2:$G$1505,5,0))/365+(VLOOKUP(IF(C714="Нет",VLOOKUP(A714,Оп17_BYN→USD!$A$2:$C$19,3,0),VLOOKUP((A714-1),Оп17_BYN→USD!$A$2:$C$19,3,0)),$B$2:$G$1505,6,0)-VLOOKUP(B714,$B$2:$G$1505,6,0))/366)</f>
        <v>1.4207344738928582</v>
      </c>
      <c r="F714" s="54">
        <f>COUNTIF(D715:$D$1505,365)</f>
        <v>791</v>
      </c>
      <c r="G714" s="54">
        <f>COUNTIF(D715:$D$1505,366)</f>
        <v>0</v>
      </c>
      <c r="H714" s="50"/>
    </row>
    <row r="715" spans="1:8" x14ac:dyDescent="0.25">
      <c r="A715" s="54">
        <f>COUNTIF($C$3:C715,"Да")</f>
        <v>8</v>
      </c>
      <c r="B715" s="53">
        <f t="shared" si="23"/>
        <v>45816</v>
      </c>
      <c r="C715" s="53" t="str">
        <f>IF(ISERROR(VLOOKUP(B715,Оп17_BYN→USD!$C$3:$C$19,1,0)),"Нет","Да")</f>
        <v>Нет</v>
      </c>
      <c r="D715" s="54">
        <f t="shared" si="22"/>
        <v>365</v>
      </c>
      <c r="E715" s="55">
        <f>('Все выпуски'!$D$4*'Все выпуски'!$D$8)*((VLOOKUP(IF(C715="Нет",VLOOKUP(A715,Оп17_BYN→USD!$A$2:$C$19,3,0),VLOOKUP((A715-1),Оп17_BYN→USD!$A$2:$C$19,3,0)),$B$2:$G$1505,5,0)-VLOOKUP(B715,$B$2:$G$1505,5,0))/365+(VLOOKUP(IF(C715="Нет",VLOOKUP(A715,Оп17_BYN→USD!$A$2:$C$19,3,0),VLOOKUP((A715-1),Оп17_BYN→USD!$A$2:$C$19,3,0)),$B$2:$G$1505,6,0)-VLOOKUP(B715,$B$2:$G$1505,6,0))/366)</f>
        <v>1.4665646182119829</v>
      </c>
      <c r="F715" s="54">
        <f>COUNTIF(D716:$D$1505,365)</f>
        <v>790</v>
      </c>
      <c r="G715" s="54">
        <f>COUNTIF(D716:$D$1505,366)</f>
        <v>0</v>
      </c>
      <c r="H715" s="50"/>
    </row>
    <row r="716" spans="1:8" x14ac:dyDescent="0.25">
      <c r="A716" s="54">
        <f>COUNTIF($C$3:C716,"Да")</f>
        <v>8</v>
      </c>
      <c r="B716" s="53">
        <f t="shared" si="23"/>
        <v>45817</v>
      </c>
      <c r="C716" s="53" t="str">
        <f>IF(ISERROR(VLOOKUP(B716,Оп17_BYN→USD!$C$3:$C$19,1,0)),"Нет","Да")</f>
        <v>Нет</v>
      </c>
      <c r="D716" s="54">
        <f t="shared" si="22"/>
        <v>365</v>
      </c>
      <c r="E716" s="55">
        <f>('Все выпуски'!$D$4*'Все выпуски'!$D$8)*((VLOOKUP(IF(C716="Нет",VLOOKUP(A716,Оп17_BYN→USD!$A$2:$C$19,3,0),VLOOKUP((A716-1),Оп17_BYN→USD!$A$2:$C$19,3,0)),$B$2:$G$1505,5,0)-VLOOKUP(B716,$B$2:$G$1505,5,0))/365+(VLOOKUP(IF(C716="Нет",VLOOKUP(A716,Оп17_BYN→USD!$A$2:$C$19,3,0),VLOOKUP((A716-1),Оп17_BYN→USD!$A$2:$C$19,3,0)),$B$2:$G$1505,6,0)-VLOOKUP(B716,$B$2:$G$1505,6,0))/366)</f>
        <v>1.5123947625311074</v>
      </c>
      <c r="F716" s="54">
        <f>COUNTIF(D717:$D$1505,365)</f>
        <v>789</v>
      </c>
      <c r="G716" s="54">
        <f>COUNTIF(D717:$D$1505,366)</f>
        <v>0</v>
      </c>
      <c r="H716" s="50"/>
    </row>
    <row r="717" spans="1:8" x14ac:dyDescent="0.25">
      <c r="A717" s="54">
        <f>COUNTIF($C$3:C717,"Да")</f>
        <v>8</v>
      </c>
      <c r="B717" s="53">
        <f t="shared" si="23"/>
        <v>45818</v>
      </c>
      <c r="C717" s="53" t="str">
        <f>IF(ISERROR(VLOOKUP(B717,Оп17_BYN→USD!$C$3:$C$19,1,0)),"Нет","Да")</f>
        <v>Нет</v>
      </c>
      <c r="D717" s="54">
        <f t="shared" si="22"/>
        <v>365</v>
      </c>
      <c r="E717" s="55">
        <f>('Все выпуски'!$D$4*'Все выпуски'!$D$8)*((VLOOKUP(IF(C717="Нет",VLOOKUP(A717,Оп17_BYN→USD!$A$2:$C$19,3,0),VLOOKUP((A717-1),Оп17_BYN→USD!$A$2:$C$19,3,0)),$B$2:$G$1505,5,0)-VLOOKUP(B717,$B$2:$G$1505,5,0))/365+(VLOOKUP(IF(C717="Нет",VLOOKUP(A717,Оп17_BYN→USD!$A$2:$C$19,3,0),VLOOKUP((A717-1),Оп17_BYN→USD!$A$2:$C$19,3,0)),$B$2:$G$1505,6,0)-VLOOKUP(B717,$B$2:$G$1505,6,0))/366)</f>
        <v>1.5582249068502319</v>
      </c>
      <c r="F717" s="54">
        <f>COUNTIF(D718:$D$1505,365)</f>
        <v>788</v>
      </c>
      <c r="G717" s="54">
        <f>COUNTIF(D718:$D$1505,366)</f>
        <v>0</v>
      </c>
      <c r="H717" s="50"/>
    </row>
    <row r="718" spans="1:8" x14ac:dyDescent="0.25">
      <c r="A718" s="54">
        <f>COUNTIF($C$3:C718,"Да")</f>
        <v>8</v>
      </c>
      <c r="B718" s="53">
        <f t="shared" si="23"/>
        <v>45819</v>
      </c>
      <c r="C718" s="53" t="str">
        <f>IF(ISERROR(VLOOKUP(B718,Оп17_BYN→USD!$C$3:$C$19,1,0)),"Нет","Да")</f>
        <v>Нет</v>
      </c>
      <c r="D718" s="54">
        <f t="shared" si="22"/>
        <v>365</v>
      </c>
      <c r="E718" s="55">
        <f>('Все выпуски'!$D$4*'Все выпуски'!$D$8)*((VLOOKUP(IF(C718="Нет",VLOOKUP(A718,Оп17_BYN→USD!$A$2:$C$19,3,0),VLOOKUP((A718-1),Оп17_BYN→USD!$A$2:$C$19,3,0)),$B$2:$G$1505,5,0)-VLOOKUP(B718,$B$2:$G$1505,5,0))/365+(VLOOKUP(IF(C718="Нет",VLOOKUP(A718,Оп17_BYN→USD!$A$2:$C$19,3,0),VLOOKUP((A718-1),Оп17_BYN→USD!$A$2:$C$19,3,0)),$B$2:$G$1505,6,0)-VLOOKUP(B718,$B$2:$G$1505,6,0))/366)</f>
        <v>1.6040550511693561</v>
      </c>
      <c r="F718" s="54">
        <f>COUNTIF(D719:$D$1505,365)</f>
        <v>787</v>
      </c>
      <c r="G718" s="54">
        <f>COUNTIF(D719:$D$1505,366)</f>
        <v>0</v>
      </c>
      <c r="H718" s="50"/>
    </row>
    <row r="719" spans="1:8" x14ac:dyDescent="0.25">
      <c r="A719" s="54">
        <f>COUNTIF($C$3:C719,"Да")</f>
        <v>8</v>
      </c>
      <c r="B719" s="53">
        <f t="shared" si="23"/>
        <v>45820</v>
      </c>
      <c r="C719" s="53" t="str">
        <f>IF(ISERROR(VLOOKUP(B719,Оп17_BYN→USD!$C$3:$C$19,1,0)),"Нет","Да")</f>
        <v>Нет</v>
      </c>
      <c r="D719" s="54">
        <f t="shared" si="22"/>
        <v>365</v>
      </c>
      <c r="E719" s="55">
        <f>('Все выпуски'!$D$4*'Все выпуски'!$D$8)*((VLOOKUP(IF(C719="Нет",VLOOKUP(A719,Оп17_BYN→USD!$A$2:$C$19,3,0),VLOOKUP((A719-1),Оп17_BYN→USD!$A$2:$C$19,3,0)),$B$2:$G$1505,5,0)-VLOOKUP(B719,$B$2:$G$1505,5,0))/365+(VLOOKUP(IF(C719="Нет",VLOOKUP(A719,Оп17_BYN→USD!$A$2:$C$19,3,0),VLOOKUP((A719-1),Оп17_BYN→USD!$A$2:$C$19,3,0)),$B$2:$G$1505,6,0)-VLOOKUP(B719,$B$2:$G$1505,6,0))/366)</f>
        <v>1.6498851954884806</v>
      </c>
      <c r="F719" s="54">
        <f>COUNTIF(D720:$D$1505,365)</f>
        <v>786</v>
      </c>
      <c r="G719" s="54">
        <f>COUNTIF(D720:$D$1505,366)</f>
        <v>0</v>
      </c>
      <c r="H719" s="50"/>
    </row>
    <row r="720" spans="1:8" x14ac:dyDescent="0.25">
      <c r="A720" s="54">
        <f>COUNTIF($C$3:C720,"Да")</f>
        <v>8</v>
      </c>
      <c r="B720" s="53">
        <f t="shared" si="23"/>
        <v>45821</v>
      </c>
      <c r="C720" s="53" t="str">
        <f>IF(ISERROR(VLOOKUP(B720,Оп17_BYN→USD!$C$3:$C$19,1,0)),"Нет","Да")</f>
        <v>Нет</v>
      </c>
      <c r="D720" s="54">
        <f t="shared" si="22"/>
        <v>365</v>
      </c>
      <c r="E720" s="55">
        <f>('Все выпуски'!$D$4*'Все выпуски'!$D$8)*((VLOOKUP(IF(C720="Нет",VLOOKUP(A720,Оп17_BYN→USD!$A$2:$C$19,3,0),VLOOKUP((A720-1),Оп17_BYN→USD!$A$2:$C$19,3,0)),$B$2:$G$1505,5,0)-VLOOKUP(B720,$B$2:$G$1505,5,0))/365+(VLOOKUP(IF(C720="Нет",VLOOKUP(A720,Оп17_BYN→USD!$A$2:$C$19,3,0),VLOOKUP((A720-1),Оп17_BYN→USD!$A$2:$C$19,3,0)),$B$2:$G$1505,6,0)-VLOOKUP(B720,$B$2:$G$1505,6,0))/366)</f>
        <v>1.695715339807605</v>
      </c>
      <c r="F720" s="54">
        <f>COUNTIF(D721:$D$1505,365)</f>
        <v>785</v>
      </c>
      <c r="G720" s="54">
        <f>COUNTIF(D721:$D$1505,366)</f>
        <v>0</v>
      </c>
      <c r="H720" s="50"/>
    </row>
    <row r="721" spans="1:8" x14ac:dyDescent="0.25">
      <c r="A721" s="54">
        <f>COUNTIF($C$3:C721,"Да")</f>
        <v>8</v>
      </c>
      <c r="B721" s="53">
        <f t="shared" si="23"/>
        <v>45822</v>
      </c>
      <c r="C721" s="53" t="str">
        <f>IF(ISERROR(VLOOKUP(B721,Оп17_BYN→USD!$C$3:$C$19,1,0)),"Нет","Да")</f>
        <v>Нет</v>
      </c>
      <c r="D721" s="54">
        <f t="shared" si="22"/>
        <v>365</v>
      </c>
      <c r="E721" s="55">
        <f>('Все выпуски'!$D$4*'Все выпуски'!$D$8)*((VLOOKUP(IF(C721="Нет",VLOOKUP(A721,Оп17_BYN→USD!$A$2:$C$19,3,0),VLOOKUP((A721-1),Оп17_BYN→USD!$A$2:$C$19,3,0)),$B$2:$G$1505,5,0)-VLOOKUP(B721,$B$2:$G$1505,5,0))/365+(VLOOKUP(IF(C721="Нет",VLOOKUP(A721,Оп17_BYN→USD!$A$2:$C$19,3,0),VLOOKUP((A721-1),Оп17_BYN→USD!$A$2:$C$19,3,0)),$B$2:$G$1505,6,0)-VLOOKUP(B721,$B$2:$G$1505,6,0))/366)</f>
        <v>1.7415454841267297</v>
      </c>
      <c r="F721" s="54">
        <f>COUNTIF(D722:$D$1505,365)</f>
        <v>784</v>
      </c>
      <c r="G721" s="54">
        <f>COUNTIF(D722:$D$1505,366)</f>
        <v>0</v>
      </c>
      <c r="H721" s="50"/>
    </row>
    <row r="722" spans="1:8" x14ac:dyDescent="0.25">
      <c r="A722" s="54">
        <f>COUNTIF($C$3:C722,"Да")</f>
        <v>8</v>
      </c>
      <c r="B722" s="53">
        <f t="shared" si="23"/>
        <v>45823</v>
      </c>
      <c r="C722" s="53" t="str">
        <f>IF(ISERROR(VLOOKUP(B722,Оп17_BYN→USD!$C$3:$C$19,1,0)),"Нет","Да")</f>
        <v>Нет</v>
      </c>
      <c r="D722" s="54">
        <f t="shared" si="22"/>
        <v>365</v>
      </c>
      <c r="E722" s="55">
        <f>('Все выпуски'!$D$4*'Все выпуски'!$D$8)*((VLOOKUP(IF(C722="Нет",VLOOKUP(A722,Оп17_BYN→USD!$A$2:$C$19,3,0),VLOOKUP((A722-1),Оп17_BYN→USD!$A$2:$C$19,3,0)),$B$2:$G$1505,5,0)-VLOOKUP(B722,$B$2:$G$1505,5,0))/365+(VLOOKUP(IF(C722="Нет",VLOOKUP(A722,Оп17_BYN→USD!$A$2:$C$19,3,0),VLOOKUP((A722-1),Оп17_BYN→USD!$A$2:$C$19,3,0)),$B$2:$G$1505,6,0)-VLOOKUP(B722,$B$2:$G$1505,6,0))/366)</f>
        <v>1.7873756284458542</v>
      </c>
      <c r="F722" s="54">
        <f>COUNTIF(D723:$D$1505,365)</f>
        <v>783</v>
      </c>
      <c r="G722" s="54">
        <f>COUNTIF(D723:$D$1505,366)</f>
        <v>0</v>
      </c>
      <c r="H722" s="50"/>
    </row>
    <row r="723" spans="1:8" x14ac:dyDescent="0.25">
      <c r="A723" s="54">
        <f>COUNTIF($C$3:C723,"Да")</f>
        <v>8</v>
      </c>
      <c r="B723" s="53">
        <f t="shared" si="23"/>
        <v>45824</v>
      </c>
      <c r="C723" s="53" t="str">
        <f>IF(ISERROR(VLOOKUP(B723,Оп17_BYN→USD!$C$3:$C$19,1,0)),"Нет","Да")</f>
        <v>Нет</v>
      </c>
      <c r="D723" s="54">
        <f t="shared" si="22"/>
        <v>365</v>
      </c>
      <c r="E723" s="55">
        <f>('Все выпуски'!$D$4*'Все выпуски'!$D$8)*((VLOOKUP(IF(C723="Нет",VLOOKUP(A723,Оп17_BYN→USD!$A$2:$C$19,3,0),VLOOKUP((A723-1),Оп17_BYN→USD!$A$2:$C$19,3,0)),$B$2:$G$1505,5,0)-VLOOKUP(B723,$B$2:$G$1505,5,0))/365+(VLOOKUP(IF(C723="Нет",VLOOKUP(A723,Оп17_BYN→USD!$A$2:$C$19,3,0),VLOOKUP((A723-1),Оп17_BYN→USD!$A$2:$C$19,3,0)),$B$2:$G$1505,6,0)-VLOOKUP(B723,$B$2:$G$1505,6,0))/366)</f>
        <v>1.8332057727649784</v>
      </c>
      <c r="F723" s="54">
        <f>COUNTIF(D724:$D$1505,365)</f>
        <v>782</v>
      </c>
      <c r="G723" s="54">
        <f>COUNTIF(D724:$D$1505,366)</f>
        <v>0</v>
      </c>
      <c r="H723" s="50"/>
    </row>
    <row r="724" spans="1:8" x14ac:dyDescent="0.25">
      <c r="A724" s="54">
        <f>COUNTIF($C$3:C724,"Да")</f>
        <v>8</v>
      </c>
      <c r="B724" s="53">
        <f t="shared" si="23"/>
        <v>45825</v>
      </c>
      <c r="C724" s="53" t="str">
        <f>IF(ISERROR(VLOOKUP(B724,Оп17_BYN→USD!$C$3:$C$19,1,0)),"Нет","Да")</f>
        <v>Нет</v>
      </c>
      <c r="D724" s="54">
        <f t="shared" si="22"/>
        <v>365</v>
      </c>
      <c r="E724" s="55">
        <f>('Все выпуски'!$D$4*'Все выпуски'!$D$8)*((VLOOKUP(IF(C724="Нет",VLOOKUP(A724,Оп17_BYN→USD!$A$2:$C$19,3,0),VLOOKUP((A724-1),Оп17_BYN→USD!$A$2:$C$19,3,0)),$B$2:$G$1505,5,0)-VLOOKUP(B724,$B$2:$G$1505,5,0))/365+(VLOOKUP(IF(C724="Нет",VLOOKUP(A724,Оп17_BYN→USD!$A$2:$C$19,3,0),VLOOKUP((A724-1),Оп17_BYN→USD!$A$2:$C$19,3,0)),$B$2:$G$1505,6,0)-VLOOKUP(B724,$B$2:$G$1505,6,0))/366)</f>
        <v>1.8790359170841029</v>
      </c>
      <c r="F724" s="54">
        <f>COUNTIF(D725:$D$1505,365)</f>
        <v>781</v>
      </c>
      <c r="G724" s="54">
        <f>COUNTIF(D725:$D$1505,366)</f>
        <v>0</v>
      </c>
      <c r="H724" s="50"/>
    </row>
    <row r="725" spans="1:8" x14ac:dyDescent="0.25">
      <c r="A725" s="54">
        <f>COUNTIF($C$3:C725,"Да")</f>
        <v>8</v>
      </c>
      <c r="B725" s="53">
        <f t="shared" si="23"/>
        <v>45826</v>
      </c>
      <c r="C725" s="53" t="str">
        <f>IF(ISERROR(VLOOKUP(B725,Оп17_BYN→USD!$C$3:$C$19,1,0)),"Нет","Да")</f>
        <v>Нет</v>
      </c>
      <c r="D725" s="54">
        <f t="shared" si="22"/>
        <v>365</v>
      </c>
      <c r="E725" s="55">
        <f>('Все выпуски'!$D$4*'Все выпуски'!$D$8)*((VLOOKUP(IF(C725="Нет",VLOOKUP(A725,Оп17_BYN→USD!$A$2:$C$19,3,0),VLOOKUP((A725-1),Оп17_BYN→USD!$A$2:$C$19,3,0)),$B$2:$G$1505,5,0)-VLOOKUP(B725,$B$2:$G$1505,5,0))/365+(VLOOKUP(IF(C725="Нет",VLOOKUP(A725,Оп17_BYN→USD!$A$2:$C$19,3,0),VLOOKUP((A725-1),Оп17_BYN→USD!$A$2:$C$19,3,0)),$B$2:$G$1505,6,0)-VLOOKUP(B725,$B$2:$G$1505,6,0))/366)</f>
        <v>1.9248660614032274</v>
      </c>
      <c r="F725" s="54">
        <f>COUNTIF(D726:$D$1505,365)</f>
        <v>780</v>
      </c>
      <c r="G725" s="54">
        <f>COUNTIF(D726:$D$1505,366)</f>
        <v>0</v>
      </c>
      <c r="H725" s="50"/>
    </row>
    <row r="726" spans="1:8" x14ac:dyDescent="0.25">
      <c r="A726" s="54">
        <f>COUNTIF($C$3:C726,"Да")</f>
        <v>8</v>
      </c>
      <c r="B726" s="53">
        <f t="shared" si="23"/>
        <v>45827</v>
      </c>
      <c r="C726" s="53" t="str">
        <f>IF(ISERROR(VLOOKUP(B726,Оп17_BYN→USD!$C$3:$C$19,1,0)),"Нет","Да")</f>
        <v>Нет</v>
      </c>
      <c r="D726" s="54">
        <f t="shared" si="22"/>
        <v>365</v>
      </c>
      <c r="E726" s="55">
        <f>('Все выпуски'!$D$4*'Все выпуски'!$D$8)*((VLOOKUP(IF(C726="Нет",VLOOKUP(A726,Оп17_BYN→USD!$A$2:$C$19,3,0),VLOOKUP((A726-1),Оп17_BYN→USD!$A$2:$C$19,3,0)),$B$2:$G$1505,5,0)-VLOOKUP(B726,$B$2:$G$1505,5,0))/365+(VLOOKUP(IF(C726="Нет",VLOOKUP(A726,Оп17_BYN→USD!$A$2:$C$19,3,0),VLOOKUP((A726-1),Оп17_BYN→USD!$A$2:$C$19,3,0)),$B$2:$G$1505,6,0)-VLOOKUP(B726,$B$2:$G$1505,6,0))/366)</f>
        <v>1.970696205722352</v>
      </c>
      <c r="F726" s="54">
        <f>COUNTIF(D727:$D$1505,365)</f>
        <v>779</v>
      </c>
      <c r="G726" s="54">
        <f>COUNTIF(D727:$D$1505,366)</f>
        <v>0</v>
      </c>
      <c r="H726" s="50"/>
    </row>
    <row r="727" spans="1:8" x14ac:dyDescent="0.25">
      <c r="A727" s="54">
        <f>COUNTIF($C$3:C727,"Да")</f>
        <v>8</v>
      </c>
      <c r="B727" s="53">
        <f t="shared" si="23"/>
        <v>45828</v>
      </c>
      <c r="C727" s="53" t="str">
        <f>IF(ISERROR(VLOOKUP(B727,Оп17_BYN→USD!$C$3:$C$19,1,0)),"Нет","Да")</f>
        <v>Нет</v>
      </c>
      <c r="D727" s="54">
        <f t="shared" si="22"/>
        <v>365</v>
      </c>
      <c r="E727" s="55">
        <f>('Все выпуски'!$D$4*'Все выпуски'!$D$8)*((VLOOKUP(IF(C727="Нет",VLOOKUP(A727,Оп17_BYN→USD!$A$2:$C$19,3,0),VLOOKUP((A727-1),Оп17_BYN→USD!$A$2:$C$19,3,0)),$B$2:$G$1505,5,0)-VLOOKUP(B727,$B$2:$G$1505,5,0))/365+(VLOOKUP(IF(C727="Нет",VLOOKUP(A727,Оп17_BYN→USD!$A$2:$C$19,3,0),VLOOKUP((A727-1),Оп17_BYN→USD!$A$2:$C$19,3,0)),$B$2:$G$1505,6,0)-VLOOKUP(B727,$B$2:$G$1505,6,0))/366)</f>
        <v>2.0165263500414765</v>
      </c>
      <c r="F727" s="54">
        <f>COUNTIF(D728:$D$1505,365)</f>
        <v>778</v>
      </c>
      <c r="G727" s="54">
        <f>COUNTIF(D728:$D$1505,366)</f>
        <v>0</v>
      </c>
      <c r="H727" s="50"/>
    </row>
    <row r="728" spans="1:8" x14ac:dyDescent="0.25">
      <c r="A728" s="54">
        <f>COUNTIF($C$3:C728,"Да")</f>
        <v>8</v>
      </c>
      <c r="B728" s="53">
        <f t="shared" si="23"/>
        <v>45829</v>
      </c>
      <c r="C728" s="53" t="str">
        <f>IF(ISERROR(VLOOKUP(B728,Оп17_BYN→USD!$C$3:$C$19,1,0)),"Нет","Да")</f>
        <v>Нет</v>
      </c>
      <c r="D728" s="54">
        <f t="shared" si="22"/>
        <v>365</v>
      </c>
      <c r="E728" s="55">
        <f>('Все выпуски'!$D$4*'Все выпуски'!$D$8)*((VLOOKUP(IF(C728="Нет",VLOOKUP(A728,Оп17_BYN→USD!$A$2:$C$19,3,0),VLOOKUP((A728-1),Оп17_BYN→USD!$A$2:$C$19,3,0)),$B$2:$G$1505,5,0)-VLOOKUP(B728,$B$2:$G$1505,5,0))/365+(VLOOKUP(IF(C728="Нет",VLOOKUP(A728,Оп17_BYN→USD!$A$2:$C$19,3,0),VLOOKUP((A728-1),Оп17_BYN→USD!$A$2:$C$19,3,0)),$B$2:$G$1505,6,0)-VLOOKUP(B728,$B$2:$G$1505,6,0))/366)</f>
        <v>2.0623564943606008</v>
      </c>
      <c r="F728" s="54">
        <f>COUNTIF(D729:$D$1505,365)</f>
        <v>777</v>
      </c>
      <c r="G728" s="54">
        <f>COUNTIF(D729:$D$1505,366)</f>
        <v>0</v>
      </c>
      <c r="H728" s="50"/>
    </row>
    <row r="729" spans="1:8" x14ac:dyDescent="0.25">
      <c r="A729" s="54">
        <f>COUNTIF($C$3:C729,"Да")</f>
        <v>8</v>
      </c>
      <c r="B729" s="53">
        <f t="shared" si="23"/>
        <v>45830</v>
      </c>
      <c r="C729" s="53" t="str">
        <f>IF(ISERROR(VLOOKUP(B729,Оп17_BYN→USD!$C$3:$C$19,1,0)),"Нет","Да")</f>
        <v>Нет</v>
      </c>
      <c r="D729" s="54">
        <f t="shared" si="22"/>
        <v>365</v>
      </c>
      <c r="E729" s="55">
        <f>('Все выпуски'!$D$4*'Все выпуски'!$D$8)*((VLOOKUP(IF(C729="Нет",VLOOKUP(A729,Оп17_BYN→USD!$A$2:$C$19,3,0),VLOOKUP((A729-1),Оп17_BYN→USD!$A$2:$C$19,3,0)),$B$2:$G$1505,5,0)-VLOOKUP(B729,$B$2:$G$1505,5,0))/365+(VLOOKUP(IF(C729="Нет",VLOOKUP(A729,Оп17_BYN→USD!$A$2:$C$19,3,0),VLOOKUP((A729-1),Оп17_BYN→USD!$A$2:$C$19,3,0)),$B$2:$G$1505,6,0)-VLOOKUP(B729,$B$2:$G$1505,6,0))/366)</f>
        <v>2.1081866386797254</v>
      </c>
      <c r="F729" s="54">
        <f>COUNTIF(D730:$D$1505,365)</f>
        <v>776</v>
      </c>
      <c r="G729" s="54">
        <f>COUNTIF(D730:$D$1505,366)</f>
        <v>0</v>
      </c>
      <c r="H729" s="50"/>
    </row>
    <row r="730" spans="1:8" x14ac:dyDescent="0.25">
      <c r="A730" s="54">
        <f>COUNTIF($C$3:C730,"Да")</f>
        <v>8</v>
      </c>
      <c r="B730" s="53">
        <f t="shared" si="23"/>
        <v>45831</v>
      </c>
      <c r="C730" s="53" t="str">
        <f>IF(ISERROR(VLOOKUP(B730,Оп17_BYN→USD!$C$3:$C$19,1,0)),"Нет","Да")</f>
        <v>Нет</v>
      </c>
      <c r="D730" s="54">
        <f t="shared" si="22"/>
        <v>365</v>
      </c>
      <c r="E730" s="55">
        <f>('Все выпуски'!$D$4*'Все выпуски'!$D$8)*((VLOOKUP(IF(C730="Нет",VLOOKUP(A730,Оп17_BYN→USD!$A$2:$C$19,3,0),VLOOKUP((A730-1),Оп17_BYN→USD!$A$2:$C$19,3,0)),$B$2:$G$1505,5,0)-VLOOKUP(B730,$B$2:$G$1505,5,0))/365+(VLOOKUP(IF(C730="Нет",VLOOKUP(A730,Оп17_BYN→USD!$A$2:$C$19,3,0),VLOOKUP((A730-1),Оп17_BYN→USD!$A$2:$C$19,3,0)),$B$2:$G$1505,6,0)-VLOOKUP(B730,$B$2:$G$1505,6,0))/366)</f>
        <v>2.1540167829988497</v>
      </c>
      <c r="F730" s="54">
        <f>COUNTIF(D731:$D$1505,365)</f>
        <v>775</v>
      </c>
      <c r="G730" s="54">
        <f>COUNTIF(D731:$D$1505,366)</f>
        <v>0</v>
      </c>
      <c r="H730" s="50"/>
    </row>
    <row r="731" spans="1:8" x14ac:dyDescent="0.25">
      <c r="A731" s="54">
        <f>COUNTIF($C$3:C731,"Да")</f>
        <v>8</v>
      </c>
      <c r="B731" s="53">
        <f t="shared" si="23"/>
        <v>45832</v>
      </c>
      <c r="C731" s="53" t="str">
        <f>IF(ISERROR(VLOOKUP(B731,Оп17_BYN→USD!$C$3:$C$19,1,0)),"Нет","Да")</f>
        <v>Нет</v>
      </c>
      <c r="D731" s="54">
        <f t="shared" si="22"/>
        <v>365</v>
      </c>
      <c r="E731" s="55">
        <f>('Все выпуски'!$D$4*'Все выпуски'!$D$8)*((VLOOKUP(IF(C731="Нет",VLOOKUP(A731,Оп17_BYN→USD!$A$2:$C$19,3,0),VLOOKUP((A731-1),Оп17_BYN→USD!$A$2:$C$19,3,0)),$B$2:$G$1505,5,0)-VLOOKUP(B731,$B$2:$G$1505,5,0))/365+(VLOOKUP(IF(C731="Нет",VLOOKUP(A731,Оп17_BYN→USD!$A$2:$C$19,3,0),VLOOKUP((A731-1),Оп17_BYN→USD!$A$2:$C$19,3,0)),$B$2:$G$1505,6,0)-VLOOKUP(B731,$B$2:$G$1505,6,0))/366)</f>
        <v>2.1998469273179739</v>
      </c>
      <c r="F731" s="54">
        <f>COUNTIF(D732:$D$1505,365)</f>
        <v>774</v>
      </c>
      <c r="G731" s="54">
        <f>COUNTIF(D732:$D$1505,366)</f>
        <v>0</v>
      </c>
      <c r="H731" s="50"/>
    </row>
    <row r="732" spans="1:8" x14ac:dyDescent="0.25">
      <c r="A732" s="54">
        <f>COUNTIF($C$3:C732,"Да")</f>
        <v>8</v>
      </c>
      <c r="B732" s="53">
        <f t="shared" si="23"/>
        <v>45833</v>
      </c>
      <c r="C732" s="53" t="str">
        <f>IF(ISERROR(VLOOKUP(B732,Оп17_BYN→USD!$C$3:$C$19,1,0)),"Нет","Да")</f>
        <v>Нет</v>
      </c>
      <c r="D732" s="54">
        <f t="shared" si="22"/>
        <v>365</v>
      </c>
      <c r="E732" s="55">
        <f>('Все выпуски'!$D$4*'Все выпуски'!$D$8)*((VLOOKUP(IF(C732="Нет",VLOOKUP(A732,Оп17_BYN→USD!$A$2:$C$19,3,0),VLOOKUP((A732-1),Оп17_BYN→USD!$A$2:$C$19,3,0)),$B$2:$G$1505,5,0)-VLOOKUP(B732,$B$2:$G$1505,5,0))/365+(VLOOKUP(IF(C732="Нет",VLOOKUP(A732,Оп17_BYN→USD!$A$2:$C$19,3,0),VLOOKUP((A732-1),Оп17_BYN→USD!$A$2:$C$19,3,0)),$B$2:$G$1505,6,0)-VLOOKUP(B732,$B$2:$G$1505,6,0))/366)</f>
        <v>2.2456770716370986</v>
      </c>
      <c r="F732" s="54">
        <f>COUNTIF(D733:$D$1505,365)</f>
        <v>773</v>
      </c>
      <c r="G732" s="54">
        <f>COUNTIF(D733:$D$1505,366)</f>
        <v>0</v>
      </c>
      <c r="H732" s="50"/>
    </row>
    <row r="733" spans="1:8" x14ac:dyDescent="0.25">
      <c r="A733" s="54">
        <f>COUNTIF($C$3:C733,"Да")</f>
        <v>8</v>
      </c>
      <c r="B733" s="53">
        <f t="shared" si="23"/>
        <v>45834</v>
      </c>
      <c r="C733" s="53" t="str">
        <f>IF(ISERROR(VLOOKUP(B733,Оп17_BYN→USD!$C$3:$C$19,1,0)),"Нет","Да")</f>
        <v>Нет</v>
      </c>
      <c r="D733" s="54">
        <f t="shared" si="22"/>
        <v>365</v>
      </c>
      <c r="E733" s="55">
        <f>('Все выпуски'!$D$4*'Все выпуски'!$D$8)*((VLOOKUP(IF(C733="Нет",VLOOKUP(A733,Оп17_BYN→USD!$A$2:$C$19,3,0),VLOOKUP((A733-1),Оп17_BYN→USD!$A$2:$C$19,3,0)),$B$2:$G$1505,5,0)-VLOOKUP(B733,$B$2:$G$1505,5,0))/365+(VLOOKUP(IF(C733="Нет",VLOOKUP(A733,Оп17_BYN→USD!$A$2:$C$19,3,0),VLOOKUP((A733-1),Оп17_BYN→USD!$A$2:$C$19,3,0)),$B$2:$G$1505,6,0)-VLOOKUP(B733,$B$2:$G$1505,6,0))/366)</f>
        <v>2.2915072159562229</v>
      </c>
      <c r="F733" s="54">
        <f>COUNTIF(D734:$D$1505,365)</f>
        <v>772</v>
      </c>
      <c r="G733" s="54">
        <f>COUNTIF(D734:$D$1505,366)</f>
        <v>0</v>
      </c>
      <c r="H733" s="50"/>
    </row>
    <row r="734" spans="1:8" x14ac:dyDescent="0.25">
      <c r="A734" s="54">
        <f>COUNTIF($C$3:C734,"Да")</f>
        <v>8</v>
      </c>
      <c r="B734" s="53">
        <f t="shared" si="23"/>
        <v>45835</v>
      </c>
      <c r="C734" s="53" t="str">
        <f>IF(ISERROR(VLOOKUP(B734,Оп17_BYN→USD!$C$3:$C$19,1,0)),"Нет","Да")</f>
        <v>Нет</v>
      </c>
      <c r="D734" s="54">
        <f t="shared" si="22"/>
        <v>365</v>
      </c>
      <c r="E734" s="55">
        <f>('Все выпуски'!$D$4*'Все выпуски'!$D$8)*((VLOOKUP(IF(C734="Нет",VLOOKUP(A734,Оп17_BYN→USD!$A$2:$C$19,3,0),VLOOKUP((A734-1),Оп17_BYN→USD!$A$2:$C$19,3,0)),$B$2:$G$1505,5,0)-VLOOKUP(B734,$B$2:$G$1505,5,0))/365+(VLOOKUP(IF(C734="Нет",VLOOKUP(A734,Оп17_BYN→USD!$A$2:$C$19,3,0),VLOOKUP((A734-1),Оп17_BYN→USD!$A$2:$C$19,3,0)),$B$2:$G$1505,6,0)-VLOOKUP(B734,$B$2:$G$1505,6,0))/366)</f>
        <v>2.3373373602753476</v>
      </c>
      <c r="F734" s="54">
        <f>COUNTIF(D735:$D$1505,365)</f>
        <v>771</v>
      </c>
      <c r="G734" s="54">
        <f>COUNTIF(D735:$D$1505,366)</f>
        <v>0</v>
      </c>
      <c r="H734" s="50"/>
    </row>
    <row r="735" spans="1:8" x14ac:dyDescent="0.25">
      <c r="A735" s="54">
        <f>COUNTIF($C$3:C735,"Да")</f>
        <v>8</v>
      </c>
      <c r="B735" s="53">
        <f t="shared" si="23"/>
        <v>45836</v>
      </c>
      <c r="C735" s="53" t="str">
        <f>IF(ISERROR(VLOOKUP(B735,Оп17_BYN→USD!$C$3:$C$19,1,0)),"Нет","Да")</f>
        <v>Нет</v>
      </c>
      <c r="D735" s="54">
        <f t="shared" si="22"/>
        <v>365</v>
      </c>
      <c r="E735" s="55">
        <f>('Все выпуски'!$D$4*'Все выпуски'!$D$8)*((VLOOKUP(IF(C735="Нет",VLOOKUP(A735,Оп17_BYN→USD!$A$2:$C$19,3,0),VLOOKUP((A735-1),Оп17_BYN→USD!$A$2:$C$19,3,0)),$B$2:$G$1505,5,0)-VLOOKUP(B735,$B$2:$G$1505,5,0))/365+(VLOOKUP(IF(C735="Нет",VLOOKUP(A735,Оп17_BYN→USD!$A$2:$C$19,3,0),VLOOKUP((A735-1),Оп17_BYN→USD!$A$2:$C$19,3,0)),$B$2:$G$1505,6,0)-VLOOKUP(B735,$B$2:$G$1505,6,0))/366)</f>
        <v>2.3831675045944722</v>
      </c>
      <c r="F735" s="54">
        <f>COUNTIF(D736:$D$1505,365)</f>
        <v>770</v>
      </c>
      <c r="G735" s="54">
        <f>COUNTIF(D736:$D$1505,366)</f>
        <v>0</v>
      </c>
      <c r="H735" s="50"/>
    </row>
    <row r="736" spans="1:8" x14ac:dyDescent="0.25">
      <c r="A736" s="54">
        <f>COUNTIF($C$3:C736,"Да")</f>
        <v>8</v>
      </c>
      <c r="B736" s="53">
        <f t="shared" si="23"/>
        <v>45837</v>
      </c>
      <c r="C736" s="53" t="str">
        <f>IF(ISERROR(VLOOKUP(B736,Оп17_BYN→USD!$C$3:$C$19,1,0)),"Нет","Да")</f>
        <v>Нет</v>
      </c>
      <c r="D736" s="54">
        <f t="shared" si="22"/>
        <v>365</v>
      </c>
      <c r="E736" s="55">
        <f>('Все выпуски'!$D$4*'Все выпуски'!$D$8)*((VLOOKUP(IF(C736="Нет",VLOOKUP(A736,Оп17_BYN→USD!$A$2:$C$19,3,0),VLOOKUP((A736-1),Оп17_BYN→USD!$A$2:$C$19,3,0)),$B$2:$G$1505,5,0)-VLOOKUP(B736,$B$2:$G$1505,5,0))/365+(VLOOKUP(IF(C736="Нет",VLOOKUP(A736,Оп17_BYN→USD!$A$2:$C$19,3,0),VLOOKUP((A736-1),Оп17_BYN→USD!$A$2:$C$19,3,0)),$B$2:$G$1505,6,0)-VLOOKUP(B736,$B$2:$G$1505,6,0))/366)</f>
        <v>2.4289976489135965</v>
      </c>
      <c r="F736" s="54">
        <f>COUNTIF(D737:$D$1505,365)</f>
        <v>769</v>
      </c>
      <c r="G736" s="54">
        <f>COUNTIF(D737:$D$1505,366)</f>
        <v>0</v>
      </c>
      <c r="H736" s="50"/>
    </row>
    <row r="737" spans="1:8" x14ac:dyDescent="0.25">
      <c r="A737" s="54">
        <f>COUNTIF($C$3:C737,"Да")</f>
        <v>8</v>
      </c>
      <c r="B737" s="53">
        <f t="shared" si="23"/>
        <v>45838</v>
      </c>
      <c r="C737" s="53" t="str">
        <f>IF(ISERROR(VLOOKUP(B737,Оп17_BYN→USD!$C$3:$C$19,1,0)),"Нет","Да")</f>
        <v>Нет</v>
      </c>
      <c r="D737" s="54">
        <f t="shared" si="22"/>
        <v>365</v>
      </c>
      <c r="E737" s="55">
        <f>('Все выпуски'!$D$4*'Все выпуски'!$D$8)*((VLOOKUP(IF(C737="Нет",VLOOKUP(A737,Оп17_BYN→USD!$A$2:$C$19,3,0),VLOOKUP((A737-1),Оп17_BYN→USD!$A$2:$C$19,3,0)),$B$2:$G$1505,5,0)-VLOOKUP(B737,$B$2:$G$1505,5,0))/365+(VLOOKUP(IF(C737="Нет",VLOOKUP(A737,Оп17_BYN→USD!$A$2:$C$19,3,0),VLOOKUP((A737-1),Оп17_BYN→USD!$A$2:$C$19,3,0)),$B$2:$G$1505,6,0)-VLOOKUP(B737,$B$2:$G$1505,6,0))/366)</f>
        <v>2.4748277932327212</v>
      </c>
      <c r="F737" s="54">
        <f>COUNTIF(D738:$D$1505,365)</f>
        <v>768</v>
      </c>
      <c r="G737" s="54">
        <f>COUNTIF(D738:$D$1505,366)</f>
        <v>0</v>
      </c>
      <c r="H737" s="50"/>
    </row>
    <row r="738" spans="1:8" x14ac:dyDescent="0.25">
      <c r="A738" s="54">
        <f>COUNTIF($C$3:C738,"Да")</f>
        <v>8</v>
      </c>
      <c r="B738" s="53">
        <f t="shared" si="23"/>
        <v>45839</v>
      </c>
      <c r="C738" s="53" t="str">
        <f>IF(ISERROR(VLOOKUP(B738,Оп17_BYN→USD!$C$3:$C$19,1,0)),"Нет","Да")</f>
        <v>Нет</v>
      </c>
      <c r="D738" s="54">
        <f t="shared" si="22"/>
        <v>365</v>
      </c>
      <c r="E738" s="55">
        <f>('Все выпуски'!$D$4*'Все выпуски'!$D$8)*((VLOOKUP(IF(C738="Нет",VLOOKUP(A738,Оп17_BYN→USD!$A$2:$C$19,3,0),VLOOKUP((A738-1),Оп17_BYN→USD!$A$2:$C$19,3,0)),$B$2:$G$1505,5,0)-VLOOKUP(B738,$B$2:$G$1505,5,0))/365+(VLOOKUP(IF(C738="Нет",VLOOKUP(A738,Оп17_BYN→USD!$A$2:$C$19,3,0),VLOOKUP((A738-1),Оп17_BYN→USD!$A$2:$C$19,3,0)),$B$2:$G$1505,6,0)-VLOOKUP(B738,$B$2:$G$1505,6,0))/366)</f>
        <v>2.5206579375518454</v>
      </c>
      <c r="F738" s="54">
        <f>COUNTIF(D739:$D$1505,365)</f>
        <v>767</v>
      </c>
      <c r="G738" s="54">
        <f>COUNTIF(D739:$D$1505,366)</f>
        <v>0</v>
      </c>
      <c r="H738" s="50"/>
    </row>
    <row r="739" spans="1:8" x14ac:dyDescent="0.25">
      <c r="A739" s="54">
        <f>COUNTIF($C$3:C739,"Да")</f>
        <v>8</v>
      </c>
      <c r="B739" s="53">
        <f t="shared" si="23"/>
        <v>45840</v>
      </c>
      <c r="C739" s="53" t="str">
        <f>IF(ISERROR(VLOOKUP(B739,Оп17_BYN→USD!$C$3:$C$19,1,0)),"Нет","Да")</f>
        <v>Нет</v>
      </c>
      <c r="D739" s="54">
        <f t="shared" si="22"/>
        <v>365</v>
      </c>
      <c r="E739" s="55">
        <f>('Все выпуски'!$D$4*'Все выпуски'!$D$8)*((VLOOKUP(IF(C739="Нет",VLOOKUP(A739,Оп17_BYN→USD!$A$2:$C$19,3,0),VLOOKUP((A739-1),Оп17_BYN→USD!$A$2:$C$19,3,0)),$B$2:$G$1505,5,0)-VLOOKUP(B739,$B$2:$G$1505,5,0))/365+(VLOOKUP(IF(C739="Нет",VLOOKUP(A739,Оп17_BYN→USD!$A$2:$C$19,3,0),VLOOKUP((A739-1),Оп17_BYN→USD!$A$2:$C$19,3,0)),$B$2:$G$1505,6,0)-VLOOKUP(B739,$B$2:$G$1505,6,0))/366)</f>
        <v>2.5664880818709701</v>
      </c>
      <c r="F739" s="54">
        <f>COUNTIF(D740:$D$1505,365)</f>
        <v>766</v>
      </c>
      <c r="G739" s="54">
        <f>COUNTIF(D740:$D$1505,366)</f>
        <v>0</v>
      </c>
      <c r="H739" s="50"/>
    </row>
    <row r="740" spans="1:8" x14ac:dyDescent="0.25">
      <c r="A740" s="54">
        <f>COUNTIF($C$3:C740,"Да")</f>
        <v>8</v>
      </c>
      <c r="B740" s="53">
        <f t="shared" si="23"/>
        <v>45841</v>
      </c>
      <c r="C740" s="53" t="str">
        <f>IF(ISERROR(VLOOKUP(B740,Оп17_BYN→USD!$C$3:$C$19,1,0)),"Нет","Да")</f>
        <v>Нет</v>
      </c>
      <c r="D740" s="54">
        <f t="shared" si="22"/>
        <v>365</v>
      </c>
      <c r="E740" s="55">
        <f>('Все выпуски'!$D$4*'Все выпуски'!$D$8)*((VLOOKUP(IF(C740="Нет",VLOOKUP(A740,Оп17_BYN→USD!$A$2:$C$19,3,0),VLOOKUP((A740-1),Оп17_BYN→USD!$A$2:$C$19,3,0)),$B$2:$G$1505,5,0)-VLOOKUP(B740,$B$2:$G$1505,5,0))/365+(VLOOKUP(IF(C740="Нет",VLOOKUP(A740,Оп17_BYN→USD!$A$2:$C$19,3,0),VLOOKUP((A740-1),Оп17_BYN→USD!$A$2:$C$19,3,0)),$B$2:$G$1505,6,0)-VLOOKUP(B740,$B$2:$G$1505,6,0))/366)</f>
        <v>2.6123182261900944</v>
      </c>
      <c r="F740" s="54">
        <f>COUNTIF(D741:$D$1505,365)</f>
        <v>765</v>
      </c>
      <c r="G740" s="54">
        <f>COUNTIF(D741:$D$1505,366)</f>
        <v>0</v>
      </c>
      <c r="H740" s="50"/>
    </row>
    <row r="741" spans="1:8" x14ac:dyDescent="0.25">
      <c r="A741" s="54">
        <f>COUNTIF($C$3:C741,"Да")</f>
        <v>8</v>
      </c>
      <c r="B741" s="53">
        <f t="shared" si="23"/>
        <v>45842</v>
      </c>
      <c r="C741" s="53" t="str">
        <f>IF(ISERROR(VLOOKUP(B741,Оп17_BYN→USD!$C$3:$C$19,1,0)),"Нет","Да")</f>
        <v>Нет</v>
      </c>
      <c r="D741" s="54">
        <f t="shared" si="22"/>
        <v>365</v>
      </c>
      <c r="E741" s="55">
        <f>('Все выпуски'!$D$4*'Все выпуски'!$D$8)*((VLOOKUP(IF(C741="Нет",VLOOKUP(A741,Оп17_BYN→USD!$A$2:$C$19,3,0),VLOOKUP((A741-1),Оп17_BYN→USD!$A$2:$C$19,3,0)),$B$2:$G$1505,5,0)-VLOOKUP(B741,$B$2:$G$1505,5,0))/365+(VLOOKUP(IF(C741="Нет",VLOOKUP(A741,Оп17_BYN→USD!$A$2:$C$19,3,0),VLOOKUP((A741-1),Оп17_BYN→USD!$A$2:$C$19,3,0)),$B$2:$G$1505,6,0)-VLOOKUP(B741,$B$2:$G$1505,6,0))/366)</f>
        <v>2.658148370509219</v>
      </c>
      <c r="F741" s="54">
        <f>COUNTIF(D742:$D$1505,365)</f>
        <v>764</v>
      </c>
      <c r="G741" s="54">
        <f>COUNTIF(D742:$D$1505,366)</f>
        <v>0</v>
      </c>
      <c r="H741" s="50"/>
    </row>
    <row r="742" spans="1:8" x14ac:dyDescent="0.25">
      <c r="A742" s="54">
        <f>COUNTIF($C$3:C742,"Да")</f>
        <v>8</v>
      </c>
      <c r="B742" s="53">
        <f t="shared" si="23"/>
        <v>45843</v>
      </c>
      <c r="C742" s="53" t="str">
        <f>IF(ISERROR(VLOOKUP(B742,Оп17_BYN→USD!$C$3:$C$19,1,0)),"Нет","Да")</f>
        <v>Нет</v>
      </c>
      <c r="D742" s="54">
        <f t="shared" si="22"/>
        <v>365</v>
      </c>
      <c r="E742" s="55">
        <f>('Все выпуски'!$D$4*'Все выпуски'!$D$8)*((VLOOKUP(IF(C742="Нет",VLOOKUP(A742,Оп17_BYN→USD!$A$2:$C$19,3,0),VLOOKUP((A742-1),Оп17_BYN→USD!$A$2:$C$19,3,0)),$B$2:$G$1505,5,0)-VLOOKUP(B742,$B$2:$G$1505,5,0))/365+(VLOOKUP(IF(C742="Нет",VLOOKUP(A742,Оп17_BYN→USD!$A$2:$C$19,3,0),VLOOKUP((A742-1),Оп17_BYN→USD!$A$2:$C$19,3,0)),$B$2:$G$1505,6,0)-VLOOKUP(B742,$B$2:$G$1505,6,0))/366)</f>
        <v>2.7039785148283433</v>
      </c>
      <c r="F742" s="54">
        <f>COUNTIF(D743:$D$1505,365)</f>
        <v>763</v>
      </c>
      <c r="G742" s="54">
        <f>COUNTIF(D743:$D$1505,366)</f>
        <v>0</v>
      </c>
      <c r="H742" s="50"/>
    </row>
    <row r="743" spans="1:8" x14ac:dyDescent="0.25">
      <c r="A743" s="54">
        <f>COUNTIF($C$3:C743,"Да")</f>
        <v>8</v>
      </c>
      <c r="B743" s="53">
        <f t="shared" si="23"/>
        <v>45844</v>
      </c>
      <c r="C743" s="53" t="str">
        <f>IF(ISERROR(VLOOKUP(B743,Оп17_BYN→USD!$C$3:$C$19,1,0)),"Нет","Да")</f>
        <v>Нет</v>
      </c>
      <c r="D743" s="54">
        <f t="shared" si="22"/>
        <v>365</v>
      </c>
      <c r="E743" s="55">
        <f>('Все выпуски'!$D$4*'Все выпуски'!$D$8)*((VLOOKUP(IF(C743="Нет",VLOOKUP(A743,Оп17_BYN→USD!$A$2:$C$19,3,0),VLOOKUP((A743-1),Оп17_BYN→USD!$A$2:$C$19,3,0)),$B$2:$G$1505,5,0)-VLOOKUP(B743,$B$2:$G$1505,5,0))/365+(VLOOKUP(IF(C743="Нет",VLOOKUP(A743,Оп17_BYN→USD!$A$2:$C$19,3,0),VLOOKUP((A743-1),Оп17_BYN→USD!$A$2:$C$19,3,0)),$B$2:$G$1505,6,0)-VLOOKUP(B743,$B$2:$G$1505,6,0))/366)</f>
        <v>2.7498086591474675</v>
      </c>
      <c r="F743" s="54">
        <f>COUNTIF(D744:$D$1505,365)</f>
        <v>762</v>
      </c>
      <c r="G743" s="54">
        <f>COUNTIF(D744:$D$1505,366)</f>
        <v>0</v>
      </c>
      <c r="H743" s="50"/>
    </row>
    <row r="744" spans="1:8" x14ac:dyDescent="0.25">
      <c r="A744" s="54">
        <f>COUNTIF($C$3:C744,"Да")</f>
        <v>8</v>
      </c>
      <c r="B744" s="53">
        <f t="shared" si="23"/>
        <v>45845</v>
      </c>
      <c r="C744" s="53" t="str">
        <f>IF(ISERROR(VLOOKUP(B744,Оп17_BYN→USD!$C$3:$C$19,1,0)),"Нет","Да")</f>
        <v>Нет</v>
      </c>
      <c r="D744" s="54">
        <f t="shared" si="22"/>
        <v>365</v>
      </c>
      <c r="E744" s="55">
        <f>('Все выпуски'!$D$4*'Все выпуски'!$D$8)*((VLOOKUP(IF(C744="Нет",VLOOKUP(A744,Оп17_BYN→USD!$A$2:$C$19,3,0),VLOOKUP((A744-1),Оп17_BYN→USD!$A$2:$C$19,3,0)),$B$2:$G$1505,5,0)-VLOOKUP(B744,$B$2:$G$1505,5,0))/365+(VLOOKUP(IF(C744="Нет",VLOOKUP(A744,Оп17_BYN→USD!$A$2:$C$19,3,0),VLOOKUP((A744-1),Оп17_BYN→USD!$A$2:$C$19,3,0)),$B$2:$G$1505,6,0)-VLOOKUP(B744,$B$2:$G$1505,6,0))/366)</f>
        <v>2.7956388034665922</v>
      </c>
      <c r="F744" s="54">
        <f>COUNTIF(D745:$D$1505,365)</f>
        <v>761</v>
      </c>
      <c r="G744" s="54">
        <f>COUNTIF(D745:$D$1505,366)</f>
        <v>0</v>
      </c>
      <c r="H744" s="50"/>
    </row>
    <row r="745" spans="1:8" x14ac:dyDescent="0.25">
      <c r="A745" s="54">
        <f>COUNTIF($C$3:C745,"Да")</f>
        <v>8</v>
      </c>
      <c r="B745" s="53">
        <f t="shared" si="23"/>
        <v>45846</v>
      </c>
      <c r="C745" s="53" t="str">
        <f>IF(ISERROR(VLOOKUP(B745,Оп17_BYN→USD!$C$3:$C$19,1,0)),"Нет","Да")</f>
        <v>Нет</v>
      </c>
      <c r="D745" s="54">
        <f t="shared" si="22"/>
        <v>365</v>
      </c>
      <c r="E745" s="55">
        <f>('Все выпуски'!$D$4*'Все выпуски'!$D$8)*((VLOOKUP(IF(C745="Нет",VLOOKUP(A745,Оп17_BYN→USD!$A$2:$C$19,3,0),VLOOKUP((A745-1),Оп17_BYN→USD!$A$2:$C$19,3,0)),$B$2:$G$1505,5,0)-VLOOKUP(B745,$B$2:$G$1505,5,0))/365+(VLOOKUP(IF(C745="Нет",VLOOKUP(A745,Оп17_BYN→USD!$A$2:$C$19,3,0),VLOOKUP((A745-1),Оп17_BYN→USD!$A$2:$C$19,3,0)),$B$2:$G$1505,6,0)-VLOOKUP(B745,$B$2:$G$1505,6,0))/366)</f>
        <v>2.8414689477857165</v>
      </c>
      <c r="F745" s="54">
        <f>COUNTIF(D746:$D$1505,365)</f>
        <v>760</v>
      </c>
      <c r="G745" s="54">
        <f>COUNTIF(D746:$D$1505,366)</f>
        <v>0</v>
      </c>
      <c r="H745" s="50"/>
    </row>
    <row r="746" spans="1:8" x14ac:dyDescent="0.25">
      <c r="A746" s="54">
        <f>COUNTIF($C$3:C746,"Да")</f>
        <v>8</v>
      </c>
      <c r="B746" s="53">
        <f t="shared" si="23"/>
        <v>45847</v>
      </c>
      <c r="C746" s="53" t="str">
        <f>IF(ISERROR(VLOOKUP(B746,Оп17_BYN→USD!$C$3:$C$19,1,0)),"Нет","Да")</f>
        <v>Нет</v>
      </c>
      <c r="D746" s="54">
        <f t="shared" si="22"/>
        <v>365</v>
      </c>
      <c r="E746" s="55">
        <f>('Все выпуски'!$D$4*'Все выпуски'!$D$8)*((VLOOKUP(IF(C746="Нет",VLOOKUP(A746,Оп17_BYN→USD!$A$2:$C$19,3,0),VLOOKUP((A746-1),Оп17_BYN→USD!$A$2:$C$19,3,0)),$B$2:$G$1505,5,0)-VLOOKUP(B746,$B$2:$G$1505,5,0))/365+(VLOOKUP(IF(C746="Нет",VLOOKUP(A746,Оп17_BYN→USD!$A$2:$C$19,3,0),VLOOKUP((A746-1),Оп17_BYN→USD!$A$2:$C$19,3,0)),$B$2:$G$1505,6,0)-VLOOKUP(B746,$B$2:$G$1505,6,0))/366)</f>
        <v>2.8872990921048416</v>
      </c>
      <c r="F746" s="54">
        <f>COUNTIF(D747:$D$1505,365)</f>
        <v>759</v>
      </c>
      <c r="G746" s="54">
        <f>COUNTIF(D747:$D$1505,366)</f>
        <v>0</v>
      </c>
      <c r="H746" s="50"/>
    </row>
    <row r="747" spans="1:8" x14ac:dyDescent="0.25">
      <c r="A747" s="54">
        <f>COUNTIF($C$3:C747,"Да")</f>
        <v>8</v>
      </c>
      <c r="B747" s="53">
        <f t="shared" si="23"/>
        <v>45848</v>
      </c>
      <c r="C747" s="53" t="str">
        <f>IF(ISERROR(VLOOKUP(B747,Оп17_BYN→USD!$C$3:$C$19,1,0)),"Нет","Да")</f>
        <v>Нет</v>
      </c>
      <c r="D747" s="54">
        <f t="shared" si="22"/>
        <v>365</v>
      </c>
      <c r="E747" s="55">
        <f>('Все выпуски'!$D$4*'Все выпуски'!$D$8)*((VLOOKUP(IF(C747="Нет",VLOOKUP(A747,Оп17_BYN→USD!$A$2:$C$19,3,0),VLOOKUP((A747-1),Оп17_BYN→USD!$A$2:$C$19,3,0)),$B$2:$G$1505,5,0)-VLOOKUP(B747,$B$2:$G$1505,5,0))/365+(VLOOKUP(IF(C747="Нет",VLOOKUP(A747,Оп17_BYN→USD!$A$2:$C$19,3,0),VLOOKUP((A747-1),Оп17_BYN→USD!$A$2:$C$19,3,0)),$B$2:$G$1505,6,0)-VLOOKUP(B747,$B$2:$G$1505,6,0))/366)</f>
        <v>2.9331292364239658</v>
      </c>
      <c r="F747" s="54">
        <f>COUNTIF(D748:$D$1505,365)</f>
        <v>758</v>
      </c>
      <c r="G747" s="54">
        <f>COUNTIF(D748:$D$1505,366)</f>
        <v>0</v>
      </c>
      <c r="H747" s="50"/>
    </row>
    <row r="748" spans="1:8" x14ac:dyDescent="0.25">
      <c r="A748" s="54">
        <f>COUNTIF($C$3:C748,"Да")</f>
        <v>8</v>
      </c>
      <c r="B748" s="53">
        <f t="shared" si="23"/>
        <v>45849</v>
      </c>
      <c r="C748" s="53" t="str">
        <f>IF(ISERROR(VLOOKUP(B748,Оп17_BYN→USD!$C$3:$C$19,1,0)),"Нет","Да")</f>
        <v>Нет</v>
      </c>
      <c r="D748" s="54">
        <f t="shared" si="22"/>
        <v>365</v>
      </c>
      <c r="E748" s="55">
        <f>('Все выпуски'!$D$4*'Все выпуски'!$D$8)*((VLOOKUP(IF(C748="Нет",VLOOKUP(A748,Оп17_BYN→USD!$A$2:$C$19,3,0),VLOOKUP((A748-1),Оп17_BYN→USD!$A$2:$C$19,3,0)),$B$2:$G$1505,5,0)-VLOOKUP(B748,$B$2:$G$1505,5,0))/365+(VLOOKUP(IF(C748="Нет",VLOOKUP(A748,Оп17_BYN→USD!$A$2:$C$19,3,0),VLOOKUP((A748-1),Оп17_BYN→USD!$A$2:$C$19,3,0)),$B$2:$G$1505,6,0)-VLOOKUP(B748,$B$2:$G$1505,6,0))/366)</f>
        <v>2.9789593807430901</v>
      </c>
      <c r="F748" s="54">
        <f>COUNTIF(D749:$D$1505,365)</f>
        <v>757</v>
      </c>
      <c r="G748" s="54">
        <f>COUNTIF(D749:$D$1505,366)</f>
        <v>0</v>
      </c>
      <c r="H748" s="50"/>
    </row>
    <row r="749" spans="1:8" x14ac:dyDescent="0.25">
      <c r="A749" s="54">
        <f>COUNTIF($C$3:C749,"Да")</f>
        <v>8</v>
      </c>
      <c r="B749" s="53">
        <f t="shared" si="23"/>
        <v>45850</v>
      </c>
      <c r="C749" s="53" t="str">
        <f>IF(ISERROR(VLOOKUP(B749,Оп17_BYN→USD!$C$3:$C$19,1,0)),"Нет","Да")</f>
        <v>Нет</v>
      </c>
      <c r="D749" s="54">
        <f t="shared" si="22"/>
        <v>365</v>
      </c>
      <c r="E749" s="55">
        <f>('Все выпуски'!$D$4*'Все выпуски'!$D$8)*((VLOOKUP(IF(C749="Нет",VLOOKUP(A749,Оп17_BYN→USD!$A$2:$C$19,3,0),VLOOKUP((A749-1),Оп17_BYN→USD!$A$2:$C$19,3,0)),$B$2:$G$1505,5,0)-VLOOKUP(B749,$B$2:$G$1505,5,0))/365+(VLOOKUP(IF(C749="Нет",VLOOKUP(A749,Оп17_BYN→USD!$A$2:$C$19,3,0),VLOOKUP((A749-1),Оп17_BYN→USD!$A$2:$C$19,3,0)),$B$2:$G$1505,6,0)-VLOOKUP(B749,$B$2:$G$1505,6,0))/366)</f>
        <v>3.0247895250622148</v>
      </c>
      <c r="F749" s="54">
        <f>COUNTIF(D750:$D$1505,365)</f>
        <v>756</v>
      </c>
      <c r="G749" s="54">
        <f>COUNTIF(D750:$D$1505,366)</f>
        <v>0</v>
      </c>
      <c r="H749" s="50"/>
    </row>
    <row r="750" spans="1:8" x14ac:dyDescent="0.25">
      <c r="A750" s="54">
        <f>COUNTIF($C$3:C750,"Да")</f>
        <v>8</v>
      </c>
      <c r="B750" s="53">
        <f t="shared" si="23"/>
        <v>45851</v>
      </c>
      <c r="C750" s="53" t="str">
        <f>IF(ISERROR(VLOOKUP(B750,Оп17_BYN→USD!$C$3:$C$19,1,0)),"Нет","Да")</f>
        <v>Нет</v>
      </c>
      <c r="D750" s="54">
        <f t="shared" si="22"/>
        <v>365</v>
      </c>
      <c r="E750" s="55">
        <f>('Все выпуски'!$D$4*'Все выпуски'!$D$8)*((VLOOKUP(IF(C750="Нет",VLOOKUP(A750,Оп17_BYN→USD!$A$2:$C$19,3,0),VLOOKUP((A750-1),Оп17_BYN→USD!$A$2:$C$19,3,0)),$B$2:$G$1505,5,0)-VLOOKUP(B750,$B$2:$G$1505,5,0))/365+(VLOOKUP(IF(C750="Нет",VLOOKUP(A750,Оп17_BYN→USD!$A$2:$C$19,3,0),VLOOKUP((A750-1),Оп17_BYN→USD!$A$2:$C$19,3,0)),$B$2:$G$1505,6,0)-VLOOKUP(B750,$B$2:$G$1505,6,0))/366)</f>
        <v>3.070619669381339</v>
      </c>
      <c r="F750" s="54">
        <f>COUNTIF(D751:$D$1505,365)</f>
        <v>755</v>
      </c>
      <c r="G750" s="54">
        <f>COUNTIF(D751:$D$1505,366)</f>
        <v>0</v>
      </c>
      <c r="H750" s="50"/>
    </row>
    <row r="751" spans="1:8" x14ac:dyDescent="0.25">
      <c r="A751" s="54">
        <f>COUNTIF($C$3:C751,"Да")</f>
        <v>8</v>
      </c>
      <c r="B751" s="53">
        <f t="shared" si="23"/>
        <v>45852</v>
      </c>
      <c r="C751" s="53" t="str">
        <f>IF(ISERROR(VLOOKUP(B751,Оп17_BYN→USD!$C$3:$C$19,1,0)),"Нет","Да")</f>
        <v>Нет</v>
      </c>
      <c r="D751" s="54">
        <f t="shared" si="22"/>
        <v>365</v>
      </c>
      <c r="E751" s="55">
        <f>('Все выпуски'!$D$4*'Все выпуски'!$D$8)*((VLOOKUP(IF(C751="Нет",VLOOKUP(A751,Оп17_BYN→USD!$A$2:$C$19,3,0),VLOOKUP((A751-1),Оп17_BYN→USD!$A$2:$C$19,3,0)),$B$2:$G$1505,5,0)-VLOOKUP(B751,$B$2:$G$1505,5,0))/365+(VLOOKUP(IF(C751="Нет",VLOOKUP(A751,Оп17_BYN→USD!$A$2:$C$19,3,0),VLOOKUP((A751-1),Оп17_BYN→USD!$A$2:$C$19,3,0)),$B$2:$G$1505,6,0)-VLOOKUP(B751,$B$2:$G$1505,6,0))/366)</f>
        <v>3.1164498137004637</v>
      </c>
      <c r="F751" s="54">
        <f>COUNTIF(D752:$D$1505,365)</f>
        <v>754</v>
      </c>
      <c r="G751" s="54">
        <f>COUNTIF(D752:$D$1505,366)</f>
        <v>0</v>
      </c>
      <c r="H751" s="50"/>
    </row>
    <row r="752" spans="1:8" x14ac:dyDescent="0.25">
      <c r="A752" s="54">
        <f>COUNTIF($C$3:C752,"Да")</f>
        <v>8</v>
      </c>
      <c r="B752" s="53">
        <f t="shared" si="23"/>
        <v>45853</v>
      </c>
      <c r="C752" s="53" t="str">
        <f>IF(ISERROR(VLOOKUP(B752,Оп17_BYN→USD!$C$3:$C$19,1,0)),"Нет","Да")</f>
        <v>Нет</v>
      </c>
      <c r="D752" s="54">
        <f t="shared" si="22"/>
        <v>365</v>
      </c>
      <c r="E752" s="55">
        <f>('Все выпуски'!$D$4*'Все выпуски'!$D$8)*((VLOOKUP(IF(C752="Нет",VLOOKUP(A752,Оп17_BYN→USD!$A$2:$C$19,3,0),VLOOKUP((A752-1),Оп17_BYN→USD!$A$2:$C$19,3,0)),$B$2:$G$1505,5,0)-VLOOKUP(B752,$B$2:$G$1505,5,0))/365+(VLOOKUP(IF(C752="Нет",VLOOKUP(A752,Оп17_BYN→USD!$A$2:$C$19,3,0),VLOOKUP((A752-1),Оп17_BYN→USD!$A$2:$C$19,3,0)),$B$2:$G$1505,6,0)-VLOOKUP(B752,$B$2:$G$1505,6,0))/366)</f>
        <v>3.1622799580195879</v>
      </c>
      <c r="F752" s="54">
        <f>COUNTIF(D753:$D$1505,365)</f>
        <v>753</v>
      </c>
      <c r="G752" s="54">
        <f>COUNTIF(D753:$D$1505,366)</f>
        <v>0</v>
      </c>
      <c r="H752" s="50"/>
    </row>
    <row r="753" spans="1:8" x14ac:dyDescent="0.25">
      <c r="A753" s="54">
        <f>COUNTIF($C$3:C753,"Да")</f>
        <v>8</v>
      </c>
      <c r="B753" s="53">
        <f t="shared" si="23"/>
        <v>45854</v>
      </c>
      <c r="C753" s="53" t="str">
        <f>IF(ISERROR(VLOOKUP(B753,Оп17_BYN→USD!$C$3:$C$19,1,0)),"Нет","Да")</f>
        <v>Нет</v>
      </c>
      <c r="D753" s="54">
        <f t="shared" si="22"/>
        <v>365</v>
      </c>
      <c r="E753" s="55">
        <f>('Все выпуски'!$D$4*'Все выпуски'!$D$8)*((VLOOKUP(IF(C753="Нет",VLOOKUP(A753,Оп17_BYN→USD!$A$2:$C$19,3,0),VLOOKUP((A753-1),Оп17_BYN→USD!$A$2:$C$19,3,0)),$B$2:$G$1505,5,0)-VLOOKUP(B753,$B$2:$G$1505,5,0))/365+(VLOOKUP(IF(C753="Нет",VLOOKUP(A753,Оп17_BYN→USD!$A$2:$C$19,3,0),VLOOKUP((A753-1),Оп17_BYN→USD!$A$2:$C$19,3,0)),$B$2:$G$1505,6,0)-VLOOKUP(B753,$B$2:$G$1505,6,0))/366)</f>
        <v>3.2081101023387122</v>
      </c>
      <c r="F753" s="54">
        <f>COUNTIF(D754:$D$1505,365)</f>
        <v>752</v>
      </c>
      <c r="G753" s="54">
        <f>COUNTIF(D754:$D$1505,366)</f>
        <v>0</v>
      </c>
      <c r="H753" s="50"/>
    </row>
    <row r="754" spans="1:8" x14ac:dyDescent="0.25">
      <c r="A754" s="54">
        <f>COUNTIF($C$3:C754,"Да")</f>
        <v>8</v>
      </c>
      <c r="B754" s="53">
        <f t="shared" si="23"/>
        <v>45855</v>
      </c>
      <c r="C754" s="53" t="str">
        <f>IF(ISERROR(VLOOKUP(B754,Оп17_BYN→USD!$C$3:$C$19,1,0)),"Нет","Да")</f>
        <v>Нет</v>
      </c>
      <c r="D754" s="54">
        <f t="shared" si="22"/>
        <v>365</v>
      </c>
      <c r="E754" s="55">
        <f>('Все выпуски'!$D$4*'Все выпуски'!$D$8)*((VLOOKUP(IF(C754="Нет",VLOOKUP(A754,Оп17_BYN→USD!$A$2:$C$19,3,0),VLOOKUP((A754-1),Оп17_BYN→USD!$A$2:$C$19,3,0)),$B$2:$G$1505,5,0)-VLOOKUP(B754,$B$2:$G$1505,5,0))/365+(VLOOKUP(IF(C754="Нет",VLOOKUP(A754,Оп17_BYN→USD!$A$2:$C$19,3,0),VLOOKUP((A754-1),Оп17_BYN→USD!$A$2:$C$19,3,0)),$B$2:$G$1505,6,0)-VLOOKUP(B754,$B$2:$G$1505,6,0))/366)</f>
        <v>3.2539402466578369</v>
      </c>
      <c r="F754" s="54">
        <f>COUNTIF(D755:$D$1505,365)</f>
        <v>751</v>
      </c>
      <c r="G754" s="54">
        <f>COUNTIF(D755:$D$1505,366)</f>
        <v>0</v>
      </c>
      <c r="H754" s="50"/>
    </row>
    <row r="755" spans="1:8" x14ac:dyDescent="0.25">
      <c r="A755" s="54">
        <f>COUNTIF($C$3:C755,"Да")</f>
        <v>8</v>
      </c>
      <c r="B755" s="53">
        <f t="shared" si="23"/>
        <v>45856</v>
      </c>
      <c r="C755" s="53" t="str">
        <f>IF(ISERROR(VLOOKUP(B755,Оп17_BYN→USD!$C$3:$C$19,1,0)),"Нет","Да")</f>
        <v>Нет</v>
      </c>
      <c r="D755" s="54">
        <f t="shared" si="22"/>
        <v>365</v>
      </c>
      <c r="E755" s="55">
        <f>('Все выпуски'!$D$4*'Все выпуски'!$D$8)*((VLOOKUP(IF(C755="Нет",VLOOKUP(A755,Оп17_BYN→USD!$A$2:$C$19,3,0),VLOOKUP((A755-1),Оп17_BYN→USD!$A$2:$C$19,3,0)),$B$2:$G$1505,5,0)-VLOOKUP(B755,$B$2:$G$1505,5,0))/365+(VLOOKUP(IF(C755="Нет",VLOOKUP(A755,Оп17_BYN→USD!$A$2:$C$19,3,0),VLOOKUP((A755-1),Оп17_BYN→USD!$A$2:$C$19,3,0)),$B$2:$G$1505,6,0)-VLOOKUP(B755,$B$2:$G$1505,6,0))/366)</f>
        <v>3.2997703909769611</v>
      </c>
      <c r="F755" s="54">
        <f>COUNTIF(D756:$D$1505,365)</f>
        <v>750</v>
      </c>
      <c r="G755" s="54">
        <f>COUNTIF(D756:$D$1505,366)</f>
        <v>0</v>
      </c>
      <c r="H755" s="50"/>
    </row>
    <row r="756" spans="1:8" x14ac:dyDescent="0.25">
      <c r="A756" s="54">
        <f>COUNTIF($C$3:C756,"Да")</f>
        <v>8</v>
      </c>
      <c r="B756" s="53">
        <f t="shared" si="23"/>
        <v>45857</v>
      </c>
      <c r="C756" s="53" t="str">
        <f>IF(ISERROR(VLOOKUP(B756,Оп17_BYN→USD!$C$3:$C$19,1,0)),"Нет","Да")</f>
        <v>Нет</v>
      </c>
      <c r="D756" s="54">
        <f t="shared" si="22"/>
        <v>365</v>
      </c>
      <c r="E756" s="55">
        <f>('Все выпуски'!$D$4*'Все выпуски'!$D$8)*((VLOOKUP(IF(C756="Нет",VLOOKUP(A756,Оп17_BYN→USD!$A$2:$C$19,3,0),VLOOKUP((A756-1),Оп17_BYN→USD!$A$2:$C$19,3,0)),$B$2:$G$1505,5,0)-VLOOKUP(B756,$B$2:$G$1505,5,0))/365+(VLOOKUP(IF(C756="Нет",VLOOKUP(A756,Оп17_BYN→USD!$A$2:$C$19,3,0),VLOOKUP((A756-1),Оп17_BYN→USD!$A$2:$C$19,3,0)),$B$2:$G$1505,6,0)-VLOOKUP(B756,$B$2:$G$1505,6,0))/366)</f>
        <v>3.3456005352960858</v>
      </c>
      <c r="F756" s="54">
        <f>COUNTIF(D757:$D$1505,365)</f>
        <v>749</v>
      </c>
      <c r="G756" s="54">
        <f>COUNTIF(D757:$D$1505,366)</f>
        <v>0</v>
      </c>
      <c r="H756" s="50"/>
    </row>
    <row r="757" spans="1:8" x14ac:dyDescent="0.25">
      <c r="A757" s="54">
        <f>COUNTIF($C$3:C757,"Да")</f>
        <v>8</v>
      </c>
      <c r="B757" s="53">
        <f t="shared" si="23"/>
        <v>45858</v>
      </c>
      <c r="C757" s="53" t="str">
        <f>IF(ISERROR(VLOOKUP(B757,Оп17_BYN→USD!$C$3:$C$19,1,0)),"Нет","Да")</f>
        <v>Нет</v>
      </c>
      <c r="D757" s="54">
        <f t="shared" si="22"/>
        <v>365</v>
      </c>
      <c r="E757" s="55">
        <f>('Все выпуски'!$D$4*'Все выпуски'!$D$8)*((VLOOKUP(IF(C757="Нет",VLOOKUP(A757,Оп17_BYN→USD!$A$2:$C$19,3,0),VLOOKUP((A757-1),Оп17_BYN→USD!$A$2:$C$19,3,0)),$B$2:$G$1505,5,0)-VLOOKUP(B757,$B$2:$G$1505,5,0))/365+(VLOOKUP(IF(C757="Нет",VLOOKUP(A757,Оп17_BYN→USD!$A$2:$C$19,3,0),VLOOKUP((A757-1),Оп17_BYN→USD!$A$2:$C$19,3,0)),$B$2:$G$1505,6,0)-VLOOKUP(B757,$B$2:$G$1505,6,0))/366)</f>
        <v>3.3914306796152101</v>
      </c>
      <c r="F757" s="54">
        <f>COUNTIF(D758:$D$1505,365)</f>
        <v>748</v>
      </c>
      <c r="G757" s="54">
        <f>COUNTIF(D758:$D$1505,366)</f>
        <v>0</v>
      </c>
      <c r="H757" s="50"/>
    </row>
    <row r="758" spans="1:8" x14ac:dyDescent="0.25">
      <c r="A758" s="54">
        <f>COUNTIF($C$3:C758,"Да")</f>
        <v>8</v>
      </c>
      <c r="B758" s="53">
        <f t="shared" si="23"/>
        <v>45859</v>
      </c>
      <c r="C758" s="53" t="str">
        <f>IF(ISERROR(VLOOKUP(B758,Оп17_BYN→USD!$C$3:$C$19,1,0)),"Нет","Да")</f>
        <v>Нет</v>
      </c>
      <c r="D758" s="54">
        <f t="shared" si="22"/>
        <v>365</v>
      </c>
      <c r="E758" s="55">
        <f>('Все выпуски'!$D$4*'Все выпуски'!$D$8)*((VLOOKUP(IF(C758="Нет",VLOOKUP(A758,Оп17_BYN→USD!$A$2:$C$19,3,0),VLOOKUP((A758-1),Оп17_BYN→USD!$A$2:$C$19,3,0)),$B$2:$G$1505,5,0)-VLOOKUP(B758,$B$2:$G$1505,5,0))/365+(VLOOKUP(IF(C758="Нет",VLOOKUP(A758,Оп17_BYN→USD!$A$2:$C$19,3,0),VLOOKUP((A758-1),Оп17_BYN→USD!$A$2:$C$19,3,0)),$B$2:$G$1505,6,0)-VLOOKUP(B758,$B$2:$G$1505,6,0))/366)</f>
        <v>3.4372608239343347</v>
      </c>
      <c r="F758" s="54">
        <f>COUNTIF(D759:$D$1505,365)</f>
        <v>747</v>
      </c>
      <c r="G758" s="54">
        <f>COUNTIF(D759:$D$1505,366)</f>
        <v>0</v>
      </c>
      <c r="H758" s="50"/>
    </row>
    <row r="759" spans="1:8" x14ac:dyDescent="0.25">
      <c r="A759" s="54">
        <f>COUNTIF($C$3:C759,"Да")</f>
        <v>8</v>
      </c>
      <c r="B759" s="53">
        <f t="shared" si="23"/>
        <v>45860</v>
      </c>
      <c r="C759" s="53" t="str">
        <f>IF(ISERROR(VLOOKUP(B759,Оп17_BYN→USD!$C$3:$C$19,1,0)),"Нет","Да")</f>
        <v>Нет</v>
      </c>
      <c r="D759" s="54">
        <f t="shared" si="22"/>
        <v>365</v>
      </c>
      <c r="E759" s="55">
        <f>('Все выпуски'!$D$4*'Все выпуски'!$D$8)*((VLOOKUP(IF(C759="Нет",VLOOKUP(A759,Оп17_BYN→USD!$A$2:$C$19,3,0),VLOOKUP((A759-1),Оп17_BYN→USD!$A$2:$C$19,3,0)),$B$2:$G$1505,5,0)-VLOOKUP(B759,$B$2:$G$1505,5,0))/365+(VLOOKUP(IF(C759="Нет",VLOOKUP(A759,Оп17_BYN→USD!$A$2:$C$19,3,0),VLOOKUP((A759-1),Оп17_BYN→USD!$A$2:$C$19,3,0)),$B$2:$G$1505,6,0)-VLOOKUP(B759,$B$2:$G$1505,6,0))/366)</f>
        <v>3.4830909682534594</v>
      </c>
      <c r="F759" s="54">
        <f>COUNTIF(D760:$D$1505,365)</f>
        <v>746</v>
      </c>
      <c r="G759" s="54">
        <f>COUNTIF(D760:$D$1505,366)</f>
        <v>0</v>
      </c>
      <c r="H759" s="50"/>
    </row>
    <row r="760" spans="1:8" x14ac:dyDescent="0.25">
      <c r="A760" s="54">
        <f>COUNTIF($C$3:C760,"Да")</f>
        <v>8</v>
      </c>
      <c r="B760" s="53">
        <f t="shared" si="23"/>
        <v>45861</v>
      </c>
      <c r="C760" s="53" t="str">
        <f>IF(ISERROR(VLOOKUP(B760,Оп17_BYN→USD!$C$3:$C$19,1,0)),"Нет","Да")</f>
        <v>Нет</v>
      </c>
      <c r="D760" s="54">
        <f t="shared" si="22"/>
        <v>365</v>
      </c>
      <c r="E760" s="55">
        <f>('Все выпуски'!$D$4*'Все выпуски'!$D$8)*((VLOOKUP(IF(C760="Нет",VLOOKUP(A760,Оп17_BYN→USD!$A$2:$C$19,3,0),VLOOKUP((A760-1),Оп17_BYN→USD!$A$2:$C$19,3,0)),$B$2:$G$1505,5,0)-VLOOKUP(B760,$B$2:$G$1505,5,0))/365+(VLOOKUP(IF(C760="Нет",VLOOKUP(A760,Оп17_BYN→USD!$A$2:$C$19,3,0),VLOOKUP((A760-1),Оп17_BYN→USD!$A$2:$C$19,3,0)),$B$2:$G$1505,6,0)-VLOOKUP(B760,$B$2:$G$1505,6,0))/366)</f>
        <v>3.5289211125725837</v>
      </c>
      <c r="F760" s="54">
        <f>COUNTIF(D761:$D$1505,365)</f>
        <v>745</v>
      </c>
      <c r="G760" s="54">
        <f>COUNTIF(D761:$D$1505,366)</f>
        <v>0</v>
      </c>
      <c r="H760" s="50"/>
    </row>
    <row r="761" spans="1:8" x14ac:dyDescent="0.25">
      <c r="A761" s="54">
        <f>COUNTIF($C$3:C761,"Да")</f>
        <v>8</v>
      </c>
      <c r="B761" s="53">
        <f t="shared" si="23"/>
        <v>45862</v>
      </c>
      <c r="C761" s="53" t="str">
        <f>IF(ISERROR(VLOOKUP(B761,Оп17_BYN→USD!$C$3:$C$19,1,0)),"Нет","Да")</f>
        <v>Нет</v>
      </c>
      <c r="D761" s="54">
        <f t="shared" si="22"/>
        <v>365</v>
      </c>
      <c r="E761" s="55">
        <f>('Все выпуски'!$D$4*'Все выпуски'!$D$8)*((VLOOKUP(IF(C761="Нет",VLOOKUP(A761,Оп17_BYN→USD!$A$2:$C$19,3,0),VLOOKUP((A761-1),Оп17_BYN→USD!$A$2:$C$19,3,0)),$B$2:$G$1505,5,0)-VLOOKUP(B761,$B$2:$G$1505,5,0))/365+(VLOOKUP(IF(C761="Нет",VLOOKUP(A761,Оп17_BYN→USD!$A$2:$C$19,3,0),VLOOKUP((A761-1),Оп17_BYN→USD!$A$2:$C$19,3,0)),$B$2:$G$1505,6,0)-VLOOKUP(B761,$B$2:$G$1505,6,0))/366)</f>
        <v>3.5747512568917084</v>
      </c>
      <c r="F761" s="54">
        <f>COUNTIF(D762:$D$1505,365)</f>
        <v>744</v>
      </c>
      <c r="G761" s="54">
        <f>COUNTIF(D762:$D$1505,366)</f>
        <v>0</v>
      </c>
      <c r="H761" s="50"/>
    </row>
    <row r="762" spans="1:8" x14ac:dyDescent="0.25">
      <c r="A762" s="54">
        <f>COUNTIF($C$3:C762,"Да")</f>
        <v>8</v>
      </c>
      <c r="B762" s="53">
        <f t="shared" si="23"/>
        <v>45863</v>
      </c>
      <c r="C762" s="53" t="str">
        <f>IF(ISERROR(VLOOKUP(B762,Оп17_BYN→USD!$C$3:$C$19,1,0)),"Нет","Да")</f>
        <v>Нет</v>
      </c>
      <c r="D762" s="54">
        <f t="shared" si="22"/>
        <v>365</v>
      </c>
      <c r="E762" s="55">
        <f>('Все выпуски'!$D$4*'Все выпуски'!$D$8)*((VLOOKUP(IF(C762="Нет",VLOOKUP(A762,Оп17_BYN→USD!$A$2:$C$19,3,0),VLOOKUP((A762-1),Оп17_BYN→USD!$A$2:$C$19,3,0)),$B$2:$G$1505,5,0)-VLOOKUP(B762,$B$2:$G$1505,5,0))/365+(VLOOKUP(IF(C762="Нет",VLOOKUP(A762,Оп17_BYN→USD!$A$2:$C$19,3,0),VLOOKUP((A762-1),Оп17_BYN→USD!$A$2:$C$19,3,0)),$B$2:$G$1505,6,0)-VLOOKUP(B762,$B$2:$G$1505,6,0))/366)</f>
        <v>3.6205814012108326</v>
      </c>
      <c r="F762" s="54">
        <f>COUNTIF(D763:$D$1505,365)</f>
        <v>743</v>
      </c>
      <c r="G762" s="54">
        <f>COUNTIF(D763:$D$1505,366)</f>
        <v>0</v>
      </c>
      <c r="H762" s="50"/>
    </row>
    <row r="763" spans="1:8" x14ac:dyDescent="0.25">
      <c r="A763" s="54">
        <f>COUNTIF($C$3:C763,"Да")</f>
        <v>8</v>
      </c>
      <c r="B763" s="53">
        <f t="shared" si="23"/>
        <v>45864</v>
      </c>
      <c r="C763" s="53" t="str">
        <f>IF(ISERROR(VLOOKUP(B763,Оп17_BYN→USD!$C$3:$C$19,1,0)),"Нет","Да")</f>
        <v>Нет</v>
      </c>
      <c r="D763" s="54">
        <f t="shared" si="22"/>
        <v>365</v>
      </c>
      <c r="E763" s="55">
        <f>('Все выпуски'!$D$4*'Все выпуски'!$D$8)*((VLOOKUP(IF(C763="Нет",VLOOKUP(A763,Оп17_BYN→USD!$A$2:$C$19,3,0),VLOOKUP((A763-1),Оп17_BYN→USD!$A$2:$C$19,3,0)),$B$2:$G$1505,5,0)-VLOOKUP(B763,$B$2:$G$1505,5,0))/365+(VLOOKUP(IF(C763="Нет",VLOOKUP(A763,Оп17_BYN→USD!$A$2:$C$19,3,0),VLOOKUP((A763-1),Оп17_BYN→USD!$A$2:$C$19,3,0)),$B$2:$G$1505,6,0)-VLOOKUP(B763,$B$2:$G$1505,6,0))/366)</f>
        <v>3.6664115455299569</v>
      </c>
      <c r="F763" s="54">
        <f>COUNTIF(D764:$D$1505,365)</f>
        <v>742</v>
      </c>
      <c r="G763" s="54">
        <f>COUNTIF(D764:$D$1505,366)</f>
        <v>0</v>
      </c>
      <c r="H763" s="50"/>
    </row>
    <row r="764" spans="1:8" x14ac:dyDescent="0.25">
      <c r="A764" s="54">
        <f>COUNTIF($C$3:C764,"Да")</f>
        <v>8</v>
      </c>
      <c r="B764" s="53">
        <f t="shared" si="23"/>
        <v>45865</v>
      </c>
      <c r="C764" s="53" t="str">
        <f>IF(ISERROR(VLOOKUP(B764,Оп17_BYN→USD!$C$3:$C$19,1,0)),"Нет","Да")</f>
        <v>Нет</v>
      </c>
      <c r="D764" s="54">
        <f t="shared" si="22"/>
        <v>365</v>
      </c>
      <c r="E764" s="55">
        <f>('Все выпуски'!$D$4*'Все выпуски'!$D$8)*((VLOOKUP(IF(C764="Нет",VLOOKUP(A764,Оп17_BYN→USD!$A$2:$C$19,3,0),VLOOKUP((A764-1),Оп17_BYN→USD!$A$2:$C$19,3,0)),$B$2:$G$1505,5,0)-VLOOKUP(B764,$B$2:$G$1505,5,0))/365+(VLOOKUP(IF(C764="Нет",VLOOKUP(A764,Оп17_BYN→USD!$A$2:$C$19,3,0),VLOOKUP((A764-1),Оп17_BYN→USD!$A$2:$C$19,3,0)),$B$2:$G$1505,6,0)-VLOOKUP(B764,$B$2:$G$1505,6,0))/366)</f>
        <v>3.7122416898490815</v>
      </c>
      <c r="F764" s="54">
        <f>COUNTIF(D765:$D$1505,365)</f>
        <v>741</v>
      </c>
      <c r="G764" s="54">
        <f>COUNTIF(D765:$D$1505,366)</f>
        <v>0</v>
      </c>
      <c r="H764" s="50"/>
    </row>
    <row r="765" spans="1:8" x14ac:dyDescent="0.25">
      <c r="A765" s="54">
        <f>COUNTIF($C$3:C765,"Да")</f>
        <v>8</v>
      </c>
      <c r="B765" s="53">
        <f t="shared" si="23"/>
        <v>45866</v>
      </c>
      <c r="C765" s="53" t="str">
        <f>IF(ISERROR(VLOOKUP(B765,Оп17_BYN→USD!$C$3:$C$19,1,0)),"Нет","Да")</f>
        <v>Нет</v>
      </c>
      <c r="D765" s="54">
        <f t="shared" si="22"/>
        <v>365</v>
      </c>
      <c r="E765" s="55">
        <f>('Все выпуски'!$D$4*'Все выпуски'!$D$8)*((VLOOKUP(IF(C765="Нет",VLOOKUP(A765,Оп17_BYN→USD!$A$2:$C$19,3,0),VLOOKUP((A765-1),Оп17_BYN→USD!$A$2:$C$19,3,0)),$B$2:$G$1505,5,0)-VLOOKUP(B765,$B$2:$G$1505,5,0))/365+(VLOOKUP(IF(C765="Нет",VLOOKUP(A765,Оп17_BYN→USD!$A$2:$C$19,3,0),VLOOKUP((A765-1),Оп17_BYN→USD!$A$2:$C$19,3,0)),$B$2:$G$1505,6,0)-VLOOKUP(B765,$B$2:$G$1505,6,0))/366)</f>
        <v>3.7580718341682058</v>
      </c>
      <c r="F765" s="54">
        <f>COUNTIF(D766:$D$1505,365)</f>
        <v>740</v>
      </c>
      <c r="G765" s="54">
        <f>COUNTIF(D766:$D$1505,366)</f>
        <v>0</v>
      </c>
      <c r="H765" s="50"/>
    </row>
    <row r="766" spans="1:8" x14ac:dyDescent="0.25">
      <c r="A766" s="54">
        <f>COUNTIF($C$3:C766,"Да")</f>
        <v>8</v>
      </c>
      <c r="B766" s="53">
        <f t="shared" si="23"/>
        <v>45867</v>
      </c>
      <c r="C766" s="53" t="str">
        <f>IF(ISERROR(VLOOKUP(B766,Оп17_BYN→USD!$C$3:$C$19,1,0)),"Нет","Да")</f>
        <v>Нет</v>
      </c>
      <c r="D766" s="54">
        <f t="shared" si="22"/>
        <v>365</v>
      </c>
      <c r="E766" s="55">
        <f>('Все выпуски'!$D$4*'Все выпуски'!$D$8)*((VLOOKUP(IF(C766="Нет",VLOOKUP(A766,Оп17_BYN→USD!$A$2:$C$19,3,0),VLOOKUP((A766-1),Оп17_BYN→USD!$A$2:$C$19,3,0)),$B$2:$G$1505,5,0)-VLOOKUP(B766,$B$2:$G$1505,5,0))/365+(VLOOKUP(IF(C766="Нет",VLOOKUP(A766,Оп17_BYN→USD!$A$2:$C$19,3,0),VLOOKUP((A766-1),Оп17_BYN→USD!$A$2:$C$19,3,0)),$B$2:$G$1505,6,0)-VLOOKUP(B766,$B$2:$G$1505,6,0))/366)</f>
        <v>3.8039019784873305</v>
      </c>
      <c r="F766" s="54">
        <f>COUNTIF(D767:$D$1505,365)</f>
        <v>739</v>
      </c>
      <c r="G766" s="54">
        <f>COUNTIF(D767:$D$1505,366)</f>
        <v>0</v>
      </c>
      <c r="H766" s="50"/>
    </row>
    <row r="767" spans="1:8" x14ac:dyDescent="0.25">
      <c r="A767" s="54">
        <f>COUNTIF($C$3:C767,"Да")</f>
        <v>8</v>
      </c>
      <c r="B767" s="53">
        <f t="shared" si="23"/>
        <v>45868</v>
      </c>
      <c r="C767" s="53" t="str">
        <f>IF(ISERROR(VLOOKUP(B767,Оп17_BYN→USD!$C$3:$C$19,1,0)),"Нет","Да")</f>
        <v>Нет</v>
      </c>
      <c r="D767" s="54">
        <f t="shared" si="22"/>
        <v>365</v>
      </c>
      <c r="E767" s="55">
        <f>('Все выпуски'!$D$4*'Все выпуски'!$D$8)*((VLOOKUP(IF(C767="Нет",VLOOKUP(A767,Оп17_BYN→USD!$A$2:$C$19,3,0),VLOOKUP((A767-1),Оп17_BYN→USD!$A$2:$C$19,3,0)),$B$2:$G$1505,5,0)-VLOOKUP(B767,$B$2:$G$1505,5,0))/365+(VLOOKUP(IF(C767="Нет",VLOOKUP(A767,Оп17_BYN→USD!$A$2:$C$19,3,0),VLOOKUP((A767-1),Оп17_BYN→USD!$A$2:$C$19,3,0)),$B$2:$G$1505,6,0)-VLOOKUP(B767,$B$2:$G$1505,6,0))/366)</f>
        <v>3.8497321228064547</v>
      </c>
      <c r="F767" s="54">
        <f>COUNTIF(D768:$D$1505,365)</f>
        <v>738</v>
      </c>
      <c r="G767" s="54">
        <f>COUNTIF(D768:$D$1505,366)</f>
        <v>0</v>
      </c>
      <c r="H767" s="50"/>
    </row>
    <row r="768" spans="1:8" x14ac:dyDescent="0.25">
      <c r="A768" s="54">
        <f>COUNTIF($C$3:C768,"Да")</f>
        <v>8</v>
      </c>
      <c r="B768" s="53">
        <f t="shared" si="23"/>
        <v>45869</v>
      </c>
      <c r="C768" s="53" t="str">
        <f>IF(ISERROR(VLOOKUP(B768,Оп17_BYN→USD!$C$3:$C$19,1,0)),"Нет","Да")</f>
        <v>Нет</v>
      </c>
      <c r="D768" s="54">
        <f t="shared" si="22"/>
        <v>365</v>
      </c>
      <c r="E768" s="55">
        <f>('Все выпуски'!$D$4*'Все выпуски'!$D$8)*((VLOOKUP(IF(C768="Нет",VLOOKUP(A768,Оп17_BYN→USD!$A$2:$C$19,3,0),VLOOKUP((A768-1),Оп17_BYN→USD!$A$2:$C$19,3,0)),$B$2:$G$1505,5,0)-VLOOKUP(B768,$B$2:$G$1505,5,0))/365+(VLOOKUP(IF(C768="Нет",VLOOKUP(A768,Оп17_BYN→USD!$A$2:$C$19,3,0),VLOOKUP((A768-1),Оп17_BYN→USD!$A$2:$C$19,3,0)),$B$2:$G$1505,6,0)-VLOOKUP(B768,$B$2:$G$1505,6,0))/366)</f>
        <v>3.895562267125579</v>
      </c>
      <c r="F768" s="54">
        <f>COUNTIF(D769:$D$1505,365)</f>
        <v>737</v>
      </c>
      <c r="G768" s="54">
        <f>COUNTIF(D769:$D$1505,366)</f>
        <v>0</v>
      </c>
      <c r="H768" s="50"/>
    </row>
    <row r="769" spans="1:8" x14ac:dyDescent="0.25">
      <c r="A769" s="54">
        <f>COUNTIF($C$3:C769,"Да")</f>
        <v>8</v>
      </c>
      <c r="B769" s="53">
        <f t="shared" si="23"/>
        <v>45870</v>
      </c>
      <c r="C769" s="53" t="str">
        <f>IF(ISERROR(VLOOKUP(B769,Оп17_BYN→USD!$C$3:$C$19,1,0)),"Нет","Да")</f>
        <v>Нет</v>
      </c>
      <c r="D769" s="54">
        <f t="shared" si="22"/>
        <v>365</v>
      </c>
      <c r="E769" s="55">
        <f>('Все выпуски'!$D$4*'Все выпуски'!$D$8)*((VLOOKUP(IF(C769="Нет",VLOOKUP(A769,Оп17_BYN→USD!$A$2:$C$19,3,0),VLOOKUP((A769-1),Оп17_BYN→USD!$A$2:$C$19,3,0)),$B$2:$G$1505,5,0)-VLOOKUP(B769,$B$2:$G$1505,5,0))/365+(VLOOKUP(IF(C769="Нет",VLOOKUP(A769,Оп17_BYN→USD!$A$2:$C$19,3,0),VLOOKUP((A769-1),Оп17_BYN→USD!$A$2:$C$19,3,0)),$B$2:$G$1505,6,0)-VLOOKUP(B769,$B$2:$G$1505,6,0))/366)</f>
        <v>3.9413924114447041</v>
      </c>
      <c r="F769" s="54">
        <f>COUNTIF(D770:$D$1505,365)</f>
        <v>736</v>
      </c>
      <c r="G769" s="54">
        <f>COUNTIF(D770:$D$1505,366)</f>
        <v>0</v>
      </c>
      <c r="H769" s="50"/>
    </row>
    <row r="770" spans="1:8" x14ac:dyDescent="0.25">
      <c r="A770" s="54">
        <f>COUNTIF($C$3:C770,"Да")</f>
        <v>8</v>
      </c>
      <c r="B770" s="53">
        <f t="shared" si="23"/>
        <v>45871</v>
      </c>
      <c r="C770" s="53" t="str">
        <f>IF(ISERROR(VLOOKUP(B770,Оп17_BYN→USD!$C$3:$C$19,1,0)),"Нет","Да")</f>
        <v>Нет</v>
      </c>
      <c r="D770" s="54">
        <f t="shared" si="22"/>
        <v>365</v>
      </c>
      <c r="E770" s="55">
        <f>('Все выпуски'!$D$4*'Все выпуски'!$D$8)*((VLOOKUP(IF(C770="Нет",VLOOKUP(A770,Оп17_BYN→USD!$A$2:$C$19,3,0),VLOOKUP((A770-1),Оп17_BYN→USD!$A$2:$C$19,3,0)),$B$2:$G$1505,5,0)-VLOOKUP(B770,$B$2:$G$1505,5,0))/365+(VLOOKUP(IF(C770="Нет",VLOOKUP(A770,Оп17_BYN→USD!$A$2:$C$19,3,0),VLOOKUP((A770-1),Оп17_BYN→USD!$A$2:$C$19,3,0)),$B$2:$G$1505,6,0)-VLOOKUP(B770,$B$2:$G$1505,6,0))/366)</f>
        <v>3.9872225557638283</v>
      </c>
      <c r="F770" s="54">
        <f>COUNTIF(D771:$D$1505,365)</f>
        <v>735</v>
      </c>
      <c r="G770" s="54">
        <f>COUNTIF(D771:$D$1505,366)</f>
        <v>0</v>
      </c>
      <c r="H770" s="50"/>
    </row>
    <row r="771" spans="1:8" x14ac:dyDescent="0.25">
      <c r="A771" s="54">
        <f>COUNTIF($C$3:C771,"Да")</f>
        <v>8</v>
      </c>
      <c r="B771" s="53">
        <f t="shared" si="23"/>
        <v>45872</v>
      </c>
      <c r="C771" s="53" t="str">
        <f>IF(ISERROR(VLOOKUP(B771,Оп17_BYN→USD!$C$3:$C$19,1,0)),"Нет","Да")</f>
        <v>Нет</v>
      </c>
      <c r="D771" s="54">
        <f t="shared" si="22"/>
        <v>365</v>
      </c>
      <c r="E771" s="55">
        <f>('Все выпуски'!$D$4*'Все выпуски'!$D$8)*((VLOOKUP(IF(C771="Нет",VLOOKUP(A771,Оп17_BYN→USD!$A$2:$C$19,3,0),VLOOKUP((A771-1),Оп17_BYN→USD!$A$2:$C$19,3,0)),$B$2:$G$1505,5,0)-VLOOKUP(B771,$B$2:$G$1505,5,0))/365+(VLOOKUP(IF(C771="Нет",VLOOKUP(A771,Оп17_BYN→USD!$A$2:$C$19,3,0),VLOOKUP((A771-1),Оп17_BYN→USD!$A$2:$C$19,3,0)),$B$2:$G$1505,6,0)-VLOOKUP(B771,$B$2:$G$1505,6,0))/366)</f>
        <v>4.033052700082953</v>
      </c>
      <c r="F771" s="54">
        <f>COUNTIF(D772:$D$1505,365)</f>
        <v>734</v>
      </c>
      <c r="G771" s="54">
        <f>COUNTIF(D772:$D$1505,366)</f>
        <v>0</v>
      </c>
      <c r="H771" s="50"/>
    </row>
    <row r="772" spans="1:8" x14ac:dyDescent="0.25">
      <c r="A772" s="54">
        <f>COUNTIF($C$3:C772,"Да")</f>
        <v>8</v>
      </c>
      <c r="B772" s="53">
        <f t="shared" si="23"/>
        <v>45873</v>
      </c>
      <c r="C772" s="53" t="str">
        <f>IF(ISERROR(VLOOKUP(B772,Оп17_BYN→USD!$C$3:$C$19,1,0)),"Нет","Да")</f>
        <v>Нет</v>
      </c>
      <c r="D772" s="54">
        <f t="shared" ref="D772:D835" si="24">IF(MOD(YEAR(B772),4)=0,366,365)</f>
        <v>365</v>
      </c>
      <c r="E772" s="55">
        <f>('Все выпуски'!$D$4*'Все выпуски'!$D$8)*((VLOOKUP(IF(C772="Нет",VLOOKUP(A772,Оп17_BYN→USD!$A$2:$C$19,3,0),VLOOKUP((A772-1),Оп17_BYN→USD!$A$2:$C$19,3,0)),$B$2:$G$1505,5,0)-VLOOKUP(B772,$B$2:$G$1505,5,0))/365+(VLOOKUP(IF(C772="Нет",VLOOKUP(A772,Оп17_BYN→USD!$A$2:$C$19,3,0),VLOOKUP((A772-1),Оп17_BYN→USD!$A$2:$C$19,3,0)),$B$2:$G$1505,6,0)-VLOOKUP(B772,$B$2:$G$1505,6,0))/366)</f>
        <v>4.0788828444020773</v>
      </c>
      <c r="F772" s="54">
        <f>COUNTIF(D773:$D$1505,365)</f>
        <v>733</v>
      </c>
      <c r="G772" s="54">
        <f>COUNTIF(D773:$D$1505,366)</f>
        <v>0</v>
      </c>
      <c r="H772" s="50"/>
    </row>
    <row r="773" spans="1:8" x14ac:dyDescent="0.25">
      <c r="A773" s="54">
        <f>COUNTIF($C$3:C773,"Да")</f>
        <v>8</v>
      </c>
      <c r="B773" s="53">
        <f t="shared" ref="B773:B836" si="25">B772+1</f>
        <v>45874</v>
      </c>
      <c r="C773" s="53" t="str">
        <f>IF(ISERROR(VLOOKUP(B773,Оп17_BYN→USD!$C$3:$C$19,1,0)),"Нет","Да")</f>
        <v>Нет</v>
      </c>
      <c r="D773" s="54">
        <f t="shared" si="24"/>
        <v>365</v>
      </c>
      <c r="E773" s="55">
        <f>('Все выпуски'!$D$4*'Все выпуски'!$D$8)*((VLOOKUP(IF(C773="Нет",VLOOKUP(A773,Оп17_BYN→USD!$A$2:$C$19,3,0),VLOOKUP((A773-1),Оп17_BYN→USD!$A$2:$C$19,3,0)),$B$2:$G$1505,5,0)-VLOOKUP(B773,$B$2:$G$1505,5,0))/365+(VLOOKUP(IF(C773="Нет",VLOOKUP(A773,Оп17_BYN→USD!$A$2:$C$19,3,0),VLOOKUP((A773-1),Оп17_BYN→USD!$A$2:$C$19,3,0)),$B$2:$G$1505,6,0)-VLOOKUP(B773,$B$2:$G$1505,6,0))/366)</f>
        <v>4.1247129887212015</v>
      </c>
      <c r="F773" s="54">
        <f>COUNTIF(D774:$D$1505,365)</f>
        <v>732</v>
      </c>
      <c r="G773" s="54">
        <f>COUNTIF(D774:$D$1505,366)</f>
        <v>0</v>
      </c>
      <c r="H773" s="50"/>
    </row>
    <row r="774" spans="1:8" x14ac:dyDescent="0.25">
      <c r="A774" s="54">
        <f>COUNTIF($C$3:C774,"Да")</f>
        <v>8</v>
      </c>
      <c r="B774" s="53">
        <f t="shared" si="25"/>
        <v>45875</v>
      </c>
      <c r="C774" s="53" t="str">
        <f>IF(ISERROR(VLOOKUP(B774,Оп17_BYN→USD!$C$3:$C$19,1,0)),"Нет","Да")</f>
        <v>Нет</v>
      </c>
      <c r="D774" s="54">
        <f t="shared" si="24"/>
        <v>365</v>
      </c>
      <c r="E774" s="55">
        <f>('Все выпуски'!$D$4*'Все выпуски'!$D$8)*((VLOOKUP(IF(C774="Нет",VLOOKUP(A774,Оп17_BYN→USD!$A$2:$C$19,3,0),VLOOKUP((A774-1),Оп17_BYN→USD!$A$2:$C$19,3,0)),$B$2:$G$1505,5,0)-VLOOKUP(B774,$B$2:$G$1505,5,0))/365+(VLOOKUP(IF(C774="Нет",VLOOKUP(A774,Оп17_BYN→USD!$A$2:$C$19,3,0),VLOOKUP((A774-1),Оп17_BYN→USD!$A$2:$C$19,3,0)),$B$2:$G$1505,6,0)-VLOOKUP(B774,$B$2:$G$1505,6,0))/366)</f>
        <v>4.1705431330403258</v>
      </c>
      <c r="F774" s="54">
        <f>COUNTIF(D775:$D$1505,365)</f>
        <v>731</v>
      </c>
      <c r="G774" s="54">
        <f>COUNTIF(D775:$D$1505,366)</f>
        <v>0</v>
      </c>
      <c r="H774" s="50"/>
    </row>
    <row r="775" spans="1:8" x14ac:dyDescent="0.25">
      <c r="A775" s="54">
        <f>COUNTIF($C$3:C775,"Да")</f>
        <v>9</v>
      </c>
      <c r="B775" s="53">
        <f t="shared" si="25"/>
        <v>45876</v>
      </c>
      <c r="C775" s="53" t="str">
        <f>IF(ISERROR(VLOOKUP(B775,Оп17_BYN→USD!$C$3:$C$19,1,0)),"Нет","Да")</f>
        <v>Да</v>
      </c>
      <c r="D775" s="54">
        <f t="shared" si="24"/>
        <v>365</v>
      </c>
      <c r="E775" s="55">
        <f>('Все выпуски'!$D$4*'Все выпуски'!$D$8)*((VLOOKUP(IF(C775="Нет",VLOOKUP(A775,Оп17_BYN→USD!$A$2:$C$19,3,0),VLOOKUP((A775-1),Оп17_BYN→USD!$A$2:$C$19,3,0)),$B$2:$G$1505,5,0)-VLOOKUP(B775,$B$2:$G$1505,5,0))/365+(VLOOKUP(IF(C775="Нет",VLOOKUP(A775,Оп17_BYN→USD!$A$2:$C$19,3,0),VLOOKUP((A775-1),Оп17_BYN→USD!$A$2:$C$19,3,0)),$B$2:$G$1505,6,0)-VLOOKUP(B775,$B$2:$G$1505,6,0))/366)</f>
        <v>4.2163732773594509</v>
      </c>
      <c r="F775" s="54">
        <f>COUNTIF(D776:$D$1505,365)</f>
        <v>730</v>
      </c>
      <c r="G775" s="54">
        <f>COUNTIF(D776:$D$1505,366)</f>
        <v>0</v>
      </c>
      <c r="H775" s="50"/>
    </row>
    <row r="776" spans="1:8" x14ac:dyDescent="0.25">
      <c r="A776" s="54">
        <f>COUNTIF($C$3:C776,"Да")</f>
        <v>9</v>
      </c>
      <c r="B776" s="53">
        <f t="shared" si="25"/>
        <v>45877</v>
      </c>
      <c r="C776" s="53" t="str">
        <f>IF(ISERROR(VLOOKUP(B776,Оп17_BYN→USD!$C$3:$C$19,1,0)),"Нет","Да")</f>
        <v>Нет</v>
      </c>
      <c r="D776" s="54">
        <f t="shared" si="24"/>
        <v>365</v>
      </c>
      <c r="E776" s="55">
        <f>('Все выпуски'!$D$4*'Все выпуски'!$D$8)*((VLOOKUP(IF(C776="Нет",VLOOKUP(A776,Оп17_BYN→USD!$A$2:$C$19,3,0),VLOOKUP((A776-1),Оп17_BYN→USD!$A$2:$C$19,3,0)),$B$2:$G$1505,5,0)-VLOOKUP(B776,$B$2:$G$1505,5,0))/365+(VLOOKUP(IF(C776="Нет",VLOOKUP(A776,Оп17_BYN→USD!$A$2:$C$19,3,0),VLOOKUP((A776-1),Оп17_BYN→USD!$A$2:$C$19,3,0)),$B$2:$G$1505,6,0)-VLOOKUP(B776,$B$2:$G$1505,6,0))/366)</f>
        <v>4.5830144319124466E-2</v>
      </c>
      <c r="F776" s="54">
        <f>COUNTIF(D777:$D$1505,365)</f>
        <v>729</v>
      </c>
      <c r="G776" s="54">
        <f>COUNTIF(D777:$D$1505,366)</f>
        <v>0</v>
      </c>
      <c r="H776" s="50"/>
    </row>
    <row r="777" spans="1:8" x14ac:dyDescent="0.25">
      <c r="A777" s="54">
        <f>COUNTIF($C$3:C777,"Да")</f>
        <v>9</v>
      </c>
      <c r="B777" s="53">
        <f t="shared" si="25"/>
        <v>45878</v>
      </c>
      <c r="C777" s="53" t="str">
        <f>IF(ISERROR(VLOOKUP(B777,Оп17_BYN→USD!$C$3:$C$19,1,0)),"Нет","Да")</f>
        <v>Нет</v>
      </c>
      <c r="D777" s="54">
        <f t="shared" si="24"/>
        <v>365</v>
      </c>
      <c r="E777" s="55">
        <f>('Все выпуски'!$D$4*'Все выпуски'!$D$8)*((VLOOKUP(IF(C777="Нет",VLOOKUP(A777,Оп17_BYN→USD!$A$2:$C$19,3,0),VLOOKUP((A777-1),Оп17_BYN→USD!$A$2:$C$19,3,0)),$B$2:$G$1505,5,0)-VLOOKUP(B777,$B$2:$G$1505,5,0))/365+(VLOOKUP(IF(C777="Нет",VLOOKUP(A777,Оп17_BYN→USD!$A$2:$C$19,3,0),VLOOKUP((A777-1),Оп17_BYN→USD!$A$2:$C$19,3,0)),$B$2:$G$1505,6,0)-VLOOKUP(B777,$B$2:$G$1505,6,0))/366)</f>
        <v>9.1660288638248932E-2</v>
      </c>
      <c r="F777" s="54">
        <f>COUNTIF(D778:$D$1505,365)</f>
        <v>728</v>
      </c>
      <c r="G777" s="54">
        <f>COUNTIF(D778:$D$1505,366)</f>
        <v>0</v>
      </c>
      <c r="H777" s="50"/>
    </row>
    <row r="778" spans="1:8" x14ac:dyDescent="0.25">
      <c r="A778" s="54">
        <f>COUNTIF($C$3:C778,"Да")</f>
        <v>9</v>
      </c>
      <c r="B778" s="53">
        <f t="shared" si="25"/>
        <v>45879</v>
      </c>
      <c r="C778" s="53" t="str">
        <f>IF(ISERROR(VLOOKUP(B778,Оп17_BYN→USD!$C$3:$C$19,1,0)),"Нет","Да")</f>
        <v>Нет</v>
      </c>
      <c r="D778" s="54">
        <f t="shared" si="24"/>
        <v>365</v>
      </c>
      <c r="E778" s="55">
        <f>('Все выпуски'!$D$4*'Все выпуски'!$D$8)*((VLOOKUP(IF(C778="Нет",VLOOKUP(A778,Оп17_BYN→USD!$A$2:$C$19,3,0),VLOOKUP((A778-1),Оп17_BYN→USD!$A$2:$C$19,3,0)),$B$2:$G$1505,5,0)-VLOOKUP(B778,$B$2:$G$1505,5,0))/365+(VLOOKUP(IF(C778="Нет",VLOOKUP(A778,Оп17_BYN→USD!$A$2:$C$19,3,0),VLOOKUP((A778-1),Оп17_BYN→USD!$A$2:$C$19,3,0)),$B$2:$G$1505,6,0)-VLOOKUP(B778,$B$2:$G$1505,6,0))/366)</f>
        <v>0.13749043295737337</v>
      </c>
      <c r="F778" s="54">
        <f>COUNTIF(D779:$D$1505,365)</f>
        <v>727</v>
      </c>
      <c r="G778" s="54">
        <f>COUNTIF(D779:$D$1505,366)</f>
        <v>0</v>
      </c>
      <c r="H778" s="50"/>
    </row>
    <row r="779" spans="1:8" x14ac:dyDescent="0.25">
      <c r="A779" s="54">
        <f>COUNTIF($C$3:C779,"Да")</f>
        <v>9</v>
      </c>
      <c r="B779" s="53">
        <f t="shared" si="25"/>
        <v>45880</v>
      </c>
      <c r="C779" s="53" t="str">
        <f>IF(ISERROR(VLOOKUP(B779,Оп17_BYN→USD!$C$3:$C$19,1,0)),"Нет","Да")</f>
        <v>Нет</v>
      </c>
      <c r="D779" s="54">
        <f t="shared" si="24"/>
        <v>365</v>
      </c>
      <c r="E779" s="55">
        <f>('Все выпуски'!$D$4*'Все выпуски'!$D$8)*((VLOOKUP(IF(C779="Нет",VLOOKUP(A779,Оп17_BYN→USD!$A$2:$C$19,3,0),VLOOKUP((A779-1),Оп17_BYN→USD!$A$2:$C$19,3,0)),$B$2:$G$1505,5,0)-VLOOKUP(B779,$B$2:$G$1505,5,0))/365+(VLOOKUP(IF(C779="Нет",VLOOKUP(A779,Оп17_BYN→USD!$A$2:$C$19,3,0),VLOOKUP((A779-1),Оп17_BYN→USD!$A$2:$C$19,3,0)),$B$2:$G$1505,6,0)-VLOOKUP(B779,$B$2:$G$1505,6,0))/366)</f>
        <v>0.18332057727649786</v>
      </c>
      <c r="F779" s="54">
        <f>COUNTIF(D780:$D$1505,365)</f>
        <v>726</v>
      </c>
      <c r="G779" s="54">
        <f>COUNTIF(D780:$D$1505,366)</f>
        <v>0</v>
      </c>
      <c r="H779" s="50"/>
    </row>
    <row r="780" spans="1:8" x14ac:dyDescent="0.25">
      <c r="A780" s="54">
        <f>COUNTIF($C$3:C780,"Да")</f>
        <v>9</v>
      </c>
      <c r="B780" s="53">
        <f t="shared" si="25"/>
        <v>45881</v>
      </c>
      <c r="C780" s="53" t="str">
        <f>IF(ISERROR(VLOOKUP(B780,Оп17_BYN→USD!$C$3:$C$19,1,0)),"Нет","Да")</f>
        <v>Нет</v>
      </c>
      <c r="D780" s="54">
        <f t="shared" si="24"/>
        <v>365</v>
      </c>
      <c r="E780" s="55">
        <f>('Все выпуски'!$D$4*'Все выпуски'!$D$8)*((VLOOKUP(IF(C780="Нет",VLOOKUP(A780,Оп17_BYN→USD!$A$2:$C$19,3,0),VLOOKUP((A780-1),Оп17_BYN→USD!$A$2:$C$19,3,0)),$B$2:$G$1505,5,0)-VLOOKUP(B780,$B$2:$G$1505,5,0))/365+(VLOOKUP(IF(C780="Нет",VLOOKUP(A780,Оп17_BYN→USD!$A$2:$C$19,3,0),VLOOKUP((A780-1),Оп17_BYN→USD!$A$2:$C$19,3,0)),$B$2:$G$1505,6,0)-VLOOKUP(B780,$B$2:$G$1505,6,0))/366)</f>
        <v>0.2291507215956223</v>
      </c>
      <c r="F780" s="54">
        <f>COUNTIF(D781:$D$1505,365)</f>
        <v>725</v>
      </c>
      <c r="G780" s="54">
        <f>COUNTIF(D781:$D$1505,366)</f>
        <v>0</v>
      </c>
      <c r="H780" s="50"/>
    </row>
    <row r="781" spans="1:8" x14ac:dyDescent="0.25">
      <c r="A781" s="54">
        <f>COUNTIF($C$3:C781,"Да")</f>
        <v>9</v>
      </c>
      <c r="B781" s="53">
        <f t="shared" si="25"/>
        <v>45882</v>
      </c>
      <c r="C781" s="53" t="str">
        <f>IF(ISERROR(VLOOKUP(B781,Оп17_BYN→USD!$C$3:$C$19,1,0)),"Нет","Да")</f>
        <v>Нет</v>
      </c>
      <c r="D781" s="54">
        <f t="shared" si="24"/>
        <v>365</v>
      </c>
      <c r="E781" s="55">
        <f>('Все выпуски'!$D$4*'Все выпуски'!$D$8)*((VLOOKUP(IF(C781="Нет",VLOOKUP(A781,Оп17_BYN→USD!$A$2:$C$19,3,0),VLOOKUP((A781-1),Оп17_BYN→USD!$A$2:$C$19,3,0)),$B$2:$G$1505,5,0)-VLOOKUP(B781,$B$2:$G$1505,5,0))/365+(VLOOKUP(IF(C781="Нет",VLOOKUP(A781,Оп17_BYN→USD!$A$2:$C$19,3,0),VLOOKUP((A781-1),Оп17_BYN→USD!$A$2:$C$19,3,0)),$B$2:$G$1505,6,0)-VLOOKUP(B781,$B$2:$G$1505,6,0))/366)</f>
        <v>0.27498086591474674</v>
      </c>
      <c r="F781" s="54">
        <f>COUNTIF(D782:$D$1505,365)</f>
        <v>724</v>
      </c>
      <c r="G781" s="54">
        <f>COUNTIF(D782:$D$1505,366)</f>
        <v>0</v>
      </c>
      <c r="H781" s="50"/>
    </row>
    <row r="782" spans="1:8" x14ac:dyDescent="0.25">
      <c r="A782" s="54">
        <f>COUNTIF($C$3:C782,"Да")</f>
        <v>9</v>
      </c>
      <c r="B782" s="53">
        <f t="shared" si="25"/>
        <v>45883</v>
      </c>
      <c r="C782" s="53" t="str">
        <f>IF(ISERROR(VLOOKUP(B782,Оп17_BYN→USD!$C$3:$C$19,1,0)),"Нет","Да")</f>
        <v>Нет</v>
      </c>
      <c r="D782" s="54">
        <f t="shared" si="24"/>
        <v>365</v>
      </c>
      <c r="E782" s="55">
        <f>('Все выпуски'!$D$4*'Все выпуски'!$D$8)*((VLOOKUP(IF(C782="Нет",VLOOKUP(A782,Оп17_BYN→USD!$A$2:$C$19,3,0),VLOOKUP((A782-1),Оп17_BYN→USD!$A$2:$C$19,3,0)),$B$2:$G$1505,5,0)-VLOOKUP(B782,$B$2:$G$1505,5,0))/365+(VLOOKUP(IF(C782="Нет",VLOOKUP(A782,Оп17_BYN→USD!$A$2:$C$19,3,0),VLOOKUP((A782-1),Оп17_BYN→USD!$A$2:$C$19,3,0)),$B$2:$G$1505,6,0)-VLOOKUP(B782,$B$2:$G$1505,6,0))/366)</f>
        <v>0.32081101023387126</v>
      </c>
      <c r="F782" s="54">
        <f>COUNTIF(D783:$D$1505,365)</f>
        <v>723</v>
      </c>
      <c r="G782" s="54">
        <f>COUNTIF(D783:$D$1505,366)</f>
        <v>0</v>
      </c>
      <c r="H782" s="50"/>
    </row>
    <row r="783" spans="1:8" x14ac:dyDescent="0.25">
      <c r="A783" s="54">
        <f>COUNTIF($C$3:C783,"Да")</f>
        <v>9</v>
      </c>
      <c r="B783" s="53">
        <f t="shared" si="25"/>
        <v>45884</v>
      </c>
      <c r="C783" s="53" t="str">
        <f>IF(ISERROR(VLOOKUP(B783,Оп17_BYN→USD!$C$3:$C$19,1,0)),"Нет","Да")</f>
        <v>Нет</v>
      </c>
      <c r="D783" s="54">
        <f t="shared" si="24"/>
        <v>365</v>
      </c>
      <c r="E783" s="55">
        <f>('Все выпуски'!$D$4*'Все выпуски'!$D$8)*((VLOOKUP(IF(C783="Нет",VLOOKUP(A783,Оп17_BYN→USD!$A$2:$C$19,3,0),VLOOKUP((A783-1),Оп17_BYN→USD!$A$2:$C$19,3,0)),$B$2:$G$1505,5,0)-VLOOKUP(B783,$B$2:$G$1505,5,0))/365+(VLOOKUP(IF(C783="Нет",VLOOKUP(A783,Оп17_BYN→USD!$A$2:$C$19,3,0),VLOOKUP((A783-1),Оп17_BYN→USD!$A$2:$C$19,3,0)),$B$2:$G$1505,6,0)-VLOOKUP(B783,$B$2:$G$1505,6,0))/366)</f>
        <v>0.36664115455299573</v>
      </c>
      <c r="F783" s="54">
        <f>COUNTIF(D784:$D$1505,365)</f>
        <v>722</v>
      </c>
      <c r="G783" s="54">
        <f>COUNTIF(D784:$D$1505,366)</f>
        <v>0</v>
      </c>
      <c r="H783" s="50"/>
    </row>
    <row r="784" spans="1:8" x14ac:dyDescent="0.25">
      <c r="A784" s="54">
        <f>COUNTIF($C$3:C784,"Да")</f>
        <v>9</v>
      </c>
      <c r="B784" s="53">
        <f t="shared" si="25"/>
        <v>45885</v>
      </c>
      <c r="C784" s="53" t="str">
        <f>IF(ISERROR(VLOOKUP(B784,Оп17_BYN→USD!$C$3:$C$19,1,0)),"Нет","Да")</f>
        <v>Нет</v>
      </c>
      <c r="D784" s="54">
        <f t="shared" si="24"/>
        <v>365</v>
      </c>
      <c r="E784" s="55">
        <f>('Все выпуски'!$D$4*'Все выпуски'!$D$8)*((VLOOKUP(IF(C784="Нет",VLOOKUP(A784,Оп17_BYN→USD!$A$2:$C$19,3,0),VLOOKUP((A784-1),Оп17_BYN→USD!$A$2:$C$19,3,0)),$B$2:$G$1505,5,0)-VLOOKUP(B784,$B$2:$G$1505,5,0))/365+(VLOOKUP(IF(C784="Нет",VLOOKUP(A784,Оп17_BYN→USD!$A$2:$C$19,3,0),VLOOKUP((A784-1),Оп17_BYN→USD!$A$2:$C$19,3,0)),$B$2:$G$1505,6,0)-VLOOKUP(B784,$B$2:$G$1505,6,0))/366)</f>
        <v>0.41247129887212014</v>
      </c>
      <c r="F784" s="54">
        <f>COUNTIF(D785:$D$1505,365)</f>
        <v>721</v>
      </c>
      <c r="G784" s="54">
        <f>COUNTIF(D785:$D$1505,366)</f>
        <v>0</v>
      </c>
      <c r="H784" s="50"/>
    </row>
    <row r="785" spans="1:8" x14ac:dyDescent="0.25">
      <c r="A785" s="54">
        <f>COUNTIF($C$3:C785,"Да")</f>
        <v>9</v>
      </c>
      <c r="B785" s="53">
        <f t="shared" si="25"/>
        <v>45886</v>
      </c>
      <c r="C785" s="53" t="str">
        <f>IF(ISERROR(VLOOKUP(B785,Оп17_BYN→USD!$C$3:$C$19,1,0)),"Нет","Да")</f>
        <v>Нет</v>
      </c>
      <c r="D785" s="54">
        <f t="shared" si="24"/>
        <v>365</v>
      </c>
      <c r="E785" s="55">
        <f>('Все выпуски'!$D$4*'Все выпуски'!$D$8)*((VLOOKUP(IF(C785="Нет",VLOOKUP(A785,Оп17_BYN→USD!$A$2:$C$19,3,0),VLOOKUP((A785-1),Оп17_BYN→USD!$A$2:$C$19,3,0)),$B$2:$G$1505,5,0)-VLOOKUP(B785,$B$2:$G$1505,5,0))/365+(VLOOKUP(IF(C785="Нет",VLOOKUP(A785,Оп17_BYN→USD!$A$2:$C$19,3,0),VLOOKUP((A785-1),Оп17_BYN→USD!$A$2:$C$19,3,0)),$B$2:$G$1505,6,0)-VLOOKUP(B785,$B$2:$G$1505,6,0))/366)</f>
        <v>0.45830144319124461</v>
      </c>
      <c r="F785" s="54">
        <f>COUNTIF(D786:$D$1505,365)</f>
        <v>720</v>
      </c>
      <c r="G785" s="54">
        <f>COUNTIF(D786:$D$1505,366)</f>
        <v>0</v>
      </c>
      <c r="H785" s="50"/>
    </row>
    <row r="786" spans="1:8" x14ac:dyDescent="0.25">
      <c r="A786" s="54">
        <f>COUNTIF($C$3:C786,"Да")</f>
        <v>9</v>
      </c>
      <c r="B786" s="53">
        <f t="shared" si="25"/>
        <v>45887</v>
      </c>
      <c r="C786" s="53" t="str">
        <f>IF(ISERROR(VLOOKUP(B786,Оп17_BYN→USD!$C$3:$C$19,1,0)),"Нет","Да")</f>
        <v>Нет</v>
      </c>
      <c r="D786" s="54">
        <f t="shared" si="24"/>
        <v>365</v>
      </c>
      <c r="E786" s="55">
        <f>('Все выпуски'!$D$4*'Все выпуски'!$D$8)*((VLOOKUP(IF(C786="Нет",VLOOKUP(A786,Оп17_BYN→USD!$A$2:$C$19,3,0),VLOOKUP((A786-1),Оп17_BYN→USD!$A$2:$C$19,3,0)),$B$2:$G$1505,5,0)-VLOOKUP(B786,$B$2:$G$1505,5,0))/365+(VLOOKUP(IF(C786="Нет",VLOOKUP(A786,Оп17_BYN→USD!$A$2:$C$19,3,0),VLOOKUP((A786-1),Оп17_BYN→USD!$A$2:$C$19,3,0)),$B$2:$G$1505,6,0)-VLOOKUP(B786,$B$2:$G$1505,6,0))/366)</f>
        <v>0.50413158751036913</v>
      </c>
      <c r="F786" s="54">
        <f>COUNTIF(D787:$D$1505,365)</f>
        <v>719</v>
      </c>
      <c r="G786" s="54">
        <f>COUNTIF(D787:$D$1505,366)</f>
        <v>0</v>
      </c>
      <c r="H786" s="50"/>
    </row>
    <row r="787" spans="1:8" x14ac:dyDescent="0.25">
      <c r="A787" s="54">
        <f>COUNTIF($C$3:C787,"Да")</f>
        <v>9</v>
      </c>
      <c r="B787" s="53">
        <f t="shared" si="25"/>
        <v>45888</v>
      </c>
      <c r="C787" s="53" t="str">
        <f>IF(ISERROR(VLOOKUP(B787,Оп17_BYN→USD!$C$3:$C$19,1,0)),"Нет","Да")</f>
        <v>Нет</v>
      </c>
      <c r="D787" s="54">
        <f t="shared" si="24"/>
        <v>365</v>
      </c>
      <c r="E787" s="55">
        <f>('Все выпуски'!$D$4*'Все выпуски'!$D$8)*((VLOOKUP(IF(C787="Нет",VLOOKUP(A787,Оп17_BYN→USD!$A$2:$C$19,3,0),VLOOKUP((A787-1),Оп17_BYN→USD!$A$2:$C$19,3,0)),$B$2:$G$1505,5,0)-VLOOKUP(B787,$B$2:$G$1505,5,0))/365+(VLOOKUP(IF(C787="Нет",VLOOKUP(A787,Оп17_BYN→USD!$A$2:$C$19,3,0),VLOOKUP((A787-1),Оп17_BYN→USD!$A$2:$C$19,3,0)),$B$2:$G$1505,6,0)-VLOOKUP(B787,$B$2:$G$1505,6,0))/366)</f>
        <v>0.54996173182949348</v>
      </c>
      <c r="F787" s="54">
        <f>COUNTIF(D788:$D$1505,365)</f>
        <v>718</v>
      </c>
      <c r="G787" s="54">
        <f>COUNTIF(D788:$D$1505,366)</f>
        <v>0</v>
      </c>
      <c r="H787" s="50"/>
    </row>
    <row r="788" spans="1:8" x14ac:dyDescent="0.25">
      <c r="A788" s="54">
        <f>COUNTIF($C$3:C788,"Да")</f>
        <v>9</v>
      </c>
      <c r="B788" s="53">
        <f t="shared" si="25"/>
        <v>45889</v>
      </c>
      <c r="C788" s="53" t="str">
        <f>IF(ISERROR(VLOOKUP(B788,Оп17_BYN→USD!$C$3:$C$19,1,0)),"Нет","Да")</f>
        <v>Нет</v>
      </c>
      <c r="D788" s="54">
        <f t="shared" si="24"/>
        <v>365</v>
      </c>
      <c r="E788" s="55">
        <f>('Все выпуски'!$D$4*'Все выпуски'!$D$8)*((VLOOKUP(IF(C788="Нет",VLOOKUP(A788,Оп17_BYN→USD!$A$2:$C$19,3,0),VLOOKUP((A788-1),Оп17_BYN→USD!$A$2:$C$19,3,0)),$B$2:$G$1505,5,0)-VLOOKUP(B788,$B$2:$G$1505,5,0))/365+(VLOOKUP(IF(C788="Нет",VLOOKUP(A788,Оп17_BYN→USD!$A$2:$C$19,3,0),VLOOKUP((A788-1),Оп17_BYN→USD!$A$2:$C$19,3,0)),$B$2:$G$1505,6,0)-VLOOKUP(B788,$B$2:$G$1505,6,0))/366)</f>
        <v>0.59579187614861806</v>
      </c>
      <c r="F788" s="54">
        <f>COUNTIF(D789:$D$1505,365)</f>
        <v>717</v>
      </c>
      <c r="G788" s="54">
        <f>COUNTIF(D789:$D$1505,366)</f>
        <v>0</v>
      </c>
      <c r="H788" s="50"/>
    </row>
    <row r="789" spans="1:8" x14ac:dyDescent="0.25">
      <c r="A789" s="54">
        <f>COUNTIF($C$3:C789,"Да")</f>
        <v>9</v>
      </c>
      <c r="B789" s="53">
        <f t="shared" si="25"/>
        <v>45890</v>
      </c>
      <c r="C789" s="53" t="str">
        <f>IF(ISERROR(VLOOKUP(B789,Оп17_BYN→USD!$C$3:$C$19,1,0)),"Нет","Да")</f>
        <v>Нет</v>
      </c>
      <c r="D789" s="54">
        <f t="shared" si="24"/>
        <v>365</v>
      </c>
      <c r="E789" s="55">
        <f>('Все выпуски'!$D$4*'Все выпуски'!$D$8)*((VLOOKUP(IF(C789="Нет",VLOOKUP(A789,Оп17_BYN→USD!$A$2:$C$19,3,0),VLOOKUP((A789-1),Оп17_BYN→USD!$A$2:$C$19,3,0)),$B$2:$G$1505,5,0)-VLOOKUP(B789,$B$2:$G$1505,5,0))/365+(VLOOKUP(IF(C789="Нет",VLOOKUP(A789,Оп17_BYN→USD!$A$2:$C$19,3,0),VLOOKUP((A789-1),Оп17_BYN→USD!$A$2:$C$19,3,0)),$B$2:$G$1505,6,0)-VLOOKUP(B789,$B$2:$G$1505,6,0))/366)</f>
        <v>0.64162202046774253</v>
      </c>
      <c r="F789" s="54">
        <f>COUNTIF(D790:$D$1505,365)</f>
        <v>716</v>
      </c>
      <c r="G789" s="54">
        <f>COUNTIF(D790:$D$1505,366)</f>
        <v>0</v>
      </c>
      <c r="H789" s="50"/>
    </row>
    <row r="790" spans="1:8" x14ac:dyDescent="0.25">
      <c r="A790" s="54">
        <f>COUNTIF($C$3:C790,"Да")</f>
        <v>9</v>
      </c>
      <c r="B790" s="53">
        <f t="shared" si="25"/>
        <v>45891</v>
      </c>
      <c r="C790" s="53" t="str">
        <f>IF(ISERROR(VLOOKUP(B790,Оп17_BYN→USD!$C$3:$C$19,1,0)),"Нет","Да")</f>
        <v>Нет</v>
      </c>
      <c r="D790" s="54">
        <f t="shared" si="24"/>
        <v>365</v>
      </c>
      <c r="E790" s="55">
        <f>('Все выпуски'!$D$4*'Все выпуски'!$D$8)*((VLOOKUP(IF(C790="Нет",VLOOKUP(A790,Оп17_BYN→USD!$A$2:$C$19,3,0),VLOOKUP((A790-1),Оп17_BYN→USD!$A$2:$C$19,3,0)),$B$2:$G$1505,5,0)-VLOOKUP(B790,$B$2:$G$1505,5,0))/365+(VLOOKUP(IF(C790="Нет",VLOOKUP(A790,Оп17_BYN→USD!$A$2:$C$19,3,0),VLOOKUP((A790-1),Оп17_BYN→USD!$A$2:$C$19,3,0)),$B$2:$G$1505,6,0)-VLOOKUP(B790,$B$2:$G$1505,6,0))/366)</f>
        <v>0.68745216478686688</v>
      </c>
      <c r="F790" s="54">
        <f>COUNTIF(D791:$D$1505,365)</f>
        <v>715</v>
      </c>
      <c r="G790" s="54">
        <f>COUNTIF(D791:$D$1505,366)</f>
        <v>0</v>
      </c>
      <c r="H790" s="50"/>
    </row>
    <row r="791" spans="1:8" x14ac:dyDescent="0.25">
      <c r="A791" s="54">
        <f>COUNTIF($C$3:C791,"Да")</f>
        <v>9</v>
      </c>
      <c r="B791" s="53">
        <f t="shared" si="25"/>
        <v>45892</v>
      </c>
      <c r="C791" s="53" t="str">
        <f>IF(ISERROR(VLOOKUP(B791,Оп17_BYN→USD!$C$3:$C$19,1,0)),"Нет","Да")</f>
        <v>Нет</v>
      </c>
      <c r="D791" s="54">
        <f t="shared" si="24"/>
        <v>365</v>
      </c>
      <c r="E791" s="55">
        <f>('Все выпуски'!$D$4*'Все выпуски'!$D$8)*((VLOOKUP(IF(C791="Нет",VLOOKUP(A791,Оп17_BYN→USD!$A$2:$C$19,3,0),VLOOKUP((A791-1),Оп17_BYN→USD!$A$2:$C$19,3,0)),$B$2:$G$1505,5,0)-VLOOKUP(B791,$B$2:$G$1505,5,0))/365+(VLOOKUP(IF(C791="Нет",VLOOKUP(A791,Оп17_BYN→USD!$A$2:$C$19,3,0),VLOOKUP((A791-1),Оп17_BYN→USD!$A$2:$C$19,3,0)),$B$2:$G$1505,6,0)-VLOOKUP(B791,$B$2:$G$1505,6,0))/366)</f>
        <v>0.73328230910599146</v>
      </c>
      <c r="F791" s="54">
        <f>COUNTIF(D792:$D$1505,365)</f>
        <v>714</v>
      </c>
      <c r="G791" s="54">
        <f>COUNTIF(D792:$D$1505,366)</f>
        <v>0</v>
      </c>
      <c r="H791" s="50"/>
    </row>
    <row r="792" spans="1:8" x14ac:dyDescent="0.25">
      <c r="A792" s="54">
        <f>COUNTIF($C$3:C792,"Да")</f>
        <v>9</v>
      </c>
      <c r="B792" s="53">
        <f t="shared" si="25"/>
        <v>45893</v>
      </c>
      <c r="C792" s="53" t="str">
        <f>IF(ISERROR(VLOOKUP(B792,Оп17_BYN→USD!$C$3:$C$19,1,0)),"Нет","Да")</f>
        <v>Нет</v>
      </c>
      <c r="D792" s="54">
        <f t="shared" si="24"/>
        <v>365</v>
      </c>
      <c r="E792" s="55">
        <f>('Все выпуски'!$D$4*'Все выпуски'!$D$8)*((VLOOKUP(IF(C792="Нет",VLOOKUP(A792,Оп17_BYN→USD!$A$2:$C$19,3,0),VLOOKUP((A792-1),Оп17_BYN→USD!$A$2:$C$19,3,0)),$B$2:$G$1505,5,0)-VLOOKUP(B792,$B$2:$G$1505,5,0))/365+(VLOOKUP(IF(C792="Нет",VLOOKUP(A792,Оп17_BYN→USD!$A$2:$C$19,3,0),VLOOKUP((A792-1),Оп17_BYN→USD!$A$2:$C$19,3,0)),$B$2:$G$1505,6,0)-VLOOKUP(B792,$B$2:$G$1505,6,0))/366)</f>
        <v>0.77911245342511593</v>
      </c>
      <c r="F792" s="54">
        <f>COUNTIF(D793:$D$1505,365)</f>
        <v>713</v>
      </c>
      <c r="G792" s="54">
        <f>COUNTIF(D793:$D$1505,366)</f>
        <v>0</v>
      </c>
      <c r="H792" s="50"/>
    </row>
    <row r="793" spans="1:8" x14ac:dyDescent="0.25">
      <c r="A793" s="54">
        <f>COUNTIF($C$3:C793,"Да")</f>
        <v>9</v>
      </c>
      <c r="B793" s="53">
        <f t="shared" si="25"/>
        <v>45894</v>
      </c>
      <c r="C793" s="53" t="str">
        <f>IF(ISERROR(VLOOKUP(B793,Оп17_BYN→USD!$C$3:$C$19,1,0)),"Нет","Да")</f>
        <v>Нет</v>
      </c>
      <c r="D793" s="54">
        <f t="shared" si="24"/>
        <v>365</v>
      </c>
      <c r="E793" s="55">
        <f>('Все выпуски'!$D$4*'Все выпуски'!$D$8)*((VLOOKUP(IF(C793="Нет",VLOOKUP(A793,Оп17_BYN→USD!$A$2:$C$19,3,0),VLOOKUP((A793-1),Оп17_BYN→USD!$A$2:$C$19,3,0)),$B$2:$G$1505,5,0)-VLOOKUP(B793,$B$2:$G$1505,5,0))/365+(VLOOKUP(IF(C793="Нет",VLOOKUP(A793,Оп17_BYN→USD!$A$2:$C$19,3,0),VLOOKUP((A793-1),Оп17_BYN→USD!$A$2:$C$19,3,0)),$B$2:$G$1505,6,0)-VLOOKUP(B793,$B$2:$G$1505,6,0))/366)</f>
        <v>0.82494259774424028</v>
      </c>
      <c r="F793" s="54">
        <f>COUNTIF(D794:$D$1505,365)</f>
        <v>712</v>
      </c>
      <c r="G793" s="54">
        <f>COUNTIF(D794:$D$1505,366)</f>
        <v>0</v>
      </c>
      <c r="H793" s="50"/>
    </row>
    <row r="794" spans="1:8" x14ac:dyDescent="0.25">
      <c r="A794" s="54">
        <f>COUNTIF($C$3:C794,"Да")</f>
        <v>9</v>
      </c>
      <c r="B794" s="53">
        <f t="shared" si="25"/>
        <v>45895</v>
      </c>
      <c r="C794" s="53" t="str">
        <f>IF(ISERROR(VLOOKUP(B794,Оп17_BYN→USD!$C$3:$C$19,1,0)),"Нет","Да")</f>
        <v>Нет</v>
      </c>
      <c r="D794" s="54">
        <f t="shared" si="24"/>
        <v>365</v>
      </c>
      <c r="E794" s="55">
        <f>('Все выпуски'!$D$4*'Все выпуски'!$D$8)*((VLOOKUP(IF(C794="Нет",VLOOKUP(A794,Оп17_BYN→USD!$A$2:$C$19,3,0),VLOOKUP((A794-1),Оп17_BYN→USD!$A$2:$C$19,3,0)),$B$2:$G$1505,5,0)-VLOOKUP(B794,$B$2:$G$1505,5,0))/365+(VLOOKUP(IF(C794="Нет",VLOOKUP(A794,Оп17_BYN→USD!$A$2:$C$19,3,0),VLOOKUP((A794-1),Оп17_BYN→USD!$A$2:$C$19,3,0)),$B$2:$G$1505,6,0)-VLOOKUP(B794,$B$2:$G$1505,6,0))/366)</f>
        <v>0.87077274206336486</v>
      </c>
      <c r="F794" s="54">
        <f>COUNTIF(D795:$D$1505,365)</f>
        <v>711</v>
      </c>
      <c r="G794" s="54">
        <f>COUNTIF(D795:$D$1505,366)</f>
        <v>0</v>
      </c>
      <c r="H794" s="50"/>
    </row>
    <row r="795" spans="1:8" x14ac:dyDescent="0.25">
      <c r="A795" s="54">
        <f>COUNTIF($C$3:C795,"Да")</f>
        <v>9</v>
      </c>
      <c r="B795" s="53">
        <f t="shared" si="25"/>
        <v>45896</v>
      </c>
      <c r="C795" s="53" t="str">
        <f>IF(ISERROR(VLOOKUP(B795,Оп17_BYN→USD!$C$3:$C$19,1,0)),"Нет","Да")</f>
        <v>Нет</v>
      </c>
      <c r="D795" s="54">
        <f t="shared" si="24"/>
        <v>365</v>
      </c>
      <c r="E795" s="55">
        <f>('Все выпуски'!$D$4*'Все выпуски'!$D$8)*((VLOOKUP(IF(C795="Нет",VLOOKUP(A795,Оп17_BYN→USD!$A$2:$C$19,3,0),VLOOKUP((A795-1),Оп17_BYN→USD!$A$2:$C$19,3,0)),$B$2:$G$1505,5,0)-VLOOKUP(B795,$B$2:$G$1505,5,0))/365+(VLOOKUP(IF(C795="Нет",VLOOKUP(A795,Оп17_BYN→USD!$A$2:$C$19,3,0),VLOOKUP((A795-1),Оп17_BYN→USD!$A$2:$C$19,3,0)),$B$2:$G$1505,6,0)-VLOOKUP(B795,$B$2:$G$1505,6,0))/366)</f>
        <v>0.91660288638248921</v>
      </c>
      <c r="F795" s="54">
        <f>COUNTIF(D796:$D$1505,365)</f>
        <v>710</v>
      </c>
      <c r="G795" s="54">
        <f>COUNTIF(D796:$D$1505,366)</f>
        <v>0</v>
      </c>
      <c r="H795" s="50"/>
    </row>
    <row r="796" spans="1:8" x14ac:dyDescent="0.25">
      <c r="A796" s="54">
        <f>COUNTIF($C$3:C796,"Да")</f>
        <v>9</v>
      </c>
      <c r="B796" s="53">
        <f t="shared" si="25"/>
        <v>45897</v>
      </c>
      <c r="C796" s="53" t="str">
        <f>IF(ISERROR(VLOOKUP(B796,Оп17_BYN→USD!$C$3:$C$19,1,0)),"Нет","Да")</f>
        <v>Нет</v>
      </c>
      <c r="D796" s="54">
        <f t="shared" si="24"/>
        <v>365</v>
      </c>
      <c r="E796" s="55">
        <f>('Все выпуски'!$D$4*'Все выпуски'!$D$8)*((VLOOKUP(IF(C796="Нет",VLOOKUP(A796,Оп17_BYN→USD!$A$2:$C$19,3,0),VLOOKUP((A796-1),Оп17_BYN→USD!$A$2:$C$19,3,0)),$B$2:$G$1505,5,0)-VLOOKUP(B796,$B$2:$G$1505,5,0))/365+(VLOOKUP(IF(C796="Нет",VLOOKUP(A796,Оп17_BYN→USD!$A$2:$C$19,3,0),VLOOKUP((A796-1),Оп17_BYN→USD!$A$2:$C$19,3,0)),$B$2:$G$1505,6,0)-VLOOKUP(B796,$B$2:$G$1505,6,0))/366)</f>
        <v>0.96243303070161368</v>
      </c>
      <c r="F796" s="54">
        <f>COUNTIF(D797:$D$1505,365)</f>
        <v>709</v>
      </c>
      <c r="G796" s="54">
        <f>COUNTIF(D797:$D$1505,366)</f>
        <v>0</v>
      </c>
      <c r="H796" s="50"/>
    </row>
    <row r="797" spans="1:8" x14ac:dyDescent="0.25">
      <c r="A797" s="54">
        <f>COUNTIF($C$3:C797,"Да")</f>
        <v>9</v>
      </c>
      <c r="B797" s="53">
        <f t="shared" si="25"/>
        <v>45898</v>
      </c>
      <c r="C797" s="53" t="str">
        <f>IF(ISERROR(VLOOKUP(B797,Оп17_BYN→USD!$C$3:$C$19,1,0)),"Нет","Да")</f>
        <v>Нет</v>
      </c>
      <c r="D797" s="54">
        <f t="shared" si="24"/>
        <v>365</v>
      </c>
      <c r="E797" s="55">
        <f>('Все выпуски'!$D$4*'Все выпуски'!$D$8)*((VLOOKUP(IF(C797="Нет",VLOOKUP(A797,Оп17_BYN→USD!$A$2:$C$19,3,0),VLOOKUP((A797-1),Оп17_BYN→USD!$A$2:$C$19,3,0)),$B$2:$G$1505,5,0)-VLOOKUP(B797,$B$2:$G$1505,5,0))/365+(VLOOKUP(IF(C797="Нет",VLOOKUP(A797,Оп17_BYN→USD!$A$2:$C$19,3,0),VLOOKUP((A797-1),Оп17_BYN→USD!$A$2:$C$19,3,0)),$B$2:$G$1505,6,0)-VLOOKUP(B797,$B$2:$G$1505,6,0))/366)</f>
        <v>1.0082631750207383</v>
      </c>
      <c r="F797" s="54">
        <f>COUNTIF(D798:$D$1505,365)</f>
        <v>708</v>
      </c>
      <c r="G797" s="54">
        <f>COUNTIF(D798:$D$1505,366)</f>
        <v>0</v>
      </c>
      <c r="H797" s="50"/>
    </row>
    <row r="798" spans="1:8" x14ac:dyDescent="0.25">
      <c r="A798" s="54">
        <f>COUNTIF($C$3:C798,"Да")</f>
        <v>9</v>
      </c>
      <c r="B798" s="53">
        <f t="shared" si="25"/>
        <v>45899</v>
      </c>
      <c r="C798" s="53" t="str">
        <f>IF(ISERROR(VLOOKUP(B798,Оп17_BYN→USD!$C$3:$C$19,1,0)),"Нет","Да")</f>
        <v>Нет</v>
      </c>
      <c r="D798" s="54">
        <f t="shared" si="24"/>
        <v>365</v>
      </c>
      <c r="E798" s="55">
        <f>('Все выпуски'!$D$4*'Все выпуски'!$D$8)*((VLOOKUP(IF(C798="Нет",VLOOKUP(A798,Оп17_BYN→USD!$A$2:$C$19,3,0),VLOOKUP((A798-1),Оп17_BYN→USD!$A$2:$C$19,3,0)),$B$2:$G$1505,5,0)-VLOOKUP(B798,$B$2:$G$1505,5,0))/365+(VLOOKUP(IF(C798="Нет",VLOOKUP(A798,Оп17_BYN→USD!$A$2:$C$19,3,0),VLOOKUP((A798-1),Оп17_BYN→USD!$A$2:$C$19,3,0)),$B$2:$G$1505,6,0)-VLOOKUP(B798,$B$2:$G$1505,6,0))/366)</f>
        <v>1.0540933193398627</v>
      </c>
      <c r="F798" s="54">
        <f>COUNTIF(D799:$D$1505,365)</f>
        <v>707</v>
      </c>
      <c r="G798" s="54">
        <f>COUNTIF(D799:$D$1505,366)</f>
        <v>0</v>
      </c>
      <c r="H798" s="50"/>
    </row>
    <row r="799" spans="1:8" x14ac:dyDescent="0.25">
      <c r="A799" s="54">
        <f>COUNTIF($C$3:C799,"Да")</f>
        <v>9</v>
      </c>
      <c r="B799" s="53">
        <f t="shared" si="25"/>
        <v>45900</v>
      </c>
      <c r="C799" s="53" t="str">
        <f>IF(ISERROR(VLOOKUP(B799,Оп17_BYN→USD!$C$3:$C$19,1,0)),"Нет","Да")</f>
        <v>Нет</v>
      </c>
      <c r="D799" s="54">
        <f t="shared" si="24"/>
        <v>365</v>
      </c>
      <c r="E799" s="55">
        <f>('Все выпуски'!$D$4*'Все выпуски'!$D$8)*((VLOOKUP(IF(C799="Нет",VLOOKUP(A799,Оп17_BYN→USD!$A$2:$C$19,3,0),VLOOKUP((A799-1),Оп17_BYN→USD!$A$2:$C$19,3,0)),$B$2:$G$1505,5,0)-VLOOKUP(B799,$B$2:$G$1505,5,0))/365+(VLOOKUP(IF(C799="Нет",VLOOKUP(A799,Оп17_BYN→USD!$A$2:$C$19,3,0),VLOOKUP((A799-1),Оп17_BYN→USD!$A$2:$C$19,3,0)),$B$2:$G$1505,6,0)-VLOOKUP(B799,$B$2:$G$1505,6,0))/366)</f>
        <v>1.099923463658987</v>
      </c>
      <c r="F799" s="54">
        <f>COUNTIF(D800:$D$1505,365)</f>
        <v>706</v>
      </c>
      <c r="G799" s="54">
        <f>COUNTIF(D800:$D$1505,366)</f>
        <v>0</v>
      </c>
      <c r="H799" s="50"/>
    </row>
    <row r="800" spans="1:8" x14ac:dyDescent="0.25">
      <c r="A800" s="54">
        <f>COUNTIF($C$3:C800,"Да")</f>
        <v>9</v>
      </c>
      <c r="B800" s="53">
        <f t="shared" si="25"/>
        <v>45901</v>
      </c>
      <c r="C800" s="53" t="str">
        <f>IF(ISERROR(VLOOKUP(B800,Оп17_BYN→USD!$C$3:$C$19,1,0)),"Нет","Да")</f>
        <v>Нет</v>
      </c>
      <c r="D800" s="54">
        <f t="shared" si="24"/>
        <v>365</v>
      </c>
      <c r="E800" s="55">
        <f>('Все выпуски'!$D$4*'Все выпуски'!$D$8)*((VLOOKUP(IF(C800="Нет",VLOOKUP(A800,Оп17_BYN→USD!$A$2:$C$19,3,0),VLOOKUP((A800-1),Оп17_BYN→USD!$A$2:$C$19,3,0)),$B$2:$G$1505,5,0)-VLOOKUP(B800,$B$2:$G$1505,5,0))/365+(VLOOKUP(IF(C800="Нет",VLOOKUP(A800,Оп17_BYN→USD!$A$2:$C$19,3,0),VLOOKUP((A800-1),Оп17_BYN→USD!$A$2:$C$19,3,0)),$B$2:$G$1505,6,0)-VLOOKUP(B800,$B$2:$G$1505,6,0))/366)</f>
        <v>1.1457536079781114</v>
      </c>
      <c r="F800" s="54">
        <f>COUNTIF(D801:$D$1505,365)</f>
        <v>705</v>
      </c>
      <c r="G800" s="54">
        <f>COUNTIF(D801:$D$1505,366)</f>
        <v>0</v>
      </c>
      <c r="H800" s="50"/>
    </row>
    <row r="801" spans="1:8" x14ac:dyDescent="0.25">
      <c r="A801" s="54">
        <f>COUNTIF($C$3:C801,"Да")</f>
        <v>9</v>
      </c>
      <c r="B801" s="53">
        <f t="shared" si="25"/>
        <v>45902</v>
      </c>
      <c r="C801" s="53" t="str">
        <f>IF(ISERROR(VLOOKUP(B801,Оп17_BYN→USD!$C$3:$C$19,1,0)),"Нет","Да")</f>
        <v>Нет</v>
      </c>
      <c r="D801" s="54">
        <f t="shared" si="24"/>
        <v>365</v>
      </c>
      <c r="E801" s="55">
        <f>('Все выпуски'!$D$4*'Все выпуски'!$D$8)*((VLOOKUP(IF(C801="Нет",VLOOKUP(A801,Оп17_BYN→USD!$A$2:$C$19,3,0),VLOOKUP((A801-1),Оп17_BYN→USD!$A$2:$C$19,3,0)),$B$2:$G$1505,5,0)-VLOOKUP(B801,$B$2:$G$1505,5,0))/365+(VLOOKUP(IF(C801="Нет",VLOOKUP(A801,Оп17_BYN→USD!$A$2:$C$19,3,0),VLOOKUP((A801-1),Оп17_BYN→USD!$A$2:$C$19,3,0)),$B$2:$G$1505,6,0)-VLOOKUP(B801,$B$2:$G$1505,6,0))/366)</f>
        <v>1.1915837522972361</v>
      </c>
      <c r="F801" s="54">
        <f>COUNTIF(D802:$D$1505,365)</f>
        <v>704</v>
      </c>
      <c r="G801" s="54">
        <f>COUNTIF(D802:$D$1505,366)</f>
        <v>0</v>
      </c>
      <c r="H801" s="50"/>
    </row>
    <row r="802" spans="1:8" x14ac:dyDescent="0.25">
      <c r="A802" s="54">
        <f>COUNTIF($C$3:C802,"Да")</f>
        <v>9</v>
      </c>
      <c r="B802" s="53">
        <f t="shared" si="25"/>
        <v>45903</v>
      </c>
      <c r="C802" s="53" t="str">
        <f>IF(ISERROR(VLOOKUP(B802,Оп17_BYN→USD!$C$3:$C$19,1,0)),"Нет","Да")</f>
        <v>Нет</v>
      </c>
      <c r="D802" s="54">
        <f t="shared" si="24"/>
        <v>365</v>
      </c>
      <c r="E802" s="55">
        <f>('Все выпуски'!$D$4*'Все выпуски'!$D$8)*((VLOOKUP(IF(C802="Нет",VLOOKUP(A802,Оп17_BYN→USD!$A$2:$C$19,3,0),VLOOKUP((A802-1),Оп17_BYN→USD!$A$2:$C$19,3,0)),$B$2:$G$1505,5,0)-VLOOKUP(B802,$B$2:$G$1505,5,0))/365+(VLOOKUP(IF(C802="Нет",VLOOKUP(A802,Оп17_BYN→USD!$A$2:$C$19,3,0),VLOOKUP((A802-1),Оп17_BYN→USD!$A$2:$C$19,3,0)),$B$2:$G$1505,6,0)-VLOOKUP(B802,$B$2:$G$1505,6,0))/366)</f>
        <v>1.2374138966163606</v>
      </c>
      <c r="F802" s="54">
        <f>COUNTIF(D803:$D$1505,365)</f>
        <v>703</v>
      </c>
      <c r="G802" s="54">
        <f>COUNTIF(D803:$D$1505,366)</f>
        <v>0</v>
      </c>
      <c r="H802" s="50"/>
    </row>
    <row r="803" spans="1:8" x14ac:dyDescent="0.25">
      <c r="A803" s="54">
        <f>COUNTIF($C$3:C803,"Да")</f>
        <v>9</v>
      </c>
      <c r="B803" s="53">
        <f t="shared" si="25"/>
        <v>45904</v>
      </c>
      <c r="C803" s="53" t="str">
        <f>IF(ISERROR(VLOOKUP(B803,Оп17_BYN→USD!$C$3:$C$19,1,0)),"Нет","Да")</f>
        <v>Нет</v>
      </c>
      <c r="D803" s="54">
        <f t="shared" si="24"/>
        <v>365</v>
      </c>
      <c r="E803" s="55">
        <f>('Все выпуски'!$D$4*'Все выпуски'!$D$8)*((VLOOKUP(IF(C803="Нет",VLOOKUP(A803,Оп17_BYN→USD!$A$2:$C$19,3,0),VLOOKUP((A803-1),Оп17_BYN→USD!$A$2:$C$19,3,0)),$B$2:$G$1505,5,0)-VLOOKUP(B803,$B$2:$G$1505,5,0))/365+(VLOOKUP(IF(C803="Нет",VLOOKUP(A803,Оп17_BYN→USD!$A$2:$C$19,3,0),VLOOKUP((A803-1),Оп17_BYN→USD!$A$2:$C$19,3,0)),$B$2:$G$1505,6,0)-VLOOKUP(B803,$B$2:$G$1505,6,0))/366)</f>
        <v>1.2832440409354851</v>
      </c>
      <c r="F803" s="54">
        <f>COUNTIF(D804:$D$1505,365)</f>
        <v>702</v>
      </c>
      <c r="G803" s="54">
        <f>COUNTIF(D804:$D$1505,366)</f>
        <v>0</v>
      </c>
      <c r="H803" s="50"/>
    </row>
    <row r="804" spans="1:8" x14ac:dyDescent="0.25">
      <c r="A804" s="54">
        <f>COUNTIF($C$3:C804,"Да")</f>
        <v>9</v>
      </c>
      <c r="B804" s="53">
        <f t="shared" si="25"/>
        <v>45905</v>
      </c>
      <c r="C804" s="53" t="str">
        <f>IF(ISERROR(VLOOKUP(B804,Оп17_BYN→USD!$C$3:$C$19,1,0)),"Нет","Да")</f>
        <v>Нет</v>
      </c>
      <c r="D804" s="54">
        <f t="shared" si="24"/>
        <v>365</v>
      </c>
      <c r="E804" s="55">
        <f>('Все выпуски'!$D$4*'Все выпуски'!$D$8)*((VLOOKUP(IF(C804="Нет",VLOOKUP(A804,Оп17_BYN→USD!$A$2:$C$19,3,0),VLOOKUP((A804-1),Оп17_BYN→USD!$A$2:$C$19,3,0)),$B$2:$G$1505,5,0)-VLOOKUP(B804,$B$2:$G$1505,5,0))/365+(VLOOKUP(IF(C804="Нет",VLOOKUP(A804,Оп17_BYN→USD!$A$2:$C$19,3,0),VLOOKUP((A804-1),Оп17_BYN→USD!$A$2:$C$19,3,0)),$B$2:$G$1505,6,0)-VLOOKUP(B804,$B$2:$G$1505,6,0))/366)</f>
        <v>1.3290741852546095</v>
      </c>
      <c r="F804" s="54">
        <f>COUNTIF(D805:$D$1505,365)</f>
        <v>701</v>
      </c>
      <c r="G804" s="54">
        <f>COUNTIF(D805:$D$1505,366)</f>
        <v>0</v>
      </c>
      <c r="H804" s="50"/>
    </row>
    <row r="805" spans="1:8" x14ac:dyDescent="0.25">
      <c r="A805" s="54">
        <f>COUNTIF($C$3:C805,"Да")</f>
        <v>9</v>
      </c>
      <c r="B805" s="53">
        <f t="shared" si="25"/>
        <v>45906</v>
      </c>
      <c r="C805" s="53" t="str">
        <f>IF(ISERROR(VLOOKUP(B805,Оп17_BYN→USD!$C$3:$C$19,1,0)),"Нет","Да")</f>
        <v>Нет</v>
      </c>
      <c r="D805" s="54">
        <f t="shared" si="24"/>
        <v>365</v>
      </c>
      <c r="E805" s="55">
        <f>('Все выпуски'!$D$4*'Все выпуски'!$D$8)*((VLOOKUP(IF(C805="Нет",VLOOKUP(A805,Оп17_BYN→USD!$A$2:$C$19,3,0),VLOOKUP((A805-1),Оп17_BYN→USD!$A$2:$C$19,3,0)),$B$2:$G$1505,5,0)-VLOOKUP(B805,$B$2:$G$1505,5,0))/365+(VLOOKUP(IF(C805="Нет",VLOOKUP(A805,Оп17_BYN→USD!$A$2:$C$19,3,0),VLOOKUP((A805-1),Оп17_BYN→USD!$A$2:$C$19,3,0)),$B$2:$G$1505,6,0)-VLOOKUP(B805,$B$2:$G$1505,6,0))/366)</f>
        <v>1.3749043295737338</v>
      </c>
      <c r="F805" s="54">
        <f>COUNTIF(D806:$D$1505,365)</f>
        <v>700</v>
      </c>
      <c r="G805" s="54">
        <f>COUNTIF(D806:$D$1505,366)</f>
        <v>0</v>
      </c>
      <c r="H805" s="50"/>
    </row>
    <row r="806" spans="1:8" x14ac:dyDescent="0.25">
      <c r="A806" s="54">
        <f>COUNTIF($C$3:C806,"Да")</f>
        <v>9</v>
      </c>
      <c r="B806" s="53">
        <f t="shared" si="25"/>
        <v>45907</v>
      </c>
      <c r="C806" s="53" t="str">
        <f>IF(ISERROR(VLOOKUP(B806,Оп17_BYN→USD!$C$3:$C$19,1,0)),"Нет","Да")</f>
        <v>Нет</v>
      </c>
      <c r="D806" s="54">
        <f t="shared" si="24"/>
        <v>365</v>
      </c>
      <c r="E806" s="55">
        <f>('Все выпуски'!$D$4*'Все выпуски'!$D$8)*((VLOOKUP(IF(C806="Нет",VLOOKUP(A806,Оп17_BYN→USD!$A$2:$C$19,3,0),VLOOKUP((A806-1),Оп17_BYN→USD!$A$2:$C$19,3,0)),$B$2:$G$1505,5,0)-VLOOKUP(B806,$B$2:$G$1505,5,0))/365+(VLOOKUP(IF(C806="Нет",VLOOKUP(A806,Оп17_BYN→USD!$A$2:$C$19,3,0),VLOOKUP((A806-1),Оп17_BYN→USD!$A$2:$C$19,3,0)),$B$2:$G$1505,6,0)-VLOOKUP(B806,$B$2:$G$1505,6,0))/366)</f>
        <v>1.4207344738928582</v>
      </c>
      <c r="F806" s="54">
        <f>COUNTIF(D807:$D$1505,365)</f>
        <v>699</v>
      </c>
      <c r="G806" s="54">
        <f>COUNTIF(D807:$D$1505,366)</f>
        <v>0</v>
      </c>
      <c r="H806" s="50"/>
    </row>
    <row r="807" spans="1:8" x14ac:dyDescent="0.25">
      <c r="A807" s="54">
        <f>COUNTIF($C$3:C807,"Да")</f>
        <v>9</v>
      </c>
      <c r="B807" s="53">
        <f t="shared" si="25"/>
        <v>45908</v>
      </c>
      <c r="C807" s="53" t="str">
        <f>IF(ISERROR(VLOOKUP(B807,Оп17_BYN→USD!$C$3:$C$19,1,0)),"Нет","Да")</f>
        <v>Нет</v>
      </c>
      <c r="D807" s="54">
        <f t="shared" si="24"/>
        <v>365</v>
      </c>
      <c r="E807" s="55">
        <f>('Все выпуски'!$D$4*'Все выпуски'!$D$8)*((VLOOKUP(IF(C807="Нет",VLOOKUP(A807,Оп17_BYN→USD!$A$2:$C$19,3,0),VLOOKUP((A807-1),Оп17_BYN→USD!$A$2:$C$19,3,0)),$B$2:$G$1505,5,0)-VLOOKUP(B807,$B$2:$G$1505,5,0))/365+(VLOOKUP(IF(C807="Нет",VLOOKUP(A807,Оп17_BYN→USD!$A$2:$C$19,3,0),VLOOKUP((A807-1),Оп17_BYN→USD!$A$2:$C$19,3,0)),$B$2:$G$1505,6,0)-VLOOKUP(B807,$B$2:$G$1505,6,0))/366)</f>
        <v>1.4665646182119829</v>
      </c>
      <c r="F807" s="54">
        <f>COUNTIF(D808:$D$1505,365)</f>
        <v>698</v>
      </c>
      <c r="G807" s="54">
        <f>COUNTIF(D808:$D$1505,366)</f>
        <v>0</v>
      </c>
      <c r="H807" s="50"/>
    </row>
    <row r="808" spans="1:8" x14ac:dyDescent="0.25">
      <c r="A808" s="54">
        <f>COUNTIF($C$3:C808,"Да")</f>
        <v>9</v>
      </c>
      <c r="B808" s="53">
        <f t="shared" si="25"/>
        <v>45909</v>
      </c>
      <c r="C808" s="53" t="str">
        <f>IF(ISERROR(VLOOKUP(B808,Оп17_BYN→USD!$C$3:$C$19,1,0)),"Нет","Да")</f>
        <v>Нет</v>
      </c>
      <c r="D808" s="54">
        <f t="shared" si="24"/>
        <v>365</v>
      </c>
      <c r="E808" s="55">
        <f>('Все выпуски'!$D$4*'Все выпуски'!$D$8)*((VLOOKUP(IF(C808="Нет",VLOOKUP(A808,Оп17_BYN→USD!$A$2:$C$19,3,0),VLOOKUP((A808-1),Оп17_BYN→USD!$A$2:$C$19,3,0)),$B$2:$G$1505,5,0)-VLOOKUP(B808,$B$2:$G$1505,5,0))/365+(VLOOKUP(IF(C808="Нет",VLOOKUP(A808,Оп17_BYN→USD!$A$2:$C$19,3,0),VLOOKUP((A808-1),Оп17_BYN→USD!$A$2:$C$19,3,0)),$B$2:$G$1505,6,0)-VLOOKUP(B808,$B$2:$G$1505,6,0))/366)</f>
        <v>1.5123947625311074</v>
      </c>
      <c r="F808" s="54">
        <f>COUNTIF(D809:$D$1505,365)</f>
        <v>697</v>
      </c>
      <c r="G808" s="54">
        <f>COUNTIF(D809:$D$1505,366)</f>
        <v>0</v>
      </c>
      <c r="H808" s="50"/>
    </row>
    <row r="809" spans="1:8" x14ac:dyDescent="0.25">
      <c r="A809" s="54">
        <f>COUNTIF($C$3:C809,"Да")</f>
        <v>9</v>
      </c>
      <c r="B809" s="53">
        <f t="shared" si="25"/>
        <v>45910</v>
      </c>
      <c r="C809" s="53" t="str">
        <f>IF(ISERROR(VLOOKUP(B809,Оп17_BYN→USD!$C$3:$C$19,1,0)),"Нет","Да")</f>
        <v>Нет</v>
      </c>
      <c r="D809" s="54">
        <f t="shared" si="24"/>
        <v>365</v>
      </c>
      <c r="E809" s="55">
        <f>('Все выпуски'!$D$4*'Все выпуски'!$D$8)*((VLOOKUP(IF(C809="Нет",VLOOKUP(A809,Оп17_BYN→USD!$A$2:$C$19,3,0),VLOOKUP((A809-1),Оп17_BYN→USD!$A$2:$C$19,3,0)),$B$2:$G$1505,5,0)-VLOOKUP(B809,$B$2:$G$1505,5,0))/365+(VLOOKUP(IF(C809="Нет",VLOOKUP(A809,Оп17_BYN→USD!$A$2:$C$19,3,0),VLOOKUP((A809-1),Оп17_BYN→USD!$A$2:$C$19,3,0)),$B$2:$G$1505,6,0)-VLOOKUP(B809,$B$2:$G$1505,6,0))/366)</f>
        <v>1.5582249068502319</v>
      </c>
      <c r="F809" s="54">
        <f>COUNTIF(D810:$D$1505,365)</f>
        <v>696</v>
      </c>
      <c r="G809" s="54">
        <f>COUNTIF(D810:$D$1505,366)</f>
        <v>0</v>
      </c>
      <c r="H809" s="50"/>
    </row>
    <row r="810" spans="1:8" x14ac:dyDescent="0.25">
      <c r="A810" s="54">
        <f>COUNTIF($C$3:C810,"Да")</f>
        <v>9</v>
      </c>
      <c r="B810" s="53">
        <f t="shared" si="25"/>
        <v>45911</v>
      </c>
      <c r="C810" s="53" t="str">
        <f>IF(ISERROR(VLOOKUP(B810,Оп17_BYN→USD!$C$3:$C$19,1,0)),"Нет","Да")</f>
        <v>Нет</v>
      </c>
      <c r="D810" s="54">
        <f t="shared" si="24"/>
        <v>365</v>
      </c>
      <c r="E810" s="55">
        <f>('Все выпуски'!$D$4*'Все выпуски'!$D$8)*((VLOOKUP(IF(C810="Нет",VLOOKUP(A810,Оп17_BYN→USD!$A$2:$C$19,3,0),VLOOKUP((A810-1),Оп17_BYN→USD!$A$2:$C$19,3,0)),$B$2:$G$1505,5,0)-VLOOKUP(B810,$B$2:$G$1505,5,0))/365+(VLOOKUP(IF(C810="Нет",VLOOKUP(A810,Оп17_BYN→USD!$A$2:$C$19,3,0),VLOOKUP((A810-1),Оп17_BYN→USD!$A$2:$C$19,3,0)),$B$2:$G$1505,6,0)-VLOOKUP(B810,$B$2:$G$1505,6,0))/366)</f>
        <v>1.6040550511693561</v>
      </c>
      <c r="F810" s="54">
        <f>COUNTIF(D811:$D$1505,365)</f>
        <v>695</v>
      </c>
      <c r="G810" s="54">
        <f>COUNTIF(D811:$D$1505,366)</f>
        <v>0</v>
      </c>
      <c r="H810" s="50"/>
    </row>
    <row r="811" spans="1:8" x14ac:dyDescent="0.25">
      <c r="A811" s="54">
        <f>COUNTIF($C$3:C811,"Да")</f>
        <v>9</v>
      </c>
      <c r="B811" s="53">
        <f t="shared" si="25"/>
        <v>45912</v>
      </c>
      <c r="C811" s="53" t="str">
        <f>IF(ISERROR(VLOOKUP(B811,Оп17_BYN→USD!$C$3:$C$19,1,0)),"Нет","Да")</f>
        <v>Нет</v>
      </c>
      <c r="D811" s="54">
        <f t="shared" si="24"/>
        <v>365</v>
      </c>
      <c r="E811" s="55">
        <f>('Все выпуски'!$D$4*'Все выпуски'!$D$8)*((VLOOKUP(IF(C811="Нет",VLOOKUP(A811,Оп17_BYN→USD!$A$2:$C$19,3,0),VLOOKUP((A811-1),Оп17_BYN→USD!$A$2:$C$19,3,0)),$B$2:$G$1505,5,0)-VLOOKUP(B811,$B$2:$G$1505,5,0))/365+(VLOOKUP(IF(C811="Нет",VLOOKUP(A811,Оп17_BYN→USD!$A$2:$C$19,3,0),VLOOKUP((A811-1),Оп17_BYN→USD!$A$2:$C$19,3,0)),$B$2:$G$1505,6,0)-VLOOKUP(B811,$B$2:$G$1505,6,0))/366)</f>
        <v>1.6498851954884806</v>
      </c>
      <c r="F811" s="54">
        <f>COUNTIF(D812:$D$1505,365)</f>
        <v>694</v>
      </c>
      <c r="G811" s="54">
        <f>COUNTIF(D812:$D$1505,366)</f>
        <v>0</v>
      </c>
      <c r="H811" s="50"/>
    </row>
    <row r="812" spans="1:8" x14ac:dyDescent="0.25">
      <c r="A812" s="54">
        <f>COUNTIF($C$3:C812,"Да")</f>
        <v>9</v>
      </c>
      <c r="B812" s="53">
        <f t="shared" si="25"/>
        <v>45913</v>
      </c>
      <c r="C812" s="53" t="str">
        <f>IF(ISERROR(VLOOKUP(B812,Оп17_BYN→USD!$C$3:$C$19,1,0)),"Нет","Да")</f>
        <v>Нет</v>
      </c>
      <c r="D812" s="54">
        <f t="shared" si="24"/>
        <v>365</v>
      </c>
      <c r="E812" s="55">
        <f>('Все выпуски'!$D$4*'Все выпуски'!$D$8)*((VLOOKUP(IF(C812="Нет",VLOOKUP(A812,Оп17_BYN→USD!$A$2:$C$19,3,0),VLOOKUP((A812-1),Оп17_BYN→USD!$A$2:$C$19,3,0)),$B$2:$G$1505,5,0)-VLOOKUP(B812,$B$2:$G$1505,5,0))/365+(VLOOKUP(IF(C812="Нет",VLOOKUP(A812,Оп17_BYN→USD!$A$2:$C$19,3,0),VLOOKUP((A812-1),Оп17_BYN→USD!$A$2:$C$19,3,0)),$B$2:$G$1505,6,0)-VLOOKUP(B812,$B$2:$G$1505,6,0))/366)</f>
        <v>1.695715339807605</v>
      </c>
      <c r="F812" s="54">
        <f>COUNTIF(D813:$D$1505,365)</f>
        <v>693</v>
      </c>
      <c r="G812" s="54">
        <f>COUNTIF(D813:$D$1505,366)</f>
        <v>0</v>
      </c>
      <c r="H812" s="50"/>
    </row>
    <row r="813" spans="1:8" x14ac:dyDescent="0.25">
      <c r="A813" s="54">
        <f>COUNTIF($C$3:C813,"Да")</f>
        <v>9</v>
      </c>
      <c r="B813" s="53">
        <f t="shared" si="25"/>
        <v>45914</v>
      </c>
      <c r="C813" s="53" t="str">
        <f>IF(ISERROR(VLOOKUP(B813,Оп17_BYN→USD!$C$3:$C$19,1,0)),"Нет","Да")</f>
        <v>Нет</v>
      </c>
      <c r="D813" s="54">
        <f t="shared" si="24"/>
        <v>365</v>
      </c>
      <c r="E813" s="55">
        <f>('Все выпуски'!$D$4*'Все выпуски'!$D$8)*((VLOOKUP(IF(C813="Нет",VLOOKUP(A813,Оп17_BYN→USD!$A$2:$C$19,3,0),VLOOKUP((A813-1),Оп17_BYN→USD!$A$2:$C$19,3,0)),$B$2:$G$1505,5,0)-VLOOKUP(B813,$B$2:$G$1505,5,0))/365+(VLOOKUP(IF(C813="Нет",VLOOKUP(A813,Оп17_BYN→USD!$A$2:$C$19,3,0),VLOOKUP((A813-1),Оп17_BYN→USD!$A$2:$C$19,3,0)),$B$2:$G$1505,6,0)-VLOOKUP(B813,$B$2:$G$1505,6,0))/366)</f>
        <v>1.7415454841267297</v>
      </c>
      <c r="F813" s="54">
        <f>COUNTIF(D814:$D$1505,365)</f>
        <v>692</v>
      </c>
      <c r="G813" s="54">
        <f>COUNTIF(D814:$D$1505,366)</f>
        <v>0</v>
      </c>
      <c r="H813" s="50"/>
    </row>
    <row r="814" spans="1:8" x14ac:dyDescent="0.25">
      <c r="A814" s="54">
        <f>COUNTIF($C$3:C814,"Да")</f>
        <v>9</v>
      </c>
      <c r="B814" s="53">
        <f t="shared" si="25"/>
        <v>45915</v>
      </c>
      <c r="C814" s="53" t="str">
        <f>IF(ISERROR(VLOOKUP(B814,Оп17_BYN→USD!$C$3:$C$19,1,0)),"Нет","Да")</f>
        <v>Нет</v>
      </c>
      <c r="D814" s="54">
        <f t="shared" si="24"/>
        <v>365</v>
      </c>
      <c r="E814" s="55">
        <f>('Все выпуски'!$D$4*'Все выпуски'!$D$8)*((VLOOKUP(IF(C814="Нет",VLOOKUP(A814,Оп17_BYN→USD!$A$2:$C$19,3,0),VLOOKUP((A814-1),Оп17_BYN→USD!$A$2:$C$19,3,0)),$B$2:$G$1505,5,0)-VLOOKUP(B814,$B$2:$G$1505,5,0))/365+(VLOOKUP(IF(C814="Нет",VLOOKUP(A814,Оп17_BYN→USD!$A$2:$C$19,3,0),VLOOKUP((A814-1),Оп17_BYN→USD!$A$2:$C$19,3,0)),$B$2:$G$1505,6,0)-VLOOKUP(B814,$B$2:$G$1505,6,0))/366)</f>
        <v>1.7873756284458542</v>
      </c>
      <c r="F814" s="54">
        <f>COUNTIF(D815:$D$1505,365)</f>
        <v>691</v>
      </c>
      <c r="G814" s="54">
        <f>COUNTIF(D815:$D$1505,366)</f>
        <v>0</v>
      </c>
      <c r="H814" s="50"/>
    </row>
    <row r="815" spans="1:8" x14ac:dyDescent="0.25">
      <c r="A815" s="54">
        <f>COUNTIF($C$3:C815,"Да")</f>
        <v>9</v>
      </c>
      <c r="B815" s="53">
        <f t="shared" si="25"/>
        <v>45916</v>
      </c>
      <c r="C815" s="53" t="str">
        <f>IF(ISERROR(VLOOKUP(B815,Оп17_BYN→USD!$C$3:$C$19,1,0)),"Нет","Да")</f>
        <v>Нет</v>
      </c>
      <c r="D815" s="54">
        <f t="shared" si="24"/>
        <v>365</v>
      </c>
      <c r="E815" s="55">
        <f>('Все выпуски'!$D$4*'Все выпуски'!$D$8)*((VLOOKUP(IF(C815="Нет",VLOOKUP(A815,Оп17_BYN→USD!$A$2:$C$19,3,0),VLOOKUP((A815-1),Оп17_BYN→USD!$A$2:$C$19,3,0)),$B$2:$G$1505,5,0)-VLOOKUP(B815,$B$2:$G$1505,5,0))/365+(VLOOKUP(IF(C815="Нет",VLOOKUP(A815,Оп17_BYN→USD!$A$2:$C$19,3,0),VLOOKUP((A815-1),Оп17_BYN→USD!$A$2:$C$19,3,0)),$B$2:$G$1505,6,0)-VLOOKUP(B815,$B$2:$G$1505,6,0))/366)</f>
        <v>1.8332057727649784</v>
      </c>
      <c r="F815" s="54">
        <f>COUNTIF(D816:$D$1505,365)</f>
        <v>690</v>
      </c>
      <c r="G815" s="54">
        <f>COUNTIF(D816:$D$1505,366)</f>
        <v>0</v>
      </c>
      <c r="H815" s="50"/>
    </row>
    <row r="816" spans="1:8" x14ac:dyDescent="0.25">
      <c r="A816" s="54">
        <f>COUNTIF($C$3:C816,"Да")</f>
        <v>9</v>
      </c>
      <c r="B816" s="53">
        <f t="shared" si="25"/>
        <v>45917</v>
      </c>
      <c r="C816" s="53" t="str">
        <f>IF(ISERROR(VLOOKUP(B816,Оп17_BYN→USD!$C$3:$C$19,1,0)),"Нет","Да")</f>
        <v>Нет</v>
      </c>
      <c r="D816" s="54">
        <f t="shared" si="24"/>
        <v>365</v>
      </c>
      <c r="E816" s="55">
        <f>('Все выпуски'!$D$4*'Все выпуски'!$D$8)*((VLOOKUP(IF(C816="Нет",VLOOKUP(A816,Оп17_BYN→USD!$A$2:$C$19,3,0),VLOOKUP((A816-1),Оп17_BYN→USD!$A$2:$C$19,3,0)),$B$2:$G$1505,5,0)-VLOOKUP(B816,$B$2:$G$1505,5,0))/365+(VLOOKUP(IF(C816="Нет",VLOOKUP(A816,Оп17_BYN→USD!$A$2:$C$19,3,0),VLOOKUP((A816-1),Оп17_BYN→USD!$A$2:$C$19,3,0)),$B$2:$G$1505,6,0)-VLOOKUP(B816,$B$2:$G$1505,6,0))/366)</f>
        <v>1.8790359170841029</v>
      </c>
      <c r="F816" s="54">
        <f>COUNTIF(D817:$D$1505,365)</f>
        <v>689</v>
      </c>
      <c r="G816" s="54">
        <f>COUNTIF(D817:$D$1505,366)</f>
        <v>0</v>
      </c>
      <c r="H816" s="50"/>
    </row>
    <row r="817" spans="1:8" x14ac:dyDescent="0.25">
      <c r="A817" s="54">
        <f>COUNTIF($C$3:C817,"Да")</f>
        <v>9</v>
      </c>
      <c r="B817" s="53">
        <f t="shared" si="25"/>
        <v>45918</v>
      </c>
      <c r="C817" s="53" t="str">
        <f>IF(ISERROR(VLOOKUP(B817,Оп17_BYN→USD!$C$3:$C$19,1,0)),"Нет","Да")</f>
        <v>Нет</v>
      </c>
      <c r="D817" s="54">
        <f t="shared" si="24"/>
        <v>365</v>
      </c>
      <c r="E817" s="55">
        <f>('Все выпуски'!$D$4*'Все выпуски'!$D$8)*((VLOOKUP(IF(C817="Нет",VLOOKUP(A817,Оп17_BYN→USD!$A$2:$C$19,3,0),VLOOKUP((A817-1),Оп17_BYN→USD!$A$2:$C$19,3,0)),$B$2:$G$1505,5,0)-VLOOKUP(B817,$B$2:$G$1505,5,0))/365+(VLOOKUP(IF(C817="Нет",VLOOKUP(A817,Оп17_BYN→USD!$A$2:$C$19,3,0),VLOOKUP((A817-1),Оп17_BYN→USD!$A$2:$C$19,3,0)),$B$2:$G$1505,6,0)-VLOOKUP(B817,$B$2:$G$1505,6,0))/366)</f>
        <v>1.9248660614032274</v>
      </c>
      <c r="F817" s="54">
        <f>COUNTIF(D818:$D$1505,365)</f>
        <v>688</v>
      </c>
      <c r="G817" s="54">
        <f>COUNTIF(D818:$D$1505,366)</f>
        <v>0</v>
      </c>
      <c r="H817" s="50"/>
    </row>
    <row r="818" spans="1:8" x14ac:dyDescent="0.25">
      <c r="A818" s="54">
        <f>COUNTIF($C$3:C818,"Да")</f>
        <v>9</v>
      </c>
      <c r="B818" s="53">
        <f t="shared" si="25"/>
        <v>45919</v>
      </c>
      <c r="C818" s="53" t="str">
        <f>IF(ISERROR(VLOOKUP(B818,Оп17_BYN→USD!$C$3:$C$19,1,0)),"Нет","Да")</f>
        <v>Нет</v>
      </c>
      <c r="D818" s="54">
        <f t="shared" si="24"/>
        <v>365</v>
      </c>
      <c r="E818" s="55">
        <f>('Все выпуски'!$D$4*'Все выпуски'!$D$8)*((VLOOKUP(IF(C818="Нет",VLOOKUP(A818,Оп17_BYN→USD!$A$2:$C$19,3,0),VLOOKUP((A818-1),Оп17_BYN→USD!$A$2:$C$19,3,0)),$B$2:$G$1505,5,0)-VLOOKUP(B818,$B$2:$G$1505,5,0))/365+(VLOOKUP(IF(C818="Нет",VLOOKUP(A818,Оп17_BYN→USD!$A$2:$C$19,3,0),VLOOKUP((A818-1),Оп17_BYN→USD!$A$2:$C$19,3,0)),$B$2:$G$1505,6,0)-VLOOKUP(B818,$B$2:$G$1505,6,0))/366)</f>
        <v>1.970696205722352</v>
      </c>
      <c r="F818" s="54">
        <f>COUNTIF(D819:$D$1505,365)</f>
        <v>687</v>
      </c>
      <c r="G818" s="54">
        <f>COUNTIF(D819:$D$1505,366)</f>
        <v>0</v>
      </c>
      <c r="H818" s="50"/>
    </row>
    <row r="819" spans="1:8" x14ac:dyDescent="0.25">
      <c r="A819" s="54">
        <f>COUNTIF($C$3:C819,"Да")</f>
        <v>9</v>
      </c>
      <c r="B819" s="53">
        <f t="shared" si="25"/>
        <v>45920</v>
      </c>
      <c r="C819" s="53" t="str">
        <f>IF(ISERROR(VLOOKUP(B819,Оп17_BYN→USD!$C$3:$C$19,1,0)),"Нет","Да")</f>
        <v>Нет</v>
      </c>
      <c r="D819" s="54">
        <f t="shared" si="24"/>
        <v>365</v>
      </c>
      <c r="E819" s="55">
        <f>('Все выпуски'!$D$4*'Все выпуски'!$D$8)*((VLOOKUP(IF(C819="Нет",VLOOKUP(A819,Оп17_BYN→USD!$A$2:$C$19,3,0),VLOOKUP((A819-1),Оп17_BYN→USD!$A$2:$C$19,3,0)),$B$2:$G$1505,5,0)-VLOOKUP(B819,$B$2:$G$1505,5,0))/365+(VLOOKUP(IF(C819="Нет",VLOOKUP(A819,Оп17_BYN→USD!$A$2:$C$19,3,0),VLOOKUP((A819-1),Оп17_BYN→USD!$A$2:$C$19,3,0)),$B$2:$G$1505,6,0)-VLOOKUP(B819,$B$2:$G$1505,6,0))/366)</f>
        <v>2.0165263500414765</v>
      </c>
      <c r="F819" s="54">
        <f>COUNTIF(D820:$D$1505,365)</f>
        <v>686</v>
      </c>
      <c r="G819" s="54">
        <f>COUNTIF(D820:$D$1505,366)</f>
        <v>0</v>
      </c>
      <c r="H819" s="50"/>
    </row>
    <row r="820" spans="1:8" x14ac:dyDescent="0.25">
      <c r="A820" s="54">
        <f>COUNTIF($C$3:C820,"Да")</f>
        <v>9</v>
      </c>
      <c r="B820" s="53">
        <f t="shared" si="25"/>
        <v>45921</v>
      </c>
      <c r="C820" s="53" t="str">
        <f>IF(ISERROR(VLOOKUP(B820,Оп17_BYN→USD!$C$3:$C$19,1,0)),"Нет","Да")</f>
        <v>Нет</v>
      </c>
      <c r="D820" s="54">
        <f t="shared" si="24"/>
        <v>365</v>
      </c>
      <c r="E820" s="55">
        <f>('Все выпуски'!$D$4*'Все выпуски'!$D$8)*((VLOOKUP(IF(C820="Нет",VLOOKUP(A820,Оп17_BYN→USD!$A$2:$C$19,3,0),VLOOKUP((A820-1),Оп17_BYN→USD!$A$2:$C$19,3,0)),$B$2:$G$1505,5,0)-VLOOKUP(B820,$B$2:$G$1505,5,0))/365+(VLOOKUP(IF(C820="Нет",VLOOKUP(A820,Оп17_BYN→USD!$A$2:$C$19,3,0),VLOOKUP((A820-1),Оп17_BYN→USD!$A$2:$C$19,3,0)),$B$2:$G$1505,6,0)-VLOOKUP(B820,$B$2:$G$1505,6,0))/366)</f>
        <v>2.0623564943606008</v>
      </c>
      <c r="F820" s="54">
        <f>COUNTIF(D821:$D$1505,365)</f>
        <v>685</v>
      </c>
      <c r="G820" s="54">
        <f>COUNTIF(D821:$D$1505,366)</f>
        <v>0</v>
      </c>
      <c r="H820" s="50"/>
    </row>
    <row r="821" spans="1:8" x14ac:dyDescent="0.25">
      <c r="A821" s="54">
        <f>COUNTIF($C$3:C821,"Да")</f>
        <v>9</v>
      </c>
      <c r="B821" s="53">
        <f t="shared" si="25"/>
        <v>45922</v>
      </c>
      <c r="C821" s="53" t="str">
        <f>IF(ISERROR(VLOOKUP(B821,Оп17_BYN→USD!$C$3:$C$19,1,0)),"Нет","Да")</f>
        <v>Нет</v>
      </c>
      <c r="D821" s="54">
        <f t="shared" si="24"/>
        <v>365</v>
      </c>
      <c r="E821" s="55">
        <f>('Все выпуски'!$D$4*'Все выпуски'!$D$8)*((VLOOKUP(IF(C821="Нет",VLOOKUP(A821,Оп17_BYN→USD!$A$2:$C$19,3,0),VLOOKUP((A821-1),Оп17_BYN→USD!$A$2:$C$19,3,0)),$B$2:$G$1505,5,0)-VLOOKUP(B821,$B$2:$G$1505,5,0))/365+(VLOOKUP(IF(C821="Нет",VLOOKUP(A821,Оп17_BYN→USD!$A$2:$C$19,3,0),VLOOKUP((A821-1),Оп17_BYN→USD!$A$2:$C$19,3,0)),$B$2:$G$1505,6,0)-VLOOKUP(B821,$B$2:$G$1505,6,0))/366)</f>
        <v>2.1081866386797254</v>
      </c>
      <c r="F821" s="54">
        <f>COUNTIF(D822:$D$1505,365)</f>
        <v>684</v>
      </c>
      <c r="G821" s="54">
        <f>COUNTIF(D822:$D$1505,366)</f>
        <v>0</v>
      </c>
      <c r="H821" s="50"/>
    </row>
    <row r="822" spans="1:8" x14ac:dyDescent="0.25">
      <c r="A822" s="54">
        <f>COUNTIF($C$3:C822,"Да")</f>
        <v>9</v>
      </c>
      <c r="B822" s="53">
        <f t="shared" si="25"/>
        <v>45923</v>
      </c>
      <c r="C822" s="53" t="str">
        <f>IF(ISERROR(VLOOKUP(B822,Оп17_BYN→USD!$C$3:$C$19,1,0)),"Нет","Да")</f>
        <v>Нет</v>
      </c>
      <c r="D822" s="54">
        <f t="shared" si="24"/>
        <v>365</v>
      </c>
      <c r="E822" s="55">
        <f>('Все выпуски'!$D$4*'Все выпуски'!$D$8)*((VLOOKUP(IF(C822="Нет",VLOOKUP(A822,Оп17_BYN→USD!$A$2:$C$19,3,0),VLOOKUP((A822-1),Оп17_BYN→USD!$A$2:$C$19,3,0)),$B$2:$G$1505,5,0)-VLOOKUP(B822,$B$2:$G$1505,5,0))/365+(VLOOKUP(IF(C822="Нет",VLOOKUP(A822,Оп17_BYN→USD!$A$2:$C$19,3,0),VLOOKUP((A822-1),Оп17_BYN→USD!$A$2:$C$19,3,0)),$B$2:$G$1505,6,0)-VLOOKUP(B822,$B$2:$G$1505,6,0))/366)</f>
        <v>2.1540167829988497</v>
      </c>
      <c r="F822" s="54">
        <f>COUNTIF(D823:$D$1505,365)</f>
        <v>683</v>
      </c>
      <c r="G822" s="54">
        <f>COUNTIF(D823:$D$1505,366)</f>
        <v>0</v>
      </c>
      <c r="H822" s="50"/>
    </row>
    <row r="823" spans="1:8" x14ac:dyDescent="0.25">
      <c r="A823" s="54">
        <f>COUNTIF($C$3:C823,"Да")</f>
        <v>9</v>
      </c>
      <c r="B823" s="53">
        <f t="shared" si="25"/>
        <v>45924</v>
      </c>
      <c r="C823" s="53" t="str">
        <f>IF(ISERROR(VLOOKUP(B823,Оп17_BYN→USD!$C$3:$C$19,1,0)),"Нет","Да")</f>
        <v>Нет</v>
      </c>
      <c r="D823" s="54">
        <f t="shared" si="24"/>
        <v>365</v>
      </c>
      <c r="E823" s="55">
        <f>('Все выпуски'!$D$4*'Все выпуски'!$D$8)*((VLOOKUP(IF(C823="Нет",VLOOKUP(A823,Оп17_BYN→USD!$A$2:$C$19,3,0),VLOOKUP((A823-1),Оп17_BYN→USD!$A$2:$C$19,3,0)),$B$2:$G$1505,5,0)-VLOOKUP(B823,$B$2:$G$1505,5,0))/365+(VLOOKUP(IF(C823="Нет",VLOOKUP(A823,Оп17_BYN→USD!$A$2:$C$19,3,0),VLOOKUP((A823-1),Оп17_BYN→USD!$A$2:$C$19,3,0)),$B$2:$G$1505,6,0)-VLOOKUP(B823,$B$2:$G$1505,6,0))/366)</f>
        <v>2.1998469273179739</v>
      </c>
      <c r="F823" s="54">
        <f>COUNTIF(D824:$D$1505,365)</f>
        <v>682</v>
      </c>
      <c r="G823" s="54">
        <f>COUNTIF(D824:$D$1505,366)</f>
        <v>0</v>
      </c>
      <c r="H823" s="50"/>
    </row>
    <row r="824" spans="1:8" x14ac:dyDescent="0.25">
      <c r="A824" s="54">
        <f>COUNTIF($C$3:C824,"Да")</f>
        <v>9</v>
      </c>
      <c r="B824" s="53">
        <f t="shared" si="25"/>
        <v>45925</v>
      </c>
      <c r="C824" s="53" t="str">
        <f>IF(ISERROR(VLOOKUP(B824,Оп17_BYN→USD!$C$3:$C$19,1,0)),"Нет","Да")</f>
        <v>Нет</v>
      </c>
      <c r="D824" s="54">
        <f t="shared" si="24"/>
        <v>365</v>
      </c>
      <c r="E824" s="55">
        <f>('Все выпуски'!$D$4*'Все выпуски'!$D$8)*((VLOOKUP(IF(C824="Нет",VLOOKUP(A824,Оп17_BYN→USD!$A$2:$C$19,3,0),VLOOKUP((A824-1),Оп17_BYN→USD!$A$2:$C$19,3,0)),$B$2:$G$1505,5,0)-VLOOKUP(B824,$B$2:$G$1505,5,0))/365+(VLOOKUP(IF(C824="Нет",VLOOKUP(A824,Оп17_BYN→USD!$A$2:$C$19,3,0),VLOOKUP((A824-1),Оп17_BYN→USD!$A$2:$C$19,3,0)),$B$2:$G$1505,6,0)-VLOOKUP(B824,$B$2:$G$1505,6,0))/366)</f>
        <v>2.2456770716370986</v>
      </c>
      <c r="F824" s="54">
        <f>COUNTIF(D825:$D$1505,365)</f>
        <v>681</v>
      </c>
      <c r="G824" s="54">
        <f>COUNTIF(D825:$D$1505,366)</f>
        <v>0</v>
      </c>
      <c r="H824" s="50"/>
    </row>
    <row r="825" spans="1:8" x14ac:dyDescent="0.25">
      <c r="A825" s="54">
        <f>COUNTIF($C$3:C825,"Да")</f>
        <v>9</v>
      </c>
      <c r="B825" s="53">
        <f t="shared" si="25"/>
        <v>45926</v>
      </c>
      <c r="C825" s="53" t="str">
        <f>IF(ISERROR(VLOOKUP(B825,Оп17_BYN→USD!$C$3:$C$19,1,0)),"Нет","Да")</f>
        <v>Нет</v>
      </c>
      <c r="D825" s="54">
        <f t="shared" si="24"/>
        <v>365</v>
      </c>
      <c r="E825" s="55">
        <f>('Все выпуски'!$D$4*'Все выпуски'!$D$8)*((VLOOKUP(IF(C825="Нет",VLOOKUP(A825,Оп17_BYN→USD!$A$2:$C$19,3,0),VLOOKUP((A825-1),Оп17_BYN→USD!$A$2:$C$19,3,0)),$B$2:$G$1505,5,0)-VLOOKUP(B825,$B$2:$G$1505,5,0))/365+(VLOOKUP(IF(C825="Нет",VLOOKUP(A825,Оп17_BYN→USD!$A$2:$C$19,3,0),VLOOKUP((A825-1),Оп17_BYN→USD!$A$2:$C$19,3,0)),$B$2:$G$1505,6,0)-VLOOKUP(B825,$B$2:$G$1505,6,0))/366)</f>
        <v>2.2915072159562229</v>
      </c>
      <c r="F825" s="54">
        <f>COUNTIF(D826:$D$1505,365)</f>
        <v>680</v>
      </c>
      <c r="G825" s="54">
        <f>COUNTIF(D826:$D$1505,366)</f>
        <v>0</v>
      </c>
      <c r="H825" s="50"/>
    </row>
    <row r="826" spans="1:8" x14ac:dyDescent="0.25">
      <c r="A826" s="54">
        <f>COUNTIF($C$3:C826,"Да")</f>
        <v>9</v>
      </c>
      <c r="B826" s="53">
        <f t="shared" si="25"/>
        <v>45927</v>
      </c>
      <c r="C826" s="53" t="str">
        <f>IF(ISERROR(VLOOKUP(B826,Оп17_BYN→USD!$C$3:$C$19,1,0)),"Нет","Да")</f>
        <v>Нет</v>
      </c>
      <c r="D826" s="54">
        <f t="shared" si="24"/>
        <v>365</v>
      </c>
      <c r="E826" s="55">
        <f>('Все выпуски'!$D$4*'Все выпуски'!$D$8)*((VLOOKUP(IF(C826="Нет",VLOOKUP(A826,Оп17_BYN→USD!$A$2:$C$19,3,0),VLOOKUP((A826-1),Оп17_BYN→USD!$A$2:$C$19,3,0)),$B$2:$G$1505,5,0)-VLOOKUP(B826,$B$2:$G$1505,5,0))/365+(VLOOKUP(IF(C826="Нет",VLOOKUP(A826,Оп17_BYN→USD!$A$2:$C$19,3,0),VLOOKUP((A826-1),Оп17_BYN→USD!$A$2:$C$19,3,0)),$B$2:$G$1505,6,0)-VLOOKUP(B826,$B$2:$G$1505,6,0))/366)</f>
        <v>2.3373373602753476</v>
      </c>
      <c r="F826" s="54">
        <f>COUNTIF(D827:$D$1505,365)</f>
        <v>679</v>
      </c>
      <c r="G826" s="54">
        <f>COUNTIF(D827:$D$1505,366)</f>
        <v>0</v>
      </c>
      <c r="H826" s="50"/>
    </row>
    <row r="827" spans="1:8" x14ac:dyDescent="0.25">
      <c r="A827" s="54">
        <f>COUNTIF($C$3:C827,"Да")</f>
        <v>9</v>
      </c>
      <c r="B827" s="53">
        <f t="shared" si="25"/>
        <v>45928</v>
      </c>
      <c r="C827" s="53" t="str">
        <f>IF(ISERROR(VLOOKUP(B827,Оп17_BYN→USD!$C$3:$C$19,1,0)),"Нет","Да")</f>
        <v>Нет</v>
      </c>
      <c r="D827" s="54">
        <f t="shared" si="24"/>
        <v>365</v>
      </c>
      <c r="E827" s="55">
        <f>('Все выпуски'!$D$4*'Все выпуски'!$D$8)*((VLOOKUP(IF(C827="Нет",VLOOKUP(A827,Оп17_BYN→USD!$A$2:$C$19,3,0),VLOOKUP((A827-1),Оп17_BYN→USD!$A$2:$C$19,3,0)),$B$2:$G$1505,5,0)-VLOOKUP(B827,$B$2:$G$1505,5,0))/365+(VLOOKUP(IF(C827="Нет",VLOOKUP(A827,Оп17_BYN→USD!$A$2:$C$19,3,0),VLOOKUP((A827-1),Оп17_BYN→USD!$A$2:$C$19,3,0)),$B$2:$G$1505,6,0)-VLOOKUP(B827,$B$2:$G$1505,6,0))/366)</f>
        <v>2.3831675045944722</v>
      </c>
      <c r="F827" s="54">
        <f>COUNTIF(D828:$D$1505,365)</f>
        <v>678</v>
      </c>
      <c r="G827" s="54">
        <f>COUNTIF(D828:$D$1505,366)</f>
        <v>0</v>
      </c>
      <c r="H827" s="50"/>
    </row>
    <row r="828" spans="1:8" x14ac:dyDescent="0.25">
      <c r="A828" s="54">
        <f>COUNTIF($C$3:C828,"Да")</f>
        <v>9</v>
      </c>
      <c r="B828" s="53">
        <f t="shared" si="25"/>
        <v>45929</v>
      </c>
      <c r="C828" s="53" t="str">
        <f>IF(ISERROR(VLOOKUP(B828,Оп17_BYN→USD!$C$3:$C$19,1,0)),"Нет","Да")</f>
        <v>Нет</v>
      </c>
      <c r="D828" s="54">
        <f t="shared" si="24"/>
        <v>365</v>
      </c>
      <c r="E828" s="55">
        <f>('Все выпуски'!$D$4*'Все выпуски'!$D$8)*((VLOOKUP(IF(C828="Нет",VLOOKUP(A828,Оп17_BYN→USD!$A$2:$C$19,3,0),VLOOKUP((A828-1),Оп17_BYN→USD!$A$2:$C$19,3,0)),$B$2:$G$1505,5,0)-VLOOKUP(B828,$B$2:$G$1505,5,0))/365+(VLOOKUP(IF(C828="Нет",VLOOKUP(A828,Оп17_BYN→USD!$A$2:$C$19,3,0),VLOOKUP((A828-1),Оп17_BYN→USD!$A$2:$C$19,3,0)),$B$2:$G$1505,6,0)-VLOOKUP(B828,$B$2:$G$1505,6,0))/366)</f>
        <v>2.4289976489135965</v>
      </c>
      <c r="F828" s="54">
        <f>COUNTIF(D829:$D$1505,365)</f>
        <v>677</v>
      </c>
      <c r="G828" s="54">
        <f>COUNTIF(D829:$D$1505,366)</f>
        <v>0</v>
      </c>
      <c r="H828" s="50"/>
    </row>
    <row r="829" spans="1:8" x14ac:dyDescent="0.25">
      <c r="A829" s="54">
        <f>COUNTIF($C$3:C829,"Да")</f>
        <v>9</v>
      </c>
      <c r="B829" s="53">
        <f t="shared" si="25"/>
        <v>45930</v>
      </c>
      <c r="C829" s="53" t="str">
        <f>IF(ISERROR(VLOOKUP(B829,Оп17_BYN→USD!$C$3:$C$19,1,0)),"Нет","Да")</f>
        <v>Нет</v>
      </c>
      <c r="D829" s="54">
        <f t="shared" si="24"/>
        <v>365</v>
      </c>
      <c r="E829" s="55">
        <f>('Все выпуски'!$D$4*'Все выпуски'!$D$8)*((VLOOKUP(IF(C829="Нет",VLOOKUP(A829,Оп17_BYN→USD!$A$2:$C$19,3,0),VLOOKUP((A829-1),Оп17_BYN→USD!$A$2:$C$19,3,0)),$B$2:$G$1505,5,0)-VLOOKUP(B829,$B$2:$G$1505,5,0))/365+(VLOOKUP(IF(C829="Нет",VLOOKUP(A829,Оп17_BYN→USD!$A$2:$C$19,3,0),VLOOKUP((A829-1),Оп17_BYN→USD!$A$2:$C$19,3,0)),$B$2:$G$1505,6,0)-VLOOKUP(B829,$B$2:$G$1505,6,0))/366)</f>
        <v>2.4748277932327212</v>
      </c>
      <c r="F829" s="54">
        <f>COUNTIF(D830:$D$1505,365)</f>
        <v>676</v>
      </c>
      <c r="G829" s="54">
        <f>COUNTIF(D830:$D$1505,366)</f>
        <v>0</v>
      </c>
      <c r="H829" s="50"/>
    </row>
    <row r="830" spans="1:8" x14ac:dyDescent="0.25">
      <c r="A830" s="54">
        <f>COUNTIF($C$3:C830,"Да")</f>
        <v>9</v>
      </c>
      <c r="B830" s="53">
        <f t="shared" si="25"/>
        <v>45931</v>
      </c>
      <c r="C830" s="53" t="str">
        <f>IF(ISERROR(VLOOKUP(B830,Оп17_BYN→USD!$C$3:$C$19,1,0)),"Нет","Да")</f>
        <v>Нет</v>
      </c>
      <c r="D830" s="54">
        <f t="shared" si="24"/>
        <v>365</v>
      </c>
      <c r="E830" s="55">
        <f>('Все выпуски'!$D$4*'Все выпуски'!$D$8)*((VLOOKUP(IF(C830="Нет",VLOOKUP(A830,Оп17_BYN→USD!$A$2:$C$19,3,0),VLOOKUP((A830-1),Оп17_BYN→USD!$A$2:$C$19,3,0)),$B$2:$G$1505,5,0)-VLOOKUP(B830,$B$2:$G$1505,5,0))/365+(VLOOKUP(IF(C830="Нет",VLOOKUP(A830,Оп17_BYN→USD!$A$2:$C$19,3,0),VLOOKUP((A830-1),Оп17_BYN→USD!$A$2:$C$19,3,0)),$B$2:$G$1505,6,0)-VLOOKUP(B830,$B$2:$G$1505,6,0))/366)</f>
        <v>2.5206579375518454</v>
      </c>
      <c r="F830" s="54">
        <f>COUNTIF(D831:$D$1505,365)</f>
        <v>675</v>
      </c>
      <c r="G830" s="54">
        <f>COUNTIF(D831:$D$1505,366)</f>
        <v>0</v>
      </c>
      <c r="H830" s="50"/>
    </row>
    <row r="831" spans="1:8" x14ac:dyDescent="0.25">
      <c r="A831" s="54">
        <f>COUNTIF($C$3:C831,"Да")</f>
        <v>9</v>
      </c>
      <c r="B831" s="53">
        <f t="shared" si="25"/>
        <v>45932</v>
      </c>
      <c r="C831" s="53" t="str">
        <f>IF(ISERROR(VLOOKUP(B831,Оп17_BYN→USD!$C$3:$C$19,1,0)),"Нет","Да")</f>
        <v>Нет</v>
      </c>
      <c r="D831" s="54">
        <f t="shared" si="24"/>
        <v>365</v>
      </c>
      <c r="E831" s="55">
        <f>('Все выпуски'!$D$4*'Все выпуски'!$D$8)*((VLOOKUP(IF(C831="Нет",VLOOKUP(A831,Оп17_BYN→USD!$A$2:$C$19,3,0),VLOOKUP((A831-1),Оп17_BYN→USD!$A$2:$C$19,3,0)),$B$2:$G$1505,5,0)-VLOOKUP(B831,$B$2:$G$1505,5,0))/365+(VLOOKUP(IF(C831="Нет",VLOOKUP(A831,Оп17_BYN→USD!$A$2:$C$19,3,0),VLOOKUP((A831-1),Оп17_BYN→USD!$A$2:$C$19,3,0)),$B$2:$G$1505,6,0)-VLOOKUP(B831,$B$2:$G$1505,6,0))/366)</f>
        <v>2.5664880818709701</v>
      </c>
      <c r="F831" s="54">
        <f>COUNTIF(D832:$D$1505,365)</f>
        <v>674</v>
      </c>
      <c r="G831" s="54">
        <f>COUNTIF(D832:$D$1505,366)</f>
        <v>0</v>
      </c>
      <c r="H831" s="50"/>
    </row>
    <row r="832" spans="1:8" x14ac:dyDescent="0.25">
      <c r="A832" s="54">
        <f>COUNTIF($C$3:C832,"Да")</f>
        <v>9</v>
      </c>
      <c r="B832" s="53">
        <f t="shared" si="25"/>
        <v>45933</v>
      </c>
      <c r="C832" s="53" t="str">
        <f>IF(ISERROR(VLOOKUP(B832,Оп17_BYN→USD!$C$3:$C$19,1,0)),"Нет","Да")</f>
        <v>Нет</v>
      </c>
      <c r="D832" s="54">
        <f t="shared" si="24"/>
        <v>365</v>
      </c>
      <c r="E832" s="55">
        <f>('Все выпуски'!$D$4*'Все выпуски'!$D$8)*((VLOOKUP(IF(C832="Нет",VLOOKUP(A832,Оп17_BYN→USD!$A$2:$C$19,3,0),VLOOKUP((A832-1),Оп17_BYN→USD!$A$2:$C$19,3,0)),$B$2:$G$1505,5,0)-VLOOKUP(B832,$B$2:$G$1505,5,0))/365+(VLOOKUP(IF(C832="Нет",VLOOKUP(A832,Оп17_BYN→USD!$A$2:$C$19,3,0),VLOOKUP((A832-1),Оп17_BYN→USD!$A$2:$C$19,3,0)),$B$2:$G$1505,6,0)-VLOOKUP(B832,$B$2:$G$1505,6,0))/366)</f>
        <v>2.6123182261900944</v>
      </c>
      <c r="F832" s="54">
        <f>COUNTIF(D833:$D$1505,365)</f>
        <v>673</v>
      </c>
      <c r="G832" s="54">
        <f>COUNTIF(D833:$D$1505,366)</f>
        <v>0</v>
      </c>
      <c r="H832" s="50"/>
    </row>
    <row r="833" spans="1:8" x14ac:dyDescent="0.25">
      <c r="A833" s="54">
        <f>COUNTIF($C$3:C833,"Да")</f>
        <v>9</v>
      </c>
      <c r="B833" s="53">
        <f t="shared" si="25"/>
        <v>45934</v>
      </c>
      <c r="C833" s="53" t="str">
        <f>IF(ISERROR(VLOOKUP(B833,Оп17_BYN→USD!$C$3:$C$19,1,0)),"Нет","Да")</f>
        <v>Нет</v>
      </c>
      <c r="D833" s="54">
        <f t="shared" si="24"/>
        <v>365</v>
      </c>
      <c r="E833" s="55">
        <f>('Все выпуски'!$D$4*'Все выпуски'!$D$8)*((VLOOKUP(IF(C833="Нет",VLOOKUP(A833,Оп17_BYN→USD!$A$2:$C$19,3,0),VLOOKUP((A833-1),Оп17_BYN→USD!$A$2:$C$19,3,0)),$B$2:$G$1505,5,0)-VLOOKUP(B833,$B$2:$G$1505,5,0))/365+(VLOOKUP(IF(C833="Нет",VLOOKUP(A833,Оп17_BYN→USD!$A$2:$C$19,3,0),VLOOKUP((A833-1),Оп17_BYN→USD!$A$2:$C$19,3,0)),$B$2:$G$1505,6,0)-VLOOKUP(B833,$B$2:$G$1505,6,0))/366)</f>
        <v>2.658148370509219</v>
      </c>
      <c r="F833" s="54">
        <f>COUNTIF(D834:$D$1505,365)</f>
        <v>672</v>
      </c>
      <c r="G833" s="54">
        <f>COUNTIF(D834:$D$1505,366)</f>
        <v>0</v>
      </c>
      <c r="H833" s="50"/>
    </row>
    <row r="834" spans="1:8" x14ac:dyDescent="0.25">
      <c r="A834" s="54">
        <f>COUNTIF($C$3:C834,"Да")</f>
        <v>9</v>
      </c>
      <c r="B834" s="53">
        <f t="shared" si="25"/>
        <v>45935</v>
      </c>
      <c r="C834" s="53" t="str">
        <f>IF(ISERROR(VLOOKUP(B834,Оп17_BYN→USD!$C$3:$C$19,1,0)),"Нет","Да")</f>
        <v>Нет</v>
      </c>
      <c r="D834" s="54">
        <f t="shared" si="24"/>
        <v>365</v>
      </c>
      <c r="E834" s="55">
        <f>('Все выпуски'!$D$4*'Все выпуски'!$D$8)*((VLOOKUP(IF(C834="Нет",VLOOKUP(A834,Оп17_BYN→USD!$A$2:$C$19,3,0),VLOOKUP((A834-1),Оп17_BYN→USD!$A$2:$C$19,3,0)),$B$2:$G$1505,5,0)-VLOOKUP(B834,$B$2:$G$1505,5,0))/365+(VLOOKUP(IF(C834="Нет",VLOOKUP(A834,Оп17_BYN→USD!$A$2:$C$19,3,0),VLOOKUP((A834-1),Оп17_BYN→USD!$A$2:$C$19,3,0)),$B$2:$G$1505,6,0)-VLOOKUP(B834,$B$2:$G$1505,6,0))/366)</f>
        <v>2.7039785148283433</v>
      </c>
      <c r="F834" s="54">
        <f>COUNTIF(D835:$D$1505,365)</f>
        <v>671</v>
      </c>
      <c r="G834" s="54">
        <f>COUNTIF(D835:$D$1505,366)</f>
        <v>0</v>
      </c>
      <c r="H834" s="50"/>
    </row>
    <row r="835" spans="1:8" x14ac:dyDescent="0.25">
      <c r="A835" s="54">
        <f>COUNTIF($C$3:C835,"Да")</f>
        <v>9</v>
      </c>
      <c r="B835" s="53">
        <f t="shared" si="25"/>
        <v>45936</v>
      </c>
      <c r="C835" s="53" t="str">
        <f>IF(ISERROR(VLOOKUP(B835,Оп17_BYN→USD!$C$3:$C$19,1,0)),"Нет","Да")</f>
        <v>Нет</v>
      </c>
      <c r="D835" s="54">
        <f t="shared" si="24"/>
        <v>365</v>
      </c>
      <c r="E835" s="55">
        <f>('Все выпуски'!$D$4*'Все выпуски'!$D$8)*((VLOOKUP(IF(C835="Нет",VLOOKUP(A835,Оп17_BYN→USD!$A$2:$C$19,3,0),VLOOKUP((A835-1),Оп17_BYN→USD!$A$2:$C$19,3,0)),$B$2:$G$1505,5,0)-VLOOKUP(B835,$B$2:$G$1505,5,0))/365+(VLOOKUP(IF(C835="Нет",VLOOKUP(A835,Оп17_BYN→USD!$A$2:$C$19,3,0),VLOOKUP((A835-1),Оп17_BYN→USD!$A$2:$C$19,3,0)),$B$2:$G$1505,6,0)-VLOOKUP(B835,$B$2:$G$1505,6,0))/366)</f>
        <v>2.7498086591474675</v>
      </c>
      <c r="F835" s="54">
        <f>COUNTIF(D836:$D$1505,365)</f>
        <v>670</v>
      </c>
      <c r="G835" s="54">
        <f>COUNTIF(D836:$D$1505,366)</f>
        <v>0</v>
      </c>
      <c r="H835" s="50"/>
    </row>
    <row r="836" spans="1:8" x14ac:dyDescent="0.25">
      <c r="A836" s="54">
        <f>COUNTIF($C$3:C836,"Да")</f>
        <v>9</v>
      </c>
      <c r="B836" s="53">
        <f t="shared" si="25"/>
        <v>45937</v>
      </c>
      <c r="C836" s="53" t="str">
        <f>IF(ISERROR(VLOOKUP(B836,Оп17_BYN→USD!$C$3:$C$19,1,0)),"Нет","Да")</f>
        <v>Нет</v>
      </c>
      <c r="D836" s="54">
        <f t="shared" ref="D836:D899" si="26">IF(MOD(YEAR(B836),4)=0,366,365)</f>
        <v>365</v>
      </c>
      <c r="E836" s="55">
        <f>('Все выпуски'!$D$4*'Все выпуски'!$D$8)*((VLOOKUP(IF(C836="Нет",VLOOKUP(A836,Оп17_BYN→USD!$A$2:$C$19,3,0),VLOOKUP((A836-1),Оп17_BYN→USD!$A$2:$C$19,3,0)),$B$2:$G$1505,5,0)-VLOOKUP(B836,$B$2:$G$1505,5,0))/365+(VLOOKUP(IF(C836="Нет",VLOOKUP(A836,Оп17_BYN→USD!$A$2:$C$19,3,0),VLOOKUP((A836-1),Оп17_BYN→USD!$A$2:$C$19,3,0)),$B$2:$G$1505,6,0)-VLOOKUP(B836,$B$2:$G$1505,6,0))/366)</f>
        <v>2.7956388034665922</v>
      </c>
      <c r="F836" s="54">
        <f>COUNTIF(D837:$D$1505,365)</f>
        <v>669</v>
      </c>
      <c r="G836" s="54">
        <f>COUNTIF(D837:$D$1505,366)</f>
        <v>0</v>
      </c>
      <c r="H836" s="50"/>
    </row>
    <row r="837" spans="1:8" x14ac:dyDescent="0.25">
      <c r="A837" s="54">
        <f>COUNTIF($C$3:C837,"Да")</f>
        <v>9</v>
      </c>
      <c r="B837" s="53">
        <f t="shared" ref="B837:B900" si="27">B836+1</f>
        <v>45938</v>
      </c>
      <c r="C837" s="53" t="str">
        <f>IF(ISERROR(VLOOKUP(B837,Оп17_BYN→USD!$C$3:$C$19,1,0)),"Нет","Да")</f>
        <v>Нет</v>
      </c>
      <c r="D837" s="54">
        <f t="shared" si="26"/>
        <v>365</v>
      </c>
      <c r="E837" s="55">
        <f>('Все выпуски'!$D$4*'Все выпуски'!$D$8)*((VLOOKUP(IF(C837="Нет",VLOOKUP(A837,Оп17_BYN→USD!$A$2:$C$19,3,0),VLOOKUP((A837-1),Оп17_BYN→USD!$A$2:$C$19,3,0)),$B$2:$G$1505,5,0)-VLOOKUP(B837,$B$2:$G$1505,5,0))/365+(VLOOKUP(IF(C837="Нет",VLOOKUP(A837,Оп17_BYN→USD!$A$2:$C$19,3,0),VLOOKUP((A837-1),Оп17_BYN→USD!$A$2:$C$19,3,0)),$B$2:$G$1505,6,0)-VLOOKUP(B837,$B$2:$G$1505,6,0))/366)</f>
        <v>2.8414689477857165</v>
      </c>
      <c r="F837" s="54">
        <f>COUNTIF(D838:$D$1505,365)</f>
        <v>668</v>
      </c>
      <c r="G837" s="54">
        <f>COUNTIF(D838:$D$1505,366)</f>
        <v>0</v>
      </c>
      <c r="H837" s="50"/>
    </row>
    <row r="838" spans="1:8" x14ac:dyDescent="0.25">
      <c r="A838" s="54">
        <f>COUNTIF($C$3:C838,"Да")</f>
        <v>9</v>
      </c>
      <c r="B838" s="53">
        <f t="shared" si="27"/>
        <v>45939</v>
      </c>
      <c r="C838" s="53" t="str">
        <f>IF(ISERROR(VLOOKUP(B838,Оп17_BYN→USD!$C$3:$C$19,1,0)),"Нет","Да")</f>
        <v>Нет</v>
      </c>
      <c r="D838" s="54">
        <f t="shared" si="26"/>
        <v>365</v>
      </c>
      <c r="E838" s="55">
        <f>('Все выпуски'!$D$4*'Все выпуски'!$D$8)*((VLOOKUP(IF(C838="Нет",VLOOKUP(A838,Оп17_BYN→USD!$A$2:$C$19,3,0),VLOOKUP((A838-1),Оп17_BYN→USD!$A$2:$C$19,3,0)),$B$2:$G$1505,5,0)-VLOOKUP(B838,$B$2:$G$1505,5,0))/365+(VLOOKUP(IF(C838="Нет",VLOOKUP(A838,Оп17_BYN→USD!$A$2:$C$19,3,0),VLOOKUP((A838-1),Оп17_BYN→USD!$A$2:$C$19,3,0)),$B$2:$G$1505,6,0)-VLOOKUP(B838,$B$2:$G$1505,6,0))/366)</f>
        <v>2.8872990921048416</v>
      </c>
      <c r="F838" s="54">
        <f>COUNTIF(D839:$D$1505,365)</f>
        <v>667</v>
      </c>
      <c r="G838" s="54">
        <f>COUNTIF(D839:$D$1505,366)</f>
        <v>0</v>
      </c>
      <c r="H838" s="50"/>
    </row>
    <row r="839" spans="1:8" x14ac:dyDescent="0.25">
      <c r="A839" s="54">
        <f>COUNTIF($C$3:C839,"Да")</f>
        <v>9</v>
      </c>
      <c r="B839" s="53">
        <f t="shared" si="27"/>
        <v>45940</v>
      </c>
      <c r="C839" s="53" t="str">
        <f>IF(ISERROR(VLOOKUP(B839,Оп17_BYN→USD!$C$3:$C$19,1,0)),"Нет","Да")</f>
        <v>Нет</v>
      </c>
      <c r="D839" s="54">
        <f t="shared" si="26"/>
        <v>365</v>
      </c>
      <c r="E839" s="55">
        <f>('Все выпуски'!$D$4*'Все выпуски'!$D$8)*((VLOOKUP(IF(C839="Нет",VLOOKUP(A839,Оп17_BYN→USD!$A$2:$C$19,3,0),VLOOKUP((A839-1),Оп17_BYN→USD!$A$2:$C$19,3,0)),$B$2:$G$1505,5,0)-VLOOKUP(B839,$B$2:$G$1505,5,0))/365+(VLOOKUP(IF(C839="Нет",VLOOKUP(A839,Оп17_BYN→USD!$A$2:$C$19,3,0),VLOOKUP((A839-1),Оп17_BYN→USD!$A$2:$C$19,3,0)),$B$2:$G$1505,6,0)-VLOOKUP(B839,$B$2:$G$1505,6,0))/366)</f>
        <v>2.9331292364239658</v>
      </c>
      <c r="F839" s="54">
        <f>COUNTIF(D840:$D$1505,365)</f>
        <v>666</v>
      </c>
      <c r="G839" s="54">
        <f>COUNTIF(D840:$D$1505,366)</f>
        <v>0</v>
      </c>
      <c r="H839" s="50"/>
    </row>
    <row r="840" spans="1:8" x14ac:dyDescent="0.25">
      <c r="A840" s="54">
        <f>COUNTIF($C$3:C840,"Да")</f>
        <v>9</v>
      </c>
      <c r="B840" s="53">
        <f t="shared" si="27"/>
        <v>45941</v>
      </c>
      <c r="C840" s="53" t="str">
        <f>IF(ISERROR(VLOOKUP(B840,Оп17_BYN→USD!$C$3:$C$19,1,0)),"Нет","Да")</f>
        <v>Нет</v>
      </c>
      <c r="D840" s="54">
        <f t="shared" si="26"/>
        <v>365</v>
      </c>
      <c r="E840" s="55">
        <f>('Все выпуски'!$D$4*'Все выпуски'!$D$8)*((VLOOKUP(IF(C840="Нет",VLOOKUP(A840,Оп17_BYN→USD!$A$2:$C$19,3,0),VLOOKUP((A840-1),Оп17_BYN→USD!$A$2:$C$19,3,0)),$B$2:$G$1505,5,0)-VLOOKUP(B840,$B$2:$G$1505,5,0))/365+(VLOOKUP(IF(C840="Нет",VLOOKUP(A840,Оп17_BYN→USD!$A$2:$C$19,3,0),VLOOKUP((A840-1),Оп17_BYN→USD!$A$2:$C$19,3,0)),$B$2:$G$1505,6,0)-VLOOKUP(B840,$B$2:$G$1505,6,0))/366)</f>
        <v>2.9789593807430901</v>
      </c>
      <c r="F840" s="54">
        <f>COUNTIF(D841:$D$1505,365)</f>
        <v>665</v>
      </c>
      <c r="G840" s="54">
        <f>COUNTIF(D841:$D$1505,366)</f>
        <v>0</v>
      </c>
      <c r="H840" s="50"/>
    </row>
    <row r="841" spans="1:8" x14ac:dyDescent="0.25">
      <c r="A841" s="54">
        <f>COUNTIF($C$3:C841,"Да")</f>
        <v>9</v>
      </c>
      <c r="B841" s="53">
        <f t="shared" si="27"/>
        <v>45942</v>
      </c>
      <c r="C841" s="53" t="str">
        <f>IF(ISERROR(VLOOKUP(B841,Оп17_BYN→USD!$C$3:$C$19,1,0)),"Нет","Да")</f>
        <v>Нет</v>
      </c>
      <c r="D841" s="54">
        <f t="shared" si="26"/>
        <v>365</v>
      </c>
      <c r="E841" s="55">
        <f>('Все выпуски'!$D$4*'Все выпуски'!$D$8)*((VLOOKUP(IF(C841="Нет",VLOOKUP(A841,Оп17_BYN→USD!$A$2:$C$19,3,0),VLOOKUP((A841-1),Оп17_BYN→USD!$A$2:$C$19,3,0)),$B$2:$G$1505,5,0)-VLOOKUP(B841,$B$2:$G$1505,5,0))/365+(VLOOKUP(IF(C841="Нет",VLOOKUP(A841,Оп17_BYN→USD!$A$2:$C$19,3,0),VLOOKUP((A841-1),Оп17_BYN→USD!$A$2:$C$19,3,0)),$B$2:$G$1505,6,0)-VLOOKUP(B841,$B$2:$G$1505,6,0))/366)</f>
        <v>3.0247895250622148</v>
      </c>
      <c r="F841" s="54">
        <f>COUNTIF(D842:$D$1505,365)</f>
        <v>664</v>
      </c>
      <c r="G841" s="54">
        <f>COUNTIF(D842:$D$1505,366)</f>
        <v>0</v>
      </c>
      <c r="H841" s="50"/>
    </row>
    <row r="842" spans="1:8" x14ac:dyDescent="0.25">
      <c r="A842" s="54">
        <f>COUNTIF($C$3:C842,"Да")</f>
        <v>9</v>
      </c>
      <c r="B842" s="53">
        <f t="shared" si="27"/>
        <v>45943</v>
      </c>
      <c r="C842" s="53" t="str">
        <f>IF(ISERROR(VLOOKUP(B842,Оп17_BYN→USD!$C$3:$C$19,1,0)),"Нет","Да")</f>
        <v>Нет</v>
      </c>
      <c r="D842" s="54">
        <f t="shared" si="26"/>
        <v>365</v>
      </c>
      <c r="E842" s="55">
        <f>('Все выпуски'!$D$4*'Все выпуски'!$D$8)*((VLOOKUP(IF(C842="Нет",VLOOKUP(A842,Оп17_BYN→USD!$A$2:$C$19,3,0),VLOOKUP((A842-1),Оп17_BYN→USD!$A$2:$C$19,3,0)),$B$2:$G$1505,5,0)-VLOOKUP(B842,$B$2:$G$1505,5,0))/365+(VLOOKUP(IF(C842="Нет",VLOOKUP(A842,Оп17_BYN→USD!$A$2:$C$19,3,0),VLOOKUP((A842-1),Оп17_BYN→USD!$A$2:$C$19,3,0)),$B$2:$G$1505,6,0)-VLOOKUP(B842,$B$2:$G$1505,6,0))/366)</f>
        <v>3.070619669381339</v>
      </c>
      <c r="F842" s="54">
        <f>COUNTIF(D843:$D$1505,365)</f>
        <v>663</v>
      </c>
      <c r="G842" s="54">
        <f>COUNTIF(D843:$D$1505,366)</f>
        <v>0</v>
      </c>
      <c r="H842" s="50"/>
    </row>
    <row r="843" spans="1:8" x14ac:dyDescent="0.25">
      <c r="A843" s="54">
        <f>COUNTIF($C$3:C843,"Да")</f>
        <v>9</v>
      </c>
      <c r="B843" s="53">
        <f t="shared" si="27"/>
        <v>45944</v>
      </c>
      <c r="C843" s="53" t="str">
        <f>IF(ISERROR(VLOOKUP(B843,Оп17_BYN→USD!$C$3:$C$19,1,0)),"Нет","Да")</f>
        <v>Нет</v>
      </c>
      <c r="D843" s="54">
        <f t="shared" si="26"/>
        <v>365</v>
      </c>
      <c r="E843" s="55">
        <f>('Все выпуски'!$D$4*'Все выпуски'!$D$8)*((VLOOKUP(IF(C843="Нет",VLOOKUP(A843,Оп17_BYN→USD!$A$2:$C$19,3,0),VLOOKUP((A843-1),Оп17_BYN→USD!$A$2:$C$19,3,0)),$B$2:$G$1505,5,0)-VLOOKUP(B843,$B$2:$G$1505,5,0))/365+(VLOOKUP(IF(C843="Нет",VLOOKUP(A843,Оп17_BYN→USD!$A$2:$C$19,3,0),VLOOKUP((A843-1),Оп17_BYN→USD!$A$2:$C$19,3,0)),$B$2:$G$1505,6,0)-VLOOKUP(B843,$B$2:$G$1505,6,0))/366)</f>
        <v>3.1164498137004637</v>
      </c>
      <c r="F843" s="54">
        <f>COUNTIF(D844:$D$1505,365)</f>
        <v>662</v>
      </c>
      <c r="G843" s="54">
        <f>COUNTIF(D844:$D$1505,366)</f>
        <v>0</v>
      </c>
      <c r="H843" s="50"/>
    </row>
    <row r="844" spans="1:8" x14ac:dyDescent="0.25">
      <c r="A844" s="54">
        <f>COUNTIF($C$3:C844,"Да")</f>
        <v>9</v>
      </c>
      <c r="B844" s="53">
        <f t="shared" si="27"/>
        <v>45945</v>
      </c>
      <c r="C844" s="53" t="str">
        <f>IF(ISERROR(VLOOKUP(B844,Оп17_BYN→USD!$C$3:$C$19,1,0)),"Нет","Да")</f>
        <v>Нет</v>
      </c>
      <c r="D844" s="54">
        <f t="shared" si="26"/>
        <v>365</v>
      </c>
      <c r="E844" s="55">
        <f>('Все выпуски'!$D$4*'Все выпуски'!$D$8)*((VLOOKUP(IF(C844="Нет",VLOOKUP(A844,Оп17_BYN→USD!$A$2:$C$19,3,0),VLOOKUP((A844-1),Оп17_BYN→USD!$A$2:$C$19,3,0)),$B$2:$G$1505,5,0)-VLOOKUP(B844,$B$2:$G$1505,5,0))/365+(VLOOKUP(IF(C844="Нет",VLOOKUP(A844,Оп17_BYN→USD!$A$2:$C$19,3,0),VLOOKUP((A844-1),Оп17_BYN→USD!$A$2:$C$19,3,0)),$B$2:$G$1505,6,0)-VLOOKUP(B844,$B$2:$G$1505,6,0))/366)</f>
        <v>3.1622799580195879</v>
      </c>
      <c r="F844" s="54">
        <f>COUNTIF(D845:$D$1505,365)</f>
        <v>661</v>
      </c>
      <c r="G844" s="54">
        <f>COUNTIF(D845:$D$1505,366)</f>
        <v>0</v>
      </c>
      <c r="H844" s="50"/>
    </row>
    <row r="845" spans="1:8" x14ac:dyDescent="0.25">
      <c r="A845" s="54">
        <f>COUNTIF($C$3:C845,"Да")</f>
        <v>9</v>
      </c>
      <c r="B845" s="53">
        <f t="shared" si="27"/>
        <v>45946</v>
      </c>
      <c r="C845" s="53" t="str">
        <f>IF(ISERROR(VLOOKUP(B845,Оп17_BYN→USD!$C$3:$C$19,1,0)),"Нет","Да")</f>
        <v>Нет</v>
      </c>
      <c r="D845" s="54">
        <f t="shared" si="26"/>
        <v>365</v>
      </c>
      <c r="E845" s="55">
        <f>('Все выпуски'!$D$4*'Все выпуски'!$D$8)*((VLOOKUP(IF(C845="Нет",VLOOKUP(A845,Оп17_BYN→USD!$A$2:$C$19,3,0),VLOOKUP((A845-1),Оп17_BYN→USD!$A$2:$C$19,3,0)),$B$2:$G$1505,5,0)-VLOOKUP(B845,$B$2:$G$1505,5,0))/365+(VLOOKUP(IF(C845="Нет",VLOOKUP(A845,Оп17_BYN→USD!$A$2:$C$19,3,0),VLOOKUP((A845-1),Оп17_BYN→USD!$A$2:$C$19,3,0)),$B$2:$G$1505,6,0)-VLOOKUP(B845,$B$2:$G$1505,6,0))/366)</f>
        <v>3.2081101023387122</v>
      </c>
      <c r="F845" s="54">
        <f>COUNTIF(D846:$D$1505,365)</f>
        <v>660</v>
      </c>
      <c r="G845" s="54">
        <f>COUNTIF(D846:$D$1505,366)</f>
        <v>0</v>
      </c>
      <c r="H845" s="50"/>
    </row>
    <row r="846" spans="1:8" x14ac:dyDescent="0.25">
      <c r="A846" s="54">
        <f>COUNTIF($C$3:C846,"Да")</f>
        <v>9</v>
      </c>
      <c r="B846" s="53">
        <f t="shared" si="27"/>
        <v>45947</v>
      </c>
      <c r="C846" s="53" t="str">
        <f>IF(ISERROR(VLOOKUP(B846,Оп17_BYN→USD!$C$3:$C$19,1,0)),"Нет","Да")</f>
        <v>Нет</v>
      </c>
      <c r="D846" s="54">
        <f t="shared" si="26"/>
        <v>365</v>
      </c>
      <c r="E846" s="55">
        <f>('Все выпуски'!$D$4*'Все выпуски'!$D$8)*((VLOOKUP(IF(C846="Нет",VLOOKUP(A846,Оп17_BYN→USD!$A$2:$C$19,3,0),VLOOKUP((A846-1),Оп17_BYN→USD!$A$2:$C$19,3,0)),$B$2:$G$1505,5,0)-VLOOKUP(B846,$B$2:$G$1505,5,0))/365+(VLOOKUP(IF(C846="Нет",VLOOKUP(A846,Оп17_BYN→USD!$A$2:$C$19,3,0),VLOOKUP((A846-1),Оп17_BYN→USD!$A$2:$C$19,3,0)),$B$2:$G$1505,6,0)-VLOOKUP(B846,$B$2:$G$1505,6,0))/366)</f>
        <v>3.2539402466578369</v>
      </c>
      <c r="F846" s="54">
        <f>COUNTIF(D847:$D$1505,365)</f>
        <v>659</v>
      </c>
      <c r="G846" s="54">
        <f>COUNTIF(D847:$D$1505,366)</f>
        <v>0</v>
      </c>
      <c r="H846" s="50"/>
    </row>
    <row r="847" spans="1:8" x14ac:dyDescent="0.25">
      <c r="A847" s="54">
        <f>COUNTIF($C$3:C847,"Да")</f>
        <v>9</v>
      </c>
      <c r="B847" s="53">
        <f t="shared" si="27"/>
        <v>45948</v>
      </c>
      <c r="C847" s="53" t="str">
        <f>IF(ISERROR(VLOOKUP(B847,Оп17_BYN→USD!$C$3:$C$19,1,0)),"Нет","Да")</f>
        <v>Нет</v>
      </c>
      <c r="D847" s="54">
        <f t="shared" si="26"/>
        <v>365</v>
      </c>
      <c r="E847" s="55">
        <f>('Все выпуски'!$D$4*'Все выпуски'!$D$8)*((VLOOKUP(IF(C847="Нет",VLOOKUP(A847,Оп17_BYN→USD!$A$2:$C$19,3,0),VLOOKUP((A847-1),Оп17_BYN→USD!$A$2:$C$19,3,0)),$B$2:$G$1505,5,0)-VLOOKUP(B847,$B$2:$G$1505,5,0))/365+(VLOOKUP(IF(C847="Нет",VLOOKUP(A847,Оп17_BYN→USD!$A$2:$C$19,3,0),VLOOKUP((A847-1),Оп17_BYN→USD!$A$2:$C$19,3,0)),$B$2:$G$1505,6,0)-VLOOKUP(B847,$B$2:$G$1505,6,0))/366)</f>
        <v>3.2997703909769611</v>
      </c>
      <c r="F847" s="54">
        <f>COUNTIF(D848:$D$1505,365)</f>
        <v>658</v>
      </c>
      <c r="G847" s="54">
        <f>COUNTIF(D848:$D$1505,366)</f>
        <v>0</v>
      </c>
      <c r="H847" s="50"/>
    </row>
    <row r="848" spans="1:8" x14ac:dyDescent="0.25">
      <c r="A848" s="54">
        <f>COUNTIF($C$3:C848,"Да")</f>
        <v>9</v>
      </c>
      <c r="B848" s="53">
        <f t="shared" si="27"/>
        <v>45949</v>
      </c>
      <c r="C848" s="53" t="str">
        <f>IF(ISERROR(VLOOKUP(B848,Оп17_BYN→USD!$C$3:$C$19,1,0)),"Нет","Да")</f>
        <v>Нет</v>
      </c>
      <c r="D848" s="54">
        <f t="shared" si="26"/>
        <v>365</v>
      </c>
      <c r="E848" s="55">
        <f>('Все выпуски'!$D$4*'Все выпуски'!$D$8)*((VLOOKUP(IF(C848="Нет",VLOOKUP(A848,Оп17_BYN→USD!$A$2:$C$19,3,0),VLOOKUP((A848-1),Оп17_BYN→USD!$A$2:$C$19,3,0)),$B$2:$G$1505,5,0)-VLOOKUP(B848,$B$2:$G$1505,5,0))/365+(VLOOKUP(IF(C848="Нет",VLOOKUP(A848,Оп17_BYN→USD!$A$2:$C$19,3,0),VLOOKUP((A848-1),Оп17_BYN→USD!$A$2:$C$19,3,0)),$B$2:$G$1505,6,0)-VLOOKUP(B848,$B$2:$G$1505,6,0))/366)</f>
        <v>3.3456005352960858</v>
      </c>
      <c r="F848" s="54">
        <f>COUNTIF(D849:$D$1505,365)</f>
        <v>657</v>
      </c>
      <c r="G848" s="54">
        <f>COUNTIF(D849:$D$1505,366)</f>
        <v>0</v>
      </c>
      <c r="H848" s="50"/>
    </row>
    <row r="849" spans="1:8" x14ac:dyDescent="0.25">
      <c r="A849" s="54">
        <f>COUNTIF($C$3:C849,"Да")</f>
        <v>9</v>
      </c>
      <c r="B849" s="53">
        <f t="shared" si="27"/>
        <v>45950</v>
      </c>
      <c r="C849" s="53" t="str">
        <f>IF(ISERROR(VLOOKUP(B849,Оп17_BYN→USD!$C$3:$C$19,1,0)),"Нет","Да")</f>
        <v>Нет</v>
      </c>
      <c r="D849" s="54">
        <f t="shared" si="26"/>
        <v>365</v>
      </c>
      <c r="E849" s="55">
        <f>('Все выпуски'!$D$4*'Все выпуски'!$D$8)*((VLOOKUP(IF(C849="Нет",VLOOKUP(A849,Оп17_BYN→USD!$A$2:$C$19,3,0),VLOOKUP((A849-1),Оп17_BYN→USD!$A$2:$C$19,3,0)),$B$2:$G$1505,5,0)-VLOOKUP(B849,$B$2:$G$1505,5,0))/365+(VLOOKUP(IF(C849="Нет",VLOOKUP(A849,Оп17_BYN→USD!$A$2:$C$19,3,0),VLOOKUP((A849-1),Оп17_BYN→USD!$A$2:$C$19,3,0)),$B$2:$G$1505,6,0)-VLOOKUP(B849,$B$2:$G$1505,6,0))/366)</f>
        <v>3.3914306796152101</v>
      </c>
      <c r="F849" s="54">
        <f>COUNTIF(D850:$D$1505,365)</f>
        <v>656</v>
      </c>
      <c r="G849" s="54">
        <f>COUNTIF(D850:$D$1505,366)</f>
        <v>0</v>
      </c>
      <c r="H849" s="50"/>
    </row>
    <row r="850" spans="1:8" x14ac:dyDescent="0.25">
      <c r="A850" s="54">
        <f>COUNTIF($C$3:C850,"Да")</f>
        <v>9</v>
      </c>
      <c r="B850" s="53">
        <f t="shared" si="27"/>
        <v>45951</v>
      </c>
      <c r="C850" s="53" t="str">
        <f>IF(ISERROR(VLOOKUP(B850,Оп17_BYN→USD!$C$3:$C$19,1,0)),"Нет","Да")</f>
        <v>Нет</v>
      </c>
      <c r="D850" s="54">
        <f t="shared" si="26"/>
        <v>365</v>
      </c>
      <c r="E850" s="55">
        <f>('Все выпуски'!$D$4*'Все выпуски'!$D$8)*((VLOOKUP(IF(C850="Нет",VLOOKUP(A850,Оп17_BYN→USD!$A$2:$C$19,3,0),VLOOKUP((A850-1),Оп17_BYN→USD!$A$2:$C$19,3,0)),$B$2:$G$1505,5,0)-VLOOKUP(B850,$B$2:$G$1505,5,0))/365+(VLOOKUP(IF(C850="Нет",VLOOKUP(A850,Оп17_BYN→USD!$A$2:$C$19,3,0),VLOOKUP((A850-1),Оп17_BYN→USD!$A$2:$C$19,3,0)),$B$2:$G$1505,6,0)-VLOOKUP(B850,$B$2:$G$1505,6,0))/366)</f>
        <v>3.4372608239343347</v>
      </c>
      <c r="F850" s="54">
        <f>COUNTIF(D851:$D$1505,365)</f>
        <v>655</v>
      </c>
      <c r="G850" s="54">
        <f>COUNTIF(D851:$D$1505,366)</f>
        <v>0</v>
      </c>
      <c r="H850" s="50"/>
    </row>
    <row r="851" spans="1:8" x14ac:dyDescent="0.25">
      <c r="A851" s="54">
        <f>COUNTIF($C$3:C851,"Да")</f>
        <v>9</v>
      </c>
      <c r="B851" s="53">
        <f t="shared" si="27"/>
        <v>45952</v>
      </c>
      <c r="C851" s="53" t="str">
        <f>IF(ISERROR(VLOOKUP(B851,Оп17_BYN→USD!$C$3:$C$19,1,0)),"Нет","Да")</f>
        <v>Нет</v>
      </c>
      <c r="D851" s="54">
        <f t="shared" si="26"/>
        <v>365</v>
      </c>
      <c r="E851" s="55">
        <f>('Все выпуски'!$D$4*'Все выпуски'!$D$8)*((VLOOKUP(IF(C851="Нет",VLOOKUP(A851,Оп17_BYN→USD!$A$2:$C$19,3,0),VLOOKUP((A851-1),Оп17_BYN→USD!$A$2:$C$19,3,0)),$B$2:$G$1505,5,0)-VLOOKUP(B851,$B$2:$G$1505,5,0))/365+(VLOOKUP(IF(C851="Нет",VLOOKUP(A851,Оп17_BYN→USD!$A$2:$C$19,3,0),VLOOKUP((A851-1),Оп17_BYN→USD!$A$2:$C$19,3,0)),$B$2:$G$1505,6,0)-VLOOKUP(B851,$B$2:$G$1505,6,0))/366)</f>
        <v>3.4830909682534594</v>
      </c>
      <c r="F851" s="54">
        <f>COUNTIF(D852:$D$1505,365)</f>
        <v>654</v>
      </c>
      <c r="G851" s="54">
        <f>COUNTIF(D852:$D$1505,366)</f>
        <v>0</v>
      </c>
      <c r="H851" s="50"/>
    </row>
    <row r="852" spans="1:8" x14ac:dyDescent="0.25">
      <c r="A852" s="54">
        <f>COUNTIF($C$3:C852,"Да")</f>
        <v>9</v>
      </c>
      <c r="B852" s="53">
        <f t="shared" si="27"/>
        <v>45953</v>
      </c>
      <c r="C852" s="53" t="str">
        <f>IF(ISERROR(VLOOKUP(B852,Оп17_BYN→USD!$C$3:$C$19,1,0)),"Нет","Да")</f>
        <v>Нет</v>
      </c>
      <c r="D852" s="54">
        <f t="shared" si="26"/>
        <v>365</v>
      </c>
      <c r="E852" s="55">
        <f>('Все выпуски'!$D$4*'Все выпуски'!$D$8)*((VLOOKUP(IF(C852="Нет",VLOOKUP(A852,Оп17_BYN→USD!$A$2:$C$19,3,0),VLOOKUP((A852-1),Оп17_BYN→USD!$A$2:$C$19,3,0)),$B$2:$G$1505,5,0)-VLOOKUP(B852,$B$2:$G$1505,5,0))/365+(VLOOKUP(IF(C852="Нет",VLOOKUP(A852,Оп17_BYN→USD!$A$2:$C$19,3,0),VLOOKUP((A852-1),Оп17_BYN→USD!$A$2:$C$19,3,0)),$B$2:$G$1505,6,0)-VLOOKUP(B852,$B$2:$G$1505,6,0))/366)</f>
        <v>3.5289211125725837</v>
      </c>
      <c r="F852" s="54">
        <f>COUNTIF(D853:$D$1505,365)</f>
        <v>653</v>
      </c>
      <c r="G852" s="54">
        <f>COUNTIF(D853:$D$1505,366)</f>
        <v>0</v>
      </c>
      <c r="H852" s="50"/>
    </row>
    <row r="853" spans="1:8" x14ac:dyDescent="0.25">
      <c r="A853" s="54">
        <f>COUNTIF($C$3:C853,"Да")</f>
        <v>9</v>
      </c>
      <c r="B853" s="53">
        <f t="shared" si="27"/>
        <v>45954</v>
      </c>
      <c r="C853" s="53" t="str">
        <f>IF(ISERROR(VLOOKUP(B853,Оп17_BYN→USD!$C$3:$C$19,1,0)),"Нет","Да")</f>
        <v>Нет</v>
      </c>
      <c r="D853" s="54">
        <f t="shared" si="26"/>
        <v>365</v>
      </c>
      <c r="E853" s="55">
        <f>('Все выпуски'!$D$4*'Все выпуски'!$D$8)*((VLOOKUP(IF(C853="Нет",VLOOKUP(A853,Оп17_BYN→USD!$A$2:$C$19,3,0),VLOOKUP((A853-1),Оп17_BYN→USD!$A$2:$C$19,3,0)),$B$2:$G$1505,5,0)-VLOOKUP(B853,$B$2:$G$1505,5,0))/365+(VLOOKUP(IF(C853="Нет",VLOOKUP(A853,Оп17_BYN→USD!$A$2:$C$19,3,0),VLOOKUP((A853-1),Оп17_BYN→USD!$A$2:$C$19,3,0)),$B$2:$G$1505,6,0)-VLOOKUP(B853,$B$2:$G$1505,6,0))/366)</f>
        <v>3.5747512568917084</v>
      </c>
      <c r="F853" s="54">
        <f>COUNTIF(D854:$D$1505,365)</f>
        <v>652</v>
      </c>
      <c r="G853" s="54">
        <f>COUNTIF(D854:$D$1505,366)</f>
        <v>0</v>
      </c>
      <c r="H853" s="50"/>
    </row>
    <row r="854" spans="1:8" x14ac:dyDescent="0.25">
      <c r="A854" s="54">
        <f>COUNTIF($C$3:C854,"Да")</f>
        <v>9</v>
      </c>
      <c r="B854" s="53">
        <f t="shared" si="27"/>
        <v>45955</v>
      </c>
      <c r="C854" s="53" t="str">
        <f>IF(ISERROR(VLOOKUP(B854,Оп17_BYN→USD!$C$3:$C$19,1,0)),"Нет","Да")</f>
        <v>Нет</v>
      </c>
      <c r="D854" s="54">
        <f t="shared" si="26"/>
        <v>365</v>
      </c>
      <c r="E854" s="55">
        <f>('Все выпуски'!$D$4*'Все выпуски'!$D$8)*((VLOOKUP(IF(C854="Нет",VLOOKUP(A854,Оп17_BYN→USD!$A$2:$C$19,3,0),VLOOKUP((A854-1),Оп17_BYN→USD!$A$2:$C$19,3,0)),$B$2:$G$1505,5,0)-VLOOKUP(B854,$B$2:$G$1505,5,0))/365+(VLOOKUP(IF(C854="Нет",VLOOKUP(A854,Оп17_BYN→USD!$A$2:$C$19,3,0),VLOOKUP((A854-1),Оп17_BYN→USD!$A$2:$C$19,3,0)),$B$2:$G$1505,6,0)-VLOOKUP(B854,$B$2:$G$1505,6,0))/366)</f>
        <v>3.6205814012108326</v>
      </c>
      <c r="F854" s="54">
        <f>COUNTIF(D855:$D$1505,365)</f>
        <v>651</v>
      </c>
      <c r="G854" s="54">
        <f>COUNTIF(D855:$D$1505,366)</f>
        <v>0</v>
      </c>
      <c r="H854" s="50"/>
    </row>
    <row r="855" spans="1:8" x14ac:dyDescent="0.25">
      <c r="A855" s="54">
        <f>COUNTIF($C$3:C855,"Да")</f>
        <v>9</v>
      </c>
      <c r="B855" s="53">
        <f t="shared" si="27"/>
        <v>45956</v>
      </c>
      <c r="C855" s="53" t="str">
        <f>IF(ISERROR(VLOOKUP(B855,Оп17_BYN→USD!$C$3:$C$19,1,0)),"Нет","Да")</f>
        <v>Нет</v>
      </c>
      <c r="D855" s="54">
        <f t="shared" si="26"/>
        <v>365</v>
      </c>
      <c r="E855" s="55">
        <f>('Все выпуски'!$D$4*'Все выпуски'!$D$8)*((VLOOKUP(IF(C855="Нет",VLOOKUP(A855,Оп17_BYN→USD!$A$2:$C$19,3,0),VLOOKUP((A855-1),Оп17_BYN→USD!$A$2:$C$19,3,0)),$B$2:$G$1505,5,0)-VLOOKUP(B855,$B$2:$G$1505,5,0))/365+(VLOOKUP(IF(C855="Нет",VLOOKUP(A855,Оп17_BYN→USD!$A$2:$C$19,3,0),VLOOKUP((A855-1),Оп17_BYN→USD!$A$2:$C$19,3,0)),$B$2:$G$1505,6,0)-VLOOKUP(B855,$B$2:$G$1505,6,0))/366)</f>
        <v>3.6664115455299569</v>
      </c>
      <c r="F855" s="54">
        <f>COUNTIF(D856:$D$1505,365)</f>
        <v>650</v>
      </c>
      <c r="G855" s="54">
        <f>COUNTIF(D856:$D$1505,366)</f>
        <v>0</v>
      </c>
      <c r="H855" s="50"/>
    </row>
    <row r="856" spans="1:8" x14ac:dyDescent="0.25">
      <c r="A856" s="54">
        <f>COUNTIF($C$3:C856,"Да")</f>
        <v>9</v>
      </c>
      <c r="B856" s="53">
        <f t="shared" si="27"/>
        <v>45957</v>
      </c>
      <c r="C856" s="53" t="str">
        <f>IF(ISERROR(VLOOKUP(B856,Оп17_BYN→USD!$C$3:$C$19,1,0)),"Нет","Да")</f>
        <v>Нет</v>
      </c>
      <c r="D856" s="54">
        <f t="shared" si="26"/>
        <v>365</v>
      </c>
      <c r="E856" s="55">
        <f>('Все выпуски'!$D$4*'Все выпуски'!$D$8)*((VLOOKUP(IF(C856="Нет",VLOOKUP(A856,Оп17_BYN→USD!$A$2:$C$19,3,0),VLOOKUP((A856-1),Оп17_BYN→USD!$A$2:$C$19,3,0)),$B$2:$G$1505,5,0)-VLOOKUP(B856,$B$2:$G$1505,5,0))/365+(VLOOKUP(IF(C856="Нет",VLOOKUP(A856,Оп17_BYN→USD!$A$2:$C$19,3,0),VLOOKUP((A856-1),Оп17_BYN→USD!$A$2:$C$19,3,0)),$B$2:$G$1505,6,0)-VLOOKUP(B856,$B$2:$G$1505,6,0))/366)</f>
        <v>3.7122416898490815</v>
      </c>
      <c r="F856" s="54">
        <f>COUNTIF(D857:$D$1505,365)</f>
        <v>649</v>
      </c>
      <c r="G856" s="54">
        <f>COUNTIF(D857:$D$1505,366)</f>
        <v>0</v>
      </c>
      <c r="H856" s="50"/>
    </row>
    <row r="857" spans="1:8" x14ac:dyDescent="0.25">
      <c r="A857" s="54">
        <f>COUNTIF($C$3:C857,"Да")</f>
        <v>9</v>
      </c>
      <c r="B857" s="53">
        <f t="shared" si="27"/>
        <v>45958</v>
      </c>
      <c r="C857" s="53" t="str">
        <f>IF(ISERROR(VLOOKUP(B857,Оп17_BYN→USD!$C$3:$C$19,1,0)),"Нет","Да")</f>
        <v>Нет</v>
      </c>
      <c r="D857" s="54">
        <f t="shared" si="26"/>
        <v>365</v>
      </c>
      <c r="E857" s="55">
        <f>('Все выпуски'!$D$4*'Все выпуски'!$D$8)*((VLOOKUP(IF(C857="Нет",VLOOKUP(A857,Оп17_BYN→USD!$A$2:$C$19,3,0),VLOOKUP((A857-1),Оп17_BYN→USD!$A$2:$C$19,3,0)),$B$2:$G$1505,5,0)-VLOOKUP(B857,$B$2:$G$1505,5,0))/365+(VLOOKUP(IF(C857="Нет",VLOOKUP(A857,Оп17_BYN→USD!$A$2:$C$19,3,0),VLOOKUP((A857-1),Оп17_BYN→USD!$A$2:$C$19,3,0)),$B$2:$G$1505,6,0)-VLOOKUP(B857,$B$2:$G$1505,6,0))/366)</f>
        <v>3.7580718341682058</v>
      </c>
      <c r="F857" s="54">
        <f>COUNTIF(D858:$D$1505,365)</f>
        <v>648</v>
      </c>
      <c r="G857" s="54">
        <f>COUNTIF(D858:$D$1505,366)</f>
        <v>0</v>
      </c>
      <c r="H857" s="50"/>
    </row>
    <row r="858" spans="1:8" x14ac:dyDescent="0.25">
      <c r="A858" s="54">
        <f>COUNTIF($C$3:C858,"Да")</f>
        <v>9</v>
      </c>
      <c r="B858" s="53">
        <f t="shared" si="27"/>
        <v>45959</v>
      </c>
      <c r="C858" s="53" t="str">
        <f>IF(ISERROR(VLOOKUP(B858,Оп17_BYN→USD!$C$3:$C$19,1,0)),"Нет","Да")</f>
        <v>Нет</v>
      </c>
      <c r="D858" s="54">
        <f t="shared" si="26"/>
        <v>365</v>
      </c>
      <c r="E858" s="55">
        <f>('Все выпуски'!$D$4*'Все выпуски'!$D$8)*((VLOOKUP(IF(C858="Нет",VLOOKUP(A858,Оп17_BYN→USD!$A$2:$C$19,3,0),VLOOKUP((A858-1),Оп17_BYN→USD!$A$2:$C$19,3,0)),$B$2:$G$1505,5,0)-VLOOKUP(B858,$B$2:$G$1505,5,0))/365+(VLOOKUP(IF(C858="Нет",VLOOKUP(A858,Оп17_BYN→USD!$A$2:$C$19,3,0),VLOOKUP((A858-1),Оп17_BYN→USD!$A$2:$C$19,3,0)),$B$2:$G$1505,6,0)-VLOOKUP(B858,$B$2:$G$1505,6,0))/366)</f>
        <v>3.8039019784873305</v>
      </c>
      <c r="F858" s="54">
        <f>COUNTIF(D859:$D$1505,365)</f>
        <v>647</v>
      </c>
      <c r="G858" s="54">
        <f>COUNTIF(D859:$D$1505,366)</f>
        <v>0</v>
      </c>
      <c r="H858" s="50"/>
    </row>
    <row r="859" spans="1:8" x14ac:dyDescent="0.25">
      <c r="A859" s="54">
        <f>COUNTIF($C$3:C859,"Да")</f>
        <v>9</v>
      </c>
      <c r="B859" s="53">
        <f t="shared" si="27"/>
        <v>45960</v>
      </c>
      <c r="C859" s="53" t="str">
        <f>IF(ISERROR(VLOOKUP(B859,Оп17_BYN→USD!$C$3:$C$19,1,0)),"Нет","Да")</f>
        <v>Нет</v>
      </c>
      <c r="D859" s="54">
        <f t="shared" si="26"/>
        <v>365</v>
      </c>
      <c r="E859" s="55">
        <f>('Все выпуски'!$D$4*'Все выпуски'!$D$8)*((VLOOKUP(IF(C859="Нет",VLOOKUP(A859,Оп17_BYN→USD!$A$2:$C$19,3,0),VLOOKUP((A859-1),Оп17_BYN→USD!$A$2:$C$19,3,0)),$B$2:$G$1505,5,0)-VLOOKUP(B859,$B$2:$G$1505,5,0))/365+(VLOOKUP(IF(C859="Нет",VLOOKUP(A859,Оп17_BYN→USD!$A$2:$C$19,3,0),VLOOKUP((A859-1),Оп17_BYN→USD!$A$2:$C$19,3,0)),$B$2:$G$1505,6,0)-VLOOKUP(B859,$B$2:$G$1505,6,0))/366)</f>
        <v>3.8497321228064547</v>
      </c>
      <c r="F859" s="54">
        <f>COUNTIF(D860:$D$1505,365)</f>
        <v>646</v>
      </c>
      <c r="G859" s="54">
        <f>COUNTIF(D860:$D$1505,366)</f>
        <v>0</v>
      </c>
      <c r="H859" s="50"/>
    </row>
    <row r="860" spans="1:8" x14ac:dyDescent="0.25">
      <c r="A860" s="54">
        <f>COUNTIF($C$3:C860,"Да")</f>
        <v>9</v>
      </c>
      <c r="B860" s="53">
        <f t="shared" si="27"/>
        <v>45961</v>
      </c>
      <c r="C860" s="53" t="str">
        <f>IF(ISERROR(VLOOKUP(B860,Оп17_BYN→USD!$C$3:$C$19,1,0)),"Нет","Да")</f>
        <v>Нет</v>
      </c>
      <c r="D860" s="54">
        <f t="shared" si="26"/>
        <v>365</v>
      </c>
      <c r="E860" s="55">
        <f>('Все выпуски'!$D$4*'Все выпуски'!$D$8)*((VLOOKUP(IF(C860="Нет",VLOOKUP(A860,Оп17_BYN→USD!$A$2:$C$19,3,0),VLOOKUP((A860-1),Оп17_BYN→USD!$A$2:$C$19,3,0)),$B$2:$G$1505,5,0)-VLOOKUP(B860,$B$2:$G$1505,5,0))/365+(VLOOKUP(IF(C860="Нет",VLOOKUP(A860,Оп17_BYN→USD!$A$2:$C$19,3,0),VLOOKUP((A860-1),Оп17_BYN→USD!$A$2:$C$19,3,0)),$B$2:$G$1505,6,0)-VLOOKUP(B860,$B$2:$G$1505,6,0))/366)</f>
        <v>3.895562267125579</v>
      </c>
      <c r="F860" s="54">
        <f>COUNTIF(D861:$D$1505,365)</f>
        <v>645</v>
      </c>
      <c r="G860" s="54">
        <f>COUNTIF(D861:$D$1505,366)</f>
        <v>0</v>
      </c>
      <c r="H860" s="50"/>
    </row>
    <row r="861" spans="1:8" x14ac:dyDescent="0.25">
      <c r="A861" s="54">
        <f>COUNTIF($C$3:C861,"Да")</f>
        <v>9</v>
      </c>
      <c r="B861" s="53">
        <f t="shared" si="27"/>
        <v>45962</v>
      </c>
      <c r="C861" s="53" t="str">
        <f>IF(ISERROR(VLOOKUP(B861,Оп17_BYN→USD!$C$3:$C$19,1,0)),"Нет","Да")</f>
        <v>Нет</v>
      </c>
      <c r="D861" s="54">
        <f t="shared" si="26"/>
        <v>365</v>
      </c>
      <c r="E861" s="55">
        <f>('Все выпуски'!$D$4*'Все выпуски'!$D$8)*((VLOOKUP(IF(C861="Нет",VLOOKUP(A861,Оп17_BYN→USD!$A$2:$C$19,3,0),VLOOKUP((A861-1),Оп17_BYN→USD!$A$2:$C$19,3,0)),$B$2:$G$1505,5,0)-VLOOKUP(B861,$B$2:$G$1505,5,0))/365+(VLOOKUP(IF(C861="Нет",VLOOKUP(A861,Оп17_BYN→USD!$A$2:$C$19,3,0),VLOOKUP((A861-1),Оп17_BYN→USD!$A$2:$C$19,3,0)),$B$2:$G$1505,6,0)-VLOOKUP(B861,$B$2:$G$1505,6,0))/366)</f>
        <v>3.9413924114447041</v>
      </c>
      <c r="F861" s="54">
        <f>COUNTIF(D862:$D$1505,365)</f>
        <v>644</v>
      </c>
      <c r="G861" s="54">
        <f>COUNTIF(D862:$D$1505,366)</f>
        <v>0</v>
      </c>
      <c r="H861" s="50"/>
    </row>
    <row r="862" spans="1:8" x14ac:dyDescent="0.25">
      <c r="A862" s="54">
        <f>COUNTIF($C$3:C862,"Да")</f>
        <v>9</v>
      </c>
      <c r="B862" s="53">
        <f t="shared" si="27"/>
        <v>45963</v>
      </c>
      <c r="C862" s="53" t="str">
        <f>IF(ISERROR(VLOOKUP(B862,Оп17_BYN→USD!$C$3:$C$19,1,0)),"Нет","Да")</f>
        <v>Нет</v>
      </c>
      <c r="D862" s="54">
        <f t="shared" si="26"/>
        <v>365</v>
      </c>
      <c r="E862" s="55">
        <f>('Все выпуски'!$D$4*'Все выпуски'!$D$8)*((VLOOKUP(IF(C862="Нет",VLOOKUP(A862,Оп17_BYN→USD!$A$2:$C$19,3,0),VLOOKUP((A862-1),Оп17_BYN→USD!$A$2:$C$19,3,0)),$B$2:$G$1505,5,0)-VLOOKUP(B862,$B$2:$G$1505,5,0))/365+(VLOOKUP(IF(C862="Нет",VLOOKUP(A862,Оп17_BYN→USD!$A$2:$C$19,3,0),VLOOKUP((A862-1),Оп17_BYN→USD!$A$2:$C$19,3,0)),$B$2:$G$1505,6,0)-VLOOKUP(B862,$B$2:$G$1505,6,0))/366)</f>
        <v>3.9872225557638283</v>
      </c>
      <c r="F862" s="54">
        <f>COUNTIF(D863:$D$1505,365)</f>
        <v>643</v>
      </c>
      <c r="G862" s="54">
        <f>COUNTIF(D863:$D$1505,366)</f>
        <v>0</v>
      </c>
      <c r="H862" s="50"/>
    </row>
    <row r="863" spans="1:8" x14ac:dyDescent="0.25">
      <c r="A863" s="54">
        <f>COUNTIF($C$3:C863,"Да")</f>
        <v>9</v>
      </c>
      <c r="B863" s="53">
        <f t="shared" si="27"/>
        <v>45964</v>
      </c>
      <c r="C863" s="53" t="str">
        <f>IF(ISERROR(VLOOKUP(B863,Оп17_BYN→USD!$C$3:$C$19,1,0)),"Нет","Да")</f>
        <v>Нет</v>
      </c>
      <c r="D863" s="54">
        <f t="shared" si="26"/>
        <v>365</v>
      </c>
      <c r="E863" s="55">
        <f>('Все выпуски'!$D$4*'Все выпуски'!$D$8)*((VLOOKUP(IF(C863="Нет",VLOOKUP(A863,Оп17_BYN→USD!$A$2:$C$19,3,0),VLOOKUP((A863-1),Оп17_BYN→USD!$A$2:$C$19,3,0)),$B$2:$G$1505,5,0)-VLOOKUP(B863,$B$2:$G$1505,5,0))/365+(VLOOKUP(IF(C863="Нет",VLOOKUP(A863,Оп17_BYN→USD!$A$2:$C$19,3,0),VLOOKUP((A863-1),Оп17_BYN→USD!$A$2:$C$19,3,0)),$B$2:$G$1505,6,0)-VLOOKUP(B863,$B$2:$G$1505,6,0))/366)</f>
        <v>4.033052700082953</v>
      </c>
      <c r="F863" s="54">
        <f>COUNTIF(D864:$D$1505,365)</f>
        <v>642</v>
      </c>
      <c r="G863" s="54">
        <f>COUNTIF(D864:$D$1505,366)</f>
        <v>0</v>
      </c>
      <c r="H863" s="50"/>
    </row>
    <row r="864" spans="1:8" x14ac:dyDescent="0.25">
      <c r="A864" s="54">
        <f>COUNTIF($C$3:C864,"Да")</f>
        <v>9</v>
      </c>
      <c r="B864" s="53">
        <f t="shared" si="27"/>
        <v>45965</v>
      </c>
      <c r="C864" s="53" t="str">
        <f>IF(ISERROR(VLOOKUP(B864,Оп17_BYN→USD!$C$3:$C$19,1,0)),"Нет","Да")</f>
        <v>Нет</v>
      </c>
      <c r="D864" s="54">
        <f t="shared" si="26"/>
        <v>365</v>
      </c>
      <c r="E864" s="55">
        <f>('Все выпуски'!$D$4*'Все выпуски'!$D$8)*((VLOOKUP(IF(C864="Нет",VLOOKUP(A864,Оп17_BYN→USD!$A$2:$C$19,3,0),VLOOKUP((A864-1),Оп17_BYN→USD!$A$2:$C$19,3,0)),$B$2:$G$1505,5,0)-VLOOKUP(B864,$B$2:$G$1505,5,0))/365+(VLOOKUP(IF(C864="Нет",VLOOKUP(A864,Оп17_BYN→USD!$A$2:$C$19,3,0),VLOOKUP((A864-1),Оп17_BYN→USD!$A$2:$C$19,3,0)),$B$2:$G$1505,6,0)-VLOOKUP(B864,$B$2:$G$1505,6,0))/366)</f>
        <v>4.0788828444020773</v>
      </c>
      <c r="F864" s="54">
        <f>COUNTIF(D865:$D$1505,365)</f>
        <v>641</v>
      </c>
      <c r="G864" s="54">
        <f>COUNTIF(D865:$D$1505,366)</f>
        <v>0</v>
      </c>
      <c r="H864" s="50"/>
    </row>
    <row r="865" spans="1:8" x14ac:dyDescent="0.25">
      <c r="A865" s="54">
        <f>COUNTIF($C$3:C865,"Да")</f>
        <v>9</v>
      </c>
      <c r="B865" s="53">
        <f t="shared" si="27"/>
        <v>45966</v>
      </c>
      <c r="C865" s="53" t="str">
        <f>IF(ISERROR(VLOOKUP(B865,Оп17_BYN→USD!$C$3:$C$19,1,0)),"Нет","Да")</f>
        <v>Нет</v>
      </c>
      <c r="D865" s="54">
        <f t="shared" si="26"/>
        <v>365</v>
      </c>
      <c r="E865" s="55">
        <f>('Все выпуски'!$D$4*'Все выпуски'!$D$8)*((VLOOKUP(IF(C865="Нет",VLOOKUP(A865,Оп17_BYN→USD!$A$2:$C$19,3,0),VLOOKUP((A865-1),Оп17_BYN→USD!$A$2:$C$19,3,0)),$B$2:$G$1505,5,0)-VLOOKUP(B865,$B$2:$G$1505,5,0))/365+(VLOOKUP(IF(C865="Нет",VLOOKUP(A865,Оп17_BYN→USD!$A$2:$C$19,3,0),VLOOKUP((A865-1),Оп17_BYN→USD!$A$2:$C$19,3,0)),$B$2:$G$1505,6,0)-VLOOKUP(B865,$B$2:$G$1505,6,0))/366)</f>
        <v>4.1247129887212015</v>
      </c>
      <c r="F865" s="54">
        <f>COUNTIF(D866:$D$1505,365)</f>
        <v>640</v>
      </c>
      <c r="G865" s="54">
        <f>COUNTIF(D866:$D$1505,366)</f>
        <v>0</v>
      </c>
      <c r="H865" s="50"/>
    </row>
    <row r="866" spans="1:8" x14ac:dyDescent="0.25">
      <c r="A866" s="54">
        <f>COUNTIF($C$3:C866,"Да")</f>
        <v>9</v>
      </c>
      <c r="B866" s="53">
        <f t="shared" si="27"/>
        <v>45967</v>
      </c>
      <c r="C866" s="53" t="str">
        <f>IF(ISERROR(VLOOKUP(B866,Оп17_BYN→USD!$C$3:$C$19,1,0)),"Нет","Да")</f>
        <v>Нет</v>
      </c>
      <c r="D866" s="54">
        <f t="shared" si="26"/>
        <v>365</v>
      </c>
      <c r="E866" s="55">
        <f>('Все выпуски'!$D$4*'Все выпуски'!$D$8)*((VLOOKUP(IF(C866="Нет",VLOOKUP(A866,Оп17_BYN→USD!$A$2:$C$19,3,0),VLOOKUP((A866-1),Оп17_BYN→USD!$A$2:$C$19,3,0)),$B$2:$G$1505,5,0)-VLOOKUP(B866,$B$2:$G$1505,5,0))/365+(VLOOKUP(IF(C866="Нет",VLOOKUP(A866,Оп17_BYN→USD!$A$2:$C$19,3,0),VLOOKUP((A866-1),Оп17_BYN→USD!$A$2:$C$19,3,0)),$B$2:$G$1505,6,0)-VLOOKUP(B866,$B$2:$G$1505,6,0))/366)</f>
        <v>4.1705431330403258</v>
      </c>
      <c r="F866" s="54">
        <f>COUNTIF(D867:$D$1505,365)</f>
        <v>639</v>
      </c>
      <c r="G866" s="54">
        <f>COUNTIF(D867:$D$1505,366)</f>
        <v>0</v>
      </c>
      <c r="H866" s="50"/>
    </row>
    <row r="867" spans="1:8" x14ac:dyDescent="0.25">
      <c r="A867" s="54">
        <f>COUNTIF($C$3:C867,"Да")</f>
        <v>10</v>
      </c>
      <c r="B867" s="53">
        <f t="shared" si="27"/>
        <v>45968</v>
      </c>
      <c r="C867" s="53" t="str">
        <f>IF(ISERROR(VLOOKUP(B867,Оп17_BYN→USD!$C$3:$C$19,1,0)),"Нет","Да")</f>
        <v>Да</v>
      </c>
      <c r="D867" s="54">
        <f t="shared" si="26"/>
        <v>365</v>
      </c>
      <c r="E867" s="55">
        <f>('Все выпуски'!$D$4*'Все выпуски'!$D$8)*((VLOOKUP(IF(C867="Нет",VLOOKUP(A867,Оп17_BYN→USD!$A$2:$C$19,3,0),VLOOKUP((A867-1),Оп17_BYN→USD!$A$2:$C$19,3,0)),$B$2:$G$1505,5,0)-VLOOKUP(B867,$B$2:$G$1505,5,0))/365+(VLOOKUP(IF(C867="Нет",VLOOKUP(A867,Оп17_BYN→USD!$A$2:$C$19,3,0),VLOOKUP((A867-1),Оп17_BYN→USD!$A$2:$C$19,3,0)),$B$2:$G$1505,6,0)-VLOOKUP(B867,$B$2:$G$1505,6,0))/366)</f>
        <v>4.2163732773594509</v>
      </c>
      <c r="F867" s="54">
        <f>COUNTIF(D868:$D$1505,365)</f>
        <v>638</v>
      </c>
      <c r="G867" s="54">
        <f>COUNTIF(D868:$D$1505,366)</f>
        <v>0</v>
      </c>
      <c r="H867" s="50"/>
    </row>
    <row r="868" spans="1:8" x14ac:dyDescent="0.25">
      <c r="A868" s="54">
        <f>COUNTIF($C$3:C868,"Да")</f>
        <v>10</v>
      </c>
      <c r="B868" s="53">
        <f t="shared" si="27"/>
        <v>45969</v>
      </c>
      <c r="C868" s="53" t="str">
        <f>IF(ISERROR(VLOOKUP(B868,Оп17_BYN→USD!$C$3:$C$19,1,0)),"Нет","Да")</f>
        <v>Нет</v>
      </c>
      <c r="D868" s="54">
        <f t="shared" si="26"/>
        <v>365</v>
      </c>
      <c r="E868" s="55">
        <f>('Все выпуски'!$D$4*'Все выпуски'!$D$8)*((VLOOKUP(IF(C868="Нет",VLOOKUP(A868,Оп17_BYN→USD!$A$2:$C$19,3,0),VLOOKUP((A868-1),Оп17_BYN→USD!$A$2:$C$19,3,0)),$B$2:$G$1505,5,0)-VLOOKUP(B868,$B$2:$G$1505,5,0))/365+(VLOOKUP(IF(C868="Нет",VLOOKUP(A868,Оп17_BYN→USD!$A$2:$C$19,3,0),VLOOKUP((A868-1),Оп17_BYN→USD!$A$2:$C$19,3,0)),$B$2:$G$1505,6,0)-VLOOKUP(B868,$B$2:$G$1505,6,0))/366)</f>
        <v>4.5830144319124466E-2</v>
      </c>
      <c r="F868" s="54">
        <f>COUNTIF(D869:$D$1505,365)</f>
        <v>637</v>
      </c>
      <c r="G868" s="54">
        <f>COUNTIF(D869:$D$1505,366)</f>
        <v>0</v>
      </c>
      <c r="H868" s="50"/>
    </row>
    <row r="869" spans="1:8" x14ac:dyDescent="0.25">
      <c r="A869" s="54">
        <f>COUNTIF($C$3:C869,"Да")</f>
        <v>10</v>
      </c>
      <c r="B869" s="53">
        <f t="shared" si="27"/>
        <v>45970</v>
      </c>
      <c r="C869" s="53" t="str">
        <f>IF(ISERROR(VLOOKUP(B869,Оп17_BYN→USD!$C$3:$C$19,1,0)),"Нет","Да")</f>
        <v>Нет</v>
      </c>
      <c r="D869" s="54">
        <f t="shared" si="26"/>
        <v>365</v>
      </c>
      <c r="E869" s="55">
        <f>('Все выпуски'!$D$4*'Все выпуски'!$D$8)*((VLOOKUP(IF(C869="Нет",VLOOKUP(A869,Оп17_BYN→USD!$A$2:$C$19,3,0),VLOOKUP((A869-1),Оп17_BYN→USD!$A$2:$C$19,3,0)),$B$2:$G$1505,5,0)-VLOOKUP(B869,$B$2:$G$1505,5,0))/365+(VLOOKUP(IF(C869="Нет",VLOOKUP(A869,Оп17_BYN→USD!$A$2:$C$19,3,0),VLOOKUP((A869-1),Оп17_BYN→USD!$A$2:$C$19,3,0)),$B$2:$G$1505,6,0)-VLOOKUP(B869,$B$2:$G$1505,6,0))/366)</f>
        <v>9.1660288638248932E-2</v>
      </c>
      <c r="F869" s="54">
        <f>COUNTIF(D870:$D$1505,365)</f>
        <v>636</v>
      </c>
      <c r="G869" s="54">
        <f>COUNTIF(D870:$D$1505,366)</f>
        <v>0</v>
      </c>
      <c r="H869" s="50"/>
    </row>
    <row r="870" spans="1:8" x14ac:dyDescent="0.25">
      <c r="A870" s="54">
        <f>COUNTIF($C$3:C870,"Да")</f>
        <v>10</v>
      </c>
      <c r="B870" s="53">
        <f t="shared" si="27"/>
        <v>45971</v>
      </c>
      <c r="C870" s="53" t="str">
        <f>IF(ISERROR(VLOOKUP(B870,Оп17_BYN→USD!$C$3:$C$19,1,0)),"Нет","Да")</f>
        <v>Нет</v>
      </c>
      <c r="D870" s="54">
        <f t="shared" si="26"/>
        <v>365</v>
      </c>
      <c r="E870" s="55">
        <f>('Все выпуски'!$D$4*'Все выпуски'!$D$8)*((VLOOKUP(IF(C870="Нет",VLOOKUP(A870,Оп17_BYN→USD!$A$2:$C$19,3,0),VLOOKUP((A870-1),Оп17_BYN→USD!$A$2:$C$19,3,0)),$B$2:$G$1505,5,0)-VLOOKUP(B870,$B$2:$G$1505,5,0))/365+(VLOOKUP(IF(C870="Нет",VLOOKUP(A870,Оп17_BYN→USD!$A$2:$C$19,3,0),VLOOKUP((A870-1),Оп17_BYN→USD!$A$2:$C$19,3,0)),$B$2:$G$1505,6,0)-VLOOKUP(B870,$B$2:$G$1505,6,0))/366)</f>
        <v>0.13749043295737337</v>
      </c>
      <c r="F870" s="54">
        <f>COUNTIF(D871:$D$1505,365)</f>
        <v>635</v>
      </c>
      <c r="G870" s="54">
        <f>COUNTIF(D871:$D$1505,366)</f>
        <v>0</v>
      </c>
      <c r="H870" s="50"/>
    </row>
    <row r="871" spans="1:8" x14ac:dyDescent="0.25">
      <c r="A871" s="54">
        <f>COUNTIF($C$3:C871,"Да")</f>
        <v>10</v>
      </c>
      <c r="B871" s="53">
        <f t="shared" si="27"/>
        <v>45972</v>
      </c>
      <c r="C871" s="53" t="str">
        <f>IF(ISERROR(VLOOKUP(B871,Оп17_BYN→USD!$C$3:$C$19,1,0)),"Нет","Да")</f>
        <v>Нет</v>
      </c>
      <c r="D871" s="54">
        <f t="shared" si="26"/>
        <v>365</v>
      </c>
      <c r="E871" s="55">
        <f>('Все выпуски'!$D$4*'Все выпуски'!$D$8)*((VLOOKUP(IF(C871="Нет",VLOOKUP(A871,Оп17_BYN→USD!$A$2:$C$19,3,0),VLOOKUP((A871-1),Оп17_BYN→USD!$A$2:$C$19,3,0)),$B$2:$G$1505,5,0)-VLOOKUP(B871,$B$2:$G$1505,5,0))/365+(VLOOKUP(IF(C871="Нет",VLOOKUP(A871,Оп17_BYN→USD!$A$2:$C$19,3,0),VLOOKUP((A871-1),Оп17_BYN→USD!$A$2:$C$19,3,0)),$B$2:$G$1505,6,0)-VLOOKUP(B871,$B$2:$G$1505,6,0))/366)</f>
        <v>0.18332057727649786</v>
      </c>
      <c r="F871" s="54">
        <f>COUNTIF(D872:$D$1505,365)</f>
        <v>634</v>
      </c>
      <c r="G871" s="54">
        <f>COUNTIF(D872:$D$1505,366)</f>
        <v>0</v>
      </c>
      <c r="H871" s="50"/>
    </row>
    <row r="872" spans="1:8" x14ac:dyDescent="0.25">
      <c r="A872" s="54">
        <f>COUNTIF($C$3:C872,"Да")</f>
        <v>10</v>
      </c>
      <c r="B872" s="53">
        <f t="shared" si="27"/>
        <v>45973</v>
      </c>
      <c r="C872" s="53" t="str">
        <f>IF(ISERROR(VLOOKUP(B872,Оп17_BYN→USD!$C$3:$C$19,1,0)),"Нет","Да")</f>
        <v>Нет</v>
      </c>
      <c r="D872" s="54">
        <f t="shared" si="26"/>
        <v>365</v>
      </c>
      <c r="E872" s="55">
        <f>('Все выпуски'!$D$4*'Все выпуски'!$D$8)*((VLOOKUP(IF(C872="Нет",VLOOKUP(A872,Оп17_BYN→USD!$A$2:$C$19,3,0),VLOOKUP((A872-1),Оп17_BYN→USD!$A$2:$C$19,3,0)),$B$2:$G$1505,5,0)-VLOOKUP(B872,$B$2:$G$1505,5,0))/365+(VLOOKUP(IF(C872="Нет",VLOOKUP(A872,Оп17_BYN→USD!$A$2:$C$19,3,0),VLOOKUP((A872-1),Оп17_BYN→USD!$A$2:$C$19,3,0)),$B$2:$G$1505,6,0)-VLOOKUP(B872,$B$2:$G$1505,6,0))/366)</f>
        <v>0.2291507215956223</v>
      </c>
      <c r="F872" s="54">
        <f>COUNTIF(D873:$D$1505,365)</f>
        <v>633</v>
      </c>
      <c r="G872" s="54">
        <f>COUNTIF(D873:$D$1505,366)</f>
        <v>0</v>
      </c>
      <c r="H872" s="50"/>
    </row>
    <row r="873" spans="1:8" x14ac:dyDescent="0.25">
      <c r="A873" s="54">
        <f>COUNTIF($C$3:C873,"Да")</f>
        <v>10</v>
      </c>
      <c r="B873" s="53">
        <f t="shared" si="27"/>
        <v>45974</v>
      </c>
      <c r="C873" s="53" t="str">
        <f>IF(ISERROR(VLOOKUP(B873,Оп17_BYN→USD!$C$3:$C$19,1,0)),"Нет","Да")</f>
        <v>Нет</v>
      </c>
      <c r="D873" s="54">
        <f t="shared" si="26"/>
        <v>365</v>
      </c>
      <c r="E873" s="55">
        <f>('Все выпуски'!$D$4*'Все выпуски'!$D$8)*((VLOOKUP(IF(C873="Нет",VLOOKUP(A873,Оп17_BYN→USD!$A$2:$C$19,3,0),VLOOKUP((A873-1),Оп17_BYN→USD!$A$2:$C$19,3,0)),$B$2:$G$1505,5,0)-VLOOKUP(B873,$B$2:$G$1505,5,0))/365+(VLOOKUP(IF(C873="Нет",VLOOKUP(A873,Оп17_BYN→USD!$A$2:$C$19,3,0),VLOOKUP((A873-1),Оп17_BYN→USD!$A$2:$C$19,3,0)),$B$2:$G$1505,6,0)-VLOOKUP(B873,$B$2:$G$1505,6,0))/366)</f>
        <v>0.27498086591474674</v>
      </c>
      <c r="F873" s="54">
        <f>COUNTIF(D874:$D$1505,365)</f>
        <v>632</v>
      </c>
      <c r="G873" s="54">
        <f>COUNTIF(D874:$D$1505,366)</f>
        <v>0</v>
      </c>
      <c r="H873" s="50"/>
    </row>
    <row r="874" spans="1:8" x14ac:dyDescent="0.25">
      <c r="A874" s="54">
        <f>COUNTIF($C$3:C874,"Да")</f>
        <v>10</v>
      </c>
      <c r="B874" s="53">
        <f t="shared" si="27"/>
        <v>45975</v>
      </c>
      <c r="C874" s="53" t="str">
        <f>IF(ISERROR(VLOOKUP(B874,Оп17_BYN→USD!$C$3:$C$19,1,0)),"Нет","Да")</f>
        <v>Нет</v>
      </c>
      <c r="D874" s="54">
        <f t="shared" si="26"/>
        <v>365</v>
      </c>
      <c r="E874" s="55">
        <f>('Все выпуски'!$D$4*'Все выпуски'!$D$8)*((VLOOKUP(IF(C874="Нет",VLOOKUP(A874,Оп17_BYN→USD!$A$2:$C$19,3,0),VLOOKUP((A874-1),Оп17_BYN→USD!$A$2:$C$19,3,0)),$B$2:$G$1505,5,0)-VLOOKUP(B874,$B$2:$G$1505,5,0))/365+(VLOOKUP(IF(C874="Нет",VLOOKUP(A874,Оп17_BYN→USD!$A$2:$C$19,3,0),VLOOKUP((A874-1),Оп17_BYN→USD!$A$2:$C$19,3,0)),$B$2:$G$1505,6,0)-VLOOKUP(B874,$B$2:$G$1505,6,0))/366)</f>
        <v>0.32081101023387126</v>
      </c>
      <c r="F874" s="54">
        <f>COUNTIF(D875:$D$1505,365)</f>
        <v>631</v>
      </c>
      <c r="G874" s="54">
        <f>COUNTIF(D875:$D$1505,366)</f>
        <v>0</v>
      </c>
      <c r="H874" s="50"/>
    </row>
    <row r="875" spans="1:8" x14ac:dyDescent="0.25">
      <c r="A875" s="54">
        <f>COUNTIF($C$3:C875,"Да")</f>
        <v>10</v>
      </c>
      <c r="B875" s="53">
        <f t="shared" si="27"/>
        <v>45976</v>
      </c>
      <c r="C875" s="53" t="str">
        <f>IF(ISERROR(VLOOKUP(B875,Оп17_BYN→USD!$C$3:$C$19,1,0)),"Нет","Да")</f>
        <v>Нет</v>
      </c>
      <c r="D875" s="54">
        <f t="shared" si="26"/>
        <v>365</v>
      </c>
      <c r="E875" s="55">
        <f>('Все выпуски'!$D$4*'Все выпуски'!$D$8)*((VLOOKUP(IF(C875="Нет",VLOOKUP(A875,Оп17_BYN→USD!$A$2:$C$19,3,0),VLOOKUP((A875-1),Оп17_BYN→USD!$A$2:$C$19,3,0)),$B$2:$G$1505,5,0)-VLOOKUP(B875,$B$2:$G$1505,5,0))/365+(VLOOKUP(IF(C875="Нет",VLOOKUP(A875,Оп17_BYN→USD!$A$2:$C$19,3,0),VLOOKUP((A875-1),Оп17_BYN→USD!$A$2:$C$19,3,0)),$B$2:$G$1505,6,0)-VLOOKUP(B875,$B$2:$G$1505,6,0))/366)</f>
        <v>0.36664115455299573</v>
      </c>
      <c r="F875" s="54">
        <f>COUNTIF(D876:$D$1505,365)</f>
        <v>630</v>
      </c>
      <c r="G875" s="54">
        <f>COUNTIF(D876:$D$1505,366)</f>
        <v>0</v>
      </c>
      <c r="H875" s="50"/>
    </row>
    <row r="876" spans="1:8" x14ac:dyDescent="0.25">
      <c r="A876" s="54">
        <f>COUNTIF($C$3:C876,"Да")</f>
        <v>10</v>
      </c>
      <c r="B876" s="53">
        <f t="shared" si="27"/>
        <v>45977</v>
      </c>
      <c r="C876" s="53" t="str">
        <f>IF(ISERROR(VLOOKUP(B876,Оп17_BYN→USD!$C$3:$C$19,1,0)),"Нет","Да")</f>
        <v>Нет</v>
      </c>
      <c r="D876" s="54">
        <f t="shared" si="26"/>
        <v>365</v>
      </c>
      <c r="E876" s="55">
        <f>('Все выпуски'!$D$4*'Все выпуски'!$D$8)*((VLOOKUP(IF(C876="Нет",VLOOKUP(A876,Оп17_BYN→USD!$A$2:$C$19,3,0),VLOOKUP((A876-1),Оп17_BYN→USD!$A$2:$C$19,3,0)),$B$2:$G$1505,5,0)-VLOOKUP(B876,$B$2:$G$1505,5,0))/365+(VLOOKUP(IF(C876="Нет",VLOOKUP(A876,Оп17_BYN→USD!$A$2:$C$19,3,0),VLOOKUP((A876-1),Оп17_BYN→USD!$A$2:$C$19,3,0)),$B$2:$G$1505,6,0)-VLOOKUP(B876,$B$2:$G$1505,6,0))/366)</f>
        <v>0.41247129887212014</v>
      </c>
      <c r="F876" s="54">
        <f>COUNTIF(D877:$D$1505,365)</f>
        <v>629</v>
      </c>
      <c r="G876" s="54">
        <f>COUNTIF(D877:$D$1505,366)</f>
        <v>0</v>
      </c>
      <c r="H876" s="50"/>
    </row>
    <row r="877" spans="1:8" x14ac:dyDescent="0.25">
      <c r="A877" s="54">
        <f>COUNTIF($C$3:C877,"Да")</f>
        <v>10</v>
      </c>
      <c r="B877" s="53">
        <f t="shared" si="27"/>
        <v>45978</v>
      </c>
      <c r="C877" s="53" t="str">
        <f>IF(ISERROR(VLOOKUP(B877,Оп17_BYN→USD!$C$3:$C$19,1,0)),"Нет","Да")</f>
        <v>Нет</v>
      </c>
      <c r="D877" s="54">
        <f t="shared" si="26"/>
        <v>365</v>
      </c>
      <c r="E877" s="55">
        <f>('Все выпуски'!$D$4*'Все выпуски'!$D$8)*((VLOOKUP(IF(C877="Нет",VLOOKUP(A877,Оп17_BYN→USD!$A$2:$C$19,3,0),VLOOKUP((A877-1),Оп17_BYN→USD!$A$2:$C$19,3,0)),$B$2:$G$1505,5,0)-VLOOKUP(B877,$B$2:$G$1505,5,0))/365+(VLOOKUP(IF(C877="Нет",VLOOKUP(A877,Оп17_BYN→USD!$A$2:$C$19,3,0),VLOOKUP((A877-1),Оп17_BYN→USD!$A$2:$C$19,3,0)),$B$2:$G$1505,6,0)-VLOOKUP(B877,$B$2:$G$1505,6,0))/366)</f>
        <v>0.45830144319124461</v>
      </c>
      <c r="F877" s="54">
        <f>COUNTIF(D878:$D$1505,365)</f>
        <v>628</v>
      </c>
      <c r="G877" s="54">
        <f>COUNTIF(D878:$D$1505,366)</f>
        <v>0</v>
      </c>
      <c r="H877" s="50"/>
    </row>
    <row r="878" spans="1:8" x14ac:dyDescent="0.25">
      <c r="A878" s="54">
        <f>COUNTIF($C$3:C878,"Да")</f>
        <v>10</v>
      </c>
      <c r="B878" s="53">
        <f t="shared" si="27"/>
        <v>45979</v>
      </c>
      <c r="C878" s="53" t="str">
        <f>IF(ISERROR(VLOOKUP(B878,Оп17_BYN→USD!$C$3:$C$19,1,0)),"Нет","Да")</f>
        <v>Нет</v>
      </c>
      <c r="D878" s="54">
        <f t="shared" si="26"/>
        <v>365</v>
      </c>
      <c r="E878" s="55">
        <f>('Все выпуски'!$D$4*'Все выпуски'!$D$8)*((VLOOKUP(IF(C878="Нет",VLOOKUP(A878,Оп17_BYN→USD!$A$2:$C$19,3,0),VLOOKUP((A878-1),Оп17_BYN→USD!$A$2:$C$19,3,0)),$B$2:$G$1505,5,0)-VLOOKUP(B878,$B$2:$G$1505,5,0))/365+(VLOOKUP(IF(C878="Нет",VLOOKUP(A878,Оп17_BYN→USD!$A$2:$C$19,3,0),VLOOKUP((A878-1),Оп17_BYN→USD!$A$2:$C$19,3,0)),$B$2:$G$1505,6,0)-VLOOKUP(B878,$B$2:$G$1505,6,0))/366)</f>
        <v>0.50413158751036913</v>
      </c>
      <c r="F878" s="54">
        <f>COUNTIF(D879:$D$1505,365)</f>
        <v>627</v>
      </c>
      <c r="G878" s="54">
        <f>COUNTIF(D879:$D$1505,366)</f>
        <v>0</v>
      </c>
      <c r="H878" s="50"/>
    </row>
    <row r="879" spans="1:8" x14ac:dyDescent="0.25">
      <c r="A879" s="54">
        <f>COUNTIF($C$3:C879,"Да")</f>
        <v>10</v>
      </c>
      <c r="B879" s="53">
        <f t="shared" si="27"/>
        <v>45980</v>
      </c>
      <c r="C879" s="53" t="str">
        <f>IF(ISERROR(VLOOKUP(B879,Оп17_BYN→USD!$C$3:$C$19,1,0)),"Нет","Да")</f>
        <v>Нет</v>
      </c>
      <c r="D879" s="54">
        <f t="shared" si="26"/>
        <v>365</v>
      </c>
      <c r="E879" s="55">
        <f>('Все выпуски'!$D$4*'Все выпуски'!$D$8)*((VLOOKUP(IF(C879="Нет",VLOOKUP(A879,Оп17_BYN→USD!$A$2:$C$19,3,0),VLOOKUP((A879-1),Оп17_BYN→USD!$A$2:$C$19,3,0)),$B$2:$G$1505,5,0)-VLOOKUP(B879,$B$2:$G$1505,5,0))/365+(VLOOKUP(IF(C879="Нет",VLOOKUP(A879,Оп17_BYN→USD!$A$2:$C$19,3,0),VLOOKUP((A879-1),Оп17_BYN→USD!$A$2:$C$19,3,0)),$B$2:$G$1505,6,0)-VLOOKUP(B879,$B$2:$G$1505,6,0))/366)</f>
        <v>0.54996173182949348</v>
      </c>
      <c r="F879" s="54">
        <f>COUNTIF(D880:$D$1505,365)</f>
        <v>626</v>
      </c>
      <c r="G879" s="54">
        <f>COUNTIF(D880:$D$1505,366)</f>
        <v>0</v>
      </c>
      <c r="H879" s="50"/>
    </row>
    <row r="880" spans="1:8" x14ac:dyDescent="0.25">
      <c r="A880" s="54">
        <f>COUNTIF($C$3:C880,"Да")</f>
        <v>10</v>
      </c>
      <c r="B880" s="53">
        <f t="shared" si="27"/>
        <v>45981</v>
      </c>
      <c r="C880" s="53" t="str">
        <f>IF(ISERROR(VLOOKUP(B880,Оп17_BYN→USD!$C$3:$C$19,1,0)),"Нет","Да")</f>
        <v>Нет</v>
      </c>
      <c r="D880" s="54">
        <f t="shared" si="26"/>
        <v>365</v>
      </c>
      <c r="E880" s="55">
        <f>('Все выпуски'!$D$4*'Все выпуски'!$D$8)*((VLOOKUP(IF(C880="Нет",VLOOKUP(A880,Оп17_BYN→USD!$A$2:$C$19,3,0),VLOOKUP((A880-1),Оп17_BYN→USD!$A$2:$C$19,3,0)),$B$2:$G$1505,5,0)-VLOOKUP(B880,$B$2:$G$1505,5,0))/365+(VLOOKUP(IF(C880="Нет",VLOOKUP(A880,Оп17_BYN→USD!$A$2:$C$19,3,0),VLOOKUP((A880-1),Оп17_BYN→USD!$A$2:$C$19,3,0)),$B$2:$G$1505,6,0)-VLOOKUP(B880,$B$2:$G$1505,6,0))/366)</f>
        <v>0.59579187614861806</v>
      </c>
      <c r="F880" s="54">
        <f>COUNTIF(D881:$D$1505,365)</f>
        <v>625</v>
      </c>
      <c r="G880" s="54">
        <f>COUNTIF(D881:$D$1505,366)</f>
        <v>0</v>
      </c>
      <c r="H880" s="50"/>
    </row>
    <row r="881" spans="1:8" x14ac:dyDescent="0.25">
      <c r="A881" s="54">
        <f>COUNTIF($C$3:C881,"Да")</f>
        <v>10</v>
      </c>
      <c r="B881" s="53">
        <f t="shared" si="27"/>
        <v>45982</v>
      </c>
      <c r="C881" s="53" t="str">
        <f>IF(ISERROR(VLOOKUP(B881,Оп17_BYN→USD!$C$3:$C$19,1,0)),"Нет","Да")</f>
        <v>Нет</v>
      </c>
      <c r="D881" s="54">
        <f t="shared" si="26"/>
        <v>365</v>
      </c>
      <c r="E881" s="55">
        <f>('Все выпуски'!$D$4*'Все выпуски'!$D$8)*((VLOOKUP(IF(C881="Нет",VLOOKUP(A881,Оп17_BYN→USD!$A$2:$C$19,3,0),VLOOKUP((A881-1),Оп17_BYN→USD!$A$2:$C$19,3,0)),$B$2:$G$1505,5,0)-VLOOKUP(B881,$B$2:$G$1505,5,0))/365+(VLOOKUP(IF(C881="Нет",VLOOKUP(A881,Оп17_BYN→USD!$A$2:$C$19,3,0),VLOOKUP((A881-1),Оп17_BYN→USD!$A$2:$C$19,3,0)),$B$2:$G$1505,6,0)-VLOOKUP(B881,$B$2:$G$1505,6,0))/366)</f>
        <v>0.64162202046774253</v>
      </c>
      <c r="F881" s="54">
        <f>COUNTIF(D882:$D$1505,365)</f>
        <v>624</v>
      </c>
      <c r="G881" s="54">
        <f>COUNTIF(D882:$D$1505,366)</f>
        <v>0</v>
      </c>
      <c r="H881" s="50"/>
    </row>
    <row r="882" spans="1:8" x14ac:dyDescent="0.25">
      <c r="A882" s="54">
        <f>COUNTIF($C$3:C882,"Да")</f>
        <v>10</v>
      </c>
      <c r="B882" s="53">
        <f t="shared" si="27"/>
        <v>45983</v>
      </c>
      <c r="C882" s="53" t="str">
        <f>IF(ISERROR(VLOOKUP(B882,Оп17_BYN→USD!$C$3:$C$19,1,0)),"Нет","Да")</f>
        <v>Нет</v>
      </c>
      <c r="D882" s="54">
        <f t="shared" si="26"/>
        <v>365</v>
      </c>
      <c r="E882" s="55">
        <f>('Все выпуски'!$D$4*'Все выпуски'!$D$8)*((VLOOKUP(IF(C882="Нет",VLOOKUP(A882,Оп17_BYN→USD!$A$2:$C$19,3,0),VLOOKUP((A882-1),Оп17_BYN→USD!$A$2:$C$19,3,0)),$B$2:$G$1505,5,0)-VLOOKUP(B882,$B$2:$G$1505,5,0))/365+(VLOOKUP(IF(C882="Нет",VLOOKUP(A882,Оп17_BYN→USD!$A$2:$C$19,3,0),VLOOKUP((A882-1),Оп17_BYN→USD!$A$2:$C$19,3,0)),$B$2:$G$1505,6,0)-VLOOKUP(B882,$B$2:$G$1505,6,0))/366)</f>
        <v>0.68745216478686688</v>
      </c>
      <c r="F882" s="54">
        <f>COUNTIF(D883:$D$1505,365)</f>
        <v>623</v>
      </c>
      <c r="G882" s="54">
        <f>COUNTIF(D883:$D$1505,366)</f>
        <v>0</v>
      </c>
      <c r="H882" s="50"/>
    </row>
    <row r="883" spans="1:8" x14ac:dyDescent="0.25">
      <c r="A883" s="54">
        <f>COUNTIF($C$3:C883,"Да")</f>
        <v>10</v>
      </c>
      <c r="B883" s="53">
        <f t="shared" si="27"/>
        <v>45984</v>
      </c>
      <c r="C883" s="53" t="str">
        <f>IF(ISERROR(VLOOKUP(B883,Оп17_BYN→USD!$C$3:$C$19,1,0)),"Нет","Да")</f>
        <v>Нет</v>
      </c>
      <c r="D883" s="54">
        <f t="shared" si="26"/>
        <v>365</v>
      </c>
      <c r="E883" s="55">
        <f>('Все выпуски'!$D$4*'Все выпуски'!$D$8)*((VLOOKUP(IF(C883="Нет",VLOOKUP(A883,Оп17_BYN→USD!$A$2:$C$19,3,0),VLOOKUP((A883-1),Оп17_BYN→USD!$A$2:$C$19,3,0)),$B$2:$G$1505,5,0)-VLOOKUP(B883,$B$2:$G$1505,5,0))/365+(VLOOKUP(IF(C883="Нет",VLOOKUP(A883,Оп17_BYN→USD!$A$2:$C$19,3,0),VLOOKUP((A883-1),Оп17_BYN→USD!$A$2:$C$19,3,0)),$B$2:$G$1505,6,0)-VLOOKUP(B883,$B$2:$G$1505,6,0))/366)</f>
        <v>0.73328230910599146</v>
      </c>
      <c r="F883" s="54">
        <f>COUNTIF(D884:$D$1505,365)</f>
        <v>622</v>
      </c>
      <c r="G883" s="54">
        <f>COUNTIF(D884:$D$1505,366)</f>
        <v>0</v>
      </c>
      <c r="H883" s="50"/>
    </row>
    <row r="884" spans="1:8" x14ac:dyDescent="0.25">
      <c r="A884" s="54">
        <f>COUNTIF($C$3:C884,"Да")</f>
        <v>10</v>
      </c>
      <c r="B884" s="53">
        <f t="shared" si="27"/>
        <v>45985</v>
      </c>
      <c r="C884" s="53" t="str">
        <f>IF(ISERROR(VLOOKUP(B884,Оп17_BYN→USD!$C$3:$C$19,1,0)),"Нет","Да")</f>
        <v>Нет</v>
      </c>
      <c r="D884" s="54">
        <f t="shared" si="26"/>
        <v>365</v>
      </c>
      <c r="E884" s="55">
        <f>('Все выпуски'!$D$4*'Все выпуски'!$D$8)*((VLOOKUP(IF(C884="Нет",VLOOKUP(A884,Оп17_BYN→USD!$A$2:$C$19,3,0),VLOOKUP((A884-1),Оп17_BYN→USD!$A$2:$C$19,3,0)),$B$2:$G$1505,5,0)-VLOOKUP(B884,$B$2:$G$1505,5,0))/365+(VLOOKUP(IF(C884="Нет",VLOOKUP(A884,Оп17_BYN→USD!$A$2:$C$19,3,0),VLOOKUP((A884-1),Оп17_BYN→USD!$A$2:$C$19,3,0)),$B$2:$G$1505,6,0)-VLOOKUP(B884,$B$2:$G$1505,6,0))/366)</f>
        <v>0.77911245342511593</v>
      </c>
      <c r="F884" s="54">
        <f>COUNTIF(D885:$D$1505,365)</f>
        <v>621</v>
      </c>
      <c r="G884" s="54">
        <f>COUNTIF(D885:$D$1505,366)</f>
        <v>0</v>
      </c>
      <c r="H884" s="50"/>
    </row>
    <row r="885" spans="1:8" x14ac:dyDescent="0.25">
      <c r="A885" s="54">
        <f>COUNTIF($C$3:C885,"Да")</f>
        <v>10</v>
      </c>
      <c r="B885" s="53">
        <f t="shared" si="27"/>
        <v>45986</v>
      </c>
      <c r="C885" s="53" t="str">
        <f>IF(ISERROR(VLOOKUP(B885,Оп17_BYN→USD!$C$3:$C$19,1,0)),"Нет","Да")</f>
        <v>Нет</v>
      </c>
      <c r="D885" s="54">
        <f t="shared" si="26"/>
        <v>365</v>
      </c>
      <c r="E885" s="55">
        <f>('Все выпуски'!$D$4*'Все выпуски'!$D$8)*((VLOOKUP(IF(C885="Нет",VLOOKUP(A885,Оп17_BYN→USD!$A$2:$C$19,3,0),VLOOKUP((A885-1),Оп17_BYN→USD!$A$2:$C$19,3,0)),$B$2:$G$1505,5,0)-VLOOKUP(B885,$B$2:$G$1505,5,0))/365+(VLOOKUP(IF(C885="Нет",VLOOKUP(A885,Оп17_BYN→USD!$A$2:$C$19,3,0),VLOOKUP((A885-1),Оп17_BYN→USD!$A$2:$C$19,3,0)),$B$2:$G$1505,6,0)-VLOOKUP(B885,$B$2:$G$1505,6,0))/366)</f>
        <v>0.82494259774424028</v>
      </c>
      <c r="F885" s="54">
        <f>COUNTIF(D886:$D$1505,365)</f>
        <v>620</v>
      </c>
      <c r="G885" s="54">
        <f>COUNTIF(D886:$D$1505,366)</f>
        <v>0</v>
      </c>
      <c r="H885" s="50"/>
    </row>
    <row r="886" spans="1:8" x14ac:dyDescent="0.25">
      <c r="A886" s="54">
        <f>COUNTIF($C$3:C886,"Да")</f>
        <v>10</v>
      </c>
      <c r="B886" s="53">
        <f t="shared" si="27"/>
        <v>45987</v>
      </c>
      <c r="C886" s="53" t="str">
        <f>IF(ISERROR(VLOOKUP(B886,Оп17_BYN→USD!$C$3:$C$19,1,0)),"Нет","Да")</f>
        <v>Нет</v>
      </c>
      <c r="D886" s="54">
        <f t="shared" si="26"/>
        <v>365</v>
      </c>
      <c r="E886" s="55">
        <f>('Все выпуски'!$D$4*'Все выпуски'!$D$8)*((VLOOKUP(IF(C886="Нет",VLOOKUP(A886,Оп17_BYN→USD!$A$2:$C$19,3,0),VLOOKUP((A886-1),Оп17_BYN→USD!$A$2:$C$19,3,0)),$B$2:$G$1505,5,0)-VLOOKUP(B886,$B$2:$G$1505,5,0))/365+(VLOOKUP(IF(C886="Нет",VLOOKUP(A886,Оп17_BYN→USD!$A$2:$C$19,3,0),VLOOKUP((A886-1),Оп17_BYN→USD!$A$2:$C$19,3,0)),$B$2:$G$1505,6,0)-VLOOKUP(B886,$B$2:$G$1505,6,0))/366)</f>
        <v>0.87077274206336486</v>
      </c>
      <c r="F886" s="54">
        <f>COUNTIF(D887:$D$1505,365)</f>
        <v>619</v>
      </c>
      <c r="G886" s="54">
        <f>COUNTIF(D887:$D$1505,366)</f>
        <v>0</v>
      </c>
      <c r="H886" s="50"/>
    </row>
    <row r="887" spans="1:8" x14ac:dyDescent="0.25">
      <c r="A887" s="54">
        <f>COUNTIF($C$3:C887,"Да")</f>
        <v>10</v>
      </c>
      <c r="B887" s="53">
        <f t="shared" si="27"/>
        <v>45988</v>
      </c>
      <c r="C887" s="53" t="str">
        <f>IF(ISERROR(VLOOKUP(B887,Оп17_BYN→USD!$C$3:$C$19,1,0)),"Нет","Да")</f>
        <v>Нет</v>
      </c>
      <c r="D887" s="54">
        <f t="shared" si="26"/>
        <v>365</v>
      </c>
      <c r="E887" s="55">
        <f>('Все выпуски'!$D$4*'Все выпуски'!$D$8)*((VLOOKUP(IF(C887="Нет",VLOOKUP(A887,Оп17_BYN→USD!$A$2:$C$19,3,0),VLOOKUP((A887-1),Оп17_BYN→USD!$A$2:$C$19,3,0)),$B$2:$G$1505,5,0)-VLOOKUP(B887,$B$2:$G$1505,5,0))/365+(VLOOKUP(IF(C887="Нет",VLOOKUP(A887,Оп17_BYN→USD!$A$2:$C$19,3,0),VLOOKUP((A887-1),Оп17_BYN→USD!$A$2:$C$19,3,0)),$B$2:$G$1505,6,0)-VLOOKUP(B887,$B$2:$G$1505,6,0))/366)</f>
        <v>0.91660288638248921</v>
      </c>
      <c r="F887" s="54">
        <f>COUNTIF(D888:$D$1505,365)</f>
        <v>618</v>
      </c>
      <c r="G887" s="54">
        <f>COUNTIF(D888:$D$1505,366)</f>
        <v>0</v>
      </c>
      <c r="H887" s="50"/>
    </row>
    <row r="888" spans="1:8" x14ac:dyDescent="0.25">
      <c r="A888" s="54">
        <f>COUNTIF($C$3:C888,"Да")</f>
        <v>10</v>
      </c>
      <c r="B888" s="53">
        <f t="shared" si="27"/>
        <v>45989</v>
      </c>
      <c r="C888" s="53" t="str">
        <f>IF(ISERROR(VLOOKUP(B888,Оп17_BYN→USD!$C$3:$C$19,1,0)),"Нет","Да")</f>
        <v>Нет</v>
      </c>
      <c r="D888" s="54">
        <f t="shared" si="26"/>
        <v>365</v>
      </c>
      <c r="E888" s="55">
        <f>('Все выпуски'!$D$4*'Все выпуски'!$D$8)*((VLOOKUP(IF(C888="Нет",VLOOKUP(A888,Оп17_BYN→USD!$A$2:$C$19,3,0),VLOOKUP((A888-1),Оп17_BYN→USD!$A$2:$C$19,3,0)),$B$2:$G$1505,5,0)-VLOOKUP(B888,$B$2:$G$1505,5,0))/365+(VLOOKUP(IF(C888="Нет",VLOOKUP(A888,Оп17_BYN→USD!$A$2:$C$19,3,0),VLOOKUP((A888-1),Оп17_BYN→USD!$A$2:$C$19,3,0)),$B$2:$G$1505,6,0)-VLOOKUP(B888,$B$2:$G$1505,6,0))/366)</f>
        <v>0.96243303070161368</v>
      </c>
      <c r="F888" s="54">
        <f>COUNTIF(D889:$D$1505,365)</f>
        <v>617</v>
      </c>
      <c r="G888" s="54">
        <f>COUNTIF(D889:$D$1505,366)</f>
        <v>0</v>
      </c>
      <c r="H888" s="50"/>
    </row>
    <row r="889" spans="1:8" x14ac:dyDescent="0.25">
      <c r="A889" s="54">
        <f>COUNTIF($C$3:C889,"Да")</f>
        <v>10</v>
      </c>
      <c r="B889" s="53">
        <f t="shared" si="27"/>
        <v>45990</v>
      </c>
      <c r="C889" s="53" t="str">
        <f>IF(ISERROR(VLOOKUP(B889,Оп17_BYN→USD!$C$3:$C$19,1,0)),"Нет","Да")</f>
        <v>Нет</v>
      </c>
      <c r="D889" s="54">
        <f t="shared" si="26"/>
        <v>365</v>
      </c>
      <c r="E889" s="55">
        <f>('Все выпуски'!$D$4*'Все выпуски'!$D$8)*((VLOOKUP(IF(C889="Нет",VLOOKUP(A889,Оп17_BYN→USD!$A$2:$C$19,3,0),VLOOKUP((A889-1),Оп17_BYN→USD!$A$2:$C$19,3,0)),$B$2:$G$1505,5,0)-VLOOKUP(B889,$B$2:$G$1505,5,0))/365+(VLOOKUP(IF(C889="Нет",VLOOKUP(A889,Оп17_BYN→USD!$A$2:$C$19,3,0),VLOOKUP((A889-1),Оп17_BYN→USD!$A$2:$C$19,3,0)),$B$2:$G$1505,6,0)-VLOOKUP(B889,$B$2:$G$1505,6,0))/366)</f>
        <v>1.0082631750207383</v>
      </c>
      <c r="F889" s="54">
        <f>COUNTIF(D890:$D$1505,365)</f>
        <v>616</v>
      </c>
      <c r="G889" s="54">
        <f>COUNTIF(D890:$D$1505,366)</f>
        <v>0</v>
      </c>
      <c r="H889" s="50"/>
    </row>
    <row r="890" spans="1:8" x14ac:dyDescent="0.25">
      <c r="A890" s="54">
        <f>COUNTIF($C$3:C890,"Да")</f>
        <v>10</v>
      </c>
      <c r="B890" s="53">
        <f t="shared" si="27"/>
        <v>45991</v>
      </c>
      <c r="C890" s="53" t="str">
        <f>IF(ISERROR(VLOOKUP(B890,Оп17_BYN→USD!$C$3:$C$19,1,0)),"Нет","Да")</f>
        <v>Нет</v>
      </c>
      <c r="D890" s="54">
        <f t="shared" si="26"/>
        <v>365</v>
      </c>
      <c r="E890" s="55">
        <f>('Все выпуски'!$D$4*'Все выпуски'!$D$8)*((VLOOKUP(IF(C890="Нет",VLOOKUP(A890,Оп17_BYN→USD!$A$2:$C$19,3,0),VLOOKUP((A890-1),Оп17_BYN→USD!$A$2:$C$19,3,0)),$B$2:$G$1505,5,0)-VLOOKUP(B890,$B$2:$G$1505,5,0))/365+(VLOOKUP(IF(C890="Нет",VLOOKUP(A890,Оп17_BYN→USD!$A$2:$C$19,3,0),VLOOKUP((A890-1),Оп17_BYN→USD!$A$2:$C$19,3,0)),$B$2:$G$1505,6,0)-VLOOKUP(B890,$B$2:$G$1505,6,0))/366)</f>
        <v>1.0540933193398627</v>
      </c>
      <c r="F890" s="54">
        <f>COUNTIF(D891:$D$1505,365)</f>
        <v>615</v>
      </c>
      <c r="G890" s="54">
        <f>COUNTIF(D891:$D$1505,366)</f>
        <v>0</v>
      </c>
      <c r="H890" s="50"/>
    </row>
    <row r="891" spans="1:8" x14ac:dyDescent="0.25">
      <c r="A891" s="54">
        <f>COUNTIF($C$3:C891,"Да")</f>
        <v>10</v>
      </c>
      <c r="B891" s="53">
        <f t="shared" si="27"/>
        <v>45992</v>
      </c>
      <c r="C891" s="53" t="str">
        <f>IF(ISERROR(VLOOKUP(B891,Оп17_BYN→USD!$C$3:$C$19,1,0)),"Нет","Да")</f>
        <v>Нет</v>
      </c>
      <c r="D891" s="54">
        <f t="shared" si="26"/>
        <v>365</v>
      </c>
      <c r="E891" s="55">
        <f>('Все выпуски'!$D$4*'Все выпуски'!$D$8)*((VLOOKUP(IF(C891="Нет",VLOOKUP(A891,Оп17_BYN→USD!$A$2:$C$19,3,0),VLOOKUP((A891-1),Оп17_BYN→USD!$A$2:$C$19,3,0)),$B$2:$G$1505,5,0)-VLOOKUP(B891,$B$2:$G$1505,5,0))/365+(VLOOKUP(IF(C891="Нет",VLOOKUP(A891,Оп17_BYN→USD!$A$2:$C$19,3,0),VLOOKUP((A891-1),Оп17_BYN→USD!$A$2:$C$19,3,0)),$B$2:$G$1505,6,0)-VLOOKUP(B891,$B$2:$G$1505,6,0))/366)</f>
        <v>1.099923463658987</v>
      </c>
      <c r="F891" s="54">
        <f>COUNTIF(D892:$D$1505,365)</f>
        <v>614</v>
      </c>
      <c r="G891" s="54">
        <f>COUNTIF(D892:$D$1505,366)</f>
        <v>0</v>
      </c>
      <c r="H891" s="50"/>
    </row>
    <row r="892" spans="1:8" x14ac:dyDescent="0.25">
      <c r="A892" s="54">
        <f>COUNTIF($C$3:C892,"Да")</f>
        <v>10</v>
      </c>
      <c r="B892" s="53">
        <f t="shared" si="27"/>
        <v>45993</v>
      </c>
      <c r="C892" s="53" t="str">
        <f>IF(ISERROR(VLOOKUP(B892,Оп17_BYN→USD!$C$3:$C$19,1,0)),"Нет","Да")</f>
        <v>Нет</v>
      </c>
      <c r="D892" s="54">
        <f t="shared" si="26"/>
        <v>365</v>
      </c>
      <c r="E892" s="55">
        <f>('Все выпуски'!$D$4*'Все выпуски'!$D$8)*((VLOOKUP(IF(C892="Нет",VLOOKUP(A892,Оп17_BYN→USD!$A$2:$C$19,3,0),VLOOKUP((A892-1),Оп17_BYN→USD!$A$2:$C$19,3,0)),$B$2:$G$1505,5,0)-VLOOKUP(B892,$B$2:$G$1505,5,0))/365+(VLOOKUP(IF(C892="Нет",VLOOKUP(A892,Оп17_BYN→USD!$A$2:$C$19,3,0),VLOOKUP((A892-1),Оп17_BYN→USD!$A$2:$C$19,3,0)),$B$2:$G$1505,6,0)-VLOOKUP(B892,$B$2:$G$1505,6,0))/366)</f>
        <v>1.1457536079781114</v>
      </c>
      <c r="F892" s="54">
        <f>COUNTIF(D893:$D$1505,365)</f>
        <v>613</v>
      </c>
      <c r="G892" s="54">
        <f>COUNTIF(D893:$D$1505,366)</f>
        <v>0</v>
      </c>
      <c r="H892" s="50"/>
    </row>
    <row r="893" spans="1:8" x14ac:dyDescent="0.25">
      <c r="A893" s="54">
        <f>COUNTIF($C$3:C893,"Да")</f>
        <v>10</v>
      </c>
      <c r="B893" s="53">
        <f t="shared" si="27"/>
        <v>45994</v>
      </c>
      <c r="C893" s="53" t="str">
        <f>IF(ISERROR(VLOOKUP(B893,Оп17_BYN→USD!$C$3:$C$19,1,0)),"Нет","Да")</f>
        <v>Нет</v>
      </c>
      <c r="D893" s="54">
        <f t="shared" si="26"/>
        <v>365</v>
      </c>
      <c r="E893" s="55">
        <f>('Все выпуски'!$D$4*'Все выпуски'!$D$8)*((VLOOKUP(IF(C893="Нет",VLOOKUP(A893,Оп17_BYN→USD!$A$2:$C$19,3,0),VLOOKUP((A893-1),Оп17_BYN→USD!$A$2:$C$19,3,0)),$B$2:$G$1505,5,0)-VLOOKUP(B893,$B$2:$G$1505,5,0))/365+(VLOOKUP(IF(C893="Нет",VLOOKUP(A893,Оп17_BYN→USD!$A$2:$C$19,3,0),VLOOKUP((A893-1),Оп17_BYN→USD!$A$2:$C$19,3,0)),$B$2:$G$1505,6,0)-VLOOKUP(B893,$B$2:$G$1505,6,0))/366)</f>
        <v>1.1915837522972361</v>
      </c>
      <c r="F893" s="54">
        <f>COUNTIF(D894:$D$1505,365)</f>
        <v>612</v>
      </c>
      <c r="G893" s="54">
        <f>COUNTIF(D894:$D$1505,366)</f>
        <v>0</v>
      </c>
      <c r="H893" s="50"/>
    </row>
    <row r="894" spans="1:8" x14ac:dyDescent="0.25">
      <c r="A894" s="54">
        <f>COUNTIF($C$3:C894,"Да")</f>
        <v>10</v>
      </c>
      <c r="B894" s="53">
        <f t="shared" si="27"/>
        <v>45995</v>
      </c>
      <c r="C894" s="53" t="str">
        <f>IF(ISERROR(VLOOKUP(B894,Оп17_BYN→USD!$C$3:$C$19,1,0)),"Нет","Да")</f>
        <v>Нет</v>
      </c>
      <c r="D894" s="54">
        <f t="shared" si="26"/>
        <v>365</v>
      </c>
      <c r="E894" s="55">
        <f>('Все выпуски'!$D$4*'Все выпуски'!$D$8)*((VLOOKUP(IF(C894="Нет",VLOOKUP(A894,Оп17_BYN→USD!$A$2:$C$19,3,0),VLOOKUP((A894-1),Оп17_BYN→USD!$A$2:$C$19,3,0)),$B$2:$G$1505,5,0)-VLOOKUP(B894,$B$2:$G$1505,5,0))/365+(VLOOKUP(IF(C894="Нет",VLOOKUP(A894,Оп17_BYN→USD!$A$2:$C$19,3,0),VLOOKUP((A894-1),Оп17_BYN→USD!$A$2:$C$19,3,0)),$B$2:$G$1505,6,0)-VLOOKUP(B894,$B$2:$G$1505,6,0))/366)</f>
        <v>1.2374138966163606</v>
      </c>
      <c r="F894" s="54">
        <f>COUNTIF(D895:$D$1505,365)</f>
        <v>611</v>
      </c>
      <c r="G894" s="54">
        <f>COUNTIF(D895:$D$1505,366)</f>
        <v>0</v>
      </c>
      <c r="H894" s="50"/>
    </row>
    <row r="895" spans="1:8" x14ac:dyDescent="0.25">
      <c r="A895" s="54">
        <f>COUNTIF($C$3:C895,"Да")</f>
        <v>10</v>
      </c>
      <c r="B895" s="53">
        <f t="shared" si="27"/>
        <v>45996</v>
      </c>
      <c r="C895" s="53" t="str">
        <f>IF(ISERROR(VLOOKUP(B895,Оп17_BYN→USD!$C$3:$C$19,1,0)),"Нет","Да")</f>
        <v>Нет</v>
      </c>
      <c r="D895" s="54">
        <f t="shared" si="26"/>
        <v>365</v>
      </c>
      <c r="E895" s="55">
        <f>('Все выпуски'!$D$4*'Все выпуски'!$D$8)*((VLOOKUP(IF(C895="Нет",VLOOKUP(A895,Оп17_BYN→USD!$A$2:$C$19,3,0),VLOOKUP((A895-1),Оп17_BYN→USD!$A$2:$C$19,3,0)),$B$2:$G$1505,5,0)-VLOOKUP(B895,$B$2:$G$1505,5,0))/365+(VLOOKUP(IF(C895="Нет",VLOOKUP(A895,Оп17_BYN→USD!$A$2:$C$19,3,0),VLOOKUP((A895-1),Оп17_BYN→USD!$A$2:$C$19,3,0)),$B$2:$G$1505,6,0)-VLOOKUP(B895,$B$2:$G$1505,6,0))/366)</f>
        <v>1.2832440409354851</v>
      </c>
      <c r="F895" s="54">
        <f>COUNTIF(D896:$D$1505,365)</f>
        <v>610</v>
      </c>
      <c r="G895" s="54">
        <f>COUNTIF(D896:$D$1505,366)</f>
        <v>0</v>
      </c>
      <c r="H895" s="50"/>
    </row>
    <row r="896" spans="1:8" x14ac:dyDescent="0.25">
      <c r="A896" s="54">
        <f>COUNTIF($C$3:C896,"Да")</f>
        <v>10</v>
      </c>
      <c r="B896" s="53">
        <f t="shared" si="27"/>
        <v>45997</v>
      </c>
      <c r="C896" s="53" t="str">
        <f>IF(ISERROR(VLOOKUP(B896,Оп17_BYN→USD!$C$3:$C$19,1,0)),"Нет","Да")</f>
        <v>Нет</v>
      </c>
      <c r="D896" s="54">
        <f t="shared" si="26"/>
        <v>365</v>
      </c>
      <c r="E896" s="55">
        <f>('Все выпуски'!$D$4*'Все выпуски'!$D$8)*((VLOOKUP(IF(C896="Нет",VLOOKUP(A896,Оп17_BYN→USD!$A$2:$C$19,3,0),VLOOKUP((A896-1),Оп17_BYN→USD!$A$2:$C$19,3,0)),$B$2:$G$1505,5,0)-VLOOKUP(B896,$B$2:$G$1505,5,0))/365+(VLOOKUP(IF(C896="Нет",VLOOKUP(A896,Оп17_BYN→USD!$A$2:$C$19,3,0),VLOOKUP((A896-1),Оп17_BYN→USD!$A$2:$C$19,3,0)),$B$2:$G$1505,6,0)-VLOOKUP(B896,$B$2:$G$1505,6,0))/366)</f>
        <v>1.3290741852546095</v>
      </c>
      <c r="F896" s="54">
        <f>COUNTIF(D897:$D$1505,365)</f>
        <v>609</v>
      </c>
      <c r="G896" s="54">
        <f>COUNTIF(D897:$D$1505,366)</f>
        <v>0</v>
      </c>
      <c r="H896" s="50"/>
    </row>
    <row r="897" spans="1:8" x14ac:dyDescent="0.25">
      <c r="A897" s="54">
        <f>COUNTIF($C$3:C897,"Да")</f>
        <v>10</v>
      </c>
      <c r="B897" s="53">
        <f t="shared" si="27"/>
        <v>45998</v>
      </c>
      <c r="C897" s="53" t="str">
        <f>IF(ISERROR(VLOOKUP(B897,Оп17_BYN→USD!$C$3:$C$19,1,0)),"Нет","Да")</f>
        <v>Нет</v>
      </c>
      <c r="D897" s="54">
        <f t="shared" si="26"/>
        <v>365</v>
      </c>
      <c r="E897" s="55">
        <f>('Все выпуски'!$D$4*'Все выпуски'!$D$8)*((VLOOKUP(IF(C897="Нет",VLOOKUP(A897,Оп17_BYN→USD!$A$2:$C$19,3,0),VLOOKUP((A897-1),Оп17_BYN→USD!$A$2:$C$19,3,0)),$B$2:$G$1505,5,0)-VLOOKUP(B897,$B$2:$G$1505,5,0))/365+(VLOOKUP(IF(C897="Нет",VLOOKUP(A897,Оп17_BYN→USD!$A$2:$C$19,3,0),VLOOKUP((A897-1),Оп17_BYN→USD!$A$2:$C$19,3,0)),$B$2:$G$1505,6,0)-VLOOKUP(B897,$B$2:$G$1505,6,0))/366)</f>
        <v>1.3749043295737338</v>
      </c>
      <c r="F897" s="54">
        <f>COUNTIF(D898:$D$1505,365)</f>
        <v>608</v>
      </c>
      <c r="G897" s="54">
        <f>COUNTIF(D898:$D$1505,366)</f>
        <v>0</v>
      </c>
      <c r="H897" s="50"/>
    </row>
    <row r="898" spans="1:8" x14ac:dyDescent="0.25">
      <c r="A898" s="54">
        <f>COUNTIF($C$3:C898,"Да")</f>
        <v>10</v>
      </c>
      <c r="B898" s="53">
        <f t="shared" si="27"/>
        <v>45999</v>
      </c>
      <c r="C898" s="53" t="str">
        <f>IF(ISERROR(VLOOKUP(B898,Оп17_BYN→USD!$C$3:$C$19,1,0)),"Нет","Да")</f>
        <v>Нет</v>
      </c>
      <c r="D898" s="54">
        <f t="shared" si="26"/>
        <v>365</v>
      </c>
      <c r="E898" s="55">
        <f>('Все выпуски'!$D$4*'Все выпуски'!$D$8)*((VLOOKUP(IF(C898="Нет",VLOOKUP(A898,Оп17_BYN→USD!$A$2:$C$19,3,0),VLOOKUP((A898-1),Оп17_BYN→USD!$A$2:$C$19,3,0)),$B$2:$G$1505,5,0)-VLOOKUP(B898,$B$2:$G$1505,5,0))/365+(VLOOKUP(IF(C898="Нет",VLOOKUP(A898,Оп17_BYN→USD!$A$2:$C$19,3,0),VLOOKUP((A898-1),Оп17_BYN→USD!$A$2:$C$19,3,0)),$B$2:$G$1505,6,0)-VLOOKUP(B898,$B$2:$G$1505,6,0))/366)</f>
        <v>1.4207344738928582</v>
      </c>
      <c r="F898" s="54">
        <f>COUNTIF(D899:$D$1505,365)</f>
        <v>607</v>
      </c>
      <c r="G898" s="54">
        <f>COUNTIF(D899:$D$1505,366)</f>
        <v>0</v>
      </c>
      <c r="H898" s="50"/>
    </row>
    <row r="899" spans="1:8" x14ac:dyDescent="0.25">
      <c r="A899" s="54">
        <f>COUNTIF($C$3:C899,"Да")</f>
        <v>10</v>
      </c>
      <c r="B899" s="53">
        <f t="shared" si="27"/>
        <v>46000</v>
      </c>
      <c r="C899" s="53" t="str">
        <f>IF(ISERROR(VLOOKUP(B899,Оп17_BYN→USD!$C$3:$C$19,1,0)),"Нет","Да")</f>
        <v>Нет</v>
      </c>
      <c r="D899" s="54">
        <f t="shared" si="26"/>
        <v>365</v>
      </c>
      <c r="E899" s="55">
        <f>('Все выпуски'!$D$4*'Все выпуски'!$D$8)*((VLOOKUP(IF(C899="Нет",VLOOKUP(A899,Оп17_BYN→USD!$A$2:$C$19,3,0),VLOOKUP((A899-1),Оп17_BYN→USD!$A$2:$C$19,3,0)),$B$2:$G$1505,5,0)-VLOOKUP(B899,$B$2:$G$1505,5,0))/365+(VLOOKUP(IF(C899="Нет",VLOOKUP(A899,Оп17_BYN→USD!$A$2:$C$19,3,0),VLOOKUP((A899-1),Оп17_BYN→USD!$A$2:$C$19,3,0)),$B$2:$G$1505,6,0)-VLOOKUP(B899,$B$2:$G$1505,6,0))/366)</f>
        <v>1.4665646182119829</v>
      </c>
      <c r="F899" s="54">
        <f>COUNTIF(D900:$D$1505,365)</f>
        <v>606</v>
      </c>
      <c r="G899" s="54">
        <f>COUNTIF(D900:$D$1505,366)</f>
        <v>0</v>
      </c>
      <c r="H899" s="50"/>
    </row>
    <row r="900" spans="1:8" x14ac:dyDescent="0.25">
      <c r="A900" s="54">
        <f>COUNTIF($C$3:C900,"Да")</f>
        <v>10</v>
      </c>
      <c r="B900" s="53">
        <f t="shared" si="27"/>
        <v>46001</v>
      </c>
      <c r="C900" s="53" t="str">
        <f>IF(ISERROR(VLOOKUP(B900,Оп17_BYN→USD!$C$3:$C$19,1,0)),"Нет","Да")</f>
        <v>Нет</v>
      </c>
      <c r="D900" s="54">
        <f t="shared" ref="D900:D963" si="28">IF(MOD(YEAR(B900),4)=0,366,365)</f>
        <v>365</v>
      </c>
      <c r="E900" s="55">
        <f>('Все выпуски'!$D$4*'Все выпуски'!$D$8)*((VLOOKUP(IF(C900="Нет",VLOOKUP(A900,Оп17_BYN→USD!$A$2:$C$19,3,0),VLOOKUP((A900-1),Оп17_BYN→USD!$A$2:$C$19,3,0)),$B$2:$G$1505,5,0)-VLOOKUP(B900,$B$2:$G$1505,5,0))/365+(VLOOKUP(IF(C900="Нет",VLOOKUP(A900,Оп17_BYN→USD!$A$2:$C$19,3,0),VLOOKUP((A900-1),Оп17_BYN→USD!$A$2:$C$19,3,0)),$B$2:$G$1505,6,0)-VLOOKUP(B900,$B$2:$G$1505,6,0))/366)</f>
        <v>1.5123947625311074</v>
      </c>
      <c r="F900" s="54">
        <f>COUNTIF(D901:$D$1505,365)</f>
        <v>605</v>
      </c>
      <c r="G900" s="54">
        <f>COUNTIF(D901:$D$1505,366)</f>
        <v>0</v>
      </c>
      <c r="H900" s="50"/>
    </row>
    <row r="901" spans="1:8" x14ac:dyDescent="0.25">
      <c r="A901" s="54">
        <f>COUNTIF($C$3:C901,"Да")</f>
        <v>10</v>
      </c>
      <c r="B901" s="53">
        <f t="shared" ref="B901:B964" si="29">B900+1</f>
        <v>46002</v>
      </c>
      <c r="C901" s="53" t="str">
        <f>IF(ISERROR(VLOOKUP(B901,Оп17_BYN→USD!$C$3:$C$19,1,0)),"Нет","Да")</f>
        <v>Нет</v>
      </c>
      <c r="D901" s="54">
        <f t="shared" si="28"/>
        <v>365</v>
      </c>
      <c r="E901" s="55">
        <f>('Все выпуски'!$D$4*'Все выпуски'!$D$8)*((VLOOKUP(IF(C901="Нет",VLOOKUP(A901,Оп17_BYN→USD!$A$2:$C$19,3,0),VLOOKUP((A901-1),Оп17_BYN→USD!$A$2:$C$19,3,0)),$B$2:$G$1505,5,0)-VLOOKUP(B901,$B$2:$G$1505,5,0))/365+(VLOOKUP(IF(C901="Нет",VLOOKUP(A901,Оп17_BYN→USD!$A$2:$C$19,3,0),VLOOKUP((A901-1),Оп17_BYN→USD!$A$2:$C$19,3,0)),$B$2:$G$1505,6,0)-VLOOKUP(B901,$B$2:$G$1505,6,0))/366)</f>
        <v>1.5582249068502319</v>
      </c>
      <c r="F901" s="54">
        <f>COUNTIF(D902:$D$1505,365)</f>
        <v>604</v>
      </c>
      <c r="G901" s="54">
        <f>COUNTIF(D902:$D$1505,366)</f>
        <v>0</v>
      </c>
      <c r="H901" s="50"/>
    </row>
    <row r="902" spans="1:8" x14ac:dyDescent="0.25">
      <c r="A902" s="54">
        <f>COUNTIF($C$3:C902,"Да")</f>
        <v>10</v>
      </c>
      <c r="B902" s="53">
        <f t="shared" si="29"/>
        <v>46003</v>
      </c>
      <c r="C902" s="53" t="str">
        <f>IF(ISERROR(VLOOKUP(B902,Оп17_BYN→USD!$C$3:$C$19,1,0)),"Нет","Да")</f>
        <v>Нет</v>
      </c>
      <c r="D902" s="54">
        <f t="shared" si="28"/>
        <v>365</v>
      </c>
      <c r="E902" s="55">
        <f>('Все выпуски'!$D$4*'Все выпуски'!$D$8)*((VLOOKUP(IF(C902="Нет",VLOOKUP(A902,Оп17_BYN→USD!$A$2:$C$19,3,0),VLOOKUP((A902-1),Оп17_BYN→USD!$A$2:$C$19,3,0)),$B$2:$G$1505,5,0)-VLOOKUP(B902,$B$2:$G$1505,5,0))/365+(VLOOKUP(IF(C902="Нет",VLOOKUP(A902,Оп17_BYN→USD!$A$2:$C$19,3,0),VLOOKUP((A902-1),Оп17_BYN→USD!$A$2:$C$19,3,0)),$B$2:$G$1505,6,0)-VLOOKUP(B902,$B$2:$G$1505,6,0))/366)</f>
        <v>1.6040550511693561</v>
      </c>
      <c r="F902" s="54">
        <f>COUNTIF(D903:$D$1505,365)</f>
        <v>603</v>
      </c>
      <c r="G902" s="54">
        <f>COUNTIF(D903:$D$1505,366)</f>
        <v>0</v>
      </c>
      <c r="H902" s="50"/>
    </row>
    <row r="903" spans="1:8" x14ac:dyDescent="0.25">
      <c r="A903" s="54">
        <f>COUNTIF($C$3:C903,"Да")</f>
        <v>10</v>
      </c>
      <c r="B903" s="53">
        <f t="shared" si="29"/>
        <v>46004</v>
      </c>
      <c r="C903" s="53" t="str">
        <f>IF(ISERROR(VLOOKUP(B903,Оп17_BYN→USD!$C$3:$C$19,1,0)),"Нет","Да")</f>
        <v>Нет</v>
      </c>
      <c r="D903" s="54">
        <f t="shared" si="28"/>
        <v>365</v>
      </c>
      <c r="E903" s="55">
        <f>('Все выпуски'!$D$4*'Все выпуски'!$D$8)*((VLOOKUP(IF(C903="Нет",VLOOKUP(A903,Оп17_BYN→USD!$A$2:$C$19,3,0),VLOOKUP((A903-1),Оп17_BYN→USD!$A$2:$C$19,3,0)),$B$2:$G$1505,5,0)-VLOOKUP(B903,$B$2:$G$1505,5,0))/365+(VLOOKUP(IF(C903="Нет",VLOOKUP(A903,Оп17_BYN→USD!$A$2:$C$19,3,0),VLOOKUP((A903-1),Оп17_BYN→USD!$A$2:$C$19,3,0)),$B$2:$G$1505,6,0)-VLOOKUP(B903,$B$2:$G$1505,6,0))/366)</f>
        <v>1.6498851954884806</v>
      </c>
      <c r="F903" s="54">
        <f>COUNTIF(D904:$D$1505,365)</f>
        <v>602</v>
      </c>
      <c r="G903" s="54">
        <f>COUNTIF(D904:$D$1505,366)</f>
        <v>0</v>
      </c>
      <c r="H903" s="50"/>
    </row>
    <row r="904" spans="1:8" x14ac:dyDescent="0.25">
      <c r="A904" s="54">
        <f>COUNTIF($C$3:C904,"Да")</f>
        <v>10</v>
      </c>
      <c r="B904" s="53">
        <f t="shared" si="29"/>
        <v>46005</v>
      </c>
      <c r="C904" s="53" t="str">
        <f>IF(ISERROR(VLOOKUP(B904,Оп17_BYN→USD!$C$3:$C$19,1,0)),"Нет","Да")</f>
        <v>Нет</v>
      </c>
      <c r="D904" s="54">
        <f t="shared" si="28"/>
        <v>365</v>
      </c>
      <c r="E904" s="55">
        <f>('Все выпуски'!$D$4*'Все выпуски'!$D$8)*((VLOOKUP(IF(C904="Нет",VLOOKUP(A904,Оп17_BYN→USD!$A$2:$C$19,3,0),VLOOKUP((A904-1),Оп17_BYN→USD!$A$2:$C$19,3,0)),$B$2:$G$1505,5,0)-VLOOKUP(B904,$B$2:$G$1505,5,0))/365+(VLOOKUP(IF(C904="Нет",VLOOKUP(A904,Оп17_BYN→USD!$A$2:$C$19,3,0),VLOOKUP((A904-1),Оп17_BYN→USD!$A$2:$C$19,3,0)),$B$2:$G$1505,6,0)-VLOOKUP(B904,$B$2:$G$1505,6,0))/366)</f>
        <v>1.695715339807605</v>
      </c>
      <c r="F904" s="54">
        <f>COUNTIF(D905:$D$1505,365)</f>
        <v>601</v>
      </c>
      <c r="G904" s="54">
        <f>COUNTIF(D905:$D$1505,366)</f>
        <v>0</v>
      </c>
      <c r="H904" s="50"/>
    </row>
    <row r="905" spans="1:8" x14ac:dyDescent="0.25">
      <c r="A905" s="54">
        <f>COUNTIF($C$3:C905,"Да")</f>
        <v>10</v>
      </c>
      <c r="B905" s="53">
        <f t="shared" si="29"/>
        <v>46006</v>
      </c>
      <c r="C905" s="53" t="str">
        <f>IF(ISERROR(VLOOKUP(B905,Оп17_BYN→USD!$C$3:$C$19,1,0)),"Нет","Да")</f>
        <v>Нет</v>
      </c>
      <c r="D905" s="54">
        <f t="shared" si="28"/>
        <v>365</v>
      </c>
      <c r="E905" s="55">
        <f>('Все выпуски'!$D$4*'Все выпуски'!$D$8)*((VLOOKUP(IF(C905="Нет",VLOOKUP(A905,Оп17_BYN→USD!$A$2:$C$19,3,0),VLOOKUP((A905-1),Оп17_BYN→USD!$A$2:$C$19,3,0)),$B$2:$G$1505,5,0)-VLOOKUP(B905,$B$2:$G$1505,5,0))/365+(VLOOKUP(IF(C905="Нет",VLOOKUP(A905,Оп17_BYN→USD!$A$2:$C$19,3,0),VLOOKUP((A905-1),Оп17_BYN→USD!$A$2:$C$19,3,0)),$B$2:$G$1505,6,0)-VLOOKUP(B905,$B$2:$G$1505,6,0))/366)</f>
        <v>1.7415454841267297</v>
      </c>
      <c r="F905" s="54">
        <f>COUNTIF(D906:$D$1505,365)</f>
        <v>600</v>
      </c>
      <c r="G905" s="54">
        <f>COUNTIF(D906:$D$1505,366)</f>
        <v>0</v>
      </c>
      <c r="H905" s="50"/>
    </row>
    <row r="906" spans="1:8" x14ac:dyDescent="0.25">
      <c r="A906" s="54">
        <f>COUNTIF($C$3:C906,"Да")</f>
        <v>10</v>
      </c>
      <c r="B906" s="53">
        <f t="shared" si="29"/>
        <v>46007</v>
      </c>
      <c r="C906" s="53" t="str">
        <f>IF(ISERROR(VLOOKUP(B906,Оп17_BYN→USD!$C$3:$C$19,1,0)),"Нет","Да")</f>
        <v>Нет</v>
      </c>
      <c r="D906" s="54">
        <f t="shared" si="28"/>
        <v>365</v>
      </c>
      <c r="E906" s="55">
        <f>('Все выпуски'!$D$4*'Все выпуски'!$D$8)*((VLOOKUP(IF(C906="Нет",VLOOKUP(A906,Оп17_BYN→USD!$A$2:$C$19,3,0),VLOOKUP((A906-1),Оп17_BYN→USD!$A$2:$C$19,3,0)),$B$2:$G$1505,5,0)-VLOOKUP(B906,$B$2:$G$1505,5,0))/365+(VLOOKUP(IF(C906="Нет",VLOOKUP(A906,Оп17_BYN→USD!$A$2:$C$19,3,0),VLOOKUP((A906-1),Оп17_BYN→USD!$A$2:$C$19,3,0)),$B$2:$G$1505,6,0)-VLOOKUP(B906,$B$2:$G$1505,6,0))/366)</f>
        <v>1.7873756284458542</v>
      </c>
      <c r="F906" s="54">
        <f>COUNTIF(D907:$D$1505,365)</f>
        <v>599</v>
      </c>
      <c r="G906" s="54">
        <f>COUNTIF(D907:$D$1505,366)</f>
        <v>0</v>
      </c>
      <c r="H906" s="50"/>
    </row>
    <row r="907" spans="1:8" x14ac:dyDescent="0.25">
      <c r="A907" s="54">
        <f>COUNTIF($C$3:C907,"Да")</f>
        <v>10</v>
      </c>
      <c r="B907" s="53">
        <f t="shared" si="29"/>
        <v>46008</v>
      </c>
      <c r="C907" s="53" t="str">
        <f>IF(ISERROR(VLOOKUP(B907,Оп17_BYN→USD!$C$3:$C$19,1,0)),"Нет","Да")</f>
        <v>Нет</v>
      </c>
      <c r="D907" s="54">
        <f t="shared" si="28"/>
        <v>365</v>
      </c>
      <c r="E907" s="55">
        <f>('Все выпуски'!$D$4*'Все выпуски'!$D$8)*((VLOOKUP(IF(C907="Нет",VLOOKUP(A907,Оп17_BYN→USD!$A$2:$C$19,3,0),VLOOKUP((A907-1),Оп17_BYN→USD!$A$2:$C$19,3,0)),$B$2:$G$1505,5,0)-VLOOKUP(B907,$B$2:$G$1505,5,0))/365+(VLOOKUP(IF(C907="Нет",VLOOKUP(A907,Оп17_BYN→USD!$A$2:$C$19,3,0),VLOOKUP((A907-1),Оп17_BYN→USD!$A$2:$C$19,3,0)),$B$2:$G$1505,6,0)-VLOOKUP(B907,$B$2:$G$1505,6,0))/366)</f>
        <v>1.8332057727649784</v>
      </c>
      <c r="F907" s="54">
        <f>COUNTIF(D908:$D$1505,365)</f>
        <v>598</v>
      </c>
      <c r="G907" s="54">
        <f>COUNTIF(D908:$D$1505,366)</f>
        <v>0</v>
      </c>
      <c r="H907" s="50"/>
    </row>
    <row r="908" spans="1:8" x14ac:dyDescent="0.25">
      <c r="A908" s="54">
        <f>COUNTIF($C$3:C908,"Да")</f>
        <v>10</v>
      </c>
      <c r="B908" s="53">
        <f t="shared" si="29"/>
        <v>46009</v>
      </c>
      <c r="C908" s="53" t="str">
        <f>IF(ISERROR(VLOOKUP(B908,Оп17_BYN→USD!$C$3:$C$19,1,0)),"Нет","Да")</f>
        <v>Нет</v>
      </c>
      <c r="D908" s="54">
        <f t="shared" si="28"/>
        <v>365</v>
      </c>
      <c r="E908" s="55">
        <f>('Все выпуски'!$D$4*'Все выпуски'!$D$8)*((VLOOKUP(IF(C908="Нет",VLOOKUP(A908,Оп17_BYN→USD!$A$2:$C$19,3,0),VLOOKUP((A908-1),Оп17_BYN→USD!$A$2:$C$19,3,0)),$B$2:$G$1505,5,0)-VLOOKUP(B908,$B$2:$G$1505,5,0))/365+(VLOOKUP(IF(C908="Нет",VLOOKUP(A908,Оп17_BYN→USD!$A$2:$C$19,3,0),VLOOKUP((A908-1),Оп17_BYN→USD!$A$2:$C$19,3,0)),$B$2:$G$1505,6,0)-VLOOKUP(B908,$B$2:$G$1505,6,0))/366)</f>
        <v>1.8790359170841029</v>
      </c>
      <c r="F908" s="54">
        <f>COUNTIF(D909:$D$1505,365)</f>
        <v>597</v>
      </c>
      <c r="G908" s="54">
        <f>COUNTIF(D909:$D$1505,366)</f>
        <v>0</v>
      </c>
      <c r="H908" s="50"/>
    </row>
    <row r="909" spans="1:8" x14ac:dyDescent="0.25">
      <c r="A909" s="54">
        <f>COUNTIF($C$3:C909,"Да")</f>
        <v>10</v>
      </c>
      <c r="B909" s="53">
        <f t="shared" si="29"/>
        <v>46010</v>
      </c>
      <c r="C909" s="53" t="str">
        <f>IF(ISERROR(VLOOKUP(B909,Оп17_BYN→USD!$C$3:$C$19,1,0)),"Нет","Да")</f>
        <v>Нет</v>
      </c>
      <c r="D909" s="54">
        <f t="shared" si="28"/>
        <v>365</v>
      </c>
      <c r="E909" s="55">
        <f>('Все выпуски'!$D$4*'Все выпуски'!$D$8)*((VLOOKUP(IF(C909="Нет",VLOOKUP(A909,Оп17_BYN→USD!$A$2:$C$19,3,0),VLOOKUP((A909-1),Оп17_BYN→USD!$A$2:$C$19,3,0)),$B$2:$G$1505,5,0)-VLOOKUP(B909,$B$2:$G$1505,5,0))/365+(VLOOKUP(IF(C909="Нет",VLOOKUP(A909,Оп17_BYN→USD!$A$2:$C$19,3,0),VLOOKUP((A909-1),Оп17_BYN→USD!$A$2:$C$19,3,0)),$B$2:$G$1505,6,0)-VLOOKUP(B909,$B$2:$G$1505,6,0))/366)</f>
        <v>1.9248660614032274</v>
      </c>
      <c r="F909" s="54">
        <f>COUNTIF(D910:$D$1505,365)</f>
        <v>596</v>
      </c>
      <c r="G909" s="54">
        <f>COUNTIF(D910:$D$1505,366)</f>
        <v>0</v>
      </c>
      <c r="H909" s="50"/>
    </row>
    <row r="910" spans="1:8" x14ac:dyDescent="0.25">
      <c r="A910" s="54">
        <f>COUNTIF($C$3:C910,"Да")</f>
        <v>10</v>
      </c>
      <c r="B910" s="53">
        <f t="shared" si="29"/>
        <v>46011</v>
      </c>
      <c r="C910" s="53" t="str">
        <f>IF(ISERROR(VLOOKUP(B910,Оп17_BYN→USD!$C$3:$C$19,1,0)),"Нет","Да")</f>
        <v>Нет</v>
      </c>
      <c r="D910" s="54">
        <f t="shared" si="28"/>
        <v>365</v>
      </c>
      <c r="E910" s="55">
        <f>('Все выпуски'!$D$4*'Все выпуски'!$D$8)*((VLOOKUP(IF(C910="Нет",VLOOKUP(A910,Оп17_BYN→USD!$A$2:$C$19,3,0),VLOOKUP((A910-1),Оп17_BYN→USD!$A$2:$C$19,3,0)),$B$2:$G$1505,5,0)-VLOOKUP(B910,$B$2:$G$1505,5,0))/365+(VLOOKUP(IF(C910="Нет",VLOOKUP(A910,Оп17_BYN→USD!$A$2:$C$19,3,0),VLOOKUP((A910-1),Оп17_BYN→USD!$A$2:$C$19,3,0)),$B$2:$G$1505,6,0)-VLOOKUP(B910,$B$2:$G$1505,6,0))/366)</f>
        <v>1.970696205722352</v>
      </c>
      <c r="F910" s="54">
        <f>COUNTIF(D911:$D$1505,365)</f>
        <v>595</v>
      </c>
      <c r="G910" s="54">
        <f>COUNTIF(D911:$D$1505,366)</f>
        <v>0</v>
      </c>
      <c r="H910" s="50"/>
    </row>
    <row r="911" spans="1:8" x14ac:dyDescent="0.25">
      <c r="A911" s="54">
        <f>COUNTIF($C$3:C911,"Да")</f>
        <v>10</v>
      </c>
      <c r="B911" s="53">
        <f t="shared" si="29"/>
        <v>46012</v>
      </c>
      <c r="C911" s="53" t="str">
        <f>IF(ISERROR(VLOOKUP(B911,Оп17_BYN→USD!$C$3:$C$19,1,0)),"Нет","Да")</f>
        <v>Нет</v>
      </c>
      <c r="D911" s="54">
        <f t="shared" si="28"/>
        <v>365</v>
      </c>
      <c r="E911" s="55">
        <f>('Все выпуски'!$D$4*'Все выпуски'!$D$8)*((VLOOKUP(IF(C911="Нет",VLOOKUP(A911,Оп17_BYN→USD!$A$2:$C$19,3,0),VLOOKUP((A911-1),Оп17_BYN→USD!$A$2:$C$19,3,0)),$B$2:$G$1505,5,0)-VLOOKUP(B911,$B$2:$G$1505,5,0))/365+(VLOOKUP(IF(C911="Нет",VLOOKUP(A911,Оп17_BYN→USD!$A$2:$C$19,3,0),VLOOKUP((A911-1),Оп17_BYN→USD!$A$2:$C$19,3,0)),$B$2:$G$1505,6,0)-VLOOKUP(B911,$B$2:$G$1505,6,0))/366)</f>
        <v>2.0165263500414765</v>
      </c>
      <c r="F911" s="54">
        <f>COUNTIF(D912:$D$1505,365)</f>
        <v>594</v>
      </c>
      <c r="G911" s="54">
        <f>COUNTIF(D912:$D$1505,366)</f>
        <v>0</v>
      </c>
      <c r="H911" s="50"/>
    </row>
    <row r="912" spans="1:8" x14ac:dyDescent="0.25">
      <c r="A912" s="54">
        <f>COUNTIF($C$3:C912,"Да")</f>
        <v>10</v>
      </c>
      <c r="B912" s="53">
        <f t="shared" si="29"/>
        <v>46013</v>
      </c>
      <c r="C912" s="53" t="str">
        <f>IF(ISERROR(VLOOKUP(B912,Оп17_BYN→USD!$C$3:$C$19,1,0)),"Нет","Да")</f>
        <v>Нет</v>
      </c>
      <c r="D912" s="54">
        <f t="shared" si="28"/>
        <v>365</v>
      </c>
      <c r="E912" s="55">
        <f>('Все выпуски'!$D$4*'Все выпуски'!$D$8)*((VLOOKUP(IF(C912="Нет",VLOOKUP(A912,Оп17_BYN→USD!$A$2:$C$19,3,0),VLOOKUP((A912-1),Оп17_BYN→USD!$A$2:$C$19,3,0)),$B$2:$G$1505,5,0)-VLOOKUP(B912,$B$2:$G$1505,5,0))/365+(VLOOKUP(IF(C912="Нет",VLOOKUP(A912,Оп17_BYN→USD!$A$2:$C$19,3,0),VLOOKUP((A912-1),Оп17_BYN→USD!$A$2:$C$19,3,0)),$B$2:$G$1505,6,0)-VLOOKUP(B912,$B$2:$G$1505,6,0))/366)</f>
        <v>2.0623564943606008</v>
      </c>
      <c r="F912" s="54">
        <f>COUNTIF(D913:$D$1505,365)</f>
        <v>593</v>
      </c>
      <c r="G912" s="54">
        <f>COUNTIF(D913:$D$1505,366)</f>
        <v>0</v>
      </c>
      <c r="H912" s="50"/>
    </row>
    <row r="913" spans="1:8" x14ac:dyDescent="0.25">
      <c r="A913" s="54">
        <f>COUNTIF($C$3:C913,"Да")</f>
        <v>10</v>
      </c>
      <c r="B913" s="53">
        <f t="shared" si="29"/>
        <v>46014</v>
      </c>
      <c r="C913" s="53" t="str">
        <f>IF(ISERROR(VLOOKUP(B913,Оп17_BYN→USD!$C$3:$C$19,1,0)),"Нет","Да")</f>
        <v>Нет</v>
      </c>
      <c r="D913" s="54">
        <f t="shared" si="28"/>
        <v>365</v>
      </c>
      <c r="E913" s="55">
        <f>('Все выпуски'!$D$4*'Все выпуски'!$D$8)*((VLOOKUP(IF(C913="Нет",VLOOKUP(A913,Оп17_BYN→USD!$A$2:$C$19,3,0),VLOOKUP((A913-1),Оп17_BYN→USD!$A$2:$C$19,3,0)),$B$2:$G$1505,5,0)-VLOOKUP(B913,$B$2:$G$1505,5,0))/365+(VLOOKUP(IF(C913="Нет",VLOOKUP(A913,Оп17_BYN→USD!$A$2:$C$19,3,0),VLOOKUP((A913-1),Оп17_BYN→USD!$A$2:$C$19,3,0)),$B$2:$G$1505,6,0)-VLOOKUP(B913,$B$2:$G$1505,6,0))/366)</f>
        <v>2.1081866386797254</v>
      </c>
      <c r="F913" s="54">
        <f>COUNTIF(D914:$D$1505,365)</f>
        <v>592</v>
      </c>
      <c r="G913" s="54">
        <f>COUNTIF(D914:$D$1505,366)</f>
        <v>0</v>
      </c>
      <c r="H913" s="50"/>
    </row>
    <row r="914" spans="1:8" x14ac:dyDescent="0.25">
      <c r="A914" s="54">
        <f>COUNTIF($C$3:C914,"Да")</f>
        <v>10</v>
      </c>
      <c r="B914" s="53">
        <f t="shared" si="29"/>
        <v>46015</v>
      </c>
      <c r="C914" s="53" t="str">
        <f>IF(ISERROR(VLOOKUP(B914,Оп17_BYN→USD!$C$3:$C$19,1,0)),"Нет","Да")</f>
        <v>Нет</v>
      </c>
      <c r="D914" s="54">
        <f t="shared" si="28"/>
        <v>365</v>
      </c>
      <c r="E914" s="55">
        <f>('Все выпуски'!$D$4*'Все выпуски'!$D$8)*((VLOOKUP(IF(C914="Нет",VLOOKUP(A914,Оп17_BYN→USD!$A$2:$C$19,3,0),VLOOKUP((A914-1),Оп17_BYN→USD!$A$2:$C$19,3,0)),$B$2:$G$1505,5,0)-VLOOKUP(B914,$B$2:$G$1505,5,0))/365+(VLOOKUP(IF(C914="Нет",VLOOKUP(A914,Оп17_BYN→USD!$A$2:$C$19,3,0),VLOOKUP((A914-1),Оп17_BYN→USD!$A$2:$C$19,3,0)),$B$2:$G$1505,6,0)-VLOOKUP(B914,$B$2:$G$1505,6,0))/366)</f>
        <v>2.1540167829988497</v>
      </c>
      <c r="F914" s="54">
        <f>COUNTIF(D915:$D$1505,365)</f>
        <v>591</v>
      </c>
      <c r="G914" s="54">
        <f>COUNTIF(D915:$D$1505,366)</f>
        <v>0</v>
      </c>
      <c r="H914" s="50"/>
    </row>
    <row r="915" spans="1:8" x14ac:dyDescent="0.25">
      <c r="A915" s="54">
        <f>COUNTIF($C$3:C915,"Да")</f>
        <v>10</v>
      </c>
      <c r="B915" s="53">
        <f t="shared" si="29"/>
        <v>46016</v>
      </c>
      <c r="C915" s="53" t="str">
        <f>IF(ISERROR(VLOOKUP(B915,Оп17_BYN→USD!$C$3:$C$19,1,0)),"Нет","Да")</f>
        <v>Нет</v>
      </c>
      <c r="D915" s="54">
        <f t="shared" si="28"/>
        <v>365</v>
      </c>
      <c r="E915" s="55">
        <f>('Все выпуски'!$D$4*'Все выпуски'!$D$8)*((VLOOKUP(IF(C915="Нет",VLOOKUP(A915,Оп17_BYN→USD!$A$2:$C$19,3,0),VLOOKUP((A915-1),Оп17_BYN→USD!$A$2:$C$19,3,0)),$B$2:$G$1505,5,0)-VLOOKUP(B915,$B$2:$G$1505,5,0))/365+(VLOOKUP(IF(C915="Нет",VLOOKUP(A915,Оп17_BYN→USD!$A$2:$C$19,3,0),VLOOKUP((A915-1),Оп17_BYN→USD!$A$2:$C$19,3,0)),$B$2:$G$1505,6,0)-VLOOKUP(B915,$B$2:$G$1505,6,0))/366)</f>
        <v>2.1998469273179739</v>
      </c>
      <c r="F915" s="54">
        <f>COUNTIF(D916:$D$1505,365)</f>
        <v>590</v>
      </c>
      <c r="G915" s="54">
        <f>COUNTIF(D916:$D$1505,366)</f>
        <v>0</v>
      </c>
      <c r="H915" s="50"/>
    </row>
    <row r="916" spans="1:8" x14ac:dyDescent="0.25">
      <c r="A916" s="54">
        <f>COUNTIF($C$3:C916,"Да")</f>
        <v>10</v>
      </c>
      <c r="B916" s="53">
        <f t="shared" si="29"/>
        <v>46017</v>
      </c>
      <c r="C916" s="53" t="str">
        <f>IF(ISERROR(VLOOKUP(B916,Оп17_BYN→USD!$C$3:$C$19,1,0)),"Нет","Да")</f>
        <v>Нет</v>
      </c>
      <c r="D916" s="54">
        <f t="shared" si="28"/>
        <v>365</v>
      </c>
      <c r="E916" s="55">
        <f>('Все выпуски'!$D$4*'Все выпуски'!$D$8)*((VLOOKUP(IF(C916="Нет",VLOOKUP(A916,Оп17_BYN→USD!$A$2:$C$19,3,0),VLOOKUP((A916-1),Оп17_BYN→USD!$A$2:$C$19,3,0)),$B$2:$G$1505,5,0)-VLOOKUP(B916,$B$2:$G$1505,5,0))/365+(VLOOKUP(IF(C916="Нет",VLOOKUP(A916,Оп17_BYN→USD!$A$2:$C$19,3,0),VLOOKUP((A916-1),Оп17_BYN→USD!$A$2:$C$19,3,0)),$B$2:$G$1505,6,0)-VLOOKUP(B916,$B$2:$G$1505,6,0))/366)</f>
        <v>2.2456770716370986</v>
      </c>
      <c r="F916" s="54">
        <f>COUNTIF(D917:$D$1505,365)</f>
        <v>589</v>
      </c>
      <c r="G916" s="54">
        <f>COUNTIF(D917:$D$1505,366)</f>
        <v>0</v>
      </c>
      <c r="H916" s="50"/>
    </row>
    <row r="917" spans="1:8" x14ac:dyDescent="0.25">
      <c r="A917" s="54">
        <f>COUNTIF($C$3:C917,"Да")</f>
        <v>10</v>
      </c>
      <c r="B917" s="53">
        <f t="shared" si="29"/>
        <v>46018</v>
      </c>
      <c r="C917" s="53" t="str">
        <f>IF(ISERROR(VLOOKUP(B917,Оп17_BYN→USD!$C$3:$C$19,1,0)),"Нет","Да")</f>
        <v>Нет</v>
      </c>
      <c r="D917" s="54">
        <f t="shared" si="28"/>
        <v>365</v>
      </c>
      <c r="E917" s="55">
        <f>('Все выпуски'!$D$4*'Все выпуски'!$D$8)*((VLOOKUP(IF(C917="Нет",VLOOKUP(A917,Оп17_BYN→USD!$A$2:$C$19,3,0),VLOOKUP((A917-1),Оп17_BYN→USD!$A$2:$C$19,3,0)),$B$2:$G$1505,5,0)-VLOOKUP(B917,$B$2:$G$1505,5,0))/365+(VLOOKUP(IF(C917="Нет",VLOOKUP(A917,Оп17_BYN→USD!$A$2:$C$19,3,0),VLOOKUP((A917-1),Оп17_BYN→USD!$A$2:$C$19,3,0)),$B$2:$G$1505,6,0)-VLOOKUP(B917,$B$2:$G$1505,6,0))/366)</f>
        <v>2.2915072159562229</v>
      </c>
      <c r="F917" s="54">
        <f>COUNTIF(D918:$D$1505,365)</f>
        <v>588</v>
      </c>
      <c r="G917" s="54">
        <f>COUNTIF(D918:$D$1505,366)</f>
        <v>0</v>
      </c>
      <c r="H917" s="50"/>
    </row>
    <row r="918" spans="1:8" x14ac:dyDescent="0.25">
      <c r="A918" s="54">
        <f>COUNTIF($C$3:C918,"Да")</f>
        <v>10</v>
      </c>
      <c r="B918" s="53">
        <f t="shared" si="29"/>
        <v>46019</v>
      </c>
      <c r="C918" s="53" t="str">
        <f>IF(ISERROR(VLOOKUP(B918,Оп17_BYN→USD!$C$3:$C$19,1,0)),"Нет","Да")</f>
        <v>Нет</v>
      </c>
      <c r="D918" s="54">
        <f t="shared" si="28"/>
        <v>365</v>
      </c>
      <c r="E918" s="55">
        <f>('Все выпуски'!$D$4*'Все выпуски'!$D$8)*((VLOOKUP(IF(C918="Нет",VLOOKUP(A918,Оп17_BYN→USD!$A$2:$C$19,3,0),VLOOKUP((A918-1),Оп17_BYN→USD!$A$2:$C$19,3,0)),$B$2:$G$1505,5,0)-VLOOKUP(B918,$B$2:$G$1505,5,0))/365+(VLOOKUP(IF(C918="Нет",VLOOKUP(A918,Оп17_BYN→USD!$A$2:$C$19,3,0),VLOOKUP((A918-1),Оп17_BYN→USD!$A$2:$C$19,3,0)),$B$2:$G$1505,6,0)-VLOOKUP(B918,$B$2:$G$1505,6,0))/366)</f>
        <v>2.3373373602753476</v>
      </c>
      <c r="F918" s="54">
        <f>COUNTIF(D919:$D$1505,365)</f>
        <v>587</v>
      </c>
      <c r="G918" s="54">
        <f>COUNTIF(D919:$D$1505,366)</f>
        <v>0</v>
      </c>
      <c r="H918" s="50"/>
    </row>
    <row r="919" spans="1:8" x14ac:dyDescent="0.25">
      <c r="A919" s="54">
        <f>COUNTIF($C$3:C919,"Да")</f>
        <v>10</v>
      </c>
      <c r="B919" s="53">
        <f t="shared" si="29"/>
        <v>46020</v>
      </c>
      <c r="C919" s="53" t="str">
        <f>IF(ISERROR(VLOOKUP(B919,Оп17_BYN→USD!$C$3:$C$19,1,0)),"Нет","Да")</f>
        <v>Нет</v>
      </c>
      <c r="D919" s="54">
        <f t="shared" si="28"/>
        <v>365</v>
      </c>
      <c r="E919" s="55">
        <f>('Все выпуски'!$D$4*'Все выпуски'!$D$8)*((VLOOKUP(IF(C919="Нет",VLOOKUP(A919,Оп17_BYN→USD!$A$2:$C$19,3,0),VLOOKUP((A919-1),Оп17_BYN→USD!$A$2:$C$19,3,0)),$B$2:$G$1505,5,0)-VLOOKUP(B919,$B$2:$G$1505,5,0))/365+(VLOOKUP(IF(C919="Нет",VLOOKUP(A919,Оп17_BYN→USD!$A$2:$C$19,3,0),VLOOKUP((A919-1),Оп17_BYN→USD!$A$2:$C$19,3,0)),$B$2:$G$1505,6,0)-VLOOKUP(B919,$B$2:$G$1505,6,0))/366)</f>
        <v>2.3831675045944722</v>
      </c>
      <c r="F919" s="54">
        <f>COUNTIF(D920:$D$1505,365)</f>
        <v>586</v>
      </c>
      <c r="G919" s="54">
        <f>COUNTIF(D920:$D$1505,366)</f>
        <v>0</v>
      </c>
      <c r="H919" s="50"/>
    </row>
    <row r="920" spans="1:8" x14ac:dyDescent="0.25">
      <c r="A920" s="54">
        <f>COUNTIF($C$3:C920,"Да")</f>
        <v>10</v>
      </c>
      <c r="B920" s="53">
        <f t="shared" si="29"/>
        <v>46021</v>
      </c>
      <c r="C920" s="53" t="str">
        <f>IF(ISERROR(VLOOKUP(B920,Оп17_BYN→USD!$C$3:$C$19,1,0)),"Нет","Да")</f>
        <v>Нет</v>
      </c>
      <c r="D920" s="54">
        <f t="shared" si="28"/>
        <v>365</v>
      </c>
      <c r="E920" s="55">
        <f>('Все выпуски'!$D$4*'Все выпуски'!$D$8)*((VLOOKUP(IF(C920="Нет",VLOOKUP(A920,Оп17_BYN→USD!$A$2:$C$19,3,0),VLOOKUP((A920-1),Оп17_BYN→USD!$A$2:$C$19,3,0)),$B$2:$G$1505,5,0)-VLOOKUP(B920,$B$2:$G$1505,5,0))/365+(VLOOKUP(IF(C920="Нет",VLOOKUP(A920,Оп17_BYN→USD!$A$2:$C$19,3,0),VLOOKUP((A920-1),Оп17_BYN→USD!$A$2:$C$19,3,0)),$B$2:$G$1505,6,0)-VLOOKUP(B920,$B$2:$G$1505,6,0))/366)</f>
        <v>2.4289976489135965</v>
      </c>
      <c r="F920" s="54">
        <f>COUNTIF(D921:$D$1505,365)</f>
        <v>585</v>
      </c>
      <c r="G920" s="54">
        <f>COUNTIF(D921:$D$1505,366)</f>
        <v>0</v>
      </c>
      <c r="H920" s="50"/>
    </row>
    <row r="921" spans="1:8" x14ac:dyDescent="0.25">
      <c r="A921" s="54">
        <f>COUNTIF($C$3:C921,"Да")</f>
        <v>10</v>
      </c>
      <c r="B921" s="53">
        <f t="shared" si="29"/>
        <v>46022</v>
      </c>
      <c r="C921" s="53" t="str">
        <f>IF(ISERROR(VLOOKUP(B921,Оп17_BYN→USD!$C$3:$C$19,1,0)),"Нет","Да")</f>
        <v>Нет</v>
      </c>
      <c r="D921" s="54">
        <f t="shared" si="28"/>
        <v>365</v>
      </c>
      <c r="E921" s="55">
        <f>('Все выпуски'!$D$4*'Все выпуски'!$D$8)*((VLOOKUP(IF(C921="Нет",VLOOKUP(A921,Оп17_BYN→USD!$A$2:$C$19,3,0),VLOOKUP((A921-1),Оп17_BYN→USD!$A$2:$C$19,3,0)),$B$2:$G$1505,5,0)-VLOOKUP(B921,$B$2:$G$1505,5,0))/365+(VLOOKUP(IF(C921="Нет",VLOOKUP(A921,Оп17_BYN→USD!$A$2:$C$19,3,0),VLOOKUP((A921-1),Оп17_BYN→USD!$A$2:$C$19,3,0)),$B$2:$G$1505,6,0)-VLOOKUP(B921,$B$2:$G$1505,6,0))/366)</f>
        <v>2.4748277932327212</v>
      </c>
      <c r="F921" s="54">
        <f>COUNTIF(D922:$D$1505,365)</f>
        <v>584</v>
      </c>
      <c r="G921" s="54">
        <f>COUNTIF(D922:$D$1505,366)</f>
        <v>0</v>
      </c>
      <c r="H921" s="50"/>
    </row>
    <row r="922" spans="1:8" x14ac:dyDescent="0.25">
      <c r="A922" s="54">
        <f>COUNTIF($C$3:C922,"Да")</f>
        <v>10</v>
      </c>
      <c r="B922" s="53">
        <f t="shared" si="29"/>
        <v>46023</v>
      </c>
      <c r="C922" s="53" t="str">
        <f>IF(ISERROR(VLOOKUP(B922,Оп17_BYN→USD!$C$3:$C$19,1,0)),"Нет","Да")</f>
        <v>Нет</v>
      </c>
      <c r="D922" s="54">
        <f t="shared" si="28"/>
        <v>365</v>
      </c>
      <c r="E922" s="55">
        <f>('Все выпуски'!$D$4*'Все выпуски'!$D$8)*((VLOOKUP(IF(C922="Нет",VLOOKUP(A922,Оп17_BYN→USD!$A$2:$C$19,3,0),VLOOKUP((A922-1),Оп17_BYN→USD!$A$2:$C$19,3,0)),$B$2:$G$1505,5,0)-VLOOKUP(B922,$B$2:$G$1505,5,0))/365+(VLOOKUP(IF(C922="Нет",VLOOKUP(A922,Оп17_BYN→USD!$A$2:$C$19,3,0),VLOOKUP((A922-1),Оп17_BYN→USD!$A$2:$C$19,3,0)),$B$2:$G$1505,6,0)-VLOOKUP(B922,$B$2:$G$1505,6,0))/366)</f>
        <v>2.5206579375518454</v>
      </c>
      <c r="F922" s="54">
        <f>COUNTIF(D923:$D$1505,365)</f>
        <v>583</v>
      </c>
      <c r="G922" s="54">
        <f>COUNTIF(D923:$D$1505,366)</f>
        <v>0</v>
      </c>
      <c r="H922" s="50"/>
    </row>
    <row r="923" spans="1:8" x14ac:dyDescent="0.25">
      <c r="A923" s="54">
        <f>COUNTIF($C$3:C923,"Да")</f>
        <v>10</v>
      </c>
      <c r="B923" s="53">
        <f t="shared" si="29"/>
        <v>46024</v>
      </c>
      <c r="C923" s="53" t="str">
        <f>IF(ISERROR(VLOOKUP(B923,Оп17_BYN→USD!$C$3:$C$19,1,0)),"Нет","Да")</f>
        <v>Нет</v>
      </c>
      <c r="D923" s="54">
        <f t="shared" si="28"/>
        <v>365</v>
      </c>
      <c r="E923" s="55">
        <f>('Все выпуски'!$D$4*'Все выпуски'!$D$8)*((VLOOKUP(IF(C923="Нет",VLOOKUP(A923,Оп17_BYN→USD!$A$2:$C$19,3,0),VLOOKUP((A923-1),Оп17_BYN→USD!$A$2:$C$19,3,0)),$B$2:$G$1505,5,0)-VLOOKUP(B923,$B$2:$G$1505,5,0))/365+(VLOOKUP(IF(C923="Нет",VLOOKUP(A923,Оп17_BYN→USD!$A$2:$C$19,3,0),VLOOKUP((A923-1),Оп17_BYN→USD!$A$2:$C$19,3,0)),$B$2:$G$1505,6,0)-VLOOKUP(B923,$B$2:$G$1505,6,0))/366)</f>
        <v>2.5664880818709701</v>
      </c>
      <c r="F923" s="54">
        <f>COUNTIF(D924:$D$1505,365)</f>
        <v>582</v>
      </c>
      <c r="G923" s="54">
        <f>COUNTIF(D924:$D$1505,366)</f>
        <v>0</v>
      </c>
      <c r="H923" s="50"/>
    </row>
    <row r="924" spans="1:8" x14ac:dyDescent="0.25">
      <c r="A924" s="54">
        <f>COUNTIF($C$3:C924,"Да")</f>
        <v>10</v>
      </c>
      <c r="B924" s="53">
        <f t="shared" si="29"/>
        <v>46025</v>
      </c>
      <c r="C924" s="53" t="str">
        <f>IF(ISERROR(VLOOKUP(B924,Оп17_BYN→USD!$C$3:$C$19,1,0)),"Нет","Да")</f>
        <v>Нет</v>
      </c>
      <c r="D924" s="54">
        <f t="shared" si="28"/>
        <v>365</v>
      </c>
      <c r="E924" s="55">
        <f>('Все выпуски'!$D$4*'Все выпуски'!$D$8)*((VLOOKUP(IF(C924="Нет",VLOOKUP(A924,Оп17_BYN→USD!$A$2:$C$19,3,0),VLOOKUP((A924-1),Оп17_BYN→USD!$A$2:$C$19,3,0)),$B$2:$G$1505,5,0)-VLOOKUP(B924,$B$2:$G$1505,5,0))/365+(VLOOKUP(IF(C924="Нет",VLOOKUP(A924,Оп17_BYN→USD!$A$2:$C$19,3,0),VLOOKUP((A924-1),Оп17_BYN→USD!$A$2:$C$19,3,0)),$B$2:$G$1505,6,0)-VLOOKUP(B924,$B$2:$G$1505,6,0))/366)</f>
        <v>2.6123182261900944</v>
      </c>
      <c r="F924" s="54">
        <f>COUNTIF(D925:$D$1505,365)</f>
        <v>581</v>
      </c>
      <c r="G924" s="54">
        <f>COUNTIF(D925:$D$1505,366)</f>
        <v>0</v>
      </c>
      <c r="H924" s="50"/>
    </row>
    <row r="925" spans="1:8" x14ac:dyDescent="0.25">
      <c r="A925" s="54">
        <f>COUNTIF($C$3:C925,"Да")</f>
        <v>10</v>
      </c>
      <c r="B925" s="53">
        <f t="shared" si="29"/>
        <v>46026</v>
      </c>
      <c r="C925" s="53" t="str">
        <f>IF(ISERROR(VLOOKUP(B925,Оп17_BYN→USD!$C$3:$C$19,1,0)),"Нет","Да")</f>
        <v>Нет</v>
      </c>
      <c r="D925" s="54">
        <f t="shared" si="28"/>
        <v>365</v>
      </c>
      <c r="E925" s="55">
        <f>('Все выпуски'!$D$4*'Все выпуски'!$D$8)*((VLOOKUP(IF(C925="Нет",VLOOKUP(A925,Оп17_BYN→USD!$A$2:$C$19,3,0),VLOOKUP((A925-1),Оп17_BYN→USD!$A$2:$C$19,3,0)),$B$2:$G$1505,5,0)-VLOOKUP(B925,$B$2:$G$1505,5,0))/365+(VLOOKUP(IF(C925="Нет",VLOOKUP(A925,Оп17_BYN→USD!$A$2:$C$19,3,0),VLOOKUP((A925-1),Оп17_BYN→USD!$A$2:$C$19,3,0)),$B$2:$G$1505,6,0)-VLOOKUP(B925,$B$2:$G$1505,6,0))/366)</f>
        <v>2.658148370509219</v>
      </c>
      <c r="F925" s="54">
        <f>COUNTIF(D926:$D$1505,365)</f>
        <v>580</v>
      </c>
      <c r="G925" s="54">
        <f>COUNTIF(D926:$D$1505,366)</f>
        <v>0</v>
      </c>
      <c r="H925" s="50"/>
    </row>
    <row r="926" spans="1:8" x14ac:dyDescent="0.25">
      <c r="A926" s="54">
        <f>COUNTIF($C$3:C926,"Да")</f>
        <v>10</v>
      </c>
      <c r="B926" s="53">
        <f t="shared" si="29"/>
        <v>46027</v>
      </c>
      <c r="C926" s="53" t="str">
        <f>IF(ISERROR(VLOOKUP(B926,Оп17_BYN→USD!$C$3:$C$19,1,0)),"Нет","Да")</f>
        <v>Нет</v>
      </c>
      <c r="D926" s="54">
        <f t="shared" si="28"/>
        <v>365</v>
      </c>
      <c r="E926" s="55">
        <f>('Все выпуски'!$D$4*'Все выпуски'!$D$8)*((VLOOKUP(IF(C926="Нет",VLOOKUP(A926,Оп17_BYN→USD!$A$2:$C$19,3,0),VLOOKUP((A926-1),Оп17_BYN→USD!$A$2:$C$19,3,0)),$B$2:$G$1505,5,0)-VLOOKUP(B926,$B$2:$G$1505,5,0))/365+(VLOOKUP(IF(C926="Нет",VLOOKUP(A926,Оп17_BYN→USD!$A$2:$C$19,3,0),VLOOKUP((A926-1),Оп17_BYN→USD!$A$2:$C$19,3,0)),$B$2:$G$1505,6,0)-VLOOKUP(B926,$B$2:$G$1505,6,0))/366)</f>
        <v>2.7039785148283433</v>
      </c>
      <c r="F926" s="54">
        <f>COUNTIF(D927:$D$1505,365)</f>
        <v>579</v>
      </c>
      <c r="G926" s="54">
        <f>COUNTIF(D927:$D$1505,366)</f>
        <v>0</v>
      </c>
      <c r="H926" s="50"/>
    </row>
    <row r="927" spans="1:8" x14ac:dyDescent="0.25">
      <c r="A927" s="54">
        <f>COUNTIF($C$3:C927,"Да")</f>
        <v>10</v>
      </c>
      <c r="B927" s="53">
        <f t="shared" si="29"/>
        <v>46028</v>
      </c>
      <c r="C927" s="53" t="str">
        <f>IF(ISERROR(VLOOKUP(B927,Оп17_BYN→USD!$C$3:$C$19,1,0)),"Нет","Да")</f>
        <v>Нет</v>
      </c>
      <c r="D927" s="54">
        <f t="shared" si="28"/>
        <v>365</v>
      </c>
      <c r="E927" s="55">
        <f>('Все выпуски'!$D$4*'Все выпуски'!$D$8)*((VLOOKUP(IF(C927="Нет",VLOOKUP(A927,Оп17_BYN→USD!$A$2:$C$19,3,0),VLOOKUP((A927-1),Оп17_BYN→USD!$A$2:$C$19,3,0)),$B$2:$G$1505,5,0)-VLOOKUP(B927,$B$2:$G$1505,5,0))/365+(VLOOKUP(IF(C927="Нет",VLOOKUP(A927,Оп17_BYN→USD!$A$2:$C$19,3,0),VLOOKUP((A927-1),Оп17_BYN→USD!$A$2:$C$19,3,0)),$B$2:$G$1505,6,0)-VLOOKUP(B927,$B$2:$G$1505,6,0))/366)</f>
        <v>2.7498086591474675</v>
      </c>
      <c r="F927" s="54">
        <f>COUNTIF(D928:$D$1505,365)</f>
        <v>578</v>
      </c>
      <c r="G927" s="54">
        <f>COUNTIF(D928:$D$1505,366)</f>
        <v>0</v>
      </c>
      <c r="H927" s="50"/>
    </row>
    <row r="928" spans="1:8" x14ac:dyDescent="0.25">
      <c r="A928" s="54">
        <f>COUNTIF($C$3:C928,"Да")</f>
        <v>10</v>
      </c>
      <c r="B928" s="53">
        <f t="shared" si="29"/>
        <v>46029</v>
      </c>
      <c r="C928" s="53" t="str">
        <f>IF(ISERROR(VLOOKUP(B928,Оп17_BYN→USD!$C$3:$C$19,1,0)),"Нет","Да")</f>
        <v>Нет</v>
      </c>
      <c r="D928" s="54">
        <f t="shared" si="28"/>
        <v>365</v>
      </c>
      <c r="E928" s="55">
        <f>('Все выпуски'!$D$4*'Все выпуски'!$D$8)*((VLOOKUP(IF(C928="Нет",VLOOKUP(A928,Оп17_BYN→USD!$A$2:$C$19,3,0),VLOOKUP((A928-1),Оп17_BYN→USD!$A$2:$C$19,3,0)),$B$2:$G$1505,5,0)-VLOOKUP(B928,$B$2:$G$1505,5,0))/365+(VLOOKUP(IF(C928="Нет",VLOOKUP(A928,Оп17_BYN→USD!$A$2:$C$19,3,0),VLOOKUP((A928-1),Оп17_BYN→USD!$A$2:$C$19,3,0)),$B$2:$G$1505,6,0)-VLOOKUP(B928,$B$2:$G$1505,6,0))/366)</f>
        <v>2.7956388034665922</v>
      </c>
      <c r="F928" s="54">
        <f>COUNTIF(D929:$D$1505,365)</f>
        <v>577</v>
      </c>
      <c r="G928" s="54">
        <f>COUNTIF(D929:$D$1505,366)</f>
        <v>0</v>
      </c>
      <c r="H928" s="50"/>
    </row>
    <row r="929" spans="1:8" x14ac:dyDescent="0.25">
      <c r="A929" s="54">
        <f>COUNTIF($C$3:C929,"Да")</f>
        <v>10</v>
      </c>
      <c r="B929" s="53">
        <f t="shared" si="29"/>
        <v>46030</v>
      </c>
      <c r="C929" s="53" t="str">
        <f>IF(ISERROR(VLOOKUP(B929,Оп17_BYN→USD!$C$3:$C$19,1,0)),"Нет","Да")</f>
        <v>Нет</v>
      </c>
      <c r="D929" s="54">
        <f t="shared" si="28"/>
        <v>365</v>
      </c>
      <c r="E929" s="55">
        <f>('Все выпуски'!$D$4*'Все выпуски'!$D$8)*((VLOOKUP(IF(C929="Нет",VLOOKUP(A929,Оп17_BYN→USD!$A$2:$C$19,3,0),VLOOKUP((A929-1),Оп17_BYN→USD!$A$2:$C$19,3,0)),$B$2:$G$1505,5,0)-VLOOKUP(B929,$B$2:$G$1505,5,0))/365+(VLOOKUP(IF(C929="Нет",VLOOKUP(A929,Оп17_BYN→USD!$A$2:$C$19,3,0),VLOOKUP((A929-1),Оп17_BYN→USD!$A$2:$C$19,3,0)),$B$2:$G$1505,6,0)-VLOOKUP(B929,$B$2:$G$1505,6,0))/366)</f>
        <v>2.8414689477857165</v>
      </c>
      <c r="F929" s="54">
        <f>COUNTIF(D930:$D$1505,365)</f>
        <v>576</v>
      </c>
      <c r="G929" s="54">
        <f>COUNTIF(D930:$D$1505,366)</f>
        <v>0</v>
      </c>
      <c r="H929" s="50"/>
    </row>
    <row r="930" spans="1:8" x14ac:dyDescent="0.25">
      <c r="A930" s="54">
        <f>COUNTIF($C$3:C930,"Да")</f>
        <v>10</v>
      </c>
      <c r="B930" s="53">
        <f t="shared" si="29"/>
        <v>46031</v>
      </c>
      <c r="C930" s="53" t="str">
        <f>IF(ISERROR(VLOOKUP(B930,Оп17_BYN→USD!$C$3:$C$19,1,0)),"Нет","Да")</f>
        <v>Нет</v>
      </c>
      <c r="D930" s="54">
        <f t="shared" si="28"/>
        <v>365</v>
      </c>
      <c r="E930" s="55">
        <f>('Все выпуски'!$D$4*'Все выпуски'!$D$8)*((VLOOKUP(IF(C930="Нет",VLOOKUP(A930,Оп17_BYN→USD!$A$2:$C$19,3,0),VLOOKUP((A930-1),Оп17_BYN→USD!$A$2:$C$19,3,0)),$B$2:$G$1505,5,0)-VLOOKUP(B930,$B$2:$G$1505,5,0))/365+(VLOOKUP(IF(C930="Нет",VLOOKUP(A930,Оп17_BYN→USD!$A$2:$C$19,3,0),VLOOKUP((A930-1),Оп17_BYN→USD!$A$2:$C$19,3,0)),$B$2:$G$1505,6,0)-VLOOKUP(B930,$B$2:$G$1505,6,0))/366)</f>
        <v>2.8872990921048416</v>
      </c>
      <c r="F930" s="54">
        <f>COUNTIF(D931:$D$1505,365)</f>
        <v>575</v>
      </c>
      <c r="G930" s="54">
        <f>COUNTIF(D931:$D$1505,366)</f>
        <v>0</v>
      </c>
      <c r="H930" s="50"/>
    </row>
    <row r="931" spans="1:8" x14ac:dyDescent="0.25">
      <c r="A931" s="54">
        <f>COUNTIF($C$3:C931,"Да")</f>
        <v>10</v>
      </c>
      <c r="B931" s="53">
        <f t="shared" si="29"/>
        <v>46032</v>
      </c>
      <c r="C931" s="53" t="str">
        <f>IF(ISERROR(VLOOKUP(B931,Оп17_BYN→USD!$C$3:$C$19,1,0)),"Нет","Да")</f>
        <v>Нет</v>
      </c>
      <c r="D931" s="54">
        <f t="shared" si="28"/>
        <v>365</v>
      </c>
      <c r="E931" s="55">
        <f>('Все выпуски'!$D$4*'Все выпуски'!$D$8)*((VLOOKUP(IF(C931="Нет",VLOOKUP(A931,Оп17_BYN→USD!$A$2:$C$19,3,0),VLOOKUP((A931-1),Оп17_BYN→USD!$A$2:$C$19,3,0)),$B$2:$G$1505,5,0)-VLOOKUP(B931,$B$2:$G$1505,5,0))/365+(VLOOKUP(IF(C931="Нет",VLOOKUP(A931,Оп17_BYN→USD!$A$2:$C$19,3,0),VLOOKUP((A931-1),Оп17_BYN→USD!$A$2:$C$19,3,0)),$B$2:$G$1505,6,0)-VLOOKUP(B931,$B$2:$G$1505,6,0))/366)</f>
        <v>2.9331292364239658</v>
      </c>
      <c r="F931" s="54">
        <f>COUNTIF(D932:$D$1505,365)</f>
        <v>574</v>
      </c>
      <c r="G931" s="54">
        <f>COUNTIF(D932:$D$1505,366)</f>
        <v>0</v>
      </c>
      <c r="H931" s="50"/>
    </row>
    <row r="932" spans="1:8" x14ac:dyDescent="0.25">
      <c r="A932" s="54">
        <f>COUNTIF($C$3:C932,"Да")</f>
        <v>10</v>
      </c>
      <c r="B932" s="53">
        <f t="shared" si="29"/>
        <v>46033</v>
      </c>
      <c r="C932" s="53" t="str">
        <f>IF(ISERROR(VLOOKUP(B932,Оп17_BYN→USD!$C$3:$C$19,1,0)),"Нет","Да")</f>
        <v>Нет</v>
      </c>
      <c r="D932" s="54">
        <f t="shared" si="28"/>
        <v>365</v>
      </c>
      <c r="E932" s="55">
        <f>('Все выпуски'!$D$4*'Все выпуски'!$D$8)*((VLOOKUP(IF(C932="Нет",VLOOKUP(A932,Оп17_BYN→USD!$A$2:$C$19,3,0),VLOOKUP((A932-1),Оп17_BYN→USD!$A$2:$C$19,3,0)),$B$2:$G$1505,5,0)-VLOOKUP(B932,$B$2:$G$1505,5,0))/365+(VLOOKUP(IF(C932="Нет",VLOOKUP(A932,Оп17_BYN→USD!$A$2:$C$19,3,0),VLOOKUP((A932-1),Оп17_BYN→USD!$A$2:$C$19,3,0)),$B$2:$G$1505,6,0)-VLOOKUP(B932,$B$2:$G$1505,6,0))/366)</f>
        <v>2.9789593807430901</v>
      </c>
      <c r="F932" s="54">
        <f>COUNTIF(D933:$D$1505,365)</f>
        <v>573</v>
      </c>
      <c r="G932" s="54">
        <f>COUNTIF(D933:$D$1505,366)</f>
        <v>0</v>
      </c>
      <c r="H932" s="50"/>
    </row>
    <row r="933" spans="1:8" x14ac:dyDescent="0.25">
      <c r="A933" s="54">
        <f>COUNTIF($C$3:C933,"Да")</f>
        <v>10</v>
      </c>
      <c r="B933" s="53">
        <f t="shared" si="29"/>
        <v>46034</v>
      </c>
      <c r="C933" s="53" t="str">
        <f>IF(ISERROR(VLOOKUP(B933,Оп17_BYN→USD!$C$3:$C$19,1,0)),"Нет","Да")</f>
        <v>Нет</v>
      </c>
      <c r="D933" s="54">
        <f t="shared" si="28"/>
        <v>365</v>
      </c>
      <c r="E933" s="55">
        <f>('Все выпуски'!$D$4*'Все выпуски'!$D$8)*((VLOOKUP(IF(C933="Нет",VLOOKUP(A933,Оп17_BYN→USD!$A$2:$C$19,3,0),VLOOKUP((A933-1),Оп17_BYN→USD!$A$2:$C$19,3,0)),$B$2:$G$1505,5,0)-VLOOKUP(B933,$B$2:$G$1505,5,0))/365+(VLOOKUP(IF(C933="Нет",VLOOKUP(A933,Оп17_BYN→USD!$A$2:$C$19,3,0),VLOOKUP((A933-1),Оп17_BYN→USD!$A$2:$C$19,3,0)),$B$2:$G$1505,6,0)-VLOOKUP(B933,$B$2:$G$1505,6,0))/366)</f>
        <v>3.0247895250622148</v>
      </c>
      <c r="F933" s="54">
        <f>COUNTIF(D934:$D$1505,365)</f>
        <v>572</v>
      </c>
      <c r="G933" s="54">
        <f>COUNTIF(D934:$D$1505,366)</f>
        <v>0</v>
      </c>
      <c r="H933" s="50"/>
    </row>
    <row r="934" spans="1:8" x14ac:dyDescent="0.25">
      <c r="A934" s="54">
        <f>COUNTIF($C$3:C934,"Да")</f>
        <v>10</v>
      </c>
      <c r="B934" s="53">
        <f t="shared" si="29"/>
        <v>46035</v>
      </c>
      <c r="C934" s="53" t="str">
        <f>IF(ISERROR(VLOOKUP(B934,Оп17_BYN→USD!$C$3:$C$19,1,0)),"Нет","Да")</f>
        <v>Нет</v>
      </c>
      <c r="D934" s="54">
        <f t="shared" si="28"/>
        <v>365</v>
      </c>
      <c r="E934" s="55">
        <f>('Все выпуски'!$D$4*'Все выпуски'!$D$8)*((VLOOKUP(IF(C934="Нет",VLOOKUP(A934,Оп17_BYN→USD!$A$2:$C$19,3,0),VLOOKUP((A934-1),Оп17_BYN→USD!$A$2:$C$19,3,0)),$B$2:$G$1505,5,0)-VLOOKUP(B934,$B$2:$G$1505,5,0))/365+(VLOOKUP(IF(C934="Нет",VLOOKUP(A934,Оп17_BYN→USD!$A$2:$C$19,3,0),VLOOKUP((A934-1),Оп17_BYN→USD!$A$2:$C$19,3,0)),$B$2:$G$1505,6,0)-VLOOKUP(B934,$B$2:$G$1505,6,0))/366)</f>
        <v>3.070619669381339</v>
      </c>
      <c r="F934" s="54">
        <f>COUNTIF(D935:$D$1505,365)</f>
        <v>571</v>
      </c>
      <c r="G934" s="54">
        <f>COUNTIF(D935:$D$1505,366)</f>
        <v>0</v>
      </c>
      <c r="H934" s="50"/>
    </row>
    <row r="935" spans="1:8" x14ac:dyDescent="0.25">
      <c r="A935" s="54">
        <f>COUNTIF($C$3:C935,"Да")</f>
        <v>10</v>
      </c>
      <c r="B935" s="53">
        <f t="shared" si="29"/>
        <v>46036</v>
      </c>
      <c r="C935" s="53" t="str">
        <f>IF(ISERROR(VLOOKUP(B935,Оп17_BYN→USD!$C$3:$C$19,1,0)),"Нет","Да")</f>
        <v>Нет</v>
      </c>
      <c r="D935" s="54">
        <f t="shared" si="28"/>
        <v>365</v>
      </c>
      <c r="E935" s="55">
        <f>('Все выпуски'!$D$4*'Все выпуски'!$D$8)*((VLOOKUP(IF(C935="Нет",VLOOKUP(A935,Оп17_BYN→USD!$A$2:$C$19,3,0),VLOOKUP((A935-1),Оп17_BYN→USD!$A$2:$C$19,3,0)),$B$2:$G$1505,5,0)-VLOOKUP(B935,$B$2:$G$1505,5,0))/365+(VLOOKUP(IF(C935="Нет",VLOOKUP(A935,Оп17_BYN→USD!$A$2:$C$19,3,0),VLOOKUP((A935-1),Оп17_BYN→USD!$A$2:$C$19,3,0)),$B$2:$G$1505,6,0)-VLOOKUP(B935,$B$2:$G$1505,6,0))/366)</f>
        <v>3.1164498137004637</v>
      </c>
      <c r="F935" s="54">
        <f>COUNTIF(D936:$D$1505,365)</f>
        <v>570</v>
      </c>
      <c r="G935" s="54">
        <f>COUNTIF(D936:$D$1505,366)</f>
        <v>0</v>
      </c>
      <c r="H935" s="50"/>
    </row>
    <row r="936" spans="1:8" x14ac:dyDescent="0.25">
      <c r="A936" s="54">
        <f>COUNTIF($C$3:C936,"Да")</f>
        <v>10</v>
      </c>
      <c r="B936" s="53">
        <f t="shared" si="29"/>
        <v>46037</v>
      </c>
      <c r="C936" s="53" t="str">
        <f>IF(ISERROR(VLOOKUP(B936,Оп17_BYN→USD!$C$3:$C$19,1,0)),"Нет","Да")</f>
        <v>Нет</v>
      </c>
      <c r="D936" s="54">
        <f t="shared" si="28"/>
        <v>365</v>
      </c>
      <c r="E936" s="55">
        <f>('Все выпуски'!$D$4*'Все выпуски'!$D$8)*((VLOOKUP(IF(C936="Нет",VLOOKUP(A936,Оп17_BYN→USD!$A$2:$C$19,3,0),VLOOKUP((A936-1),Оп17_BYN→USD!$A$2:$C$19,3,0)),$B$2:$G$1505,5,0)-VLOOKUP(B936,$B$2:$G$1505,5,0))/365+(VLOOKUP(IF(C936="Нет",VLOOKUP(A936,Оп17_BYN→USD!$A$2:$C$19,3,0),VLOOKUP((A936-1),Оп17_BYN→USD!$A$2:$C$19,3,0)),$B$2:$G$1505,6,0)-VLOOKUP(B936,$B$2:$G$1505,6,0))/366)</f>
        <v>3.1622799580195879</v>
      </c>
      <c r="F936" s="54">
        <f>COUNTIF(D937:$D$1505,365)</f>
        <v>569</v>
      </c>
      <c r="G936" s="54">
        <f>COUNTIF(D937:$D$1505,366)</f>
        <v>0</v>
      </c>
      <c r="H936" s="50"/>
    </row>
    <row r="937" spans="1:8" x14ac:dyDescent="0.25">
      <c r="A937" s="54">
        <f>COUNTIF($C$3:C937,"Да")</f>
        <v>10</v>
      </c>
      <c r="B937" s="53">
        <f t="shared" si="29"/>
        <v>46038</v>
      </c>
      <c r="C937" s="53" t="str">
        <f>IF(ISERROR(VLOOKUP(B937,Оп17_BYN→USD!$C$3:$C$19,1,0)),"Нет","Да")</f>
        <v>Нет</v>
      </c>
      <c r="D937" s="54">
        <f t="shared" si="28"/>
        <v>365</v>
      </c>
      <c r="E937" s="55">
        <f>('Все выпуски'!$D$4*'Все выпуски'!$D$8)*((VLOOKUP(IF(C937="Нет",VLOOKUP(A937,Оп17_BYN→USD!$A$2:$C$19,3,0),VLOOKUP((A937-1),Оп17_BYN→USD!$A$2:$C$19,3,0)),$B$2:$G$1505,5,0)-VLOOKUP(B937,$B$2:$G$1505,5,0))/365+(VLOOKUP(IF(C937="Нет",VLOOKUP(A937,Оп17_BYN→USD!$A$2:$C$19,3,0),VLOOKUP((A937-1),Оп17_BYN→USD!$A$2:$C$19,3,0)),$B$2:$G$1505,6,0)-VLOOKUP(B937,$B$2:$G$1505,6,0))/366)</f>
        <v>3.2081101023387122</v>
      </c>
      <c r="F937" s="54">
        <f>COUNTIF(D938:$D$1505,365)</f>
        <v>568</v>
      </c>
      <c r="G937" s="54">
        <f>COUNTIF(D938:$D$1505,366)</f>
        <v>0</v>
      </c>
      <c r="H937" s="50"/>
    </row>
    <row r="938" spans="1:8" x14ac:dyDescent="0.25">
      <c r="A938" s="54">
        <f>COUNTIF($C$3:C938,"Да")</f>
        <v>10</v>
      </c>
      <c r="B938" s="53">
        <f t="shared" si="29"/>
        <v>46039</v>
      </c>
      <c r="C938" s="53" t="str">
        <f>IF(ISERROR(VLOOKUP(B938,Оп17_BYN→USD!$C$3:$C$19,1,0)),"Нет","Да")</f>
        <v>Нет</v>
      </c>
      <c r="D938" s="54">
        <f t="shared" si="28"/>
        <v>365</v>
      </c>
      <c r="E938" s="55">
        <f>('Все выпуски'!$D$4*'Все выпуски'!$D$8)*((VLOOKUP(IF(C938="Нет",VLOOKUP(A938,Оп17_BYN→USD!$A$2:$C$19,3,0),VLOOKUP((A938-1),Оп17_BYN→USD!$A$2:$C$19,3,0)),$B$2:$G$1505,5,0)-VLOOKUP(B938,$B$2:$G$1505,5,0))/365+(VLOOKUP(IF(C938="Нет",VLOOKUP(A938,Оп17_BYN→USD!$A$2:$C$19,3,0),VLOOKUP((A938-1),Оп17_BYN→USD!$A$2:$C$19,3,0)),$B$2:$G$1505,6,0)-VLOOKUP(B938,$B$2:$G$1505,6,0))/366)</f>
        <v>3.2539402466578369</v>
      </c>
      <c r="F938" s="54">
        <f>COUNTIF(D939:$D$1505,365)</f>
        <v>567</v>
      </c>
      <c r="G938" s="54">
        <f>COUNTIF(D939:$D$1505,366)</f>
        <v>0</v>
      </c>
      <c r="H938" s="50"/>
    </row>
    <row r="939" spans="1:8" x14ac:dyDescent="0.25">
      <c r="A939" s="54">
        <f>COUNTIF($C$3:C939,"Да")</f>
        <v>10</v>
      </c>
      <c r="B939" s="53">
        <f t="shared" si="29"/>
        <v>46040</v>
      </c>
      <c r="C939" s="53" t="str">
        <f>IF(ISERROR(VLOOKUP(B939,Оп17_BYN→USD!$C$3:$C$19,1,0)),"Нет","Да")</f>
        <v>Нет</v>
      </c>
      <c r="D939" s="54">
        <f t="shared" si="28"/>
        <v>365</v>
      </c>
      <c r="E939" s="55">
        <f>('Все выпуски'!$D$4*'Все выпуски'!$D$8)*((VLOOKUP(IF(C939="Нет",VLOOKUP(A939,Оп17_BYN→USD!$A$2:$C$19,3,0),VLOOKUP((A939-1),Оп17_BYN→USD!$A$2:$C$19,3,0)),$B$2:$G$1505,5,0)-VLOOKUP(B939,$B$2:$G$1505,5,0))/365+(VLOOKUP(IF(C939="Нет",VLOOKUP(A939,Оп17_BYN→USD!$A$2:$C$19,3,0),VLOOKUP((A939-1),Оп17_BYN→USD!$A$2:$C$19,3,0)),$B$2:$G$1505,6,0)-VLOOKUP(B939,$B$2:$G$1505,6,0))/366)</f>
        <v>3.2997703909769611</v>
      </c>
      <c r="F939" s="54">
        <f>COUNTIF(D940:$D$1505,365)</f>
        <v>566</v>
      </c>
      <c r="G939" s="54">
        <f>COUNTIF(D940:$D$1505,366)</f>
        <v>0</v>
      </c>
      <c r="H939" s="50"/>
    </row>
    <row r="940" spans="1:8" x14ac:dyDescent="0.25">
      <c r="A940" s="54">
        <f>COUNTIF($C$3:C940,"Да")</f>
        <v>10</v>
      </c>
      <c r="B940" s="53">
        <f t="shared" si="29"/>
        <v>46041</v>
      </c>
      <c r="C940" s="53" t="str">
        <f>IF(ISERROR(VLOOKUP(B940,Оп17_BYN→USD!$C$3:$C$19,1,0)),"Нет","Да")</f>
        <v>Нет</v>
      </c>
      <c r="D940" s="54">
        <f t="shared" si="28"/>
        <v>365</v>
      </c>
      <c r="E940" s="55">
        <f>('Все выпуски'!$D$4*'Все выпуски'!$D$8)*((VLOOKUP(IF(C940="Нет",VLOOKUP(A940,Оп17_BYN→USD!$A$2:$C$19,3,0),VLOOKUP((A940-1),Оп17_BYN→USD!$A$2:$C$19,3,0)),$B$2:$G$1505,5,0)-VLOOKUP(B940,$B$2:$G$1505,5,0))/365+(VLOOKUP(IF(C940="Нет",VLOOKUP(A940,Оп17_BYN→USD!$A$2:$C$19,3,0),VLOOKUP((A940-1),Оп17_BYN→USD!$A$2:$C$19,3,0)),$B$2:$G$1505,6,0)-VLOOKUP(B940,$B$2:$G$1505,6,0))/366)</f>
        <v>3.3456005352960858</v>
      </c>
      <c r="F940" s="54">
        <f>COUNTIF(D941:$D$1505,365)</f>
        <v>565</v>
      </c>
      <c r="G940" s="54">
        <f>COUNTIF(D941:$D$1505,366)</f>
        <v>0</v>
      </c>
      <c r="H940" s="50"/>
    </row>
    <row r="941" spans="1:8" x14ac:dyDescent="0.25">
      <c r="A941" s="54">
        <f>COUNTIF($C$3:C941,"Да")</f>
        <v>10</v>
      </c>
      <c r="B941" s="53">
        <f t="shared" si="29"/>
        <v>46042</v>
      </c>
      <c r="C941" s="53" t="str">
        <f>IF(ISERROR(VLOOKUP(B941,Оп17_BYN→USD!$C$3:$C$19,1,0)),"Нет","Да")</f>
        <v>Нет</v>
      </c>
      <c r="D941" s="54">
        <f t="shared" si="28"/>
        <v>365</v>
      </c>
      <c r="E941" s="55">
        <f>('Все выпуски'!$D$4*'Все выпуски'!$D$8)*((VLOOKUP(IF(C941="Нет",VLOOKUP(A941,Оп17_BYN→USD!$A$2:$C$19,3,0),VLOOKUP((A941-1),Оп17_BYN→USD!$A$2:$C$19,3,0)),$B$2:$G$1505,5,0)-VLOOKUP(B941,$B$2:$G$1505,5,0))/365+(VLOOKUP(IF(C941="Нет",VLOOKUP(A941,Оп17_BYN→USD!$A$2:$C$19,3,0),VLOOKUP((A941-1),Оп17_BYN→USD!$A$2:$C$19,3,0)),$B$2:$G$1505,6,0)-VLOOKUP(B941,$B$2:$G$1505,6,0))/366)</f>
        <v>3.3914306796152101</v>
      </c>
      <c r="F941" s="54">
        <f>COUNTIF(D942:$D$1505,365)</f>
        <v>564</v>
      </c>
      <c r="G941" s="54">
        <f>COUNTIF(D942:$D$1505,366)</f>
        <v>0</v>
      </c>
      <c r="H941" s="50"/>
    </row>
    <row r="942" spans="1:8" x14ac:dyDescent="0.25">
      <c r="A942" s="54">
        <f>COUNTIF($C$3:C942,"Да")</f>
        <v>10</v>
      </c>
      <c r="B942" s="53">
        <f t="shared" si="29"/>
        <v>46043</v>
      </c>
      <c r="C942" s="53" t="str">
        <f>IF(ISERROR(VLOOKUP(B942,Оп17_BYN→USD!$C$3:$C$19,1,0)),"Нет","Да")</f>
        <v>Нет</v>
      </c>
      <c r="D942" s="54">
        <f t="shared" si="28"/>
        <v>365</v>
      </c>
      <c r="E942" s="55">
        <f>('Все выпуски'!$D$4*'Все выпуски'!$D$8)*((VLOOKUP(IF(C942="Нет",VLOOKUP(A942,Оп17_BYN→USD!$A$2:$C$19,3,0),VLOOKUP((A942-1),Оп17_BYN→USD!$A$2:$C$19,3,0)),$B$2:$G$1505,5,0)-VLOOKUP(B942,$B$2:$G$1505,5,0))/365+(VLOOKUP(IF(C942="Нет",VLOOKUP(A942,Оп17_BYN→USD!$A$2:$C$19,3,0),VLOOKUP((A942-1),Оп17_BYN→USD!$A$2:$C$19,3,0)),$B$2:$G$1505,6,0)-VLOOKUP(B942,$B$2:$G$1505,6,0))/366)</f>
        <v>3.4372608239343347</v>
      </c>
      <c r="F942" s="54">
        <f>COUNTIF(D943:$D$1505,365)</f>
        <v>563</v>
      </c>
      <c r="G942" s="54">
        <f>COUNTIF(D943:$D$1505,366)</f>
        <v>0</v>
      </c>
      <c r="H942" s="50"/>
    </row>
    <row r="943" spans="1:8" x14ac:dyDescent="0.25">
      <c r="A943" s="54">
        <f>COUNTIF($C$3:C943,"Да")</f>
        <v>10</v>
      </c>
      <c r="B943" s="53">
        <f t="shared" si="29"/>
        <v>46044</v>
      </c>
      <c r="C943" s="53" t="str">
        <f>IF(ISERROR(VLOOKUP(B943,Оп17_BYN→USD!$C$3:$C$19,1,0)),"Нет","Да")</f>
        <v>Нет</v>
      </c>
      <c r="D943" s="54">
        <f t="shared" si="28"/>
        <v>365</v>
      </c>
      <c r="E943" s="55">
        <f>('Все выпуски'!$D$4*'Все выпуски'!$D$8)*((VLOOKUP(IF(C943="Нет",VLOOKUP(A943,Оп17_BYN→USD!$A$2:$C$19,3,0),VLOOKUP((A943-1),Оп17_BYN→USD!$A$2:$C$19,3,0)),$B$2:$G$1505,5,0)-VLOOKUP(B943,$B$2:$G$1505,5,0))/365+(VLOOKUP(IF(C943="Нет",VLOOKUP(A943,Оп17_BYN→USD!$A$2:$C$19,3,0),VLOOKUP((A943-1),Оп17_BYN→USD!$A$2:$C$19,3,0)),$B$2:$G$1505,6,0)-VLOOKUP(B943,$B$2:$G$1505,6,0))/366)</f>
        <v>3.4830909682534594</v>
      </c>
      <c r="F943" s="54">
        <f>COUNTIF(D944:$D$1505,365)</f>
        <v>562</v>
      </c>
      <c r="G943" s="54">
        <f>COUNTIF(D944:$D$1505,366)</f>
        <v>0</v>
      </c>
      <c r="H943" s="50"/>
    </row>
    <row r="944" spans="1:8" x14ac:dyDescent="0.25">
      <c r="A944" s="54">
        <f>COUNTIF($C$3:C944,"Да")</f>
        <v>10</v>
      </c>
      <c r="B944" s="53">
        <f t="shared" si="29"/>
        <v>46045</v>
      </c>
      <c r="C944" s="53" t="str">
        <f>IF(ISERROR(VLOOKUP(B944,Оп17_BYN→USD!$C$3:$C$19,1,0)),"Нет","Да")</f>
        <v>Нет</v>
      </c>
      <c r="D944" s="54">
        <f t="shared" si="28"/>
        <v>365</v>
      </c>
      <c r="E944" s="55">
        <f>('Все выпуски'!$D$4*'Все выпуски'!$D$8)*((VLOOKUP(IF(C944="Нет",VLOOKUP(A944,Оп17_BYN→USD!$A$2:$C$19,3,0),VLOOKUP((A944-1),Оп17_BYN→USD!$A$2:$C$19,3,0)),$B$2:$G$1505,5,0)-VLOOKUP(B944,$B$2:$G$1505,5,0))/365+(VLOOKUP(IF(C944="Нет",VLOOKUP(A944,Оп17_BYN→USD!$A$2:$C$19,3,0),VLOOKUP((A944-1),Оп17_BYN→USD!$A$2:$C$19,3,0)),$B$2:$G$1505,6,0)-VLOOKUP(B944,$B$2:$G$1505,6,0))/366)</f>
        <v>3.5289211125725837</v>
      </c>
      <c r="F944" s="54">
        <f>COUNTIF(D945:$D$1505,365)</f>
        <v>561</v>
      </c>
      <c r="G944" s="54">
        <f>COUNTIF(D945:$D$1505,366)</f>
        <v>0</v>
      </c>
      <c r="H944" s="50"/>
    </row>
    <row r="945" spans="1:8" x14ac:dyDescent="0.25">
      <c r="A945" s="54">
        <f>COUNTIF($C$3:C945,"Да")</f>
        <v>10</v>
      </c>
      <c r="B945" s="53">
        <f t="shared" si="29"/>
        <v>46046</v>
      </c>
      <c r="C945" s="53" t="str">
        <f>IF(ISERROR(VLOOKUP(B945,Оп17_BYN→USD!$C$3:$C$19,1,0)),"Нет","Да")</f>
        <v>Нет</v>
      </c>
      <c r="D945" s="54">
        <f t="shared" si="28"/>
        <v>365</v>
      </c>
      <c r="E945" s="55">
        <f>('Все выпуски'!$D$4*'Все выпуски'!$D$8)*((VLOOKUP(IF(C945="Нет",VLOOKUP(A945,Оп17_BYN→USD!$A$2:$C$19,3,0),VLOOKUP((A945-1),Оп17_BYN→USD!$A$2:$C$19,3,0)),$B$2:$G$1505,5,0)-VLOOKUP(B945,$B$2:$G$1505,5,0))/365+(VLOOKUP(IF(C945="Нет",VLOOKUP(A945,Оп17_BYN→USD!$A$2:$C$19,3,0),VLOOKUP((A945-1),Оп17_BYN→USD!$A$2:$C$19,3,0)),$B$2:$G$1505,6,0)-VLOOKUP(B945,$B$2:$G$1505,6,0))/366)</f>
        <v>3.5747512568917084</v>
      </c>
      <c r="F945" s="54">
        <f>COUNTIF(D946:$D$1505,365)</f>
        <v>560</v>
      </c>
      <c r="G945" s="54">
        <f>COUNTIF(D946:$D$1505,366)</f>
        <v>0</v>
      </c>
      <c r="H945" s="50"/>
    </row>
    <row r="946" spans="1:8" x14ac:dyDescent="0.25">
      <c r="A946" s="54">
        <f>COUNTIF($C$3:C946,"Да")</f>
        <v>10</v>
      </c>
      <c r="B946" s="53">
        <f t="shared" si="29"/>
        <v>46047</v>
      </c>
      <c r="C946" s="53" t="str">
        <f>IF(ISERROR(VLOOKUP(B946,Оп17_BYN→USD!$C$3:$C$19,1,0)),"Нет","Да")</f>
        <v>Нет</v>
      </c>
      <c r="D946" s="54">
        <f t="shared" si="28"/>
        <v>365</v>
      </c>
      <c r="E946" s="55">
        <f>('Все выпуски'!$D$4*'Все выпуски'!$D$8)*((VLOOKUP(IF(C946="Нет",VLOOKUP(A946,Оп17_BYN→USD!$A$2:$C$19,3,0),VLOOKUP((A946-1),Оп17_BYN→USD!$A$2:$C$19,3,0)),$B$2:$G$1505,5,0)-VLOOKUP(B946,$B$2:$G$1505,5,0))/365+(VLOOKUP(IF(C946="Нет",VLOOKUP(A946,Оп17_BYN→USD!$A$2:$C$19,3,0),VLOOKUP((A946-1),Оп17_BYN→USD!$A$2:$C$19,3,0)),$B$2:$G$1505,6,0)-VLOOKUP(B946,$B$2:$G$1505,6,0))/366)</f>
        <v>3.6205814012108326</v>
      </c>
      <c r="F946" s="54">
        <f>COUNTIF(D947:$D$1505,365)</f>
        <v>559</v>
      </c>
      <c r="G946" s="54">
        <f>COUNTIF(D947:$D$1505,366)</f>
        <v>0</v>
      </c>
      <c r="H946" s="50"/>
    </row>
    <row r="947" spans="1:8" x14ac:dyDescent="0.25">
      <c r="A947" s="54">
        <f>COUNTIF($C$3:C947,"Да")</f>
        <v>10</v>
      </c>
      <c r="B947" s="53">
        <f t="shared" si="29"/>
        <v>46048</v>
      </c>
      <c r="C947" s="53" t="str">
        <f>IF(ISERROR(VLOOKUP(B947,Оп17_BYN→USD!$C$3:$C$19,1,0)),"Нет","Да")</f>
        <v>Нет</v>
      </c>
      <c r="D947" s="54">
        <f t="shared" si="28"/>
        <v>365</v>
      </c>
      <c r="E947" s="55">
        <f>('Все выпуски'!$D$4*'Все выпуски'!$D$8)*((VLOOKUP(IF(C947="Нет",VLOOKUP(A947,Оп17_BYN→USD!$A$2:$C$19,3,0),VLOOKUP((A947-1),Оп17_BYN→USD!$A$2:$C$19,3,0)),$B$2:$G$1505,5,0)-VLOOKUP(B947,$B$2:$G$1505,5,0))/365+(VLOOKUP(IF(C947="Нет",VLOOKUP(A947,Оп17_BYN→USD!$A$2:$C$19,3,0),VLOOKUP((A947-1),Оп17_BYN→USD!$A$2:$C$19,3,0)),$B$2:$G$1505,6,0)-VLOOKUP(B947,$B$2:$G$1505,6,0))/366)</f>
        <v>3.6664115455299569</v>
      </c>
      <c r="F947" s="54">
        <f>COUNTIF(D948:$D$1505,365)</f>
        <v>558</v>
      </c>
      <c r="G947" s="54">
        <f>COUNTIF(D948:$D$1505,366)</f>
        <v>0</v>
      </c>
      <c r="H947" s="50"/>
    </row>
    <row r="948" spans="1:8" x14ac:dyDescent="0.25">
      <c r="A948" s="54">
        <f>COUNTIF($C$3:C948,"Да")</f>
        <v>10</v>
      </c>
      <c r="B948" s="53">
        <f t="shared" si="29"/>
        <v>46049</v>
      </c>
      <c r="C948" s="53" t="str">
        <f>IF(ISERROR(VLOOKUP(B948,Оп17_BYN→USD!$C$3:$C$19,1,0)),"Нет","Да")</f>
        <v>Нет</v>
      </c>
      <c r="D948" s="54">
        <f t="shared" si="28"/>
        <v>365</v>
      </c>
      <c r="E948" s="55">
        <f>('Все выпуски'!$D$4*'Все выпуски'!$D$8)*((VLOOKUP(IF(C948="Нет",VLOOKUP(A948,Оп17_BYN→USD!$A$2:$C$19,3,0),VLOOKUP((A948-1),Оп17_BYN→USD!$A$2:$C$19,3,0)),$B$2:$G$1505,5,0)-VLOOKUP(B948,$B$2:$G$1505,5,0))/365+(VLOOKUP(IF(C948="Нет",VLOOKUP(A948,Оп17_BYN→USD!$A$2:$C$19,3,0),VLOOKUP((A948-1),Оп17_BYN→USD!$A$2:$C$19,3,0)),$B$2:$G$1505,6,0)-VLOOKUP(B948,$B$2:$G$1505,6,0))/366)</f>
        <v>3.7122416898490815</v>
      </c>
      <c r="F948" s="54">
        <f>COUNTIF(D949:$D$1505,365)</f>
        <v>557</v>
      </c>
      <c r="G948" s="54">
        <f>COUNTIF(D949:$D$1505,366)</f>
        <v>0</v>
      </c>
      <c r="H948" s="50"/>
    </row>
    <row r="949" spans="1:8" x14ac:dyDescent="0.25">
      <c r="A949" s="54">
        <f>COUNTIF($C$3:C949,"Да")</f>
        <v>10</v>
      </c>
      <c r="B949" s="53">
        <f t="shared" si="29"/>
        <v>46050</v>
      </c>
      <c r="C949" s="53" t="str">
        <f>IF(ISERROR(VLOOKUP(B949,Оп17_BYN→USD!$C$3:$C$19,1,0)),"Нет","Да")</f>
        <v>Нет</v>
      </c>
      <c r="D949" s="54">
        <f t="shared" si="28"/>
        <v>365</v>
      </c>
      <c r="E949" s="55">
        <f>('Все выпуски'!$D$4*'Все выпуски'!$D$8)*((VLOOKUP(IF(C949="Нет",VLOOKUP(A949,Оп17_BYN→USD!$A$2:$C$19,3,0),VLOOKUP((A949-1),Оп17_BYN→USD!$A$2:$C$19,3,0)),$B$2:$G$1505,5,0)-VLOOKUP(B949,$B$2:$G$1505,5,0))/365+(VLOOKUP(IF(C949="Нет",VLOOKUP(A949,Оп17_BYN→USD!$A$2:$C$19,3,0),VLOOKUP((A949-1),Оп17_BYN→USD!$A$2:$C$19,3,0)),$B$2:$G$1505,6,0)-VLOOKUP(B949,$B$2:$G$1505,6,0))/366)</f>
        <v>3.7580718341682058</v>
      </c>
      <c r="F949" s="54">
        <f>COUNTIF(D950:$D$1505,365)</f>
        <v>556</v>
      </c>
      <c r="G949" s="54">
        <f>COUNTIF(D950:$D$1505,366)</f>
        <v>0</v>
      </c>
      <c r="H949" s="50"/>
    </row>
    <row r="950" spans="1:8" x14ac:dyDescent="0.25">
      <c r="A950" s="54">
        <f>COUNTIF($C$3:C950,"Да")</f>
        <v>10</v>
      </c>
      <c r="B950" s="53">
        <f t="shared" si="29"/>
        <v>46051</v>
      </c>
      <c r="C950" s="53" t="str">
        <f>IF(ISERROR(VLOOKUP(B950,Оп17_BYN→USD!$C$3:$C$19,1,0)),"Нет","Да")</f>
        <v>Нет</v>
      </c>
      <c r="D950" s="54">
        <f t="shared" si="28"/>
        <v>365</v>
      </c>
      <c r="E950" s="55">
        <f>('Все выпуски'!$D$4*'Все выпуски'!$D$8)*((VLOOKUP(IF(C950="Нет",VLOOKUP(A950,Оп17_BYN→USD!$A$2:$C$19,3,0),VLOOKUP((A950-1),Оп17_BYN→USD!$A$2:$C$19,3,0)),$B$2:$G$1505,5,0)-VLOOKUP(B950,$B$2:$G$1505,5,0))/365+(VLOOKUP(IF(C950="Нет",VLOOKUP(A950,Оп17_BYN→USD!$A$2:$C$19,3,0),VLOOKUP((A950-1),Оп17_BYN→USD!$A$2:$C$19,3,0)),$B$2:$G$1505,6,0)-VLOOKUP(B950,$B$2:$G$1505,6,0))/366)</f>
        <v>3.8039019784873305</v>
      </c>
      <c r="F950" s="54">
        <f>COUNTIF(D951:$D$1505,365)</f>
        <v>555</v>
      </c>
      <c r="G950" s="54">
        <f>COUNTIF(D951:$D$1505,366)</f>
        <v>0</v>
      </c>
      <c r="H950" s="50"/>
    </row>
    <row r="951" spans="1:8" x14ac:dyDescent="0.25">
      <c r="A951" s="54">
        <f>COUNTIF($C$3:C951,"Да")</f>
        <v>10</v>
      </c>
      <c r="B951" s="53">
        <f t="shared" si="29"/>
        <v>46052</v>
      </c>
      <c r="C951" s="53" t="str">
        <f>IF(ISERROR(VLOOKUP(B951,Оп17_BYN→USD!$C$3:$C$19,1,0)),"Нет","Да")</f>
        <v>Нет</v>
      </c>
      <c r="D951" s="54">
        <f t="shared" si="28"/>
        <v>365</v>
      </c>
      <c r="E951" s="55">
        <f>('Все выпуски'!$D$4*'Все выпуски'!$D$8)*((VLOOKUP(IF(C951="Нет",VLOOKUP(A951,Оп17_BYN→USD!$A$2:$C$19,3,0),VLOOKUP((A951-1),Оп17_BYN→USD!$A$2:$C$19,3,0)),$B$2:$G$1505,5,0)-VLOOKUP(B951,$B$2:$G$1505,5,0))/365+(VLOOKUP(IF(C951="Нет",VLOOKUP(A951,Оп17_BYN→USD!$A$2:$C$19,3,0),VLOOKUP((A951-1),Оп17_BYN→USD!$A$2:$C$19,3,0)),$B$2:$G$1505,6,0)-VLOOKUP(B951,$B$2:$G$1505,6,0))/366)</f>
        <v>3.8497321228064547</v>
      </c>
      <c r="F951" s="54">
        <f>COUNTIF(D952:$D$1505,365)</f>
        <v>554</v>
      </c>
      <c r="G951" s="54">
        <f>COUNTIF(D952:$D$1505,366)</f>
        <v>0</v>
      </c>
      <c r="H951" s="50"/>
    </row>
    <row r="952" spans="1:8" x14ac:dyDescent="0.25">
      <c r="A952" s="54">
        <f>COUNTIF($C$3:C952,"Да")</f>
        <v>10</v>
      </c>
      <c r="B952" s="53">
        <f t="shared" si="29"/>
        <v>46053</v>
      </c>
      <c r="C952" s="53" t="str">
        <f>IF(ISERROR(VLOOKUP(B952,Оп17_BYN→USD!$C$3:$C$19,1,0)),"Нет","Да")</f>
        <v>Нет</v>
      </c>
      <c r="D952" s="54">
        <f t="shared" si="28"/>
        <v>365</v>
      </c>
      <c r="E952" s="55">
        <f>('Все выпуски'!$D$4*'Все выпуски'!$D$8)*((VLOOKUP(IF(C952="Нет",VLOOKUP(A952,Оп17_BYN→USD!$A$2:$C$19,3,0),VLOOKUP((A952-1),Оп17_BYN→USD!$A$2:$C$19,3,0)),$B$2:$G$1505,5,0)-VLOOKUP(B952,$B$2:$G$1505,5,0))/365+(VLOOKUP(IF(C952="Нет",VLOOKUP(A952,Оп17_BYN→USD!$A$2:$C$19,3,0),VLOOKUP((A952-1),Оп17_BYN→USD!$A$2:$C$19,3,0)),$B$2:$G$1505,6,0)-VLOOKUP(B952,$B$2:$G$1505,6,0))/366)</f>
        <v>3.895562267125579</v>
      </c>
      <c r="F952" s="54">
        <f>COUNTIF(D953:$D$1505,365)</f>
        <v>553</v>
      </c>
      <c r="G952" s="54">
        <f>COUNTIF(D953:$D$1505,366)</f>
        <v>0</v>
      </c>
      <c r="H952" s="50"/>
    </row>
    <row r="953" spans="1:8" x14ac:dyDescent="0.25">
      <c r="A953" s="54">
        <f>COUNTIF($C$3:C953,"Да")</f>
        <v>10</v>
      </c>
      <c r="B953" s="53">
        <f t="shared" si="29"/>
        <v>46054</v>
      </c>
      <c r="C953" s="53" t="str">
        <f>IF(ISERROR(VLOOKUP(B953,Оп17_BYN→USD!$C$3:$C$19,1,0)),"Нет","Да")</f>
        <v>Нет</v>
      </c>
      <c r="D953" s="54">
        <f t="shared" si="28"/>
        <v>365</v>
      </c>
      <c r="E953" s="55">
        <f>('Все выпуски'!$D$4*'Все выпуски'!$D$8)*((VLOOKUP(IF(C953="Нет",VLOOKUP(A953,Оп17_BYN→USD!$A$2:$C$19,3,0),VLOOKUP((A953-1),Оп17_BYN→USD!$A$2:$C$19,3,0)),$B$2:$G$1505,5,0)-VLOOKUP(B953,$B$2:$G$1505,5,0))/365+(VLOOKUP(IF(C953="Нет",VLOOKUP(A953,Оп17_BYN→USD!$A$2:$C$19,3,0),VLOOKUP((A953-1),Оп17_BYN→USD!$A$2:$C$19,3,0)),$B$2:$G$1505,6,0)-VLOOKUP(B953,$B$2:$G$1505,6,0))/366)</f>
        <v>3.9413924114447041</v>
      </c>
      <c r="F953" s="54">
        <f>COUNTIF(D954:$D$1505,365)</f>
        <v>552</v>
      </c>
      <c r="G953" s="54">
        <f>COUNTIF(D954:$D$1505,366)</f>
        <v>0</v>
      </c>
      <c r="H953" s="50"/>
    </row>
    <row r="954" spans="1:8" x14ac:dyDescent="0.25">
      <c r="A954" s="54">
        <f>COUNTIF($C$3:C954,"Да")</f>
        <v>10</v>
      </c>
      <c r="B954" s="53">
        <f t="shared" si="29"/>
        <v>46055</v>
      </c>
      <c r="C954" s="53" t="str">
        <f>IF(ISERROR(VLOOKUP(B954,Оп17_BYN→USD!$C$3:$C$19,1,0)),"Нет","Да")</f>
        <v>Нет</v>
      </c>
      <c r="D954" s="54">
        <f t="shared" si="28"/>
        <v>365</v>
      </c>
      <c r="E954" s="55">
        <f>('Все выпуски'!$D$4*'Все выпуски'!$D$8)*((VLOOKUP(IF(C954="Нет",VLOOKUP(A954,Оп17_BYN→USD!$A$2:$C$19,3,0),VLOOKUP((A954-1),Оп17_BYN→USD!$A$2:$C$19,3,0)),$B$2:$G$1505,5,0)-VLOOKUP(B954,$B$2:$G$1505,5,0))/365+(VLOOKUP(IF(C954="Нет",VLOOKUP(A954,Оп17_BYN→USD!$A$2:$C$19,3,0),VLOOKUP((A954-1),Оп17_BYN→USD!$A$2:$C$19,3,0)),$B$2:$G$1505,6,0)-VLOOKUP(B954,$B$2:$G$1505,6,0))/366)</f>
        <v>3.9872225557638283</v>
      </c>
      <c r="F954" s="54">
        <f>COUNTIF(D955:$D$1505,365)</f>
        <v>551</v>
      </c>
      <c r="G954" s="54">
        <f>COUNTIF(D955:$D$1505,366)</f>
        <v>0</v>
      </c>
      <c r="H954" s="50"/>
    </row>
    <row r="955" spans="1:8" x14ac:dyDescent="0.25">
      <c r="A955" s="54">
        <f>COUNTIF($C$3:C955,"Да")</f>
        <v>10</v>
      </c>
      <c r="B955" s="53">
        <f t="shared" si="29"/>
        <v>46056</v>
      </c>
      <c r="C955" s="53" t="str">
        <f>IF(ISERROR(VLOOKUP(B955,Оп17_BYN→USD!$C$3:$C$19,1,0)),"Нет","Да")</f>
        <v>Нет</v>
      </c>
      <c r="D955" s="54">
        <f t="shared" si="28"/>
        <v>365</v>
      </c>
      <c r="E955" s="55">
        <f>('Все выпуски'!$D$4*'Все выпуски'!$D$8)*((VLOOKUP(IF(C955="Нет",VLOOKUP(A955,Оп17_BYN→USD!$A$2:$C$19,3,0),VLOOKUP((A955-1),Оп17_BYN→USD!$A$2:$C$19,3,0)),$B$2:$G$1505,5,0)-VLOOKUP(B955,$B$2:$G$1505,5,0))/365+(VLOOKUP(IF(C955="Нет",VLOOKUP(A955,Оп17_BYN→USD!$A$2:$C$19,3,0),VLOOKUP((A955-1),Оп17_BYN→USD!$A$2:$C$19,3,0)),$B$2:$G$1505,6,0)-VLOOKUP(B955,$B$2:$G$1505,6,0))/366)</f>
        <v>4.033052700082953</v>
      </c>
      <c r="F955" s="54">
        <f>COUNTIF(D956:$D$1505,365)</f>
        <v>550</v>
      </c>
      <c r="G955" s="54">
        <f>COUNTIF(D956:$D$1505,366)</f>
        <v>0</v>
      </c>
      <c r="H955" s="50"/>
    </row>
    <row r="956" spans="1:8" x14ac:dyDescent="0.25">
      <c r="A956" s="54">
        <f>COUNTIF($C$3:C956,"Да")</f>
        <v>10</v>
      </c>
      <c r="B956" s="53">
        <f t="shared" si="29"/>
        <v>46057</v>
      </c>
      <c r="C956" s="53" t="str">
        <f>IF(ISERROR(VLOOKUP(B956,Оп17_BYN→USD!$C$3:$C$19,1,0)),"Нет","Да")</f>
        <v>Нет</v>
      </c>
      <c r="D956" s="54">
        <f t="shared" si="28"/>
        <v>365</v>
      </c>
      <c r="E956" s="55">
        <f>('Все выпуски'!$D$4*'Все выпуски'!$D$8)*((VLOOKUP(IF(C956="Нет",VLOOKUP(A956,Оп17_BYN→USD!$A$2:$C$19,3,0),VLOOKUP((A956-1),Оп17_BYN→USD!$A$2:$C$19,3,0)),$B$2:$G$1505,5,0)-VLOOKUP(B956,$B$2:$G$1505,5,0))/365+(VLOOKUP(IF(C956="Нет",VLOOKUP(A956,Оп17_BYN→USD!$A$2:$C$19,3,0),VLOOKUP((A956-1),Оп17_BYN→USD!$A$2:$C$19,3,0)),$B$2:$G$1505,6,0)-VLOOKUP(B956,$B$2:$G$1505,6,0))/366)</f>
        <v>4.0788828444020773</v>
      </c>
      <c r="F956" s="54">
        <f>COUNTIF(D957:$D$1505,365)</f>
        <v>549</v>
      </c>
      <c r="G956" s="54">
        <f>COUNTIF(D957:$D$1505,366)</f>
        <v>0</v>
      </c>
      <c r="H956" s="50"/>
    </row>
    <row r="957" spans="1:8" x14ac:dyDescent="0.25">
      <c r="A957" s="54">
        <f>COUNTIF($C$3:C957,"Да")</f>
        <v>10</v>
      </c>
      <c r="B957" s="53">
        <f t="shared" si="29"/>
        <v>46058</v>
      </c>
      <c r="C957" s="53" t="str">
        <f>IF(ISERROR(VLOOKUP(B957,Оп17_BYN→USD!$C$3:$C$19,1,0)),"Нет","Да")</f>
        <v>Нет</v>
      </c>
      <c r="D957" s="54">
        <f t="shared" si="28"/>
        <v>365</v>
      </c>
      <c r="E957" s="55">
        <f>('Все выпуски'!$D$4*'Все выпуски'!$D$8)*((VLOOKUP(IF(C957="Нет",VLOOKUP(A957,Оп17_BYN→USD!$A$2:$C$19,3,0),VLOOKUP((A957-1),Оп17_BYN→USD!$A$2:$C$19,3,0)),$B$2:$G$1505,5,0)-VLOOKUP(B957,$B$2:$G$1505,5,0))/365+(VLOOKUP(IF(C957="Нет",VLOOKUP(A957,Оп17_BYN→USD!$A$2:$C$19,3,0),VLOOKUP((A957-1),Оп17_BYN→USD!$A$2:$C$19,3,0)),$B$2:$G$1505,6,0)-VLOOKUP(B957,$B$2:$G$1505,6,0))/366)</f>
        <v>4.1247129887212015</v>
      </c>
      <c r="F957" s="54">
        <f>COUNTIF(D958:$D$1505,365)</f>
        <v>548</v>
      </c>
      <c r="G957" s="54">
        <f>COUNTIF(D958:$D$1505,366)</f>
        <v>0</v>
      </c>
      <c r="H957" s="50"/>
    </row>
    <row r="958" spans="1:8" x14ac:dyDescent="0.25">
      <c r="A958" s="54">
        <f>COUNTIF($C$3:C958,"Да")</f>
        <v>10</v>
      </c>
      <c r="B958" s="53">
        <f t="shared" si="29"/>
        <v>46059</v>
      </c>
      <c r="C958" s="53" t="str">
        <f>IF(ISERROR(VLOOKUP(B958,Оп17_BYN→USD!$C$3:$C$19,1,0)),"Нет","Да")</f>
        <v>Нет</v>
      </c>
      <c r="D958" s="54">
        <f t="shared" si="28"/>
        <v>365</v>
      </c>
      <c r="E958" s="55">
        <f>('Все выпуски'!$D$4*'Все выпуски'!$D$8)*((VLOOKUP(IF(C958="Нет",VLOOKUP(A958,Оп17_BYN→USD!$A$2:$C$19,3,0),VLOOKUP((A958-1),Оп17_BYN→USD!$A$2:$C$19,3,0)),$B$2:$G$1505,5,0)-VLOOKUP(B958,$B$2:$G$1505,5,0))/365+(VLOOKUP(IF(C958="Нет",VLOOKUP(A958,Оп17_BYN→USD!$A$2:$C$19,3,0),VLOOKUP((A958-1),Оп17_BYN→USD!$A$2:$C$19,3,0)),$B$2:$G$1505,6,0)-VLOOKUP(B958,$B$2:$G$1505,6,0))/366)</f>
        <v>4.1705431330403258</v>
      </c>
      <c r="F958" s="54">
        <f>COUNTIF(D959:$D$1505,365)</f>
        <v>547</v>
      </c>
      <c r="G958" s="54">
        <f>COUNTIF(D959:$D$1505,366)</f>
        <v>0</v>
      </c>
      <c r="H958" s="50"/>
    </row>
    <row r="959" spans="1:8" x14ac:dyDescent="0.25">
      <c r="A959" s="54">
        <f>COUNTIF($C$3:C959,"Да")</f>
        <v>11</v>
      </c>
      <c r="B959" s="53">
        <f t="shared" si="29"/>
        <v>46060</v>
      </c>
      <c r="C959" s="53" t="str">
        <f>IF(ISERROR(VLOOKUP(B959,Оп17_BYN→USD!$C$3:$C$19,1,0)),"Нет","Да")</f>
        <v>Да</v>
      </c>
      <c r="D959" s="54">
        <f t="shared" si="28"/>
        <v>365</v>
      </c>
      <c r="E959" s="55">
        <f>('Все выпуски'!$D$4*'Все выпуски'!$D$8)*((VLOOKUP(IF(C959="Нет",VLOOKUP(A959,Оп17_BYN→USD!$A$2:$C$19,3,0),VLOOKUP((A959-1),Оп17_BYN→USD!$A$2:$C$19,3,0)),$B$2:$G$1505,5,0)-VLOOKUP(B959,$B$2:$G$1505,5,0))/365+(VLOOKUP(IF(C959="Нет",VLOOKUP(A959,Оп17_BYN→USD!$A$2:$C$19,3,0),VLOOKUP((A959-1),Оп17_BYN→USD!$A$2:$C$19,3,0)),$B$2:$G$1505,6,0)-VLOOKUP(B959,$B$2:$G$1505,6,0))/366)</f>
        <v>4.2163732773594509</v>
      </c>
      <c r="F959" s="54">
        <f>COUNTIF(D960:$D$1505,365)</f>
        <v>546</v>
      </c>
      <c r="G959" s="54">
        <f>COUNTIF(D960:$D$1505,366)</f>
        <v>0</v>
      </c>
      <c r="H959" s="50"/>
    </row>
    <row r="960" spans="1:8" x14ac:dyDescent="0.25">
      <c r="A960" s="54">
        <f>COUNTIF($C$3:C960,"Да")</f>
        <v>11</v>
      </c>
      <c r="B960" s="53">
        <f t="shared" si="29"/>
        <v>46061</v>
      </c>
      <c r="C960" s="53" t="str">
        <f>IF(ISERROR(VLOOKUP(B960,Оп17_BYN→USD!$C$3:$C$19,1,0)),"Нет","Да")</f>
        <v>Нет</v>
      </c>
      <c r="D960" s="54">
        <f t="shared" si="28"/>
        <v>365</v>
      </c>
      <c r="E960" s="55">
        <f>('Все выпуски'!$D$4*'Все выпуски'!$D$8)*((VLOOKUP(IF(C960="Нет",VLOOKUP(A960,Оп17_BYN→USD!$A$2:$C$19,3,0),VLOOKUP((A960-1),Оп17_BYN→USD!$A$2:$C$19,3,0)),$B$2:$G$1505,5,0)-VLOOKUP(B960,$B$2:$G$1505,5,0))/365+(VLOOKUP(IF(C960="Нет",VLOOKUP(A960,Оп17_BYN→USD!$A$2:$C$19,3,0),VLOOKUP((A960-1),Оп17_BYN→USD!$A$2:$C$19,3,0)),$B$2:$G$1505,6,0)-VLOOKUP(B960,$B$2:$G$1505,6,0))/366)</f>
        <v>4.5830144319124466E-2</v>
      </c>
      <c r="F960" s="54">
        <f>COUNTIF(D961:$D$1505,365)</f>
        <v>545</v>
      </c>
      <c r="G960" s="54">
        <f>COUNTIF(D961:$D$1505,366)</f>
        <v>0</v>
      </c>
      <c r="H960" s="50"/>
    </row>
    <row r="961" spans="1:8" x14ac:dyDescent="0.25">
      <c r="A961" s="54">
        <f>COUNTIF($C$3:C961,"Да")</f>
        <v>11</v>
      </c>
      <c r="B961" s="53">
        <f t="shared" si="29"/>
        <v>46062</v>
      </c>
      <c r="C961" s="53" t="str">
        <f>IF(ISERROR(VLOOKUP(B961,Оп17_BYN→USD!$C$3:$C$19,1,0)),"Нет","Да")</f>
        <v>Нет</v>
      </c>
      <c r="D961" s="54">
        <f t="shared" si="28"/>
        <v>365</v>
      </c>
      <c r="E961" s="55">
        <f>('Все выпуски'!$D$4*'Все выпуски'!$D$8)*((VLOOKUP(IF(C961="Нет",VLOOKUP(A961,Оп17_BYN→USD!$A$2:$C$19,3,0),VLOOKUP((A961-1),Оп17_BYN→USD!$A$2:$C$19,3,0)),$B$2:$G$1505,5,0)-VLOOKUP(B961,$B$2:$G$1505,5,0))/365+(VLOOKUP(IF(C961="Нет",VLOOKUP(A961,Оп17_BYN→USD!$A$2:$C$19,3,0),VLOOKUP((A961-1),Оп17_BYN→USD!$A$2:$C$19,3,0)),$B$2:$G$1505,6,0)-VLOOKUP(B961,$B$2:$G$1505,6,0))/366)</f>
        <v>9.1660288638248932E-2</v>
      </c>
      <c r="F961" s="54">
        <f>COUNTIF(D962:$D$1505,365)</f>
        <v>544</v>
      </c>
      <c r="G961" s="54">
        <f>COUNTIF(D962:$D$1505,366)</f>
        <v>0</v>
      </c>
      <c r="H961" s="50"/>
    </row>
    <row r="962" spans="1:8" x14ac:dyDescent="0.25">
      <c r="A962" s="54">
        <f>COUNTIF($C$3:C962,"Да")</f>
        <v>11</v>
      </c>
      <c r="B962" s="53">
        <f t="shared" si="29"/>
        <v>46063</v>
      </c>
      <c r="C962" s="53" t="str">
        <f>IF(ISERROR(VLOOKUP(B962,Оп17_BYN→USD!$C$3:$C$19,1,0)),"Нет","Да")</f>
        <v>Нет</v>
      </c>
      <c r="D962" s="54">
        <f t="shared" si="28"/>
        <v>365</v>
      </c>
      <c r="E962" s="55">
        <f>('Все выпуски'!$D$4*'Все выпуски'!$D$8)*((VLOOKUP(IF(C962="Нет",VLOOKUP(A962,Оп17_BYN→USD!$A$2:$C$19,3,0),VLOOKUP((A962-1),Оп17_BYN→USD!$A$2:$C$19,3,0)),$B$2:$G$1505,5,0)-VLOOKUP(B962,$B$2:$G$1505,5,0))/365+(VLOOKUP(IF(C962="Нет",VLOOKUP(A962,Оп17_BYN→USD!$A$2:$C$19,3,0),VLOOKUP((A962-1),Оп17_BYN→USD!$A$2:$C$19,3,0)),$B$2:$G$1505,6,0)-VLOOKUP(B962,$B$2:$G$1505,6,0))/366)</f>
        <v>0.13749043295737337</v>
      </c>
      <c r="F962" s="54">
        <f>COUNTIF(D963:$D$1505,365)</f>
        <v>543</v>
      </c>
      <c r="G962" s="54">
        <f>COUNTIF(D963:$D$1505,366)</f>
        <v>0</v>
      </c>
      <c r="H962" s="50"/>
    </row>
    <row r="963" spans="1:8" x14ac:dyDescent="0.25">
      <c r="A963" s="54">
        <f>COUNTIF($C$3:C963,"Да")</f>
        <v>11</v>
      </c>
      <c r="B963" s="53">
        <f t="shared" si="29"/>
        <v>46064</v>
      </c>
      <c r="C963" s="53" t="str">
        <f>IF(ISERROR(VLOOKUP(B963,Оп17_BYN→USD!$C$3:$C$19,1,0)),"Нет","Да")</f>
        <v>Нет</v>
      </c>
      <c r="D963" s="54">
        <f t="shared" si="28"/>
        <v>365</v>
      </c>
      <c r="E963" s="55">
        <f>('Все выпуски'!$D$4*'Все выпуски'!$D$8)*((VLOOKUP(IF(C963="Нет",VLOOKUP(A963,Оп17_BYN→USD!$A$2:$C$19,3,0),VLOOKUP((A963-1),Оп17_BYN→USD!$A$2:$C$19,3,0)),$B$2:$G$1505,5,0)-VLOOKUP(B963,$B$2:$G$1505,5,0))/365+(VLOOKUP(IF(C963="Нет",VLOOKUP(A963,Оп17_BYN→USD!$A$2:$C$19,3,0),VLOOKUP((A963-1),Оп17_BYN→USD!$A$2:$C$19,3,0)),$B$2:$G$1505,6,0)-VLOOKUP(B963,$B$2:$G$1505,6,0))/366)</f>
        <v>0.18332057727649786</v>
      </c>
      <c r="F963" s="54">
        <f>COUNTIF(D964:$D$1505,365)</f>
        <v>542</v>
      </c>
      <c r="G963" s="54">
        <f>COUNTIF(D964:$D$1505,366)</f>
        <v>0</v>
      </c>
      <c r="H963" s="50"/>
    </row>
    <row r="964" spans="1:8" x14ac:dyDescent="0.25">
      <c r="A964" s="54">
        <f>COUNTIF($C$3:C964,"Да")</f>
        <v>11</v>
      </c>
      <c r="B964" s="53">
        <f t="shared" si="29"/>
        <v>46065</v>
      </c>
      <c r="C964" s="53" t="str">
        <f>IF(ISERROR(VLOOKUP(B964,Оп17_BYN→USD!$C$3:$C$19,1,0)),"Нет","Да")</f>
        <v>Нет</v>
      </c>
      <c r="D964" s="54">
        <f t="shared" ref="D964:D1027" si="30">IF(MOD(YEAR(B964),4)=0,366,365)</f>
        <v>365</v>
      </c>
      <c r="E964" s="55">
        <f>('Все выпуски'!$D$4*'Все выпуски'!$D$8)*((VLOOKUP(IF(C964="Нет",VLOOKUP(A964,Оп17_BYN→USD!$A$2:$C$19,3,0),VLOOKUP((A964-1),Оп17_BYN→USD!$A$2:$C$19,3,0)),$B$2:$G$1505,5,0)-VLOOKUP(B964,$B$2:$G$1505,5,0))/365+(VLOOKUP(IF(C964="Нет",VLOOKUP(A964,Оп17_BYN→USD!$A$2:$C$19,3,0),VLOOKUP((A964-1),Оп17_BYN→USD!$A$2:$C$19,3,0)),$B$2:$G$1505,6,0)-VLOOKUP(B964,$B$2:$G$1505,6,0))/366)</f>
        <v>0.2291507215956223</v>
      </c>
      <c r="F964" s="54">
        <f>COUNTIF(D965:$D$1505,365)</f>
        <v>541</v>
      </c>
      <c r="G964" s="54">
        <f>COUNTIF(D965:$D$1505,366)</f>
        <v>0</v>
      </c>
      <c r="H964" s="50"/>
    </row>
    <row r="965" spans="1:8" x14ac:dyDescent="0.25">
      <c r="A965" s="54">
        <f>COUNTIF($C$3:C965,"Да")</f>
        <v>11</v>
      </c>
      <c r="B965" s="53">
        <f t="shared" ref="B965:B1028" si="31">B964+1</f>
        <v>46066</v>
      </c>
      <c r="C965" s="53" t="str">
        <f>IF(ISERROR(VLOOKUP(B965,Оп17_BYN→USD!$C$3:$C$19,1,0)),"Нет","Да")</f>
        <v>Нет</v>
      </c>
      <c r="D965" s="54">
        <f t="shared" si="30"/>
        <v>365</v>
      </c>
      <c r="E965" s="55">
        <f>('Все выпуски'!$D$4*'Все выпуски'!$D$8)*((VLOOKUP(IF(C965="Нет",VLOOKUP(A965,Оп17_BYN→USD!$A$2:$C$19,3,0),VLOOKUP((A965-1),Оп17_BYN→USD!$A$2:$C$19,3,0)),$B$2:$G$1505,5,0)-VLOOKUP(B965,$B$2:$G$1505,5,0))/365+(VLOOKUP(IF(C965="Нет",VLOOKUP(A965,Оп17_BYN→USD!$A$2:$C$19,3,0),VLOOKUP((A965-1),Оп17_BYN→USD!$A$2:$C$19,3,0)),$B$2:$G$1505,6,0)-VLOOKUP(B965,$B$2:$G$1505,6,0))/366)</f>
        <v>0.27498086591474674</v>
      </c>
      <c r="F965" s="54">
        <f>COUNTIF(D966:$D$1505,365)</f>
        <v>540</v>
      </c>
      <c r="G965" s="54">
        <f>COUNTIF(D966:$D$1505,366)</f>
        <v>0</v>
      </c>
      <c r="H965" s="50"/>
    </row>
    <row r="966" spans="1:8" x14ac:dyDescent="0.25">
      <c r="A966" s="54">
        <f>COUNTIF($C$3:C966,"Да")</f>
        <v>11</v>
      </c>
      <c r="B966" s="53">
        <f t="shared" si="31"/>
        <v>46067</v>
      </c>
      <c r="C966" s="53" t="str">
        <f>IF(ISERROR(VLOOKUP(B966,Оп17_BYN→USD!$C$3:$C$19,1,0)),"Нет","Да")</f>
        <v>Нет</v>
      </c>
      <c r="D966" s="54">
        <f t="shared" si="30"/>
        <v>365</v>
      </c>
      <c r="E966" s="55">
        <f>('Все выпуски'!$D$4*'Все выпуски'!$D$8)*((VLOOKUP(IF(C966="Нет",VLOOKUP(A966,Оп17_BYN→USD!$A$2:$C$19,3,0),VLOOKUP((A966-1),Оп17_BYN→USD!$A$2:$C$19,3,0)),$B$2:$G$1505,5,0)-VLOOKUP(B966,$B$2:$G$1505,5,0))/365+(VLOOKUP(IF(C966="Нет",VLOOKUP(A966,Оп17_BYN→USD!$A$2:$C$19,3,0),VLOOKUP((A966-1),Оп17_BYN→USD!$A$2:$C$19,3,0)),$B$2:$G$1505,6,0)-VLOOKUP(B966,$B$2:$G$1505,6,0))/366)</f>
        <v>0.32081101023387126</v>
      </c>
      <c r="F966" s="54">
        <f>COUNTIF(D967:$D$1505,365)</f>
        <v>539</v>
      </c>
      <c r="G966" s="54">
        <f>COUNTIF(D967:$D$1505,366)</f>
        <v>0</v>
      </c>
      <c r="H966" s="50"/>
    </row>
    <row r="967" spans="1:8" x14ac:dyDescent="0.25">
      <c r="A967" s="54">
        <f>COUNTIF($C$3:C967,"Да")</f>
        <v>11</v>
      </c>
      <c r="B967" s="53">
        <f t="shared" si="31"/>
        <v>46068</v>
      </c>
      <c r="C967" s="53" t="str">
        <f>IF(ISERROR(VLOOKUP(B967,Оп17_BYN→USD!$C$3:$C$19,1,0)),"Нет","Да")</f>
        <v>Нет</v>
      </c>
      <c r="D967" s="54">
        <f t="shared" si="30"/>
        <v>365</v>
      </c>
      <c r="E967" s="55">
        <f>('Все выпуски'!$D$4*'Все выпуски'!$D$8)*((VLOOKUP(IF(C967="Нет",VLOOKUP(A967,Оп17_BYN→USD!$A$2:$C$19,3,0),VLOOKUP((A967-1),Оп17_BYN→USD!$A$2:$C$19,3,0)),$B$2:$G$1505,5,0)-VLOOKUP(B967,$B$2:$G$1505,5,0))/365+(VLOOKUP(IF(C967="Нет",VLOOKUP(A967,Оп17_BYN→USD!$A$2:$C$19,3,0),VLOOKUP((A967-1),Оп17_BYN→USD!$A$2:$C$19,3,0)),$B$2:$G$1505,6,0)-VLOOKUP(B967,$B$2:$G$1505,6,0))/366)</f>
        <v>0.36664115455299573</v>
      </c>
      <c r="F967" s="54">
        <f>COUNTIF(D968:$D$1505,365)</f>
        <v>538</v>
      </c>
      <c r="G967" s="54">
        <f>COUNTIF(D968:$D$1505,366)</f>
        <v>0</v>
      </c>
      <c r="H967" s="50"/>
    </row>
    <row r="968" spans="1:8" x14ac:dyDescent="0.25">
      <c r="A968" s="54">
        <f>COUNTIF($C$3:C968,"Да")</f>
        <v>11</v>
      </c>
      <c r="B968" s="53">
        <f t="shared" si="31"/>
        <v>46069</v>
      </c>
      <c r="C968" s="53" t="str">
        <f>IF(ISERROR(VLOOKUP(B968,Оп17_BYN→USD!$C$3:$C$19,1,0)),"Нет","Да")</f>
        <v>Нет</v>
      </c>
      <c r="D968" s="54">
        <f t="shared" si="30"/>
        <v>365</v>
      </c>
      <c r="E968" s="55">
        <f>('Все выпуски'!$D$4*'Все выпуски'!$D$8)*((VLOOKUP(IF(C968="Нет",VLOOKUP(A968,Оп17_BYN→USD!$A$2:$C$19,3,0),VLOOKUP((A968-1),Оп17_BYN→USD!$A$2:$C$19,3,0)),$B$2:$G$1505,5,0)-VLOOKUP(B968,$B$2:$G$1505,5,0))/365+(VLOOKUP(IF(C968="Нет",VLOOKUP(A968,Оп17_BYN→USD!$A$2:$C$19,3,0),VLOOKUP((A968-1),Оп17_BYN→USD!$A$2:$C$19,3,0)),$B$2:$G$1505,6,0)-VLOOKUP(B968,$B$2:$G$1505,6,0))/366)</f>
        <v>0.41247129887212014</v>
      </c>
      <c r="F968" s="54">
        <f>COUNTIF(D969:$D$1505,365)</f>
        <v>537</v>
      </c>
      <c r="G968" s="54">
        <f>COUNTIF(D969:$D$1505,366)</f>
        <v>0</v>
      </c>
      <c r="H968" s="50"/>
    </row>
    <row r="969" spans="1:8" x14ac:dyDescent="0.25">
      <c r="A969" s="54">
        <f>COUNTIF($C$3:C969,"Да")</f>
        <v>11</v>
      </c>
      <c r="B969" s="53">
        <f t="shared" si="31"/>
        <v>46070</v>
      </c>
      <c r="C969" s="53" t="str">
        <f>IF(ISERROR(VLOOKUP(B969,Оп17_BYN→USD!$C$3:$C$19,1,0)),"Нет","Да")</f>
        <v>Нет</v>
      </c>
      <c r="D969" s="54">
        <f t="shared" si="30"/>
        <v>365</v>
      </c>
      <c r="E969" s="55">
        <f>('Все выпуски'!$D$4*'Все выпуски'!$D$8)*((VLOOKUP(IF(C969="Нет",VLOOKUP(A969,Оп17_BYN→USD!$A$2:$C$19,3,0),VLOOKUP((A969-1),Оп17_BYN→USD!$A$2:$C$19,3,0)),$B$2:$G$1505,5,0)-VLOOKUP(B969,$B$2:$G$1505,5,0))/365+(VLOOKUP(IF(C969="Нет",VLOOKUP(A969,Оп17_BYN→USD!$A$2:$C$19,3,0),VLOOKUP((A969-1),Оп17_BYN→USD!$A$2:$C$19,3,0)),$B$2:$G$1505,6,0)-VLOOKUP(B969,$B$2:$G$1505,6,0))/366)</f>
        <v>0.45830144319124461</v>
      </c>
      <c r="F969" s="54">
        <f>COUNTIF(D970:$D$1505,365)</f>
        <v>536</v>
      </c>
      <c r="G969" s="54">
        <f>COUNTIF(D970:$D$1505,366)</f>
        <v>0</v>
      </c>
      <c r="H969" s="50"/>
    </row>
    <row r="970" spans="1:8" x14ac:dyDescent="0.25">
      <c r="A970" s="54">
        <f>COUNTIF($C$3:C970,"Да")</f>
        <v>11</v>
      </c>
      <c r="B970" s="53">
        <f t="shared" si="31"/>
        <v>46071</v>
      </c>
      <c r="C970" s="53" t="str">
        <f>IF(ISERROR(VLOOKUP(B970,Оп17_BYN→USD!$C$3:$C$19,1,0)),"Нет","Да")</f>
        <v>Нет</v>
      </c>
      <c r="D970" s="54">
        <f t="shared" si="30"/>
        <v>365</v>
      </c>
      <c r="E970" s="55">
        <f>('Все выпуски'!$D$4*'Все выпуски'!$D$8)*((VLOOKUP(IF(C970="Нет",VLOOKUP(A970,Оп17_BYN→USD!$A$2:$C$19,3,0),VLOOKUP((A970-1),Оп17_BYN→USD!$A$2:$C$19,3,0)),$B$2:$G$1505,5,0)-VLOOKUP(B970,$B$2:$G$1505,5,0))/365+(VLOOKUP(IF(C970="Нет",VLOOKUP(A970,Оп17_BYN→USD!$A$2:$C$19,3,0),VLOOKUP((A970-1),Оп17_BYN→USD!$A$2:$C$19,3,0)),$B$2:$G$1505,6,0)-VLOOKUP(B970,$B$2:$G$1505,6,0))/366)</f>
        <v>0.50413158751036913</v>
      </c>
      <c r="F970" s="54">
        <f>COUNTIF(D971:$D$1505,365)</f>
        <v>535</v>
      </c>
      <c r="G970" s="54">
        <f>COUNTIF(D971:$D$1505,366)</f>
        <v>0</v>
      </c>
      <c r="H970" s="50"/>
    </row>
    <row r="971" spans="1:8" x14ac:dyDescent="0.25">
      <c r="A971" s="54">
        <f>COUNTIF($C$3:C971,"Да")</f>
        <v>11</v>
      </c>
      <c r="B971" s="53">
        <f t="shared" si="31"/>
        <v>46072</v>
      </c>
      <c r="C971" s="53" t="str">
        <f>IF(ISERROR(VLOOKUP(B971,Оп17_BYN→USD!$C$3:$C$19,1,0)),"Нет","Да")</f>
        <v>Нет</v>
      </c>
      <c r="D971" s="54">
        <f t="shared" si="30"/>
        <v>365</v>
      </c>
      <c r="E971" s="55">
        <f>('Все выпуски'!$D$4*'Все выпуски'!$D$8)*((VLOOKUP(IF(C971="Нет",VLOOKUP(A971,Оп17_BYN→USD!$A$2:$C$19,3,0),VLOOKUP((A971-1),Оп17_BYN→USD!$A$2:$C$19,3,0)),$B$2:$G$1505,5,0)-VLOOKUP(B971,$B$2:$G$1505,5,0))/365+(VLOOKUP(IF(C971="Нет",VLOOKUP(A971,Оп17_BYN→USD!$A$2:$C$19,3,0),VLOOKUP((A971-1),Оп17_BYN→USD!$A$2:$C$19,3,0)),$B$2:$G$1505,6,0)-VLOOKUP(B971,$B$2:$G$1505,6,0))/366)</f>
        <v>0.54996173182949348</v>
      </c>
      <c r="F971" s="54">
        <f>COUNTIF(D972:$D$1505,365)</f>
        <v>534</v>
      </c>
      <c r="G971" s="54">
        <f>COUNTIF(D972:$D$1505,366)</f>
        <v>0</v>
      </c>
      <c r="H971" s="50"/>
    </row>
    <row r="972" spans="1:8" x14ac:dyDescent="0.25">
      <c r="A972" s="54">
        <f>COUNTIF($C$3:C972,"Да")</f>
        <v>11</v>
      </c>
      <c r="B972" s="53">
        <f t="shared" si="31"/>
        <v>46073</v>
      </c>
      <c r="C972" s="53" t="str">
        <f>IF(ISERROR(VLOOKUP(B972,Оп17_BYN→USD!$C$3:$C$19,1,0)),"Нет","Да")</f>
        <v>Нет</v>
      </c>
      <c r="D972" s="54">
        <f t="shared" si="30"/>
        <v>365</v>
      </c>
      <c r="E972" s="55">
        <f>('Все выпуски'!$D$4*'Все выпуски'!$D$8)*((VLOOKUP(IF(C972="Нет",VLOOKUP(A972,Оп17_BYN→USD!$A$2:$C$19,3,0),VLOOKUP((A972-1),Оп17_BYN→USD!$A$2:$C$19,3,0)),$B$2:$G$1505,5,0)-VLOOKUP(B972,$B$2:$G$1505,5,0))/365+(VLOOKUP(IF(C972="Нет",VLOOKUP(A972,Оп17_BYN→USD!$A$2:$C$19,3,0),VLOOKUP((A972-1),Оп17_BYN→USD!$A$2:$C$19,3,0)),$B$2:$G$1505,6,0)-VLOOKUP(B972,$B$2:$G$1505,6,0))/366)</f>
        <v>0.59579187614861806</v>
      </c>
      <c r="F972" s="54">
        <f>COUNTIF(D973:$D$1505,365)</f>
        <v>533</v>
      </c>
      <c r="G972" s="54">
        <f>COUNTIF(D973:$D$1505,366)</f>
        <v>0</v>
      </c>
      <c r="H972" s="50"/>
    </row>
    <row r="973" spans="1:8" x14ac:dyDescent="0.25">
      <c r="A973" s="54">
        <f>COUNTIF($C$3:C973,"Да")</f>
        <v>11</v>
      </c>
      <c r="B973" s="53">
        <f t="shared" si="31"/>
        <v>46074</v>
      </c>
      <c r="C973" s="53" t="str">
        <f>IF(ISERROR(VLOOKUP(B973,Оп17_BYN→USD!$C$3:$C$19,1,0)),"Нет","Да")</f>
        <v>Нет</v>
      </c>
      <c r="D973" s="54">
        <f t="shared" si="30"/>
        <v>365</v>
      </c>
      <c r="E973" s="55">
        <f>('Все выпуски'!$D$4*'Все выпуски'!$D$8)*((VLOOKUP(IF(C973="Нет",VLOOKUP(A973,Оп17_BYN→USD!$A$2:$C$19,3,0),VLOOKUP((A973-1),Оп17_BYN→USD!$A$2:$C$19,3,0)),$B$2:$G$1505,5,0)-VLOOKUP(B973,$B$2:$G$1505,5,0))/365+(VLOOKUP(IF(C973="Нет",VLOOKUP(A973,Оп17_BYN→USD!$A$2:$C$19,3,0),VLOOKUP((A973-1),Оп17_BYN→USD!$A$2:$C$19,3,0)),$B$2:$G$1505,6,0)-VLOOKUP(B973,$B$2:$G$1505,6,0))/366)</f>
        <v>0.64162202046774253</v>
      </c>
      <c r="F973" s="54">
        <f>COUNTIF(D974:$D$1505,365)</f>
        <v>532</v>
      </c>
      <c r="G973" s="54">
        <f>COUNTIF(D974:$D$1505,366)</f>
        <v>0</v>
      </c>
      <c r="H973" s="50"/>
    </row>
    <row r="974" spans="1:8" x14ac:dyDescent="0.25">
      <c r="A974" s="54">
        <f>COUNTIF($C$3:C974,"Да")</f>
        <v>11</v>
      </c>
      <c r="B974" s="53">
        <f t="shared" si="31"/>
        <v>46075</v>
      </c>
      <c r="C974" s="53" t="str">
        <f>IF(ISERROR(VLOOKUP(B974,Оп17_BYN→USD!$C$3:$C$19,1,0)),"Нет","Да")</f>
        <v>Нет</v>
      </c>
      <c r="D974" s="54">
        <f t="shared" si="30"/>
        <v>365</v>
      </c>
      <c r="E974" s="55">
        <f>('Все выпуски'!$D$4*'Все выпуски'!$D$8)*((VLOOKUP(IF(C974="Нет",VLOOKUP(A974,Оп17_BYN→USD!$A$2:$C$19,3,0),VLOOKUP((A974-1),Оп17_BYN→USD!$A$2:$C$19,3,0)),$B$2:$G$1505,5,0)-VLOOKUP(B974,$B$2:$G$1505,5,0))/365+(VLOOKUP(IF(C974="Нет",VLOOKUP(A974,Оп17_BYN→USD!$A$2:$C$19,3,0),VLOOKUP((A974-1),Оп17_BYN→USD!$A$2:$C$19,3,0)),$B$2:$G$1505,6,0)-VLOOKUP(B974,$B$2:$G$1505,6,0))/366)</f>
        <v>0.68745216478686688</v>
      </c>
      <c r="F974" s="54">
        <f>COUNTIF(D975:$D$1505,365)</f>
        <v>531</v>
      </c>
      <c r="G974" s="54">
        <f>COUNTIF(D975:$D$1505,366)</f>
        <v>0</v>
      </c>
      <c r="H974" s="50"/>
    </row>
    <row r="975" spans="1:8" x14ac:dyDescent="0.25">
      <c r="A975" s="54">
        <f>COUNTIF($C$3:C975,"Да")</f>
        <v>11</v>
      </c>
      <c r="B975" s="53">
        <f t="shared" si="31"/>
        <v>46076</v>
      </c>
      <c r="C975" s="53" t="str">
        <f>IF(ISERROR(VLOOKUP(B975,Оп17_BYN→USD!$C$3:$C$19,1,0)),"Нет","Да")</f>
        <v>Нет</v>
      </c>
      <c r="D975" s="54">
        <f t="shared" si="30"/>
        <v>365</v>
      </c>
      <c r="E975" s="55">
        <f>('Все выпуски'!$D$4*'Все выпуски'!$D$8)*((VLOOKUP(IF(C975="Нет",VLOOKUP(A975,Оп17_BYN→USD!$A$2:$C$19,3,0),VLOOKUP((A975-1),Оп17_BYN→USD!$A$2:$C$19,3,0)),$B$2:$G$1505,5,0)-VLOOKUP(B975,$B$2:$G$1505,5,0))/365+(VLOOKUP(IF(C975="Нет",VLOOKUP(A975,Оп17_BYN→USD!$A$2:$C$19,3,0),VLOOKUP((A975-1),Оп17_BYN→USD!$A$2:$C$19,3,0)),$B$2:$G$1505,6,0)-VLOOKUP(B975,$B$2:$G$1505,6,0))/366)</f>
        <v>0.73328230910599146</v>
      </c>
      <c r="F975" s="54">
        <f>COUNTIF(D976:$D$1505,365)</f>
        <v>530</v>
      </c>
      <c r="G975" s="54">
        <f>COUNTIF(D976:$D$1505,366)</f>
        <v>0</v>
      </c>
      <c r="H975" s="50"/>
    </row>
    <row r="976" spans="1:8" x14ac:dyDescent="0.25">
      <c r="A976" s="54">
        <f>COUNTIF($C$3:C976,"Да")</f>
        <v>11</v>
      </c>
      <c r="B976" s="53">
        <f t="shared" si="31"/>
        <v>46077</v>
      </c>
      <c r="C976" s="53" t="str">
        <f>IF(ISERROR(VLOOKUP(B976,Оп17_BYN→USD!$C$3:$C$19,1,0)),"Нет","Да")</f>
        <v>Нет</v>
      </c>
      <c r="D976" s="54">
        <f t="shared" si="30"/>
        <v>365</v>
      </c>
      <c r="E976" s="55">
        <f>('Все выпуски'!$D$4*'Все выпуски'!$D$8)*((VLOOKUP(IF(C976="Нет",VLOOKUP(A976,Оп17_BYN→USD!$A$2:$C$19,3,0),VLOOKUP((A976-1),Оп17_BYN→USD!$A$2:$C$19,3,0)),$B$2:$G$1505,5,0)-VLOOKUP(B976,$B$2:$G$1505,5,0))/365+(VLOOKUP(IF(C976="Нет",VLOOKUP(A976,Оп17_BYN→USD!$A$2:$C$19,3,0),VLOOKUP((A976-1),Оп17_BYN→USD!$A$2:$C$19,3,0)),$B$2:$G$1505,6,0)-VLOOKUP(B976,$B$2:$G$1505,6,0))/366)</f>
        <v>0.77911245342511593</v>
      </c>
      <c r="F976" s="54">
        <f>COUNTIF(D977:$D$1505,365)</f>
        <v>529</v>
      </c>
      <c r="G976" s="54">
        <f>COUNTIF(D977:$D$1505,366)</f>
        <v>0</v>
      </c>
      <c r="H976" s="50"/>
    </row>
    <row r="977" spans="1:8" x14ac:dyDescent="0.25">
      <c r="A977" s="54">
        <f>COUNTIF($C$3:C977,"Да")</f>
        <v>11</v>
      </c>
      <c r="B977" s="53">
        <f t="shared" si="31"/>
        <v>46078</v>
      </c>
      <c r="C977" s="53" t="str">
        <f>IF(ISERROR(VLOOKUP(B977,Оп17_BYN→USD!$C$3:$C$19,1,0)),"Нет","Да")</f>
        <v>Нет</v>
      </c>
      <c r="D977" s="54">
        <f t="shared" si="30"/>
        <v>365</v>
      </c>
      <c r="E977" s="55">
        <f>('Все выпуски'!$D$4*'Все выпуски'!$D$8)*((VLOOKUP(IF(C977="Нет",VLOOKUP(A977,Оп17_BYN→USD!$A$2:$C$19,3,0),VLOOKUP((A977-1),Оп17_BYN→USD!$A$2:$C$19,3,0)),$B$2:$G$1505,5,0)-VLOOKUP(B977,$B$2:$G$1505,5,0))/365+(VLOOKUP(IF(C977="Нет",VLOOKUP(A977,Оп17_BYN→USD!$A$2:$C$19,3,0),VLOOKUP((A977-1),Оп17_BYN→USD!$A$2:$C$19,3,0)),$B$2:$G$1505,6,0)-VLOOKUP(B977,$B$2:$G$1505,6,0))/366)</f>
        <v>0.82494259774424028</v>
      </c>
      <c r="F977" s="54">
        <f>COUNTIF(D978:$D$1505,365)</f>
        <v>528</v>
      </c>
      <c r="G977" s="54">
        <f>COUNTIF(D978:$D$1505,366)</f>
        <v>0</v>
      </c>
      <c r="H977" s="50"/>
    </row>
    <row r="978" spans="1:8" x14ac:dyDescent="0.25">
      <c r="A978" s="54">
        <f>COUNTIF($C$3:C978,"Да")</f>
        <v>11</v>
      </c>
      <c r="B978" s="53">
        <f t="shared" si="31"/>
        <v>46079</v>
      </c>
      <c r="C978" s="53" t="str">
        <f>IF(ISERROR(VLOOKUP(B978,Оп17_BYN→USD!$C$3:$C$19,1,0)),"Нет","Да")</f>
        <v>Нет</v>
      </c>
      <c r="D978" s="54">
        <f t="shared" si="30"/>
        <v>365</v>
      </c>
      <c r="E978" s="55">
        <f>('Все выпуски'!$D$4*'Все выпуски'!$D$8)*((VLOOKUP(IF(C978="Нет",VLOOKUP(A978,Оп17_BYN→USD!$A$2:$C$19,3,0),VLOOKUP((A978-1),Оп17_BYN→USD!$A$2:$C$19,3,0)),$B$2:$G$1505,5,0)-VLOOKUP(B978,$B$2:$G$1505,5,0))/365+(VLOOKUP(IF(C978="Нет",VLOOKUP(A978,Оп17_BYN→USD!$A$2:$C$19,3,0),VLOOKUP((A978-1),Оп17_BYN→USD!$A$2:$C$19,3,0)),$B$2:$G$1505,6,0)-VLOOKUP(B978,$B$2:$G$1505,6,0))/366)</f>
        <v>0.87077274206336486</v>
      </c>
      <c r="F978" s="54">
        <f>COUNTIF(D979:$D$1505,365)</f>
        <v>527</v>
      </c>
      <c r="G978" s="54">
        <f>COUNTIF(D979:$D$1505,366)</f>
        <v>0</v>
      </c>
      <c r="H978" s="50"/>
    </row>
    <row r="979" spans="1:8" x14ac:dyDescent="0.25">
      <c r="A979" s="54">
        <f>COUNTIF($C$3:C979,"Да")</f>
        <v>11</v>
      </c>
      <c r="B979" s="53">
        <f t="shared" si="31"/>
        <v>46080</v>
      </c>
      <c r="C979" s="53" t="str">
        <f>IF(ISERROR(VLOOKUP(B979,Оп17_BYN→USD!$C$3:$C$19,1,0)),"Нет","Да")</f>
        <v>Нет</v>
      </c>
      <c r="D979" s="54">
        <f t="shared" si="30"/>
        <v>365</v>
      </c>
      <c r="E979" s="55">
        <f>('Все выпуски'!$D$4*'Все выпуски'!$D$8)*((VLOOKUP(IF(C979="Нет",VLOOKUP(A979,Оп17_BYN→USD!$A$2:$C$19,3,0),VLOOKUP((A979-1),Оп17_BYN→USD!$A$2:$C$19,3,0)),$B$2:$G$1505,5,0)-VLOOKUP(B979,$B$2:$G$1505,5,0))/365+(VLOOKUP(IF(C979="Нет",VLOOKUP(A979,Оп17_BYN→USD!$A$2:$C$19,3,0),VLOOKUP((A979-1),Оп17_BYN→USD!$A$2:$C$19,3,0)),$B$2:$G$1505,6,0)-VLOOKUP(B979,$B$2:$G$1505,6,0))/366)</f>
        <v>0.91660288638248921</v>
      </c>
      <c r="F979" s="54">
        <f>COUNTIF(D980:$D$1505,365)</f>
        <v>526</v>
      </c>
      <c r="G979" s="54">
        <f>COUNTIF(D980:$D$1505,366)</f>
        <v>0</v>
      </c>
      <c r="H979" s="50"/>
    </row>
    <row r="980" spans="1:8" x14ac:dyDescent="0.25">
      <c r="A980" s="54">
        <f>COUNTIF($C$3:C980,"Да")</f>
        <v>11</v>
      </c>
      <c r="B980" s="53">
        <f t="shared" si="31"/>
        <v>46081</v>
      </c>
      <c r="C980" s="53" t="str">
        <f>IF(ISERROR(VLOOKUP(B980,Оп17_BYN→USD!$C$3:$C$19,1,0)),"Нет","Да")</f>
        <v>Нет</v>
      </c>
      <c r="D980" s="54">
        <f t="shared" si="30"/>
        <v>365</v>
      </c>
      <c r="E980" s="55">
        <f>('Все выпуски'!$D$4*'Все выпуски'!$D$8)*((VLOOKUP(IF(C980="Нет",VLOOKUP(A980,Оп17_BYN→USD!$A$2:$C$19,3,0),VLOOKUP((A980-1),Оп17_BYN→USD!$A$2:$C$19,3,0)),$B$2:$G$1505,5,0)-VLOOKUP(B980,$B$2:$G$1505,5,0))/365+(VLOOKUP(IF(C980="Нет",VLOOKUP(A980,Оп17_BYN→USD!$A$2:$C$19,3,0),VLOOKUP((A980-1),Оп17_BYN→USD!$A$2:$C$19,3,0)),$B$2:$G$1505,6,0)-VLOOKUP(B980,$B$2:$G$1505,6,0))/366)</f>
        <v>0.96243303070161368</v>
      </c>
      <c r="F980" s="54">
        <f>COUNTIF(D981:$D$1505,365)</f>
        <v>525</v>
      </c>
      <c r="G980" s="54">
        <f>COUNTIF(D981:$D$1505,366)</f>
        <v>0</v>
      </c>
      <c r="H980" s="50"/>
    </row>
    <row r="981" spans="1:8" x14ac:dyDescent="0.25">
      <c r="A981" s="54">
        <f>COUNTIF($C$3:C981,"Да")</f>
        <v>11</v>
      </c>
      <c r="B981" s="53">
        <f t="shared" si="31"/>
        <v>46082</v>
      </c>
      <c r="C981" s="53" t="str">
        <f>IF(ISERROR(VLOOKUP(B981,Оп17_BYN→USD!$C$3:$C$19,1,0)),"Нет","Да")</f>
        <v>Нет</v>
      </c>
      <c r="D981" s="54">
        <f t="shared" si="30"/>
        <v>365</v>
      </c>
      <c r="E981" s="55">
        <f>('Все выпуски'!$D$4*'Все выпуски'!$D$8)*((VLOOKUP(IF(C981="Нет",VLOOKUP(A981,Оп17_BYN→USD!$A$2:$C$19,3,0),VLOOKUP((A981-1),Оп17_BYN→USD!$A$2:$C$19,3,0)),$B$2:$G$1505,5,0)-VLOOKUP(B981,$B$2:$G$1505,5,0))/365+(VLOOKUP(IF(C981="Нет",VLOOKUP(A981,Оп17_BYN→USD!$A$2:$C$19,3,0),VLOOKUP((A981-1),Оп17_BYN→USD!$A$2:$C$19,3,0)),$B$2:$G$1505,6,0)-VLOOKUP(B981,$B$2:$G$1505,6,0))/366)</f>
        <v>1.0082631750207383</v>
      </c>
      <c r="F981" s="54">
        <f>COUNTIF(D982:$D$1505,365)</f>
        <v>524</v>
      </c>
      <c r="G981" s="54">
        <f>COUNTIF(D982:$D$1505,366)</f>
        <v>0</v>
      </c>
      <c r="H981" s="50"/>
    </row>
    <row r="982" spans="1:8" x14ac:dyDescent="0.25">
      <c r="A982" s="54">
        <f>COUNTIF($C$3:C982,"Да")</f>
        <v>11</v>
      </c>
      <c r="B982" s="53">
        <f t="shared" si="31"/>
        <v>46083</v>
      </c>
      <c r="C982" s="53" t="str">
        <f>IF(ISERROR(VLOOKUP(B982,Оп17_BYN→USD!$C$3:$C$19,1,0)),"Нет","Да")</f>
        <v>Нет</v>
      </c>
      <c r="D982" s="54">
        <f t="shared" si="30"/>
        <v>365</v>
      </c>
      <c r="E982" s="55">
        <f>('Все выпуски'!$D$4*'Все выпуски'!$D$8)*((VLOOKUP(IF(C982="Нет",VLOOKUP(A982,Оп17_BYN→USD!$A$2:$C$19,3,0),VLOOKUP((A982-1),Оп17_BYN→USD!$A$2:$C$19,3,0)),$B$2:$G$1505,5,0)-VLOOKUP(B982,$B$2:$G$1505,5,0))/365+(VLOOKUP(IF(C982="Нет",VLOOKUP(A982,Оп17_BYN→USD!$A$2:$C$19,3,0),VLOOKUP((A982-1),Оп17_BYN→USD!$A$2:$C$19,3,0)),$B$2:$G$1505,6,0)-VLOOKUP(B982,$B$2:$G$1505,6,0))/366)</f>
        <v>1.0540933193398627</v>
      </c>
      <c r="F982" s="54">
        <f>COUNTIF(D983:$D$1505,365)</f>
        <v>523</v>
      </c>
      <c r="G982" s="54">
        <f>COUNTIF(D983:$D$1505,366)</f>
        <v>0</v>
      </c>
      <c r="H982" s="50"/>
    </row>
    <row r="983" spans="1:8" x14ac:dyDescent="0.25">
      <c r="A983" s="54">
        <f>COUNTIF($C$3:C983,"Да")</f>
        <v>11</v>
      </c>
      <c r="B983" s="53">
        <f t="shared" si="31"/>
        <v>46084</v>
      </c>
      <c r="C983" s="53" t="str">
        <f>IF(ISERROR(VLOOKUP(B983,Оп17_BYN→USD!$C$3:$C$19,1,0)),"Нет","Да")</f>
        <v>Нет</v>
      </c>
      <c r="D983" s="54">
        <f t="shared" si="30"/>
        <v>365</v>
      </c>
      <c r="E983" s="55">
        <f>('Все выпуски'!$D$4*'Все выпуски'!$D$8)*((VLOOKUP(IF(C983="Нет",VLOOKUP(A983,Оп17_BYN→USD!$A$2:$C$19,3,0),VLOOKUP((A983-1),Оп17_BYN→USD!$A$2:$C$19,3,0)),$B$2:$G$1505,5,0)-VLOOKUP(B983,$B$2:$G$1505,5,0))/365+(VLOOKUP(IF(C983="Нет",VLOOKUP(A983,Оп17_BYN→USD!$A$2:$C$19,3,0),VLOOKUP((A983-1),Оп17_BYN→USD!$A$2:$C$19,3,0)),$B$2:$G$1505,6,0)-VLOOKUP(B983,$B$2:$G$1505,6,0))/366)</f>
        <v>1.099923463658987</v>
      </c>
      <c r="F983" s="54">
        <f>COUNTIF(D984:$D$1505,365)</f>
        <v>522</v>
      </c>
      <c r="G983" s="54">
        <f>COUNTIF(D984:$D$1505,366)</f>
        <v>0</v>
      </c>
      <c r="H983" s="50"/>
    </row>
    <row r="984" spans="1:8" x14ac:dyDescent="0.25">
      <c r="A984" s="54">
        <f>COUNTIF($C$3:C984,"Да")</f>
        <v>11</v>
      </c>
      <c r="B984" s="53">
        <f t="shared" si="31"/>
        <v>46085</v>
      </c>
      <c r="C984" s="53" t="str">
        <f>IF(ISERROR(VLOOKUP(B984,Оп17_BYN→USD!$C$3:$C$19,1,0)),"Нет","Да")</f>
        <v>Нет</v>
      </c>
      <c r="D984" s="54">
        <f t="shared" si="30"/>
        <v>365</v>
      </c>
      <c r="E984" s="55">
        <f>('Все выпуски'!$D$4*'Все выпуски'!$D$8)*((VLOOKUP(IF(C984="Нет",VLOOKUP(A984,Оп17_BYN→USD!$A$2:$C$19,3,0),VLOOKUP((A984-1),Оп17_BYN→USD!$A$2:$C$19,3,0)),$B$2:$G$1505,5,0)-VLOOKUP(B984,$B$2:$G$1505,5,0))/365+(VLOOKUP(IF(C984="Нет",VLOOKUP(A984,Оп17_BYN→USD!$A$2:$C$19,3,0),VLOOKUP((A984-1),Оп17_BYN→USD!$A$2:$C$19,3,0)),$B$2:$G$1505,6,0)-VLOOKUP(B984,$B$2:$G$1505,6,0))/366)</f>
        <v>1.1457536079781114</v>
      </c>
      <c r="F984" s="54">
        <f>COUNTIF(D985:$D$1505,365)</f>
        <v>521</v>
      </c>
      <c r="G984" s="54">
        <f>COUNTIF(D985:$D$1505,366)</f>
        <v>0</v>
      </c>
      <c r="H984" s="50"/>
    </row>
    <row r="985" spans="1:8" x14ac:dyDescent="0.25">
      <c r="A985" s="54">
        <f>COUNTIF($C$3:C985,"Да")</f>
        <v>11</v>
      </c>
      <c r="B985" s="53">
        <f t="shared" si="31"/>
        <v>46086</v>
      </c>
      <c r="C985" s="53" t="str">
        <f>IF(ISERROR(VLOOKUP(B985,Оп17_BYN→USD!$C$3:$C$19,1,0)),"Нет","Да")</f>
        <v>Нет</v>
      </c>
      <c r="D985" s="54">
        <f t="shared" si="30"/>
        <v>365</v>
      </c>
      <c r="E985" s="55">
        <f>('Все выпуски'!$D$4*'Все выпуски'!$D$8)*((VLOOKUP(IF(C985="Нет",VLOOKUP(A985,Оп17_BYN→USD!$A$2:$C$19,3,0),VLOOKUP((A985-1),Оп17_BYN→USD!$A$2:$C$19,3,0)),$B$2:$G$1505,5,0)-VLOOKUP(B985,$B$2:$G$1505,5,0))/365+(VLOOKUP(IF(C985="Нет",VLOOKUP(A985,Оп17_BYN→USD!$A$2:$C$19,3,0),VLOOKUP((A985-1),Оп17_BYN→USD!$A$2:$C$19,3,0)),$B$2:$G$1505,6,0)-VLOOKUP(B985,$B$2:$G$1505,6,0))/366)</f>
        <v>1.1915837522972361</v>
      </c>
      <c r="F985" s="54">
        <f>COUNTIF(D986:$D$1505,365)</f>
        <v>520</v>
      </c>
      <c r="G985" s="54">
        <f>COUNTIF(D986:$D$1505,366)</f>
        <v>0</v>
      </c>
      <c r="H985" s="50"/>
    </row>
    <row r="986" spans="1:8" x14ac:dyDescent="0.25">
      <c r="A986" s="54">
        <f>COUNTIF($C$3:C986,"Да")</f>
        <v>11</v>
      </c>
      <c r="B986" s="53">
        <f t="shared" si="31"/>
        <v>46087</v>
      </c>
      <c r="C986" s="53" t="str">
        <f>IF(ISERROR(VLOOKUP(B986,Оп17_BYN→USD!$C$3:$C$19,1,0)),"Нет","Да")</f>
        <v>Нет</v>
      </c>
      <c r="D986" s="54">
        <f t="shared" si="30"/>
        <v>365</v>
      </c>
      <c r="E986" s="55">
        <f>('Все выпуски'!$D$4*'Все выпуски'!$D$8)*((VLOOKUP(IF(C986="Нет",VLOOKUP(A986,Оп17_BYN→USD!$A$2:$C$19,3,0),VLOOKUP((A986-1),Оп17_BYN→USD!$A$2:$C$19,3,0)),$B$2:$G$1505,5,0)-VLOOKUP(B986,$B$2:$G$1505,5,0))/365+(VLOOKUP(IF(C986="Нет",VLOOKUP(A986,Оп17_BYN→USD!$A$2:$C$19,3,0),VLOOKUP((A986-1),Оп17_BYN→USD!$A$2:$C$19,3,0)),$B$2:$G$1505,6,0)-VLOOKUP(B986,$B$2:$G$1505,6,0))/366)</f>
        <v>1.2374138966163606</v>
      </c>
      <c r="F986" s="54">
        <f>COUNTIF(D987:$D$1505,365)</f>
        <v>519</v>
      </c>
      <c r="G986" s="54">
        <f>COUNTIF(D987:$D$1505,366)</f>
        <v>0</v>
      </c>
      <c r="H986" s="50"/>
    </row>
    <row r="987" spans="1:8" x14ac:dyDescent="0.25">
      <c r="A987" s="54">
        <f>COUNTIF($C$3:C987,"Да")</f>
        <v>11</v>
      </c>
      <c r="B987" s="53">
        <f t="shared" si="31"/>
        <v>46088</v>
      </c>
      <c r="C987" s="53" t="str">
        <f>IF(ISERROR(VLOOKUP(B987,Оп17_BYN→USD!$C$3:$C$19,1,0)),"Нет","Да")</f>
        <v>Нет</v>
      </c>
      <c r="D987" s="54">
        <f t="shared" si="30"/>
        <v>365</v>
      </c>
      <c r="E987" s="55">
        <f>('Все выпуски'!$D$4*'Все выпуски'!$D$8)*((VLOOKUP(IF(C987="Нет",VLOOKUP(A987,Оп17_BYN→USD!$A$2:$C$19,3,0),VLOOKUP((A987-1),Оп17_BYN→USD!$A$2:$C$19,3,0)),$B$2:$G$1505,5,0)-VLOOKUP(B987,$B$2:$G$1505,5,0))/365+(VLOOKUP(IF(C987="Нет",VLOOKUP(A987,Оп17_BYN→USD!$A$2:$C$19,3,0),VLOOKUP((A987-1),Оп17_BYN→USD!$A$2:$C$19,3,0)),$B$2:$G$1505,6,0)-VLOOKUP(B987,$B$2:$G$1505,6,0))/366)</f>
        <v>1.2832440409354851</v>
      </c>
      <c r="F987" s="54">
        <f>COUNTIF(D988:$D$1505,365)</f>
        <v>518</v>
      </c>
      <c r="G987" s="54">
        <f>COUNTIF(D988:$D$1505,366)</f>
        <v>0</v>
      </c>
      <c r="H987" s="50"/>
    </row>
    <row r="988" spans="1:8" x14ac:dyDescent="0.25">
      <c r="A988" s="54">
        <f>COUNTIF($C$3:C988,"Да")</f>
        <v>11</v>
      </c>
      <c r="B988" s="53">
        <f t="shared" si="31"/>
        <v>46089</v>
      </c>
      <c r="C988" s="53" t="str">
        <f>IF(ISERROR(VLOOKUP(B988,Оп17_BYN→USD!$C$3:$C$19,1,0)),"Нет","Да")</f>
        <v>Нет</v>
      </c>
      <c r="D988" s="54">
        <f t="shared" si="30"/>
        <v>365</v>
      </c>
      <c r="E988" s="55">
        <f>('Все выпуски'!$D$4*'Все выпуски'!$D$8)*((VLOOKUP(IF(C988="Нет",VLOOKUP(A988,Оп17_BYN→USD!$A$2:$C$19,3,0),VLOOKUP((A988-1),Оп17_BYN→USD!$A$2:$C$19,3,0)),$B$2:$G$1505,5,0)-VLOOKUP(B988,$B$2:$G$1505,5,0))/365+(VLOOKUP(IF(C988="Нет",VLOOKUP(A988,Оп17_BYN→USD!$A$2:$C$19,3,0),VLOOKUP((A988-1),Оп17_BYN→USD!$A$2:$C$19,3,0)),$B$2:$G$1505,6,0)-VLOOKUP(B988,$B$2:$G$1505,6,0))/366)</f>
        <v>1.3290741852546095</v>
      </c>
      <c r="F988" s="54">
        <f>COUNTIF(D989:$D$1505,365)</f>
        <v>517</v>
      </c>
      <c r="G988" s="54">
        <f>COUNTIF(D989:$D$1505,366)</f>
        <v>0</v>
      </c>
      <c r="H988" s="50"/>
    </row>
    <row r="989" spans="1:8" x14ac:dyDescent="0.25">
      <c r="A989" s="54">
        <f>COUNTIF($C$3:C989,"Да")</f>
        <v>11</v>
      </c>
      <c r="B989" s="53">
        <f t="shared" si="31"/>
        <v>46090</v>
      </c>
      <c r="C989" s="53" t="str">
        <f>IF(ISERROR(VLOOKUP(B989,Оп17_BYN→USD!$C$3:$C$19,1,0)),"Нет","Да")</f>
        <v>Нет</v>
      </c>
      <c r="D989" s="54">
        <f t="shared" si="30"/>
        <v>365</v>
      </c>
      <c r="E989" s="55">
        <f>('Все выпуски'!$D$4*'Все выпуски'!$D$8)*((VLOOKUP(IF(C989="Нет",VLOOKUP(A989,Оп17_BYN→USD!$A$2:$C$19,3,0),VLOOKUP((A989-1),Оп17_BYN→USD!$A$2:$C$19,3,0)),$B$2:$G$1505,5,0)-VLOOKUP(B989,$B$2:$G$1505,5,0))/365+(VLOOKUP(IF(C989="Нет",VLOOKUP(A989,Оп17_BYN→USD!$A$2:$C$19,3,0),VLOOKUP((A989-1),Оп17_BYN→USD!$A$2:$C$19,3,0)),$B$2:$G$1505,6,0)-VLOOKUP(B989,$B$2:$G$1505,6,0))/366)</f>
        <v>1.3749043295737338</v>
      </c>
      <c r="F989" s="54">
        <f>COUNTIF(D990:$D$1505,365)</f>
        <v>516</v>
      </c>
      <c r="G989" s="54">
        <f>COUNTIF(D990:$D$1505,366)</f>
        <v>0</v>
      </c>
      <c r="H989" s="50"/>
    </row>
    <row r="990" spans="1:8" x14ac:dyDescent="0.25">
      <c r="A990" s="54">
        <f>COUNTIF($C$3:C990,"Да")</f>
        <v>11</v>
      </c>
      <c r="B990" s="53">
        <f t="shared" si="31"/>
        <v>46091</v>
      </c>
      <c r="C990" s="53" t="str">
        <f>IF(ISERROR(VLOOKUP(B990,Оп17_BYN→USD!$C$3:$C$19,1,0)),"Нет","Да")</f>
        <v>Нет</v>
      </c>
      <c r="D990" s="54">
        <f t="shared" si="30"/>
        <v>365</v>
      </c>
      <c r="E990" s="55">
        <f>('Все выпуски'!$D$4*'Все выпуски'!$D$8)*((VLOOKUP(IF(C990="Нет",VLOOKUP(A990,Оп17_BYN→USD!$A$2:$C$19,3,0),VLOOKUP((A990-1),Оп17_BYN→USD!$A$2:$C$19,3,0)),$B$2:$G$1505,5,0)-VLOOKUP(B990,$B$2:$G$1505,5,0))/365+(VLOOKUP(IF(C990="Нет",VLOOKUP(A990,Оп17_BYN→USD!$A$2:$C$19,3,0),VLOOKUP((A990-1),Оп17_BYN→USD!$A$2:$C$19,3,0)),$B$2:$G$1505,6,0)-VLOOKUP(B990,$B$2:$G$1505,6,0))/366)</f>
        <v>1.4207344738928582</v>
      </c>
      <c r="F990" s="54">
        <f>COUNTIF(D991:$D$1505,365)</f>
        <v>515</v>
      </c>
      <c r="G990" s="54">
        <f>COUNTIF(D991:$D$1505,366)</f>
        <v>0</v>
      </c>
      <c r="H990" s="50"/>
    </row>
    <row r="991" spans="1:8" x14ac:dyDescent="0.25">
      <c r="A991" s="54">
        <f>COUNTIF($C$3:C991,"Да")</f>
        <v>11</v>
      </c>
      <c r="B991" s="53">
        <f t="shared" si="31"/>
        <v>46092</v>
      </c>
      <c r="C991" s="53" t="str">
        <f>IF(ISERROR(VLOOKUP(B991,Оп17_BYN→USD!$C$3:$C$19,1,0)),"Нет","Да")</f>
        <v>Нет</v>
      </c>
      <c r="D991" s="54">
        <f t="shared" si="30"/>
        <v>365</v>
      </c>
      <c r="E991" s="55">
        <f>('Все выпуски'!$D$4*'Все выпуски'!$D$8)*((VLOOKUP(IF(C991="Нет",VLOOKUP(A991,Оп17_BYN→USD!$A$2:$C$19,3,0),VLOOKUP((A991-1),Оп17_BYN→USD!$A$2:$C$19,3,0)),$B$2:$G$1505,5,0)-VLOOKUP(B991,$B$2:$G$1505,5,0))/365+(VLOOKUP(IF(C991="Нет",VLOOKUP(A991,Оп17_BYN→USD!$A$2:$C$19,3,0),VLOOKUP((A991-1),Оп17_BYN→USD!$A$2:$C$19,3,0)),$B$2:$G$1505,6,0)-VLOOKUP(B991,$B$2:$G$1505,6,0))/366)</f>
        <v>1.4665646182119829</v>
      </c>
      <c r="F991" s="54">
        <f>COUNTIF(D992:$D$1505,365)</f>
        <v>514</v>
      </c>
      <c r="G991" s="54">
        <f>COUNTIF(D992:$D$1505,366)</f>
        <v>0</v>
      </c>
      <c r="H991" s="50"/>
    </row>
    <row r="992" spans="1:8" x14ac:dyDescent="0.25">
      <c r="A992" s="54">
        <f>COUNTIF($C$3:C992,"Да")</f>
        <v>11</v>
      </c>
      <c r="B992" s="53">
        <f t="shared" si="31"/>
        <v>46093</v>
      </c>
      <c r="C992" s="53" t="str">
        <f>IF(ISERROR(VLOOKUP(B992,Оп17_BYN→USD!$C$3:$C$19,1,0)),"Нет","Да")</f>
        <v>Нет</v>
      </c>
      <c r="D992" s="54">
        <f t="shared" si="30"/>
        <v>365</v>
      </c>
      <c r="E992" s="55">
        <f>('Все выпуски'!$D$4*'Все выпуски'!$D$8)*((VLOOKUP(IF(C992="Нет",VLOOKUP(A992,Оп17_BYN→USD!$A$2:$C$19,3,0),VLOOKUP((A992-1),Оп17_BYN→USD!$A$2:$C$19,3,0)),$B$2:$G$1505,5,0)-VLOOKUP(B992,$B$2:$G$1505,5,0))/365+(VLOOKUP(IF(C992="Нет",VLOOKUP(A992,Оп17_BYN→USD!$A$2:$C$19,3,0),VLOOKUP((A992-1),Оп17_BYN→USD!$A$2:$C$19,3,0)),$B$2:$G$1505,6,0)-VLOOKUP(B992,$B$2:$G$1505,6,0))/366)</f>
        <v>1.5123947625311074</v>
      </c>
      <c r="F992" s="54">
        <f>COUNTIF(D993:$D$1505,365)</f>
        <v>513</v>
      </c>
      <c r="G992" s="54">
        <f>COUNTIF(D993:$D$1505,366)</f>
        <v>0</v>
      </c>
      <c r="H992" s="50"/>
    </row>
    <row r="993" spans="1:8" x14ac:dyDescent="0.25">
      <c r="A993" s="54">
        <f>COUNTIF($C$3:C993,"Да")</f>
        <v>11</v>
      </c>
      <c r="B993" s="53">
        <f t="shared" si="31"/>
        <v>46094</v>
      </c>
      <c r="C993" s="53" t="str">
        <f>IF(ISERROR(VLOOKUP(B993,Оп17_BYN→USD!$C$3:$C$19,1,0)),"Нет","Да")</f>
        <v>Нет</v>
      </c>
      <c r="D993" s="54">
        <f t="shared" si="30"/>
        <v>365</v>
      </c>
      <c r="E993" s="55">
        <f>('Все выпуски'!$D$4*'Все выпуски'!$D$8)*((VLOOKUP(IF(C993="Нет",VLOOKUP(A993,Оп17_BYN→USD!$A$2:$C$19,3,0),VLOOKUP((A993-1),Оп17_BYN→USD!$A$2:$C$19,3,0)),$B$2:$G$1505,5,0)-VLOOKUP(B993,$B$2:$G$1505,5,0))/365+(VLOOKUP(IF(C993="Нет",VLOOKUP(A993,Оп17_BYN→USD!$A$2:$C$19,3,0),VLOOKUP((A993-1),Оп17_BYN→USD!$A$2:$C$19,3,0)),$B$2:$G$1505,6,0)-VLOOKUP(B993,$B$2:$G$1505,6,0))/366)</f>
        <v>1.5582249068502319</v>
      </c>
      <c r="F993" s="54">
        <f>COUNTIF(D994:$D$1505,365)</f>
        <v>512</v>
      </c>
      <c r="G993" s="54">
        <f>COUNTIF(D994:$D$1505,366)</f>
        <v>0</v>
      </c>
      <c r="H993" s="50"/>
    </row>
    <row r="994" spans="1:8" x14ac:dyDescent="0.25">
      <c r="A994" s="54">
        <f>COUNTIF($C$3:C994,"Да")</f>
        <v>11</v>
      </c>
      <c r="B994" s="53">
        <f t="shared" si="31"/>
        <v>46095</v>
      </c>
      <c r="C994" s="53" t="str">
        <f>IF(ISERROR(VLOOKUP(B994,Оп17_BYN→USD!$C$3:$C$19,1,0)),"Нет","Да")</f>
        <v>Нет</v>
      </c>
      <c r="D994" s="54">
        <f t="shared" si="30"/>
        <v>365</v>
      </c>
      <c r="E994" s="55">
        <f>('Все выпуски'!$D$4*'Все выпуски'!$D$8)*((VLOOKUP(IF(C994="Нет",VLOOKUP(A994,Оп17_BYN→USD!$A$2:$C$19,3,0),VLOOKUP((A994-1),Оп17_BYN→USD!$A$2:$C$19,3,0)),$B$2:$G$1505,5,0)-VLOOKUP(B994,$B$2:$G$1505,5,0))/365+(VLOOKUP(IF(C994="Нет",VLOOKUP(A994,Оп17_BYN→USD!$A$2:$C$19,3,0),VLOOKUP((A994-1),Оп17_BYN→USD!$A$2:$C$19,3,0)),$B$2:$G$1505,6,0)-VLOOKUP(B994,$B$2:$G$1505,6,0))/366)</f>
        <v>1.6040550511693561</v>
      </c>
      <c r="F994" s="54">
        <f>COUNTIF(D995:$D$1505,365)</f>
        <v>511</v>
      </c>
      <c r="G994" s="54">
        <f>COUNTIF(D995:$D$1505,366)</f>
        <v>0</v>
      </c>
      <c r="H994" s="50"/>
    </row>
    <row r="995" spans="1:8" x14ac:dyDescent="0.25">
      <c r="A995" s="54">
        <f>COUNTIF($C$3:C995,"Да")</f>
        <v>11</v>
      </c>
      <c r="B995" s="53">
        <f t="shared" si="31"/>
        <v>46096</v>
      </c>
      <c r="C995" s="53" t="str">
        <f>IF(ISERROR(VLOOKUP(B995,Оп17_BYN→USD!$C$3:$C$19,1,0)),"Нет","Да")</f>
        <v>Нет</v>
      </c>
      <c r="D995" s="54">
        <f t="shared" si="30"/>
        <v>365</v>
      </c>
      <c r="E995" s="55">
        <f>('Все выпуски'!$D$4*'Все выпуски'!$D$8)*((VLOOKUP(IF(C995="Нет",VLOOKUP(A995,Оп17_BYN→USD!$A$2:$C$19,3,0),VLOOKUP((A995-1),Оп17_BYN→USD!$A$2:$C$19,3,0)),$B$2:$G$1505,5,0)-VLOOKUP(B995,$B$2:$G$1505,5,0))/365+(VLOOKUP(IF(C995="Нет",VLOOKUP(A995,Оп17_BYN→USD!$A$2:$C$19,3,0),VLOOKUP((A995-1),Оп17_BYN→USD!$A$2:$C$19,3,0)),$B$2:$G$1505,6,0)-VLOOKUP(B995,$B$2:$G$1505,6,0))/366)</f>
        <v>1.6498851954884806</v>
      </c>
      <c r="F995" s="54">
        <f>COUNTIF(D996:$D$1505,365)</f>
        <v>510</v>
      </c>
      <c r="G995" s="54">
        <f>COUNTIF(D996:$D$1505,366)</f>
        <v>0</v>
      </c>
      <c r="H995" s="50"/>
    </row>
    <row r="996" spans="1:8" x14ac:dyDescent="0.25">
      <c r="A996" s="54">
        <f>COUNTIF($C$3:C996,"Да")</f>
        <v>11</v>
      </c>
      <c r="B996" s="53">
        <f t="shared" si="31"/>
        <v>46097</v>
      </c>
      <c r="C996" s="53" t="str">
        <f>IF(ISERROR(VLOOKUP(B996,Оп17_BYN→USD!$C$3:$C$19,1,0)),"Нет","Да")</f>
        <v>Нет</v>
      </c>
      <c r="D996" s="54">
        <f t="shared" si="30"/>
        <v>365</v>
      </c>
      <c r="E996" s="55">
        <f>('Все выпуски'!$D$4*'Все выпуски'!$D$8)*((VLOOKUP(IF(C996="Нет",VLOOKUP(A996,Оп17_BYN→USD!$A$2:$C$19,3,0),VLOOKUP((A996-1),Оп17_BYN→USD!$A$2:$C$19,3,0)),$B$2:$G$1505,5,0)-VLOOKUP(B996,$B$2:$G$1505,5,0))/365+(VLOOKUP(IF(C996="Нет",VLOOKUP(A996,Оп17_BYN→USD!$A$2:$C$19,3,0),VLOOKUP((A996-1),Оп17_BYN→USD!$A$2:$C$19,3,0)),$B$2:$G$1505,6,0)-VLOOKUP(B996,$B$2:$G$1505,6,0))/366)</f>
        <v>1.695715339807605</v>
      </c>
      <c r="F996" s="54">
        <f>COUNTIF(D997:$D$1505,365)</f>
        <v>509</v>
      </c>
      <c r="G996" s="54">
        <f>COUNTIF(D997:$D$1505,366)</f>
        <v>0</v>
      </c>
      <c r="H996" s="50"/>
    </row>
    <row r="997" spans="1:8" x14ac:dyDescent="0.25">
      <c r="A997" s="54">
        <f>COUNTIF($C$3:C997,"Да")</f>
        <v>11</v>
      </c>
      <c r="B997" s="53">
        <f t="shared" si="31"/>
        <v>46098</v>
      </c>
      <c r="C997" s="53" t="str">
        <f>IF(ISERROR(VLOOKUP(B997,Оп17_BYN→USD!$C$3:$C$19,1,0)),"Нет","Да")</f>
        <v>Нет</v>
      </c>
      <c r="D997" s="54">
        <f t="shared" si="30"/>
        <v>365</v>
      </c>
      <c r="E997" s="55">
        <f>('Все выпуски'!$D$4*'Все выпуски'!$D$8)*((VLOOKUP(IF(C997="Нет",VLOOKUP(A997,Оп17_BYN→USD!$A$2:$C$19,3,0),VLOOKUP((A997-1),Оп17_BYN→USD!$A$2:$C$19,3,0)),$B$2:$G$1505,5,0)-VLOOKUP(B997,$B$2:$G$1505,5,0))/365+(VLOOKUP(IF(C997="Нет",VLOOKUP(A997,Оп17_BYN→USD!$A$2:$C$19,3,0),VLOOKUP((A997-1),Оп17_BYN→USD!$A$2:$C$19,3,0)),$B$2:$G$1505,6,0)-VLOOKUP(B997,$B$2:$G$1505,6,0))/366)</f>
        <v>1.7415454841267297</v>
      </c>
      <c r="F997" s="54">
        <f>COUNTIF(D998:$D$1505,365)</f>
        <v>508</v>
      </c>
      <c r="G997" s="54">
        <f>COUNTIF(D998:$D$1505,366)</f>
        <v>0</v>
      </c>
      <c r="H997" s="50"/>
    </row>
    <row r="998" spans="1:8" x14ac:dyDescent="0.25">
      <c r="A998" s="54">
        <f>COUNTIF($C$3:C998,"Да")</f>
        <v>11</v>
      </c>
      <c r="B998" s="53">
        <f t="shared" si="31"/>
        <v>46099</v>
      </c>
      <c r="C998" s="53" t="str">
        <f>IF(ISERROR(VLOOKUP(B998,Оп17_BYN→USD!$C$3:$C$19,1,0)),"Нет","Да")</f>
        <v>Нет</v>
      </c>
      <c r="D998" s="54">
        <f t="shared" si="30"/>
        <v>365</v>
      </c>
      <c r="E998" s="55">
        <f>('Все выпуски'!$D$4*'Все выпуски'!$D$8)*((VLOOKUP(IF(C998="Нет",VLOOKUP(A998,Оп17_BYN→USD!$A$2:$C$19,3,0),VLOOKUP((A998-1),Оп17_BYN→USD!$A$2:$C$19,3,0)),$B$2:$G$1505,5,0)-VLOOKUP(B998,$B$2:$G$1505,5,0))/365+(VLOOKUP(IF(C998="Нет",VLOOKUP(A998,Оп17_BYN→USD!$A$2:$C$19,3,0),VLOOKUP((A998-1),Оп17_BYN→USD!$A$2:$C$19,3,0)),$B$2:$G$1505,6,0)-VLOOKUP(B998,$B$2:$G$1505,6,0))/366)</f>
        <v>1.7873756284458542</v>
      </c>
      <c r="F998" s="54">
        <f>COUNTIF(D999:$D$1505,365)</f>
        <v>507</v>
      </c>
      <c r="G998" s="54">
        <f>COUNTIF(D999:$D$1505,366)</f>
        <v>0</v>
      </c>
      <c r="H998" s="50"/>
    </row>
    <row r="999" spans="1:8" x14ac:dyDescent="0.25">
      <c r="A999" s="54">
        <f>COUNTIF($C$3:C999,"Да")</f>
        <v>11</v>
      </c>
      <c r="B999" s="53">
        <f t="shared" si="31"/>
        <v>46100</v>
      </c>
      <c r="C999" s="53" t="str">
        <f>IF(ISERROR(VLOOKUP(B999,Оп17_BYN→USD!$C$3:$C$19,1,0)),"Нет","Да")</f>
        <v>Нет</v>
      </c>
      <c r="D999" s="54">
        <f t="shared" si="30"/>
        <v>365</v>
      </c>
      <c r="E999" s="55">
        <f>('Все выпуски'!$D$4*'Все выпуски'!$D$8)*((VLOOKUP(IF(C999="Нет",VLOOKUP(A999,Оп17_BYN→USD!$A$2:$C$19,3,0),VLOOKUP((A999-1),Оп17_BYN→USD!$A$2:$C$19,3,0)),$B$2:$G$1505,5,0)-VLOOKUP(B999,$B$2:$G$1505,5,0))/365+(VLOOKUP(IF(C999="Нет",VLOOKUP(A999,Оп17_BYN→USD!$A$2:$C$19,3,0),VLOOKUP((A999-1),Оп17_BYN→USD!$A$2:$C$19,3,0)),$B$2:$G$1505,6,0)-VLOOKUP(B999,$B$2:$G$1505,6,0))/366)</f>
        <v>1.8332057727649784</v>
      </c>
      <c r="F999" s="54">
        <f>COUNTIF(D1000:$D$1505,365)</f>
        <v>506</v>
      </c>
      <c r="G999" s="54">
        <f>COUNTIF(D1000:$D$1505,366)</f>
        <v>0</v>
      </c>
      <c r="H999" s="50"/>
    </row>
    <row r="1000" spans="1:8" x14ac:dyDescent="0.25">
      <c r="A1000" s="54">
        <f>COUNTIF($C$3:C1000,"Да")</f>
        <v>11</v>
      </c>
      <c r="B1000" s="53">
        <f t="shared" si="31"/>
        <v>46101</v>
      </c>
      <c r="C1000" s="53" t="str">
        <f>IF(ISERROR(VLOOKUP(B1000,Оп17_BYN→USD!$C$3:$C$19,1,0)),"Нет","Да")</f>
        <v>Нет</v>
      </c>
      <c r="D1000" s="54">
        <f t="shared" si="30"/>
        <v>365</v>
      </c>
      <c r="E1000" s="55">
        <f>('Все выпуски'!$D$4*'Все выпуски'!$D$8)*((VLOOKUP(IF(C1000="Нет",VLOOKUP(A1000,Оп17_BYN→USD!$A$2:$C$19,3,0),VLOOKUP((A1000-1),Оп17_BYN→USD!$A$2:$C$19,3,0)),$B$2:$G$1505,5,0)-VLOOKUP(B1000,$B$2:$G$1505,5,0))/365+(VLOOKUP(IF(C1000="Нет",VLOOKUP(A1000,Оп17_BYN→USD!$A$2:$C$19,3,0),VLOOKUP((A1000-1),Оп17_BYN→USD!$A$2:$C$19,3,0)),$B$2:$G$1505,6,0)-VLOOKUP(B1000,$B$2:$G$1505,6,0))/366)</f>
        <v>1.8790359170841029</v>
      </c>
      <c r="F1000" s="54">
        <f>COUNTIF(D1001:$D$1505,365)</f>
        <v>505</v>
      </c>
      <c r="G1000" s="54">
        <f>COUNTIF(D1001:$D$1505,366)</f>
        <v>0</v>
      </c>
      <c r="H1000" s="50"/>
    </row>
    <row r="1001" spans="1:8" x14ac:dyDescent="0.25">
      <c r="A1001" s="54">
        <f>COUNTIF($C$3:C1001,"Да")</f>
        <v>11</v>
      </c>
      <c r="B1001" s="53">
        <f t="shared" si="31"/>
        <v>46102</v>
      </c>
      <c r="C1001" s="53" t="str">
        <f>IF(ISERROR(VLOOKUP(B1001,Оп17_BYN→USD!$C$3:$C$19,1,0)),"Нет","Да")</f>
        <v>Нет</v>
      </c>
      <c r="D1001" s="54">
        <f t="shared" si="30"/>
        <v>365</v>
      </c>
      <c r="E1001" s="55">
        <f>('Все выпуски'!$D$4*'Все выпуски'!$D$8)*((VLOOKUP(IF(C1001="Нет",VLOOKUP(A1001,Оп17_BYN→USD!$A$2:$C$19,3,0),VLOOKUP((A1001-1),Оп17_BYN→USD!$A$2:$C$19,3,0)),$B$2:$G$1505,5,0)-VLOOKUP(B1001,$B$2:$G$1505,5,0))/365+(VLOOKUP(IF(C1001="Нет",VLOOKUP(A1001,Оп17_BYN→USD!$A$2:$C$19,3,0),VLOOKUP((A1001-1),Оп17_BYN→USD!$A$2:$C$19,3,0)),$B$2:$G$1505,6,0)-VLOOKUP(B1001,$B$2:$G$1505,6,0))/366)</f>
        <v>1.9248660614032274</v>
      </c>
      <c r="F1001" s="54">
        <f>COUNTIF(D1002:$D$1505,365)</f>
        <v>504</v>
      </c>
      <c r="G1001" s="54">
        <f>COUNTIF(D1002:$D$1505,366)</f>
        <v>0</v>
      </c>
      <c r="H1001" s="50"/>
    </row>
    <row r="1002" spans="1:8" x14ac:dyDescent="0.25">
      <c r="A1002" s="54">
        <f>COUNTIF($C$3:C1002,"Да")</f>
        <v>11</v>
      </c>
      <c r="B1002" s="53">
        <f t="shared" si="31"/>
        <v>46103</v>
      </c>
      <c r="C1002" s="53" t="str">
        <f>IF(ISERROR(VLOOKUP(B1002,Оп17_BYN→USD!$C$3:$C$19,1,0)),"Нет","Да")</f>
        <v>Нет</v>
      </c>
      <c r="D1002" s="54">
        <f t="shared" si="30"/>
        <v>365</v>
      </c>
      <c r="E1002" s="55">
        <f>('Все выпуски'!$D$4*'Все выпуски'!$D$8)*((VLOOKUP(IF(C1002="Нет",VLOOKUP(A1002,Оп17_BYN→USD!$A$2:$C$19,3,0),VLOOKUP((A1002-1),Оп17_BYN→USD!$A$2:$C$19,3,0)),$B$2:$G$1505,5,0)-VLOOKUP(B1002,$B$2:$G$1505,5,0))/365+(VLOOKUP(IF(C1002="Нет",VLOOKUP(A1002,Оп17_BYN→USD!$A$2:$C$19,3,0),VLOOKUP((A1002-1),Оп17_BYN→USD!$A$2:$C$19,3,0)),$B$2:$G$1505,6,0)-VLOOKUP(B1002,$B$2:$G$1505,6,0))/366)</f>
        <v>1.970696205722352</v>
      </c>
      <c r="F1002" s="54">
        <f>COUNTIF(D1003:$D$1505,365)</f>
        <v>503</v>
      </c>
      <c r="G1002" s="54">
        <f>COUNTIF(D1003:$D$1505,366)</f>
        <v>0</v>
      </c>
      <c r="H1002" s="50"/>
    </row>
    <row r="1003" spans="1:8" x14ac:dyDescent="0.25">
      <c r="A1003" s="54">
        <f>COUNTIF($C$3:C1003,"Да")</f>
        <v>11</v>
      </c>
      <c r="B1003" s="53">
        <f t="shared" si="31"/>
        <v>46104</v>
      </c>
      <c r="C1003" s="53" t="str">
        <f>IF(ISERROR(VLOOKUP(B1003,Оп17_BYN→USD!$C$3:$C$19,1,0)),"Нет","Да")</f>
        <v>Нет</v>
      </c>
      <c r="D1003" s="54">
        <f t="shared" si="30"/>
        <v>365</v>
      </c>
      <c r="E1003" s="55">
        <f>('Все выпуски'!$D$4*'Все выпуски'!$D$8)*((VLOOKUP(IF(C1003="Нет",VLOOKUP(A1003,Оп17_BYN→USD!$A$2:$C$19,3,0),VLOOKUP((A1003-1),Оп17_BYN→USD!$A$2:$C$19,3,0)),$B$2:$G$1505,5,0)-VLOOKUP(B1003,$B$2:$G$1505,5,0))/365+(VLOOKUP(IF(C1003="Нет",VLOOKUP(A1003,Оп17_BYN→USD!$A$2:$C$19,3,0),VLOOKUP((A1003-1),Оп17_BYN→USD!$A$2:$C$19,3,0)),$B$2:$G$1505,6,0)-VLOOKUP(B1003,$B$2:$G$1505,6,0))/366)</f>
        <v>2.0165263500414765</v>
      </c>
      <c r="F1003" s="54">
        <f>COUNTIF(D1004:$D$1505,365)</f>
        <v>502</v>
      </c>
      <c r="G1003" s="54">
        <f>COUNTIF(D1004:$D$1505,366)</f>
        <v>0</v>
      </c>
      <c r="H1003" s="50"/>
    </row>
    <row r="1004" spans="1:8" x14ac:dyDescent="0.25">
      <c r="A1004" s="54">
        <f>COUNTIF($C$3:C1004,"Да")</f>
        <v>11</v>
      </c>
      <c r="B1004" s="53">
        <f t="shared" si="31"/>
        <v>46105</v>
      </c>
      <c r="C1004" s="53" t="str">
        <f>IF(ISERROR(VLOOKUP(B1004,Оп17_BYN→USD!$C$3:$C$19,1,0)),"Нет","Да")</f>
        <v>Нет</v>
      </c>
      <c r="D1004" s="54">
        <f t="shared" si="30"/>
        <v>365</v>
      </c>
      <c r="E1004" s="55">
        <f>('Все выпуски'!$D$4*'Все выпуски'!$D$8)*((VLOOKUP(IF(C1004="Нет",VLOOKUP(A1004,Оп17_BYN→USD!$A$2:$C$19,3,0),VLOOKUP((A1004-1),Оп17_BYN→USD!$A$2:$C$19,3,0)),$B$2:$G$1505,5,0)-VLOOKUP(B1004,$B$2:$G$1505,5,0))/365+(VLOOKUP(IF(C1004="Нет",VLOOKUP(A1004,Оп17_BYN→USD!$A$2:$C$19,3,0),VLOOKUP((A1004-1),Оп17_BYN→USD!$A$2:$C$19,3,0)),$B$2:$G$1505,6,0)-VLOOKUP(B1004,$B$2:$G$1505,6,0))/366)</f>
        <v>2.0623564943606008</v>
      </c>
      <c r="F1004" s="54">
        <f>COUNTIF(D1005:$D$1505,365)</f>
        <v>501</v>
      </c>
      <c r="G1004" s="54">
        <f>COUNTIF(D1005:$D$1505,366)</f>
        <v>0</v>
      </c>
      <c r="H1004" s="50"/>
    </row>
    <row r="1005" spans="1:8" x14ac:dyDescent="0.25">
      <c r="A1005" s="54">
        <f>COUNTIF($C$3:C1005,"Да")</f>
        <v>11</v>
      </c>
      <c r="B1005" s="53">
        <f t="shared" si="31"/>
        <v>46106</v>
      </c>
      <c r="C1005" s="53" t="str">
        <f>IF(ISERROR(VLOOKUP(B1005,Оп17_BYN→USD!$C$3:$C$19,1,0)),"Нет","Да")</f>
        <v>Нет</v>
      </c>
      <c r="D1005" s="54">
        <f t="shared" si="30"/>
        <v>365</v>
      </c>
      <c r="E1005" s="55">
        <f>('Все выпуски'!$D$4*'Все выпуски'!$D$8)*((VLOOKUP(IF(C1005="Нет",VLOOKUP(A1005,Оп17_BYN→USD!$A$2:$C$19,3,0),VLOOKUP((A1005-1),Оп17_BYN→USD!$A$2:$C$19,3,0)),$B$2:$G$1505,5,0)-VLOOKUP(B1005,$B$2:$G$1505,5,0))/365+(VLOOKUP(IF(C1005="Нет",VLOOKUP(A1005,Оп17_BYN→USD!$A$2:$C$19,3,0),VLOOKUP((A1005-1),Оп17_BYN→USD!$A$2:$C$19,3,0)),$B$2:$G$1505,6,0)-VLOOKUP(B1005,$B$2:$G$1505,6,0))/366)</f>
        <v>2.1081866386797254</v>
      </c>
      <c r="F1005" s="54">
        <f>COUNTIF(D1006:$D$1505,365)</f>
        <v>500</v>
      </c>
      <c r="G1005" s="54">
        <f>COUNTIF(D1006:$D$1505,366)</f>
        <v>0</v>
      </c>
      <c r="H1005" s="50"/>
    </row>
    <row r="1006" spans="1:8" x14ac:dyDescent="0.25">
      <c r="A1006" s="54">
        <f>COUNTIF($C$3:C1006,"Да")</f>
        <v>11</v>
      </c>
      <c r="B1006" s="53">
        <f t="shared" si="31"/>
        <v>46107</v>
      </c>
      <c r="C1006" s="53" t="str">
        <f>IF(ISERROR(VLOOKUP(B1006,Оп17_BYN→USD!$C$3:$C$19,1,0)),"Нет","Да")</f>
        <v>Нет</v>
      </c>
      <c r="D1006" s="54">
        <f t="shared" si="30"/>
        <v>365</v>
      </c>
      <c r="E1006" s="55">
        <f>('Все выпуски'!$D$4*'Все выпуски'!$D$8)*((VLOOKUP(IF(C1006="Нет",VLOOKUP(A1006,Оп17_BYN→USD!$A$2:$C$19,3,0),VLOOKUP((A1006-1),Оп17_BYN→USD!$A$2:$C$19,3,0)),$B$2:$G$1505,5,0)-VLOOKUP(B1006,$B$2:$G$1505,5,0))/365+(VLOOKUP(IF(C1006="Нет",VLOOKUP(A1006,Оп17_BYN→USD!$A$2:$C$19,3,0),VLOOKUP((A1006-1),Оп17_BYN→USD!$A$2:$C$19,3,0)),$B$2:$G$1505,6,0)-VLOOKUP(B1006,$B$2:$G$1505,6,0))/366)</f>
        <v>2.1540167829988497</v>
      </c>
      <c r="F1006" s="54">
        <f>COUNTIF(D1007:$D$1505,365)</f>
        <v>499</v>
      </c>
      <c r="G1006" s="54">
        <f>COUNTIF(D1007:$D$1505,366)</f>
        <v>0</v>
      </c>
      <c r="H1006" s="50"/>
    </row>
    <row r="1007" spans="1:8" x14ac:dyDescent="0.25">
      <c r="A1007" s="54">
        <f>COUNTIF($C$3:C1007,"Да")</f>
        <v>11</v>
      </c>
      <c r="B1007" s="53">
        <f t="shared" si="31"/>
        <v>46108</v>
      </c>
      <c r="C1007" s="53" t="str">
        <f>IF(ISERROR(VLOOKUP(B1007,Оп17_BYN→USD!$C$3:$C$19,1,0)),"Нет","Да")</f>
        <v>Нет</v>
      </c>
      <c r="D1007" s="54">
        <f t="shared" si="30"/>
        <v>365</v>
      </c>
      <c r="E1007" s="55">
        <f>('Все выпуски'!$D$4*'Все выпуски'!$D$8)*((VLOOKUP(IF(C1007="Нет",VLOOKUP(A1007,Оп17_BYN→USD!$A$2:$C$19,3,0),VLOOKUP((A1007-1),Оп17_BYN→USD!$A$2:$C$19,3,0)),$B$2:$G$1505,5,0)-VLOOKUP(B1007,$B$2:$G$1505,5,0))/365+(VLOOKUP(IF(C1007="Нет",VLOOKUP(A1007,Оп17_BYN→USD!$A$2:$C$19,3,0),VLOOKUP((A1007-1),Оп17_BYN→USD!$A$2:$C$19,3,0)),$B$2:$G$1505,6,0)-VLOOKUP(B1007,$B$2:$G$1505,6,0))/366)</f>
        <v>2.1998469273179739</v>
      </c>
      <c r="F1007" s="54">
        <f>COUNTIF(D1008:$D$1505,365)</f>
        <v>498</v>
      </c>
      <c r="G1007" s="54">
        <f>COUNTIF(D1008:$D$1505,366)</f>
        <v>0</v>
      </c>
      <c r="H1007" s="50"/>
    </row>
    <row r="1008" spans="1:8" x14ac:dyDescent="0.25">
      <c r="A1008" s="54">
        <f>COUNTIF($C$3:C1008,"Да")</f>
        <v>11</v>
      </c>
      <c r="B1008" s="53">
        <f t="shared" si="31"/>
        <v>46109</v>
      </c>
      <c r="C1008" s="53" t="str">
        <f>IF(ISERROR(VLOOKUP(B1008,Оп17_BYN→USD!$C$3:$C$19,1,0)),"Нет","Да")</f>
        <v>Нет</v>
      </c>
      <c r="D1008" s="54">
        <f t="shared" si="30"/>
        <v>365</v>
      </c>
      <c r="E1008" s="55">
        <f>('Все выпуски'!$D$4*'Все выпуски'!$D$8)*((VLOOKUP(IF(C1008="Нет",VLOOKUP(A1008,Оп17_BYN→USD!$A$2:$C$19,3,0),VLOOKUP((A1008-1),Оп17_BYN→USD!$A$2:$C$19,3,0)),$B$2:$G$1505,5,0)-VLOOKUP(B1008,$B$2:$G$1505,5,0))/365+(VLOOKUP(IF(C1008="Нет",VLOOKUP(A1008,Оп17_BYN→USD!$A$2:$C$19,3,0),VLOOKUP((A1008-1),Оп17_BYN→USD!$A$2:$C$19,3,0)),$B$2:$G$1505,6,0)-VLOOKUP(B1008,$B$2:$G$1505,6,0))/366)</f>
        <v>2.2456770716370986</v>
      </c>
      <c r="F1008" s="54">
        <f>COUNTIF(D1009:$D$1505,365)</f>
        <v>497</v>
      </c>
      <c r="G1008" s="54">
        <f>COUNTIF(D1009:$D$1505,366)</f>
        <v>0</v>
      </c>
      <c r="H1008" s="50"/>
    </row>
    <row r="1009" spans="1:8" x14ac:dyDescent="0.25">
      <c r="A1009" s="54">
        <f>COUNTIF($C$3:C1009,"Да")</f>
        <v>11</v>
      </c>
      <c r="B1009" s="53">
        <f t="shared" si="31"/>
        <v>46110</v>
      </c>
      <c r="C1009" s="53" t="str">
        <f>IF(ISERROR(VLOOKUP(B1009,Оп17_BYN→USD!$C$3:$C$19,1,0)),"Нет","Да")</f>
        <v>Нет</v>
      </c>
      <c r="D1009" s="54">
        <f t="shared" si="30"/>
        <v>365</v>
      </c>
      <c r="E1009" s="55">
        <f>('Все выпуски'!$D$4*'Все выпуски'!$D$8)*((VLOOKUP(IF(C1009="Нет",VLOOKUP(A1009,Оп17_BYN→USD!$A$2:$C$19,3,0),VLOOKUP((A1009-1),Оп17_BYN→USD!$A$2:$C$19,3,0)),$B$2:$G$1505,5,0)-VLOOKUP(B1009,$B$2:$G$1505,5,0))/365+(VLOOKUP(IF(C1009="Нет",VLOOKUP(A1009,Оп17_BYN→USD!$A$2:$C$19,3,0),VLOOKUP((A1009-1),Оп17_BYN→USD!$A$2:$C$19,3,0)),$B$2:$G$1505,6,0)-VLOOKUP(B1009,$B$2:$G$1505,6,0))/366)</f>
        <v>2.2915072159562229</v>
      </c>
      <c r="F1009" s="54">
        <f>COUNTIF(D1010:$D$1505,365)</f>
        <v>496</v>
      </c>
      <c r="G1009" s="54">
        <f>COUNTIF(D1010:$D$1505,366)</f>
        <v>0</v>
      </c>
      <c r="H1009" s="50"/>
    </row>
    <row r="1010" spans="1:8" x14ac:dyDescent="0.25">
      <c r="A1010" s="54">
        <f>COUNTIF($C$3:C1010,"Да")</f>
        <v>11</v>
      </c>
      <c r="B1010" s="53">
        <f t="shared" si="31"/>
        <v>46111</v>
      </c>
      <c r="C1010" s="53" t="str">
        <f>IF(ISERROR(VLOOKUP(B1010,Оп17_BYN→USD!$C$3:$C$19,1,0)),"Нет","Да")</f>
        <v>Нет</v>
      </c>
      <c r="D1010" s="54">
        <f t="shared" si="30"/>
        <v>365</v>
      </c>
      <c r="E1010" s="55">
        <f>('Все выпуски'!$D$4*'Все выпуски'!$D$8)*((VLOOKUP(IF(C1010="Нет",VLOOKUP(A1010,Оп17_BYN→USD!$A$2:$C$19,3,0),VLOOKUP((A1010-1),Оп17_BYN→USD!$A$2:$C$19,3,0)),$B$2:$G$1505,5,0)-VLOOKUP(B1010,$B$2:$G$1505,5,0))/365+(VLOOKUP(IF(C1010="Нет",VLOOKUP(A1010,Оп17_BYN→USD!$A$2:$C$19,3,0),VLOOKUP((A1010-1),Оп17_BYN→USD!$A$2:$C$19,3,0)),$B$2:$G$1505,6,0)-VLOOKUP(B1010,$B$2:$G$1505,6,0))/366)</f>
        <v>2.3373373602753476</v>
      </c>
      <c r="F1010" s="54">
        <f>COUNTIF(D1011:$D$1505,365)</f>
        <v>495</v>
      </c>
      <c r="G1010" s="54">
        <f>COUNTIF(D1011:$D$1505,366)</f>
        <v>0</v>
      </c>
      <c r="H1010" s="50"/>
    </row>
    <row r="1011" spans="1:8" x14ac:dyDescent="0.25">
      <c r="A1011" s="54">
        <f>COUNTIF($C$3:C1011,"Да")</f>
        <v>11</v>
      </c>
      <c r="B1011" s="53">
        <f t="shared" si="31"/>
        <v>46112</v>
      </c>
      <c r="C1011" s="53" t="str">
        <f>IF(ISERROR(VLOOKUP(B1011,Оп17_BYN→USD!$C$3:$C$19,1,0)),"Нет","Да")</f>
        <v>Нет</v>
      </c>
      <c r="D1011" s="54">
        <f t="shared" si="30"/>
        <v>365</v>
      </c>
      <c r="E1011" s="55">
        <f>('Все выпуски'!$D$4*'Все выпуски'!$D$8)*((VLOOKUP(IF(C1011="Нет",VLOOKUP(A1011,Оп17_BYN→USD!$A$2:$C$19,3,0),VLOOKUP((A1011-1),Оп17_BYN→USD!$A$2:$C$19,3,0)),$B$2:$G$1505,5,0)-VLOOKUP(B1011,$B$2:$G$1505,5,0))/365+(VLOOKUP(IF(C1011="Нет",VLOOKUP(A1011,Оп17_BYN→USD!$A$2:$C$19,3,0),VLOOKUP((A1011-1),Оп17_BYN→USD!$A$2:$C$19,3,0)),$B$2:$G$1505,6,0)-VLOOKUP(B1011,$B$2:$G$1505,6,0))/366)</f>
        <v>2.3831675045944722</v>
      </c>
      <c r="F1011" s="54">
        <f>COUNTIF(D1012:$D$1505,365)</f>
        <v>494</v>
      </c>
      <c r="G1011" s="54">
        <f>COUNTIF(D1012:$D$1505,366)</f>
        <v>0</v>
      </c>
      <c r="H1011" s="50"/>
    </row>
    <row r="1012" spans="1:8" x14ac:dyDescent="0.25">
      <c r="A1012" s="54">
        <f>COUNTIF($C$3:C1012,"Да")</f>
        <v>11</v>
      </c>
      <c r="B1012" s="53">
        <f t="shared" si="31"/>
        <v>46113</v>
      </c>
      <c r="C1012" s="53" t="str">
        <f>IF(ISERROR(VLOOKUP(B1012,Оп17_BYN→USD!$C$3:$C$19,1,0)),"Нет","Да")</f>
        <v>Нет</v>
      </c>
      <c r="D1012" s="54">
        <f t="shared" si="30"/>
        <v>365</v>
      </c>
      <c r="E1012" s="55">
        <f>('Все выпуски'!$D$4*'Все выпуски'!$D$8)*((VLOOKUP(IF(C1012="Нет",VLOOKUP(A1012,Оп17_BYN→USD!$A$2:$C$19,3,0),VLOOKUP((A1012-1),Оп17_BYN→USD!$A$2:$C$19,3,0)),$B$2:$G$1505,5,0)-VLOOKUP(B1012,$B$2:$G$1505,5,0))/365+(VLOOKUP(IF(C1012="Нет",VLOOKUP(A1012,Оп17_BYN→USD!$A$2:$C$19,3,0),VLOOKUP((A1012-1),Оп17_BYN→USD!$A$2:$C$19,3,0)),$B$2:$G$1505,6,0)-VLOOKUP(B1012,$B$2:$G$1505,6,0))/366)</f>
        <v>2.4289976489135965</v>
      </c>
      <c r="F1012" s="54">
        <f>COUNTIF(D1013:$D$1505,365)</f>
        <v>493</v>
      </c>
      <c r="G1012" s="54">
        <f>COUNTIF(D1013:$D$1505,366)</f>
        <v>0</v>
      </c>
      <c r="H1012" s="50"/>
    </row>
    <row r="1013" spans="1:8" x14ac:dyDescent="0.25">
      <c r="A1013" s="54">
        <f>COUNTIF($C$3:C1013,"Да")</f>
        <v>11</v>
      </c>
      <c r="B1013" s="53">
        <f t="shared" si="31"/>
        <v>46114</v>
      </c>
      <c r="C1013" s="53" t="str">
        <f>IF(ISERROR(VLOOKUP(B1013,Оп17_BYN→USD!$C$3:$C$19,1,0)),"Нет","Да")</f>
        <v>Нет</v>
      </c>
      <c r="D1013" s="54">
        <f t="shared" si="30"/>
        <v>365</v>
      </c>
      <c r="E1013" s="55">
        <f>('Все выпуски'!$D$4*'Все выпуски'!$D$8)*((VLOOKUP(IF(C1013="Нет",VLOOKUP(A1013,Оп17_BYN→USD!$A$2:$C$19,3,0),VLOOKUP((A1013-1),Оп17_BYN→USD!$A$2:$C$19,3,0)),$B$2:$G$1505,5,0)-VLOOKUP(B1013,$B$2:$G$1505,5,0))/365+(VLOOKUP(IF(C1013="Нет",VLOOKUP(A1013,Оп17_BYN→USD!$A$2:$C$19,3,0),VLOOKUP((A1013-1),Оп17_BYN→USD!$A$2:$C$19,3,0)),$B$2:$G$1505,6,0)-VLOOKUP(B1013,$B$2:$G$1505,6,0))/366)</f>
        <v>2.4748277932327212</v>
      </c>
      <c r="F1013" s="54">
        <f>COUNTIF(D1014:$D$1505,365)</f>
        <v>492</v>
      </c>
      <c r="G1013" s="54">
        <f>COUNTIF(D1014:$D$1505,366)</f>
        <v>0</v>
      </c>
      <c r="H1013" s="50"/>
    </row>
    <row r="1014" spans="1:8" x14ac:dyDescent="0.25">
      <c r="A1014" s="54">
        <f>COUNTIF($C$3:C1014,"Да")</f>
        <v>11</v>
      </c>
      <c r="B1014" s="53">
        <f t="shared" si="31"/>
        <v>46115</v>
      </c>
      <c r="C1014" s="53" t="str">
        <f>IF(ISERROR(VLOOKUP(B1014,Оп17_BYN→USD!$C$3:$C$19,1,0)),"Нет","Да")</f>
        <v>Нет</v>
      </c>
      <c r="D1014" s="54">
        <f t="shared" si="30"/>
        <v>365</v>
      </c>
      <c r="E1014" s="55">
        <f>('Все выпуски'!$D$4*'Все выпуски'!$D$8)*((VLOOKUP(IF(C1014="Нет",VLOOKUP(A1014,Оп17_BYN→USD!$A$2:$C$19,3,0),VLOOKUP((A1014-1),Оп17_BYN→USD!$A$2:$C$19,3,0)),$B$2:$G$1505,5,0)-VLOOKUP(B1014,$B$2:$G$1505,5,0))/365+(VLOOKUP(IF(C1014="Нет",VLOOKUP(A1014,Оп17_BYN→USD!$A$2:$C$19,3,0),VLOOKUP((A1014-1),Оп17_BYN→USD!$A$2:$C$19,3,0)),$B$2:$G$1505,6,0)-VLOOKUP(B1014,$B$2:$G$1505,6,0))/366)</f>
        <v>2.5206579375518454</v>
      </c>
      <c r="F1014" s="54">
        <f>COUNTIF(D1015:$D$1505,365)</f>
        <v>491</v>
      </c>
      <c r="G1014" s="54">
        <f>COUNTIF(D1015:$D$1505,366)</f>
        <v>0</v>
      </c>
      <c r="H1014" s="50"/>
    </row>
    <row r="1015" spans="1:8" x14ac:dyDescent="0.25">
      <c r="A1015" s="54">
        <f>COUNTIF($C$3:C1015,"Да")</f>
        <v>11</v>
      </c>
      <c r="B1015" s="53">
        <f t="shared" si="31"/>
        <v>46116</v>
      </c>
      <c r="C1015" s="53" t="str">
        <f>IF(ISERROR(VLOOKUP(B1015,Оп17_BYN→USD!$C$3:$C$19,1,0)),"Нет","Да")</f>
        <v>Нет</v>
      </c>
      <c r="D1015" s="54">
        <f t="shared" si="30"/>
        <v>365</v>
      </c>
      <c r="E1015" s="55">
        <f>('Все выпуски'!$D$4*'Все выпуски'!$D$8)*((VLOOKUP(IF(C1015="Нет",VLOOKUP(A1015,Оп17_BYN→USD!$A$2:$C$19,3,0),VLOOKUP((A1015-1),Оп17_BYN→USD!$A$2:$C$19,3,0)),$B$2:$G$1505,5,0)-VLOOKUP(B1015,$B$2:$G$1505,5,0))/365+(VLOOKUP(IF(C1015="Нет",VLOOKUP(A1015,Оп17_BYN→USD!$A$2:$C$19,3,0),VLOOKUP((A1015-1),Оп17_BYN→USD!$A$2:$C$19,3,0)),$B$2:$G$1505,6,0)-VLOOKUP(B1015,$B$2:$G$1505,6,0))/366)</f>
        <v>2.5664880818709701</v>
      </c>
      <c r="F1015" s="54">
        <f>COUNTIF(D1016:$D$1505,365)</f>
        <v>490</v>
      </c>
      <c r="G1015" s="54">
        <f>COUNTIF(D1016:$D$1505,366)</f>
        <v>0</v>
      </c>
      <c r="H1015" s="50"/>
    </row>
    <row r="1016" spans="1:8" x14ac:dyDescent="0.25">
      <c r="A1016" s="54">
        <f>COUNTIF($C$3:C1016,"Да")</f>
        <v>11</v>
      </c>
      <c r="B1016" s="53">
        <f t="shared" si="31"/>
        <v>46117</v>
      </c>
      <c r="C1016" s="53" t="str">
        <f>IF(ISERROR(VLOOKUP(B1016,Оп17_BYN→USD!$C$3:$C$19,1,0)),"Нет","Да")</f>
        <v>Нет</v>
      </c>
      <c r="D1016" s="54">
        <f t="shared" si="30"/>
        <v>365</v>
      </c>
      <c r="E1016" s="55">
        <f>('Все выпуски'!$D$4*'Все выпуски'!$D$8)*((VLOOKUP(IF(C1016="Нет",VLOOKUP(A1016,Оп17_BYN→USD!$A$2:$C$19,3,0),VLOOKUP((A1016-1),Оп17_BYN→USD!$A$2:$C$19,3,0)),$B$2:$G$1505,5,0)-VLOOKUP(B1016,$B$2:$G$1505,5,0))/365+(VLOOKUP(IF(C1016="Нет",VLOOKUP(A1016,Оп17_BYN→USD!$A$2:$C$19,3,0),VLOOKUP((A1016-1),Оп17_BYN→USD!$A$2:$C$19,3,0)),$B$2:$G$1505,6,0)-VLOOKUP(B1016,$B$2:$G$1505,6,0))/366)</f>
        <v>2.6123182261900944</v>
      </c>
      <c r="F1016" s="54">
        <f>COUNTIF(D1017:$D$1505,365)</f>
        <v>489</v>
      </c>
      <c r="G1016" s="54">
        <f>COUNTIF(D1017:$D$1505,366)</f>
        <v>0</v>
      </c>
      <c r="H1016" s="50"/>
    </row>
    <row r="1017" spans="1:8" x14ac:dyDescent="0.25">
      <c r="A1017" s="54">
        <f>COUNTIF($C$3:C1017,"Да")</f>
        <v>11</v>
      </c>
      <c r="B1017" s="53">
        <f t="shared" si="31"/>
        <v>46118</v>
      </c>
      <c r="C1017" s="53" t="str">
        <f>IF(ISERROR(VLOOKUP(B1017,Оп17_BYN→USD!$C$3:$C$19,1,0)),"Нет","Да")</f>
        <v>Нет</v>
      </c>
      <c r="D1017" s="54">
        <f t="shared" si="30"/>
        <v>365</v>
      </c>
      <c r="E1017" s="55">
        <f>('Все выпуски'!$D$4*'Все выпуски'!$D$8)*((VLOOKUP(IF(C1017="Нет",VLOOKUP(A1017,Оп17_BYN→USD!$A$2:$C$19,3,0),VLOOKUP((A1017-1),Оп17_BYN→USD!$A$2:$C$19,3,0)),$B$2:$G$1505,5,0)-VLOOKUP(B1017,$B$2:$G$1505,5,0))/365+(VLOOKUP(IF(C1017="Нет",VLOOKUP(A1017,Оп17_BYN→USD!$A$2:$C$19,3,0),VLOOKUP((A1017-1),Оп17_BYN→USD!$A$2:$C$19,3,0)),$B$2:$G$1505,6,0)-VLOOKUP(B1017,$B$2:$G$1505,6,0))/366)</f>
        <v>2.658148370509219</v>
      </c>
      <c r="F1017" s="54">
        <f>COUNTIF(D1018:$D$1505,365)</f>
        <v>488</v>
      </c>
      <c r="G1017" s="54">
        <f>COUNTIF(D1018:$D$1505,366)</f>
        <v>0</v>
      </c>
      <c r="H1017" s="50"/>
    </row>
    <row r="1018" spans="1:8" x14ac:dyDescent="0.25">
      <c r="A1018" s="54">
        <f>COUNTIF($C$3:C1018,"Да")</f>
        <v>11</v>
      </c>
      <c r="B1018" s="53">
        <f t="shared" si="31"/>
        <v>46119</v>
      </c>
      <c r="C1018" s="53" t="str">
        <f>IF(ISERROR(VLOOKUP(B1018,Оп17_BYN→USD!$C$3:$C$19,1,0)),"Нет","Да")</f>
        <v>Нет</v>
      </c>
      <c r="D1018" s="54">
        <f t="shared" si="30"/>
        <v>365</v>
      </c>
      <c r="E1018" s="55">
        <f>('Все выпуски'!$D$4*'Все выпуски'!$D$8)*((VLOOKUP(IF(C1018="Нет",VLOOKUP(A1018,Оп17_BYN→USD!$A$2:$C$19,3,0),VLOOKUP((A1018-1),Оп17_BYN→USD!$A$2:$C$19,3,0)),$B$2:$G$1505,5,0)-VLOOKUP(B1018,$B$2:$G$1505,5,0))/365+(VLOOKUP(IF(C1018="Нет",VLOOKUP(A1018,Оп17_BYN→USD!$A$2:$C$19,3,0),VLOOKUP((A1018-1),Оп17_BYN→USD!$A$2:$C$19,3,0)),$B$2:$G$1505,6,0)-VLOOKUP(B1018,$B$2:$G$1505,6,0))/366)</f>
        <v>2.7039785148283433</v>
      </c>
      <c r="F1018" s="54">
        <f>COUNTIF(D1019:$D$1505,365)</f>
        <v>487</v>
      </c>
      <c r="G1018" s="54">
        <f>COUNTIF(D1019:$D$1505,366)</f>
        <v>0</v>
      </c>
      <c r="H1018" s="50"/>
    </row>
    <row r="1019" spans="1:8" x14ac:dyDescent="0.25">
      <c r="A1019" s="54">
        <f>COUNTIF($C$3:C1019,"Да")</f>
        <v>11</v>
      </c>
      <c r="B1019" s="53">
        <f t="shared" si="31"/>
        <v>46120</v>
      </c>
      <c r="C1019" s="53" t="str">
        <f>IF(ISERROR(VLOOKUP(B1019,Оп17_BYN→USD!$C$3:$C$19,1,0)),"Нет","Да")</f>
        <v>Нет</v>
      </c>
      <c r="D1019" s="54">
        <f t="shared" si="30"/>
        <v>365</v>
      </c>
      <c r="E1019" s="55">
        <f>('Все выпуски'!$D$4*'Все выпуски'!$D$8)*((VLOOKUP(IF(C1019="Нет",VLOOKUP(A1019,Оп17_BYN→USD!$A$2:$C$19,3,0),VLOOKUP((A1019-1),Оп17_BYN→USD!$A$2:$C$19,3,0)),$B$2:$G$1505,5,0)-VLOOKUP(B1019,$B$2:$G$1505,5,0))/365+(VLOOKUP(IF(C1019="Нет",VLOOKUP(A1019,Оп17_BYN→USD!$A$2:$C$19,3,0),VLOOKUP((A1019-1),Оп17_BYN→USD!$A$2:$C$19,3,0)),$B$2:$G$1505,6,0)-VLOOKUP(B1019,$B$2:$G$1505,6,0))/366)</f>
        <v>2.7498086591474675</v>
      </c>
      <c r="F1019" s="54">
        <f>COUNTIF(D1020:$D$1505,365)</f>
        <v>486</v>
      </c>
      <c r="G1019" s="54">
        <f>COUNTIF(D1020:$D$1505,366)</f>
        <v>0</v>
      </c>
      <c r="H1019" s="50"/>
    </row>
    <row r="1020" spans="1:8" x14ac:dyDescent="0.25">
      <c r="A1020" s="54">
        <f>COUNTIF($C$3:C1020,"Да")</f>
        <v>11</v>
      </c>
      <c r="B1020" s="53">
        <f t="shared" si="31"/>
        <v>46121</v>
      </c>
      <c r="C1020" s="53" t="str">
        <f>IF(ISERROR(VLOOKUP(B1020,Оп17_BYN→USD!$C$3:$C$19,1,0)),"Нет","Да")</f>
        <v>Нет</v>
      </c>
      <c r="D1020" s="54">
        <f t="shared" si="30"/>
        <v>365</v>
      </c>
      <c r="E1020" s="55">
        <f>('Все выпуски'!$D$4*'Все выпуски'!$D$8)*((VLOOKUP(IF(C1020="Нет",VLOOKUP(A1020,Оп17_BYN→USD!$A$2:$C$19,3,0),VLOOKUP((A1020-1),Оп17_BYN→USD!$A$2:$C$19,3,0)),$B$2:$G$1505,5,0)-VLOOKUP(B1020,$B$2:$G$1505,5,0))/365+(VLOOKUP(IF(C1020="Нет",VLOOKUP(A1020,Оп17_BYN→USD!$A$2:$C$19,3,0),VLOOKUP((A1020-1),Оп17_BYN→USD!$A$2:$C$19,3,0)),$B$2:$G$1505,6,0)-VLOOKUP(B1020,$B$2:$G$1505,6,0))/366)</f>
        <v>2.7956388034665922</v>
      </c>
      <c r="F1020" s="54">
        <f>COUNTIF(D1021:$D$1505,365)</f>
        <v>485</v>
      </c>
      <c r="G1020" s="54">
        <f>COUNTIF(D1021:$D$1505,366)</f>
        <v>0</v>
      </c>
      <c r="H1020" s="50"/>
    </row>
    <row r="1021" spans="1:8" x14ac:dyDescent="0.25">
      <c r="A1021" s="54">
        <f>COUNTIF($C$3:C1021,"Да")</f>
        <v>11</v>
      </c>
      <c r="B1021" s="53">
        <f t="shared" si="31"/>
        <v>46122</v>
      </c>
      <c r="C1021" s="53" t="str">
        <f>IF(ISERROR(VLOOKUP(B1021,Оп17_BYN→USD!$C$3:$C$19,1,0)),"Нет","Да")</f>
        <v>Нет</v>
      </c>
      <c r="D1021" s="54">
        <f t="shared" si="30"/>
        <v>365</v>
      </c>
      <c r="E1021" s="55">
        <f>('Все выпуски'!$D$4*'Все выпуски'!$D$8)*((VLOOKUP(IF(C1021="Нет",VLOOKUP(A1021,Оп17_BYN→USD!$A$2:$C$19,3,0),VLOOKUP((A1021-1),Оп17_BYN→USD!$A$2:$C$19,3,0)),$B$2:$G$1505,5,0)-VLOOKUP(B1021,$B$2:$G$1505,5,0))/365+(VLOOKUP(IF(C1021="Нет",VLOOKUP(A1021,Оп17_BYN→USD!$A$2:$C$19,3,0),VLOOKUP((A1021-1),Оп17_BYN→USD!$A$2:$C$19,3,0)),$B$2:$G$1505,6,0)-VLOOKUP(B1021,$B$2:$G$1505,6,0))/366)</f>
        <v>2.8414689477857165</v>
      </c>
      <c r="F1021" s="54">
        <f>COUNTIF(D1022:$D$1505,365)</f>
        <v>484</v>
      </c>
      <c r="G1021" s="54">
        <f>COUNTIF(D1022:$D$1505,366)</f>
        <v>0</v>
      </c>
      <c r="H1021" s="50"/>
    </row>
    <row r="1022" spans="1:8" x14ac:dyDescent="0.25">
      <c r="A1022" s="54">
        <f>COUNTIF($C$3:C1022,"Да")</f>
        <v>11</v>
      </c>
      <c r="B1022" s="53">
        <f t="shared" si="31"/>
        <v>46123</v>
      </c>
      <c r="C1022" s="53" t="str">
        <f>IF(ISERROR(VLOOKUP(B1022,Оп17_BYN→USD!$C$3:$C$19,1,0)),"Нет","Да")</f>
        <v>Нет</v>
      </c>
      <c r="D1022" s="54">
        <f t="shared" si="30"/>
        <v>365</v>
      </c>
      <c r="E1022" s="55">
        <f>('Все выпуски'!$D$4*'Все выпуски'!$D$8)*((VLOOKUP(IF(C1022="Нет",VLOOKUP(A1022,Оп17_BYN→USD!$A$2:$C$19,3,0),VLOOKUP((A1022-1),Оп17_BYN→USD!$A$2:$C$19,3,0)),$B$2:$G$1505,5,0)-VLOOKUP(B1022,$B$2:$G$1505,5,0))/365+(VLOOKUP(IF(C1022="Нет",VLOOKUP(A1022,Оп17_BYN→USD!$A$2:$C$19,3,0),VLOOKUP((A1022-1),Оп17_BYN→USD!$A$2:$C$19,3,0)),$B$2:$G$1505,6,0)-VLOOKUP(B1022,$B$2:$G$1505,6,0))/366)</f>
        <v>2.8872990921048416</v>
      </c>
      <c r="F1022" s="54">
        <f>COUNTIF(D1023:$D$1505,365)</f>
        <v>483</v>
      </c>
      <c r="G1022" s="54">
        <f>COUNTIF(D1023:$D$1505,366)</f>
        <v>0</v>
      </c>
      <c r="H1022" s="50"/>
    </row>
    <row r="1023" spans="1:8" x14ac:dyDescent="0.25">
      <c r="A1023" s="54">
        <f>COUNTIF($C$3:C1023,"Да")</f>
        <v>11</v>
      </c>
      <c r="B1023" s="53">
        <f t="shared" si="31"/>
        <v>46124</v>
      </c>
      <c r="C1023" s="53" t="str">
        <f>IF(ISERROR(VLOOKUP(B1023,Оп17_BYN→USD!$C$3:$C$19,1,0)),"Нет","Да")</f>
        <v>Нет</v>
      </c>
      <c r="D1023" s="54">
        <f t="shared" si="30"/>
        <v>365</v>
      </c>
      <c r="E1023" s="55">
        <f>('Все выпуски'!$D$4*'Все выпуски'!$D$8)*((VLOOKUP(IF(C1023="Нет",VLOOKUP(A1023,Оп17_BYN→USD!$A$2:$C$19,3,0),VLOOKUP((A1023-1),Оп17_BYN→USD!$A$2:$C$19,3,0)),$B$2:$G$1505,5,0)-VLOOKUP(B1023,$B$2:$G$1505,5,0))/365+(VLOOKUP(IF(C1023="Нет",VLOOKUP(A1023,Оп17_BYN→USD!$A$2:$C$19,3,0),VLOOKUP((A1023-1),Оп17_BYN→USD!$A$2:$C$19,3,0)),$B$2:$G$1505,6,0)-VLOOKUP(B1023,$B$2:$G$1505,6,0))/366)</f>
        <v>2.9331292364239658</v>
      </c>
      <c r="F1023" s="54">
        <f>COUNTIF(D1024:$D$1505,365)</f>
        <v>482</v>
      </c>
      <c r="G1023" s="54">
        <f>COUNTIF(D1024:$D$1505,366)</f>
        <v>0</v>
      </c>
      <c r="H1023" s="50"/>
    </row>
    <row r="1024" spans="1:8" x14ac:dyDescent="0.25">
      <c r="A1024" s="54">
        <f>COUNTIF($C$3:C1024,"Да")</f>
        <v>11</v>
      </c>
      <c r="B1024" s="53">
        <f t="shared" si="31"/>
        <v>46125</v>
      </c>
      <c r="C1024" s="53" t="str">
        <f>IF(ISERROR(VLOOKUP(B1024,Оп17_BYN→USD!$C$3:$C$19,1,0)),"Нет","Да")</f>
        <v>Нет</v>
      </c>
      <c r="D1024" s="54">
        <f t="shared" si="30"/>
        <v>365</v>
      </c>
      <c r="E1024" s="55">
        <f>('Все выпуски'!$D$4*'Все выпуски'!$D$8)*((VLOOKUP(IF(C1024="Нет",VLOOKUP(A1024,Оп17_BYN→USD!$A$2:$C$19,3,0),VLOOKUP((A1024-1),Оп17_BYN→USD!$A$2:$C$19,3,0)),$B$2:$G$1505,5,0)-VLOOKUP(B1024,$B$2:$G$1505,5,0))/365+(VLOOKUP(IF(C1024="Нет",VLOOKUP(A1024,Оп17_BYN→USD!$A$2:$C$19,3,0),VLOOKUP((A1024-1),Оп17_BYN→USD!$A$2:$C$19,3,0)),$B$2:$G$1505,6,0)-VLOOKUP(B1024,$B$2:$G$1505,6,0))/366)</f>
        <v>2.9789593807430901</v>
      </c>
      <c r="F1024" s="54">
        <f>COUNTIF(D1025:$D$1505,365)</f>
        <v>481</v>
      </c>
      <c r="G1024" s="54">
        <f>COUNTIF(D1025:$D$1505,366)</f>
        <v>0</v>
      </c>
      <c r="H1024" s="50"/>
    </row>
    <row r="1025" spans="1:8" x14ac:dyDescent="0.25">
      <c r="A1025" s="54">
        <f>COUNTIF($C$3:C1025,"Да")</f>
        <v>11</v>
      </c>
      <c r="B1025" s="53">
        <f t="shared" si="31"/>
        <v>46126</v>
      </c>
      <c r="C1025" s="53" t="str">
        <f>IF(ISERROR(VLOOKUP(B1025,Оп17_BYN→USD!$C$3:$C$19,1,0)),"Нет","Да")</f>
        <v>Нет</v>
      </c>
      <c r="D1025" s="54">
        <f t="shared" si="30"/>
        <v>365</v>
      </c>
      <c r="E1025" s="55">
        <f>('Все выпуски'!$D$4*'Все выпуски'!$D$8)*((VLOOKUP(IF(C1025="Нет",VLOOKUP(A1025,Оп17_BYN→USD!$A$2:$C$19,3,0),VLOOKUP((A1025-1),Оп17_BYN→USD!$A$2:$C$19,3,0)),$B$2:$G$1505,5,0)-VLOOKUP(B1025,$B$2:$G$1505,5,0))/365+(VLOOKUP(IF(C1025="Нет",VLOOKUP(A1025,Оп17_BYN→USD!$A$2:$C$19,3,0),VLOOKUP((A1025-1),Оп17_BYN→USD!$A$2:$C$19,3,0)),$B$2:$G$1505,6,0)-VLOOKUP(B1025,$B$2:$G$1505,6,0))/366)</f>
        <v>3.0247895250622148</v>
      </c>
      <c r="F1025" s="54">
        <f>COUNTIF(D1026:$D$1505,365)</f>
        <v>480</v>
      </c>
      <c r="G1025" s="54">
        <f>COUNTIF(D1026:$D$1505,366)</f>
        <v>0</v>
      </c>
      <c r="H1025" s="50"/>
    </row>
    <row r="1026" spans="1:8" x14ac:dyDescent="0.25">
      <c r="A1026" s="54">
        <f>COUNTIF($C$3:C1026,"Да")</f>
        <v>11</v>
      </c>
      <c r="B1026" s="53">
        <f t="shared" si="31"/>
        <v>46127</v>
      </c>
      <c r="C1026" s="53" t="str">
        <f>IF(ISERROR(VLOOKUP(B1026,Оп17_BYN→USD!$C$3:$C$19,1,0)),"Нет","Да")</f>
        <v>Нет</v>
      </c>
      <c r="D1026" s="54">
        <f t="shared" si="30"/>
        <v>365</v>
      </c>
      <c r="E1026" s="55">
        <f>('Все выпуски'!$D$4*'Все выпуски'!$D$8)*((VLOOKUP(IF(C1026="Нет",VLOOKUP(A1026,Оп17_BYN→USD!$A$2:$C$19,3,0),VLOOKUP((A1026-1),Оп17_BYN→USD!$A$2:$C$19,3,0)),$B$2:$G$1505,5,0)-VLOOKUP(B1026,$B$2:$G$1505,5,0))/365+(VLOOKUP(IF(C1026="Нет",VLOOKUP(A1026,Оп17_BYN→USD!$A$2:$C$19,3,0),VLOOKUP((A1026-1),Оп17_BYN→USD!$A$2:$C$19,3,0)),$B$2:$G$1505,6,0)-VLOOKUP(B1026,$B$2:$G$1505,6,0))/366)</f>
        <v>3.070619669381339</v>
      </c>
      <c r="F1026" s="54">
        <f>COUNTIF(D1027:$D$1505,365)</f>
        <v>479</v>
      </c>
      <c r="G1026" s="54">
        <f>COUNTIF(D1027:$D$1505,366)</f>
        <v>0</v>
      </c>
      <c r="H1026" s="50"/>
    </row>
    <row r="1027" spans="1:8" x14ac:dyDescent="0.25">
      <c r="A1027" s="54">
        <f>COUNTIF($C$3:C1027,"Да")</f>
        <v>11</v>
      </c>
      <c r="B1027" s="53">
        <f t="shared" si="31"/>
        <v>46128</v>
      </c>
      <c r="C1027" s="53" t="str">
        <f>IF(ISERROR(VLOOKUP(B1027,Оп17_BYN→USD!$C$3:$C$19,1,0)),"Нет","Да")</f>
        <v>Нет</v>
      </c>
      <c r="D1027" s="54">
        <f t="shared" si="30"/>
        <v>365</v>
      </c>
      <c r="E1027" s="55">
        <f>('Все выпуски'!$D$4*'Все выпуски'!$D$8)*((VLOOKUP(IF(C1027="Нет",VLOOKUP(A1027,Оп17_BYN→USD!$A$2:$C$19,3,0),VLOOKUP((A1027-1),Оп17_BYN→USD!$A$2:$C$19,3,0)),$B$2:$G$1505,5,0)-VLOOKUP(B1027,$B$2:$G$1505,5,0))/365+(VLOOKUP(IF(C1027="Нет",VLOOKUP(A1027,Оп17_BYN→USD!$A$2:$C$19,3,0),VLOOKUP((A1027-1),Оп17_BYN→USD!$A$2:$C$19,3,0)),$B$2:$G$1505,6,0)-VLOOKUP(B1027,$B$2:$G$1505,6,0))/366)</f>
        <v>3.1164498137004637</v>
      </c>
      <c r="F1027" s="54">
        <f>COUNTIF(D1028:$D$1505,365)</f>
        <v>478</v>
      </c>
      <c r="G1027" s="54">
        <f>COUNTIF(D1028:$D$1505,366)</f>
        <v>0</v>
      </c>
      <c r="H1027" s="50"/>
    </row>
    <row r="1028" spans="1:8" x14ac:dyDescent="0.25">
      <c r="A1028" s="54">
        <f>COUNTIF($C$3:C1028,"Да")</f>
        <v>11</v>
      </c>
      <c r="B1028" s="53">
        <f t="shared" si="31"/>
        <v>46129</v>
      </c>
      <c r="C1028" s="53" t="str">
        <f>IF(ISERROR(VLOOKUP(B1028,Оп17_BYN→USD!$C$3:$C$19,1,0)),"Нет","Да")</f>
        <v>Нет</v>
      </c>
      <c r="D1028" s="54">
        <f t="shared" ref="D1028:D1091" si="32">IF(MOD(YEAR(B1028),4)=0,366,365)</f>
        <v>365</v>
      </c>
      <c r="E1028" s="55">
        <f>('Все выпуски'!$D$4*'Все выпуски'!$D$8)*((VLOOKUP(IF(C1028="Нет",VLOOKUP(A1028,Оп17_BYN→USD!$A$2:$C$19,3,0),VLOOKUP((A1028-1),Оп17_BYN→USD!$A$2:$C$19,3,0)),$B$2:$G$1505,5,0)-VLOOKUP(B1028,$B$2:$G$1505,5,0))/365+(VLOOKUP(IF(C1028="Нет",VLOOKUP(A1028,Оп17_BYN→USD!$A$2:$C$19,3,0),VLOOKUP((A1028-1),Оп17_BYN→USD!$A$2:$C$19,3,0)),$B$2:$G$1505,6,0)-VLOOKUP(B1028,$B$2:$G$1505,6,0))/366)</f>
        <v>3.1622799580195879</v>
      </c>
      <c r="F1028" s="54">
        <f>COUNTIF(D1029:$D$1505,365)</f>
        <v>477</v>
      </c>
      <c r="G1028" s="54">
        <f>COUNTIF(D1029:$D$1505,366)</f>
        <v>0</v>
      </c>
      <c r="H1028" s="50"/>
    </row>
    <row r="1029" spans="1:8" x14ac:dyDescent="0.25">
      <c r="A1029" s="54">
        <f>COUNTIF($C$3:C1029,"Да")</f>
        <v>11</v>
      </c>
      <c r="B1029" s="53">
        <f t="shared" ref="B1029:B1092" si="33">B1028+1</f>
        <v>46130</v>
      </c>
      <c r="C1029" s="53" t="str">
        <f>IF(ISERROR(VLOOKUP(B1029,Оп17_BYN→USD!$C$3:$C$19,1,0)),"Нет","Да")</f>
        <v>Нет</v>
      </c>
      <c r="D1029" s="54">
        <f t="shared" si="32"/>
        <v>365</v>
      </c>
      <c r="E1029" s="55">
        <f>('Все выпуски'!$D$4*'Все выпуски'!$D$8)*((VLOOKUP(IF(C1029="Нет",VLOOKUP(A1029,Оп17_BYN→USD!$A$2:$C$19,3,0),VLOOKUP((A1029-1),Оп17_BYN→USD!$A$2:$C$19,3,0)),$B$2:$G$1505,5,0)-VLOOKUP(B1029,$B$2:$G$1505,5,0))/365+(VLOOKUP(IF(C1029="Нет",VLOOKUP(A1029,Оп17_BYN→USD!$A$2:$C$19,3,0),VLOOKUP((A1029-1),Оп17_BYN→USD!$A$2:$C$19,3,0)),$B$2:$G$1505,6,0)-VLOOKUP(B1029,$B$2:$G$1505,6,0))/366)</f>
        <v>3.2081101023387122</v>
      </c>
      <c r="F1029" s="54">
        <f>COUNTIF(D1030:$D$1505,365)</f>
        <v>476</v>
      </c>
      <c r="G1029" s="54">
        <f>COUNTIF(D1030:$D$1505,366)</f>
        <v>0</v>
      </c>
      <c r="H1029" s="50"/>
    </row>
    <row r="1030" spans="1:8" x14ac:dyDescent="0.25">
      <c r="A1030" s="54">
        <f>COUNTIF($C$3:C1030,"Да")</f>
        <v>11</v>
      </c>
      <c r="B1030" s="53">
        <f t="shared" si="33"/>
        <v>46131</v>
      </c>
      <c r="C1030" s="53" t="str">
        <f>IF(ISERROR(VLOOKUP(B1030,Оп17_BYN→USD!$C$3:$C$19,1,0)),"Нет","Да")</f>
        <v>Нет</v>
      </c>
      <c r="D1030" s="54">
        <f t="shared" si="32"/>
        <v>365</v>
      </c>
      <c r="E1030" s="55">
        <f>('Все выпуски'!$D$4*'Все выпуски'!$D$8)*((VLOOKUP(IF(C1030="Нет",VLOOKUP(A1030,Оп17_BYN→USD!$A$2:$C$19,3,0),VLOOKUP((A1030-1),Оп17_BYN→USD!$A$2:$C$19,3,0)),$B$2:$G$1505,5,0)-VLOOKUP(B1030,$B$2:$G$1505,5,0))/365+(VLOOKUP(IF(C1030="Нет",VLOOKUP(A1030,Оп17_BYN→USD!$A$2:$C$19,3,0),VLOOKUP((A1030-1),Оп17_BYN→USD!$A$2:$C$19,3,0)),$B$2:$G$1505,6,0)-VLOOKUP(B1030,$B$2:$G$1505,6,0))/366)</f>
        <v>3.2539402466578369</v>
      </c>
      <c r="F1030" s="54">
        <f>COUNTIF(D1031:$D$1505,365)</f>
        <v>475</v>
      </c>
      <c r="G1030" s="54">
        <f>COUNTIF(D1031:$D$1505,366)</f>
        <v>0</v>
      </c>
      <c r="H1030" s="50"/>
    </row>
    <row r="1031" spans="1:8" x14ac:dyDescent="0.25">
      <c r="A1031" s="54">
        <f>COUNTIF($C$3:C1031,"Да")</f>
        <v>11</v>
      </c>
      <c r="B1031" s="53">
        <f t="shared" si="33"/>
        <v>46132</v>
      </c>
      <c r="C1031" s="53" t="str">
        <f>IF(ISERROR(VLOOKUP(B1031,Оп17_BYN→USD!$C$3:$C$19,1,0)),"Нет","Да")</f>
        <v>Нет</v>
      </c>
      <c r="D1031" s="54">
        <f t="shared" si="32"/>
        <v>365</v>
      </c>
      <c r="E1031" s="55">
        <f>('Все выпуски'!$D$4*'Все выпуски'!$D$8)*((VLOOKUP(IF(C1031="Нет",VLOOKUP(A1031,Оп17_BYN→USD!$A$2:$C$19,3,0),VLOOKUP((A1031-1),Оп17_BYN→USD!$A$2:$C$19,3,0)),$B$2:$G$1505,5,0)-VLOOKUP(B1031,$B$2:$G$1505,5,0))/365+(VLOOKUP(IF(C1031="Нет",VLOOKUP(A1031,Оп17_BYN→USD!$A$2:$C$19,3,0),VLOOKUP((A1031-1),Оп17_BYN→USD!$A$2:$C$19,3,0)),$B$2:$G$1505,6,0)-VLOOKUP(B1031,$B$2:$G$1505,6,0))/366)</f>
        <v>3.2997703909769611</v>
      </c>
      <c r="F1031" s="54">
        <f>COUNTIF(D1032:$D$1505,365)</f>
        <v>474</v>
      </c>
      <c r="G1031" s="54">
        <f>COUNTIF(D1032:$D$1505,366)</f>
        <v>0</v>
      </c>
      <c r="H1031" s="50"/>
    </row>
    <row r="1032" spans="1:8" x14ac:dyDescent="0.25">
      <c r="A1032" s="54">
        <f>COUNTIF($C$3:C1032,"Да")</f>
        <v>11</v>
      </c>
      <c r="B1032" s="53">
        <f t="shared" si="33"/>
        <v>46133</v>
      </c>
      <c r="C1032" s="53" t="str">
        <f>IF(ISERROR(VLOOKUP(B1032,Оп17_BYN→USD!$C$3:$C$19,1,0)),"Нет","Да")</f>
        <v>Нет</v>
      </c>
      <c r="D1032" s="54">
        <f t="shared" si="32"/>
        <v>365</v>
      </c>
      <c r="E1032" s="55">
        <f>('Все выпуски'!$D$4*'Все выпуски'!$D$8)*((VLOOKUP(IF(C1032="Нет",VLOOKUP(A1032,Оп17_BYN→USD!$A$2:$C$19,3,0),VLOOKUP((A1032-1),Оп17_BYN→USD!$A$2:$C$19,3,0)),$B$2:$G$1505,5,0)-VLOOKUP(B1032,$B$2:$G$1505,5,0))/365+(VLOOKUP(IF(C1032="Нет",VLOOKUP(A1032,Оп17_BYN→USD!$A$2:$C$19,3,0),VLOOKUP((A1032-1),Оп17_BYN→USD!$A$2:$C$19,3,0)),$B$2:$G$1505,6,0)-VLOOKUP(B1032,$B$2:$G$1505,6,0))/366)</f>
        <v>3.3456005352960858</v>
      </c>
      <c r="F1032" s="54">
        <f>COUNTIF(D1033:$D$1505,365)</f>
        <v>473</v>
      </c>
      <c r="G1032" s="54">
        <f>COUNTIF(D1033:$D$1505,366)</f>
        <v>0</v>
      </c>
      <c r="H1032" s="50"/>
    </row>
    <row r="1033" spans="1:8" x14ac:dyDescent="0.25">
      <c r="A1033" s="54">
        <f>COUNTIF($C$3:C1033,"Да")</f>
        <v>11</v>
      </c>
      <c r="B1033" s="53">
        <f t="shared" si="33"/>
        <v>46134</v>
      </c>
      <c r="C1033" s="53" t="str">
        <f>IF(ISERROR(VLOOKUP(B1033,Оп17_BYN→USD!$C$3:$C$19,1,0)),"Нет","Да")</f>
        <v>Нет</v>
      </c>
      <c r="D1033" s="54">
        <f t="shared" si="32"/>
        <v>365</v>
      </c>
      <c r="E1033" s="55">
        <f>('Все выпуски'!$D$4*'Все выпуски'!$D$8)*((VLOOKUP(IF(C1033="Нет",VLOOKUP(A1033,Оп17_BYN→USD!$A$2:$C$19,3,0),VLOOKUP((A1033-1),Оп17_BYN→USD!$A$2:$C$19,3,0)),$B$2:$G$1505,5,0)-VLOOKUP(B1033,$B$2:$G$1505,5,0))/365+(VLOOKUP(IF(C1033="Нет",VLOOKUP(A1033,Оп17_BYN→USD!$A$2:$C$19,3,0),VLOOKUP((A1033-1),Оп17_BYN→USD!$A$2:$C$19,3,0)),$B$2:$G$1505,6,0)-VLOOKUP(B1033,$B$2:$G$1505,6,0))/366)</f>
        <v>3.3914306796152101</v>
      </c>
      <c r="F1033" s="54">
        <f>COUNTIF(D1034:$D$1505,365)</f>
        <v>472</v>
      </c>
      <c r="G1033" s="54">
        <f>COUNTIF(D1034:$D$1505,366)</f>
        <v>0</v>
      </c>
      <c r="H1033" s="50"/>
    </row>
    <row r="1034" spans="1:8" x14ac:dyDescent="0.25">
      <c r="A1034" s="54">
        <f>COUNTIF($C$3:C1034,"Да")</f>
        <v>11</v>
      </c>
      <c r="B1034" s="53">
        <f t="shared" si="33"/>
        <v>46135</v>
      </c>
      <c r="C1034" s="53" t="str">
        <f>IF(ISERROR(VLOOKUP(B1034,Оп17_BYN→USD!$C$3:$C$19,1,0)),"Нет","Да")</f>
        <v>Нет</v>
      </c>
      <c r="D1034" s="54">
        <f t="shared" si="32"/>
        <v>365</v>
      </c>
      <c r="E1034" s="55">
        <f>('Все выпуски'!$D$4*'Все выпуски'!$D$8)*((VLOOKUP(IF(C1034="Нет",VLOOKUP(A1034,Оп17_BYN→USD!$A$2:$C$19,3,0),VLOOKUP((A1034-1),Оп17_BYN→USD!$A$2:$C$19,3,0)),$B$2:$G$1505,5,0)-VLOOKUP(B1034,$B$2:$G$1505,5,0))/365+(VLOOKUP(IF(C1034="Нет",VLOOKUP(A1034,Оп17_BYN→USD!$A$2:$C$19,3,0),VLOOKUP((A1034-1),Оп17_BYN→USD!$A$2:$C$19,3,0)),$B$2:$G$1505,6,0)-VLOOKUP(B1034,$B$2:$G$1505,6,0))/366)</f>
        <v>3.4372608239343347</v>
      </c>
      <c r="F1034" s="54">
        <f>COUNTIF(D1035:$D$1505,365)</f>
        <v>471</v>
      </c>
      <c r="G1034" s="54">
        <f>COUNTIF(D1035:$D$1505,366)</f>
        <v>0</v>
      </c>
      <c r="H1034" s="50"/>
    </row>
    <row r="1035" spans="1:8" x14ac:dyDescent="0.25">
      <c r="A1035" s="54">
        <f>COUNTIF($C$3:C1035,"Да")</f>
        <v>11</v>
      </c>
      <c r="B1035" s="53">
        <f t="shared" si="33"/>
        <v>46136</v>
      </c>
      <c r="C1035" s="53" t="str">
        <f>IF(ISERROR(VLOOKUP(B1035,Оп17_BYN→USD!$C$3:$C$19,1,0)),"Нет","Да")</f>
        <v>Нет</v>
      </c>
      <c r="D1035" s="54">
        <f t="shared" si="32"/>
        <v>365</v>
      </c>
      <c r="E1035" s="55">
        <f>('Все выпуски'!$D$4*'Все выпуски'!$D$8)*((VLOOKUP(IF(C1035="Нет",VLOOKUP(A1035,Оп17_BYN→USD!$A$2:$C$19,3,0),VLOOKUP((A1035-1),Оп17_BYN→USD!$A$2:$C$19,3,0)),$B$2:$G$1505,5,0)-VLOOKUP(B1035,$B$2:$G$1505,5,0))/365+(VLOOKUP(IF(C1035="Нет",VLOOKUP(A1035,Оп17_BYN→USD!$A$2:$C$19,3,0),VLOOKUP((A1035-1),Оп17_BYN→USD!$A$2:$C$19,3,0)),$B$2:$G$1505,6,0)-VLOOKUP(B1035,$B$2:$G$1505,6,0))/366)</f>
        <v>3.4830909682534594</v>
      </c>
      <c r="F1035" s="54">
        <f>COUNTIF(D1036:$D$1505,365)</f>
        <v>470</v>
      </c>
      <c r="G1035" s="54">
        <f>COUNTIF(D1036:$D$1505,366)</f>
        <v>0</v>
      </c>
      <c r="H1035" s="50"/>
    </row>
    <row r="1036" spans="1:8" x14ac:dyDescent="0.25">
      <c r="A1036" s="54">
        <f>COUNTIF($C$3:C1036,"Да")</f>
        <v>11</v>
      </c>
      <c r="B1036" s="53">
        <f t="shared" si="33"/>
        <v>46137</v>
      </c>
      <c r="C1036" s="53" t="str">
        <f>IF(ISERROR(VLOOKUP(B1036,Оп17_BYN→USD!$C$3:$C$19,1,0)),"Нет","Да")</f>
        <v>Нет</v>
      </c>
      <c r="D1036" s="54">
        <f t="shared" si="32"/>
        <v>365</v>
      </c>
      <c r="E1036" s="55">
        <f>('Все выпуски'!$D$4*'Все выпуски'!$D$8)*((VLOOKUP(IF(C1036="Нет",VLOOKUP(A1036,Оп17_BYN→USD!$A$2:$C$19,3,0),VLOOKUP((A1036-1),Оп17_BYN→USD!$A$2:$C$19,3,0)),$B$2:$G$1505,5,0)-VLOOKUP(B1036,$B$2:$G$1505,5,0))/365+(VLOOKUP(IF(C1036="Нет",VLOOKUP(A1036,Оп17_BYN→USD!$A$2:$C$19,3,0),VLOOKUP((A1036-1),Оп17_BYN→USD!$A$2:$C$19,3,0)),$B$2:$G$1505,6,0)-VLOOKUP(B1036,$B$2:$G$1505,6,0))/366)</f>
        <v>3.5289211125725837</v>
      </c>
      <c r="F1036" s="54">
        <f>COUNTIF(D1037:$D$1505,365)</f>
        <v>469</v>
      </c>
      <c r="G1036" s="54">
        <f>COUNTIF(D1037:$D$1505,366)</f>
        <v>0</v>
      </c>
      <c r="H1036" s="50"/>
    </row>
    <row r="1037" spans="1:8" x14ac:dyDescent="0.25">
      <c r="A1037" s="54">
        <f>COUNTIF($C$3:C1037,"Да")</f>
        <v>11</v>
      </c>
      <c r="B1037" s="53">
        <f t="shared" si="33"/>
        <v>46138</v>
      </c>
      <c r="C1037" s="53" t="str">
        <f>IF(ISERROR(VLOOKUP(B1037,Оп17_BYN→USD!$C$3:$C$19,1,0)),"Нет","Да")</f>
        <v>Нет</v>
      </c>
      <c r="D1037" s="54">
        <f t="shared" si="32"/>
        <v>365</v>
      </c>
      <c r="E1037" s="55">
        <f>('Все выпуски'!$D$4*'Все выпуски'!$D$8)*((VLOOKUP(IF(C1037="Нет",VLOOKUP(A1037,Оп17_BYN→USD!$A$2:$C$19,3,0),VLOOKUP((A1037-1),Оп17_BYN→USD!$A$2:$C$19,3,0)),$B$2:$G$1505,5,0)-VLOOKUP(B1037,$B$2:$G$1505,5,0))/365+(VLOOKUP(IF(C1037="Нет",VLOOKUP(A1037,Оп17_BYN→USD!$A$2:$C$19,3,0),VLOOKUP((A1037-1),Оп17_BYN→USD!$A$2:$C$19,3,0)),$B$2:$G$1505,6,0)-VLOOKUP(B1037,$B$2:$G$1505,6,0))/366)</f>
        <v>3.5747512568917084</v>
      </c>
      <c r="F1037" s="54">
        <f>COUNTIF(D1038:$D$1505,365)</f>
        <v>468</v>
      </c>
      <c r="G1037" s="54">
        <f>COUNTIF(D1038:$D$1505,366)</f>
        <v>0</v>
      </c>
      <c r="H1037" s="50"/>
    </row>
    <row r="1038" spans="1:8" x14ac:dyDescent="0.25">
      <c r="A1038" s="54">
        <f>COUNTIF($C$3:C1038,"Да")</f>
        <v>11</v>
      </c>
      <c r="B1038" s="53">
        <f t="shared" si="33"/>
        <v>46139</v>
      </c>
      <c r="C1038" s="53" t="str">
        <f>IF(ISERROR(VLOOKUP(B1038,Оп17_BYN→USD!$C$3:$C$19,1,0)),"Нет","Да")</f>
        <v>Нет</v>
      </c>
      <c r="D1038" s="54">
        <f t="shared" si="32"/>
        <v>365</v>
      </c>
      <c r="E1038" s="55">
        <f>('Все выпуски'!$D$4*'Все выпуски'!$D$8)*((VLOOKUP(IF(C1038="Нет",VLOOKUP(A1038,Оп17_BYN→USD!$A$2:$C$19,3,0),VLOOKUP((A1038-1),Оп17_BYN→USD!$A$2:$C$19,3,0)),$B$2:$G$1505,5,0)-VLOOKUP(B1038,$B$2:$G$1505,5,0))/365+(VLOOKUP(IF(C1038="Нет",VLOOKUP(A1038,Оп17_BYN→USD!$A$2:$C$19,3,0),VLOOKUP((A1038-1),Оп17_BYN→USD!$A$2:$C$19,3,0)),$B$2:$G$1505,6,0)-VLOOKUP(B1038,$B$2:$G$1505,6,0))/366)</f>
        <v>3.6205814012108326</v>
      </c>
      <c r="F1038" s="54">
        <f>COUNTIF(D1039:$D$1505,365)</f>
        <v>467</v>
      </c>
      <c r="G1038" s="54">
        <f>COUNTIF(D1039:$D$1505,366)</f>
        <v>0</v>
      </c>
      <c r="H1038" s="50"/>
    </row>
    <row r="1039" spans="1:8" x14ac:dyDescent="0.25">
      <c r="A1039" s="54">
        <f>COUNTIF($C$3:C1039,"Да")</f>
        <v>11</v>
      </c>
      <c r="B1039" s="53">
        <f t="shared" si="33"/>
        <v>46140</v>
      </c>
      <c r="C1039" s="53" t="str">
        <f>IF(ISERROR(VLOOKUP(B1039,Оп17_BYN→USD!$C$3:$C$19,1,0)),"Нет","Да")</f>
        <v>Нет</v>
      </c>
      <c r="D1039" s="54">
        <f t="shared" si="32"/>
        <v>365</v>
      </c>
      <c r="E1039" s="55">
        <f>('Все выпуски'!$D$4*'Все выпуски'!$D$8)*((VLOOKUP(IF(C1039="Нет",VLOOKUP(A1039,Оп17_BYN→USD!$A$2:$C$19,3,0),VLOOKUP((A1039-1),Оп17_BYN→USD!$A$2:$C$19,3,0)),$B$2:$G$1505,5,0)-VLOOKUP(B1039,$B$2:$G$1505,5,0))/365+(VLOOKUP(IF(C1039="Нет",VLOOKUP(A1039,Оп17_BYN→USD!$A$2:$C$19,3,0),VLOOKUP((A1039-1),Оп17_BYN→USD!$A$2:$C$19,3,0)),$B$2:$G$1505,6,0)-VLOOKUP(B1039,$B$2:$G$1505,6,0))/366)</f>
        <v>3.6664115455299569</v>
      </c>
      <c r="F1039" s="54">
        <f>COUNTIF(D1040:$D$1505,365)</f>
        <v>466</v>
      </c>
      <c r="G1039" s="54">
        <f>COUNTIF(D1040:$D$1505,366)</f>
        <v>0</v>
      </c>
      <c r="H1039" s="50"/>
    </row>
    <row r="1040" spans="1:8" x14ac:dyDescent="0.25">
      <c r="A1040" s="54">
        <f>COUNTIF($C$3:C1040,"Да")</f>
        <v>11</v>
      </c>
      <c r="B1040" s="53">
        <f t="shared" si="33"/>
        <v>46141</v>
      </c>
      <c r="C1040" s="53" t="str">
        <f>IF(ISERROR(VLOOKUP(B1040,Оп17_BYN→USD!$C$3:$C$19,1,0)),"Нет","Да")</f>
        <v>Нет</v>
      </c>
      <c r="D1040" s="54">
        <f t="shared" si="32"/>
        <v>365</v>
      </c>
      <c r="E1040" s="55">
        <f>('Все выпуски'!$D$4*'Все выпуски'!$D$8)*((VLOOKUP(IF(C1040="Нет",VLOOKUP(A1040,Оп17_BYN→USD!$A$2:$C$19,3,0),VLOOKUP((A1040-1),Оп17_BYN→USD!$A$2:$C$19,3,0)),$B$2:$G$1505,5,0)-VLOOKUP(B1040,$B$2:$G$1505,5,0))/365+(VLOOKUP(IF(C1040="Нет",VLOOKUP(A1040,Оп17_BYN→USD!$A$2:$C$19,3,0),VLOOKUP((A1040-1),Оп17_BYN→USD!$A$2:$C$19,3,0)),$B$2:$G$1505,6,0)-VLOOKUP(B1040,$B$2:$G$1505,6,0))/366)</f>
        <v>3.7122416898490815</v>
      </c>
      <c r="F1040" s="54">
        <f>COUNTIF(D1041:$D$1505,365)</f>
        <v>465</v>
      </c>
      <c r="G1040" s="54">
        <f>COUNTIF(D1041:$D$1505,366)</f>
        <v>0</v>
      </c>
      <c r="H1040" s="50"/>
    </row>
    <row r="1041" spans="1:8" x14ac:dyDescent="0.25">
      <c r="A1041" s="54">
        <f>COUNTIF($C$3:C1041,"Да")</f>
        <v>11</v>
      </c>
      <c r="B1041" s="53">
        <f t="shared" si="33"/>
        <v>46142</v>
      </c>
      <c r="C1041" s="53" t="str">
        <f>IF(ISERROR(VLOOKUP(B1041,Оп17_BYN→USD!$C$3:$C$19,1,0)),"Нет","Да")</f>
        <v>Нет</v>
      </c>
      <c r="D1041" s="54">
        <f t="shared" si="32"/>
        <v>365</v>
      </c>
      <c r="E1041" s="55">
        <f>('Все выпуски'!$D$4*'Все выпуски'!$D$8)*((VLOOKUP(IF(C1041="Нет",VLOOKUP(A1041,Оп17_BYN→USD!$A$2:$C$19,3,0),VLOOKUP((A1041-1),Оп17_BYN→USD!$A$2:$C$19,3,0)),$B$2:$G$1505,5,0)-VLOOKUP(B1041,$B$2:$G$1505,5,0))/365+(VLOOKUP(IF(C1041="Нет",VLOOKUP(A1041,Оп17_BYN→USD!$A$2:$C$19,3,0),VLOOKUP((A1041-1),Оп17_BYN→USD!$A$2:$C$19,3,0)),$B$2:$G$1505,6,0)-VLOOKUP(B1041,$B$2:$G$1505,6,0))/366)</f>
        <v>3.7580718341682058</v>
      </c>
      <c r="F1041" s="54">
        <f>COUNTIF(D1042:$D$1505,365)</f>
        <v>464</v>
      </c>
      <c r="G1041" s="54">
        <f>COUNTIF(D1042:$D$1505,366)</f>
        <v>0</v>
      </c>
      <c r="H1041" s="50"/>
    </row>
    <row r="1042" spans="1:8" x14ac:dyDescent="0.25">
      <c r="A1042" s="54">
        <f>COUNTIF($C$3:C1042,"Да")</f>
        <v>11</v>
      </c>
      <c r="B1042" s="53">
        <f t="shared" si="33"/>
        <v>46143</v>
      </c>
      <c r="C1042" s="53" t="str">
        <f>IF(ISERROR(VLOOKUP(B1042,Оп17_BYN→USD!$C$3:$C$19,1,0)),"Нет","Да")</f>
        <v>Нет</v>
      </c>
      <c r="D1042" s="54">
        <f t="shared" si="32"/>
        <v>365</v>
      </c>
      <c r="E1042" s="55">
        <f>('Все выпуски'!$D$4*'Все выпуски'!$D$8)*((VLOOKUP(IF(C1042="Нет",VLOOKUP(A1042,Оп17_BYN→USD!$A$2:$C$19,3,0),VLOOKUP((A1042-1),Оп17_BYN→USD!$A$2:$C$19,3,0)),$B$2:$G$1505,5,0)-VLOOKUP(B1042,$B$2:$G$1505,5,0))/365+(VLOOKUP(IF(C1042="Нет",VLOOKUP(A1042,Оп17_BYN→USD!$A$2:$C$19,3,0),VLOOKUP((A1042-1),Оп17_BYN→USD!$A$2:$C$19,3,0)),$B$2:$G$1505,6,0)-VLOOKUP(B1042,$B$2:$G$1505,6,0))/366)</f>
        <v>3.8039019784873305</v>
      </c>
      <c r="F1042" s="54">
        <f>COUNTIF(D1043:$D$1505,365)</f>
        <v>463</v>
      </c>
      <c r="G1042" s="54">
        <f>COUNTIF(D1043:$D$1505,366)</f>
        <v>0</v>
      </c>
      <c r="H1042" s="50"/>
    </row>
    <row r="1043" spans="1:8" x14ac:dyDescent="0.25">
      <c r="A1043" s="54">
        <f>COUNTIF($C$3:C1043,"Да")</f>
        <v>11</v>
      </c>
      <c r="B1043" s="53">
        <f t="shared" si="33"/>
        <v>46144</v>
      </c>
      <c r="C1043" s="53" t="str">
        <f>IF(ISERROR(VLOOKUP(B1043,Оп17_BYN→USD!$C$3:$C$19,1,0)),"Нет","Да")</f>
        <v>Нет</v>
      </c>
      <c r="D1043" s="54">
        <f t="shared" si="32"/>
        <v>365</v>
      </c>
      <c r="E1043" s="55">
        <f>('Все выпуски'!$D$4*'Все выпуски'!$D$8)*((VLOOKUP(IF(C1043="Нет",VLOOKUP(A1043,Оп17_BYN→USD!$A$2:$C$19,3,0),VLOOKUP((A1043-1),Оп17_BYN→USD!$A$2:$C$19,3,0)),$B$2:$G$1505,5,0)-VLOOKUP(B1043,$B$2:$G$1505,5,0))/365+(VLOOKUP(IF(C1043="Нет",VLOOKUP(A1043,Оп17_BYN→USD!$A$2:$C$19,3,0),VLOOKUP((A1043-1),Оп17_BYN→USD!$A$2:$C$19,3,0)),$B$2:$G$1505,6,0)-VLOOKUP(B1043,$B$2:$G$1505,6,0))/366)</f>
        <v>3.8497321228064547</v>
      </c>
      <c r="F1043" s="54">
        <f>COUNTIF(D1044:$D$1505,365)</f>
        <v>462</v>
      </c>
      <c r="G1043" s="54">
        <f>COUNTIF(D1044:$D$1505,366)</f>
        <v>0</v>
      </c>
      <c r="H1043" s="50"/>
    </row>
    <row r="1044" spans="1:8" x14ac:dyDescent="0.25">
      <c r="A1044" s="54">
        <f>COUNTIF($C$3:C1044,"Да")</f>
        <v>11</v>
      </c>
      <c r="B1044" s="53">
        <f t="shared" si="33"/>
        <v>46145</v>
      </c>
      <c r="C1044" s="53" t="str">
        <f>IF(ISERROR(VLOOKUP(B1044,Оп17_BYN→USD!$C$3:$C$19,1,0)),"Нет","Да")</f>
        <v>Нет</v>
      </c>
      <c r="D1044" s="54">
        <f t="shared" si="32"/>
        <v>365</v>
      </c>
      <c r="E1044" s="55">
        <f>('Все выпуски'!$D$4*'Все выпуски'!$D$8)*((VLOOKUP(IF(C1044="Нет",VLOOKUP(A1044,Оп17_BYN→USD!$A$2:$C$19,3,0),VLOOKUP((A1044-1),Оп17_BYN→USD!$A$2:$C$19,3,0)),$B$2:$G$1505,5,0)-VLOOKUP(B1044,$B$2:$G$1505,5,0))/365+(VLOOKUP(IF(C1044="Нет",VLOOKUP(A1044,Оп17_BYN→USD!$A$2:$C$19,3,0),VLOOKUP((A1044-1),Оп17_BYN→USD!$A$2:$C$19,3,0)),$B$2:$G$1505,6,0)-VLOOKUP(B1044,$B$2:$G$1505,6,0))/366)</f>
        <v>3.895562267125579</v>
      </c>
      <c r="F1044" s="54">
        <f>COUNTIF(D1045:$D$1505,365)</f>
        <v>461</v>
      </c>
      <c r="G1044" s="54">
        <f>COUNTIF(D1045:$D$1505,366)</f>
        <v>0</v>
      </c>
      <c r="H1044" s="50"/>
    </row>
    <row r="1045" spans="1:8" x14ac:dyDescent="0.25">
      <c r="A1045" s="54">
        <f>COUNTIF($C$3:C1045,"Да")</f>
        <v>11</v>
      </c>
      <c r="B1045" s="53">
        <f t="shared" si="33"/>
        <v>46146</v>
      </c>
      <c r="C1045" s="53" t="str">
        <f>IF(ISERROR(VLOOKUP(B1045,Оп17_BYN→USD!$C$3:$C$19,1,0)),"Нет","Да")</f>
        <v>Нет</v>
      </c>
      <c r="D1045" s="54">
        <f t="shared" si="32"/>
        <v>365</v>
      </c>
      <c r="E1045" s="55">
        <f>('Все выпуски'!$D$4*'Все выпуски'!$D$8)*((VLOOKUP(IF(C1045="Нет",VLOOKUP(A1045,Оп17_BYN→USD!$A$2:$C$19,3,0),VLOOKUP((A1045-1),Оп17_BYN→USD!$A$2:$C$19,3,0)),$B$2:$G$1505,5,0)-VLOOKUP(B1045,$B$2:$G$1505,5,0))/365+(VLOOKUP(IF(C1045="Нет",VLOOKUP(A1045,Оп17_BYN→USD!$A$2:$C$19,3,0),VLOOKUP((A1045-1),Оп17_BYN→USD!$A$2:$C$19,3,0)),$B$2:$G$1505,6,0)-VLOOKUP(B1045,$B$2:$G$1505,6,0))/366)</f>
        <v>3.9413924114447041</v>
      </c>
      <c r="F1045" s="54">
        <f>COUNTIF(D1046:$D$1505,365)</f>
        <v>460</v>
      </c>
      <c r="G1045" s="54">
        <f>COUNTIF(D1046:$D$1505,366)</f>
        <v>0</v>
      </c>
      <c r="H1045" s="50"/>
    </row>
    <row r="1046" spans="1:8" x14ac:dyDescent="0.25">
      <c r="A1046" s="54">
        <f>COUNTIF($C$3:C1046,"Да")</f>
        <v>11</v>
      </c>
      <c r="B1046" s="53">
        <f t="shared" si="33"/>
        <v>46147</v>
      </c>
      <c r="C1046" s="53" t="str">
        <f>IF(ISERROR(VLOOKUP(B1046,Оп17_BYN→USD!$C$3:$C$19,1,0)),"Нет","Да")</f>
        <v>Нет</v>
      </c>
      <c r="D1046" s="54">
        <f t="shared" si="32"/>
        <v>365</v>
      </c>
      <c r="E1046" s="55">
        <f>('Все выпуски'!$D$4*'Все выпуски'!$D$8)*((VLOOKUP(IF(C1046="Нет",VLOOKUP(A1046,Оп17_BYN→USD!$A$2:$C$19,3,0),VLOOKUP((A1046-1),Оп17_BYN→USD!$A$2:$C$19,3,0)),$B$2:$G$1505,5,0)-VLOOKUP(B1046,$B$2:$G$1505,5,0))/365+(VLOOKUP(IF(C1046="Нет",VLOOKUP(A1046,Оп17_BYN→USD!$A$2:$C$19,3,0),VLOOKUP((A1046-1),Оп17_BYN→USD!$A$2:$C$19,3,0)),$B$2:$G$1505,6,0)-VLOOKUP(B1046,$B$2:$G$1505,6,0))/366)</f>
        <v>3.9872225557638283</v>
      </c>
      <c r="F1046" s="54">
        <f>COUNTIF(D1047:$D$1505,365)</f>
        <v>459</v>
      </c>
      <c r="G1046" s="54">
        <f>COUNTIF(D1047:$D$1505,366)</f>
        <v>0</v>
      </c>
      <c r="H1046" s="50"/>
    </row>
    <row r="1047" spans="1:8" x14ac:dyDescent="0.25">
      <c r="A1047" s="54">
        <f>COUNTIF($C$3:C1047,"Да")</f>
        <v>11</v>
      </c>
      <c r="B1047" s="53">
        <f t="shared" si="33"/>
        <v>46148</v>
      </c>
      <c r="C1047" s="53" t="str">
        <f>IF(ISERROR(VLOOKUP(B1047,Оп17_BYN→USD!$C$3:$C$19,1,0)),"Нет","Да")</f>
        <v>Нет</v>
      </c>
      <c r="D1047" s="54">
        <f t="shared" si="32"/>
        <v>365</v>
      </c>
      <c r="E1047" s="55">
        <f>('Все выпуски'!$D$4*'Все выпуски'!$D$8)*((VLOOKUP(IF(C1047="Нет",VLOOKUP(A1047,Оп17_BYN→USD!$A$2:$C$19,3,0),VLOOKUP((A1047-1),Оп17_BYN→USD!$A$2:$C$19,3,0)),$B$2:$G$1505,5,0)-VLOOKUP(B1047,$B$2:$G$1505,5,0))/365+(VLOOKUP(IF(C1047="Нет",VLOOKUP(A1047,Оп17_BYN→USD!$A$2:$C$19,3,0),VLOOKUP((A1047-1),Оп17_BYN→USD!$A$2:$C$19,3,0)),$B$2:$G$1505,6,0)-VLOOKUP(B1047,$B$2:$G$1505,6,0))/366)</f>
        <v>4.033052700082953</v>
      </c>
      <c r="F1047" s="54">
        <f>COUNTIF(D1048:$D$1505,365)</f>
        <v>458</v>
      </c>
      <c r="G1047" s="54">
        <f>COUNTIF(D1048:$D$1505,366)</f>
        <v>0</v>
      </c>
      <c r="H1047" s="50"/>
    </row>
    <row r="1048" spans="1:8" x14ac:dyDescent="0.25">
      <c r="A1048" s="54">
        <f>COUNTIF($C$3:C1048,"Да")</f>
        <v>12</v>
      </c>
      <c r="B1048" s="53">
        <f t="shared" si="33"/>
        <v>46149</v>
      </c>
      <c r="C1048" s="53" t="str">
        <f>IF(ISERROR(VLOOKUP(B1048,Оп17_BYN→USD!$C$3:$C$19,1,0)),"Нет","Да")</f>
        <v>Да</v>
      </c>
      <c r="D1048" s="54">
        <f t="shared" si="32"/>
        <v>365</v>
      </c>
      <c r="E1048" s="55">
        <f>('Все выпуски'!$D$4*'Все выпуски'!$D$8)*((VLOOKUP(IF(C1048="Нет",VLOOKUP(A1048,Оп17_BYN→USD!$A$2:$C$19,3,0),VLOOKUP((A1048-1),Оп17_BYN→USD!$A$2:$C$19,3,0)),$B$2:$G$1505,5,0)-VLOOKUP(B1048,$B$2:$G$1505,5,0))/365+(VLOOKUP(IF(C1048="Нет",VLOOKUP(A1048,Оп17_BYN→USD!$A$2:$C$19,3,0),VLOOKUP((A1048-1),Оп17_BYN→USD!$A$2:$C$19,3,0)),$B$2:$G$1505,6,0)-VLOOKUP(B1048,$B$2:$G$1505,6,0))/366)</f>
        <v>4.0788828444020773</v>
      </c>
      <c r="F1048" s="54">
        <f>COUNTIF(D1049:$D$1505,365)</f>
        <v>457</v>
      </c>
      <c r="G1048" s="54">
        <f>COUNTIF(D1049:$D$1505,366)</f>
        <v>0</v>
      </c>
      <c r="H1048" s="50"/>
    </row>
    <row r="1049" spans="1:8" x14ac:dyDescent="0.25">
      <c r="A1049" s="54">
        <f>COUNTIF($C$3:C1049,"Да")</f>
        <v>12</v>
      </c>
      <c r="B1049" s="53">
        <f t="shared" si="33"/>
        <v>46150</v>
      </c>
      <c r="C1049" s="53" t="str">
        <f>IF(ISERROR(VLOOKUP(B1049,Оп17_BYN→USD!$C$3:$C$19,1,0)),"Нет","Да")</f>
        <v>Нет</v>
      </c>
      <c r="D1049" s="54">
        <f t="shared" si="32"/>
        <v>365</v>
      </c>
      <c r="E1049" s="55">
        <f>('Все выпуски'!$D$4*'Все выпуски'!$D$8)*((VLOOKUP(IF(C1049="Нет",VLOOKUP(A1049,Оп17_BYN→USD!$A$2:$C$19,3,0),VLOOKUP((A1049-1),Оп17_BYN→USD!$A$2:$C$19,3,0)),$B$2:$G$1505,5,0)-VLOOKUP(B1049,$B$2:$G$1505,5,0))/365+(VLOOKUP(IF(C1049="Нет",VLOOKUP(A1049,Оп17_BYN→USD!$A$2:$C$19,3,0),VLOOKUP((A1049-1),Оп17_BYN→USD!$A$2:$C$19,3,0)),$B$2:$G$1505,6,0)-VLOOKUP(B1049,$B$2:$G$1505,6,0))/366)</f>
        <v>4.5830144319124466E-2</v>
      </c>
      <c r="F1049" s="54">
        <f>COUNTIF(D1050:$D$1505,365)</f>
        <v>456</v>
      </c>
      <c r="G1049" s="54">
        <f>COUNTIF(D1050:$D$1505,366)</f>
        <v>0</v>
      </c>
      <c r="H1049" s="50"/>
    </row>
    <row r="1050" spans="1:8" x14ac:dyDescent="0.25">
      <c r="A1050" s="54">
        <f>COUNTIF($C$3:C1050,"Да")</f>
        <v>12</v>
      </c>
      <c r="B1050" s="53">
        <f t="shared" si="33"/>
        <v>46151</v>
      </c>
      <c r="C1050" s="53" t="str">
        <f>IF(ISERROR(VLOOKUP(B1050,Оп17_BYN→USD!$C$3:$C$19,1,0)),"Нет","Да")</f>
        <v>Нет</v>
      </c>
      <c r="D1050" s="54">
        <f t="shared" si="32"/>
        <v>365</v>
      </c>
      <c r="E1050" s="55">
        <f>('Все выпуски'!$D$4*'Все выпуски'!$D$8)*((VLOOKUP(IF(C1050="Нет",VLOOKUP(A1050,Оп17_BYN→USD!$A$2:$C$19,3,0),VLOOKUP((A1050-1),Оп17_BYN→USD!$A$2:$C$19,3,0)),$B$2:$G$1505,5,0)-VLOOKUP(B1050,$B$2:$G$1505,5,0))/365+(VLOOKUP(IF(C1050="Нет",VLOOKUP(A1050,Оп17_BYN→USD!$A$2:$C$19,3,0),VLOOKUP((A1050-1),Оп17_BYN→USD!$A$2:$C$19,3,0)),$B$2:$G$1505,6,0)-VLOOKUP(B1050,$B$2:$G$1505,6,0))/366)</f>
        <v>9.1660288638248932E-2</v>
      </c>
      <c r="F1050" s="54">
        <f>COUNTIF(D1051:$D$1505,365)</f>
        <v>455</v>
      </c>
      <c r="G1050" s="54">
        <f>COUNTIF(D1051:$D$1505,366)</f>
        <v>0</v>
      </c>
      <c r="H1050" s="50"/>
    </row>
    <row r="1051" spans="1:8" x14ac:dyDescent="0.25">
      <c r="A1051" s="54">
        <f>COUNTIF($C$3:C1051,"Да")</f>
        <v>12</v>
      </c>
      <c r="B1051" s="53">
        <f t="shared" si="33"/>
        <v>46152</v>
      </c>
      <c r="C1051" s="53" t="str">
        <f>IF(ISERROR(VLOOKUP(B1051,Оп17_BYN→USD!$C$3:$C$19,1,0)),"Нет","Да")</f>
        <v>Нет</v>
      </c>
      <c r="D1051" s="54">
        <f t="shared" si="32"/>
        <v>365</v>
      </c>
      <c r="E1051" s="55">
        <f>('Все выпуски'!$D$4*'Все выпуски'!$D$8)*((VLOOKUP(IF(C1051="Нет",VLOOKUP(A1051,Оп17_BYN→USD!$A$2:$C$19,3,0),VLOOKUP((A1051-1),Оп17_BYN→USD!$A$2:$C$19,3,0)),$B$2:$G$1505,5,0)-VLOOKUP(B1051,$B$2:$G$1505,5,0))/365+(VLOOKUP(IF(C1051="Нет",VLOOKUP(A1051,Оп17_BYN→USD!$A$2:$C$19,3,0),VLOOKUP((A1051-1),Оп17_BYN→USD!$A$2:$C$19,3,0)),$B$2:$G$1505,6,0)-VLOOKUP(B1051,$B$2:$G$1505,6,0))/366)</f>
        <v>0.13749043295737337</v>
      </c>
      <c r="F1051" s="54">
        <f>COUNTIF(D1052:$D$1505,365)</f>
        <v>454</v>
      </c>
      <c r="G1051" s="54">
        <f>COUNTIF(D1052:$D$1505,366)</f>
        <v>0</v>
      </c>
      <c r="H1051" s="50"/>
    </row>
    <row r="1052" spans="1:8" x14ac:dyDescent="0.25">
      <c r="A1052" s="54">
        <f>COUNTIF($C$3:C1052,"Да")</f>
        <v>12</v>
      </c>
      <c r="B1052" s="53">
        <f t="shared" si="33"/>
        <v>46153</v>
      </c>
      <c r="C1052" s="53" t="str">
        <f>IF(ISERROR(VLOOKUP(B1052,Оп17_BYN→USD!$C$3:$C$19,1,0)),"Нет","Да")</f>
        <v>Нет</v>
      </c>
      <c r="D1052" s="54">
        <f t="shared" si="32"/>
        <v>365</v>
      </c>
      <c r="E1052" s="55">
        <f>('Все выпуски'!$D$4*'Все выпуски'!$D$8)*((VLOOKUP(IF(C1052="Нет",VLOOKUP(A1052,Оп17_BYN→USD!$A$2:$C$19,3,0),VLOOKUP((A1052-1),Оп17_BYN→USD!$A$2:$C$19,3,0)),$B$2:$G$1505,5,0)-VLOOKUP(B1052,$B$2:$G$1505,5,0))/365+(VLOOKUP(IF(C1052="Нет",VLOOKUP(A1052,Оп17_BYN→USD!$A$2:$C$19,3,0),VLOOKUP((A1052-1),Оп17_BYN→USD!$A$2:$C$19,3,0)),$B$2:$G$1505,6,0)-VLOOKUP(B1052,$B$2:$G$1505,6,0))/366)</f>
        <v>0.18332057727649786</v>
      </c>
      <c r="F1052" s="54">
        <f>COUNTIF(D1053:$D$1505,365)</f>
        <v>453</v>
      </c>
      <c r="G1052" s="54">
        <f>COUNTIF(D1053:$D$1505,366)</f>
        <v>0</v>
      </c>
      <c r="H1052" s="50"/>
    </row>
    <row r="1053" spans="1:8" x14ac:dyDescent="0.25">
      <c r="A1053" s="54">
        <f>COUNTIF($C$3:C1053,"Да")</f>
        <v>12</v>
      </c>
      <c r="B1053" s="53">
        <f t="shared" si="33"/>
        <v>46154</v>
      </c>
      <c r="C1053" s="53" t="str">
        <f>IF(ISERROR(VLOOKUP(B1053,Оп17_BYN→USD!$C$3:$C$19,1,0)),"Нет","Да")</f>
        <v>Нет</v>
      </c>
      <c r="D1053" s="54">
        <f t="shared" si="32"/>
        <v>365</v>
      </c>
      <c r="E1053" s="55">
        <f>('Все выпуски'!$D$4*'Все выпуски'!$D$8)*((VLOOKUP(IF(C1053="Нет",VLOOKUP(A1053,Оп17_BYN→USD!$A$2:$C$19,3,0),VLOOKUP((A1053-1),Оп17_BYN→USD!$A$2:$C$19,3,0)),$B$2:$G$1505,5,0)-VLOOKUP(B1053,$B$2:$G$1505,5,0))/365+(VLOOKUP(IF(C1053="Нет",VLOOKUP(A1053,Оп17_BYN→USD!$A$2:$C$19,3,0),VLOOKUP((A1053-1),Оп17_BYN→USD!$A$2:$C$19,3,0)),$B$2:$G$1505,6,0)-VLOOKUP(B1053,$B$2:$G$1505,6,0))/366)</f>
        <v>0.2291507215956223</v>
      </c>
      <c r="F1053" s="54">
        <f>COUNTIF(D1054:$D$1505,365)</f>
        <v>452</v>
      </c>
      <c r="G1053" s="54">
        <f>COUNTIF(D1054:$D$1505,366)</f>
        <v>0</v>
      </c>
      <c r="H1053" s="50"/>
    </row>
    <row r="1054" spans="1:8" x14ac:dyDescent="0.25">
      <c r="A1054" s="54">
        <f>COUNTIF($C$3:C1054,"Да")</f>
        <v>12</v>
      </c>
      <c r="B1054" s="53">
        <f t="shared" si="33"/>
        <v>46155</v>
      </c>
      <c r="C1054" s="53" t="str">
        <f>IF(ISERROR(VLOOKUP(B1054,Оп17_BYN→USD!$C$3:$C$19,1,0)),"Нет","Да")</f>
        <v>Нет</v>
      </c>
      <c r="D1054" s="54">
        <f t="shared" si="32"/>
        <v>365</v>
      </c>
      <c r="E1054" s="55">
        <f>('Все выпуски'!$D$4*'Все выпуски'!$D$8)*((VLOOKUP(IF(C1054="Нет",VLOOKUP(A1054,Оп17_BYN→USD!$A$2:$C$19,3,0),VLOOKUP((A1054-1),Оп17_BYN→USD!$A$2:$C$19,3,0)),$B$2:$G$1505,5,0)-VLOOKUP(B1054,$B$2:$G$1505,5,0))/365+(VLOOKUP(IF(C1054="Нет",VLOOKUP(A1054,Оп17_BYN→USD!$A$2:$C$19,3,0),VLOOKUP((A1054-1),Оп17_BYN→USD!$A$2:$C$19,3,0)),$B$2:$G$1505,6,0)-VLOOKUP(B1054,$B$2:$G$1505,6,0))/366)</f>
        <v>0.27498086591474674</v>
      </c>
      <c r="F1054" s="54">
        <f>COUNTIF(D1055:$D$1505,365)</f>
        <v>451</v>
      </c>
      <c r="G1054" s="54">
        <f>COUNTIF(D1055:$D$1505,366)</f>
        <v>0</v>
      </c>
      <c r="H1054" s="50"/>
    </row>
    <row r="1055" spans="1:8" x14ac:dyDescent="0.25">
      <c r="A1055" s="54">
        <f>COUNTIF($C$3:C1055,"Да")</f>
        <v>12</v>
      </c>
      <c r="B1055" s="53">
        <f t="shared" si="33"/>
        <v>46156</v>
      </c>
      <c r="C1055" s="53" t="str">
        <f>IF(ISERROR(VLOOKUP(B1055,Оп17_BYN→USD!$C$3:$C$19,1,0)),"Нет","Да")</f>
        <v>Нет</v>
      </c>
      <c r="D1055" s="54">
        <f t="shared" si="32"/>
        <v>365</v>
      </c>
      <c r="E1055" s="55">
        <f>('Все выпуски'!$D$4*'Все выпуски'!$D$8)*((VLOOKUP(IF(C1055="Нет",VLOOKUP(A1055,Оп17_BYN→USD!$A$2:$C$19,3,0),VLOOKUP((A1055-1),Оп17_BYN→USD!$A$2:$C$19,3,0)),$B$2:$G$1505,5,0)-VLOOKUP(B1055,$B$2:$G$1505,5,0))/365+(VLOOKUP(IF(C1055="Нет",VLOOKUP(A1055,Оп17_BYN→USD!$A$2:$C$19,3,0),VLOOKUP((A1055-1),Оп17_BYN→USD!$A$2:$C$19,3,0)),$B$2:$G$1505,6,0)-VLOOKUP(B1055,$B$2:$G$1505,6,0))/366)</f>
        <v>0.32081101023387126</v>
      </c>
      <c r="F1055" s="54">
        <f>COUNTIF(D1056:$D$1505,365)</f>
        <v>450</v>
      </c>
      <c r="G1055" s="54">
        <f>COUNTIF(D1056:$D$1505,366)</f>
        <v>0</v>
      </c>
      <c r="H1055" s="50"/>
    </row>
    <row r="1056" spans="1:8" x14ac:dyDescent="0.25">
      <c r="A1056" s="54">
        <f>COUNTIF($C$3:C1056,"Да")</f>
        <v>12</v>
      </c>
      <c r="B1056" s="53">
        <f t="shared" si="33"/>
        <v>46157</v>
      </c>
      <c r="C1056" s="53" t="str">
        <f>IF(ISERROR(VLOOKUP(B1056,Оп17_BYN→USD!$C$3:$C$19,1,0)),"Нет","Да")</f>
        <v>Нет</v>
      </c>
      <c r="D1056" s="54">
        <f t="shared" si="32"/>
        <v>365</v>
      </c>
      <c r="E1056" s="55">
        <f>('Все выпуски'!$D$4*'Все выпуски'!$D$8)*((VLOOKUP(IF(C1056="Нет",VLOOKUP(A1056,Оп17_BYN→USD!$A$2:$C$19,3,0),VLOOKUP((A1056-1),Оп17_BYN→USD!$A$2:$C$19,3,0)),$B$2:$G$1505,5,0)-VLOOKUP(B1056,$B$2:$G$1505,5,0))/365+(VLOOKUP(IF(C1056="Нет",VLOOKUP(A1056,Оп17_BYN→USD!$A$2:$C$19,3,0),VLOOKUP((A1056-1),Оп17_BYN→USD!$A$2:$C$19,3,0)),$B$2:$G$1505,6,0)-VLOOKUP(B1056,$B$2:$G$1505,6,0))/366)</f>
        <v>0.36664115455299573</v>
      </c>
      <c r="F1056" s="54">
        <f>COUNTIF(D1057:$D$1505,365)</f>
        <v>449</v>
      </c>
      <c r="G1056" s="54">
        <f>COUNTIF(D1057:$D$1505,366)</f>
        <v>0</v>
      </c>
      <c r="H1056" s="50"/>
    </row>
    <row r="1057" spans="1:8" x14ac:dyDescent="0.25">
      <c r="A1057" s="54">
        <f>COUNTIF($C$3:C1057,"Да")</f>
        <v>12</v>
      </c>
      <c r="B1057" s="53">
        <f t="shared" si="33"/>
        <v>46158</v>
      </c>
      <c r="C1057" s="53" t="str">
        <f>IF(ISERROR(VLOOKUP(B1057,Оп17_BYN→USD!$C$3:$C$19,1,0)),"Нет","Да")</f>
        <v>Нет</v>
      </c>
      <c r="D1057" s="54">
        <f t="shared" si="32"/>
        <v>365</v>
      </c>
      <c r="E1057" s="55">
        <f>('Все выпуски'!$D$4*'Все выпуски'!$D$8)*((VLOOKUP(IF(C1057="Нет",VLOOKUP(A1057,Оп17_BYN→USD!$A$2:$C$19,3,0),VLOOKUP((A1057-1),Оп17_BYN→USD!$A$2:$C$19,3,0)),$B$2:$G$1505,5,0)-VLOOKUP(B1057,$B$2:$G$1505,5,0))/365+(VLOOKUP(IF(C1057="Нет",VLOOKUP(A1057,Оп17_BYN→USD!$A$2:$C$19,3,0),VLOOKUP((A1057-1),Оп17_BYN→USD!$A$2:$C$19,3,0)),$B$2:$G$1505,6,0)-VLOOKUP(B1057,$B$2:$G$1505,6,0))/366)</f>
        <v>0.41247129887212014</v>
      </c>
      <c r="F1057" s="54">
        <f>COUNTIF(D1058:$D$1505,365)</f>
        <v>448</v>
      </c>
      <c r="G1057" s="54">
        <f>COUNTIF(D1058:$D$1505,366)</f>
        <v>0</v>
      </c>
      <c r="H1057" s="50"/>
    </row>
    <row r="1058" spans="1:8" x14ac:dyDescent="0.25">
      <c r="A1058" s="54">
        <f>COUNTIF($C$3:C1058,"Да")</f>
        <v>12</v>
      </c>
      <c r="B1058" s="53">
        <f t="shared" si="33"/>
        <v>46159</v>
      </c>
      <c r="C1058" s="53" t="str">
        <f>IF(ISERROR(VLOOKUP(B1058,Оп17_BYN→USD!$C$3:$C$19,1,0)),"Нет","Да")</f>
        <v>Нет</v>
      </c>
      <c r="D1058" s="54">
        <f t="shared" si="32"/>
        <v>365</v>
      </c>
      <c r="E1058" s="55">
        <f>('Все выпуски'!$D$4*'Все выпуски'!$D$8)*((VLOOKUP(IF(C1058="Нет",VLOOKUP(A1058,Оп17_BYN→USD!$A$2:$C$19,3,0),VLOOKUP((A1058-1),Оп17_BYN→USD!$A$2:$C$19,3,0)),$B$2:$G$1505,5,0)-VLOOKUP(B1058,$B$2:$G$1505,5,0))/365+(VLOOKUP(IF(C1058="Нет",VLOOKUP(A1058,Оп17_BYN→USD!$A$2:$C$19,3,0),VLOOKUP((A1058-1),Оп17_BYN→USD!$A$2:$C$19,3,0)),$B$2:$G$1505,6,0)-VLOOKUP(B1058,$B$2:$G$1505,6,0))/366)</f>
        <v>0.45830144319124461</v>
      </c>
      <c r="F1058" s="54">
        <f>COUNTIF(D1059:$D$1505,365)</f>
        <v>447</v>
      </c>
      <c r="G1058" s="54">
        <f>COUNTIF(D1059:$D$1505,366)</f>
        <v>0</v>
      </c>
      <c r="H1058" s="50"/>
    </row>
    <row r="1059" spans="1:8" x14ac:dyDescent="0.25">
      <c r="A1059" s="54">
        <f>COUNTIF($C$3:C1059,"Да")</f>
        <v>12</v>
      </c>
      <c r="B1059" s="53">
        <f t="shared" si="33"/>
        <v>46160</v>
      </c>
      <c r="C1059" s="53" t="str">
        <f>IF(ISERROR(VLOOKUP(B1059,Оп17_BYN→USD!$C$3:$C$19,1,0)),"Нет","Да")</f>
        <v>Нет</v>
      </c>
      <c r="D1059" s="54">
        <f t="shared" si="32"/>
        <v>365</v>
      </c>
      <c r="E1059" s="55">
        <f>('Все выпуски'!$D$4*'Все выпуски'!$D$8)*((VLOOKUP(IF(C1059="Нет",VLOOKUP(A1059,Оп17_BYN→USD!$A$2:$C$19,3,0),VLOOKUP((A1059-1),Оп17_BYN→USD!$A$2:$C$19,3,0)),$B$2:$G$1505,5,0)-VLOOKUP(B1059,$B$2:$G$1505,5,0))/365+(VLOOKUP(IF(C1059="Нет",VLOOKUP(A1059,Оп17_BYN→USD!$A$2:$C$19,3,0),VLOOKUP((A1059-1),Оп17_BYN→USD!$A$2:$C$19,3,0)),$B$2:$G$1505,6,0)-VLOOKUP(B1059,$B$2:$G$1505,6,0))/366)</f>
        <v>0.50413158751036913</v>
      </c>
      <c r="F1059" s="54">
        <f>COUNTIF(D1060:$D$1505,365)</f>
        <v>446</v>
      </c>
      <c r="G1059" s="54">
        <f>COUNTIF(D1060:$D$1505,366)</f>
        <v>0</v>
      </c>
      <c r="H1059" s="50"/>
    </row>
    <row r="1060" spans="1:8" x14ac:dyDescent="0.25">
      <c r="A1060" s="54">
        <f>COUNTIF($C$3:C1060,"Да")</f>
        <v>12</v>
      </c>
      <c r="B1060" s="53">
        <f t="shared" si="33"/>
        <v>46161</v>
      </c>
      <c r="C1060" s="53" t="str">
        <f>IF(ISERROR(VLOOKUP(B1060,Оп17_BYN→USD!$C$3:$C$19,1,0)),"Нет","Да")</f>
        <v>Нет</v>
      </c>
      <c r="D1060" s="54">
        <f t="shared" si="32"/>
        <v>365</v>
      </c>
      <c r="E1060" s="55">
        <f>('Все выпуски'!$D$4*'Все выпуски'!$D$8)*((VLOOKUP(IF(C1060="Нет",VLOOKUP(A1060,Оп17_BYN→USD!$A$2:$C$19,3,0),VLOOKUP((A1060-1),Оп17_BYN→USD!$A$2:$C$19,3,0)),$B$2:$G$1505,5,0)-VLOOKUP(B1060,$B$2:$G$1505,5,0))/365+(VLOOKUP(IF(C1060="Нет",VLOOKUP(A1060,Оп17_BYN→USD!$A$2:$C$19,3,0),VLOOKUP((A1060-1),Оп17_BYN→USD!$A$2:$C$19,3,0)),$B$2:$G$1505,6,0)-VLOOKUP(B1060,$B$2:$G$1505,6,0))/366)</f>
        <v>0.54996173182949348</v>
      </c>
      <c r="F1060" s="54">
        <f>COUNTIF(D1061:$D$1505,365)</f>
        <v>445</v>
      </c>
      <c r="G1060" s="54">
        <f>COUNTIF(D1061:$D$1505,366)</f>
        <v>0</v>
      </c>
      <c r="H1060" s="50"/>
    </row>
    <row r="1061" spans="1:8" x14ac:dyDescent="0.25">
      <c r="A1061" s="54">
        <f>COUNTIF($C$3:C1061,"Да")</f>
        <v>12</v>
      </c>
      <c r="B1061" s="53">
        <f t="shared" si="33"/>
        <v>46162</v>
      </c>
      <c r="C1061" s="53" t="str">
        <f>IF(ISERROR(VLOOKUP(B1061,Оп17_BYN→USD!$C$3:$C$19,1,0)),"Нет","Да")</f>
        <v>Нет</v>
      </c>
      <c r="D1061" s="54">
        <f t="shared" si="32"/>
        <v>365</v>
      </c>
      <c r="E1061" s="55">
        <f>('Все выпуски'!$D$4*'Все выпуски'!$D$8)*((VLOOKUP(IF(C1061="Нет",VLOOKUP(A1061,Оп17_BYN→USD!$A$2:$C$19,3,0),VLOOKUP((A1061-1),Оп17_BYN→USD!$A$2:$C$19,3,0)),$B$2:$G$1505,5,0)-VLOOKUP(B1061,$B$2:$G$1505,5,0))/365+(VLOOKUP(IF(C1061="Нет",VLOOKUP(A1061,Оп17_BYN→USD!$A$2:$C$19,3,0),VLOOKUP((A1061-1),Оп17_BYN→USD!$A$2:$C$19,3,0)),$B$2:$G$1505,6,0)-VLOOKUP(B1061,$B$2:$G$1505,6,0))/366)</f>
        <v>0.59579187614861806</v>
      </c>
      <c r="F1061" s="54">
        <f>COUNTIF(D1062:$D$1505,365)</f>
        <v>444</v>
      </c>
      <c r="G1061" s="54">
        <f>COUNTIF(D1062:$D$1505,366)</f>
        <v>0</v>
      </c>
      <c r="H1061" s="50"/>
    </row>
    <row r="1062" spans="1:8" x14ac:dyDescent="0.25">
      <c r="A1062" s="54">
        <f>COUNTIF($C$3:C1062,"Да")</f>
        <v>12</v>
      </c>
      <c r="B1062" s="53">
        <f t="shared" si="33"/>
        <v>46163</v>
      </c>
      <c r="C1062" s="53" t="str">
        <f>IF(ISERROR(VLOOKUP(B1062,Оп17_BYN→USD!$C$3:$C$19,1,0)),"Нет","Да")</f>
        <v>Нет</v>
      </c>
      <c r="D1062" s="54">
        <f t="shared" si="32"/>
        <v>365</v>
      </c>
      <c r="E1062" s="55">
        <f>('Все выпуски'!$D$4*'Все выпуски'!$D$8)*((VLOOKUP(IF(C1062="Нет",VLOOKUP(A1062,Оп17_BYN→USD!$A$2:$C$19,3,0),VLOOKUP((A1062-1),Оп17_BYN→USD!$A$2:$C$19,3,0)),$B$2:$G$1505,5,0)-VLOOKUP(B1062,$B$2:$G$1505,5,0))/365+(VLOOKUP(IF(C1062="Нет",VLOOKUP(A1062,Оп17_BYN→USD!$A$2:$C$19,3,0),VLOOKUP((A1062-1),Оп17_BYN→USD!$A$2:$C$19,3,0)),$B$2:$G$1505,6,0)-VLOOKUP(B1062,$B$2:$G$1505,6,0))/366)</f>
        <v>0.64162202046774253</v>
      </c>
      <c r="F1062" s="54">
        <f>COUNTIF(D1063:$D$1505,365)</f>
        <v>443</v>
      </c>
      <c r="G1062" s="54">
        <f>COUNTIF(D1063:$D$1505,366)</f>
        <v>0</v>
      </c>
      <c r="H1062" s="50"/>
    </row>
    <row r="1063" spans="1:8" x14ac:dyDescent="0.25">
      <c r="A1063" s="54">
        <f>COUNTIF($C$3:C1063,"Да")</f>
        <v>12</v>
      </c>
      <c r="B1063" s="53">
        <f t="shared" si="33"/>
        <v>46164</v>
      </c>
      <c r="C1063" s="53" t="str">
        <f>IF(ISERROR(VLOOKUP(B1063,Оп17_BYN→USD!$C$3:$C$19,1,0)),"Нет","Да")</f>
        <v>Нет</v>
      </c>
      <c r="D1063" s="54">
        <f t="shared" si="32"/>
        <v>365</v>
      </c>
      <c r="E1063" s="55">
        <f>('Все выпуски'!$D$4*'Все выпуски'!$D$8)*((VLOOKUP(IF(C1063="Нет",VLOOKUP(A1063,Оп17_BYN→USD!$A$2:$C$19,3,0),VLOOKUP((A1063-1),Оп17_BYN→USD!$A$2:$C$19,3,0)),$B$2:$G$1505,5,0)-VLOOKUP(B1063,$B$2:$G$1505,5,0))/365+(VLOOKUP(IF(C1063="Нет",VLOOKUP(A1063,Оп17_BYN→USD!$A$2:$C$19,3,0),VLOOKUP((A1063-1),Оп17_BYN→USD!$A$2:$C$19,3,0)),$B$2:$G$1505,6,0)-VLOOKUP(B1063,$B$2:$G$1505,6,0))/366)</f>
        <v>0.68745216478686688</v>
      </c>
      <c r="F1063" s="54">
        <f>COUNTIF(D1064:$D$1505,365)</f>
        <v>442</v>
      </c>
      <c r="G1063" s="54">
        <f>COUNTIF(D1064:$D$1505,366)</f>
        <v>0</v>
      </c>
      <c r="H1063" s="50"/>
    </row>
    <row r="1064" spans="1:8" x14ac:dyDescent="0.25">
      <c r="A1064" s="54">
        <f>COUNTIF($C$3:C1064,"Да")</f>
        <v>12</v>
      </c>
      <c r="B1064" s="53">
        <f t="shared" si="33"/>
        <v>46165</v>
      </c>
      <c r="C1064" s="53" t="str">
        <f>IF(ISERROR(VLOOKUP(B1064,Оп17_BYN→USD!$C$3:$C$19,1,0)),"Нет","Да")</f>
        <v>Нет</v>
      </c>
      <c r="D1064" s="54">
        <f t="shared" si="32"/>
        <v>365</v>
      </c>
      <c r="E1064" s="55">
        <f>('Все выпуски'!$D$4*'Все выпуски'!$D$8)*((VLOOKUP(IF(C1064="Нет",VLOOKUP(A1064,Оп17_BYN→USD!$A$2:$C$19,3,0),VLOOKUP((A1064-1),Оп17_BYN→USD!$A$2:$C$19,3,0)),$B$2:$G$1505,5,0)-VLOOKUP(B1064,$B$2:$G$1505,5,0))/365+(VLOOKUP(IF(C1064="Нет",VLOOKUP(A1064,Оп17_BYN→USD!$A$2:$C$19,3,0),VLOOKUP((A1064-1),Оп17_BYN→USD!$A$2:$C$19,3,0)),$B$2:$G$1505,6,0)-VLOOKUP(B1064,$B$2:$G$1505,6,0))/366)</f>
        <v>0.73328230910599146</v>
      </c>
      <c r="F1064" s="54">
        <f>COUNTIF(D1065:$D$1505,365)</f>
        <v>441</v>
      </c>
      <c r="G1064" s="54">
        <f>COUNTIF(D1065:$D$1505,366)</f>
        <v>0</v>
      </c>
      <c r="H1064" s="50"/>
    </row>
    <row r="1065" spans="1:8" x14ac:dyDescent="0.25">
      <c r="A1065" s="54">
        <f>COUNTIF($C$3:C1065,"Да")</f>
        <v>12</v>
      </c>
      <c r="B1065" s="53">
        <f t="shared" si="33"/>
        <v>46166</v>
      </c>
      <c r="C1065" s="53" t="str">
        <f>IF(ISERROR(VLOOKUP(B1065,Оп17_BYN→USD!$C$3:$C$19,1,0)),"Нет","Да")</f>
        <v>Нет</v>
      </c>
      <c r="D1065" s="54">
        <f t="shared" si="32"/>
        <v>365</v>
      </c>
      <c r="E1065" s="55">
        <f>('Все выпуски'!$D$4*'Все выпуски'!$D$8)*((VLOOKUP(IF(C1065="Нет",VLOOKUP(A1065,Оп17_BYN→USD!$A$2:$C$19,3,0),VLOOKUP((A1065-1),Оп17_BYN→USD!$A$2:$C$19,3,0)),$B$2:$G$1505,5,0)-VLOOKUP(B1065,$B$2:$G$1505,5,0))/365+(VLOOKUP(IF(C1065="Нет",VLOOKUP(A1065,Оп17_BYN→USD!$A$2:$C$19,3,0),VLOOKUP((A1065-1),Оп17_BYN→USD!$A$2:$C$19,3,0)),$B$2:$G$1505,6,0)-VLOOKUP(B1065,$B$2:$G$1505,6,0))/366)</f>
        <v>0.77911245342511593</v>
      </c>
      <c r="F1065" s="54">
        <f>COUNTIF(D1066:$D$1505,365)</f>
        <v>440</v>
      </c>
      <c r="G1065" s="54">
        <f>COUNTIF(D1066:$D$1505,366)</f>
        <v>0</v>
      </c>
      <c r="H1065" s="50"/>
    </row>
    <row r="1066" spans="1:8" x14ac:dyDescent="0.25">
      <c r="A1066" s="54">
        <f>COUNTIF($C$3:C1066,"Да")</f>
        <v>12</v>
      </c>
      <c r="B1066" s="53">
        <f t="shared" si="33"/>
        <v>46167</v>
      </c>
      <c r="C1066" s="53" t="str">
        <f>IF(ISERROR(VLOOKUP(B1066,Оп17_BYN→USD!$C$3:$C$19,1,0)),"Нет","Да")</f>
        <v>Нет</v>
      </c>
      <c r="D1066" s="54">
        <f t="shared" si="32"/>
        <v>365</v>
      </c>
      <c r="E1066" s="55">
        <f>('Все выпуски'!$D$4*'Все выпуски'!$D$8)*((VLOOKUP(IF(C1066="Нет",VLOOKUP(A1066,Оп17_BYN→USD!$A$2:$C$19,3,0),VLOOKUP((A1066-1),Оп17_BYN→USD!$A$2:$C$19,3,0)),$B$2:$G$1505,5,0)-VLOOKUP(B1066,$B$2:$G$1505,5,0))/365+(VLOOKUP(IF(C1066="Нет",VLOOKUP(A1066,Оп17_BYN→USD!$A$2:$C$19,3,0),VLOOKUP((A1066-1),Оп17_BYN→USD!$A$2:$C$19,3,0)),$B$2:$G$1505,6,0)-VLOOKUP(B1066,$B$2:$G$1505,6,0))/366)</f>
        <v>0.82494259774424028</v>
      </c>
      <c r="F1066" s="54">
        <f>COUNTIF(D1067:$D$1505,365)</f>
        <v>439</v>
      </c>
      <c r="G1066" s="54">
        <f>COUNTIF(D1067:$D$1505,366)</f>
        <v>0</v>
      </c>
      <c r="H1066" s="50"/>
    </row>
    <row r="1067" spans="1:8" x14ac:dyDescent="0.25">
      <c r="A1067" s="54">
        <f>COUNTIF($C$3:C1067,"Да")</f>
        <v>12</v>
      </c>
      <c r="B1067" s="53">
        <f t="shared" si="33"/>
        <v>46168</v>
      </c>
      <c r="C1067" s="53" t="str">
        <f>IF(ISERROR(VLOOKUP(B1067,Оп17_BYN→USD!$C$3:$C$19,1,0)),"Нет","Да")</f>
        <v>Нет</v>
      </c>
      <c r="D1067" s="54">
        <f t="shared" si="32"/>
        <v>365</v>
      </c>
      <c r="E1067" s="55">
        <f>('Все выпуски'!$D$4*'Все выпуски'!$D$8)*((VLOOKUP(IF(C1067="Нет",VLOOKUP(A1067,Оп17_BYN→USD!$A$2:$C$19,3,0),VLOOKUP((A1067-1),Оп17_BYN→USD!$A$2:$C$19,3,0)),$B$2:$G$1505,5,0)-VLOOKUP(B1067,$B$2:$G$1505,5,0))/365+(VLOOKUP(IF(C1067="Нет",VLOOKUP(A1067,Оп17_BYN→USD!$A$2:$C$19,3,0),VLOOKUP((A1067-1),Оп17_BYN→USD!$A$2:$C$19,3,0)),$B$2:$G$1505,6,0)-VLOOKUP(B1067,$B$2:$G$1505,6,0))/366)</f>
        <v>0.87077274206336486</v>
      </c>
      <c r="F1067" s="54">
        <f>COUNTIF(D1068:$D$1505,365)</f>
        <v>438</v>
      </c>
      <c r="G1067" s="54">
        <f>COUNTIF(D1068:$D$1505,366)</f>
        <v>0</v>
      </c>
      <c r="H1067" s="50"/>
    </row>
    <row r="1068" spans="1:8" x14ac:dyDescent="0.25">
      <c r="A1068" s="54">
        <f>COUNTIF($C$3:C1068,"Да")</f>
        <v>12</v>
      </c>
      <c r="B1068" s="53">
        <f t="shared" si="33"/>
        <v>46169</v>
      </c>
      <c r="C1068" s="53" t="str">
        <f>IF(ISERROR(VLOOKUP(B1068,Оп17_BYN→USD!$C$3:$C$19,1,0)),"Нет","Да")</f>
        <v>Нет</v>
      </c>
      <c r="D1068" s="54">
        <f t="shared" si="32"/>
        <v>365</v>
      </c>
      <c r="E1068" s="55">
        <f>('Все выпуски'!$D$4*'Все выпуски'!$D$8)*((VLOOKUP(IF(C1068="Нет",VLOOKUP(A1068,Оп17_BYN→USD!$A$2:$C$19,3,0),VLOOKUP((A1068-1),Оп17_BYN→USD!$A$2:$C$19,3,0)),$B$2:$G$1505,5,0)-VLOOKUP(B1068,$B$2:$G$1505,5,0))/365+(VLOOKUP(IF(C1068="Нет",VLOOKUP(A1068,Оп17_BYN→USD!$A$2:$C$19,3,0),VLOOKUP((A1068-1),Оп17_BYN→USD!$A$2:$C$19,3,0)),$B$2:$G$1505,6,0)-VLOOKUP(B1068,$B$2:$G$1505,6,0))/366)</f>
        <v>0.91660288638248921</v>
      </c>
      <c r="F1068" s="54">
        <f>COUNTIF(D1069:$D$1505,365)</f>
        <v>437</v>
      </c>
      <c r="G1068" s="54">
        <f>COUNTIF(D1069:$D$1505,366)</f>
        <v>0</v>
      </c>
      <c r="H1068" s="50"/>
    </row>
    <row r="1069" spans="1:8" x14ac:dyDescent="0.25">
      <c r="A1069" s="54">
        <f>COUNTIF($C$3:C1069,"Да")</f>
        <v>12</v>
      </c>
      <c r="B1069" s="53">
        <f t="shared" si="33"/>
        <v>46170</v>
      </c>
      <c r="C1069" s="53" t="str">
        <f>IF(ISERROR(VLOOKUP(B1069,Оп17_BYN→USD!$C$3:$C$19,1,0)),"Нет","Да")</f>
        <v>Нет</v>
      </c>
      <c r="D1069" s="54">
        <f t="shared" si="32"/>
        <v>365</v>
      </c>
      <c r="E1069" s="55">
        <f>('Все выпуски'!$D$4*'Все выпуски'!$D$8)*((VLOOKUP(IF(C1069="Нет",VLOOKUP(A1069,Оп17_BYN→USD!$A$2:$C$19,3,0),VLOOKUP((A1069-1),Оп17_BYN→USD!$A$2:$C$19,3,0)),$B$2:$G$1505,5,0)-VLOOKUP(B1069,$B$2:$G$1505,5,0))/365+(VLOOKUP(IF(C1069="Нет",VLOOKUP(A1069,Оп17_BYN→USD!$A$2:$C$19,3,0),VLOOKUP((A1069-1),Оп17_BYN→USD!$A$2:$C$19,3,0)),$B$2:$G$1505,6,0)-VLOOKUP(B1069,$B$2:$G$1505,6,0))/366)</f>
        <v>0.96243303070161368</v>
      </c>
      <c r="F1069" s="54">
        <f>COUNTIF(D1070:$D$1505,365)</f>
        <v>436</v>
      </c>
      <c r="G1069" s="54">
        <f>COUNTIF(D1070:$D$1505,366)</f>
        <v>0</v>
      </c>
      <c r="H1069" s="50"/>
    </row>
    <row r="1070" spans="1:8" x14ac:dyDescent="0.25">
      <c r="A1070" s="54">
        <f>COUNTIF($C$3:C1070,"Да")</f>
        <v>12</v>
      </c>
      <c r="B1070" s="53">
        <f t="shared" si="33"/>
        <v>46171</v>
      </c>
      <c r="C1070" s="53" t="str">
        <f>IF(ISERROR(VLOOKUP(B1070,Оп17_BYN→USD!$C$3:$C$19,1,0)),"Нет","Да")</f>
        <v>Нет</v>
      </c>
      <c r="D1070" s="54">
        <f t="shared" si="32"/>
        <v>365</v>
      </c>
      <c r="E1070" s="55">
        <f>('Все выпуски'!$D$4*'Все выпуски'!$D$8)*((VLOOKUP(IF(C1070="Нет",VLOOKUP(A1070,Оп17_BYN→USD!$A$2:$C$19,3,0),VLOOKUP((A1070-1),Оп17_BYN→USD!$A$2:$C$19,3,0)),$B$2:$G$1505,5,0)-VLOOKUP(B1070,$B$2:$G$1505,5,0))/365+(VLOOKUP(IF(C1070="Нет",VLOOKUP(A1070,Оп17_BYN→USD!$A$2:$C$19,3,0),VLOOKUP((A1070-1),Оп17_BYN→USD!$A$2:$C$19,3,0)),$B$2:$G$1505,6,0)-VLOOKUP(B1070,$B$2:$G$1505,6,0))/366)</f>
        <v>1.0082631750207383</v>
      </c>
      <c r="F1070" s="54">
        <f>COUNTIF(D1071:$D$1505,365)</f>
        <v>435</v>
      </c>
      <c r="G1070" s="54">
        <f>COUNTIF(D1071:$D$1505,366)</f>
        <v>0</v>
      </c>
      <c r="H1070" s="50"/>
    </row>
    <row r="1071" spans="1:8" x14ac:dyDescent="0.25">
      <c r="A1071" s="54">
        <f>COUNTIF($C$3:C1071,"Да")</f>
        <v>12</v>
      </c>
      <c r="B1071" s="53">
        <f t="shared" si="33"/>
        <v>46172</v>
      </c>
      <c r="C1071" s="53" t="str">
        <f>IF(ISERROR(VLOOKUP(B1071,Оп17_BYN→USD!$C$3:$C$19,1,0)),"Нет","Да")</f>
        <v>Нет</v>
      </c>
      <c r="D1071" s="54">
        <f t="shared" si="32"/>
        <v>365</v>
      </c>
      <c r="E1071" s="55">
        <f>('Все выпуски'!$D$4*'Все выпуски'!$D$8)*((VLOOKUP(IF(C1071="Нет",VLOOKUP(A1071,Оп17_BYN→USD!$A$2:$C$19,3,0),VLOOKUP((A1071-1),Оп17_BYN→USD!$A$2:$C$19,3,0)),$B$2:$G$1505,5,0)-VLOOKUP(B1071,$B$2:$G$1505,5,0))/365+(VLOOKUP(IF(C1071="Нет",VLOOKUP(A1071,Оп17_BYN→USD!$A$2:$C$19,3,0),VLOOKUP((A1071-1),Оп17_BYN→USD!$A$2:$C$19,3,0)),$B$2:$G$1505,6,0)-VLOOKUP(B1071,$B$2:$G$1505,6,0))/366)</f>
        <v>1.0540933193398627</v>
      </c>
      <c r="F1071" s="54">
        <f>COUNTIF(D1072:$D$1505,365)</f>
        <v>434</v>
      </c>
      <c r="G1071" s="54">
        <f>COUNTIF(D1072:$D$1505,366)</f>
        <v>0</v>
      </c>
      <c r="H1071" s="50"/>
    </row>
    <row r="1072" spans="1:8" x14ac:dyDescent="0.25">
      <c r="A1072" s="54">
        <f>COUNTIF($C$3:C1072,"Да")</f>
        <v>12</v>
      </c>
      <c r="B1072" s="53">
        <f t="shared" si="33"/>
        <v>46173</v>
      </c>
      <c r="C1072" s="53" t="str">
        <f>IF(ISERROR(VLOOKUP(B1072,Оп17_BYN→USD!$C$3:$C$19,1,0)),"Нет","Да")</f>
        <v>Нет</v>
      </c>
      <c r="D1072" s="54">
        <f t="shared" si="32"/>
        <v>365</v>
      </c>
      <c r="E1072" s="55">
        <f>('Все выпуски'!$D$4*'Все выпуски'!$D$8)*((VLOOKUP(IF(C1072="Нет",VLOOKUP(A1072,Оп17_BYN→USD!$A$2:$C$19,3,0),VLOOKUP((A1072-1),Оп17_BYN→USD!$A$2:$C$19,3,0)),$B$2:$G$1505,5,0)-VLOOKUP(B1072,$B$2:$G$1505,5,0))/365+(VLOOKUP(IF(C1072="Нет",VLOOKUP(A1072,Оп17_BYN→USD!$A$2:$C$19,3,0),VLOOKUP((A1072-1),Оп17_BYN→USD!$A$2:$C$19,3,0)),$B$2:$G$1505,6,0)-VLOOKUP(B1072,$B$2:$G$1505,6,0))/366)</f>
        <v>1.099923463658987</v>
      </c>
      <c r="F1072" s="54">
        <f>COUNTIF(D1073:$D$1505,365)</f>
        <v>433</v>
      </c>
      <c r="G1072" s="54">
        <f>COUNTIF(D1073:$D$1505,366)</f>
        <v>0</v>
      </c>
      <c r="H1072" s="50"/>
    </row>
    <row r="1073" spans="1:8" x14ac:dyDescent="0.25">
      <c r="A1073" s="54">
        <f>COUNTIF($C$3:C1073,"Да")</f>
        <v>12</v>
      </c>
      <c r="B1073" s="53">
        <f t="shared" si="33"/>
        <v>46174</v>
      </c>
      <c r="C1073" s="53" t="str">
        <f>IF(ISERROR(VLOOKUP(B1073,Оп17_BYN→USD!$C$3:$C$19,1,0)),"Нет","Да")</f>
        <v>Нет</v>
      </c>
      <c r="D1073" s="54">
        <f t="shared" si="32"/>
        <v>365</v>
      </c>
      <c r="E1073" s="55">
        <f>('Все выпуски'!$D$4*'Все выпуски'!$D$8)*((VLOOKUP(IF(C1073="Нет",VLOOKUP(A1073,Оп17_BYN→USD!$A$2:$C$19,3,0),VLOOKUP((A1073-1),Оп17_BYN→USD!$A$2:$C$19,3,0)),$B$2:$G$1505,5,0)-VLOOKUP(B1073,$B$2:$G$1505,5,0))/365+(VLOOKUP(IF(C1073="Нет",VLOOKUP(A1073,Оп17_BYN→USD!$A$2:$C$19,3,0),VLOOKUP((A1073-1),Оп17_BYN→USD!$A$2:$C$19,3,0)),$B$2:$G$1505,6,0)-VLOOKUP(B1073,$B$2:$G$1505,6,0))/366)</f>
        <v>1.1457536079781114</v>
      </c>
      <c r="F1073" s="54">
        <f>COUNTIF(D1074:$D$1505,365)</f>
        <v>432</v>
      </c>
      <c r="G1073" s="54">
        <f>COUNTIF(D1074:$D$1505,366)</f>
        <v>0</v>
      </c>
      <c r="H1073" s="50"/>
    </row>
    <row r="1074" spans="1:8" x14ac:dyDescent="0.25">
      <c r="A1074" s="54">
        <f>COUNTIF($C$3:C1074,"Да")</f>
        <v>12</v>
      </c>
      <c r="B1074" s="53">
        <f t="shared" si="33"/>
        <v>46175</v>
      </c>
      <c r="C1074" s="53" t="str">
        <f>IF(ISERROR(VLOOKUP(B1074,Оп17_BYN→USD!$C$3:$C$19,1,0)),"Нет","Да")</f>
        <v>Нет</v>
      </c>
      <c r="D1074" s="54">
        <f t="shared" si="32"/>
        <v>365</v>
      </c>
      <c r="E1074" s="55">
        <f>('Все выпуски'!$D$4*'Все выпуски'!$D$8)*((VLOOKUP(IF(C1074="Нет",VLOOKUP(A1074,Оп17_BYN→USD!$A$2:$C$19,3,0),VLOOKUP((A1074-1),Оп17_BYN→USD!$A$2:$C$19,3,0)),$B$2:$G$1505,5,0)-VLOOKUP(B1074,$B$2:$G$1505,5,0))/365+(VLOOKUP(IF(C1074="Нет",VLOOKUP(A1074,Оп17_BYN→USD!$A$2:$C$19,3,0),VLOOKUP((A1074-1),Оп17_BYN→USD!$A$2:$C$19,3,0)),$B$2:$G$1505,6,0)-VLOOKUP(B1074,$B$2:$G$1505,6,0))/366)</f>
        <v>1.1915837522972361</v>
      </c>
      <c r="F1074" s="54">
        <f>COUNTIF(D1075:$D$1505,365)</f>
        <v>431</v>
      </c>
      <c r="G1074" s="54">
        <f>COUNTIF(D1075:$D$1505,366)</f>
        <v>0</v>
      </c>
      <c r="H1074" s="50"/>
    </row>
    <row r="1075" spans="1:8" x14ac:dyDescent="0.25">
      <c r="A1075" s="54">
        <f>COUNTIF($C$3:C1075,"Да")</f>
        <v>12</v>
      </c>
      <c r="B1075" s="53">
        <f t="shared" si="33"/>
        <v>46176</v>
      </c>
      <c r="C1075" s="53" t="str">
        <f>IF(ISERROR(VLOOKUP(B1075,Оп17_BYN→USD!$C$3:$C$19,1,0)),"Нет","Да")</f>
        <v>Нет</v>
      </c>
      <c r="D1075" s="54">
        <f t="shared" si="32"/>
        <v>365</v>
      </c>
      <c r="E1075" s="55">
        <f>('Все выпуски'!$D$4*'Все выпуски'!$D$8)*((VLOOKUP(IF(C1075="Нет",VLOOKUP(A1075,Оп17_BYN→USD!$A$2:$C$19,3,0),VLOOKUP((A1075-1),Оп17_BYN→USD!$A$2:$C$19,3,0)),$B$2:$G$1505,5,0)-VLOOKUP(B1075,$B$2:$G$1505,5,0))/365+(VLOOKUP(IF(C1075="Нет",VLOOKUP(A1075,Оп17_BYN→USD!$A$2:$C$19,3,0),VLOOKUP((A1075-1),Оп17_BYN→USD!$A$2:$C$19,3,0)),$B$2:$G$1505,6,0)-VLOOKUP(B1075,$B$2:$G$1505,6,0))/366)</f>
        <v>1.2374138966163606</v>
      </c>
      <c r="F1075" s="54">
        <f>COUNTIF(D1076:$D$1505,365)</f>
        <v>430</v>
      </c>
      <c r="G1075" s="54">
        <f>COUNTIF(D1076:$D$1505,366)</f>
        <v>0</v>
      </c>
      <c r="H1075" s="50"/>
    </row>
    <row r="1076" spans="1:8" x14ac:dyDescent="0.25">
      <c r="A1076" s="54">
        <f>COUNTIF($C$3:C1076,"Да")</f>
        <v>12</v>
      </c>
      <c r="B1076" s="53">
        <f t="shared" si="33"/>
        <v>46177</v>
      </c>
      <c r="C1076" s="53" t="str">
        <f>IF(ISERROR(VLOOKUP(B1076,Оп17_BYN→USD!$C$3:$C$19,1,0)),"Нет","Да")</f>
        <v>Нет</v>
      </c>
      <c r="D1076" s="54">
        <f t="shared" si="32"/>
        <v>365</v>
      </c>
      <c r="E1076" s="55">
        <f>('Все выпуски'!$D$4*'Все выпуски'!$D$8)*((VLOOKUP(IF(C1076="Нет",VLOOKUP(A1076,Оп17_BYN→USD!$A$2:$C$19,3,0),VLOOKUP((A1076-1),Оп17_BYN→USD!$A$2:$C$19,3,0)),$B$2:$G$1505,5,0)-VLOOKUP(B1076,$B$2:$G$1505,5,0))/365+(VLOOKUP(IF(C1076="Нет",VLOOKUP(A1076,Оп17_BYN→USD!$A$2:$C$19,3,0),VLOOKUP((A1076-1),Оп17_BYN→USD!$A$2:$C$19,3,0)),$B$2:$G$1505,6,0)-VLOOKUP(B1076,$B$2:$G$1505,6,0))/366)</f>
        <v>1.2832440409354851</v>
      </c>
      <c r="F1076" s="54">
        <f>COUNTIF(D1077:$D$1505,365)</f>
        <v>429</v>
      </c>
      <c r="G1076" s="54">
        <f>COUNTIF(D1077:$D$1505,366)</f>
        <v>0</v>
      </c>
      <c r="H1076" s="50"/>
    </row>
    <row r="1077" spans="1:8" x14ac:dyDescent="0.25">
      <c r="A1077" s="54">
        <f>COUNTIF($C$3:C1077,"Да")</f>
        <v>12</v>
      </c>
      <c r="B1077" s="53">
        <f t="shared" si="33"/>
        <v>46178</v>
      </c>
      <c r="C1077" s="53" t="str">
        <f>IF(ISERROR(VLOOKUP(B1077,Оп17_BYN→USD!$C$3:$C$19,1,0)),"Нет","Да")</f>
        <v>Нет</v>
      </c>
      <c r="D1077" s="54">
        <f t="shared" si="32"/>
        <v>365</v>
      </c>
      <c r="E1077" s="55">
        <f>('Все выпуски'!$D$4*'Все выпуски'!$D$8)*((VLOOKUP(IF(C1077="Нет",VLOOKUP(A1077,Оп17_BYN→USD!$A$2:$C$19,3,0),VLOOKUP((A1077-1),Оп17_BYN→USD!$A$2:$C$19,3,0)),$B$2:$G$1505,5,0)-VLOOKUP(B1077,$B$2:$G$1505,5,0))/365+(VLOOKUP(IF(C1077="Нет",VLOOKUP(A1077,Оп17_BYN→USD!$A$2:$C$19,3,0),VLOOKUP((A1077-1),Оп17_BYN→USD!$A$2:$C$19,3,0)),$B$2:$G$1505,6,0)-VLOOKUP(B1077,$B$2:$G$1505,6,0))/366)</f>
        <v>1.3290741852546095</v>
      </c>
      <c r="F1077" s="54">
        <f>COUNTIF(D1078:$D$1505,365)</f>
        <v>428</v>
      </c>
      <c r="G1077" s="54">
        <f>COUNTIF(D1078:$D$1505,366)</f>
        <v>0</v>
      </c>
      <c r="H1077" s="50"/>
    </row>
    <row r="1078" spans="1:8" x14ac:dyDescent="0.25">
      <c r="A1078" s="54">
        <f>COUNTIF($C$3:C1078,"Да")</f>
        <v>12</v>
      </c>
      <c r="B1078" s="53">
        <f t="shared" si="33"/>
        <v>46179</v>
      </c>
      <c r="C1078" s="53" t="str">
        <f>IF(ISERROR(VLOOKUP(B1078,Оп17_BYN→USD!$C$3:$C$19,1,0)),"Нет","Да")</f>
        <v>Нет</v>
      </c>
      <c r="D1078" s="54">
        <f t="shared" si="32"/>
        <v>365</v>
      </c>
      <c r="E1078" s="55">
        <f>('Все выпуски'!$D$4*'Все выпуски'!$D$8)*((VLOOKUP(IF(C1078="Нет",VLOOKUP(A1078,Оп17_BYN→USD!$A$2:$C$19,3,0),VLOOKUP((A1078-1),Оп17_BYN→USD!$A$2:$C$19,3,0)),$B$2:$G$1505,5,0)-VLOOKUP(B1078,$B$2:$G$1505,5,0))/365+(VLOOKUP(IF(C1078="Нет",VLOOKUP(A1078,Оп17_BYN→USD!$A$2:$C$19,3,0),VLOOKUP((A1078-1),Оп17_BYN→USD!$A$2:$C$19,3,0)),$B$2:$G$1505,6,0)-VLOOKUP(B1078,$B$2:$G$1505,6,0))/366)</f>
        <v>1.3749043295737338</v>
      </c>
      <c r="F1078" s="54">
        <f>COUNTIF(D1079:$D$1505,365)</f>
        <v>427</v>
      </c>
      <c r="G1078" s="54">
        <f>COUNTIF(D1079:$D$1505,366)</f>
        <v>0</v>
      </c>
      <c r="H1078" s="50"/>
    </row>
    <row r="1079" spans="1:8" x14ac:dyDescent="0.25">
      <c r="A1079" s="54">
        <f>COUNTIF($C$3:C1079,"Да")</f>
        <v>12</v>
      </c>
      <c r="B1079" s="53">
        <f t="shared" si="33"/>
        <v>46180</v>
      </c>
      <c r="C1079" s="53" t="str">
        <f>IF(ISERROR(VLOOKUP(B1079,Оп17_BYN→USD!$C$3:$C$19,1,0)),"Нет","Да")</f>
        <v>Нет</v>
      </c>
      <c r="D1079" s="54">
        <f t="shared" si="32"/>
        <v>365</v>
      </c>
      <c r="E1079" s="55">
        <f>('Все выпуски'!$D$4*'Все выпуски'!$D$8)*((VLOOKUP(IF(C1079="Нет",VLOOKUP(A1079,Оп17_BYN→USD!$A$2:$C$19,3,0),VLOOKUP((A1079-1),Оп17_BYN→USD!$A$2:$C$19,3,0)),$B$2:$G$1505,5,0)-VLOOKUP(B1079,$B$2:$G$1505,5,0))/365+(VLOOKUP(IF(C1079="Нет",VLOOKUP(A1079,Оп17_BYN→USD!$A$2:$C$19,3,0),VLOOKUP((A1079-1),Оп17_BYN→USD!$A$2:$C$19,3,0)),$B$2:$G$1505,6,0)-VLOOKUP(B1079,$B$2:$G$1505,6,0))/366)</f>
        <v>1.4207344738928582</v>
      </c>
      <c r="F1079" s="54">
        <f>COUNTIF(D1080:$D$1505,365)</f>
        <v>426</v>
      </c>
      <c r="G1079" s="54">
        <f>COUNTIF(D1080:$D$1505,366)</f>
        <v>0</v>
      </c>
      <c r="H1079" s="50"/>
    </row>
    <row r="1080" spans="1:8" x14ac:dyDescent="0.25">
      <c r="A1080" s="54">
        <f>COUNTIF($C$3:C1080,"Да")</f>
        <v>12</v>
      </c>
      <c r="B1080" s="53">
        <f t="shared" si="33"/>
        <v>46181</v>
      </c>
      <c r="C1080" s="53" t="str">
        <f>IF(ISERROR(VLOOKUP(B1080,Оп17_BYN→USD!$C$3:$C$19,1,0)),"Нет","Да")</f>
        <v>Нет</v>
      </c>
      <c r="D1080" s="54">
        <f t="shared" si="32"/>
        <v>365</v>
      </c>
      <c r="E1080" s="55">
        <f>('Все выпуски'!$D$4*'Все выпуски'!$D$8)*((VLOOKUP(IF(C1080="Нет",VLOOKUP(A1080,Оп17_BYN→USD!$A$2:$C$19,3,0),VLOOKUP((A1080-1),Оп17_BYN→USD!$A$2:$C$19,3,0)),$B$2:$G$1505,5,0)-VLOOKUP(B1080,$B$2:$G$1505,5,0))/365+(VLOOKUP(IF(C1080="Нет",VLOOKUP(A1080,Оп17_BYN→USD!$A$2:$C$19,3,0),VLOOKUP((A1080-1),Оп17_BYN→USD!$A$2:$C$19,3,0)),$B$2:$G$1505,6,0)-VLOOKUP(B1080,$B$2:$G$1505,6,0))/366)</f>
        <v>1.4665646182119829</v>
      </c>
      <c r="F1080" s="54">
        <f>COUNTIF(D1081:$D$1505,365)</f>
        <v>425</v>
      </c>
      <c r="G1080" s="54">
        <f>COUNTIF(D1081:$D$1505,366)</f>
        <v>0</v>
      </c>
      <c r="H1080" s="50"/>
    </row>
    <row r="1081" spans="1:8" x14ac:dyDescent="0.25">
      <c r="A1081" s="54">
        <f>COUNTIF($C$3:C1081,"Да")</f>
        <v>12</v>
      </c>
      <c r="B1081" s="53">
        <f t="shared" si="33"/>
        <v>46182</v>
      </c>
      <c r="C1081" s="53" t="str">
        <f>IF(ISERROR(VLOOKUP(B1081,Оп17_BYN→USD!$C$3:$C$19,1,0)),"Нет","Да")</f>
        <v>Нет</v>
      </c>
      <c r="D1081" s="54">
        <f t="shared" si="32"/>
        <v>365</v>
      </c>
      <c r="E1081" s="55">
        <f>('Все выпуски'!$D$4*'Все выпуски'!$D$8)*((VLOOKUP(IF(C1081="Нет",VLOOKUP(A1081,Оп17_BYN→USD!$A$2:$C$19,3,0),VLOOKUP((A1081-1),Оп17_BYN→USD!$A$2:$C$19,3,0)),$B$2:$G$1505,5,0)-VLOOKUP(B1081,$B$2:$G$1505,5,0))/365+(VLOOKUP(IF(C1081="Нет",VLOOKUP(A1081,Оп17_BYN→USD!$A$2:$C$19,3,0),VLOOKUP((A1081-1),Оп17_BYN→USD!$A$2:$C$19,3,0)),$B$2:$G$1505,6,0)-VLOOKUP(B1081,$B$2:$G$1505,6,0))/366)</f>
        <v>1.5123947625311074</v>
      </c>
      <c r="F1081" s="54">
        <f>COUNTIF(D1082:$D$1505,365)</f>
        <v>424</v>
      </c>
      <c r="G1081" s="54">
        <f>COUNTIF(D1082:$D$1505,366)</f>
        <v>0</v>
      </c>
      <c r="H1081" s="50"/>
    </row>
    <row r="1082" spans="1:8" x14ac:dyDescent="0.25">
      <c r="A1082" s="54">
        <f>COUNTIF($C$3:C1082,"Да")</f>
        <v>12</v>
      </c>
      <c r="B1082" s="53">
        <f t="shared" si="33"/>
        <v>46183</v>
      </c>
      <c r="C1082" s="53" t="str">
        <f>IF(ISERROR(VLOOKUP(B1082,Оп17_BYN→USD!$C$3:$C$19,1,0)),"Нет","Да")</f>
        <v>Нет</v>
      </c>
      <c r="D1082" s="54">
        <f t="shared" si="32"/>
        <v>365</v>
      </c>
      <c r="E1082" s="55">
        <f>('Все выпуски'!$D$4*'Все выпуски'!$D$8)*((VLOOKUP(IF(C1082="Нет",VLOOKUP(A1082,Оп17_BYN→USD!$A$2:$C$19,3,0),VLOOKUP((A1082-1),Оп17_BYN→USD!$A$2:$C$19,3,0)),$B$2:$G$1505,5,0)-VLOOKUP(B1082,$B$2:$G$1505,5,0))/365+(VLOOKUP(IF(C1082="Нет",VLOOKUP(A1082,Оп17_BYN→USD!$A$2:$C$19,3,0),VLOOKUP((A1082-1),Оп17_BYN→USD!$A$2:$C$19,3,0)),$B$2:$G$1505,6,0)-VLOOKUP(B1082,$B$2:$G$1505,6,0))/366)</f>
        <v>1.5582249068502319</v>
      </c>
      <c r="F1082" s="54">
        <f>COUNTIF(D1083:$D$1505,365)</f>
        <v>423</v>
      </c>
      <c r="G1082" s="54">
        <f>COUNTIF(D1083:$D$1505,366)</f>
        <v>0</v>
      </c>
      <c r="H1082" s="50"/>
    </row>
    <row r="1083" spans="1:8" x14ac:dyDescent="0.25">
      <c r="A1083" s="54">
        <f>COUNTIF($C$3:C1083,"Да")</f>
        <v>12</v>
      </c>
      <c r="B1083" s="53">
        <f t="shared" si="33"/>
        <v>46184</v>
      </c>
      <c r="C1083" s="53" t="str">
        <f>IF(ISERROR(VLOOKUP(B1083,Оп17_BYN→USD!$C$3:$C$19,1,0)),"Нет","Да")</f>
        <v>Нет</v>
      </c>
      <c r="D1083" s="54">
        <f t="shared" si="32"/>
        <v>365</v>
      </c>
      <c r="E1083" s="55">
        <f>('Все выпуски'!$D$4*'Все выпуски'!$D$8)*((VLOOKUP(IF(C1083="Нет",VLOOKUP(A1083,Оп17_BYN→USD!$A$2:$C$19,3,0),VLOOKUP((A1083-1),Оп17_BYN→USD!$A$2:$C$19,3,0)),$B$2:$G$1505,5,0)-VLOOKUP(B1083,$B$2:$G$1505,5,0))/365+(VLOOKUP(IF(C1083="Нет",VLOOKUP(A1083,Оп17_BYN→USD!$A$2:$C$19,3,0),VLOOKUP((A1083-1),Оп17_BYN→USD!$A$2:$C$19,3,0)),$B$2:$G$1505,6,0)-VLOOKUP(B1083,$B$2:$G$1505,6,0))/366)</f>
        <v>1.6040550511693561</v>
      </c>
      <c r="F1083" s="54">
        <f>COUNTIF(D1084:$D$1505,365)</f>
        <v>422</v>
      </c>
      <c r="G1083" s="54">
        <f>COUNTIF(D1084:$D$1505,366)</f>
        <v>0</v>
      </c>
      <c r="H1083" s="50"/>
    </row>
    <row r="1084" spans="1:8" x14ac:dyDescent="0.25">
      <c r="A1084" s="54">
        <f>COUNTIF($C$3:C1084,"Да")</f>
        <v>12</v>
      </c>
      <c r="B1084" s="53">
        <f t="shared" si="33"/>
        <v>46185</v>
      </c>
      <c r="C1084" s="53" t="str">
        <f>IF(ISERROR(VLOOKUP(B1084,Оп17_BYN→USD!$C$3:$C$19,1,0)),"Нет","Да")</f>
        <v>Нет</v>
      </c>
      <c r="D1084" s="54">
        <f t="shared" si="32"/>
        <v>365</v>
      </c>
      <c r="E1084" s="55">
        <f>('Все выпуски'!$D$4*'Все выпуски'!$D$8)*((VLOOKUP(IF(C1084="Нет",VLOOKUP(A1084,Оп17_BYN→USD!$A$2:$C$19,3,0),VLOOKUP((A1084-1),Оп17_BYN→USD!$A$2:$C$19,3,0)),$B$2:$G$1505,5,0)-VLOOKUP(B1084,$B$2:$G$1505,5,0))/365+(VLOOKUP(IF(C1084="Нет",VLOOKUP(A1084,Оп17_BYN→USD!$A$2:$C$19,3,0),VLOOKUP((A1084-1),Оп17_BYN→USD!$A$2:$C$19,3,0)),$B$2:$G$1505,6,0)-VLOOKUP(B1084,$B$2:$G$1505,6,0))/366)</f>
        <v>1.6498851954884806</v>
      </c>
      <c r="F1084" s="54">
        <f>COUNTIF(D1085:$D$1505,365)</f>
        <v>421</v>
      </c>
      <c r="G1084" s="54">
        <f>COUNTIF(D1085:$D$1505,366)</f>
        <v>0</v>
      </c>
      <c r="H1084" s="50"/>
    </row>
    <row r="1085" spans="1:8" x14ac:dyDescent="0.25">
      <c r="A1085" s="54">
        <f>COUNTIF($C$3:C1085,"Да")</f>
        <v>12</v>
      </c>
      <c r="B1085" s="53">
        <f t="shared" si="33"/>
        <v>46186</v>
      </c>
      <c r="C1085" s="53" t="str">
        <f>IF(ISERROR(VLOOKUP(B1085,Оп17_BYN→USD!$C$3:$C$19,1,0)),"Нет","Да")</f>
        <v>Нет</v>
      </c>
      <c r="D1085" s="54">
        <f t="shared" si="32"/>
        <v>365</v>
      </c>
      <c r="E1085" s="55">
        <f>('Все выпуски'!$D$4*'Все выпуски'!$D$8)*((VLOOKUP(IF(C1085="Нет",VLOOKUP(A1085,Оп17_BYN→USD!$A$2:$C$19,3,0),VLOOKUP((A1085-1),Оп17_BYN→USD!$A$2:$C$19,3,0)),$B$2:$G$1505,5,0)-VLOOKUP(B1085,$B$2:$G$1505,5,0))/365+(VLOOKUP(IF(C1085="Нет",VLOOKUP(A1085,Оп17_BYN→USD!$A$2:$C$19,3,0),VLOOKUP((A1085-1),Оп17_BYN→USD!$A$2:$C$19,3,0)),$B$2:$G$1505,6,0)-VLOOKUP(B1085,$B$2:$G$1505,6,0))/366)</f>
        <v>1.695715339807605</v>
      </c>
      <c r="F1085" s="54">
        <f>COUNTIF(D1086:$D$1505,365)</f>
        <v>420</v>
      </c>
      <c r="G1085" s="54">
        <f>COUNTIF(D1086:$D$1505,366)</f>
        <v>0</v>
      </c>
      <c r="H1085" s="50"/>
    </row>
    <row r="1086" spans="1:8" x14ac:dyDescent="0.25">
      <c r="A1086" s="54">
        <f>COUNTIF($C$3:C1086,"Да")</f>
        <v>12</v>
      </c>
      <c r="B1086" s="53">
        <f t="shared" si="33"/>
        <v>46187</v>
      </c>
      <c r="C1086" s="53" t="str">
        <f>IF(ISERROR(VLOOKUP(B1086,Оп17_BYN→USD!$C$3:$C$19,1,0)),"Нет","Да")</f>
        <v>Нет</v>
      </c>
      <c r="D1086" s="54">
        <f t="shared" si="32"/>
        <v>365</v>
      </c>
      <c r="E1086" s="55">
        <f>('Все выпуски'!$D$4*'Все выпуски'!$D$8)*((VLOOKUP(IF(C1086="Нет",VLOOKUP(A1086,Оп17_BYN→USD!$A$2:$C$19,3,0),VLOOKUP((A1086-1),Оп17_BYN→USD!$A$2:$C$19,3,0)),$B$2:$G$1505,5,0)-VLOOKUP(B1086,$B$2:$G$1505,5,0))/365+(VLOOKUP(IF(C1086="Нет",VLOOKUP(A1086,Оп17_BYN→USD!$A$2:$C$19,3,0),VLOOKUP((A1086-1),Оп17_BYN→USD!$A$2:$C$19,3,0)),$B$2:$G$1505,6,0)-VLOOKUP(B1086,$B$2:$G$1505,6,0))/366)</f>
        <v>1.7415454841267297</v>
      </c>
      <c r="F1086" s="54">
        <f>COUNTIF(D1087:$D$1505,365)</f>
        <v>419</v>
      </c>
      <c r="G1086" s="54">
        <f>COUNTIF(D1087:$D$1505,366)</f>
        <v>0</v>
      </c>
      <c r="H1086" s="50"/>
    </row>
    <row r="1087" spans="1:8" x14ac:dyDescent="0.25">
      <c r="A1087" s="54">
        <f>COUNTIF($C$3:C1087,"Да")</f>
        <v>12</v>
      </c>
      <c r="B1087" s="53">
        <f t="shared" si="33"/>
        <v>46188</v>
      </c>
      <c r="C1087" s="53" t="str">
        <f>IF(ISERROR(VLOOKUP(B1087,Оп17_BYN→USD!$C$3:$C$19,1,0)),"Нет","Да")</f>
        <v>Нет</v>
      </c>
      <c r="D1087" s="54">
        <f t="shared" si="32"/>
        <v>365</v>
      </c>
      <c r="E1087" s="55">
        <f>('Все выпуски'!$D$4*'Все выпуски'!$D$8)*((VLOOKUP(IF(C1087="Нет",VLOOKUP(A1087,Оп17_BYN→USD!$A$2:$C$19,3,0),VLOOKUP((A1087-1),Оп17_BYN→USD!$A$2:$C$19,3,0)),$B$2:$G$1505,5,0)-VLOOKUP(B1087,$B$2:$G$1505,5,0))/365+(VLOOKUP(IF(C1087="Нет",VLOOKUP(A1087,Оп17_BYN→USD!$A$2:$C$19,3,0),VLOOKUP((A1087-1),Оп17_BYN→USD!$A$2:$C$19,3,0)),$B$2:$G$1505,6,0)-VLOOKUP(B1087,$B$2:$G$1505,6,0))/366)</f>
        <v>1.7873756284458542</v>
      </c>
      <c r="F1087" s="54">
        <f>COUNTIF(D1088:$D$1505,365)</f>
        <v>418</v>
      </c>
      <c r="G1087" s="54">
        <f>COUNTIF(D1088:$D$1505,366)</f>
        <v>0</v>
      </c>
      <c r="H1087" s="50"/>
    </row>
    <row r="1088" spans="1:8" x14ac:dyDescent="0.25">
      <c r="A1088" s="54">
        <f>COUNTIF($C$3:C1088,"Да")</f>
        <v>12</v>
      </c>
      <c r="B1088" s="53">
        <f t="shared" si="33"/>
        <v>46189</v>
      </c>
      <c r="C1088" s="53" t="str">
        <f>IF(ISERROR(VLOOKUP(B1088,Оп17_BYN→USD!$C$3:$C$19,1,0)),"Нет","Да")</f>
        <v>Нет</v>
      </c>
      <c r="D1088" s="54">
        <f t="shared" si="32"/>
        <v>365</v>
      </c>
      <c r="E1088" s="55">
        <f>('Все выпуски'!$D$4*'Все выпуски'!$D$8)*((VLOOKUP(IF(C1088="Нет",VLOOKUP(A1088,Оп17_BYN→USD!$A$2:$C$19,3,0),VLOOKUP((A1088-1),Оп17_BYN→USD!$A$2:$C$19,3,0)),$B$2:$G$1505,5,0)-VLOOKUP(B1088,$B$2:$G$1505,5,0))/365+(VLOOKUP(IF(C1088="Нет",VLOOKUP(A1088,Оп17_BYN→USD!$A$2:$C$19,3,0),VLOOKUP((A1088-1),Оп17_BYN→USD!$A$2:$C$19,3,0)),$B$2:$G$1505,6,0)-VLOOKUP(B1088,$B$2:$G$1505,6,0))/366)</f>
        <v>1.8332057727649784</v>
      </c>
      <c r="F1088" s="54">
        <f>COUNTIF(D1089:$D$1505,365)</f>
        <v>417</v>
      </c>
      <c r="G1088" s="54">
        <f>COUNTIF(D1089:$D$1505,366)</f>
        <v>0</v>
      </c>
      <c r="H1088" s="50"/>
    </row>
    <row r="1089" spans="1:8" x14ac:dyDescent="0.25">
      <c r="A1089" s="54">
        <f>COUNTIF($C$3:C1089,"Да")</f>
        <v>12</v>
      </c>
      <c r="B1089" s="53">
        <f t="shared" si="33"/>
        <v>46190</v>
      </c>
      <c r="C1089" s="53" t="str">
        <f>IF(ISERROR(VLOOKUP(B1089,Оп17_BYN→USD!$C$3:$C$19,1,0)),"Нет","Да")</f>
        <v>Нет</v>
      </c>
      <c r="D1089" s="54">
        <f t="shared" si="32"/>
        <v>365</v>
      </c>
      <c r="E1089" s="55">
        <f>('Все выпуски'!$D$4*'Все выпуски'!$D$8)*((VLOOKUP(IF(C1089="Нет",VLOOKUP(A1089,Оп17_BYN→USD!$A$2:$C$19,3,0),VLOOKUP((A1089-1),Оп17_BYN→USD!$A$2:$C$19,3,0)),$B$2:$G$1505,5,0)-VLOOKUP(B1089,$B$2:$G$1505,5,0))/365+(VLOOKUP(IF(C1089="Нет",VLOOKUP(A1089,Оп17_BYN→USD!$A$2:$C$19,3,0),VLOOKUP((A1089-1),Оп17_BYN→USD!$A$2:$C$19,3,0)),$B$2:$G$1505,6,0)-VLOOKUP(B1089,$B$2:$G$1505,6,0))/366)</f>
        <v>1.8790359170841029</v>
      </c>
      <c r="F1089" s="54">
        <f>COUNTIF(D1090:$D$1505,365)</f>
        <v>416</v>
      </c>
      <c r="G1089" s="54">
        <f>COUNTIF(D1090:$D$1505,366)</f>
        <v>0</v>
      </c>
      <c r="H1089" s="50"/>
    </row>
    <row r="1090" spans="1:8" x14ac:dyDescent="0.25">
      <c r="A1090" s="54">
        <f>COUNTIF($C$3:C1090,"Да")</f>
        <v>12</v>
      </c>
      <c r="B1090" s="53">
        <f t="shared" si="33"/>
        <v>46191</v>
      </c>
      <c r="C1090" s="53" t="str">
        <f>IF(ISERROR(VLOOKUP(B1090,Оп17_BYN→USD!$C$3:$C$19,1,0)),"Нет","Да")</f>
        <v>Нет</v>
      </c>
      <c r="D1090" s="54">
        <f t="shared" si="32"/>
        <v>365</v>
      </c>
      <c r="E1090" s="55">
        <f>('Все выпуски'!$D$4*'Все выпуски'!$D$8)*((VLOOKUP(IF(C1090="Нет",VLOOKUP(A1090,Оп17_BYN→USD!$A$2:$C$19,3,0),VLOOKUP((A1090-1),Оп17_BYN→USD!$A$2:$C$19,3,0)),$B$2:$G$1505,5,0)-VLOOKUP(B1090,$B$2:$G$1505,5,0))/365+(VLOOKUP(IF(C1090="Нет",VLOOKUP(A1090,Оп17_BYN→USD!$A$2:$C$19,3,0),VLOOKUP((A1090-1),Оп17_BYN→USD!$A$2:$C$19,3,0)),$B$2:$G$1505,6,0)-VLOOKUP(B1090,$B$2:$G$1505,6,0))/366)</f>
        <v>1.9248660614032274</v>
      </c>
      <c r="F1090" s="54">
        <f>COUNTIF(D1091:$D$1505,365)</f>
        <v>415</v>
      </c>
      <c r="G1090" s="54">
        <f>COUNTIF(D1091:$D$1505,366)</f>
        <v>0</v>
      </c>
      <c r="H1090" s="50"/>
    </row>
    <row r="1091" spans="1:8" x14ac:dyDescent="0.25">
      <c r="A1091" s="54">
        <f>COUNTIF($C$3:C1091,"Да")</f>
        <v>12</v>
      </c>
      <c r="B1091" s="53">
        <f t="shared" si="33"/>
        <v>46192</v>
      </c>
      <c r="C1091" s="53" t="str">
        <f>IF(ISERROR(VLOOKUP(B1091,Оп17_BYN→USD!$C$3:$C$19,1,0)),"Нет","Да")</f>
        <v>Нет</v>
      </c>
      <c r="D1091" s="54">
        <f t="shared" si="32"/>
        <v>365</v>
      </c>
      <c r="E1091" s="55">
        <f>('Все выпуски'!$D$4*'Все выпуски'!$D$8)*((VLOOKUP(IF(C1091="Нет",VLOOKUP(A1091,Оп17_BYN→USD!$A$2:$C$19,3,0),VLOOKUP((A1091-1),Оп17_BYN→USD!$A$2:$C$19,3,0)),$B$2:$G$1505,5,0)-VLOOKUP(B1091,$B$2:$G$1505,5,0))/365+(VLOOKUP(IF(C1091="Нет",VLOOKUP(A1091,Оп17_BYN→USD!$A$2:$C$19,3,0),VLOOKUP((A1091-1),Оп17_BYN→USD!$A$2:$C$19,3,0)),$B$2:$G$1505,6,0)-VLOOKUP(B1091,$B$2:$G$1505,6,0))/366)</f>
        <v>1.970696205722352</v>
      </c>
      <c r="F1091" s="54">
        <f>COUNTIF(D1092:$D$1505,365)</f>
        <v>414</v>
      </c>
      <c r="G1091" s="54">
        <f>COUNTIF(D1092:$D$1505,366)</f>
        <v>0</v>
      </c>
      <c r="H1091" s="50"/>
    </row>
    <row r="1092" spans="1:8" x14ac:dyDescent="0.25">
      <c r="A1092" s="54">
        <f>COUNTIF($C$3:C1092,"Да")</f>
        <v>12</v>
      </c>
      <c r="B1092" s="53">
        <f t="shared" si="33"/>
        <v>46193</v>
      </c>
      <c r="C1092" s="53" t="str">
        <f>IF(ISERROR(VLOOKUP(B1092,Оп17_BYN→USD!$C$3:$C$19,1,0)),"Нет","Да")</f>
        <v>Нет</v>
      </c>
      <c r="D1092" s="54">
        <f t="shared" ref="D1092:D1155" si="34">IF(MOD(YEAR(B1092),4)=0,366,365)</f>
        <v>365</v>
      </c>
      <c r="E1092" s="55">
        <f>('Все выпуски'!$D$4*'Все выпуски'!$D$8)*((VLOOKUP(IF(C1092="Нет",VLOOKUP(A1092,Оп17_BYN→USD!$A$2:$C$19,3,0),VLOOKUP((A1092-1),Оп17_BYN→USD!$A$2:$C$19,3,0)),$B$2:$G$1505,5,0)-VLOOKUP(B1092,$B$2:$G$1505,5,0))/365+(VLOOKUP(IF(C1092="Нет",VLOOKUP(A1092,Оп17_BYN→USD!$A$2:$C$19,3,0),VLOOKUP((A1092-1),Оп17_BYN→USD!$A$2:$C$19,3,0)),$B$2:$G$1505,6,0)-VLOOKUP(B1092,$B$2:$G$1505,6,0))/366)</f>
        <v>2.0165263500414765</v>
      </c>
      <c r="F1092" s="54">
        <f>COUNTIF(D1093:$D$1505,365)</f>
        <v>413</v>
      </c>
      <c r="G1092" s="54">
        <f>COUNTIF(D1093:$D$1505,366)</f>
        <v>0</v>
      </c>
      <c r="H1092" s="50"/>
    </row>
    <row r="1093" spans="1:8" x14ac:dyDescent="0.25">
      <c r="A1093" s="54">
        <f>COUNTIF($C$3:C1093,"Да")</f>
        <v>12</v>
      </c>
      <c r="B1093" s="53">
        <f t="shared" ref="B1093:B1156" si="35">B1092+1</f>
        <v>46194</v>
      </c>
      <c r="C1093" s="53" t="str">
        <f>IF(ISERROR(VLOOKUP(B1093,Оп17_BYN→USD!$C$3:$C$19,1,0)),"Нет","Да")</f>
        <v>Нет</v>
      </c>
      <c r="D1093" s="54">
        <f t="shared" si="34"/>
        <v>365</v>
      </c>
      <c r="E1093" s="55">
        <f>('Все выпуски'!$D$4*'Все выпуски'!$D$8)*((VLOOKUP(IF(C1093="Нет",VLOOKUP(A1093,Оп17_BYN→USD!$A$2:$C$19,3,0),VLOOKUP((A1093-1),Оп17_BYN→USD!$A$2:$C$19,3,0)),$B$2:$G$1505,5,0)-VLOOKUP(B1093,$B$2:$G$1505,5,0))/365+(VLOOKUP(IF(C1093="Нет",VLOOKUP(A1093,Оп17_BYN→USD!$A$2:$C$19,3,0),VLOOKUP((A1093-1),Оп17_BYN→USD!$A$2:$C$19,3,0)),$B$2:$G$1505,6,0)-VLOOKUP(B1093,$B$2:$G$1505,6,0))/366)</f>
        <v>2.0623564943606008</v>
      </c>
      <c r="F1093" s="54">
        <f>COUNTIF(D1094:$D$1505,365)</f>
        <v>412</v>
      </c>
      <c r="G1093" s="54">
        <f>COUNTIF(D1094:$D$1505,366)</f>
        <v>0</v>
      </c>
      <c r="H1093" s="50"/>
    </row>
    <row r="1094" spans="1:8" x14ac:dyDescent="0.25">
      <c r="A1094" s="54">
        <f>COUNTIF($C$3:C1094,"Да")</f>
        <v>12</v>
      </c>
      <c r="B1094" s="53">
        <f t="shared" si="35"/>
        <v>46195</v>
      </c>
      <c r="C1094" s="53" t="str">
        <f>IF(ISERROR(VLOOKUP(B1094,Оп17_BYN→USD!$C$3:$C$19,1,0)),"Нет","Да")</f>
        <v>Нет</v>
      </c>
      <c r="D1094" s="54">
        <f t="shared" si="34"/>
        <v>365</v>
      </c>
      <c r="E1094" s="55">
        <f>('Все выпуски'!$D$4*'Все выпуски'!$D$8)*((VLOOKUP(IF(C1094="Нет",VLOOKUP(A1094,Оп17_BYN→USD!$A$2:$C$19,3,0),VLOOKUP((A1094-1),Оп17_BYN→USD!$A$2:$C$19,3,0)),$B$2:$G$1505,5,0)-VLOOKUP(B1094,$B$2:$G$1505,5,0))/365+(VLOOKUP(IF(C1094="Нет",VLOOKUP(A1094,Оп17_BYN→USD!$A$2:$C$19,3,0),VLOOKUP((A1094-1),Оп17_BYN→USD!$A$2:$C$19,3,0)),$B$2:$G$1505,6,0)-VLOOKUP(B1094,$B$2:$G$1505,6,0))/366)</f>
        <v>2.1081866386797254</v>
      </c>
      <c r="F1094" s="54">
        <f>COUNTIF(D1095:$D$1505,365)</f>
        <v>411</v>
      </c>
      <c r="G1094" s="54">
        <f>COUNTIF(D1095:$D$1505,366)</f>
        <v>0</v>
      </c>
      <c r="H1094" s="50"/>
    </row>
    <row r="1095" spans="1:8" x14ac:dyDescent="0.25">
      <c r="A1095" s="54">
        <f>COUNTIF($C$3:C1095,"Да")</f>
        <v>12</v>
      </c>
      <c r="B1095" s="53">
        <f t="shared" si="35"/>
        <v>46196</v>
      </c>
      <c r="C1095" s="53" t="str">
        <f>IF(ISERROR(VLOOKUP(B1095,Оп17_BYN→USD!$C$3:$C$19,1,0)),"Нет","Да")</f>
        <v>Нет</v>
      </c>
      <c r="D1095" s="54">
        <f t="shared" si="34"/>
        <v>365</v>
      </c>
      <c r="E1095" s="55">
        <f>('Все выпуски'!$D$4*'Все выпуски'!$D$8)*((VLOOKUP(IF(C1095="Нет",VLOOKUP(A1095,Оп17_BYN→USD!$A$2:$C$19,3,0),VLOOKUP((A1095-1),Оп17_BYN→USD!$A$2:$C$19,3,0)),$B$2:$G$1505,5,0)-VLOOKUP(B1095,$B$2:$G$1505,5,0))/365+(VLOOKUP(IF(C1095="Нет",VLOOKUP(A1095,Оп17_BYN→USD!$A$2:$C$19,3,0),VLOOKUP((A1095-1),Оп17_BYN→USD!$A$2:$C$19,3,0)),$B$2:$G$1505,6,0)-VLOOKUP(B1095,$B$2:$G$1505,6,0))/366)</f>
        <v>2.1540167829988497</v>
      </c>
      <c r="F1095" s="54">
        <f>COUNTIF(D1096:$D$1505,365)</f>
        <v>410</v>
      </c>
      <c r="G1095" s="54">
        <f>COUNTIF(D1096:$D$1505,366)</f>
        <v>0</v>
      </c>
      <c r="H1095" s="50"/>
    </row>
    <row r="1096" spans="1:8" x14ac:dyDescent="0.25">
      <c r="A1096" s="54">
        <f>COUNTIF($C$3:C1096,"Да")</f>
        <v>12</v>
      </c>
      <c r="B1096" s="53">
        <f t="shared" si="35"/>
        <v>46197</v>
      </c>
      <c r="C1096" s="53" t="str">
        <f>IF(ISERROR(VLOOKUP(B1096,Оп17_BYN→USD!$C$3:$C$19,1,0)),"Нет","Да")</f>
        <v>Нет</v>
      </c>
      <c r="D1096" s="54">
        <f t="shared" si="34"/>
        <v>365</v>
      </c>
      <c r="E1096" s="55">
        <f>('Все выпуски'!$D$4*'Все выпуски'!$D$8)*((VLOOKUP(IF(C1096="Нет",VLOOKUP(A1096,Оп17_BYN→USD!$A$2:$C$19,3,0),VLOOKUP((A1096-1),Оп17_BYN→USD!$A$2:$C$19,3,0)),$B$2:$G$1505,5,0)-VLOOKUP(B1096,$B$2:$G$1505,5,0))/365+(VLOOKUP(IF(C1096="Нет",VLOOKUP(A1096,Оп17_BYN→USD!$A$2:$C$19,3,0),VLOOKUP((A1096-1),Оп17_BYN→USD!$A$2:$C$19,3,0)),$B$2:$G$1505,6,0)-VLOOKUP(B1096,$B$2:$G$1505,6,0))/366)</f>
        <v>2.1998469273179739</v>
      </c>
      <c r="F1096" s="54">
        <f>COUNTIF(D1097:$D$1505,365)</f>
        <v>409</v>
      </c>
      <c r="G1096" s="54">
        <f>COUNTIF(D1097:$D$1505,366)</f>
        <v>0</v>
      </c>
      <c r="H1096" s="50"/>
    </row>
    <row r="1097" spans="1:8" x14ac:dyDescent="0.25">
      <c r="A1097" s="54">
        <f>COUNTIF($C$3:C1097,"Да")</f>
        <v>12</v>
      </c>
      <c r="B1097" s="53">
        <f t="shared" si="35"/>
        <v>46198</v>
      </c>
      <c r="C1097" s="53" t="str">
        <f>IF(ISERROR(VLOOKUP(B1097,Оп17_BYN→USD!$C$3:$C$19,1,0)),"Нет","Да")</f>
        <v>Нет</v>
      </c>
      <c r="D1097" s="54">
        <f t="shared" si="34"/>
        <v>365</v>
      </c>
      <c r="E1097" s="55">
        <f>('Все выпуски'!$D$4*'Все выпуски'!$D$8)*((VLOOKUP(IF(C1097="Нет",VLOOKUP(A1097,Оп17_BYN→USD!$A$2:$C$19,3,0),VLOOKUP((A1097-1),Оп17_BYN→USD!$A$2:$C$19,3,0)),$B$2:$G$1505,5,0)-VLOOKUP(B1097,$B$2:$G$1505,5,0))/365+(VLOOKUP(IF(C1097="Нет",VLOOKUP(A1097,Оп17_BYN→USD!$A$2:$C$19,3,0),VLOOKUP((A1097-1),Оп17_BYN→USD!$A$2:$C$19,3,0)),$B$2:$G$1505,6,0)-VLOOKUP(B1097,$B$2:$G$1505,6,0))/366)</f>
        <v>2.2456770716370986</v>
      </c>
      <c r="F1097" s="54">
        <f>COUNTIF(D1098:$D$1505,365)</f>
        <v>408</v>
      </c>
      <c r="G1097" s="54">
        <f>COUNTIF(D1098:$D$1505,366)</f>
        <v>0</v>
      </c>
      <c r="H1097" s="50"/>
    </row>
    <row r="1098" spans="1:8" x14ac:dyDescent="0.25">
      <c r="A1098" s="54">
        <f>COUNTIF($C$3:C1098,"Да")</f>
        <v>12</v>
      </c>
      <c r="B1098" s="53">
        <f t="shared" si="35"/>
        <v>46199</v>
      </c>
      <c r="C1098" s="53" t="str">
        <f>IF(ISERROR(VLOOKUP(B1098,Оп17_BYN→USD!$C$3:$C$19,1,0)),"Нет","Да")</f>
        <v>Нет</v>
      </c>
      <c r="D1098" s="54">
        <f t="shared" si="34"/>
        <v>365</v>
      </c>
      <c r="E1098" s="55">
        <f>('Все выпуски'!$D$4*'Все выпуски'!$D$8)*((VLOOKUP(IF(C1098="Нет",VLOOKUP(A1098,Оп17_BYN→USD!$A$2:$C$19,3,0),VLOOKUP((A1098-1),Оп17_BYN→USD!$A$2:$C$19,3,0)),$B$2:$G$1505,5,0)-VLOOKUP(B1098,$B$2:$G$1505,5,0))/365+(VLOOKUP(IF(C1098="Нет",VLOOKUP(A1098,Оп17_BYN→USD!$A$2:$C$19,3,0),VLOOKUP((A1098-1),Оп17_BYN→USD!$A$2:$C$19,3,0)),$B$2:$G$1505,6,0)-VLOOKUP(B1098,$B$2:$G$1505,6,0))/366)</f>
        <v>2.2915072159562229</v>
      </c>
      <c r="F1098" s="54">
        <f>COUNTIF(D1099:$D$1505,365)</f>
        <v>407</v>
      </c>
      <c r="G1098" s="54">
        <f>COUNTIF(D1099:$D$1505,366)</f>
        <v>0</v>
      </c>
      <c r="H1098" s="50"/>
    </row>
    <row r="1099" spans="1:8" x14ac:dyDescent="0.25">
      <c r="A1099" s="54">
        <f>COUNTIF($C$3:C1099,"Да")</f>
        <v>12</v>
      </c>
      <c r="B1099" s="53">
        <f t="shared" si="35"/>
        <v>46200</v>
      </c>
      <c r="C1099" s="53" t="str">
        <f>IF(ISERROR(VLOOKUP(B1099,Оп17_BYN→USD!$C$3:$C$19,1,0)),"Нет","Да")</f>
        <v>Нет</v>
      </c>
      <c r="D1099" s="54">
        <f t="shared" si="34"/>
        <v>365</v>
      </c>
      <c r="E1099" s="55">
        <f>('Все выпуски'!$D$4*'Все выпуски'!$D$8)*((VLOOKUP(IF(C1099="Нет",VLOOKUP(A1099,Оп17_BYN→USD!$A$2:$C$19,3,0),VLOOKUP((A1099-1),Оп17_BYN→USD!$A$2:$C$19,3,0)),$B$2:$G$1505,5,0)-VLOOKUP(B1099,$B$2:$G$1505,5,0))/365+(VLOOKUP(IF(C1099="Нет",VLOOKUP(A1099,Оп17_BYN→USD!$A$2:$C$19,3,0),VLOOKUP((A1099-1),Оп17_BYN→USD!$A$2:$C$19,3,0)),$B$2:$G$1505,6,0)-VLOOKUP(B1099,$B$2:$G$1505,6,0))/366)</f>
        <v>2.3373373602753476</v>
      </c>
      <c r="F1099" s="54">
        <f>COUNTIF(D1100:$D$1505,365)</f>
        <v>406</v>
      </c>
      <c r="G1099" s="54">
        <f>COUNTIF(D1100:$D$1505,366)</f>
        <v>0</v>
      </c>
      <c r="H1099" s="50"/>
    </row>
    <row r="1100" spans="1:8" x14ac:dyDescent="0.25">
      <c r="A1100" s="54">
        <f>COUNTIF($C$3:C1100,"Да")</f>
        <v>12</v>
      </c>
      <c r="B1100" s="53">
        <f t="shared" si="35"/>
        <v>46201</v>
      </c>
      <c r="C1100" s="53" t="str">
        <f>IF(ISERROR(VLOOKUP(B1100,Оп17_BYN→USD!$C$3:$C$19,1,0)),"Нет","Да")</f>
        <v>Нет</v>
      </c>
      <c r="D1100" s="54">
        <f t="shared" si="34"/>
        <v>365</v>
      </c>
      <c r="E1100" s="55">
        <f>('Все выпуски'!$D$4*'Все выпуски'!$D$8)*((VLOOKUP(IF(C1100="Нет",VLOOKUP(A1100,Оп17_BYN→USD!$A$2:$C$19,3,0),VLOOKUP((A1100-1),Оп17_BYN→USD!$A$2:$C$19,3,0)),$B$2:$G$1505,5,0)-VLOOKUP(B1100,$B$2:$G$1505,5,0))/365+(VLOOKUP(IF(C1100="Нет",VLOOKUP(A1100,Оп17_BYN→USD!$A$2:$C$19,3,0),VLOOKUP((A1100-1),Оп17_BYN→USD!$A$2:$C$19,3,0)),$B$2:$G$1505,6,0)-VLOOKUP(B1100,$B$2:$G$1505,6,0))/366)</f>
        <v>2.3831675045944722</v>
      </c>
      <c r="F1100" s="54">
        <f>COUNTIF(D1101:$D$1505,365)</f>
        <v>405</v>
      </c>
      <c r="G1100" s="54">
        <f>COUNTIF(D1101:$D$1505,366)</f>
        <v>0</v>
      </c>
      <c r="H1100" s="50"/>
    </row>
    <row r="1101" spans="1:8" x14ac:dyDescent="0.25">
      <c r="A1101" s="54">
        <f>COUNTIF($C$3:C1101,"Да")</f>
        <v>12</v>
      </c>
      <c r="B1101" s="53">
        <f t="shared" si="35"/>
        <v>46202</v>
      </c>
      <c r="C1101" s="53" t="str">
        <f>IF(ISERROR(VLOOKUP(B1101,Оп17_BYN→USD!$C$3:$C$19,1,0)),"Нет","Да")</f>
        <v>Нет</v>
      </c>
      <c r="D1101" s="54">
        <f t="shared" si="34"/>
        <v>365</v>
      </c>
      <c r="E1101" s="55">
        <f>('Все выпуски'!$D$4*'Все выпуски'!$D$8)*((VLOOKUP(IF(C1101="Нет",VLOOKUP(A1101,Оп17_BYN→USD!$A$2:$C$19,3,0),VLOOKUP((A1101-1),Оп17_BYN→USD!$A$2:$C$19,3,0)),$B$2:$G$1505,5,0)-VLOOKUP(B1101,$B$2:$G$1505,5,0))/365+(VLOOKUP(IF(C1101="Нет",VLOOKUP(A1101,Оп17_BYN→USD!$A$2:$C$19,3,0),VLOOKUP((A1101-1),Оп17_BYN→USD!$A$2:$C$19,3,0)),$B$2:$G$1505,6,0)-VLOOKUP(B1101,$B$2:$G$1505,6,0))/366)</f>
        <v>2.4289976489135965</v>
      </c>
      <c r="F1101" s="54">
        <f>COUNTIF(D1102:$D$1505,365)</f>
        <v>404</v>
      </c>
      <c r="G1101" s="54">
        <f>COUNTIF(D1102:$D$1505,366)</f>
        <v>0</v>
      </c>
      <c r="H1101" s="50"/>
    </row>
    <row r="1102" spans="1:8" x14ac:dyDescent="0.25">
      <c r="A1102" s="54">
        <f>COUNTIF($C$3:C1102,"Да")</f>
        <v>12</v>
      </c>
      <c r="B1102" s="53">
        <f t="shared" si="35"/>
        <v>46203</v>
      </c>
      <c r="C1102" s="53" t="str">
        <f>IF(ISERROR(VLOOKUP(B1102,Оп17_BYN→USD!$C$3:$C$19,1,0)),"Нет","Да")</f>
        <v>Нет</v>
      </c>
      <c r="D1102" s="54">
        <f t="shared" si="34"/>
        <v>365</v>
      </c>
      <c r="E1102" s="55">
        <f>('Все выпуски'!$D$4*'Все выпуски'!$D$8)*((VLOOKUP(IF(C1102="Нет",VLOOKUP(A1102,Оп17_BYN→USD!$A$2:$C$19,3,0),VLOOKUP((A1102-1),Оп17_BYN→USD!$A$2:$C$19,3,0)),$B$2:$G$1505,5,0)-VLOOKUP(B1102,$B$2:$G$1505,5,0))/365+(VLOOKUP(IF(C1102="Нет",VLOOKUP(A1102,Оп17_BYN→USD!$A$2:$C$19,3,0),VLOOKUP((A1102-1),Оп17_BYN→USD!$A$2:$C$19,3,0)),$B$2:$G$1505,6,0)-VLOOKUP(B1102,$B$2:$G$1505,6,0))/366)</f>
        <v>2.4748277932327212</v>
      </c>
      <c r="F1102" s="54">
        <f>COUNTIF(D1103:$D$1505,365)</f>
        <v>403</v>
      </c>
      <c r="G1102" s="54">
        <f>COUNTIF(D1103:$D$1505,366)</f>
        <v>0</v>
      </c>
      <c r="H1102" s="50"/>
    </row>
    <row r="1103" spans="1:8" x14ac:dyDescent="0.25">
      <c r="A1103" s="54">
        <f>COUNTIF($C$3:C1103,"Да")</f>
        <v>12</v>
      </c>
      <c r="B1103" s="53">
        <f t="shared" si="35"/>
        <v>46204</v>
      </c>
      <c r="C1103" s="53" t="str">
        <f>IF(ISERROR(VLOOKUP(B1103,Оп17_BYN→USD!$C$3:$C$19,1,0)),"Нет","Да")</f>
        <v>Нет</v>
      </c>
      <c r="D1103" s="54">
        <f t="shared" si="34"/>
        <v>365</v>
      </c>
      <c r="E1103" s="55">
        <f>('Все выпуски'!$D$4*'Все выпуски'!$D$8)*((VLOOKUP(IF(C1103="Нет",VLOOKUP(A1103,Оп17_BYN→USD!$A$2:$C$19,3,0),VLOOKUP((A1103-1),Оп17_BYN→USD!$A$2:$C$19,3,0)),$B$2:$G$1505,5,0)-VLOOKUP(B1103,$B$2:$G$1505,5,0))/365+(VLOOKUP(IF(C1103="Нет",VLOOKUP(A1103,Оп17_BYN→USD!$A$2:$C$19,3,0),VLOOKUP((A1103-1),Оп17_BYN→USD!$A$2:$C$19,3,0)),$B$2:$G$1505,6,0)-VLOOKUP(B1103,$B$2:$G$1505,6,0))/366)</f>
        <v>2.5206579375518454</v>
      </c>
      <c r="F1103" s="54">
        <f>COUNTIF(D1104:$D$1505,365)</f>
        <v>402</v>
      </c>
      <c r="G1103" s="54">
        <f>COUNTIF(D1104:$D$1505,366)</f>
        <v>0</v>
      </c>
      <c r="H1103" s="50"/>
    </row>
    <row r="1104" spans="1:8" x14ac:dyDescent="0.25">
      <c r="A1104" s="54">
        <f>COUNTIF($C$3:C1104,"Да")</f>
        <v>12</v>
      </c>
      <c r="B1104" s="53">
        <f t="shared" si="35"/>
        <v>46205</v>
      </c>
      <c r="C1104" s="53" t="str">
        <f>IF(ISERROR(VLOOKUP(B1104,Оп17_BYN→USD!$C$3:$C$19,1,0)),"Нет","Да")</f>
        <v>Нет</v>
      </c>
      <c r="D1104" s="54">
        <f t="shared" si="34"/>
        <v>365</v>
      </c>
      <c r="E1104" s="55">
        <f>('Все выпуски'!$D$4*'Все выпуски'!$D$8)*((VLOOKUP(IF(C1104="Нет",VLOOKUP(A1104,Оп17_BYN→USD!$A$2:$C$19,3,0),VLOOKUP((A1104-1),Оп17_BYN→USD!$A$2:$C$19,3,0)),$B$2:$G$1505,5,0)-VLOOKUP(B1104,$B$2:$G$1505,5,0))/365+(VLOOKUP(IF(C1104="Нет",VLOOKUP(A1104,Оп17_BYN→USD!$A$2:$C$19,3,0),VLOOKUP((A1104-1),Оп17_BYN→USD!$A$2:$C$19,3,0)),$B$2:$G$1505,6,0)-VLOOKUP(B1104,$B$2:$G$1505,6,0))/366)</f>
        <v>2.5664880818709701</v>
      </c>
      <c r="F1104" s="54">
        <f>COUNTIF(D1105:$D$1505,365)</f>
        <v>401</v>
      </c>
      <c r="G1104" s="54">
        <f>COUNTIF(D1105:$D$1505,366)</f>
        <v>0</v>
      </c>
      <c r="H1104" s="50"/>
    </row>
    <row r="1105" spans="1:8" x14ac:dyDescent="0.25">
      <c r="A1105" s="54">
        <f>COUNTIF($C$3:C1105,"Да")</f>
        <v>12</v>
      </c>
      <c r="B1105" s="53">
        <f t="shared" si="35"/>
        <v>46206</v>
      </c>
      <c r="C1105" s="53" t="str">
        <f>IF(ISERROR(VLOOKUP(B1105,Оп17_BYN→USD!$C$3:$C$19,1,0)),"Нет","Да")</f>
        <v>Нет</v>
      </c>
      <c r="D1105" s="54">
        <f t="shared" si="34"/>
        <v>365</v>
      </c>
      <c r="E1105" s="55">
        <f>('Все выпуски'!$D$4*'Все выпуски'!$D$8)*((VLOOKUP(IF(C1105="Нет",VLOOKUP(A1105,Оп17_BYN→USD!$A$2:$C$19,3,0),VLOOKUP((A1105-1),Оп17_BYN→USD!$A$2:$C$19,3,0)),$B$2:$G$1505,5,0)-VLOOKUP(B1105,$B$2:$G$1505,5,0))/365+(VLOOKUP(IF(C1105="Нет",VLOOKUP(A1105,Оп17_BYN→USD!$A$2:$C$19,3,0),VLOOKUP((A1105-1),Оп17_BYN→USD!$A$2:$C$19,3,0)),$B$2:$G$1505,6,0)-VLOOKUP(B1105,$B$2:$G$1505,6,0))/366)</f>
        <v>2.6123182261900944</v>
      </c>
      <c r="F1105" s="54">
        <f>COUNTIF(D1106:$D$1505,365)</f>
        <v>400</v>
      </c>
      <c r="G1105" s="54">
        <f>COUNTIF(D1106:$D$1505,366)</f>
        <v>0</v>
      </c>
      <c r="H1105" s="50"/>
    </row>
    <row r="1106" spans="1:8" x14ac:dyDescent="0.25">
      <c r="A1106" s="54">
        <f>COUNTIF($C$3:C1106,"Да")</f>
        <v>12</v>
      </c>
      <c r="B1106" s="53">
        <f t="shared" si="35"/>
        <v>46207</v>
      </c>
      <c r="C1106" s="53" t="str">
        <f>IF(ISERROR(VLOOKUP(B1106,Оп17_BYN→USD!$C$3:$C$19,1,0)),"Нет","Да")</f>
        <v>Нет</v>
      </c>
      <c r="D1106" s="54">
        <f t="shared" si="34"/>
        <v>365</v>
      </c>
      <c r="E1106" s="55">
        <f>('Все выпуски'!$D$4*'Все выпуски'!$D$8)*((VLOOKUP(IF(C1106="Нет",VLOOKUP(A1106,Оп17_BYN→USD!$A$2:$C$19,3,0),VLOOKUP((A1106-1),Оп17_BYN→USD!$A$2:$C$19,3,0)),$B$2:$G$1505,5,0)-VLOOKUP(B1106,$B$2:$G$1505,5,0))/365+(VLOOKUP(IF(C1106="Нет",VLOOKUP(A1106,Оп17_BYN→USD!$A$2:$C$19,3,0),VLOOKUP((A1106-1),Оп17_BYN→USD!$A$2:$C$19,3,0)),$B$2:$G$1505,6,0)-VLOOKUP(B1106,$B$2:$G$1505,6,0))/366)</f>
        <v>2.658148370509219</v>
      </c>
      <c r="F1106" s="54">
        <f>COUNTIF(D1107:$D$1505,365)</f>
        <v>399</v>
      </c>
      <c r="G1106" s="54">
        <f>COUNTIF(D1107:$D$1505,366)</f>
        <v>0</v>
      </c>
      <c r="H1106" s="50"/>
    </row>
    <row r="1107" spans="1:8" x14ac:dyDescent="0.25">
      <c r="A1107" s="54">
        <f>COUNTIF($C$3:C1107,"Да")</f>
        <v>12</v>
      </c>
      <c r="B1107" s="53">
        <f t="shared" si="35"/>
        <v>46208</v>
      </c>
      <c r="C1107" s="53" t="str">
        <f>IF(ISERROR(VLOOKUP(B1107,Оп17_BYN→USD!$C$3:$C$19,1,0)),"Нет","Да")</f>
        <v>Нет</v>
      </c>
      <c r="D1107" s="54">
        <f t="shared" si="34"/>
        <v>365</v>
      </c>
      <c r="E1107" s="55">
        <f>('Все выпуски'!$D$4*'Все выпуски'!$D$8)*((VLOOKUP(IF(C1107="Нет",VLOOKUP(A1107,Оп17_BYN→USD!$A$2:$C$19,3,0),VLOOKUP((A1107-1),Оп17_BYN→USD!$A$2:$C$19,3,0)),$B$2:$G$1505,5,0)-VLOOKUP(B1107,$B$2:$G$1505,5,0))/365+(VLOOKUP(IF(C1107="Нет",VLOOKUP(A1107,Оп17_BYN→USD!$A$2:$C$19,3,0),VLOOKUP((A1107-1),Оп17_BYN→USD!$A$2:$C$19,3,0)),$B$2:$G$1505,6,0)-VLOOKUP(B1107,$B$2:$G$1505,6,0))/366)</f>
        <v>2.7039785148283433</v>
      </c>
      <c r="F1107" s="54">
        <f>COUNTIF(D1108:$D$1505,365)</f>
        <v>398</v>
      </c>
      <c r="G1107" s="54">
        <f>COUNTIF(D1108:$D$1505,366)</f>
        <v>0</v>
      </c>
      <c r="H1107" s="50"/>
    </row>
    <row r="1108" spans="1:8" x14ac:dyDescent="0.25">
      <c r="A1108" s="54">
        <f>COUNTIF($C$3:C1108,"Да")</f>
        <v>12</v>
      </c>
      <c r="B1108" s="53">
        <f t="shared" si="35"/>
        <v>46209</v>
      </c>
      <c r="C1108" s="53" t="str">
        <f>IF(ISERROR(VLOOKUP(B1108,Оп17_BYN→USD!$C$3:$C$19,1,0)),"Нет","Да")</f>
        <v>Нет</v>
      </c>
      <c r="D1108" s="54">
        <f t="shared" si="34"/>
        <v>365</v>
      </c>
      <c r="E1108" s="55">
        <f>('Все выпуски'!$D$4*'Все выпуски'!$D$8)*((VLOOKUP(IF(C1108="Нет",VLOOKUP(A1108,Оп17_BYN→USD!$A$2:$C$19,3,0),VLOOKUP((A1108-1),Оп17_BYN→USD!$A$2:$C$19,3,0)),$B$2:$G$1505,5,0)-VLOOKUP(B1108,$B$2:$G$1505,5,0))/365+(VLOOKUP(IF(C1108="Нет",VLOOKUP(A1108,Оп17_BYN→USD!$A$2:$C$19,3,0),VLOOKUP((A1108-1),Оп17_BYN→USD!$A$2:$C$19,3,0)),$B$2:$G$1505,6,0)-VLOOKUP(B1108,$B$2:$G$1505,6,0))/366)</f>
        <v>2.7498086591474675</v>
      </c>
      <c r="F1108" s="54">
        <f>COUNTIF(D1109:$D$1505,365)</f>
        <v>397</v>
      </c>
      <c r="G1108" s="54">
        <f>COUNTIF(D1109:$D$1505,366)</f>
        <v>0</v>
      </c>
      <c r="H1108" s="50"/>
    </row>
    <row r="1109" spans="1:8" x14ac:dyDescent="0.25">
      <c r="A1109" s="54">
        <f>COUNTIF($C$3:C1109,"Да")</f>
        <v>12</v>
      </c>
      <c r="B1109" s="53">
        <f t="shared" si="35"/>
        <v>46210</v>
      </c>
      <c r="C1109" s="53" t="str">
        <f>IF(ISERROR(VLOOKUP(B1109,Оп17_BYN→USD!$C$3:$C$19,1,0)),"Нет","Да")</f>
        <v>Нет</v>
      </c>
      <c r="D1109" s="54">
        <f t="shared" si="34"/>
        <v>365</v>
      </c>
      <c r="E1109" s="55">
        <f>('Все выпуски'!$D$4*'Все выпуски'!$D$8)*((VLOOKUP(IF(C1109="Нет",VLOOKUP(A1109,Оп17_BYN→USD!$A$2:$C$19,3,0),VLOOKUP((A1109-1),Оп17_BYN→USD!$A$2:$C$19,3,0)),$B$2:$G$1505,5,0)-VLOOKUP(B1109,$B$2:$G$1505,5,0))/365+(VLOOKUP(IF(C1109="Нет",VLOOKUP(A1109,Оп17_BYN→USD!$A$2:$C$19,3,0),VLOOKUP((A1109-1),Оп17_BYN→USD!$A$2:$C$19,3,0)),$B$2:$G$1505,6,0)-VLOOKUP(B1109,$B$2:$G$1505,6,0))/366)</f>
        <v>2.7956388034665922</v>
      </c>
      <c r="F1109" s="54">
        <f>COUNTIF(D1110:$D$1505,365)</f>
        <v>396</v>
      </c>
      <c r="G1109" s="54">
        <f>COUNTIF(D1110:$D$1505,366)</f>
        <v>0</v>
      </c>
      <c r="H1109" s="50"/>
    </row>
    <row r="1110" spans="1:8" x14ac:dyDescent="0.25">
      <c r="A1110" s="54">
        <f>COUNTIF($C$3:C1110,"Да")</f>
        <v>12</v>
      </c>
      <c r="B1110" s="53">
        <f t="shared" si="35"/>
        <v>46211</v>
      </c>
      <c r="C1110" s="53" t="str">
        <f>IF(ISERROR(VLOOKUP(B1110,Оп17_BYN→USD!$C$3:$C$19,1,0)),"Нет","Да")</f>
        <v>Нет</v>
      </c>
      <c r="D1110" s="54">
        <f t="shared" si="34"/>
        <v>365</v>
      </c>
      <c r="E1110" s="55">
        <f>('Все выпуски'!$D$4*'Все выпуски'!$D$8)*((VLOOKUP(IF(C1110="Нет",VLOOKUP(A1110,Оп17_BYN→USD!$A$2:$C$19,3,0),VLOOKUP((A1110-1),Оп17_BYN→USD!$A$2:$C$19,3,0)),$B$2:$G$1505,5,0)-VLOOKUP(B1110,$B$2:$G$1505,5,0))/365+(VLOOKUP(IF(C1110="Нет",VLOOKUP(A1110,Оп17_BYN→USD!$A$2:$C$19,3,0),VLOOKUP((A1110-1),Оп17_BYN→USD!$A$2:$C$19,3,0)),$B$2:$G$1505,6,0)-VLOOKUP(B1110,$B$2:$G$1505,6,0))/366)</f>
        <v>2.8414689477857165</v>
      </c>
      <c r="F1110" s="54">
        <f>COUNTIF(D1111:$D$1505,365)</f>
        <v>395</v>
      </c>
      <c r="G1110" s="54">
        <f>COUNTIF(D1111:$D$1505,366)</f>
        <v>0</v>
      </c>
      <c r="H1110" s="50"/>
    </row>
    <row r="1111" spans="1:8" x14ac:dyDescent="0.25">
      <c r="A1111" s="54">
        <f>COUNTIF($C$3:C1111,"Да")</f>
        <v>12</v>
      </c>
      <c r="B1111" s="53">
        <f t="shared" si="35"/>
        <v>46212</v>
      </c>
      <c r="C1111" s="53" t="str">
        <f>IF(ISERROR(VLOOKUP(B1111,Оп17_BYN→USD!$C$3:$C$19,1,0)),"Нет","Да")</f>
        <v>Нет</v>
      </c>
      <c r="D1111" s="54">
        <f t="shared" si="34"/>
        <v>365</v>
      </c>
      <c r="E1111" s="55">
        <f>('Все выпуски'!$D$4*'Все выпуски'!$D$8)*((VLOOKUP(IF(C1111="Нет",VLOOKUP(A1111,Оп17_BYN→USD!$A$2:$C$19,3,0),VLOOKUP((A1111-1),Оп17_BYN→USD!$A$2:$C$19,3,0)),$B$2:$G$1505,5,0)-VLOOKUP(B1111,$B$2:$G$1505,5,0))/365+(VLOOKUP(IF(C1111="Нет",VLOOKUP(A1111,Оп17_BYN→USD!$A$2:$C$19,3,0),VLOOKUP((A1111-1),Оп17_BYN→USD!$A$2:$C$19,3,0)),$B$2:$G$1505,6,0)-VLOOKUP(B1111,$B$2:$G$1505,6,0))/366)</f>
        <v>2.8872990921048416</v>
      </c>
      <c r="F1111" s="54">
        <f>COUNTIF(D1112:$D$1505,365)</f>
        <v>394</v>
      </c>
      <c r="G1111" s="54">
        <f>COUNTIF(D1112:$D$1505,366)</f>
        <v>0</v>
      </c>
      <c r="H1111" s="50"/>
    </row>
    <row r="1112" spans="1:8" x14ac:dyDescent="0.25">
      <c r="A1112" s="54">
        <f>COUNTIF($C$3:C1112,"Да")</f>
        <v>12</v>
      </c>
      <c r="B1112" s="53">
        <f t="shared" si="35"/>
        <v>46213</v>
      </c>
      <c r="C1112" s="53" t="str">
        <f>IF(ISERROR(VLOOKUP(B1112,Оп17_BYN→USD!$C$3:$C$19,1,0)),"Нет","Да")</f>
        <v>Нет</v>
      </c>
      <c r="D1112" s="54">
        <f t="shared" si="34"/>
        <v>365</v>
      </c>
      <c r="E1112" s="55">
        <f>('Все выпуски'!$D$4*'Все выпуски'!$D$8)*((VLOOKUP(IF(C1112="Нет",VLOOKUP(A1112,Оп17_BYN→USD!$A$2:$C$19,3,0),VLOOKUP((A1112-1),Оп17_BYN→USD!$A$2:$C$19,3,0)),$B$2:$G$1505,5,0)-VLOOKUP(B1112,$B$2:$G$1505,5,0))/365+(VLOOKUP(IF(C1112="Нет",VLOOKUP(A1112,Оп17_BYN→USD!$A$2:$C$19,3,0),VLOOKUP((A1112-1),Оп17_BYN→USD!$A$2:$C$19,3,0)),$B$2:$G$1505,6,0)-VLOOKUP(B1112,$B$2:$G$1505,6,0))/366)</f>
        <v>2.9331292364239658</v>
      </c>
      <c r="F1112" s="54">
        <f>COUNTIF(D1113:$D$1505,365)</f>
        <v>393</v>
      </c>
      <c r="G1112" s="54">
        <f>COUNTIF(D1113:$D$1505,366)</f>
        <v>0</v>
      </c>
      <c r="H1112" s="50"/>
    </row>
    <row r="1113" spans="1:8" x14ac:dyDescent="0.25">
      <c r="A1113" s="54">
        <f>COUNTIF($C$3:C1113,"Да")</f>
        <v>12</v>
      </c>
      <c r="B1113" s="53">
        <f t="shared" si="35"/>
        <v>46214</v>
      </c>
      <c r="C1113" s="53" t="str">
        <f>IF(ISERROR(VLOOKUP(B1113,Оп17_BYN→USD!$C$3:$C$19,1,0)),"Нет","Да")</f>
        <v>Нет</v>
      </c>
      <c r="D1113" s="54">
        <f t="shared" si="34"/>
        <v>365</v>
      </c>
      <c r="E1113" s="55">
        <f>('Все выпуски'!$D$4*'Все выпуски'!$D$8)*((VLOOKUP(IF(C1113="Нет",VLOOKUP(A1113,Оп17_BYN→USD!$A$2:$C$19,3,0),VLOOKUP((A1113-1),Оп17_BYN→USD!$A$2:$C$19,3,0)),$B$2:$G$1505,5,0)-VLOOKUP(B1113,$B$2:$G$1505,5,0))/365+(VLOOKUP(IF(C1113="Нет",VLOOKUP(A1113,Оп17_BYN→USD!$A$2:$C$19,3,0),VLOOKUP((A1113-1),Оп17_BYN→USD!$A$2:$C$19,3,0)),$B$2:$G$1505,6,0)-VLOOKUP(B1113,$B$2:$G$1505,6,0))/366)</f>
        <v>2.9789593807430901</v>
      </c>
      <c r="F1113" s="54">
        <f>COUNTIF(D1114:$D$1505,365)</f>
        <v>392</v>
      </c>
      <c r="G1113" s="54">
        <f>COUNTIF(D1114:$D$1505,366)</f>
        <v>0</v>
      </c>
      <c r="H1113" s="50"/>
    </row>
    <row r="1114" spans="1:8" x14ac:dyDescent="0.25">
      <c r="A1114" s="54">
        <f>COUNTIF($C$3:C1114,"Да")</f>
        <v>12</v>
      </c>
      <c r="B1114" s="53">
        <f t="shared" si="35"/>
        <v>46215</v>
      </c>
      <c r="C1114" s="53" t="str">
        <f>IF(ISERROR(VLOOKUP(B1114,Оп17_BYN→USD!$C$3:$C$19,1,0)),"Нет","Да")</f>
        <v>Нет</v>
      </c>
      <c r="D1114" s="54">
        <f t="shared" si="34"/>
        <v>365</v>
      </c>
      <c r="E1114" s="55">
        <f>('Все выпуски'!$D$4*'Все выпуски'!$D$8)*((VLOOKUP(IF(C1114="Нет",VLOOKUP(A1114,Оп17_BYN→USD!$A$2:$C$19,3,0),VLOOKUP((A1114-1),Оп17_BYN→USD!$A$2:$C$19,3,0)),$B$2:$G$1505,5,0)-VLOOKUP(B1114,$B$2:$G$1505,5,0))/365+(VLOOKUP(IF(C1114="Нет",VLOOKUP(A1114,Оп17_BYN→USD!$A$2:$C$19,3,0),VLOOKUP((A1114-1),Оп17_BYN→USD!$A$2:$C$19,3,0)),$B$2:$G$1505,6,0)-VLOOKUP(B1114,$B$2:$G$1505,6,0))/366)</f>
        <v>3.0247895250622148</v>
      </c>
      <c r="F1114" s="54">
        <f>COUNTIF(D1115:$D$1505,365)</f>
        <v>391</v>
      </c>
      <c r="G1114" s="54">
        <f>COUNTIF(D1115:$D$1505,366)</f>
        <v>0</v>
      </c>
      <c r="H1114" s="50"/>
    </row>
    <row r="1115" spans="1:8" x14ac:dyDescent="0.25">
      <c r="A1115" s="54">
        <f>COUNTIF($C$3:C1115,"Да")</f>
        <v>12</v>
      </c>
      <c r="B1115" s="53">
        <f t="shared" si="35"/>
        <v>46216</v>
      </c>
      <c r="C1115" s="53" t="str">
        <f>IF(ISERROR(VLOOKUP(B1115,Оп17_BYN→USD!$C$3:$C$19,1,0)),"Нет","Да")</f>
        <v>Нет</v>
      </c>
      <c r="D1115" s="54">
        <f t="shared" si="34"/>
        <v>365</v>
      </c>
      <c r="E1115" s="55">
        <f>('Все выпуски'!$D$4*'Все выпуски'!$D$8)*((VLOOKUP(IF(C1115="Нет",VLOOKUP(A1115,Оп17_BYN→USD!$A$2:$C$19,3,0),VLOOKUP((A1115-1),Оп17_BYN→USD!$A$2:$C$19,3,0)),$B$2:$G$1505,5,0)-VLOOKUP(B1115,$B$2:$G$1505,5,0))/365+(VLOOKUP(IF(C1115="Нет",VLOOKUP(A1115,Оп17_BYN→USD!$A$2:$C$19,3,0),VLOOKUP((A1115-1),Оп17_BYN→USD!$A$2:$C$19,3,0)),$B$2:$G$1505,6,0)-VLOOKUP(B1115,$B$2:$G$1505,6,0))/366)</f>
        <v>3.070619669381339</v>
      </c>
      <c r="F1115" s="54">
        <f>COUNTIF(D1116:$D$1505,365)</f>
        <v>390</v>
      </c>
      <c r="G1115" s="54">
        <f>COUNTIF(D1116:$D$1505,366)</f>
        <v>0</v>
      </c>
      <c r="H1115" s="50"/>
    </row>
    <row r="1116" spans="1:8" x14ac:dyDescent="0.25">
      <c r="A1116" s="54">
        <f>COUNTIF($C$3:C1116,"Да")</f>
        <v>12</v>
      </c>
      <c r="B1116" s="53">
        <f t="shared" si="35"/>
        <v>46217</v>
      </c>
      <c r="C1116" s="53" t="str">
        <f>IF(ISERROR(VLOOKUP(B1116,Оп17_BYN→USD!$C$3:$C$19,1,0)),"Нет","Да")</f>
        <v>Нет</v>
      </c>
      <c r="D1116" s="54">
        <f t="shared" si="34"/>
        <v>365</v>
      </c>
      <c r="E1116" s="55">
        <f>('Все выпуски'!$D$4*'Все выпуски'!$D$8)*((VLOOKUP(IF(C1116="Нет",VLOOKUP(A1116,Оп17_BYN→USD!$A$2:$C$19,3,0),VLOOKUP((A1116-1),Оп17_BYN→USD!$A$2:$C$19,3,0)),$B$2:$G$1505,5,0)-VLOOKUP(B1116,$B$2:$G$1505,5,0))/365+(VLOOKUP(IF(C1116="Нет",VLOOKUP(A1116,Оп17_BYN→USD!$A$2:$C$19,3,0),VLOOKUP((A1116-1),Оп17_BYN→USD!$A$2:$C$19,3,0)),$B$2:$G$1505,6,0)-VLOOKUP(B1116,$B$2:$G$1505,6,0))/366)</f>
        <v>3.1164498137004637</v>
      </c>
      <c r="F1116" s="54">
        <f>COUNTIF(D1117:$D$1505,365)</f>
        <v>389</v>
      </c>
      <c r="G1116" s="54">
        <f>COUNTIF(D1117:$D$1505,366)</f>
        <v>0</v>
      </c>
      <c r="H1116" s="50"/>
    </row>
    <row r="1117" spans="1:8" x14ac:dyDescent="0.25">
      <c r="A1117" s="54">
        <f>COUNTIF($C$3:C1117,"Да")</f>
        <v>12</v>
      </c>
      <c r="B1117" s="53">
        <f t="shared" si="35"/>
        <v>46218</v>
      </c>
      <c r="C1117" s="53" t="str">
        <f>IF(ISERROR(VLOOKUP(B1117,Оп17_BYN→USD!$C$3:$C$19,1,0)),"Нет","Да")</f>
        <v>Нет</v>
      </c>
      <c r="D1117" s="54">
        <f t="shared" si="34"/>
        <v>365</v>
      </c>
      <c r="E1117" s="55">
        <f>('Все выпуски'!$D$4*'Все выпуски'!$D$8)*((VLOOKUP(IF(C1117="Нет",VLOOKUP(A1117,Оп17_BYN→USD!$A$2:$C$19,3,0),VLOOKUP((A1117-1),Оп17_BYN→USD!$A$2:$C$19,3,0)),$B$2:$G$1505,5,0)-VLOOKUP(B1117,$B$2:$G$1505,5,0))/365+(VLOOKUP(IF(C1117="Нет",VLOOKUP(A1117,Оп17_BYN→USD!$A$2:$C$19,3,0),VLOOKUP((A1117-1),Оп17_BYN→USD!$A$2:$C$19,3,0)),$B$2:$G$1505,6,0)-VLOOKUP(B1117,$B$2:$G$1505,6,0))/366)</f>
        <v>3.1622799580195879</v>
      </c>
      <c r="F1117" s="54">
        <f>COUNTIF(D1118:$D$1505,365)</f>
        <v>388</v>
      </c>
      <c r="G1117" s="54">
        <f>COUNTIF(D1118:$D$1505,366)</f>
        <v>0</v>
      </c>
      <c r="H1117" s="50"/>
    </row>
    <row r="1118" spans="1:8" x14ac:dyDescent="0.25">
      <c r="A1118" s="54">
        <f>COUNTIF($C$3:C1118,"Да")</f>
        <v>12</v>
      </c>
      <c r="B1118" s="53">
        <f t="shared" si="35"/>
        <v>46219</v>
      </c>
      <c r="C1118" s="53" t="str">
        <f>IF(ISERROR(VLOOKUP(B1118,Оп17_BYN→USD!$C$3:$C$19,1,0)),"Нет","Да")</f>
        <v>Нет</v>
      </c>
      <c r="D1118" s="54">
        <f t="shared" si="34"/>
        <v>365</v>
      </c>
      <c r="E1118" s="55">
        <f>('Все выпуски'!$D$4*'Все выпуски'!$D$8)*((VLOOKUP(IF(C1118="Нет",VLOOKUP(A1118,Оп17_BYN→USD!$A$2:$C$19,3,0),VLOOKUP((A1118-1),Оп17_BYN→USD!$A$2:$C$19,3,0)),$B$2:$G$1505,5,0)-VLOOKUP(B1118,$B$2:$G$1505,5,0))/365+(VLOOKUP(IF(C1118="Нет",VLOOKUP(A1118,Оп17_BYN→USD!$A$2:$C$19,3,0),VLOOKUP((A1118-1),Оп17_BYN→USD!$A$2:$C$19,3,0)),$B$2:$G$1505,6,0)-VLOOKUP(B1118,$B$2:$G$1505,6,0))/366)</f>
        <v>3.2081101023387122</v>
      </c>
      <c r="F1118" s="54">
        <f>COUNTIF(D1119:$D$1505,365)</f>
        <v>387</v>
      </c>
      <c r="G1118" s="54">
        <f>COUNTIF(D1119:$D$1505,366)</f>
        <v>0</v>
      </c>
      <c r="H1118" s="50"/>
    </row>
    <row r="1119" spans="1:8" x14ac:dyDescent="0.25">
      <c r="A1119" s="54">
        <f>COUNTIF($C$3:C1119,"Да")</f>
        <v>12</v>
      </c>
      <c r="B1119" s="53">
        <f t="shared" si="35"/>
        <v>46220</v>
      </c>
      <c r="C1119" s="53" t="str">
        <f>IF(ISERROR(VLOOKUP(B1119,Оп17_BYN→USD!$C$3:$C$19,1,0)),"Нет","Да")</f>
        <v>Нет</v>
      </c>
      <c r="D1119" s="54">
        <f t="shared" si="34"/>
        <v>365</v>
      </c>
      <c r="E1119" s="55">
        <f>('Все выпуски'!$D$4*'Все выпуски'!$D$8)*((VLOOKUP(IF(C1119="Нет",VLOOKUP(A1119,Оп17_BYN→USD!$A$2:$C$19,3,0),VLOOKUP((A1119-1),Оп17_BYN→USD!$A$2:$C$19,3,0)),$B$2:$G$1505,5,0)-VLOOKUP(B1119,$B$2:$G$1505,5,0))/365+(VLOOKUP(IF(C1119="Нет",VLOOKUP(A1119,Оп17_BYN→USD!$A$2:$C$19,3,0),VLOOKUP((A1119-1),Оп17_BYN→USD!$A$2:$C$19,3,0)),$B$2:$G$1505,6,0)-VLOOKUP(B1119,$B$2:$G$1505,6,0))/366)</f>
        <v>3.2539402466578369</v>
      </c>
      <c r="F1119" s="54">
        <f>COUNTIF(D1120:$D$1505,365)</f>
        <v>386</v>
      </c>
      <c r="G1119" s="54">
        <f>COUNTIF(D1120:$D$1505,366)</f>
        <v>0</v>
      </c>
      <c r="H1119" s="50"/>
    </row>
    <row r="1120" spans="1:8" x14ac:dyDescent="0.25">
      <c r="A1120" s="54">
        <f>COUNTIF($C$3:C1120,"Да")</f>
        <v>12</v>
      </c>
      <c r="B1120" s="53">
        <f t="shared" si="35"/>
        <v>46221</v>
      </c>
      <c r="C1120" s="53" t="str">
        <f>IF(ISERROR(VLOOKUP(B1120,Оп17_BYN→USD!$C$3:$C$19,1,0)),"Нет","Да")</f>
        <v>Нет</v>
      </c>
      <c r="D1120" s="54">
        <f t="shared" si="34"/>
        <v>365</v>
      </c>
      <c r="E1120" s="55">
        <f>('Все выпуски'!$D$4*'Все выпуски'!$D$8)*((VLOOKUP(IF(C1120="Нет",VLOOKUP(A1120,Оп17_BYN→USD!$A$2:$C$19,3,0),VLOOKUP((A1120-1),Оп17_BYN→USD!$A$2:$C$19,3,0)),$B$2:$G$1505,5,0)-VLOOKUP(B1120,$B$2:$G$1505,5,0))/365+(VLOOKUP(IF(C1120="Нет",VLOOKUP(A1120,Оп17_BYN→USD!$A$2:$C$19,3,0),VLOOKUP((A1120-1),Оп17_BYN→USD!$A$2:$C$19,3,0)),$B$2:$G$1505,6,0)-VLOOKUP(B1120,$B$2:$G$1505,6,0))/366)</f>
        <v>3.2997703909769611</v>
      </c>
      <c r="F1120" s="54">
        <f>COUNTIF(D1121:$D$1505,365)</f>
        <v>385</v>
      </c>
      <c r="G1120" s="54">
        <f>COUNTIF(D1121:$D$1505,366)</f>
        <v>0</v>
      </c>
      <c r="H1120" s="50"/>
    </row>
    <row r="1121" spans="1:8" x14ac:dyDescent="0.25">
      <c r="A1121" s="54">
        <f>COUNTIF($C$3:C1121,"Да")</f>
        <v>12</v>
      </c>
      <c r="B1121" s="53">
        <f t="shared" si="35"/>
        <v>46222</v>
      </c>
      <c r="C1121" s="53" t="str">
        <f>IF(ISERROR(VLOOKUP(B1121,Оп17_BYN→USD!$C$3:$C$19,1,0)),"Нет","Да")</f>
        <v>Нет</v>
      </c>
      <c r="D1121" s="54">
        <f t="shared" si="34"/>
        <v>365</v>
      </c>
      <c r="E1121" s="55">
        <f>('Все выпуски'!$D$4*'Все выпуски'!$D$8)*((VLOOKUP(IF(C1121="Нет",VLOOKUP(A1121,Оп17_BYN→USD!$A$2:$C$19,3,0),VLOOKUP((A1121-1),Оп17_BYN→USD!$A$2:$C$19,3,0)),$B$2:$G$1505,5,0)-VLOOKUP(B1121,$B$2:$G$1505,5,0))/365+(VLOOKUP(IF(C1121="Нет",VLOOKUP(A1121,Оп17_BYN→USD!$A$2:$C$19,3,0),VLOOKUP((A1121-1),Оп17_BYN→USD!$A$2:$C$19,3,0)),$B$2:$G$1505,6,0)-VLOOKUP(B1121,$B$2:$G$1505,6,0))/366)</f>
        <v>3.3456005352960858</v>
      </c>
      <c r="F1121" s="54">
        <f>COUNTIF(D1122:$D$1505,365)</f>
        <v>384</v>
      </c>
      <c r="G1121" s="54">
        <f>COUNTIF(D1122:$D$1505,366)</f>
        <v>0</v>
      </c>
      <c r="H1121" s="50"/>
    </row>
    <row r="1122" spans="1:8" x14ac:dyDescent="0.25">
      <c r="A1122" s="54">
        <f>COUNTIF($C$3:C1122,"Да")</f>
        <v>12</v>
      </c>
      <c r="B1122" s="53">
        <f t="shared" si="35"/>
        <v>46223</v>
      </c>
      <c r="C1122" s="53" t="str">
        <f>IF(ISERROR(VLOOKUP(B1122,Оп17_BYN→USD!$C$3:$C$19,1,0)),"Нет","Да")</f>
        <v>Нет</v>
      </c>
      <c r="D1122" s="54">
        <f t="shared" si="34"/>
        <v>365</v>
      </c>
      <c r="E1122" s="55">
        <f>('Все выпуски'!$D$4*'Все выпуски'!$D$8)*((VLOOKUP(IF(C1122="Нет",VLOOKUP(A1122,Оп17_BYN→USD!$A$2:$C$19,3,0),VLOOKUP((A1122-1),Оп17_BYN→USD!$A$2:$C$19,3,0)),$B$2:$G$1505,5,0)-VLOOKUP(B1122,$B$2:$G$1505,5,0))/365+(VLOOKUP(IF(C1122="Нет",VLOOKUP(A1122,Оп17_BYN→USD!$A$2:$C$19,3,0),VLOOKUP((A1122-1),Оп17_BYN→USD!$A$2:$C$19,3,0)),$B$2:$G$1505,6,0)-VLOOKUP(B1122,$B$2:$G$1505,6,0))/366)</f>
        <v>3.3914306796152101</v>
      </c>
      <c r="F1122" s="54">
        <f>COUNTIF(D1123:$D$1505,365)</f>
        <v>383</v>
      </c>
      <c r="G1122" s="54">
        <f>COUNTIF(D1123:$D$1505,366)</f>
        <v>0</v>
      </c>
      <c r="H1122" s="50"/>
    </row>
    <row r="1123" spans="1:8" x14ac:dyDescent="0.25">
      <c r="A1123" s="54">
        <f>COUNTIF($C$3:C1123,"Да")</f>
        <v>12</v>
      </c>
      <c r="B1123" s="53">
        <f t="shared" si="35"/>
        <v>46224</v>
      </c>
      <c r="C1123" s="53" t="str">
        <f>IF(ISERROR(VLOOKUP(B1123,Оп17_BYN→USD!$C$3:$C$19,1,0)),"Нет","Да")</f>
        <v>Нет</v>
      </c>
      <c r="D1123" s="54">
        <f t="shared" si="34"/>
        <v>365</v>
      </c>
      <c r="E1123" s="55">
        <f>('Все выпуски'!$D$4*'Все выпуски'!$D$8)*((VLOOKUP(IF(C1123="Нет",VLOOKUP(A1123,Оп17_BYN→USD!$A$2:$C$19,3,0),VLOOKUP((A1123-1),Оп17_BYN→USD!$A$2:$C$19,3,0)),$B$2:$G$1505,5,0)-VLOOKUP(B1123,$B$2:$G$1505,5,0))/365+(VLOOKUP(IF(C1123="Нет",VLOOKUP(A1123,Оп17_BYN→USD!$A$2:$C$19,3,0),VLOOKUP((A1123-1),Оп17_BYN→USD!$A$2:$C$19,3,0)),$B$2:$G$1505,6,0)-VLOOKUP(B1123,$B$2:$G$1505,6,0))/366)</f>
        <v>3.4372608239343347</v>
      </c>
      <c r="F1123" s="54">
        <f>COUNTIF(D1124:$D$1505,365)</f>
        <v>382</v>
      </c>
      <c r="G1123" s="54">
        <f>COUNTIF(D1124:$D$1505,366)</f>
        <v>0</v>
      </c>
      <c r="H1123" s="50"/>
    </row>
    <row r="1124" spans="1:8" x14ac:dyDescent="0.25">
      <c r="A1124" s="54">
        <f>COUNTIF($C$3:C1124,"Да")</f>
        <v>12</v>
      </c>
      <c r="B1124" s="53">
        <f t="shared" si="35"/>
        <v>46225</v>
      </c>
      <c r="C1124" s="53" t="str">
        <f>IF(ISERROR(VLOOKUP(B1124,Оп17_BYN→USD!$C$3:$C$19,1,0)),"Нет","Да")</f>
        <v>Нет</v>
      </c>
      <c r="D1124" s="54">
        <f t="shared" si="34"/>
        <v>365</v>
      </c>
      <c r="E1124" s="55">
        <f>('Все выпуски'!$D$4*'Все выпуски'!$D$8)*((VLOOKUP(IF(C1124="Нет",VLOOKUP(A1124,Оп17_BYN→USD!$A$2:$C$19,3,0),VLOOKUP((A1124-1),Оп17_BYN→USD!$A$2:$C$19,3,0)),$B$2:$G$1505,5,0)-VLOOKUP(B1124,$B$2:$G$1505,5,0))/365+(VLOOKUP(IF(C1124="Нет",VLOOKUP(A1124,Оп17_BYN→USD!$A$2:$C$19,3,0),VLOOKUP((A1124-1),Оп17_BYN→USD!$A$2:$C$19,3,0)),$B$2:$G$1505,6,0)-VLOOKUP(B1124,$B$2:$G$1505,6,0))/366)</f>
        <v>3.4830909682534594</v>
      </c>
      <c r="F1124" s="54">
        <f>COUNTIF(D1125:$D$1505,365)</f>
        <v>381</v>
      </c>
      <c r="G1124" s="54">
        <f>COUNTIF(D1125:$D$1505,366)</f>
        <v>0</v>
      </c>
      <c r="H1124" s="50"/>
    </row>
    <row r="1125" spans="1:8" x14ac:dyDescent="0.25">
      <c r="A1125" s="54">
        <f>COUNTIF($C$3:C1125,"Да")</f>
        <v>12</v>
      </c>
      <c r="B1125" s="53">
        <f t="shared" si="35"/>
        <v>46226</v>
      </c>
      <c r="C1125" s="53" t="str">
        <f>IF(ISERROR(VLOOKUP(B1125,Оп17_BYN→USD!$C$3:$C$19,1,0)),"Нет","Да")</f>
        <v>Нет</v>
      </c>
      <c r="D1125" s="54">
        <f t="shared" si="34"/>
        <v>365</v>
      </c>
      <c r="E1125" s="55">
        <f>('Все выпуски'!$D$4*'Все выпуски'!$D$8)*((VLOOKUP(IF(C1125="Нет",VLOOKUP(A1125,Оп17_BYN→USD!$A$2:$C$19,3,0),VLOOKUP((A1125-1),Оп17_BYN→USD!$A$2:$C$19,3,0)),$B$2:$G$1505,5,0)-VLOOKUP(B1125,$B$2:$G$1505,5,0))/365+(VLOOKUP(IF(C1125="Нет",VLOOKUP(A1125,Оп17_BYN→USD!$A$2:$C$19,3,0),VLOOKUP((A1125-1),Оп17_BYN→USD!$A$2:$C$19,3,0)),$B$2:$G$1505,6,0)-VLOOKUP(B1125,$B$2:$G$1505,6,0))/366)</f>
        <v>3.5289211125725837</v>
      </c>
      <c r="F1125" s="54">
        <f>COUNTIF(D1126:$D$1505,365)</f>
        <v>380</v>
      </c>
      <c r="G1125" s="54">
        <f>COUNTIF(D1126:$D$1505,366)</f>
        <v>0</v>
      </c>
      <c r="H1125" s="50"/>
    </row>
    <row r="1126" spans="1:8" x14ac:dyDescent="0.25">
      <c r="A1126" s="54">
        <f>COUNTIF($C$3:C1126,"Да")</f>
        <v>12</v>
      </c>
      <c r="B1126" s="53">
        <f t="shared" si="35"/>
        <v>46227</v>
      </c>
      <c r="C1126" s="53" t="str">
        <f>IF(ISERROR(VLOOKUP(B1126,Оп17_BYN→USD!$C$3:$C$19,1,0)),"Нет","Да")</f>
        <v>Нет</v>
      </c>
      <c r="D1126" s="54">
        <f t="shared" si="34"/>
        <v>365</v>
      </c>
      <c r="E1126" s="55">
        <f>('Все выпуски'!$D$4*'Все выпуски'!$D$8)*((VLOOKUP(IF(C1126="Нет",VLOOKUP(A1126,Оп17_BYN→USD!$A$2:$C$19,3,0),VLOOKUP((A1126-1),Оп17_BYN→USD!$A$2:$C$19,3,0)),$B$2:$G$1505,5,0)-VLOOKUP(B1126,$B$2:$G$1505,5,0))/365+(VLOOKUP(IF(C1126="Нет",VLOOKUP(A1126,Оп17_BYN→USD!$A$2:$C$19,3,0),VLOOKUP((A1126-1),Оп17_BYN→USD!$A$2:$C$19,3,0)),$B$2:$G$1505,6,0)-VLOOKUP(B1126,$B$2:$G$1505,6,0))/366)</f>
        <v>3.5747512568917084</v>
      </c>
      <c r="F1126" s="54">
        <f>COUNTIF(D1127:$D$1505,365)</f>
        <v>379</v>
      </c>
      <c r="G1126" s="54">
        <f>COUNTIF(D1127:$D$1505,366)</f>
        <v>0</v>
      </c>
      <c r="H1126" s="50"/>
    </row>
    <row r="1127" spans="1:8" x14ac:dyDescent="0.25">
      <c r="A1127" s="54">
        <f>COUNTIF($C$3:C1127,"Да")</f>
        <v>12</v>
      </c>
      <c r="B1127" s="53">
        <f t="shared" si="35"/>
        <v>46228</v>
      </c>
      <c r="C1127" s="53" t="str">
        <f>IF(ISERROR(VLOOKUP(B1127,Оп17_BYN→USD!$C$3:$C$19,1,0)),"Нет","Да")</f>
        <v>Нет</v>
      </c>
      <c r="D1127" s="54">
        <f t="shared" si="34"/>
        <v>365</v>
      </c>
      <c r="E1127" s="55">
        <f>('Все выпуски'!$D$4*'Все выпуски'!$D$8)*((VLOOKUP(IF(C1127="Нет",VLOOKUP(A1127,Оп17_BYN→USD!$A$2:$C$19,3,0),VLOOKUP((A1127-1),Оп17_BYN→USD!$A$2:$C$19,3,0)),$B$2:$G$1505,5,0)-VLOOKUP(B1127,$B$2:$G$1505,5,0))/365+(VLOOKUP(IF(C1127="Нет",VLOOKUP(A1127,Оп17_BYN→USD!$A$2:$C$19,3,0),VLOOKUP((A1127-1),Оп17_BYN→USD!$A$2:$C$19,3,0)),$B$2:$G$1505,6,0)-VLOOKUP(B1127,$B$2:$G$1505,6,0))/366)</f>
        <v>3.6205814012108326</v>
      </c>
      <c r="F1127" s="54">
        <f>COUNTIF(D1128:$D$1505,365)</f>
        <v>378</v>
      </c>
      <c r="G1127" s="54">
        <f>COUNTIF(D1128:$D$1505,366)</f>
        <v>0</v>
      </c>
      <c r="H1127" s="50"/>
    </row>
    <row r="1128" spans="1:8" x14ac:dyDescent="0.25">
      <c r="A1128" s="54">
        <f>COUNTIF($C$3:C1128,"Да")</f>
        <v>12</v>
      </c>
      <c r="B1128" s="53">
        <f t="shared" si="35"/>
        <v>46229</v>
      </c>
      <c r="C1128" s="53" t="str">
        <f>IF(ISERROR(VLOOKUP(B1128,Оп17_BYN→USD!$C$3:$C$19,1,0)),"Нет","Да")</f>
        <v>Нет</v>
      </c>
      <c r="D1128" s="54">
        <f t="shared" si="34"/>
        <v>365</v>
      </c>
      <c r="E1128" s="55">
        <f>('Все выпуски'!$D$4*'Все выпуски'!$D$8)*((VLOOKUP(IF(C1128="Нет",VLOOKUP(A1128,Оп17_BYN→USD!$A$2:$C$19,3,0),VLOOKUP((A1128-1),Оп17_BYN→USD!$A$2:$C$19,3,0)),$B$2:$G$1505,5,0)-VLOOKUP(B1128,$B$2:$G$1505,5,0))/365+(VLOOKUP(IF(C1128="Нет",VLOOKUP(A1128,Оп17_BYN→USD!$A$2:$C$19,3,0),VLOOKUP((A1128-1),Оп17_BYN→USD!$A$2:$C$19,3,0)),$B$2:$G$1505,6,0)-VLOOKUP(B1128,$B$2:$G$1505,6,0))/366)</f>
        <v>3.6664115455299569</v>
      </c>
      <c r="F1128" s="54">
        <f>COUNTIF(D1129:$D$1505,365)</f>
        <v>377</v>
      </c>
      <c r="G1128" s="54">
        <f>COUNTIF(D1129:$D$1505,366)</f>
        <v>0</v>
      </c>
      <c r="H1128" s="50"/>
    </row>
    <row r="1129" spans="1:8" x14ac:dyDescent="0.25">
      <c r="A1129" s="54">
        <f>COUNTIF($C$3:C1129,"Да")</f>
        <v>12</v>
      </c>
      <c r="B1129" s="53">
        <f t="shared" si="35"/>
        <v>46230</v>
      </c>
      <c r="C1129" s="53" t="str">
        <f>IF(ISERROR(VLOOKUP(B1129,Оп17_BYN→USD!$C$3:$C$19,1,0)),"Нет","Да")</f>
        <v>Нет</v>
      </c>
      <c r="D1129" s="54">
        <f t="shared" si="34"/>
        <v>365</v>
      </c>
      <c r="E1129" s="55">
        <f>('Все выпуски'!$D$4*'Все выпуски'!$D$8)*((VLOOKUP(IF(C1129="Нет",VLOOKUP(A1129,Оп17_BYN→USD!$A$2:$C$19,3,0),VLOOKUP((A1129-1),Оп17_BYN→USD!$A$2:$C$19,3,0)),$B$2:$G$1505,5,0)-VLOOKUP(B1129,$B$2:$G$1505,5,0))/365+(VLOOKUP(IF(C1129="Нет",VLOOKUP(A1129,Оп17_BYN→USD!$A$2:$C$19,3,0),VLOOKUP((A1129-1),Оп17_BYN→USD!$A$2:$C$19,3,0)),$B$2:$G$1505,6,0)-VLOOKUP(B1129,$B$2:$G$1505,6,0))/366)</f>
        <v>3.7122416898490815</v>
      </c>
      <c r="F1129" s="54">
        <f>COUNTIF(D1130:$D$1505,365)</f>
        <v>376</v>
      </c>
      <c r="G1129" s="54">
        <f>COUNTIF(D1130:$D$1505,366)</f>
        <v>0</v>
      </c>
      <c r="H1129" s="50"/>
    </row>
    <row r="1130" spans="1:8" x14ac:dyDescent="0.25">
      <c r="A1130" s="54">
        <f>COUNTIF($C$3:C1130,"Да")</f>
        <v>12</v>
      </c>
      <c r="B1130" s="53">
        <f t="shared" si="35"/>
        <v>46231</v>
      </c>
      <c r="C1130" s="53" t="str">
        <f>IF(ISERROR(VLOOKUP(B1130,Оп17_BYN→USD!$C$3:$C$19,1,0)),"Нет","Да")</f>
        <v>Нет</v>
      </c>
      <c r="D1130" s="54">
        <f t="shared" si="34"/>
        <v>365</v>
      </c>
      <c r="E1130" s="55">
        <f>('Все выпуски'!$D$4*'Все выпуски'!$D$8)*((VLOOKUP(IF(C1130="Нет",VLOOKUP(A1130,Оп17_BYN→USD!$A$2:$C$19,3,0),VLOOKUP((A1130-1),Оп17_BYN→USD!$A$2:$C$19,3,0)),$B$2:$G$1505,5,0)-VLOOKUP(B1130,$B$2:$G$1505,5,0))/365+(VLOOKUP(IF(C1130="Нет",VLOOKUP(A1130,Оп17_BYN→USD!$A$2:$C$19,3,0),VLOOKUP((A1130-1),Оп17_BYN→USD!$A$2:$C$19,3,0)),$B$2:$G$1505,6,0)-VLOOKUP(B1130,$B$2:$G$1505,6,0))/366)</f>
        <v>3.7580718341682058</v>
      </c>
      <c r="F1130" s="54">
        <f>COUNTIF(D1131:$D$1505,365)</f>
        <v>375</v>
      </c>
      <c r="G1130" s="54">
        <f>COUNTIF(D1131:$D$1505,366)</f>
        <v>0</v>
      </c>
      <c r="H1130" s="50"/>
    </row>
    <row r="1131" spans="1:8" x14ac:dyDescent="0.25">
      <c r="A1131" s="54">
        <f>COUNTIF($C$3:C1131,"Да")</f>
        <v>12</v>
      </c>
      <c r="B1131" s="53">
        <f t="shared" si="35"/>
        <v>46232</v>
      </c>
      <c r="C1131" s="53" t="str">
        <f>IF(ISERROR(VLOOKUP(B1131,Оп17_BYN→USD!$C$3:$C$19,1,0)),"Нет","Да")</f>
        <v>Нет</v>
      </c>
      <c r="D1131" s="54">
        <f t="shared" si="34"/>
        <v>365</v>
      </c>
      <c r="E1131" s="55">
        <f>('Все выпуски'!$D$4*'Все выпуски'!$D$8)*((VLOOKUP(IF(C1131="Нет",VLOOKUP(A1131,Оп17_BYN→USD!$A$2:$C$19,3,0),VLOOKUP((A1131-1),Оп17_BYN→USD!$A$2:$C$19,3,0)),$B$2:$G$1505,5,0)-VLOOKUP(B1131,$B$2:$G$1505,5,0))/365+(VLOOKUP(IF(C1131="Нет",VLOOKUP(A1131,Оп17_BYN→USD!$A$2:$C$19,3,0),VLOOKUP((A1131-1),Оп17_BYN→USD!$A$2:$C$19,3,0)),$B$2:$G$1505,6,0)-VLOOKUP(B1131,$B$2:$G$1505,6,0))/366)</f>
        <v>3.8039019784873305</v>
      </c>
      <c r="F1131" s="54">
        <f>COUNTIF(D1132:$D$1505,365)</f>
        <v>374</v>
      </c>
      <c r="G1131" s="54">
        <f>COUNTIF(D1132:$D$1505,366)</f>
        <v>0</v>
      </c>
      <c r="H1131" s="50"/>
    </row>
    <row r="1132" spans="1:8" x14ac:dyDescent="0.25">
      <c r="A1132" s="54">
        <f>COUNTIF($C$3:C1132,"Да")</f>
        <v>12</v>
      </c>
      <c r="B1132" s="53">
        <f t="shared" si="35"/>
        <v>46233</v>
      </c>
      <c r="C1132" s="53" t="str">
        <f>IF(ISERROR(VLOOKUP(B1132,Оп17_BYN→USD!$C$3:$C$19,1,0)),"Нет","Да")</f>
        <v>Нет</v>
      </c>
      <c r="D1132" s="54">
        <f t="shared" si="34"/>
        <v>365</v>
      </c>
      <c r="E1132" s="55">
        <f>('Все выпуски'!$D$4*'Все выпуски'!$D$8)*((VLOOKUP(IF(C1132="Нет",VLOOKUP(A1132,Оп17_BYN→USD!$A$2:$C$19,3,0),VLOOKUP((A1132-1),Оп17_BYN→USD!$A$2:$C$19,3,0)),$B$2:$G$1505,5,0)-VLOOKUP(B1132,$B$2:$G$1505,5,0))/365+(VLOOKUP(IF(C1132="Нет",VLOOKUP(A1132,Оп17_BYN→USD!$A$2:$C$19,3,0),VLOOKUP((A1132-1),Оп17_BYN→USD!$A$2:$C$19,3,0)),$B$2:$G$1505,6,0)-VLOOKUP(B1132,$B$2:$G$1505,6,0))/366)</f>
        <v>3.8497321228064547</v>
      </c>
      <c r="F1132" s="54">
        <f>COUNTIF(D1133:$D$1505,365)</f>
        <v>373</v>
      </c>
      <c r="G1132" s="54">
        <f>COUNTIF(D1133:$D$1505,366)</f>
        <v>0</v>
      </c>
      <c r="H1132" s="50"/>
    </row>
    <row r="1133" spans="1:8" x14ac:dyDescent="0.25">
      <c r="A1133" s="54">
        <f>COUNTIF($C$3:C1133,"Да")</f>
        <v>12</v>
      </c>
      <c r="B1133" s="53">
        <f t="shared" si="35"/>
        <v>46234</v>
      </c>
      <c r="C1133" s="53" t="str">
        <f>IF(ISERROR(VLOOKUP(B1133,Оп17_BYN→USD!$C$3:$C$19,1,0)),"Нет","Да")</f>
        <v>Нет</v>
      </c>
      <c r="D1133" s="54">
        <f t="shared" si="34"/>
        <v>365</v>
      </c>
      <c r="E1133" s="55">
        <f>('Все выпуски'!$D$4*'Все выпуски'!$D$8)*((VLOOKUP(IF(C1133="Нет",VLOOKUP(A1133,Оп17_BYN→USD!$A$2:$C$19,3,0),VLOOKUP((A1133-1),Оп17_BYN→USD!$A$2:$C$19,3,0)),$B$2:$G$1505,5,0)-VLOOKUP(B1133,$B$2:$G$1505,5,0))/365+(VLOOKUP(IF(C1133="Нет",VLOOKUP(A1133,Оп17_BYN→USD!$A$2:$C$19,3,0),VLOOKUP((A1133-1),Оп17_BYN→USD!$A$2:$C$19,3,0)),$B$2:$G$1505,6,0)-VLOOKUP(B1133,$B$2:$G$1505,6,0))/366)</f>
        <v>3.895562267125579</v>
      </c>
      <c r="F1133" s="54">
        <f>COUNTIF(D1134:$D$1505,365)</f>
        <v>372</v>
      </c>
      <c r="G1133" s="54">
        <f>COUNTIF(D1134:$D$1505,366)</f>
        <v>0</v>
      </c>
      <c r="H1133" s="50"/>
    </row>
    <row r="1134" spans="1:8" x14ac:dyDescent="0.25">
      <c r="A1134" s="54">
        <f>COUNTIF($C$3:C1134,"Да")</f>
        <v>12</v>
      </c>
      <c r="B1134" s="53">
        <f t="shared" si="35"/>
        <v>46235</v>
      </c>
      <c r="C1134" s="53" t="str">
        <f>IF(ISERROR(VLOOKUP(B1134,Оп17_BYN→USD!$C$3:$C$19,1,0)),"Нет","Да")</f>
        <v>Нет</v>
      </c>
      <c r="D1134" s="54">
        <f t="shared" si="34"/>
        <v>365</v>
      </c>
      <c r="E1134" s="55">
        <f>('Все выпуски'!$D$4*'Все выпуски'!$D$8)*((VLOOKUP(IF(C1134="Нет",VLOOKUP(A1134,Оп17_BYN→USD!$A$2:$C$19,3,0),VLOOKUP((A1134-1),Оп17_BYN→USD!$A$2:$C$19,3,0)),$B$2:$G$1505,5,0)-VLOOKUP(B1134,$B$2:$G$1505,5,0))/365+(VLOOKUP(IF(C1134="Нет",VLOOKUP(A1134,Оп17_BYN→USD!$A$2:$C$19,3,0),VLOOKUP((A1134-1),Оп17_BYN→USD!$A$2:$C$19,3,0)),$B$2:$G$1505,6,0)-VLOOKUP(B1134,$B$2:$G$1505,6,0))/366)</f>
        <v>3.9413924114447041</v>
      </c>
      <c r="F1134" s="54">
        <f>COUNTIF(D1135:$D$1505,365)</f>
        <v>371</v>
      </c>
      <c r="G1134" s="54">
        <f>COUNTIF(D1135:$D$1505,366)</f>
        <v>0</v>
      </c>
      <c r="H1134" s="50"/>
    </row>
    <row r="1135" spans="1:8" x14ac:dyDescent="0.25">
      <c r="A1135" s="54">
        <f>COUNTIF($C$3:C1135,"Да")</f>
        <v>12</v>
      </c>
      <c r="B1135" s="53">
        <f t="shared" si="35"/>
        <v>46236</v>
      </c>
      <c r="C1135" s="53" t="str">
        <f>IF(ISERROR(VLOOKUP(B1135,Оп17_BYN→USD!$C$3:$C$19,1,0)),"Нет","Да")</f>
        <v>Нет</v>
      </c>
      <c r="D1135" s="54">
        <f t="shared" si="34"/>
        <v>365</v>
      </c>
      <c r="E1135" s="55">
        <f>('Все выпуски'!$D$4*'Все выпуски'!$D$8)*((VLOOKUP(IF(C1135="Нет",VLOOKUP(A1135,Оп17_BYN→USD!$A$2:$C$19,3,0),VLOOKUP((A1135-1),Оп17_BYN→USD!$A$2:$C$19,3,0)),$B$2:$G$1505,5,0)-VLOOKUP(B1135,$B$2:$G$1505,5,0))/365+(VLOOKUP(IF(C1135="Нет",VLOOKUP(A1135,Оп17_BYN→USD!$A$2:$C$19,3,0),VLOOKUP((A1135-1),Оп17_BYN→USD!$A$2:$C$19,3,0)),$B$2:$G$1505,6,0)-VLOOKUP(B1135,$B$2:$G$1505,6,0))/366)</f>
        <v>3.9872225557638283</v>
      </c>
      <c r="F1135" s="54">
        <f>COUNTIF(D1136:$D$1505,365)</f>
        <v>370</v>
      </c>
      <c r="G1135" s="54">
        <f>COUNTIF(D1136:$D$1505,366)</f>
        <v>0</v>
      </c>
      <c r="H1135" s="50"/>
    </row>
    <row r="1136" spans="1:8" x14ac:dyDescent="0.25">
      <c r="A1136" s="54">
        <f>COUNTIF($C$3:C1136,"Да")</f>
        <v>12</v>
      </c>
      <c r="B1136" s="53">
        <f t="shared" si="35"/>
        <v>46237</v>
      </c>
      <c r="C1136" s="53" t="str">
        <f>IF(ISERROR(VLOOKUP(B1136,Оп17_BYN→USD!$C$3:$C$19,1,0)),"Нет","Да")</f>
        <v>Нет</v>
      </c>
      <c r="D1136" s="54">
        <f t="shared" si="34"/>
        <v>365</v>
      </c>
      <c r="E1136" s="55">
        <f>('Все выпуски'!$D$4*'Все выпуски'!$D$8)*((VLOOKUP(IF(C1136="Нет",VLOOKUP(A1136,Оп17_BYN→USD!$A$2:$C$19,3,0),VLOOKUP((A1136-1),Оп17_BYN→USD!$A$2:$C$19,3,0)),$B$2:$G$1505,5,0)-VLOOKUP(B1136,$B$2:$G$1505,5,0))/365+(VLOOKUP(IF(C1136="Нет",VLOOKUP(A1136,Оп17_BYN→USD!$A$2:$C$19,3,0),VLOOKUP((A1136-1),Оп17_BYN→USD!$A$2:$C$19,3,0)),$B$2:$G$1505,6,0)-VLOOKUP(B1136,$B$2:$G$1505,6,0))/366)</f>
        <v>4.033052700082953</v>
      </c>
      <c r="F1136" s="54">
        <f>COUNTIF(D1137:$D$1505,365)</f>
        <v>369</v>
      </c>
      <c r="G1136" s="54">
        <f>COUNTIF(D1137:$D$1505,366)</f>
        <v>0</v>
      </c>
      <c r="H1136" s="50"/>
    </row>
    <row r="1137" spans="1:8" x14ac:dyDescent="0.25">
      <c r="A1137" s="54">
        <f>COUNTIF($C$3:C1137,"Да")</f>
        <v>12</v>
      </c>
      <c r="B1137" s="53">
        <f t="shared" si="35"/>
        <v>46238</v>
      </c>
      <c r="C1137" s="53" t="str">
        <f>IF(ISERROR(VLOOKUP(B1137,Оп17_BYN→USD!$C$3:$C$19,1,0)),"Нет","Да")</f>
        <v>Нет</v>
      </c>
      <c r="D1137" s="54">
        <f t="shared" si="34"/>
        <v>365</v>
      </c>
      <c r="E1137" s="55">
        <f>('Все выпуски'!$D$4*'Все выпуски'!$D$8)*((VLOOKUP(IF(C1137="Нет",VLOOKUP(A1137,Оп17_BYN→USD!$A$2:$C$19,3,0),VLOOKUP((A1137-1),Оп17_BYN→USD!$A$2:$C$19,3,0)),$B$2:$G$1505,5,0)-VLOOKUP(B1137,$B$2:$G$1505,5,0))/365+(VLOOKUP(IF(C1137="Нет",VLOOKUP(A1137,Оп17_BYN→USD!$A$2:$C$19,3,0),VLOOKUP((A1137-1),Оп17_BYN→USD!$A$2:$C$19,3,0)),$B$2:$G$1505,6,0)-VLOOKUP(B1137,$B$2:$G$1505,6,0))/366)</f>
        <v>4.0788828444020773</v>
      </c>
      <c r="F1137" s="54">
        <f>COUNTIF(D1138:$D$1505,365)</f>
        <v>368</v>
      </c>
      <c r="G1137" s="54">
        <f>COUNTIF(D1138:$D$1505,366)</f>
        <v>0</v>
      </c>
      <c r="H1137" s="50"/>
    </row>
    <row r="1138" spans="1:8" x14ac:dyDescent="0.25">
      <c r="A1138" s="54">
        <f>COUNTIF($C$3:C1138,"Да")</f>
        <v>12</v>
      </c>
      <c r="B1138" s="53">
        <f t="shared" si="35"/>
        <v>46239</v>
      </c>
      <c r="C1138" s="53" t="str">
        <f>IF(ISERROR(VLOOKUP(B1138,Оп17_BYN→USD!$C$3:$C$19,1,0)),"Нет","Да")</f>
        <v>Нет</v>
      </c>
      <c r="D1138" s="54">
        <f t="shared" si="34"/>
        <v>365</v>
      </c>
      <c r="E1138" s="55">
        <f>('Все выпуски'!$D$4*'Все выпуски'!$D$8)*((VLOOKUP(IF(C1138="Нет",VLOOKUP(A1138,Оп17_BYN→USD!$A$2:$C$19,3,0),VLOOKUP((A1138-1),Оп17_BYN→USD!$A$2:$C$19,3,0)),$B$2:$G$1505,5,0)-VLOOKUP(B1138,$B$2:$G$1505,5,0))/365+(VLOOKUP(IF(C1138="Нет",VLOOKUP(A1138,Оп17_BYN→USD!$A$2:$C$19,3,0),VLOOKUP((A1138-1),Оп17_BYN→USD!$A$2:$C$19,3,0)),$B$2:$G$1505,6,0)-VLOOKUP(B1138,$B$2:$G$1505,6,0))/366)</f>
        <v>4.1247129887212015</v>
      </c>
      <c r="F1138" s="54">
        <f>COUNTIF(D1139:$D$1505,365)</f>
        <v>367</v>
      </c>
      <c r="G1138" s="54">
        <f>COUNTIF(D1139:$D$1505,366)</f>
        <v>0</v>
      </c>
      <c r="H1138" s="50"/>
    </row>
    <row r="1139" spans="1:8" x14ac:dyDescent="0.25">
      <c r="A1139" s="54">
        <f>COUNTIF($C$3:C1139,"Да")</f>
        <v>12</v>
      </c>
      <c r="B1139" s="53">
        <f t="shared" si="35"/>
        <v>46240</v>
      </c>
      <c r="C1139" s="53" t="str">
        <f>IF(ISERROR(VLOOKUP(B1139,Оп17_BYN→USD!$C$3:$C$19,1,0)),"Нет","Да")</f>
        <v>Нет</v>
      </c>
      <c r="D1139" s="54">
        <f t="shared" si="34"/>
        <v>365</v>
      </c>
      <c r="E1139" s="55">
        <f>('Все выпуски'!$D$4*'Все выпуски'!$D$8)*((VLOOKUP(IF(C1139="Нет",VLOOKUP(A1139,Оп17_BYN→USD!$A$2:$C$19,3,0),VLOOKUP((A1139-1),Оп17_BYN→USD!$A$2:$C$19,3,0)),$B$2:$G$1505,5,0)-VLOOKUP(B1139,$B$2:$G$1505,5,0))/365+(VLOOKUP(IF(C1139="Нет",VLOOKUP(A1139,Оп17_BYN→USD!$A$2:$C$19,3,0),VLOOKUP((A1139-1),Оп17_BYN→USD!$A$2:$C$19,3,0)),$B$2:$G$1505,6,0)-VLOOKUP(B1139,$B$2:$G$1505,6,0))/366)</f>
        <v>4.1705431330403258</v>
      </c>
      <c r="F1139" s="54">
        <f>COUNTIF(D1140:$D$1505,365)</f>
        <v>366</v>
      </c>
      <c r="G1139" s="54">
        <f>COUNTIF(D1140:$D$1505,366)</f>
        <v>0</v>
      </c>
      <c r="H1139" s="50"/>
    </row>
    <row r="1140" spans="1:8" x14ac:dyDescent="0.25">
      <c r="A1140" s="54">
        <f>COUNTIF($C$3:C1140,"Да")</f>
        <v>13</v>
      </c>
      <c r="B1140" s="53">
        <f t="shared" si="35"/>
        <v>46241</v>
      </c>
      <c r="C1140" s="53" t="str">
        <f>IF(ISERROR(VLOOKUP(B1140,Оп17_BYN→USD!$C$3:$C$19,1,0)),"Нет","Да")</f>
        <v>Да</v>
      </c>
      <c r="D1140" s="54">
        <f t="shared" si="34"/>
        <v>365</v>
      </c>
      <c r="E1140" s="55">
        <f>('Все выпуски'!$D$4*'Все выпуски'!$D$8)*((VLOOKUP(IF(C1140="Нет",VLOOKUP(A1140,Оп17_BYN→USD!$A$2:$C$19,3,0),VLOOKUP((A1140-1),Оп17_BYN→USD!$A$2:$C$19,3,0)),$B$2:$G$1505,5,0)-VLOOKUP(B1140,$B$2:$G$1505,5,0))/365+(VLOOKUP(IF(C1140="Нет",VLOOKUP(A1140,Оп17_BYN→USD!$A$2:$C$19,3,0),VLOOKUP((A1140-1),Оп17_BYN→USD!$A$2:$C$19,3,0)),$B$2:$G$1505,6,0)-VLOOKUP(B1140,$B$2:$G$1505,6,0))/366)</f>
        <v>4.2163732773594509</v>
      </c>
      <c r="F1140" s="54">
        <f>COUNTIF(D1141:$D$1505,365)</f>
        <v>365</v>
      </c>
      <c r="G1140" s="54">
        <f>COUNTIF(D1141:$D$1505,366)</f>
        <v>0</v>
      </c>
      <c r="H1140" s="50"/>
    </row>
    <row r="1141" spans="1:8" x14ac:dyDescent="0.25">
      <c r="A1141" s="54">
        <f>COUNTIF($C$3:C1141,"Да")</f>
        <v>13</v>
      </c>
      <c r="B1141" s="53">
        <f t="shared" si="35"/>
        <v>46242</v>
      </c>
      <c r="C1141" s="53" t="str">
        <f>IF(ISERROR(VLOOKUP(B1141,Оп17_BYN→USD!$C$3:$C$19,1,0)),"Нет","Да")</f>
        <v>Нет</v>
      </c>
      <c r="D1141" s="54">
        <f t="shared" si="34"/>
        <v>365</v>
      </c>
      <c r="E1141" s="55">
        <f>('Все выпуски'!$D$4*'Все выпуски'!$D$8)*((VLOOKUP(IF(C1141="Нет",VLOOKUP(A1141,Оп17_BYN→USD!$A$2:$C$19,3,0),VLOOKUP((A1141-1),Оп17_BYN→USD!$A$2:$C$19,3,0)),$B$2:$G$1505,5,0)-VLOOKUP(B1141,$B$2:$G$1505,5,0))/365+(VLOOKUP(IF(C1141="Нет",VLOOKUP(A1141,Оп17_BYN→USD!$A$2:$C$19,3,0),VLOOKUP((A1141-1),Оп17_BYN→USD!$A$2:$C$19,3,0)),$B$2:$G$1505,6,0)-VLOOKUP(B1141,$B$2:$G$1505,6,0))/366)</f>
        <v>4.5830144319124466E-2</v>
      </c>
      <c r="F1141" s="54">
        <f>COUNTIF(D1142:$D$1505,365)</f>
        <v>364</v>
      </c>
      <c r="G1141" s="54">
        <f>COUNTIF(D1142:$D$1505,366)</f>
        <v>0</v>
      </c>
      <c r="H1141" s="50"/>
    </row>
    <row r="1142" spans="1:8" x14ac:dyDescent="0.25">
      <c r="A1142" s="54">
        <f>COUNTIF($C$3:C1142,"Да")</f>
        <v>13</v>
      </c>
      <c r="B1142" s="53">
        <f t="shared" si="35"/>
        <v>46243</v>
      </c>
      <c r="C1142" s="53" t="str">
        <f>IF(ISERROR(VLOOKUP(B1142,Оп17_BYN→USD!$C$3:$C$19,1,0)),"Нет","Да")</f>
        <v>Нет</v>
      </c>
      <c r="D1142" s="54">
        <f t="shared" si="34"/>
        <v>365</v>
      </c>
      <c r="E1142" s="55">
        <f>('Все выпуски'!$D$4*'Все выпуски'!$D$8)*((VLOOKUP(IF(C1142="Нет",VLOOKUP(A1142,Оп17_BYN→USD!$A$2:$C$19,3,0),VLOOKUP((A1142-1),Оп17_BYN→USD!$A$2:$C$19,3,0)),$B$2:$G$1505,5,0)-VLOOKUP(B1142,$B$2:$G$1505,5,0))/365+(VLOOKUP(IF(C1142="Нет",VLOOKUP(A1142,Оп17_BYN→USD!$A$2:$C$19,3,0),VLOOKUP((A1142-1),Оп17_BYN→USD!$A$2:$C$19,3,0)),$B$2:$G$1505,6,0)-VLOOKUP(B1142,$B$2:$G$1505,6,0))/366)</f>
        <v>9.1660288638248932E-2</v>
      </c>
      <c r="F1142" s="54">
        <f>COUNTIF(D1143:$D$1505,365)</f>
        <v>363</v>
      </c>
      <c r="G1142" s="54">
        <f>COUNTIF(D1143:$D$1505,366)</f>
        <v>0</v>
      </c>
      <c r="H1142" s="50"/>
    </row>
    <row r="1143" spans="1:8" x14ac:dyDescent="0.25">
      <c r="A1143" s="54">
        <f>COUNTIF($C$3:C1143,"Да")</f>
        <v>13</v>
      </c>
      <c r="B1143" s="53">
        <f t="shared" si="35"/>
        <v>46244</v>
      </c>
      <c r="C1143" s="53" t="str">
        <f>IF(ISERROR(VLOOKUP(B1143,Оп17_BYN→USD!$C$3:$C$19,1,0)),"Нет","Да")</f>
        <v>Нет</v>
      </c>
      <c r="D1143" s="54">
        <f t="shared" si="34"/>
        <v>365</v>
      </c>
      <c r="E1143" s="55">
        <f>('Все выпуски'!$D$4*'Все выпуски'!$D$8)*((VLOOKUP(IF(C1143="Нет",VLOOKUP(A1143,Оп17_BYN→USD!$A$2:$C$19,3,0),VLOOKUP((A1143-1),Оп17_BYN→USD!$A$2:$C$19,3,0)),$B$2:$G$1505,5,0)-VLOOKUP(B1143,$B$2:$G$1505,5,0))/365+(VLOOKUP(IF(C1143="Нет",VLOOKUP(A1143,Оп17_BYN→USD!$A$2:$C$19,3,0),VLOOKUP((A1143-1),Оп17_BYN→USD!$A$2:$C$19,3,0)),$B$2:$G$1505,6,0)-VLOOKUP(B1143,$B$2:$G$1505,6,0))/366)</f>
        <v>0.13749043295737337</v>
      </c>
      <c r="F1143" s="54">
        <f>COUNTIF(D1144:$D$1505,365)</f>
        <v>362</v>
      </c>
      <c r="G1143" s="54">
        <f>COUNTIF(D1144:$D$1505,366)</f>
        <v>0</v>
      </c>
      <c r="H1143" s="50"/>
    </row>
    <row r="1144" spans="1:8" x14ac:dyDescent="0.25">
      <c r="A1144" s="54">
        <f>COUNTIF($C$3:C1144,"Да")</f>
        <v>13</v>
      </c>
      <c r="B1144" s="53">
        <f t="shared" si="35"/>
        <v>46245</v>
      </c>
      <c r="C1144" s="53" t="str">
        <f>IF(ISERROR(VLOOKUP(B1144,Оп17_BYN→USD!$C$3:$C$19,1,0)),"Нет","Да")</f>
        <v>Нет</v>
      </c>
      <c r="D1144" s="54">
        <f t="shared" si="34"/>
        <v>365</v>
      </c>
      <c r="E1144" s="55">
        <f>('Все выпуски'!$D$4*'Все выпуски'!$D$8)*((VLOOKUP(IF(C1144="Нет",VLOOKUP(A1144,Оп17_BYN→USD!$A$2:$C$19,3,0),VLOOKUP((A1144-1),Оп17_BYN→USD!$A$2:$C$19,3,0)),$B$2:$G$1505,5,0)-VLOOKUP(B1144,$B$2:$G$1505,5,0))/365+(VLOOKUP(IF(C1144="Нет",VLOOKUP(A1144,Оп17_BYN→USD!$A$2:$C$19,3,0),VLOOKUP((A1144-1),Оп17_BYN→USD!$A$2:$C$19,3,0)),$B$2:$G$1505,6,0)-VLOOKUP(B1144,$B$2:$G$1505,6,0))/366)</f>
        <v>0.18332057727649786</v>
      </c>
      <c r="F1144" s="54">
        <f>COUNTIF(D1145:$D$1505,365)</f>
        <v>361</v>
      </c>
      <c r="G1144" s="54">
        <f>COUNTIF(D1145:$D$1505,366)</f>
        <v>0</v>
      </c>
      <c r="H1144" s="50"/>
    </row>
    <row r="1145" spans="1:8" x14ac:dyDescent="0.25">
      <c r="A1145" s="54">
        <f>COUNTIF($C$3:C1145,"Да")</f>
        <v>13</v>
      </c>
      <c r="B1145" s="53">
        <f t="shared" si="35"/>
        <v>46246</v>
      </c>
      <c r="C1145" s="53" t="str">
        <f>IF(ISERROR(VLOOKUP(B1145,Оп17_BYN→USD!$C$3:$C$19,1,0)),"Нет","Да")</f>
        <v>Нет</v>
      </c>
      <c r="D1145" s="54">
        <f t="shared" si="34"/>
        <v>365</v>
      </c>
      <c r="E1145" s="55">
        <f>('Все выпуски'!$D$4*'Все выпуски'!$D$8)*((VLOOKUP(IF(C1145="Нет",VLOOKUP(A1145,Оп17_BYN→USD!$A$2:$C$19,3,0),VLOOKUP((A1145-1),Оп17_BYN→USD!$A$2:$C$19,3,0)),$B$2:$G$1505,5,0)-VLOOKUP(B1145,$B$2:$G$1505,5,0))/365+(VLOOKUP(IF(C1145="Нет",VLOOKUP(A1145,Оп17_BYN→USD!$A$2:$C$19,3,0),VLOOKUP((A1145-1),Оп17_BYN→USD!$A$2:$C$19,3,0)),$B$2:$G$1505,6,0)-VLOOKUP(B1145,$B$2:$G$1505,6,0))/366)</f>
        <v>0.2291507215956223</v>
      </c>
      <c r="F1145" s="54">
        <f>COUNTIF(D1146:$D$1505,365)</f>
        <v>360</v>
      </c>
      <c r="G1145" s="54">
        <f>COUNTIF(D1146:$D$1505,366)</f>
        <v>0</v>
      </c>
      <c r="H1145" s="50"/>
    </row>
    <row r="1146" spans="1:8" x14ac:dyDescent="0.25">
      <c r="A1146" s="54">
        <f>COUNTIF($C$3:C1146,"Да")</f>
        <v>13</v>
      </c>
      <c r="B1146" s="53">
        <f t="shared" si="35"/>
        <v>46247</v>
      </c>
      <c r="C1146" s="53" t="str">
        <f>IF(ISERROR(VLOOKUP(B1146,Оп17_BYN→USD!$C$3:$C$19,1,0)),"Нет","Да")</f>
        <v>Нет</v>
      </c>
      <c r="D1146" s="54">
        <f t="shared" si="34"/>
        <v>365</v>
      </c>
      <c r="E1146" s="55">
        <f>('Все выпуски'!$D$4*'Все выпуски'!$D$8)*((VLOOKUP(IF(C1146="Нет",VLOOKUP(A1146,Оп17_BYN→USD!$A$2:$C$19,3,0),VLOOKUP((A1146-1),Оп17_BYN→USD!$A$2:$C$19,3,0)),$B$2:$G$1505,5,0)-VLOOKUP(B1146,$B$2:$G$1505,5,0))/365+(VLOOKUP(IF(C1146="Нет",VLOOKUP(A1146,Оп17_BYN→USD!$A$2:$C$19,3,0),VLOOKUP((A1146-1),Оп17_BYN→USD!$A$2:$C$19,3,0)),$B$2:$G$1505,6,0)-VLOOKUP(B1146,$B$2:$G$1505,6,0))/366)</f>
        <v>0.27498086591474674</v>
      </c>
      <c r="F1146" s="54">
        <f>COUNTIF(D1147:$D$1505,365)</f>
        <v>359</v>
      </c>
      <c r="G1146" s="54">
        <f>COUNTIF(D1147:$D$1505,366)</f>
        <v>0</v>
      </c>
      <c r="H1146" s="50"/>
    </row>
    <row r="1147" spans="1:8" x14ac:dyDescent="0.25">
      <c r="A1147" s="54">
        <f>COUNTIF($C$3:C1147,"Да")</f>
        <v>13</v>
      </c>
      <c r="B1147" s="53">
        <f t="shared" si="35"/>
        <v>46248</v>
      </c>
      <c r="C1147" s="53" t="str">
        <f>IF(ISERROR(VLOOKUP(B1147,Оп17_BYN→USD!$C$3:$C$19,1,0)),"Нет","Да")</f>
        <v>Нет</v>
      </c>
      <c r="D1147" s="54">
        <f t="shared" si="34"/>
        <v>365</v>
      </c>
      <c r="E1147" s="55">
        <f>('Все выпуски'!$D$4*'Все выпуски'!$D$8)*((VLOOKUP(IF(C1147="Нет",VLOOKUP(A1147,Оп17_BYN→USD!$A$2:$C$19,3,0),VLOOKUP((A1147-1),Оп17_BYN→USD!$A$2:$C$19,3,0)),$B$2:$G$1505,5,0)-VLOOKUP(B1147,$B$2:$G$1505,5,0))/365+(VLOOKUP(IF(C1147="Нет",VLOOKUP(A1147,Оп17_BYN→USD!$A$2:$C$19,3,0),VLOOKUP((A1147-1),Оп17_BYN→USD!$A$2:$C$19,3,0)),$B$2:$G$1505,6,0)-VLOOKUP(B1147,$B$2:$G$1505,6,0))/366)</f>
        <v>0.32081101023387126</v>
      </c>
      <c r="F1147" s="54">
        <f>COUNTIF(D1148:$D$1505,365)</f>
        <v>358</v>
      </c>
      <c r="G1147" s="54">
        <f>COUNTIF(D1148:$D$1505,366)</f>
        <v>0</v>
      </c>
      <c r="H1147" s="50"/>
    </row>
    <row r="1148" spans="1:8" x14ac:dyDescent="0.25">
      <c r="A1148" s="54">
        <f>COUNTIF($C$3:C1148,"Да")</f>
        <v>13</v>
      </c>
      <c r="B1148" s="53">
        <f t="shared" si="35"/>
        <v>46249</v>
      </c>
      <c r="C1148" s="53" t="str">
        <f>IF(ISERROR(VLOOKUP(B1148,Оп17_BYN→USD!$C$3:$C$19,1,0)),"Нет","Да")</f>
        <v>Нет</v>
      </c>
      <c r="D1148" s="54">
        <f t="shared" si="34"/>
        <v>365</v>
      </c>
      <c r="E1148" s="55">
        <f>('Все выпуски'!$D$4*'Все выпуски'!$D$8)*((VLOOKUP(IF(C1148="Нет",VLOOKUP(A1148,Оп17_BYN→USD!$A$2:$C$19,3,0),VLOOKUP((A1148-1),Оп17_BYN→USD!$A$2:$C$19,3,0)),$B$2:$G$1505,5,0)-VLOOKUP(B1148,$B$2:$G$1505,5,0))/365+(VLOOKUP(IF(C1148="Нет",VLOOKUP(A1148,Оп17_BYN→USD!$A$2:$C$19,3,0),VLOOKUP((A1148-1),Оп17_BYN→USD!$A$2:$C$19,3,0)),$B$2:$G$1505,6,0)-VLOOKUP(B1148,$B$2:$G$1505,6,0))/366)</f>
        <v>0.36664115455299573</v>
      </c>
      <c r="F1148" s="54">
        <f>COUNTIF(D1149:$D$1505,365)</f>
        <v>357</v>
      </c>
      <c r="G1148" s="54">
        <f>COUNTIF(D1149:$D$1505,366)</f>
        <v>0</v>
      </c>
      <c r="H1148" s="50"/>
    </row>
    <row r="1149" spans="1:8" x14ac:dyDescent="0.25">
      <c r="A1149" s="54">
        <f>COUNTIF($C$3:C1149,"Да")</f>
        <v>13</v>
      </c>
      <c r="B1149" s="53">
        <f t="shared" si="35"/>
        <v>46250</v>
      </c>
      <c r="C1149" s="53" t="str">
        <f>IF(ISERROR(VLOOKUP(B1149,Оп17_BYN→USD!$C$3:$C$19,1,0)),"Нет","Да")</f>
        <v>Нет</v>
      </c>
      <c r="D1149" s="54">
        <f t="shared" si="34"/>
        <v>365</v>
      </c>
      <c r="E1149" s="55">
        <f>('Все выпуски'!$D$4*'Все выпуски'!$D$8)*((VLOOKUP(IF(C1149="Нет",VLOOKUP(A1149,Оп17_BYN→USD!$A$2:$C$19,3,0),VLOOKUP((A1149-1),Оп17_BYN→USD!$A$2:$C$19,3,0)),$B$2:$G$1505,5,0)-VLOOKUP(B1149,$B$2:$G$1505,5,0))/365+(VLOOKUP(IF(C1149="Нет",VLOOKUP(A1149,Оп17_BYN→USD!$A$2:$C$19,3,0),VLOOKUP((A1149-1),Оп17_BYN→USD!$A$2:$C$19,3,0)),$B$2:$G$1505,6,0)-VLOOKUP(B1149,$B$2:$G$1505,6,0))/366)</f>
        <v>0.41247129887212014</v>
      </c>
      <c r="F1149" s="54">
        <f>COUNTIF(D1150:$D$1505,365)</f>
        <v>356</v>
      </c>
      <c r="G1149" s="54">
        <f>COUNTIF(D1150:$D$1505,366)</f>
        <v>0</v>
      </c>
      <c r="H1149" s="50"/>
    </row>
    <row r="1150" spans="1:8" x14ac:dyDescent="0.25">
      <c r="A1150" s="54">
        <f>COUNTIF($C$3:C1150,"Да")</f>
        <v>13</v>
      </c>
      <c r="B1150" s="53">
        <f t="shared" si="35"/>
        <v>46251</v>
      </c>
      <c r="C1150" s="53" t="str">
        <f>IF(ISERROR(VLOOKUP(B1150,Оп17_BYN→USD!$C$3:$C$19,1,0)),"Нет","Да")</f>
        <v>Нет</v>
      </c>
      <c r="D1150" s="54">
        <f t="shared" si="34"/>
        <v>365</v>
      </c>
      <c r="E1150" s="55">
        <f>('Все выпуски'!$D$4*'Все выпуски'!$D$8)*((VLOOKUP(IF(C1150="Нет",VLOOKUP(A1150,Оп17_BYN→USD!$A$2:$C$19,3,0),VLOOKUP((A1150-1),Оп17_BYN→USD!$A$2:$C$19,3,0)),$B$2:$G$1505,5,0)-VLOOKUP(B1150,$B$2:$G$1505,5,0))/365+(VLOOKUP(IF(C1150="Нет",VLOOKUP(A1150,Оп17_BYN→USD!$A$2:$C$19,3,0),VLOOKUP((A1150-1),Оп17_BYN→USD!$A$2:$C$19,3,0)),$B$2:$G$1505,6,0)-VLOOKUP(B1150,$B$2:$G$1505,6,0))/366)</f>
        <v>0.45830144319124461</v>
      </c>
      <c r="F1150" s="54">
        <f>COUNTIF(D1151:$D$1505,365)</f>
        <v>355</v>
      </c>
      <c r="G1150" s="54">
        <f>COUNTIF(D1151:$D$1505,366)</f>
        <v>0</v>
      </c>
      <c r="H1150" s="50"/>
    </row>
    <row r="1151" spans="1:8" x14ac:dyDescent="0.25">
      <c r="A1151" s="54">
        <f>COUNTIF($C$3:C1151,"Да")</f>
        <v>13</v>
      </c>
      <c r="B1151" s="53">
        <f t="shared" si="35"/>
        <v>46252</v>
      </c>
      <c r="C1151" s="53" t="str">
        <f>IF(ISERROR(VLOOKUP(B1151,Оп17_BYN→USD!$C$3:$C$19,1,0)),"Нет","Да")</f>
        <v>Нет</v>
      </c>
      <c r="D1151" s="54">
        <f t="shared" si="34"/>
        <v>365</v>
      </c>
      <c r="E1151" s="55">
        <f>('Все выпуски'!$D$4*'Все выпуски'!$D$8)*((VLOOKUP(IF(C1151="Нет",VLOOKUP(A1151,Оп17_BYN→USD!$A$2:$C$19,3,0),VLOOKUP((A1151-1),Оп17_BYN→USD!$A$2:$C$19,3,0)),$B$2:$G$1505,5,0)-VLOOKUP(B1151,$B$2:$G$1505,5,0))/365+(VLOOKUP(IF(C1151="Нет",VLOOKUP(A1151,Оп17_BYN→USD!$A$2:$C$19,3,0),VLOOKUP((A1151-1),Оп17_BYN→USD!$A$2:$C$19,3,0)),$B$2:$G$1505,6,0)-VLOOKUP(B1151,$B$2:$G$1505,6,0))/366)</f>
        <v>0.50413158751036913</v>
      </c>
      <c r="F1151" s="54">
        <f>COUNTIF(D1152:$D$1505,365)</f>
        <v>354</v>
      </c>
      <c r="G1151" s="54">
        <f>COUNTIF(D1152:$D$1505,366)</f>
        <v>0</v>
      </c>
      <c r="H1151" s="50"/>
    </row>
    <row r="1152" spans="1:8" x14ac:dyDescent="0.25">
      <c r="A1152" s="54">
        <f>COUNTIF($C$3:C1152,"Да")</f>
        <v>13</v>
      </c>
      <c r="B1152" s="53">
        <f t="shared" si="35"/>
        <v>46253</v>
      </c>
      <c r="C1152" s="53" t="str">
        <f>IF(ISERROR(VLOOKUP(B1152,Оп17_BYN→USD!$C$3:$C$19,1,0)),"Нет","Да")</f>
        <v>Нет</v>
      </c>
      <c r="D1152" s="54">
        <f t="shared" si="34"/>
        <v>365</v>
      </c>
      <c r="E1152" s="55">
        <f>('Все выпуски'!$D$4*'Все выпуски'!$D$8)*((VLOOKUP(IF(C1152="Нет",VLOOKUP(A1152,Оп17_BYN→USD!$A$2:$C$19,3,0),VLOOKUP((A1152-1),Оп17_BYN→USD!$A$2:$C$19,3,0)),$B$2:$G$1505,5,0)-VLOOKUP(B1152,$B$2:$G$1505,5,0))/365+(VLOOKUP(IF(C1152="Нет",VLOOKUP(A1152,Оп17_BYN→USD!$A$2:$C$19,3,0),VLOOKUP((A1152-1),Оп17_BYN→USD!$A$2:$C$19,3,0)),$B$2:$G$1505,6,0)-VLOOKUP(B1152,$B$2:$G$1505,6,0))/366)</f>
        <v>0.54996173182949348</v>
      </c>
      <c r="F1152" s="54">
        <f>COUNTIF(D1153:$D$1505,365)</f>
        <v>353</v>
      </c>
      <c r="G1152" s="54">
        <f>COUNTIF(D1153:$D$1505,366)</f>
        <v>0</v>
      </c>
      <c r="H1152" s="50"/>
    </row>
    <row r="1153" spans="1:8" x14ac:dyDescent="0.25">
      <c r="A1153" s="54">
        <f>COUNTIF($C$3:C1153,"Да")</f>
        <v>13</v>
      </c>
      <c r="B1153" s="53">
        <f t="shared" si="35"/>
        <v>46254</v>
      </c>
      <c r="C1153" s="53" t="str">
        <f>IF(ISERROR(VLOOKUP(B1153,Оп17_BYN→USD!$C$3:$C$19,1,0)),"Нет","Да")</f>
        <v>Нет</v>
      </c>
      <c r="D1153" s="54">
        <f t="shared" si="34"/>
        <v>365</v>
      </c>
      <c r="E1153" s="55">
        <f>('Все выпуски'!$D$4*'Все выпуски'!$D$8)*((VLOOKUP(IF(C1153="Нет",VLOOKUP(A1153,Оп17_BYN→USD!$A$2:$C$19,3,0),VLOOKUP((A1153-1),Оп17_BYN→USD!$A$2:$C$19,3,0)),$B$2:$G$1505,5,0)-VLOOKUP(B1153,$B$2:$G$1505,5,0))/365+(VLOOKUP(IF(C1153="Нет",VLOOKUP(A1153,Оп17_BYN→USD!$A$2:$C$19,3,0),VLOOKUP((A1153-1),Оп17_BYN→USD!$A$2:$C$19,3,0)),$B$2:$G$1505,6,0)-VLOOKUP(B1153,$B$2:$G$1505,6,0))/366)</f>
        <v>0.59579187614861806</v>
      </c>
      <c r="F1153" s="54">
        <f>COUNTIF(D1154:$D$1505,365)</f>
        <v>352</v>
      </c>
      <c r="G1153" s="54">
        <f>COUNTIF(D1154:$D$1505,366)</f>
        <v>0</v>
      </c>
      <c r="H1153" s="50"/>
    </row>
    <row r="1154" spans="1:8" x14ac:dyDescent="0.25">
      <c r="A1154" s="54">
        <f>COUNTIF($C$3:C1154,"Да")</f>
        <v>13</v>
      </c>
      <c r="B1154" s="53">
        <f t="shared" si="35"/>
        <v>46255</v>
      </c>
      <c r="C1154" s="53" t="str">
        <f>IF(ISERROR(VLOOKUP(B1154,Оп17_BYN→USD!$C$3:$C$19,1,0)),"Нет","Да")</f>
        <v>Нет</v>
      </c>
      <c r="D1154" s="54">
        <f t="shared" si="34"/>
        <v>365</v>
      </c>
      <c r="E1154" s="55">
        <f>('Все выпуски'!$D$4*'Все выпуски'!$D$8)*((VLOOKUP(IF(C1154="Нет",VLOOKUP(A1154,Оп17_BYN→USD!$A$2:$C$19,3,0),VLOOKUP((A1154-1),Оп17_BYN→USD!$A$2:$C$19,3,0)),$B$2:$G$1505,5,0)-VLOOKUP(B1154,$B$2:$G$1505,5,0))/365+(VLOOKUP(IF(C1154="Нет",VLOOKUP(A1154,Оп17_BYN→USD!$A$2:$C$19,3,0),VLOOKUP((A1154-1),Оп17_BYN→USD!$A$2:$C$19,3,0)),$B$2:$G$1505,6,0)-VLOOKUP(B1154,$B$2:$G$1505,6,0))/366)</f>
        <v>0.64162202046774253</v>
      </c>
      <c r="F1154" s="54">
        <f>COUNTIF(D1155:$D$1505,365)</f>
        <v>351</v>
      </c>
      <c r="G1154" s="54">
        <f>COUNTIF(D1155:$D$1505,366)</f>
        <v>0</v>
      </c>
      <c r="H1154" s="50"/>
    </row>
    <row r="1155" spans="1:8" x14ac:dyDescent="0.25">
      <c r="A1155" s="54">
        <f>COUNTIF($C$3:C1155,"Да")</f>
        <v>13</v>
      </c>
      <c r="B1155" s="53">
        <f t="shared" si="35"/>
        <v>46256</v>
      </c>
      <c r="C1155" s="53" t="str">
        <f>IF(ISERROR(VLOOKUP(B1155,Оп17_BYN→USD!$C$3:$C$19,1,0)),"Нет","Да")</f>
        <v>Нет</v>
      </c>
      <c r="D1155" s="54">
        <f t="shared" si="34"/>
        <v>365</v>
      </c>
      <c r="E1155" s="55">
        <f>('Все выпуски'!$D$4*'Все выпуски'!$D$8)*((VLOOKUP(IF(C1155="Нет",VLOOKUP(A1155,Оп17_BYN→USD!$A$2:$C$19,3,0),VLOOKUP((A1155-1),Оп17_BYN→USD!$A$2:$C$19,3,0)),$B$2:$G$1505,5,0)-VLOOKUP(B1155,$B$2:$G$1505,5,0))/365+(VLOOKUP(IF(C1155="Нет",VLOOKUP(A1155,Оп17_BYN→USD!$A$2:$C$19,3,0),VLOOKUP((A1155-1),Оп17_BYN→USD!$A$2:$C$19,3,0)),$B$2:$G$1505,6,0)-VLOOKUP(B1155,$B$2:$G$1505,6,0))/366)</f>
        <v>0.68745216478686688</v>
      </c>
      <c r="F1155" s="54">
        <f>COUNTIF(D1156:$D$1505,365)</f>
        <v>350</v>
      </c>
      <c r="G1155" s="54">
        <f>COUNTIF(D1156:$D$1505,366)</f>
        <v>0</v>
      </c>
      <c r="H1155" s="50"/>
    </row>
    <row r="1156" spans="1:8" x14ac:dyDescent="0.25">
      <c r="A1156" s="54">
        <f>COUNTIF($C$3:C1156,"Да")</f>
        <v>13</v>
      </c>
      <c r="B1156" s="53">
        <f t="shared" si="35"/>
        <v>46257</v>
      </c>
      <c r="C1156" s="53" t="str">
        <f>IF(ISERROR(VLOOKUP(B1156,Оп17_BYN→USD!$C$3:$C$19,1,0)),"Нет","Да")</f>
        <v>Нет</v>
      </c>
      <c r="D1156" s="54">
        <f t="shared" ref="D1156:D1219" si="36">IF(MOD(YEAR(B1156),4)=0,366,365)</f>
        <v>365</v>
      </c>
      <c r="E1156" s="55">
        <f>('Все выпуски'!$D$4*'Все выпуски'!$D$8)*((VLOOKUP(IF(C1156="Нет",VLOOKUP(A1156,Оп17_BYN→USD!$A$2:$C$19,3,0),VLOOKUP((A1156-1),Оп17_BYN→USD!$A$2:$C$19,3,0)),$B$2:$G$1505,5,0)-VLOOKUP(B1156,$B$2:$G$1505,5,0))/365+(VLOOKUP(IF(C1156="Нет",VLOOKUP(A1156,Оп17_BYN→USD!$A$2:$C$19,3,0),VLOOKUP((A1156-1),Оп17_BYN→USD!$A$2:$C$19,3,0)),$B$2:$G$1505,6,0)-VLOOKUP(B1156,$B$2:$G$1505,6,0))/366)</f>
        <v>0.73328230910599146</v>
      </c>
      <c r="F1156" s="54">
        <f>COUNTIF(D1157:$D$1505,365)</f>
        <v>349</v>
      </c>
      <c r="G1156" s="54">
        <f>COUNTIF(D1157:$D$1505,366)</f>
        <v>0</v>
      </c>
      <c r="H1156" s="50"/>
    </row>
    <row r="1157" spans="1:8" x14ac:dyDescent="0.25">
      <c r="A1157" s="54">
        <f>COUNTIF($C$3:C1157,"Да")</f>
        <v>13</v>
      </c>
      <c r="B1157" s="53">
        <f t="shared" ref="B1157:B1220" si="37">B1156+1</f>
        <v>46258</v>
      </c>
      <c r="C1157" s="53" t="str">
        <f>IF(ISERROR(VLOOKUP(B1157,Оп17_BYN→USD!$C$3:$C$19,1,0)),"Нет","Да")</f>
        <v>Нет</v>
      </c>
      <c r="D1157" s="54">
        <f t="shared" si="36"/>
        <v>365</v>
      </c>
      <c r="E1157" s="55">
        <f>('Все выпуски'!$D$4*'Все выпуски'!$D$8)*((VLOOKUP(IF(C1157="Нет",VLOOKUP(A1157,Оп17_BYN→USD!$A$2:$C$19,3,0),VLOOKUP((A1157-1),Оп17_BYN→USD!$A$2:$C$19,3,0)),$B$2:$G$1505,5,0)-VLOOKUP(B1157,$B$2:$G$1505,5,0))/365+(VLOOKUP(IF(C1157="Нет",VLOOKUP(A1157,Оп17_BYN→USD!$A$2:$C$19,3,0),VLOOKUP((A1157-1),Оп17_BYN→USD!$A$2:$C$19,3,0)),$B$2:$G$1505,6,0)-VLOOKUP(B1157,$B$2:$G$1505,6,0))/366)</f>
        <v>0.77911245342511593</v>
      </c>
      <c r="F1157" s="54">
        <f>COUNTIF(D1158:$D$1505,365)</f>
        <v>348</v>
      </c>
      <c r="G1157" s="54">
        <f>COUNTIF(D1158:$D$1505,366)</f>
        <v>0</v>
      </c>
      <c r="H1157" s="50"/>
    </row>
    <row r="1158" spans="1:8" x14ac:dyDescent="0.25">
      <c r="A1158" s="54">
        <f>COUNTIF($C$3:C1158,"Да")</f>
        <v>13</v>
      </c>
      <c r="B1158" s="53">
        <f t="shared" si="37"/>
        <v>46259</v>
      </c>
      <c r="C1158" s="53" t="str">
        <f>IF(ISERROR(VLOOKUP(B1158,Оп17_BYN→USD!$C$3:$C$19,1,0)),"Нет","Да")</f>
        <v>Нет</v>
      </c>
      <c r="D1158" s="54">
        <f t="shared" si="36"/>
        <v>365</v>
      </c>
      <c r="E1158" s="55">
        <f>('Все выпуски'!$D$4*'Все выпуски'!$D$8)*((VLOOKUP(IF(C1158="Нет",VLOOKUP(A1158,Оп17_BYN→USD!$A$2:$C$19,3,0),VLOOKUP((A1158-1),Оп17_BYN→USD!$A$2:$C$19,3,0)),$B$2:$G$1505,5,0)-VLOOKUP(B1158,$B$2:$G$1505,5,0))/365+(VLOOKUP(IF(C1158="Нет",VLOOKUP(A1158,Оп17_BYN→USD!$A$2:$C$19,3,0),VLOOKUP((A1158-1),Оп17_BYN→USD!$A$2:$C$19,3,0)),$B$2:$G$1505,6,0)-VLOOKUP(B1158,$B$2:$G$1505,6,0))/366)</f>
        <v>0.82494259774424028</v>
      </c>
      <c r="F1158" s="54">
        <f>COUNTIF(D1159:$D$1505,365)</f>
        <v>347</v>
      </c>
      <c r="G1158" s="54">
        <f>COUNTIF(D1159:$D$1505,366)</f>
        <v>0</v>
      </c>
      <c r="H1158" s="50"/>
    </row>
    <row r="1159" spans="1:8" x14ac:dyDescent="0.25">
      <c r="A1159" s="54">
        <f>COUNTIF($C$3:C1159,"Да")</f>
        <v>13</v>
      </c>
      <c r="B1159" s="53">
        <f t="shared" si="37"/>
        <v>46260</v>
      </c>
      <c r="C1159" s="53" t="str">
        <f>IF(ISERROR(VLOOKUP(B1159,Оп17_BYN→USD!$C$3:$C$19,1,0)),"Нет","Да")</f>
        <v>Нет</v>
      </c>
      <c r="D1159" s="54">
        <f t="shared" si="36"/>
        <v>365</v>
      </c>
      <c r="E1159" s="55">
        <f>('Все выпуски'!$D$4*'Все выпуски'!$D$8)*((VLOOKUP(IF(C1159="Нет",VLOOKUP(A1159,Оп17_BYN→USD!$A$2:$C$19,3,0),VLOOKUP((A1159-1),Оп17_BYN→USD!$A$2:$C$19,3,0)),$B$2:$G$1505,5,0)-VLOOKUP(B1159,$B$2:$G$1505,5,0))/365+(VLOOKUP(IF(C1159="Нет",VLOOKUP(A1159,Оп17_BYN→USD!$A$2:$C$19,3,0),VLOOKUP((A1159-1),Оп17_BYN→USD!$A$2:$C$19,3,0)),$B$2:$G$1505,6,0)-VLOOKUP(B1159,$B$2:$G$1505,6,0))/366)</f>
        <v>0.87077274206336486</v>
      </c>
      <c r="F1159" s="54">
        <f>COUNTIF(D1160:$D$1505,365)</f>
        <v>346</v>
      </c>
      <c r="G1159" s="54">
        <f>COUNTIF(D1160:$D$1505,366)</f>
        <v>0</v>
      </c>
      <c r="H1159" s="50"/>
    </row>
    <row r="1160" spans="1:8" x14ac:dyDescent="0.25">
      <c r="A1160" s="54">
        <f>COUNTIF($C$3:C1160,"Да")</f>
        <v>13</v>
      </c>
      <c r="B1160" s="53">
        <f t="shared" si="37"/>
        <v>46261</v>
      </c>
      <c r="C1160" s="53" t="str">
        <f>IF(ISERROR(VLOOKUP(B1160,Оп17_BYN→USD!$C$3:$C$19,1,0)),"Нет","Да")</f>
        <v>Нет</v>
      </c>
      <c r="D1160" s="54">
        <f t="shared" si="36"/>
        <v>365</v>
      </c>
      <c r="E1160" s="55">
        <f>('Все выпуски'!$D$4*'Все выпуски'!$D$8)*((VLOOKUP(IF(C1160="Нет",VLOOKUP(A1160,Оп17_BYN→USD!$A$2:$C$19,3,0),VLOOKUP((A1160-1),Оп17_BYN→USD!$A$2:$C$19,3,0)),$B$2:$G$1505,5,0)-VLOOKUP(B1160,$B$2:$G$1505,5,0))/365+(VLOOKUP(IF(C1160="Нет",VLOOKUP(A1160,Оп17_BYN→USD!$A$2:$C$19,3,0),VLOOKUP((A1160-1),Оп17_BYN→USD!$A$2:$C$19,3,0)),$B$2:$G$1505,6,0)-VLOOKUP(B1160,$B$2:$G$1505,6,0))/366)</f>
        <v>0.91660288638248921</v>
      </c>
      <c r="F1160" s="54">
        <f>COUNTIF(D1161:$D$1505,365)</f>
        <v>345</v>
      </c>
      <c r="G1160" s="54">
        <f>COUNTIF(D1161:$D$1505,366)</f>
        <v>0</v>
      </c>
      <c r="H1160" s="50"/>
    </row>
    <row r="1161" spans="1:8" x14ac:dyDescent="0.25">
      <c r="A1161" s="54">
        <f>COUNTIF($C$3:C1161,"Да")</f>
        <v>13</v>
      </c>
      <c r="B1161" s="53">
        <f t="shared" si="37"/>
        <v>46262</v>
      </c>
      <c r="C1161" s="53" t="str">
        <f>IF(ISERROR(VLOOKUP(B1161,Оп17_BYN→USD!$C$3:$C$19,1,0)),"Нет","Да")</f>
        <v>Нет</v>
      </c>
      <c r="D1161" s="54">
        <f t="shared" si="36"/>
        <v>365</v>
      </c>
      <c r="E1161" s="55">
        <f>('Все выпуски'!$D$4*'Все выпуски'!$D$8)*((VLOOKUP(IF(C1161="Нет",VLOOKUP(A1161,Оп17_BYN→USD!$A$2:$C$19,3,0),VLOOKUP((A1161-1),Оп17_BYN→USD!$A$2:$C$19,3,0)),$B$2:$G$1505,5,0)-VLOOKUP(B1161,$B$2:$G$1505,5,0))/365+(VLOOKUP(IF(C1161="Нет",VLOOKUP(A1161,Оп17_BYN→USD!$A$2:$C$19,3,0),VLOOKUP((A1161-1),Оп17_BYN→USD!$A$2:$C$19,3,0)),$B$2:$G$1505,6,0)-VLOOKUP(B1161,$B$2:$G$1505,6,0))/366)</f>
        <v>0.96243303070161368</v>
      </c>
      <c r="F1161" s="54">
        <f>COUNTIF(D1162:$D$1505,365)</f>
        <v>344</v>
      </c>
      <c r="G1161" s="54">
        <f>COUNTIF(D1162:$D$1505,366)</f>
        <v>0</v>
      </c>
      <c r="H1161" s="50"/>
    </row>
    <row r="1162" spans="1:8" x14ac:dyDescent="0.25">
      <c r="A1162" s="54">
        <f>COUNTIF($C$3:C1162,"Да")</f>
        <v>13</v>
      </c>
      <c r="B1162" s="53">
        <f t="shared" si="37"/>
        <v>46263</v>
      </c>
      <c r="C1162" s="53" t="str">
        <f>IF(ISERROR(VLOOKUP(B1162,Оп17_BYN→USD!$C$3:$C$19,1,0)),"Нет","Да")</f>
        <v>Нет</v>
      </c>
      <c r="D1162" s="54">
        <f t="shared" si="36"/>
        <v>365</v>
      </c>
      <c r="E1162" s="55">
        <f>('Все выпуски'!$D$4*'Все выпуски'!$D$8)*((VLOOKUP(IF(C1162="Нет",VLOOKUP(A1162,Оп17_BYN→USD!$A$2:$C$19,3,0),VLOOKUP((A1162-1),Оп17_BYN→USD!$A$2:$C$19,3,0)),$B$2:$G$1505,5,0)-VLOOKUP(B1162,$B$2:$G$1505,5,0))/365+(VLOOKUP(IF(C1162="Нет",VLOOKUP(A1162,Оп17_BYN→USD!$A$2:$C$19,3,0),VLOOKUP((A1162-1),Оп17_BYN→USD!$A$2:$C$19,3,0)),$B$2:$G$1505,6,0)-VLOOKUP(B1162,$B$2:$G$1505,6,0))/366)</f>
        <v>1.0082631750207383</v>
      </c>
      <c r="F1162" s="54">
        <f>COUNTIF(D1163:$D$1505,365)</f>
        <v>343</v>
      </c>
      <c r="G1162" s="54">
        <f>COUNTIF(D1163:$D$1505,366)</f>
        <v>0</v>
      </c>
      <c r="H1162" s="50"/>
    </row>
    <row r="1163" spans="1:8" x14ac:dyDescent="0.25">
      <c r="A1163" s="54">
        <f>COUNTIF($C$3:C1163,"Да")</f>
        <v>13</v>
      </c>
      <c r="B1163" s="53">
        <f t="shared" si="37"/>
        <v>46264</v>
      </c>
      <c r="C1163" s="53" t="str">
        <f>IF(ISERROR(VLOOKUP(B1163,Оп17_BYN→USD!$C$3:$C$19,1,0)),"Нет","Да")</f>
        <v>Нет</v>
      </c>
      <c r="D1163" s="54">
        <f t="shared" si="36"/>
        <v>365</v>
      </c>
      <c r="E1163" s="55">
        <f>('Все выпуски'!$D$4*'Все выпуски'!$D$8)*((VLOOKUP(IF(C1163="Нет",VLOOKUP(A1163,Оп17_BYN→USD!$A$2:$C$19,3,0),VLOOKUP((A1163-1),Оп17_BYN→USD!$A$2:$C$19,3,0)),$B$2:$G$1505,5,0)-VLOOKUP(B1163,$B$2:$G$1505,5,0))/365+(VLOOKUP(IF(C1163="Нет",VLOOKUP(A1163,Оп17_BYN→USD!$A$2:$C$19,3,0),VLOOKUP((A1163-1),Оп17_BYN→USD!$A$2:$C$19,3,0)),$B$2:$G$1505,6,0)-VLOOKUP(B1163,$B$2:$G$1505,6,0))/366)</f>
        <v>1.0540933193398627</v>
      </c>
      <c r="F1163" s="54">
        <f>COUNTIF(D1164:$D$1505,365)</f>
        <v>342</v>
      </c>
      <c r="G1163" s="54">
        <f>COUNTIF(D1164:$D$1505,366)</f>
        <v>0</v>
      </c>
      <c r="H1163" s="50"/>
    </row>
    <row r="1164" spans="1:8" x14ac:dyDescent="0.25">
      <c r="A1164" s="54">
        <f>COUNTIF($C$3:C1164,"Да")</f>
        <v>13</v>
      </c>
      <c r="B1164" s="53">
        <f t="shared" si="37"/>
        <v>46265</v>
      </c>
      <c r="C1164" s="53" t="str">
        <f>IF(ISERROR(VLOOKUP(B1164,Оп17_BYN→USD!$C$3:$C$19,1,0)),"Нет","Да")</f>
        <v>Нет</v>
      </c>
      <c r="D1164" s="54">
        <f t="shared" si="36"/>
        <v>365</v>
      </c>
      <c r="E1164" s="55">
        <f>('Все выпуски'!$D$4*'Все выпуски'!$D$8)*((VLOOKUP(IF(C1164="Нет",VLOOKUP(A1164,Оп17_BYN→USD!$A$2:$C$19,3,0),VLOOKUP((A1164-1),Оп17_BYN→USD!$A$2:$C$19,3,0)),$B$2:$G$1505,5,0)-VLOOKUP(B1164,$B$2:$G$1505,5,0))/365+(VLOOKUP(IF(C1164="Нет",VLOOKUP(A1164,Оп17_BYN→USD!$A$2:$C$19,3,0),VLOOKUP((A1164-1),Оп17_BYN→USD!$A$2:$C$19,3,0)),$B$2:$G$1505,6,0)-VLOOKUP(B1164,$B$2:$G$1505,6,0))/366)</f>
        <v>1.099923463658987</v>
      </c>
      <c r="F1164" s="54">
        <f>COUNTIF(D1165:$D$1505,365)</f>
        <v>341</v>
      </c>
      <c r="G1164" s="54">
        <f>COUNTIF(D1165:$D$1505,366)</f>
        <v>0</v>
      </c>
      <c r="H1164" s="50"/>
    </row>
    <row r="1165" spans="1:8" x14ac:dyDescent="0.25">
      <c r="A1165" s="54">
        <f>COUNTIF($C$3:C1165,"Да")</f>
        <v>13</v>
      </c>
      <c r="B1165" s="53">
        <f t="shared" si="37"/>
        <v>46266</v>
      </c>
      <c r="C1165" s="53" t="str">
        <f>IF(ISERROR(VLOOKUP(B1165,Оп17_BYN→USD!$C$3:$C$19,1,0)),"Нет","Да")</f>
        <v>Нет</v>
      </c>
      <c r="D1165" s="54">
        <f t="shared" si="36"/>
        <v>365</v>
      </c>
      <c r="E1165" s="55">
        <f>('Все выпуски'!$D$4*'Все выпуски'!$D$8)*((VLOOKUP(IF(C1165="Нет",VLOOKUP(A1165,Оп17_BYN→USD!$A$2:$C$19,3,0),VLOOKUP((A1165-1),Оп17_BYN→USD!$A$2:$C$19,3,0)),$B$2:$G$1505,5,0)-VLOOKUP(B1165,$B$2:$G$1505,5,0))/365+(VLOOKUP(IF(C1165="Нет",VLOOKUP(A1165,Оп17_BYN→USD!$A$2:$C$19,3,0),VLOOKUP((A1165-1),Оп17_BYN→USD!$A$2:$C$19,3,0)),$B$2:$G$1505,6,0)-VLOOKUP(B1165,$B$2:$G$1505,6,0))/366)</f>
        <v>1.1457536079781114</v>
      </c>
      <c r="F1165" s="54">
        <f>COUNTIF(D1166:$D$1505,365)</f>
        <v>340</v>
      </c>
      <c r="G1165" s="54">
        <f>COUNTIF(D1166:$D$1505,366)</f>
        <v>0</v>
      </c>
      <c r="H1165" s="50"/>
    </row>
    <row r="1166" spans="1:8" x14ac:dyDescent="0.25">
      <c r="A1166" s="54">
        <f>COUNTIF($C$3:C1166,"Да")</f>
        <v>13</v>
      </c>
      <c r="B1166" s="53">
        <f t="shared" si="37"/>
        <v>46267</v>
      </c>
      <c r="C1166" s="53" t="str">
        <f>IF(ISERROR(VLOOKUP(B1166,Оп17_BYN→USD!$C$3:$C$19,1,0)),"Нет","Да")</f>
        <v>Нет</v>
      </c>
      <c r="D1166" s="54">
        <f t="shared" si="36"/>
        <v>365</v>
      </c>
      <c r="E1166" s="55">
        <f>('Все выпуски'!$D$4*'Все выпуски'!$D$8)*((VLOOKUP(IF(C1166="Нет",VLOOKUP(A1166,Оп17_BYN→USD!$A$2:$C$19,3,0),VLOOKUP((A1166-1),Оп17_BYN→USD!$A$2:$C$19,3,0)),$B$2:$G$1505,5,0)-VLOOKUP(B1166,$B$2:$G$1505,5,0))/365+(VLOOKUP(IF(C1166="Нет",VLOOKUP(A1166,Оп17_BYN→USD!$A$2:$C$19,3,0),VLOOKUP((A1166-1),Оп17_BYN→USD!$A$2:$C$19,3,0)),$B$2:$G$1505,6,0)-VLOOKUP(B1166,$B$2:$G$1505,6,0))/366)</f>
        <v>1.1915837522972361</v>
      </c>
      <c r="F1166" s="54">
        <f>COUNTIF(D1167:$D$1505,365)</f>
        <v>339</v>
      </c>
      <c r="G1166" s="54">
        <f>COUNTIF(D1167:$D$1505,366)</f>
        <v>0</v>
      </c>
      <c r="H1166" s="50"/>
    </row>
    <row r="1167" spans="1:8" x14ac:dyDescent="0.25">
      <c r="A1167" s="54">
        <f>COUNTIF($C$3:C1167,"Да")</f>
        <v>13</v>
      </c>
      <c r="B1167" s="53">
        <f t="shared" si="37"/>
        <v>46268</v>
      </c>
      <c r="C1167" s="53" t="str">
        <f>IF(ISERROR(VLOOKUP(B1167,Оп17_BYN→USD!$C$3:$C$19,1,0)),"Нет","Да")</f>
        <v>Нет</v>
      </c>
      <c r="D1167" s="54">
        <f t="shared" si="36"/>
        <v>365</v>
      </c>
      <c r="E1167" s="55">
        <f>('Все выпуски'!$D$4*'Все выпуски'!$D$8)*((VLOOKUP(IF(C1167="Нет",VLOOKUP(A1167,Оп17_BYN→USD!$A$2:$C$19,3,0),VLOOKUP((A1167-1),Оп17_BYN→USD!$A$2:$C$19,3,0)),$B$2:$G$1505,5,0)-VLOOKUP(B1167,$B$2:$G$1505,5,0))/365+(VLOOKUP(IF(C1167="Нет",VLOOKUP(A1167,Оп17_BYN→USD!$A$2:$C$19,3,0),VLOOKUP((A1167-1),Оп17_BYN→USD!$A$2:$C$19,3,0)),$B$2:$G$1505,6,0)-VLOOKUP(B1167,$B$2:$G$1505,6,0))/366)</f>
        <v>1.2374138966163606</v>
      </c>
      <c r="F1167" s="54">
        <f>COUNTIF(D1168:$D$1505,365)</f>
        <v>338</v>
      </c>
      <c r="G1167" s="54">
        <f>COUNTIF(D1168:$D$1505,366)</f>
        <v>0</v>
      </c>
      <c r="H1167" s="50"/>
    </row>
    <row r="1168" spans="1:8" x14ac:dyDescent="0.25">
      <c r="A1168" s="54">
        <f>COUNTIF($C$3:C1168,"Да")</f>
        <v>13</v>
      </c>
      <c r="B1168" s="53">
        <f t="shared" si="37"/>
        <v>46269</v>
      </c>
      <c r="C1168" s="53" t="str">
        <f>IF(ISERROR(VLOOKUP(B1168,Оп17_BYN→USD!$C$3:$C$19,1,0)),"Нет","Да")</f>
        <v>Нет</v>
      </c>
      <c r="D1168" s="54">
        <f t="shared" si="36"/>
        <v>365</v>
      </c>
      <c r="E1168" s="55">
        <f>('Все выпуски'!$D$4*'Все выпуски'!$D$8)*((VLOOKUP(IF(C1168="Нет",VLOOKUP(A1168,Оп17_BYN→USD!$A$2:$C$19,3,0),VLOOKUP((A1168-1),Оп17_BYN→USD!$A$2:$C$19,3,0)),$B$2:$G$1505,5,0)-VLOOKUP(B1168,$B$2:$G$1505,5,0))/365+(VLOOKUP(IF(C1168="Нет",VLOOKUP(A1168,Оп17_BYN→USD!$A$2:$C$19,3,0),VLOOKUP((A1168-1),Оп17_BYN→USD!$A$2:$C$19,3,0)),$B$2:$G$1505,6,0)-VLOOKUP(B1168,$B$2:$G$1505,6,0))/366)</f>
        <v>1.2832440409354851</v>
      </c>
      <c r="F1168" s="54">
        <f>COUNTIF(D1169:$D$1505,365)</f>
        <v>337</v>
      </c>
      <c r="G1168" s="54">
        <f>COUNTIF(D1169:$D$1505,366)</f>
        <v>0</v>
      </c>
      <c r="H1168" s="50"/>
    </row>
    <row r="1169" spans="1:8" x14ac:dyDescent="0.25">
      <c r="A1169" s="54">
        <f>COUNTIF($C$3:C1169,"Да")</f>
        <v>13</v>
      </c>
      <c r="B1169" s="53">
        <f t="shared" si="37"/>
        <v>46270</v>
      </c>
      <c r="C1169" s="53" t="str">
        <f>IF(ISERROR(VLOOKUP(B1169,Оп17_BYN→USD!$C$3:$C$19,1,0)),"Нет","Да")</f>
        <v>Нет</v>
      </c>
      <c r="D1169" s="54">
        <f t="shared" si="36"/>
        <v>365</v>
      </c>
      <c r="E1169" s="55">
        <f>('Все выпуски'!$D$4*'Все выпуски'!$D$8)*((VLOOKUP(IF(C1169="Нет",VLOOKUP(A1169,Оп17_BYN→USD!$A$2:$C$19,3,0),VLOOKUP((A1169-1),Оп17_BYN→USD!$A$2:$C$19,3,0)),$B$2:$G$1505,5,0)-VLOOKUP(B1169,$B$2:$G$1505,5,0))/365+(VLOOKUP(IF(C1169="Нет",VLOOKUP(A1169,Оп17_BYN→USD!$A$2:$C$19,3,0),VLOOKUP((A1169-1),Оп17_BYN→USD!$A$2:$C$19,3,0)),$B$2:$G$1505,6,0)-VLOOKUP(B1169,$B$2:$G$1505,6,0))/366)</f>
        <v>1.3290741852546095</v>
      </c>
      <c r="F1169" s="54">
        <f>COUNTIF(D1170:$D$1505,365)</f>
        <v>336</v>
      </c>
      <c r="G1169" s="54">
        <f>COUNTIF(D1170:$D$1505,366)</f>
        <v>0</v>
      </c>
      <c r="H1169" s="50"/>
    </row>
    <row r="1170" spans="1:8" x14ac:dyDescent="0.25">
      <c r="A1170" s="54">
        <f>COUNTIF($C$3:C1170,"Да")</f>
        <v>13</v>
      </c>
      <c r="B1170" s="53">
        <f t="shared" si="37"/>
        <v>46271</v>
      </c>
      <c r="C1170" s="53" t="str">
        <f>IF(ISERROR(VLOOKUP(B1170,Оп17_BYN→USD!$C$3:$C$19,1,0)),"Нет","Да")</f>
        <v>Нет</v>
      </c>
      <c r="D1170" s="54">
        <f t="shared" si="36"/>
        <v>365</v>
      </c>
      <c r="E1170" s="55">
        <f>('Все выпуски'!$D$4*'Все выпуски'!$D$8)*((VLOOKUP(IF(C1170="Нет",VLOOKUP(A1170,Оп17_BYN→USD!$A$2:$C$19,3,0),VLOOKUP((A1170-1),Оп17_BYN→USD!$A$2:$C$19,3,0)),$B$2:$G$1505,5,0)-VLOOKUP(B1170,$B$2:$G$1505,5,0))/365+(VLOOKUP(IF(C1170="Нет",VLOOKUP(A1170,Оп17_BYN→USD!$A$2:$C$19,3,0),VLOOKUP((A1170-1),Оп17_BYN→USD!$A$2:$C$19,3,0)),$B$2:$G$1505,6,0)-VLOOKUP(B1170,$B$2:$G$1505,6,0))/366)</f>
        <v>1.3749043295737338</v>
      </c>
      <c r="F1170" s="54">
        <f>COUNTIF(D1171:$D$1505,365)</f>
        <v>335</v>
      </c>
      <c r="G1170" s="54">
        <f>COUNTIF(D1171:$D$1505,366)</f>
        <v>0</v>
      </c>
      <c r="H1170" s="50"/>
    </row>
    <row r="1171" spans="1:8" x14ac:dyDescent="0.25">
      <c r="A1171" s="54">
        <f>COUNTIF($C$3:C1171,"Да")</f>
        <v>13</v>
      </c>
      <c r="B1171" s="53">
        <f t="shared" si="37"/>
        <v>46272</v>
      </c>
      <c r="C1171" s="53" t="str">
        <f>IF(ISERROR(VLOOKUP(B1171,Оп17_BYN→USD!$C$3:$C$19,1,0)),"Нет","Да")</f>
        <v>Нет</v>
      </c>
      <c r="D1171" s="54">
        <f t="shared" si="36"/>
        <v>365</v>
      </c>
      <c r="E1171" s="55">
        <f>('Все выпуски'!$D$4*'Все выпуски'!$D$8)*((VLOOKUP(IF(C1171="Нет",VLOOKUP(A1171,Оп17_BYN→USD!$A$2:$C$19,3,0),VLOOKUP((A1171-1),Оп17_BYN→USD!$A$2:$C$19,3,0)),$B$2:$G$1505,5,0)-VLOOKUP(B1171,$B$2:$G$1505,5,0))/365+(VLOOKUP(IF(C1171="Нет",VLOOKUP(A1171,Оп17_BYN→USD!$A$2:$C$19,3,0),VLOOKUP((A1171-1),Оп17_BYN→USD!$A$2:$C$19,3,0)),$B$2:$G$1505,6,0)-VLOOKUP(B1171,$B$2:$G$1505,6,0))/366)</f>
        <v>1.4207344738928582</v>
      </c>
      <c r="F1171" s="54">
        <f>COUNTIF(D1172:$D$1505,365)</f>
        <v>334</v>
      </c>
      <c r="G1171" s="54">
        <f>COUNTIF(D1172:$D$1505,366)</f>
        <v>0</v>
      </c>
      <c r="H1171" s="50"/>
    </row>
    <row r="1172" spans="1:8" x14ac:dyDescent="0.25">
      <c r="A1172" s="54">
        <f>COUNTIF($C$3:C1172,"Да")</f>
        <v>13</v>
      </c>
      <c r="B1172" s="53">
        <f t="shared" si="37"/>
        <v>46273</v>
      </c>
      <c r="C1172" s="53" t="str">
        <f>IF(ISERROR(VLOOKUP(B1172,Оп17_BYN→USD!$C$3:$C$19,1,0)),"Нет","Да")</f>
        <v>Нет</v>
      </c>
      <c r="D1172" s="54">
        <f t="shared" si="36"/>
        <v>365</v>
      </c>
      <c r="E1172" s="55">
        <f>('Все выпуски'!$D$4*'Все выпуски'!$D$8)*((VLOOKUP(IF(C1172="Нет",VLOOKUP(A1172,Оп17_BYN→USD!$A$2:$C$19,3,0),VLOOKUP((A1172-1),Оп17_BYN→USD!$A$2:$C$19,3,0)),$B$2:$G$1505,5,0)-VLOOKUP(B1172,$B$2:$G$1505,5,0))/365+(VLOOKUP(IF(C1172="Нет",VLOOKUP(A1172,Оп17_BYN→USD!$A$2:$C$19,3,0),VLOOKUP((A1172-1),Оп17_BYN→USD!$A$2:$C$19,3,0)),$B$2:$G$1505,6,0)-VLOOKUP(B1172,$B$2:$G$1505,6,0))/366)</f>
        <v>1.4665646182119829</v>
      </c>
      <c r="F1172" s="54">
        <f>COUNTIF(D1173:$D$1505,365)</f>
        <v>333</v>
      </c>
      <c r="G1172" s="54">
        <f>COUNTIF(D1173:$D$1505,366)</f>
        <v>0</v>
      </c>
      <c r="H1172" s="50"/>
    </row>
    <row r="1173" spans="1:8" x14ac:dyDescent="0.25">
      <c r="A1173" s="54">
        <f>COUNTIF($C$3:C1173,"Да")</f>
        <v>13</v>
      </c>
      <c r="B1173" s="53">
        <f t="shared" si="37"/>
        <v>46274</v>
      </c>
      <c r="C1173" s="53" t="str">
        <f>IF(ISERROR(VLOOKUP(B1173,Оп17_BYN→USD!$C$3:$C$19,1,0)),"Нет","Да")</f>
        <v>Нет</v>
      </c>
      <c r="D1173" s="54">
        <f t="shared" si="36"/>
        <v>365</v>
      </c>
      <c r="E1173" s="55">
        <f>('Все выпуски'!$D$4*'Все выпуски'!$D$8)*((VLOOKUP(IF(C1173="Нет",VLOOKUP(A1173,Оп17_BYN→USD!$A$2:$C$19,3,0),VLOOKUP((A1173-1),Оп17_BYN→USD!$A$2:$C$19,3,0)),$B$2:$G$1505,5,0)-VLOOKUP(B1173,$B$2:$G$1505,5,0))/365+(VLOOKUP(IF(C1173="Нет",VLOOKUP(A1173,Оп17_BYN→USD!$A$2:$C$19,3,0),VLOOKUP((A1173-1),Оп17_BYN→USD!$A$2:$C$19,3,0)),$B$2:$G$1505,6,0)-VLOOKUP(B1173,$B$2:$G$1505,6,0))/366)</f>
        <v>1.5123947625311074</v>
      </c>
      <c r="F1173" s="54">
        <f>COUNTIF(D1174:$D$1505,365)</f>
        <v>332</v>
      </c>
      <c r="G1173" s="54">
        <f>COUNTIF(D1174:$D$1505,366)</f>
        <v>0</v>
      </c>
      <c r="H1173" s="50"/>
    </row>
    <row r="1174" spans="1:8" x14ac:dyDescent="0.25">
      <c r="A1174" s="54">
        <f>COUNTIF($C$3:C1174,"Да")</f>
        <v>13</v>
      </c>
      <c r="B1174" s="53">
        <f t="shared" si="37"/>
        <v>46275</v>
      </c>
      <c r="C1174" s="53" t="str">
        <f>IF(ISERROR(VLOOKUP(B1174,Оп17_BYN→USD!$C$3:$C$19,1,0)),"Нет","Да")</f>
        <v>Нет</v>
      </c>
      <c r="D1174" s="54">
        <f t="shared" si="36"/>
        <v>365</v>
      </c>
      <c r="E1174" s="55">
        <f>('Все выпуски'!$D$4*'Все выпуски'!$D$8)*((VLOOKUP(IF(C1174="Нет",VLOOKUP(A1174,Оп17_BYN→USD!$A$2:$C$19,3,0),VLOOKUP((A1174-1),Оп17_BYN→USD!$A$2:$C$19,3,0)),$B$2:$G$1505,5,0)-VLOOKUP(B1174,$B$2:$G$1505,5,0))/365+(VLOOKUP(IF(C1174="Нет",VLOOKUP(A1174,Оп17_BYN→USD!$A$2:$C$19,3,0),VLOOKUP((A1174-1),Оп17_BYN→USD!$A$2:$C$19,3,0)),$B$2:$G$1505,6,0)-VLOOKUP(B1174,$B$2:$G$1505,6,0))/366)</f>
        <v>1.5582249068502319</v>
      </c>
      <c r="F1174" s="54">
        <f>COUNTIF(D1175:$D$1505,365)</f>
        <v>331</v>
      </c>
      <c r="G1174" s="54">
        <f>COUNTIF(D1175:$D$1505,366)</f>
        <v>0</v>
      </c>
      <c r="H1174" s="50"/>
    </row>
    <row r="1175" spans="1:8" x14ac:dyDescent="0.25">
      <c r="A1175" s="54">
        <f>COUNTIF($C$3:C1175,"Да")</f>
        <v>13</v>
      </c>
      <c r="B1175" s="53">
        <f t="shared" si="37"/>
        <v>46276</v>
      </c>
      <c r="C1175" s="53" t="str">
        <f>IF(ISERROR(VLOOKUP(B1175,Оп17_BYN→USD!$C$3:$C$19,1,0)),"Нет","Да")</f>
        <v>Нет</v>
      </c>
      <c r="D1175" s="54">
        <f t="shared" si="36"/>
        <v>365</v>
      </c>
      <c r="E1175" s="55">
        <f>('Все выпуски'!$D$4*'Все выпуски'!$D$8)*((VLOOKUP(IF(C1175="Нет",VLOOKUP(A1175,Оп17_BYN→USD!$A$2:$C$19,3,0),VLOOKUP((A1175-1),Оп17_BYN→USD!$A$2:$C$19,3,0)),$B$2:$G$1505,5,0)-VLOOKUP(B1175,$B$2:$G$1505,5,0))/365+(VLOOKUP(IF(C1175="Нет",VLOOKUP(A1175,Оп17_BYN→USD!$A$2:$C$19,3,0),VLOOKUP((A1175-1),Оп17_BYN→USD!$A$2:$C$19,3,0)),$B$2:$G$1505,6,0)-VLOOKUP(B1175,$B$2:$G$1505,6,0))/366)</f>
        <v>1.6040550511693561</v>
      </c>
      <c r="F1175" s="54">
        <f>COUNTIF(D1176:$D$1505,365)</f>
        <v>330</v>
      </c>
      <c r="G1175" s="54">
        <f>COUNTIF(D1176:$D$1505,366)</f>
        <v>0</v>
      </c>
      <c r="H1175" s="50"/>
    </row>
    <row r="1176" spans="1:8" x14ac:dyDescent="0.25">
      <c r="A1176" s="54">
        <f>COUNTIF($C$3:C1176,"Да")</f>
        <v>13</v>
      </c>
      <c r="B1176" s="53">
        <f t="shared" si="37"/>
        <v>46277</v>
      </c>
      <c r="C1176" s="53" t="str">
        <f>IF(ISERROR(VLOOKUP(B1176,Оп17_BYN→USD!$C$3:$C$19,1,0)),"Нет","Да")</f>
        <v>Нет</v>
      </c>
      <c r="D1176" s="54">
        <f t="shared" si="36"/>
        <v>365</v>
      </c>
      <c r="E1176" s="55">
        <f>('Все выпуски'!$D$4*'Все выпуски'!$D$8)*((VLOOKUP(IF(C1176="Нет",VLOOKUP(A1176,Оп17_BYN→USD!$A$2:$C$19,3,0),VLOOKUP((A1176-1),Оп17_BYN→USD!$A$2:$C$19,3,0)),$B$2:$G$1505,5,0)-VLOOKUP(B1176,$B$2:$G$1505,5,0))/365+(VLOOKUP(IF(C1176="Нет",VLOOKUP(A1176,Оп17_BYN→USD!$A$2:$C$19,3,0),VLOOKUP((A1176-1),Оп17_BYN→USD!$A$2:$C$19,3,0)),$B$2:$G$1505,6,0)-VLOOKUP(B1176,$B$2:$G$1505,6,0))/366)</f>
        <v>1.6498851954884806</v>
      </c>
      <c r="F1176" s="54">
        <f>COUNTIF(D1177:$D$1505,365)</f>
        <v>329</v>
      </c>
      <c r="G1176" s="54">
        <f>COUNTIF(D1177:$D$1505,366)</f>
        <v>0</v>
      </c>
      <c r="H1176" s="50"/>
    </row>
    <row r="1177" spans="1:8" x14ac:dyDescent="0.25">
      <c r="A1177" s="54">
        <f>COUNTIF($C$3:C1177,"Да")</f>
        <v>13</v>
      </c>
      <c r="B1177" s="53">
        <f t="shared" si="37"/>
        <v>46278</v>
      </c>
      <c r="C1177" s="53" t="str">
        <f>IF(ISERROR(VLOOKUP(B1177,Оп17_BYN→USD!$C$3:$C$19,1,0)),"Нет","Да")</f>
        <v>Нет</v>
      </c>
      <c r="D1177" s="54">
        <f t="shared" si="36"/>
        <v>365</v>
      </c>
      <c r="E1177" s="55">
        <f>('Все выпуски'!$D$4*'Все выпуски'!$D$8)*((VLOOKUP(IF(C1177="Нет",VLOOKUP(A1177,Оп17_BYN→USD!$A$2:$C$19,3,0),VLOOKUP((A1177-1),Оп17_BYN→USD!$A$2:$C$19,3,0)),$B$2:$G$1505,5,0)-VLOOKUP(B1177,$B$2:$G$1505,5,0))/365+(VLOOKUP(IF(C1177="Нет",VLOOKUP(A1177,Оп17_BYN→USD!$A$2:$C$19,3,0),VLOOKUP((A1177-1),Оп17_BYN→USD!$A$2:$C$19,3,0)),$B$2:$G$1505,6,0)-VLOOKUP(B1177,$B$2:$G$1505,6,0))/366)</f>
        <v>1.695715339807605</v>
      </c>
      <c r="F1177" s="54">
        <f>COUNTIF(D1178:$D$1505,365)</f>
        <v>328</v>
      </c>
      <c r="G1177" s="54">
        <f>COUNTIF(D1178:$D$1505,366)</f>
        <v>0</v>
      </c>
      <c r="H1177" s="50"/>
    </row>
    <row r="1178" spans="1:8" x14ac:dyDescent="0.25">
      <c r="A1178" s="54">
        <f>COUNTIF($C$3:C1178,"Да")</f>
        <v>13</v>
      </c>
      <c r="B1178" s="53">
        <f t="shared" si="37"/>
        <v>46279</v>
      </c>
      <c r="C1178" s="53" t="str">
        <f>IF(ISERROR(VLOOKUP(B1178,Оп17_BYN→USD!$C$3:$C$19,1,0)),"Нет","Да")</f>
        <v>Нет</v>
      </c>
      <c r="D1178" s="54">
        <f t="shared" si="36"/>
        <v>365</v>
      </c>
      <c r="E1178" s="55">
        <f>('Все выпуски'!$D$4*'Все выпуски'!$D$8)*((VLOOKUP(IF(C1178="Нет",VLOOKUP(A1178,Оп17_BYN→USD!$A$2:$C$19,3,0),VLOOKUP((A1178-1),Оп17_BYN→USD!$A$2:$C$19,3,0)),$B$2:$G$1505,5,0)-VLOOKUP(B1178,$B$2:$G$1505,5,0))/365+(VLOOKUP(IF(C1178="Нет",VLOOKUP(A1178,Оп17_BYN→USD!$A$2:$C$19,3,0),VLOOKUP((A1178-1),Оп17_BYN→USD!$A$2:$C$19,3,0)),$B$2:$G$1505,6,0)-VLOOKUP(B1178,$B$2:$G$1505,6,0))/366)</f>
        <v>1.7415454841267297</v>
      </c>
      <c r="F1178" s="54">
        <f>COUNTIF(D1179:$D$1505,365)</f>
        <v>327</v>
      </c>
      <c r="G1178" s="54">
        <f>COUNTIF(D1179:$D$1505,366)</f>
        <v>0</v>
      </c>
      <c r="H1178" s="50"/>
    </row>
    <row r="1179" spans="1:8" x14ac:dyDescent="0.25">
      <c r="A1179" s="54">
        <f>COUNTIF($C$3:C1179,"Да")</f>
        <v>13</v>
      </c>
      <c r="B1179" s="53">
        <f t="shared" si="37"/>
        <v>46280</v>
      </c>
      <c r="C1179" s="53" t="str">
        <f>IF(ISERROR(VLOOKUP(B1179,Оп17_BYN→USD!$C$3:$C$19,1,0)),"Нет","Да")</f>
        <v>Нет</v>
      </c>
      <c r="D1179" s="54">
        <f t="shared" si="36"/>
        <v>365</v>
      </c>
      <c r="E1179" s="55">
        <f>('Все выпуски'!$D$4*'Все выпуски'!$D$8)*((VLOOKUP(IF(C1179="Нет",VLOOKUP(A1179,Оп17_BYN→USD!$A$2:$C$19,3,0),VLOOKUP((A1179-1),Оп17_BYN→USD!$A$2:$C$19,3,0)),$B$2:$G$1505,5,0)-VLOOKUP(B1179,$B$2:$G$1505,5,0))/365+(VLOOKUP(IF(C1179="Нет",VLOOKUP(A1179,Оп17_BYN→USD!$A$2:$C$19,3,0),VLOOKUP((A1179-1),Оп17_BYN→USD!$A$2:$C$19,3,0)),$B$2:$G$1505,6,0)-VLOOKUP(B1179,$B$2:$G$1505,6,0))/366)</f>
        <v>1.7873756284458542</v>
      </c>
      <c r="F1179" s="54">
        <f>COUNTIF(D1180:$D$1505,365)</f>
        <v>326</v>
      </c>
      <c r="G1179" s="54">
        <f>COUNTIF(D1180:$D$1505,366)</f>
        <v>0</v>
      </c>
      <c r="H1179" s="50"/>
    </row>
    <row r="1180" spans="1:8" x14ac:dyDescent="0.25">
      <c r="A1180" s="54">
        <f>COUNTIF($C$3:C1180,"Да")</f>
        <v>13</v>
      </c>
      <c r="B1180" s="53">
        <f t="shared" si="37"/>
        <v>46281</v>
      </c>
      <c r="C1180" s="53" t="str">
        <f>IF(ISERROR(VLOOKUP(B1180,Оп17_BYN→USD!$C$3:$C$19,1,0)),"Нет","Да")</f>
        <v>Нет</v>
      </c>
      <c r="D1180" s="54">
        <f t="shared" si="36"/>
        <v>365</v>
      </c>
      <c r="E1180" s="55">
        <f>('Все выпуски'!$D$4*'Все выпуски'!$D$8)*((VLOOKUP(IF(C1180="Нет",VLOOKUP(A1180,Оп17_BYN→USD!$A$2:$C$19,3,0),VLOOKUP((A1180-1),Оп17_BYN→USD!$A$2:$C$19,3,0)),$B$2:$G$1505,5,0)-VLOOKUP(B1180,$B$2:$G$1505,5,0))/365+(VLOOKUP(IF(C1180="Нет",VLOOKUP(A1180,Оп17_BYN→USD!$A$2:$C$19,3,0),VLOOKUP((A1180-1),Оп17_BYN→USD!$A$2:$C$19,3,0)),$B$2:$G$1505,6,0)-VLOOKUP(B1180,$B$2:$G$1505,6,0))/366)</f>
        <v>1.8332057727649784</v>
      </c>
      <c r="F1180" s="54">
        <f>COUNTIF(D1181:$D$1505,365)</f>
        <v>325</v>
      </c>
      <c r="G1180" s="54">
        <f>COUNTIF(D1181:$D$1505,366)</f>
        <v>0</v>
      </c>
      <c r="H1180" s="50"/>
    </row>
    <row r="1181" spans="1:8" x14ac:dyDescent="0.25">
      <c r="A1181" s="54">
        <f>COUNTIF($C$3:C1181,"Да")</f>
        <v>13</v>
      </c>
      <c r="B1181" s="53">
        <f t="shared" si="37"/>
        <v>46282</v>
      </c>
      <c r="C1181" s="53" t="str">
        <f>IF(ISERROR(VLOOKUP(B1181,Оп17_BYN→USD!$C$3:$C$19,1,0)),"Нет","Да")</f>
        <v>Нет</v>
      </c>
      <c r="D1181" s="54">
        <f t="shared" si="36"/>
        <v>365</v>
      </c>
      <c r="E1181" s="55">
        <f>('Все выпуски'!$D$4*'Все выпуски'!$D$8)*((VLOOKUP(IF(C1181="Нет",VLOOKUP(A1181,Оп17_BYN→USD!$A$2:$C$19,3,0),VLOOKUP((A1181-1),Оп17_BYN→USD!$A$2:$C$19,3,0)),$B$2:$G$1505,5,0)-VLOOKUP(B1181,$B$2:$G$1505,5,0))/365+(VLOOKUP(IF(C1181="Нет",VLOOKUP(A1181,Оп17_BYN→USD!$A$2:$C$19,3,0),VLOOKUP((A1181-1),Оп17_BYN→USD!$A$2:$C$19,3,0)),$B$2:$G$1505,6,0)-VLOOKUP(B1181,$B$2:$G$1505,6,0))/366)</f>
        <v>1.8790359170841029</v>
      </c>
      <c r="F1181" s="54">
        <f>COUNTIF(D1182:$D$1505,365)</f>
        <v>324</v>
      </c>
      <c r="G1181" s="54">
        <f>COUNTIF(D1182:$D$1505,366)</f>
        <v>0</v>
      </c>
      <c r="H1181" s="50"/>
    </row>
    <row r="1182" spans="1:8" x14ac:dyDescent="0.25">
      <c r="A1182" s="54">
        <f>COUNTIF($C$3:C1182,"Да")</f>
        <v>13</v>
      </c>
      <c r="B1182" s="53">
        <f t="shared" si="37"/>
        <v>46283</v>
      </c>
      <c r="C1182" s="53" t="str">
        <f>IF(ISERROR(VLOOKUP(B1182,Оп17_BYN→USD!$C$3:$C$19,1,0)),"Нет","Да")</f>
        <v>Нет</v>
      </c>
      <c r="D1182" s="54">
        <f t="shared" si="36"/>
        <v>365</v>
      </c>
      <c r="E1182" s="55">
        <f>('Все выпуски'!$D$4*'Все выпуски'!$D$8)*((VLOOKUP(IF(C1182="Нет",VLOOKUP(A1182,Оп17_BYN→USD!$A$2:$C$19,3,0),VLOOKUP((A1182-1),Оп17_BYN→USD!$A$2:$C$19,3,0)),$B$2:$G$1505,5,0)-VLOOKUP(B1182,$B$2:$G$1505,5,0))/365+(VLOOKUP(IF(C1182="Нет",VLOOKUP(A1182,Оп17_BYN→USD!$A$2:$C$19,3,0),VLOOKUP((A1182-1),Оп17_BYN→USD!$A$2:$C$19,3,0)),$B$2:$G$1505,6,0)-VLOOKUP(B1182,$B$2:$G$1505,6,0))/366)</f>
        <v>1.9248660614032274</v>
      </c>
      <c r="F1182" s="54">
        <f>COUNTIF(D1183:$D$1505,365)</f>
        <v>323</v>
      </c>
      <c r="G1182" s="54">
        <f>COUNTIF(D1183:$D$1505,366)</f>
        <v>0</v>
      </c>
      <c r="H1182" s="50"/>
    </row>
    <row r="1183" spans="1:8" x14ac:dyDescent="0.25">
      <c r="A1183" s="54">
        <f>COUNTIF($C$3:C1183,"Да")</f>
        <v>13</v>
      </c>
      <c r="B1183" s="53">
        <f t="shared" si="37"/>
        <v>46284</v>
      </c>
      <c r="C1183" s="53" t="str">
        <f>IF(ISERROR(VLOOKUP(B1183,Оп17_BYN→USD!$C$3:$C$19,1,0)),"Нет","Да")</f>
        <v>Нет</v>
      </c>
      <c r="D1183" s="54">
        <f t="shared" si="36"/>
        <v>365</v>
      </c>
      <c r="E1183" s="55">
        <f>('Все выпуски'!$D$4*'Все выпуски'!$D$8)*((VLOOKUP(IF(C1183="Нет",VLOOKUP(A1183,Оп17_BYN→USD!$A$2:$C$19,3,0),VLOOKUP((A1183-1),Оп17_BYN→USD!$A$2:$C$19,3,0)),$B$2:$G$1505,5,0)-VLOOKUP(B1183,$B$2:$G$1505,5,0))/365+(VLOOKUP(IF(C1183="Нет",VLOOKUP(A1183,Оп17_BYN→USD!$A$2:$C$19,3,0),VLOOKUP((A1183-1),Оп17_BYN→USD!$A$2:$C$19,3,0)),$B$2:$G$1505,6,0)-VLOOKUP(B1183,$B$2:$G$1505,6,0))/366)</f>
        <v>1.970696205722352</v>
      </c>
      <c r="F1183" s="54">
        <f>COUNTIF(D1184:$D$1505,365)</f>
        <v>322</v>
      </c>
      <c r="G1183" s="54">
        <f>COUNTIF(D1184:$D$1505,366)</f>
        <v>0</v>
      </c>
      <c r="H1183" s="50"/>
    </row>
    <row r="1184" spans="1:8" x14ac:dyDescent="0.25">
      <c r="A1184" s="54">
        <f>COUNTIF($C$3:C1184,"Да")</f>
        <v>13</v>
      </c>
      <c r="B1184" s="53">
        <f t="shared" si="37"/>
        <v>46285</v>
      </c>
      <c r="C1184" s="53" t="str">
        <f>IF(ISERROR(VLOOKUP(B1184,Оп17_BYN→USD!$C$3:$C$19,1,0)),"Нет","Да")</f>
        <v>Нет</v>
      </c>
      <c r="D1184" s="54">
        <f t="shared" si="36"/>
        <v>365</v>
      </c>
      <c r="E1184" s="55">
        <f>('Все выпуски'!$D$4*'Все выпуски'!$D$8)*((VLOOKUP(IF(C1184="Нет",VLOOKUP(A1184,Оп17_BYN→USD!$A$2:$C$19,3,0),VLOOKUP((A1184-1),Оп17_BYN→USD!$A$2:$C$19,3,0)),$B$2:$G$1505,5,0)-VLOOKUP(B1184,$B$2:$G$1505,5,0))/365+(VLOOKUP(IF(C1184="Нет",VLOOKUP(A1184,Оп17_BYN→USD!$A$2:$C$19,3,0),VLOOKUP((A1184-1),Оп17_BYN→USD!$A$2:$C$19,3,0)),$B$2:$G$1505,6,0)-VLOOKUP(B1184,$B$2:$G$1505,6,0))/366)</f>
        <v>2.0165263500414765</v>
      </c>
      <c r="F1184" s="54">
        <f>COUNTIF(D1185:$D$1505,365)</f>
        <v>321</v>
      </c>
      <c r="G1184" s="54">
        <f>COUNTIF(D1185:$D$1505,366)</f>
        <v>0</v>
      </c>
      <c r="H1184" s="50"/>
    </row>
    <row r="1185" spans="1:8" x14ac:dyDescent="0.25">
      <c r="A1185" s="54">
        <f>COUNTIF($C$3:C1185,"Да")</f>
        <v>13</v>
      </c>
      <c r="B1185" s="53">
        <f t="shared" si="37"/>
        <v>46286</v>
      </c>
      <c r="C1185" s="53" t="str">
        <f>IF(ISERROR(VLOOKUP(B1185,Оп17_BYN→USD!$C$3:$C$19,1,0)),"Нет","Да")</f>
        <v>Нет</v>
      </c>
      <c r="D1185" s="54">
        <f t="shared" si="36"/>
        <v>365</v>
      </c>
      <c r="E1185" s="55">
        <f>('Все выпуски'!$D$4*'Все выпуски'!$D$8)*((VLOOKUP(IF(C1185="Нет",VLOOKUP(A1185,Оп17_BYN→USD!$A$2:$C$19,3,0),VLOOKUP((A1185-1),Оп17_BYN→USD!$A$2:$C$19,3,0)),$B$2:$G$1505,5,0)-VLOOKUP(B1185,$B$2:$G$1505,5,0))/365+(VLOOKUP(IF(C1185="Нет",VLOOKUP(A1185,Оп17_BYN→USD!$A$2:$C$19,3,0),VLOOKUP((A1185-1),Оп17_BYN→USD!$A$2:$C$19,3,0)),$B$2:$G$1505,6,0)-VLOOKUP(B1185,$B$2:$G$1505,6,0))/366)</f>
        <v>2.0623564943606008</v>
      </c>
      <c r="F1185" s="54">
        <f>COUNTIF(D1186:$D$1505,365)</f>
        <v>320</v>
      </c>
      <c r="G1185" s="54">
        <f>COUNTIF(D1186:$D$1505,366)</f>
        <v>0</v>
      </c>
      <c r="H1185" s="50"/>
    </row>
    <row r="1186" spans="1:8" x14ac:dyDescent="0.25">
      <c r="A1186" s="54">
        <f>COUNTIF($C$3:C1186,"Да")</f>
        <v>13</v>
      </c>
      <c r="B1186" s="53">
        <f t="shared" si="37"/>
        <v>46287</v>
      </c>
      <c r="C1186" s="53" t="str">
        <f>IF(ISERROR(VLOOKUP(B1186,Оп17_BYN→USD!$C$3:$C$19,1,0)),"Нет","Да")</f>
        <v>Нет</v>
      </c>
      <c r="D1186" s="54">
        <f t="shared" si="36"/>
        <v>365</v>
      </c>
      <c r="E1186" s="55">
        <f>('Все выпуски'!$D$4*'Все выпуски'!$D$8)*((VLOOKUP(IF(C1186="Нет",VLOOKUP(A1186,Оп17_BYN→USD!$A$2:$C$19,3,0),VLOOKUP((A1186-1),Оп17_BYN→USD!$A$2:$C$19,3,0)),$B$2:$G$1505,5,0)-VLOOKUP(B1186,$B$2:$G$1505,5,0))/365+(VLOOKUP(IF(C1186="Нет",VLOOKUP(A1186,Оп17_BYN→USD!$A$2:$C$19,3,0),VLOOKUP((A1186-1),Оп17_BYN→USD!$A$2:$C$19,3,0)),$B$2:$G$1505,6,0)-VLOOKUP(B1186,$B$2:$G$1505,6,0))/366)</f>
        <v>2.1081866386797254</v>
      </c>
      <c r="F1186" s="54">
        <f>COUNTIF(D1187:$D$1505,365)</f>
        <v>319</v>
      </c>
      <c r="G1186" s="54">
        <f>COUNTIF(D1187:$D$1505,366)</f>
        <v>0</v>
      </c>
      <c r="H1186" s="50"/>
    </row>
    <row r="1187" spans="1:8" x14ac:dyDescent="0.25">
      <c r="A1187" s="54">
        <f>COUNTIF($C$3:C1187,"Да")</f>
        <v>13</v>
      </c>
      <c r="B1187" s="53">
        <f t="shared" si="37"/>
        <v>46288</v>
      </c>
      <c r="C1187" s="53" t="str">
        <f>IF(ISERROR(VLOOKUP(B1187,Оп17_BYN→USD!$C$3:$C$19,1,0)),"Нет","Да")</f>
        <v>Нет</v>
      </c>
      <c r="D1187" s="54">
        <f t="shared" si="36"/>
        <v>365</v>
      </c>
      <c r="E1187" s="55">
        <f>('Все выпуски'!$D$4*'Все выпуски'!$D$8)*((VLOOKUP(IF(C1187="Нет",VLOOKUP(A1187,Оп17_BYN→USD!$A$2:$C$19,3,0),VLOOKUP((A1187-1),Оп17_BYN→USD!$A$2:$C$19,3,0)),$B$2:$G$1505,5,0)-VLOOKUP(B1187,$B$2:$G$1505,5,0))/365+(VLOOKUP(IF(C1187="Нет",VLOOKUP(A1187,Оп17_BYN→USD!$A$2:$C$19,3,0),VLOOKUP((A1187-1),Оп17_BYN→USD!$A$2:$C$19,3,0)),$B$2:$G$1505,6,0)-VLOOKUP(B1187,$B$2:$G$1505,6,0))/366)</f>
        <v>2.1540167829988497</v>
      </c>
      <c r="F1187" s="54">
        <f>COUNTIF(D1188:$D$1505,365)</f>
        <v>318</v>
      </c>
      <c r="G1187" s="54">
        <f>COUNTIF(D1188:$D$1505,366)</f>
        <v>0</v>
      </c>
      <c r="H1187" s="50"/>
    </row>
    <row r="1188" spans="1:8" x14ac:dyDescent="0.25">
      <c r="A1188" s="54">
        <f>COUNTIF($C$3:C1188,"Да")</f>
        <v>13</v>
      </c>
      <c r="B1188" s="53">
        <f t="shared" si="37"/>
        <v>46289</v>
      </c>
      <c r="C1188" s="53" t="str">
        <f>IF(ISERROR(VLOOKUP(B1188,Оп17_BYN→USD!$C$3:$C$19,1,0)),"Нет","Да")</f>
        <v>Нет</v>
      </c>
      <c r="D1188" s="54">
        <f t="shared" si="36"/>
        <v>365</v>
      </c>
      <c r="E1188" s="55">
        <f>('Все выпуски'!$D$4*'Все выпуски'!$D$8)*((VLOOKUP(IF(C1188="Нет",VLOOKUP(A1188,Оп17_BYN→USD!$A$2:$C$19,3,0),VLOOKUP((A1188-1),Оп17_BYN→USD!$A$2:$C$19,3,0)),$B$2:$G$1505,5,0)-VLOOKUP(B1188,$B$2:$G$1505,5,0))/365+(VLOOKUP(IF(C1188="Нет",VLOOKUP(A1188,Оп17_BYN→USD!$A$2:$C$19,3,0),VLOOKUP((A1188-1),Оп17_BYN→USD!$A$2:$C$19,3,0)),$B$2:$G$1505,6,0)-VLOOKUP(B1188,$B$2:$G$1505,6,0))/366)</f>
        <v>2.1998469273179739</v>
      </c>
      <c r="F1188" s="54">
        <f>COUNTIF(D1189:$D$1505,365)</f>
        <v>317</v>
      </c>
      <c r="G1188" s="54">
        <f>COUNTIF(D1189:$D$1505,366)</f>
        <v>0</v>
      </c>
      <c r="H1188" s="50"/>
    </row>
    <row r="1189" spans="1:8" x14ac:dyDescent="0.25">
      <c r="A1189" s="54">
        <f>COUNTIF($C$3:C1189,"Да")</f>
        <v>13</v>
      </c>
      <c r="B1189" s="53">
        <f t="shared" si="37"/>
        <v>46290</v>
      </c>
      <c r="C1189" s="53" t="str">
        <f>IF(ISERROR(VLOOKUP(B1189,Оп17_BYN→USD!$C$3:$C$19,1,0)),"Нет","Да")</f>
        <v>Нет</v>
      </c>
      <c r="D1189" s="54">
        <f t="shared" si="36"/>
        <v>365</v>
      </c>
      <c r="E1189" s="55">
        <f>('Все выпуски'!$D$4*'Все выпуски'!$D$8)*((VLOOKUP(IF(C1189="Нет",VLOOKUP(A1189,Оп17_BYN→USD!$A$2:$C$19,3,0),VLOOKUP((A1189-1),Оп17_BYN→USD!$A$2:$C$19,3,0)),$B$2:$G$1505,5,0)-VLOOKUP(B1189,$B$2:$G$1505,5,0))/365+(VLOOKUP(IF(C1189="Нет",VLOOKUP(A1189,Оп17_BYN→USD!$A$2:$C$19,3,0),VLOOKUP((A1189-1),Оп17_BYN→USD!$A$2:$C$19,3,0)),$B$2:$G$1505,6,0)-VLOOKUP(B1189,$B$2:$G$1505,6,0))/366)</f>
        <v>2.2456770716370986</v>
      </c>
      <c r="F1189" s="54">
        <f>COUNTIF(D1190:$D$1505,365)</f>
        <v>316</v>
      </c>
      <c r="G1189" s="54">
        <f>COUNTIF(D1190:$D$1505,366)</f>
        <v>0</v>
      </c>
      <c r="H1189" s="50"/>
    </row>
    <row r="1190" spans="1:8" x14ac:dyDescent="0.25">
      <c r="A1190" s="54">
        <f>COUNTIF($C$3:C1190,"Да")</f>
        <v>13</v>
      </c>
      <c r="B1190" s="53">
        <f t="shared" si="37"/>
        <v>46291</v>
      </c>
      <c r="C1190" s="53" t="str">
        <f>IF(ISERROR(VLOOKUP(B1190,Оп17_BYN→USD!$C$3:$C$19,1,0)),"Нет","Да")</f>
        <v>Нет</v>
      </c>
      <c r="D1190" s="54">
        <f t="shared" si="36"/>
        <v>365</v>
      </c>
      <c r="E1190" s="55">
        <f>('Все выпуски'!$D$4*'Все выпуски'!$D$8)*((VLOOKUP(IF(C1190="Нет",VLOOKUP(A1190,Оп17_BYN→USD!$A$2:$C$19,3,0),VLOOKUP((A1190-1),Оп17_BYN→USD!$A$2:$C$19,3,0)),$B$2:$G$1505,5,0)-VLOOKUP(B1190,$B$2:$G$1505,5,0))/365+(VLOOKUP(IF(C1190="Нет",VLOOKUP(A1190,Оп17_BYN→USD!$A$2:$C$19,3,0),VLOOKUP((A1190-1),Оп17_BYN→USD!$A$2:$C$19,3,0)),$B$2:$G$1505,6,0)-VLOOKUP(B1190,$B$2:$G$1505,6,0))/366)</f>
        <v>2.2915072159562229</v>
      </c>
      <c r="F1190" s="54">
        <f>COUNTIF(D1191:$D$1505,365)</f>
        <v>315</v>
      </c>
      <c r="G1190" s="54">
        <f>COUNTIF(D1191:$D$1505,366)</f>
        <v>0</v>
      </c>
      <c r="H1190" s="50"/>
    </row>
    <row r="1191" spans="1:8" x14ac:dyDescent="0.25">
      <c r="A1191" s="54">
        <f>COUNTIF($C$3:C1191,"Да")</f>
        <v>13</v>
      </c>
      <c r="B1191" s="53">
        <f t="shared" si="37"/>
        <v>46292</v>
      </c>
      <c r="C1191" s="53" t="str">
        <f>IF(ISERROR(VLOOKUP(B1191,Оп17_BYN→USD!$C$3:$C$19,1,0)),"Нет","Да")</f>
        <v>Нет</v>
      </c>
      <c r="D1191" s="54">
        <f t="shared" si="36"/>
        <v>365</v>
      </c>
      <c r="E1191" s="55">
        <f>('Все выпуски'!$D$4*'Все выпуски'!$D$8)*((VLOOKUP(IF(C1191="Нет",VLOOKUP(A1191,Оп17_BYN→USD!$A$2:$C$19,3,0),VLOOKUP((A1191-1),Оп17_BYN→USD!$A$2:$C$19,3,0)),$B$2:$G$1505,5,0)-VLOOKUP(B1191,$B$2:$G$1505,5,0))/365+(VLOOKUP(IF(C1191="Нет",VLOOKUP(A1191,Оп17_BYN→USD!$A$2:$C$19,3,0),VLOOKUP((A1191-1),Оп17_BYN→USD!$A$2:$C$19,3,0)),$B$2:$G$1505,6,0)-VLOOKUP(B1191,$B$2:$G$1505,6,0))/366)</f>
        <v>2.3373373602753476</v>
      </c>
      <c r="F1191" s="54">
        <f>COUNTIF(D1192:$D$1505,365)</f>
        <v>314</v>
      </c>
      <c r="G1191" s="54">
        <f>COUNTIF(D1192:$D$1505,366)</f>
        <v>0</v>
      </c>
      <c r="H1191" s="50"/>
    </row>
    <row r="1192" spans="1:8" x14ac:dyDescent="0.25">
      <c r="A1192" s="54">
        <f>COUNTIF($C$3:C1192,"Да")</f>
        <v>13</v>
      </c>
      <c r="B1192" s="53">
        <f t="shared" si="37"/>
        <v>46293</v>
      </c>
      <c r="C1192" s="53" t="str">
        <f>IF(ISERROR(VLOOKUP(B1192,Оп17_BYN→USD!$C$3:$C$19,1,0)),"Нет","Да")</f>
        <v>Нет</v>
      </c>
      <c r="D1192" s="54">
        <f t="shared" si="36"/>
        <v>365</v>
      </c>
      <c r="E1192" s="55">
        <f>('Все выпуски'!$D$4*'Все выпуски'!$D$8)*((VLOOKUP(IF(C1192="Нет",VLOOKUP(A1192,Оп17_BYN→USD!$A$2:$C$19,3,0),VLOOKUP((A1192-1),Оп17_BYN→USD!$A$2:$C$19,3,0)),$B$2:$G$1505,5,0)-VLOOKUP(B1192,$B$2:$G$1505,5,0))/365+(VLOOKUP(IF(C1192="Нет",VLOOKUP(A1192,Оп17_BYN→USD!$A$2:$C$19,3,0),VLOOKUP((A1192-1),Оп17_BYN→USD!$A$2:$C$19,3,0)),$B$2:$G$1505,6,0)-VLOOKUP(B1192,$B$2:$G$1505,6,0))/366)</f>
        <v>2.3831675045944722</v>
      </c>
      <c r="F1192" s="54">
        <f>COUNTIF(D1193:$D$1505,365)</f>
        <v>313</v>
      </c>
      <c r="G1192" s="54">
        <f>COUNTIF(D1193:$D$1505,366)</f>
        <v>0</v>
      </c>
      <c r="H1192" s="50"/>
    </row>
    <row r="1193" spans="1:8" x14ac:dyDescent="0.25">
      <c r="A1193" s="54">
        <f>COUNTIF($C$3:C1193,"Да")</f>
        <v>13</v>
      </c>
      <c r="B1193" s="53">
        <f t="shared" si="37"/>
        <v>46294</v>
      </c>
      <c r="C1193" s="53" t="str">
        <f>IF(ISERROR(VLOOKUP(B1193,Оп17_BYN→USD!$C$3:$C$19,1,0)),"Нет","Да")</f>
        <v>Нет</v>
      </c>
      <c r="D1193" s="54">
        <f t="shared" si="36"/>
        <v>365</v>
      </c>
      <c r="E1193" s="55">
        <f>('Все выпуски'!$D$4*'Все выпуски'!$D$8)*((VLOOKUP(IF(C1193="Нет",VLOOKUP(A1193,Оп17_BYN→USD!$A$2:$C$19,3,0),VLOOKUP((A1193-1),Оп17_BYN→USD!$A$2:$C$19,3,0)),$B$2:$G$1505,5,0)-VLOOKUP(B1193,$B$2:$G$1505,5,0))/365+(VLOOKUP(IF(C1193="Нет",VLOOKUP(A1193,Оп17_BYN→USD!$A$2:$C$19,3,0),VLOOKUP((A1193-1),Оп17_BYN→USD!$A$2:$C$19,3,0)),$B$2:$G$1505,6,0)-VLOOKUP(B1193,$B$2:$G$1505,6,0))/366)</f>
        <v>2.4289976489135965</v>
      </c>
      <c r="F1193" s="54">
        <f>COUNTIF(D1194:$D$1505,365)</f>
        <v>312</v>
      </c>
      <c r="G1193" s="54">
        <f>COUNTIF(D1194:$D$1505,366)</f>
        <v>0</v>
      </c>
      <c r="H1193" s="50"/>
    </row>
    <row r="1194" spans="1:8" x14ac:dyDescent="0.25">
      <c r="A1194" s="54">
        <f>COUNTIF($C$3:C1194,"Да")</f>
        <v>13</v>
      </c>
      <c r="B1194" s="53">
        <f t="shared" si="37"/>
        <v>46295</v>
      </c>
      <c r="C1194" s="53" t="str">
        <f>IF(ISERROR(VLOOKUP(B1194,Оп17_BYN→USD!$C$3:$C$19,1,0)),"Нет","Да")</f>
        <v>Нет</v>
      </c>
      <c r="D1194" s="54">
        <f t="shared" si="36"/>
        <v>365</v>
      </c>
      <c r="E1194" s="55">
        <f>('Все выпуски'!$D$4*'Все выпуски'!$D$8)*((VLOOKUP(IF(C1194="Нет",VLOOKUP(A1194,Оп17_BYN→USD!$A$2:$C$19,3,0),VLOOKUP((A1194-1),Оп17_BYN→USD!$A$2:$C$19,3,0)),$B$2:$G$1505,5,0)-VLOOKUP(B1194,$B$2:$G$1505,5,0))/365+(VLOOKUP(IF(C1194="Нет",VLOOKUP(A1194,Оп17_BYN→USD!$A$2:$C$19,3,0),VLOOKUP((A1194-1),Оп17_BYN→USD!$A$2:$C$19,3,0)),$B$2:$G$1505,6,0)-VLOOKUP(B1194,$B$2:$G$1505,6,0))/366)</f>
        <v>2.4748277932327212</v>
      </c>
      <c r="F1194" s="54">
        <f>COUNTIF(D1195:$D$1505,365)</f>
        <v>311</v>
      </c>
      <c r="G1194" s="54">
        <f>COUNTIF(D1195:$D$1505,366)</f>
        <v>0</v>
      </c>
      <c r="H1194" s="50"/>
    </row>
    <row r="1195" spans="1:8" x14ac:dyDescent="0.25">
      <c r="A1195" s="54">
        <f>COUNTIF($C$3:C1195,"Да")</f>
        <v>13</v>
      </c>
      <c r="B1195" s="53">
        <f t="shared" si="37"/>
        <v>46296</v>
      </c>
      <c r="C1195" s="53" t="str">
        <f>IF(ISERROR(VLOOKUP(B1195,Оп17_BYN→USD!$C$3:$C$19,1,0)),"Нет","Да")</f>
        <v>Нет</v>
      </c>
      <c r="D1195" s="54">
        <f t="shared" si="36"/>
        <v>365</v>
      </c>
      <c r="E1195" s="55">
        <f>('Все выпуски'!$D$4*'Все выпуски'!$D$8)*((VLOOKUP(IF(C1195="Нет",VLOOKUP(A1195,Оп17_BYN→USD!$A$2:$C$19,3,0),VLOOKUP((A1195-1),Оп17_BYN→USD!$A$2:$C$19,3,0)),$B$2:$G$1505,5,0)-VLOOKUP(B1195,$B$2:$G$1505,5,0))/365+(VLOOKUP(IF(C1195="Нет",VLOOKUP(A1195,Оп17_BYN→USD!$A$2:$C$19,3,0),VLOOKUP((A1195-1),Оп17_BYN→USD!$A$2:$C$19,3,0)),$B$2:$G$1505,6,0)-VLOOKUP(B1195,$B$2:$G$1505,6,0))/366)</f>
        <v>2.5206579375518454</v>
      </c>
      <c r="F1195" s="54">
        <f>COUNTIF(D1196:$D$1505,365)</f>
        <v>310</v>
      </c>
      <c r="G1195" s="54">
        <f>COUNTIF(D1196:$D$1505,366)</f>
        <v>0</v>
      </c>
      <c r="H1195" s="50"/>
    </row>
    <row r="1196" spans="1:8" x14ac:dyDescent="0.25">
      <c r="A1196" s="54">
        <f>COUNTIF($C$3:C1196,"Да")</f>
        <v>13</v>
      </c>
      <c r="B1196" s="53">
        <f t="shared" si="37"/>
        <v>46297</v>
      </c>
      <c r="C1196" s="53" t="str">
        <f>IF(ISERROR(VLOOKUP(B1196,Оп17_BYN→USD!$C$3:$C$19,1,0)),"Нет","Да")</f>
        <v>Нет</v>
      </c>
      <c r="D1196" s="54">
        <f t="shared" si="36"/>
        <v>365</v>
      </c>
      <c r="E1196" s="55">
        <f>('Все выпуски'!$D$4*'Все выпуски'!$D$8)*((VLOOKUP(IF(C1196="Нет",VLOOKUP(A1196,Оп17_BYN→USD!$A$2:$C$19,3,0),VLOOKUP((A1196-1),Оп17_BYN→USD!$A$2:$C$19,3,0)),$B$2:$G$1505,5,0)-VLOOKUP(B1196,$B$2:$G$1505,5,0))/365+(VLOOKUP(IF(C1196="Нет",VLOOKUP(A1196,Оп17_BYN→USD!$A$2:$C$19,3,0),VLOOKUP((A1196-1),Оп17_BYN→USD!$A$2:$C$19,3,0)),$B$2:$G$1505,6,0)-VLOOKUP(B1196,$B$2:$G$1505,6,0))/366)</f>
        <v>2.5664880818709701</v>
      </c>
      <c r="F1196" s="54">
        <f>COUNTIF(D1197:$D$1505,365)</f>
        <v>309</v>
      </c>
      <c r="G1196" s="54">
        <f>COUNTIF(D1197:$D$1505,366)</f>
        <v>0</v>
      </c>
      <c r="H1196" s="50"/>
    </row>
    <row r="1197" spans="1:8" x14ac:dyDescent="0.25">
      <c r="A1197" s="54">
        <f>COUNTIF($C$3:C1197,"Да")</f>
        <v>13</v>
      </c>
      <c r="B1197" s="53">
        <f t="shared" si="37"/>
        <v>46298</v>
      </c>
      <c r="C1197" s="53" t="str">
        <f>IF(ISERROR(VLOOKUP(B1197,Оп17_BYN→USD!$C$3:$C$19,1,0)),"Нет","Да")</f>
        <v>Нет</v>
      </c>
      <c r="D1197" s="54">
        <f t="shared" si="36"/>
        <v>365</v>
      </c>
      <c r="E1197" s="55">
        <f>('Все выпуски'!$D$4*'Все выпуски'!$D$8)*((VLOOKUP(IF(C1197="Нет",VLOOKUP(A1197,Оп17_BYN→USD!$A$2:$C$19,3,0),VLOOKUP((A1197-1),Оп17_BYN→USD!$A$2:$C$19,3,0)),$B$2:$G$1505,5,0)-VLOOKUP(B1197,$B$2:$G$1505,5,0))/365+(VLOOKUP(IF(C1197="Нет",VLOOKUP(A1197,Оп17_BYN→USD!$A$2:$C$19,3,0),VLOOKUP((A1197-1),Оп17_BYN→USD!$A$2:$C$19,3,0)),$B$2:$G$1505,6,0)-VLOOKUP(B1197,$B$2:$G$1505,6,0))/366)</f>
        <v>2.6123182261900944</v>
      </c>
      <c r="F1197" s="54">
        <f>COUNTIF(D1198:$D$1505,365)</f>
        <v>308</v>
      </c>
      <c r="G1197" s="54">
        <f>COUNTIF(D1198:$D$1505,366)</f>
        <v>0</v>
      </c>
      <c r="H1197" s="50"/>
    </row>
    <row r="1198" spans="1:8" x14ac:dyDescent="0.25">
      <c r="A1198" s="54">
        <f>COUNTIF($C$3:C1198,"Да")</f>
        <v>13</v>
      </c>
      <c r="B1198" s="53">
        <f t="shared" si="37"/>
        <v>46299</v>
      </c>
      <c r="C1198" s="53" t="str">
        <f>IF(ISERROR(VLOOKUP(B1198,Оп17_BYN→USD!$C$3:$C$19,1,0)),"Нет","Да")</f>
        <v>Нет</v>
      </c>
      <c r="D1198" s="54">
        <f t="shared" si="36"/>
        <v>365</v>
      </c>
      <c r="E1198" s="55">
        <f>('Все выпуски'!$D$4*'Все выпуски'!$D$8)*((VLOOKUP(IF(C1198="Нет",VLOOKUP(A1198,Оп17_BYN→USD!$A$2:$C$19,3,0),VLOOKUP((A1198-1),Оп17_BYN→USD!$A$2:$C$19,3,0)),$B$2:$G$1505,5,0)-VLOOKUP(B1198,$B$2:$G$1505,5,0))/365+(VLOOKUP(IF(C1198="Нет",VLOOKUP(A1198,Оп17_BYN→USD!$A$2:$C$19,3,0),VLOOKUP((A1198-1),Оп17_BYN→USD!$A$2:$C$19,3,0)),$B$2:$G$1505,6,0)-VLOOKUP(B1198,$B$2:$G$1505,6,0))/366)</f>
        <v>2.658148370509219</v>
      </c>
      <c r="F1198" s="54">
        <f>COUNTIF(D1199:$D$1505,365)</f>
        <v>307</v>
      </c>
      <c r="G1198" s="54">
        <f>COUNTIF(D1199:$D$1505,366)</f>
        <v>0</v>
      </c>
      <c r="H1198" s="50"/>
    </row>
    <row r="1199" spans="1:8" x14ac:dyDescent="0.25">
      <c r="A1199" s="54">
        <f>COUNTIF($C$3:C1199,"Да")</f>
        <v>13</v>
      </c>
      <c r="B1199" s="53">
        <f t="shared" si="37"/>
        <v>46300</v>
      </c>
      <c r="C1199" s="53" t="str">
        <f>IF(ISERROR(VLOOKUP(B1199,Оп17_BYN→USD!$C$3:$C$19,1,0)),"Нет","Да")</f>
        <v>Нет</v>
      </c>
      <c r="D1199" s="54">
        <f t="shared" si="36"/>
        <v>365</v>
      </c>
      <c r="E1199" s="55">
        <f>('Все выпуски'!$D$4*'Все выпуски'!$D$8)*((VLOOKUP(IF(C1199="Нет",VLOOKUP(A1199,Оп17_BYN→USD!$A$2:$C$19,3,0),VLOOKUP((A1199-1),Оп17_BYN→USD!$A$2:$C$19,3,0)),$B$2:$G$1505,5,0)-VLOOKUP(B1199,$B$2:$G$1505,5,0))/365+(VLOOKUP(IF(C1199="Нет",VLOOKUP(A1199,Оп17_BYN→USD!$A$2:$C$19,3,0),VLOOKUP((A1199-1),Оп17_BYN→USD!$A$2:$C$19,3,0)),$B$2:$G$1505,6,0)-VLOOKUP(B1199,$B$2:$G$1505,6,0))/366)</f>
        <v>2.7039785148283433</v>
      </c>
      <c r="F1199" s="54">
        <f>COUNTIF(D1200:$D$1505,365)</f>
        <v>306</v>
      </c>
      <c r="G1199" s="54">
        <f>COUNTIF(D1200:$D$1505,366)</f>
        <v>0</v>
      </c>
      <c r="H1199" s="50"/>
    </row>
    <row r="1200" spans="1:8" x14ac:dyDescent="0.25">
      <c r="A1200" s="54">
        <f>COUNTIF($C$3:C1200,"Да")</f>
        <v>13</v>
      </c>
      <c r="B1200" s="53">
        <f t="shared" si="37"/>
        <v>46301</v>
      </c>
      <c r="C1200" s="53" t="str">
        <f>IF(ISERROR(VLOOKUP(B1200,Оп17_BYN→USD!$C$3:$C$19,1,0)),"Нет","Да")</f>
        <v>Нет</v>
      </c>
      <c r="D1200" s="54">
        <f t="shared" si="36"/>
        <v>365</v>
      </c>
      <c r="E1200" s="55">
        <f>('Все выпуски'!$D$4*'Все выпуски'!$D$8)*((VLOOKUP(IF(C1200="Нет",VLOOKUP(A1200,Оп17_BYN→USD!$A$2:$C$19,3,0),VLOOKUP((A1200-1),Оп17_BYN→USD!$A$2:$C$19,3,0)),$B$2:$G$1505,5,0)-VLOOKUP(B1200,$B$2:$G$1505,5,0))/365+(VLOOKUP(IF(C1200="Нет",VLOOKUP(A1200,Оп17_BYN→USD!$A$2:$C$19,3,0),VLOOKUP((A1200-1),Оп17_BYN→USD!$A$2:$C$19,3,0)),$B$2:$G$1505,6,0)-VLOOKUP(B1200,$B$2:$G$1505,6,0))/366)</f>
        <v>2.7498086591474675</v>
      </c>
      <c r="F1200" s="54">
        <f>COUNTIF(D1201:$D$1505,365)</f>
        <v>305</v>
      </c>
      <c r="G1200" s="54">
        <f>COUNTIF(D1201:$D$1505,366)</f>
        <v>0</v>
      </c>
      <c r="H1200" s="50"/>
    </row>
    <row r="1201" spans="1:8" x14ac:dyDescent="0.25">
      <c r="A1201" s="54">
        <f>COUNTIF($C$3:C1201,"Да")</f>
        <v>13</v>
      </c>
      <c r="B1201" s="53">
        <f t="shared" si="37"/>
        <v>46302</v>
      </c>
      <c r="C1201" s="53" t="str">
        <f>IF(ISERROR(VLOOKUP(B1201,Оп17_BYN→USD!$C$3:$C$19,1,0)),"Нет","Да")</f>
        <v>Нет</v>
      </c>
      <c r="D1201" s="54">
        <f t="shared" si="36"/>
        <v>365</v>
      </c>
      <c r="E1201" s="55">
        <f>('Все выпуски'!$D$4*'Все выпуски'!$D$8)*((VLOOKUP(IF(C1201="Нет",VLOOKUP(A1201,Оп17_BYN→USD!$A$2:$C$19,3,0),VLOOKUP((A1201-1),Оп17_BYN→USD!$A$2:$C$19,3,0)),$B$2:$G$1505,5,0)-VLOOKUP(B1201,$B$2:$G$1505,5,0))/365+(VLOOKUP(IF(C1201="Нет",VLOOKUP(A1201,Оп17_BYN→USD!$A$2:$C$19,3,0),VLOOKUP((A1201-1),Оп17_BYN→USD!$A$2:$C$19,3,0)),$B$2:$G$1505,6,0)-VLOOKUP(B1201,$B$2:$G$1505,6,0))/366)</f>
        <v>2.7956388034665922</v>
      </c>
      <c r="F1201" s="54">
        <f>COUNTIF(D1202:$D$1505,365)</f>
        <v>304</v>
      </c>
      <c r="G1201" s="54">
        <f>COUNTIF(D1202:$D$1505,366)</f>
        <v>0</v>
      </c>
      <c r="H1201" s="50"/>
    </row>
    <row r="1202" spans="1:8" x14ac:dyDescent="0.25">
      <c r="A1202" s="54">
        <f>COUNTIF($C$3:C1202,"Да")</f>
        <v>13</v>
      </c>
      <c r="B1202" s="53">
        <f t="shared" si="37"/>
        <v>46303</v>
      </c>
      <c r="C1202" s="53" t="str">
        <f>IF(ISERROR(VLOOKUP(B1202,Оп17_BYN→USD!$C$3:$C$19,1,0)),"Нет","Да")</f>
        <v>Нет</v>
      </c>
      <c r="D1202" s="54">
        <f t="shared" si="36"/>
        <v>365</v>
      </c>
      <c r="E1202" s="55">
        <f>('Все выпуски'!$D$4*'Все выпуски'!$D$8)*((VLOOKUP(IF(C1202="Нет",VLOOKUP(A1202,Оп17_BYN→USD!$A$2:$C$19,3,0),VLOOKUP((A1202-1),Оп17_BYN→USD!$A$2:$C$19,3,0)),$B$2:$G$1505,5,0)-VLOOKUP(B1202,$B$2:$G$1505,5,0))/365+(VLOOKUP(IF(C1202="Нет",VLOOKUP(A1202,Оп17_BYN→USD!$A$2:$C$19,3,0),VLOOKUP((A1202-1),Оп17_BYN→USD!$A$2:$C$19,3,0)),$B$2:$G$1505,6,0)-VLOOKUP(B1202,$B$2:$G$1505,6,0))/366)</f>
        <v>2.8414689477857165</v>
      </c>
      <c r="F1202" s="54">
        <f>COUNTIF(D1203:$D$1505,365)</f>
        <v>303</v>
      </c>
      <c r="G1202" s="54">
        <f>COUNTIF(D1203:$D$1505,366)</f>
        <v>0</v>
      </c>
      <c r="H1202" s="50"/>
    </row>
    <row r="1203" spans="1:8" x14ac:dyDescent="0.25">
      <c r="A1203" s="54">
        <f>COUNTIF($C$3:C1203,"Да")</f>
        <v>13</v>
      </c>
      <c r="B1203" s="53">
        <f t="shared" si="37"/>
        <v>46304</v>
      </c>
      <c r="C1203" s="53" t="str">
        <f>IF(ISERROR(VLOOKUP(B1203,Оп17_BYN→USD!$C$3:$C$19,1,0)),"Нет","Да")</f>
        <v>Нет</v>
      </c>
      <c r="D1203" s="54">
        <f t="shared" si="36"/>
        <v>365</v>
      </c>
      <c r="E1203" s="55">
        <f>('Все выпуски'!$D$4*'Все выпуски'!$D$8)*((VLOOKUP(IF(C1203="Нет",VLOOKUP(A1203,Оп17_BYN→USD!$A$2:$C$19,3,0),VLOOKUP((A1203-1),Оп17_BYN→USD!$A$2:$C$19,3,0)),$B$2:$G$1505,5,0)-VLOOKUP(B1203,$B$2:$G$1505,5,0))/365+(VLOOKUP(IF(C1203="Нет",VLOOKUP(A1203,Оп17_BYN→USD!$A$2:$C$19,3,0),VLOOKUP((A1203-1),Оп17_BYN→USD!$A$2:$C$19,3,0)),$B$2:$G$1505,6,0)-VLOOKUP(B1203,$B$2:$G$1505,6,0))/366)</f>
        <v>2.8872990921048416</v>
      </c>
      <c r="F1203" s="54">
        <f>COUNTIF(D1204:$D$1505,365)</f>
        <v>302</v>
      </c>
      <c r="G1203" s="54">
        <f>COUNTIF(D1204:$D$1505,366)</f>
        <v>0</v>
      </c>
      <c r="H1203" s="50"/>
    </row>
    <row r="1204" spans="1:8" x14ac:dyDescent="0.25">
      <c r="A1204" s="54">
        <f>COUNTIF($C$3:C1204,"Да")</f>
        <v>13</v>
      </c>
      <c r="B1204" s="53">
        <f t="shared" si="37"/>
        <v>46305</v>
      </c>
      <c r="C1204" s="53" t="str">
        <f>IF(ISERROR(VLOOKUP(B1204,Оп17_BYN→USD!$C$3:$C$19,1,0)),"Нет","Да")</f>
        <v>Нет</v>
      </c>
      <c r="D1204" s="54">
        <f t="shared" si="36"/>
        <v>365</v>
      </c>
      <c r="E1204" s="55">
        <f>('Все выпуски'!$D$4*'Все выпуски'!$D$8)*((VLOOKUP(IF(C1204="Нет",VLOOKUP(A1204,Оп17_BYN→USD!$A$2:$C$19,3,0),VLOOKUP((A1204-1),Оп17_BYN→USD!$A$2:$C$19,3,0)),$B$2:$G$1505,5,0)-VLOOKUP(B1204,$B$2:$G$1505,5,0))/365+(VLOOKUP(IF(C1204="Нет",VLOOKUP(A1204,Оп17_BYN→USD!$A$2:$C$19,3,0),VLOOKUP((A1204-1),Оп17_BYN→USD!$A$2:$C$19,3,0)),$B$2:$G$1505,6,0)-VLOOKUP(B1204,$B$2:$G$1505,6,0))/366)</f>
        <v>2.9331292364239658</v>
      </c>
      <c r="F1204" s="54">
        <f>COUNTIF(D1205:$D$1505,365)</f>
        <v>301</v>
      </c>
      <c r="G1204" s="54">
        <f>COUNTIF(D1205:$D$1505,366)</f>
        <v>0</v>
      </c>
      <c r="H1204" s="50"/>
    </row>
    <row r="1205" spans="1:8" x14ac:dyDescent="0.25">
      <c r="A1205" s="54">
        <f>COUNTIF($C$3:C1205,"Да")</f>
        <v>13</v>
      </c>
      <c r="B1205" s="53">
        <f t="shared" si="37"/>
        <v>46306</v>
      </c>
      <c r="C1205" s="53" t="str">
        <f>IF(ISERROR(VLOOKUP(B1205,Оп17_BYN→USD!$C$3:$C$19,1,0)),"Нет","Да")</f>
        <v>Нет</v>
      </c>
      <c r="D1205" s="54">
        <f t="shared" si="36"/>
        <v>365</v>
      </c>
      <c r="E1205" s="55">
        <f>('Все выпуски'!$D$4*'Все выпуски'!$D$8)*((VLOOKUP(IF(C1205="Нет",VLOOKUP(A1205,Оп17_BYN→USD!$A$2:$C$19,3,0),VLOOKUP((A1205-1),Оп17_BYN→USD!$A$2:$C$19,3,0)),$B$2:$G$1505,5,0)-VLOOKUP(B1205,$B$2:$G$1505,5,0))/365+(VLOOKUP(IF(C1205="Нет",VLOOKUP(A1205,Оп17_BYN→USD!$A$2:$C$19,3,0),VLOOKUP((A1205-1),Оп17_BYN→USD!$A$2:$C$19,3,0)),$B$2:$G$1505,6,0)-VLOOKUP(B1205,$B$2:$G$1505,6,0))/366)</f>
        <v>2.9789593807430901</v>
      </c>
      <c r="F1205" s="54">
        <f>COUNTIF(D1206:$D$1505,365)</f>
        <v>300</v>
      </c>
      <c r="G1205" s="54">
        <f>COUNTIF(D1206:$D$1505,366)</f>
        <v>0</v>
      </c>
      <c r="H1205" s="50"/>
    </row>
    <row r="1206" spans="1:8" x14ac:dyDescent="0.25">
      <c r="A1206" s="54">
        <f>COUNTIF($C$3:C1206,"Да")</f>
        <v>13</v>
      </c>
      <c r="B1206" s="53">
        <f t="shared" si="37"/>
        <v>46307</v>
      </c>
      <c r="C1206" s="53" t="str">
        <f>IF(ISERROR(VLOOKUP(B1206,Оп17_BYN→USD!$C$3:$C$19,1,0)),"Нет","Да")</f>
        <v>Нет</v>
      </c>
      <c r="D1206" s="54">
        <f t="shared" si="36"/>
        <v>365</v>
      </c>
      <c r="E1206" s="55">
        <f>('Все выпуски'!$D$4*'Все выпуски'!$D$8)*((VLOOKUP(IF(C1206="Нет",VLOOKUP(A1206,Оп17_BYN→USD!$A$2:$C$19,3,0),VLOOKUP((A1206-1),Оп17_BYN→USD!$A$2:$C$19,3,0)),$B$2:$G$1505,5,0)-VLOOKUP(B1206,$B$2:$G$1505,5,0))/365+(VLOOKUP(IF(C1206="Нет",VLOOKUP(A1206,Оп17_BYN→USD!$A$2:$C$19,3,0),VLOOKUP((A1206-1),Оп17_BYN→USD!$A$2:$C$19,3,0)),$B$2:$G$1505,6,0)-VLOOKUP(B1206,$B$2:$G$1505,6,0))/366)</f>
        <v>3.0247895250622148</v>
      </c>
      <c r="F1206" s="54">
        <f>COUNTIF(D1207:$D$1505,365)</f>
        <v>299</v>
      </c>
      <c r="G1206" s="54">
        <f>COUNTIF(D1207:$D$1505,366)</f>
        <v>0</v>
      </c>
      <c r="H1206" s="50"/>
    </row>
    <row r="1207" spans="1:8" x14ac:dyDescent="0.25">
      <c r="A1207" s="54">
        <f>COUNTIF($C$3:C1207,"Да")</f>
        <v>13</v>
      </c>
      <c r="B1207" s="53">
        <f t="shared" si="37"/>
        <v>46308</v>
      </c>
      <c r="C1207" s="53" t="str">
        <f>IF(ISERROR(VLOOKUP(B1207,Оп17_BYN→USD!$C$3:$C$19,1,0)),"Нет","Да")</f>
        <v>Нет</v>
      </c>
      <c r="D1207" s="54">
        <f t="shared" si="36"/>
        <v>365</v>
      </c>
      <c r="E1207" s="55">
        <f>('Все выпуски'!$D$4*'Все выпуски'!$D$8)*((VLOOKUP(IF(C1207="Нет",VLOOKUP(A1207,Оп17_BYN→USD!$A$2:$C$19,3,0),VLOOKUP((A1207-1),Оп17_BYN→USD!$A$2:$C$19,3,0)),$B$2:$G$1505,5,0)-VLOOKUP(B1207,$B$2:$G$1505,5,0))/365+(VLOOKUP(IF(C1207="Нет",VLOOKUP(A1207,Оп17_BYN→USD!$A$2:$C$19,3,0),VLOOKUP((A1207-1),Оп17_BYN→USD!$A$2:$C$19,3,0)),$B$2:$G$1505,6,0)-VLOOKUP(B1207,$B$2:$G$1505,6,0))/366)</f>
        <v>3.070619669381339</v>
      </c>
      <c r="F1207" s="54">
        <f>COUNTIF(D1208:$D$1505,365)</f>
        <v>298</v>
      </c>
      <c r="G1207" s="54">
        <f>COUNTIF(D1208:$D$1505,366)</f>
        <v>0</v>
      </c>
      <c r="H1207" s="50"/>
    </row>
    <row r="1208" spans="1:8" x14ac:dyDescent="0.25">
      <c r="A1208" s="54">
        <f>COUNTIF($C$3:C1208,"Да")</f>
        <v>13</v>
      </c>
      <c r="B1208" s="53">
        <f t="shared" si="37"/>
        <v>46309</v>
      </c>
      <c r="C1208" s="53" t="str">
        <f>IF(ISERROR(VLOOKUP(B1208,Оп17_BYN→USD!$C$3:$C$19,1,0)),"Нет","Да")</f>
        <v>Нет</v>
      </c>
      <c r="D1208" s="54">
        <f t="shared" si="36"/>
        <v>365</v>
      </c>
      <c r="E1208" s="55">
        <f>('Все выпуски'!$D$4*'Все выпуски'!$D$8)*((VLOOKUP(IF(C1208="Нет",VLOOKUP(A1208,Оп17_BYN→USD!$A$2:$C$19,3,0),VLOOKUP((A1208-1),Оп17_BYN→USD!$A$2:$C$19,3,0)),$B$2:$G$1505,5,0)-VLOOKUP(B1208,$B$2:$G$1505,5,0))/365+(VLOOKUP(IF(C1208="Нет",VLOOKUP(A1208,Оп17_BYN→USD!$A$2:$C$19,3,0),VLOOKUP((A1208-1),Оп17_BYN→USD!$A$2:$C$19,3,0)),$B$2:$G$1505,6,0)-VLOOKUP(B1208,$B$2:$G$1505,6,0))/366)</f>
        <v>3.1164498137004637</v>
      </c>
      <c r="F1208" s="54">
        <f>COUNTIF(D1209:$D$1505,365)</f>
        <v>297</v>
      </c>
      <c r="G1208" s="54">
        <f>COUNTIF(D1209:$D$1505,366)</f>
        <v>0</v>
      </c>
      <c r="H1208" s="50"/>
    </row>
    <row r="1209" spans="1:8" x14ac:dyDescent="0.25">
      <c r="A1209" s="54">
        <f>COUNTIF($C$3:C1209,"Да")</f>
        <v>13</v>
      </c>
      <c r="B1209" s="53">
        <f t="shared" si="37"/>
        <v>46310</v>
      </c>
      <c r="C1209" s="53" t="str">
        <f>IF(ISERROR(VLOOKUP(B1209,Оп17_BYN→USD!$C$3:$C$19,1,0)),"Нет","Да")</f>
        <v>Нет</v>
      </c>
      <c r="D1209" s="54">
        <f t="shared" si="36"/>
        <v>365</v>
      </c>
      <c r="E1209" s="55">
        <f>('Все выпуски'!$D$4*'Все выпуски'!$D$8)*((VLOOKUP(IF(C1209="Нет",VLOOKUP(A1209,Оп17_BYN→USD!$A$2:$C$19,3,0),VLOOKUP((A1209-1),Оп17_BYN→USD!$A$2:$C$19,3,0)),$B$2:$G$1505,5,0)-VLOOKUP(B1209,$B$2:$G$1505,5,0))/365+(VLOOKUP(IF(C1209="Нет",VLOOKUP(A1209,Оп17_BYN→USD!$A$2:$C$19,3,0),VLOOKUP((A1209-1),Оп17_BYN→USD!$A$2:$C$19,3,0)),$B$2:$G$1505,6,0)-VLOOKUP(B1209,$B$2:$G$1505,6,0))/366)</f>
        <v>3.1622799580195879</v>
      </c>
      <c r="F1209" s="54">
        <f>COUNTIF(D1210:$D$1505,365)</f>
        <v>296</v>
      </c>
      <c r="G1209" s="54">
        <f>COUNTIF(D1210:$D$1505,366)</f>
        <v>0</v>
      </c>
      <c r="H1209" s="50"/>
    </row>
    <row r="1210" spans="1:8" x14ac:dyDescent="0.25">
      <c r="A1210" s="54">
        <f>COUNTIF($C$3:C1210,"Да")</f>
        <v>13</v>
      </c>
      <c r="B1210" s="53">
        <f t="shared" si="37"/>
        <v>46311</v>
      </c>
      <c r="C1210" s="53" t="str">
        <f>IF(ISERROR(VLOOKUP(B1210,Оп17_BYN→USD!$C$3:$C$19,1,0)),"Нет","Да")</f>
        <v>Нет</v>
      </c>
      <c r="D1210" s="54">
        <f t="shared" si="36"/>
        <v>365</v>
      </c>
      <c r="E1210" s="55">
        <f>('Все выпуски'!$D$4*'Все выпуски'!$D$8)*((VLOOKUP(IF(C1210="Нет",VLOOKUP(A1210,Оп17_BYN→USD!$A$2:$C$19,3,0),VLOOKUP((A1210-1),Оп17_BYN→USD!$A$2:$C$19,3,0)),$B$2:$G$1505,5,0)-VLOOKUP(B1210,$B$2:$G$1505,5,0))/365+(VLOOKUP(IF(C1210="Нет",VLOOKUP(A1210,Оп17_BYN→USD!$A$2:$C$19,3,0),VLOOKUP((A1210-1),Оп17_BYN→USD!$A$2:$C$19,3,0)),$B$2:$G$1505,6,0)-VLOOKUP(B1210,$B$2:$G$1505,6,0))/366)</f>
        <v>3.2081101023387122</v>
      </c>
      <c r="F1210" s="54">
        <f>COUNTIF(D1211:$D$1505,365)</f>
        <v>295</v>
      </c>
      <c r="G1210" s="54">
        <f>COUNTIF(D1211:$D$1505,366)</f>
        <v>0</v>
      </c>
      <c r="H1210" s="50"/>
    </row>
    <row r="1211" spans="1:8" x14ac:dyDescent="0.25">
      <c r="A1211" s="54">
        <f>COUNTIF($C$3:C1211,"Да")</f>
        <v>13</v>
      </c>
      <c r="B1211" s="53">
        <f t="shared" si="37"/>
        <v>46312</v>
      </c>
      <c r="C1211" s="53" t="str">
        <f>IF(ISERROR(VLOOKUP(B1211,Оп17_BYN→USD!$C$3:$C$19,1,0)),"Нет","Да")</f>
        <v>Нет</v>
      </c>
      <c r="D1211" s="54">
        <f t="shared" si="36"/>
        <v>365</v>
      </c>
      <c r="E1211" s="55">
        <f>('Все выпуски'!$D$4*'Все выпуски'!$D$8)*((VLOOKUP(IF(C1211="Нет",VLOOKUP(A1211,Оп17_BYN→USD!$A$2:$C$19,3,0),VLOOKUP((A1211-1),Оп17_BYN→USD!$A$2:$C$19,3,0)),$B$2:$G$1505,5,0)-VLOOKUP(B1211,$B$2:$G$1505,5,0))/365+(VLOOKUP(IF(C1211="Нет",VLOOKUP(A1211,Оп17_BYN→USD!$A$2:$C$19,3,0),VLOOKUP((A1211-1),Оп17_BYN→USD!$A$2:$C$19,3,0)),$B$2:$G$1505,6,0)-VLOOKUP(B1211,$B$2:$G$1505,6,0))/366)</f>
        <v>3.2539402466578369</v>
      </c>
      <c r="F1211" s="54">
        <f>COUNTIF(D1212:$D$1505,365)</f>
        <v>294</v>
      </c>
      <c r="G1211" s="54">
        <f>COUNTIF(D1212:$D$1505,366)</f>
        <v>0</v>
      </c>
      <c r="H1211" s="50"/>
    </row>
    <row r="1212" spans="1:8" x14ac:dyDescent="0.25">
      <c r="A1212" s="54">
        <f>COUNTIF($C$3:C1212,"Да")</f>
        <v>13</v>
      </c>
      <c r="B1212" s="53">
        <f t="shared" si="37"/>
        <v>46313</v>
      </c>
      <c r="C1212" s="53" t="str">
        <f>IF(ISERROR(VLOOKUP(B1212,Оп17_BYN→USD!$C$3:$C$19,1,0)),"Нет","Да")</f>
        <v>Нет</v>
      </c>
      <c r="D1212" s="54">
        <f t="shared" si="36"/>
        <v>365</v>
      </c>
      <c r="E1212" s="55">
        <f>('Все выпуски'!$D$4*'Все выпуски'!$D$8)*((VLOOKUP(IF(C1212="Нет",VLOOKUP(A1212,Оп17_BYN→USD!$A$2:$C$19,3,0),VLOOKUP((A1212-1),Оп17_BYN→USD!$A$2:$C$19,3,0)),$B$2:$G$1505,5,0)-VLOOKUP(B1212,$B$2:$G$1505,5,0))/365+(VLOOKUP(IF(C1212="Нет",VLOOKUP(A1212,Оп17_BYN→USD!$A$2:$C$19,3,0),VLOOKUP((A1212-1),Оп17_BYN→USD!$A$2:$C$19,3,0)),$B$2:$G$1505,6,0)-VLOOKUP(B1212,$B$2:$G$1505,6,0))/366)</f>
        <v>3.2997703909769611</v>
      </c>
      <c r="F1212" s="54">
        <f>COUNTIF(D1213:$D$1505,365)</f>
        <v>293</v>
      </c>
      <c r="G1212" s="54">
        <f>COUNTIF(D1213:$D$1505,366)</f>
        <v>0</v>
      </c>
      <c r="H1212" s="50"/>
    </row>
    <row r="1213" spans="1:8" x14ac:dyDescent="0.25">
      <c r="A1213" s="54">
        <f>COUNTIF($C$3:C1213,"Да")</f>
        <v>13</v>
      </c>
      <c r="B1213" s="53">
        <f t="shared" si="37"/>
        <v>46314</v>
      </c>
      <c r="C1213" s="53" t="str">
        <f>IF(ISERROR(VLOOKUP(B1213,Оп17_BYN→USD!$C$3:$C$19,1,0)),"Нет","Да")</f>
        <v>Нет</v>
      </c>
      <c r="D1213" s="54">
        <f t="shared" si="36"/>
        <v>365</v>
      </c>
      <c r="E1213" s="55">
        <f>('Все выпуски'!$D$4*'Все выпуски'!$D$8)*((VLOOKUP(IF(C1213="Нет",VLOOKUP(A1213,Оп17_BYN→USD!$A$2:$C$19,3,0),VLOOKUP((A1213-1),Оп17_BYN→USD!$A$2:$C$19,3,0)),$B$2:$G$1505,5,0)-VLOOKUP(B1213,$B$2:$G$1505,5,0))/365+(VLOOKUP(IF(C1213="Нет",VLOOKUP(A1213,Оп17_BYN→USD!$A$2:$C$19,3,0),VLOOKUP((A1213-1),Оп17_BYN→USD!$A$2:$C$19,3,0)),$B$2:$G$1505,6,0)-VLOOKUP(B1213,$B$2:$G$1505,6,0))/366)</f>
        <v>3.3456005352960858</v>
      </c>
      <c r="F1213" s="54">
        <f>COUNTIF(D1214:$D$1505,365)</f>
        <v>292</v>
      </c>
      <c r="G1213" s="54">
        <f>COUNTIF(D1214:$D$1505,366)</f>
        <v>0</v>
      </c>
      <c r="H1213" s="50"/>
    </row>
    <row r="1214" spans="1:8" x14ac:dyDescent="0.25">
      <c r="A1214" s="54">
        <f>COUNTIF($C$3:C1214,"Да")</f>
        <v>13</v>
      </c>
      <c r="B1214" s="53">
        <f t="shared" si="37"/>
        <v>46315</v>
      </c>
      <c r="C1214" s="53" t="str">
        <f>IF(ISERROR(VLOOKUP(B1214,Оп17_BYN→USD!$C$3:$C$19,1,0)),"Нет","Да")</f>
        <v>Нет</v>
      </c>
      <c r="D1214" s="54">
        <f t="shared" si="36"/>
        <v>365</v>
      </c>
      <c r="E1214" s="55">
        <f>('Все выпуски'!$D$4*'Все выпуски'!$D$8)*((VLOOKUP(IF(C1214="Нет",VLOOKUP(A1214,Оп17_BYN→USD!$A$2:$C$19,3,0),VLOOKUP((A1214-1),Оп17_BYN→USD!$A$2:$C$19,3,0)),$B$2:$G$1505,5,0)-VLOOKUP(B1214,$B$2:$G$1505,5,0))/365+(VLOOKUP(IF(C1214="Нет",VLOOKUP(A1214,Оп17_BYN→USD!$A$2:$C$19,3,0),VLOOKUP((A1214-1),Оп17_BYN→USD!$A$2:$C$19,3,0)),$B$2:$G$1505,6,0)-VLOOKUP(B1214,$B$2:$G$1505,6,0))/366)</f>
        <v>3.3914306796152101</v>
      </c>
      <c r="F1214" s="54">
        <f>COUNTIF(D1215:$D$1505,365)</f>
        <v>291</v>
      </c>
      <c r="G1214" s="54">
        <f>COUNTIF(D1215:$D$1505,366)</f>
        <v>0</v>
      </c>
      <c r="H1214" s="50"/>
    </row>
    <row r="1215" spans="1:8" x14ac:dyDescent="0.25">
      <c r="A1215" s="54">
        <f>COUNTIF($C$3:C1215,"Да")</f>
        <v>13</v>
      </c>
      <c r="B1215" s="53">
        <f t="shared" si="37"/>
        <v>46316</v>
      </c>
      <c r="C1215" s="53" t="str">
        <f>IF(ISERROR(VLOOKUP(B1215,Оп17_BYN→USD!$C$3:$C$19,1,0)),"Нет","Да")</f>
        <v>Нет</v>
      </c>
      <c r="D1215" s="54">
        <f t="shared" si="36"/>
        <v>365</v>
      </c>
      <c r="E1215" s="55">
        <f>('Все выпуски'!$D$4*'Все выпуски'!$D$8)*((VLOOKUP(IF(C1215="Нет",VLOOKUP(A1215,Оп17_BYN→USD!$A$2:$C$19,3,0),VLOOKUP((A1215-1),Оп17_BYN→USD!$A$2:$C$19,3,0)),$B$2:$G$1505,5,0)-VLOOKUP(B1215,$B$2:$G$1505,5,0))/365+(VLOOKUP(IF(C1215="Нет",VLOOKUP(A1215,Оп17_BYN→USD!$A$2:$C$19,3,0),VLOOKUP((A1215-1),Оп17_BYN→USD!$A$2:$C$19,3,0)),$B$2:$G$1505,6,0)-VLOOKUP(B1215,$B$2:$G$1505,6,0))/366)</f>
        <v>3.4372608239343347</v>
      </c>
      <c r="F1215" s="54">
        <f>COUNTIF(D1216:$D$1505,365)</f>
        <v>290</v>
      </c>
      <c r="G1215" s="54">
        <f>COUNTIF(D1216:$D$1505,366)</f>
        <v>0</v>
      </c>
      <c r="H1215" s="50"/>
    </row>
    <row r="1216" spans="1:8" x14ac:dyDescent="0.25">
      <c r="A1216" s="54">
        <f>COUNTIF($C$3:C1216,"Да")</f>
        <v>13</v>
      </c>
      <c r="B1216" s="53">
        <f t="shared" si="37"/>
        <v>46317</v>
      </c>
      <c r="C1216" s="53" t="str">
        <f>IF(ISERROR(VLOOKUP(B1216,Оп17_BYN→USD!$C$3:$C$19,1,0)),"Нет","Да")</f>
        <v>Нет</v>
      </c>
      <c r="D1216" s="54">
        <f t="shared" si="36"/>
        <v>365</v>
      </c>
      <c r="E1216" s="55">
        <f>('Все выпуски'!$D$4*'Все выпуски'!$D$8)*((VLOOKUP(IF(C1216="Нет",VLOOKUP(A1216,Оп17_BYN→USD!$A$2:$C$19,3,0),VLOOKUP((A1216-1),Оп17_BYN→USD!$A$2:$C$19,3,0)),$B$2:$G$1505,5,0)-VLOOKUP(B1216,$B$2:$G$1505,5,0))/365+(VLOOKUP(IF(C1216="Нет",VLOOKUP(A1216,Оп17_BYN→USD!$A$2:$C$19,3,0),VLOOKUP((A1216-1),Оп17_BYN→USD!$A$2:$C$19,3,0)),$B$2:$G$1505,6,0)-VLOOKUP(B1216,$B$2:$G$1505,6,0))/366)</f>
        <v>3.4830909682534594</v>
      </c>
      <c r="F1216" s="54">
        <f>COUNTIF(D1217:$D$1505,365)</f>
        <v>289</v>
      </c>
      <c r="G1216" s="54">
        <f>COUNTIF(D1217:$D$1505,366)</f>
        <v>0</v>
      </c>
      <c r="H1216" s="50"/>
    </row>
    <row r="1217" spans="1:8" x14ac:dyDescent="0.25">
      <c r="A1217" s="54">
        <f>COUNTIF($C$3:C1217,"Да")</f>
        <v>13</v>
      </c>
      <c r="B1217" s="53">
        <f t="shared" si="37"/>
        <v>46318</v>
      </c>
      <c r="C1217" s="53" t="str">
        <f>IF(ISERROR(VLOOKUP(B1217,Оп17_BYN→USD!$C$3:$C$19,1,0)),"Нет","Да")</f>
        <v>Нет</v>
      </c>
      <c r="D1217" s="54">
        <f t="shared" si="36"/>
        <v>365</v>
      </c>
      <c r="E1217" s="55">
        <f>('Все выпуски'!$D$4*'Все выпуски'!$D$8)*((VLOOKUP(IF(C1217="Нет",VLOOKUP(A1217,Оп17_BYN→USD!$A$2:$C$19,3,0),VLOOKUP((A1217-1),Оп17_BYN→USD!$A$2:$C$19,3,0)),$B$2:$G$1505,5,0)-VLOOKUP(B1217,$B$2:$G$1505,5,0))/365+(VLOOKUP(IF(C1217="Нет",VLOOKUP(A1217,Оп17_BYN→USD!$A$2:$C$19,3,0),VLOOKUP((A1217-1),Оп17_BYN→USD!$A$2:$C$19,3,0)),$B$2:$G$1505,6,0)-VLOOKUP(B1217,$B$2:$G$1505,6,0))/366)</f>
        <v>3.5289211125725837</v>
      </c>
      <c r="F1217" s="54">
        <f>COUNTIF(D1218:$D$1505,365)</f>
        <v>288</v>
      </c>
      <c r="G1217" s="54">
        <f>COUNTIF(D1218:$D$1505,366)</f>
        <v>0</v>
      </c>
      <c r="H1217" s="50"/>
    </row>
    <row r="1218" spans="1:8" x14ac:dyDescent="0.25">
      <c r="A1218" s="54">
        <f>COUNTIF($C$3:C1218,"Да")</f>
        <v>13</v>
      </c>
      <c r="B1218" s="53">
        <f t="shared" si="37"/>
        <v>46319</v>
      </c>
      <c r="C1218" s="53" t="str">
        <f>IF(ISERROR(VLOOKUP(B1218,Оп17_BYN→USD!$C$3:$C$19,1,0)),"Нет","Да")</f>
        <v>Нет</v>
      </c>
      <c r="D1218" s="54">
        <f t="shared" si="36"/>
        <v>365</v>
      </c>
      <c r="E1218" s="55">
        <f>('Все выпуски'!$D$4*'Все выпуски'!$D$8)*((VLOOKUP(IF(C1218="Нет",VLOOKUP(A1218,Оп17_BYN→USD!$A$2:$C$19,3,0),VLOOKUP((A1218-1),Оп17_BYN→USD!$A$2:$C$19,3,0)),$B$2:$G$1505,5,0)-VLOOKUP(B1218,$B$2:$G$1505,5,0))/365+(VLOOKUP(IF(C1218="Нет",VLOOKUP(A1218,Оп17_BYN→USD!$A$2:$C$19,3,0),VLOOKUP((A1218-1),Оп17_BYN→USD!$A$2:$C$19,3,0)),$B$2:$G$1505,6,0)-VLOOKUP(B1218,$B$2:$G$1505,6,0))/366)</f>
        <v>3.5747512568917084</v>
      </c>
      <c r="F1218" s="54">
        <f>COUNTIF(D1219:$D$1505,365)</f>
        <v>287</v>
      </c>
      <c r="G1218" s="54">
        <f>COUNTIF(D1219:$D$1505,366)</f>
        <v>0</v>
      </c>
      <c r="H1218" s="50"/>
    </row>
    <row r="1219" spans="1:8" x14ac:dyDescent="0.25">
      <c r="A1219" s="54">
        <f>COUNTIF($C$3:C1219,"Да")</f>
        <v>13</v>
      </c>
      <c r="B1219" s="53">
        <f t="shared" si="37"/>
        <v>46320</v>
      </c>
      <c r="C1219" s="53" t="str">
        <f>IF(ISERROR(VLOOKUP(B1219,Оп17_BYN→USD!$C$3:$C$19,1,0)),"Нет","Да")</f>
        <v>Нет</v>
      </c>
      <c r="D1219" s="54">
        <f t="shared" si="36"/>
        <v>365</v>
      </c>
      <c r="E1219" s="55">
        <f>('Все выпуски'!$D$4*'Все выпуски'!$D$8)*((VLOOKUP(IF(C1219="Нет",VLOOKUP(A1219,Оп17_BYN→USD!$A$2:$C$19,3,0),VLOOKUP((A1219-1),Оп17_BYN→USD!$A$2:$C$19,3,0)),$B$2:$G$1505,5,0)-VLOOKUP(B1219,$B$2:$G$1505,5,0))/365+(VLOOKUP(IF(C1219="Нет",VLOOKUP(A1219,Оп17_BYN→USD!$A$2:$C$19,3,0),VLOOKUP((A1219-1),Оп17_BYN→USD!$A$2:$C$19,3,0)),$B$2:$G$1505,6,0)-VLOOKUP(B1219,$B$2:$G$1505,6,0))/366)</f>
        <v>3.6205814012108326</v>
      </c>
      <c r="F1219" s="54">
        <f>COUNTIF(D1220:$D$1505,365)</f>
        <v>286</v>
      </c>
      <c r="G1219" s="54">
        <f>COUNTIF(D1220:$D$1505,366)</f>
        <v>0</v>
      </c>
      <c r="H1219" s="50"/>
    </row>
    <row r="1220" spans="1:8" x14ac:dyDescent="0.25">
      <c r="A1220" s="54">
        <f>COUNTIF($C$3:C1220,"Да")</f>
        <v>13</v>
      </c>
      <c r="B1220" s="53">
        <f t="shared" si="37"/>
        <v>46321</v>
      </c>
      <c r="C1220" s="53" t="str">
        <f>IF(ISERROR(VLOOKUP(B1220,Оп17_BYN→USD!$C$3:$C$19,1,0)),"Нет","Да")</f>
        <v>Нет</v>
      </c>
      <c r="D1220" s="54">
        <f t="shared" ref="D1220:D1283" si="38">IF(MOD(YEAR(B1220),4)=0,366,365)</f>
        <v>365</v>
      </c>
      <c r="E1220" s="55">
        <f>('Все выпуски'!$D$4*'Все выпуски'!$D$8)*((VLOOKUP(IF(C1220="Нет",VLOOKUP(A1220,Оп17_BYN→USD!$A$2:$C$19,3,0),VLOOKUP((A1220-1),Оп17_BYN→USD!$A$2:$C$19,3,0)),$B$2:$G$1505,5,0)-VLOOKUP(B1220,$B$2:$G$1505,5,0))/365+(VLOOKUP(IF(C1220="Нет",VLOOKUP(A1220,Оп17_BYN→USD!$A$2:$C$19,3,0),VLOOKUP((A1220-1),Оп17_BYN→USD!$A$2:$C$19,3,0)),$B$2:$G$1505,6,0)-VLOOKUP(B1220,$B$2:$G$1505,6,0))/366)</f>
        <v>3.6664115455299569</v>
      </c>
      <c r="F1220" s="54">
        <f>COUNTIF(D1221:$D$1505,365)</f>
        <v>285</v>
      </c>
      <c r="G1220" s="54">
        <f>COUNTIF(D1221:$D$1505,366)</f>
        <v>0</v>
      </c>
      <c r="H1220" s="50"/>
    </row>
    <row r="1221" spans="1:8" x14ac:dyDescent="0.25">
      <c r="A1221" s="54">
        <f>COUNTIF($C$3:C1221,"Да")</f>
        <v>13</v>
      </c>
      <c r="B1221" s="53">
        <f t="shared" ref="B1221:B1227" si="39">B1220+1</f>
        <v>46322</v>
      </c>
      <c r="C1221" s="53" t="str">
        <f>IF(ISERROR(VLOOKUP(B1221,Оп17_BYN→USD!$C$3:$C$19,1,0)),"Нет","Да")</f>
        <v>Нет</v>
      </c>
      <c r="D1221" s="54">
        <f t="shared" si="38"/>
        <v>365</v>
      </c>
      <c r="E1221" s="55">
        <f>('Все выпуски'!$D$4*'Все выпуски'!$D$8)*((VLOOKUP(IF(C1221="Нет",VLOOKUP(A1221,Оп17_BYN→USD!$A$2:$C$19,3,0),VLOOKUP((A1221-1),Оп17_BYN→USD!$A$2:$C$19,3,0)),$B$2:$G$1505,5,0)-VLOOKUP(B1221,$B$2:$G$1505,5,0))/365+(VLOOKUP(IF(C1221="Нет",VLOOKUP(A1221,Оп17_BYN→USD!$A$2:$C$19,3,0),VLOOKUP((A1221-1),Оп17_BYN→USD!$A$2:$C$19,3,0)),$B$2:$G$1505,6,0)-VLOOKUP(B1221,$B$2:$G$1505,6,0))/366)</f>
        <v>3.7122416898490815</v>
      </c>
      <c r="F1221" s="54">
        <f>COUNTIF(D1222:$D$1505,365)</f>
        <v>284</v>
      </c>
      <c r="G1221" s="54">
        <f>COUNTIF(D1222:$D$1505,366)</f>
        <v>0</v>
      </c>
      <c r="H1221" s="50"/>
    </row>
    <row r="1222" spans="1:8" x14ac:dyDescent="0.25">
      <c r="A1222" s="54">
        <f>COUNTIF($C$3:C1222,"Да")</f>
        <v>13</v>
      </c>
      <c r="B1222" s="53">
        <f t="shared" si="39"/>
        <v>46323</v>
      </c>
      <c r="C1222" s="53" t="str">
        <f>IF(ISERROR(VLOOKUP(B1222,Оп17_BYN→USD!$C$3:$C$19,1,0)),"Нет","Да")</f>
        <v>Нет</v>
      </c>
      <c r="D1222" s="54">
        <f t="shared" si="38"/>
        <v>365</v>
      </c>
      <c r="E1222" s="55">
        <f>('Все выпуски'!$D$4*'Все выпуски'!$D$8)*((VLOOKUP(IF(C1222="Нет",VLOOKUP(A1222,Оп17_BYN→USD!$A$2:$C$19,3,0),VLOOKUP((A1222-1),Оп17_BYN→USD!$A$2:$C$19,3,0)),$B$2:$G$1505,5,0)-VLOOKUP(B1222,$B$2:$G$1505,5,0))/365+(VLOOKUP(IF(C1222="Нет",VLOOKUP(A1222,Оп17_BYN→USD!$A$2:$C$19,3,0),VLOOKUP((A1222-1),Оп17_BYN→USD!$A$2:$C$19,3,0)),$B$2:$G$1505,6,0)-VLOOKUP(B1222,$B$2:$G$1505,6,0))/366)</f>
        <v>3.7580718341682058</v>
      </c>
      <c r="F1222" s="54">
        <f>COUNTIF(D1223:$D$1505,365)</f>
        <v>283</v>
      </c>
      <c r="G1222" s="54">
        <f>COUNTIF(D1223:$D$1505,366)</f>
        <v>0</v>
      </c>
      <c r="H1222" s="50"/>
    </row>
    <row r="1223" spans="1:8" x14ac:dyDescent="0.25">
      <c r="A1223" s="54">
        <f>COUNTIF($C$3:C1223,"Да")</f>
        <v>13</v>
      </c>
      <c r="B1223" s="53">
        <f t="shared" si="39"/>
        <v>46324</v>
      </c>
      <c r="C1223" s="53" t="str">
        <f>IF(ISERROR(VLOOKUP(B1223,Оп17_BYN→USD!$C$3:$C$19,1,0)),"Нет","Да")</f>
        <v>Нет</v>
      </c>
      <c r="D1223" s="54">
        <f t="shared" si="38"/>
        <v>365</v>
      </c>
      <c r="E1223" s="55">
        <f>('Все выпуски'!$D$4*'Все выпуски'!$D$8)*((VLOOKUP(IF(C1223="Нет",VLOOKUP(A1223,Оп17_BYN→USD!$A$2:$C$19,3,0),VLOOKUP((A1223-1),Оп17_BYN→USD!$A$2:$C$19,3,0)),$B$2:$G$1505,5,0)-VLOOKUP(B1223,$B$2:$G$1505,5,0))/365+(VLOOKUP(IF(C1223="Нет",VLOOKUP(A1223,Оп17_BYN→USD!$A$2:$C$19,3,0),VLOOKUP((A1223-1),Оп17_BYN→USD!$A$2:$C$19,3,0)),$B$2:$G$1505,6,0)-VLOOKUP(B1223,$B$2:$G$1505,6,0))/366)</f>
        <v>3.8039019784873305</v>
      </c>
      <c r="F1223" s="54">
        <f>COUNTIF(D1224:$D$1505,365)</f>
        <v>282</v>
      </c>
      <c r="G1223" s="54">
        <f>COUNTIF(D1224:$D$1505,366)</f>
        <v>0</v>
      </c>
      <c r="H1223" s="50"/>
    </row>
    <row r="1224" spans="1:8" x14ac:dyDescent="0.25">
      <c r="A1224" s="54">
        <f>COUNTIF($C$3:C1224,"Да")</f>
        <v>13</v>
      </c>
      <c r="B1224" s="53">
        <f t="shared" si="39"/>
        <v>46325</v>
      </c>
      <c r="C1224" s="53" t="str">
        <f>IF(ISERROR(VLOOKUP(B1224,Оп17_BYN→USD!$C$3:$C$19,1,0)),"Нет","Да")</f>
        <v>Нет</v>
      </c>
      <c r="D1224" s="54">
        <f t="shared" si="38"/>
        <v>365</v>
      </c>
      <c r="E1224" s="55">
        <f>('Все выпуски'!$D$4*'Все выпуски'!$D$8)*((VLOOKUP(IF(C1224="Нет",VLOOKUP(A1224,Оп17_BYN→USD!$A$2:$C$19,3,0),VLOOKUP((A1224-1),Оп17_BYN→USD!$A$2:$C$19,3,0)),$B$2:$G$1505,5,0)-VLOOKUP(B1224,$B$2:$G$1505,5,0))/365+(VLOOKUP(IF(C1224="Нет",VLOOKUP(A1224,Оп17_BYN→USD!$A$2:$C$19,3,0),VLOOKUP((A1224-1),Оп17_BYN→USD!$A$2:$C$19,3,0)),$B$2:$G$1505,6,0)-VLOOKUP(B1224,$B$2:$G$1505,6,0))/366)</f>
        <v>3.8497321228064547</v>
      </c>
      <c r="F1224" s="54">
        <f>COUNTIF(D1225:$D$1505,365)</f>
        <v>281</v>
      </c>
      <c r="G1224" s="54">
        <f>COUNTIF(D1225:$D$1505,366)</f>
        <v>0</v>
      </c>
      <c r="H1224" s="50"/>
    </row>
    <row r="1225" spans="1:8" x14ac:dyDescent="0.25">
      <c r="A1225" s="54">
        <f>COUNTIF($C$3:C1225,"Да")</f>
        <v>13</v>
      </c>
      <c r="B1225" s="53">
        <f t="shared" si="39"/>
        <v>46326</v>
      </c>
      <c r="C1225" s="53" t="str">
        <f>IF(ISERROR(VLOOKUP(B1225,Оп17_BYN→USD!$C$3:$C$19,1,0)),"Нет","Да")</f>
        <v>Нет</v>
      </c>
      <c r="D1225" s="54">
        <f t="shared" si="38"/>
        <v>365</v>
      </c>
      <c r="E1225" s="55">
        <f>('Все выпуски'!$D$4*'Все выпуски'!$D$8)*((VLOOKUP(IF(C1225="Нет",VLOOKUP(A1225,Оп17_BYN→USD!$A$2:$C$19,3,0),VLOOKUP((A1225-1),Оп17_BYN→USD!$A$2:$C$19,3,0)),$B$2:$G$1505,5,0)-VLOOKUP(B1225,$B$2:$G$1505,5,0))/365+(VLOOKUP(IF(C1225="Нет",VLOOKUP(A1225,Оп17_BYN→USD!$A$2:$C$19,3,0),VLOOKUP((A1225-1),Оп17_BYN→USD!$A$2:$C$19,3,0)),$B$2:$G$1505,6,0)-VLOOKUP(B1225,$B$2:$G$1505,6,0))/366)</f>
        <v>3.895562267125579</v>
      </c>
      <c r="F1225" s="54">
        <f>COUNTIF(D1226:$D$1505,365)</f>
        <v>280</v>
      </c>
      <c r="G1225" s="54">
        <f>COUNTIF(D1226:$D$1505,366)</f>
        <v>0</v>
      </c>
      <c r="H1225" s="50"/>
    </row>
    <row r="1226" spans="1:8" x14ac:dyDescent="0.25">
      <c r="A1226" s="54">
        <f>COUNTIF($C$3:C1226,"Да")</f>
        <v>13</v>
      </c>
      <c r="B1226" s="53">
        <f t="shared" si="39"/>
        <v>46327</v>
      </c>
      <c r="C1226" s="53" t="str">
        <f>IF(ISERROR(VLOOKUP(B1226,Оп17_BYN→USD!$C$3:$C$19,1,0)),"Нет","Да")</f>
        <v>Нет</v>
      </c>
      <c r="D1226" s="54">
        <f t="shared" si="38"/>
        <v>365</v>
      </c>
      <c r="E1226" s="55">
        <f>('Все выпуски'!$D$4*'Все выпуски'!$D$8)*((VLOOKUP(IF(C1226="Нет",VLOOKUP(A1226,Оп17_BYN→USD!$A$2:$C$19,3,0),VLOOKUP((A1226-1),Оп17_BYN→USD!$A$2:$C$19,3,0)),$B$2:$G$1505,5,0)-VLOOKUP(B1226,$B$2:$G$1505,5,0))/365+(VLOOKUP(IF(C1226="Нет",VLOOKUP(A1226,Оп17_BYN→USD!$A$2:$C$19,3,0),VLOOKUP((A1226-1),Оп17_BYN→USD!$A$2:$C$19,3,0)),$B$2:$G$1505,6,0)-VLOOKUP(B1226,$B$2:$G$1505,6,0))/366)</f>
        <v>3.9413924114447041</v>
      </c>
      <c r="F1226" s="54">
        <f>COUNTIF(D1227:$D$1505,365)</f>
        <v>279</v>
      </c>
      <c r="G1226" s="54">
        <f>COUNTIF(D1227:$D$1505,366)</f>
        <v>0</v>
      </c>
      <c r="H1226" s="50"/>
    </row>
    <row r="1227" spans="1:8" x14ac:dyDescent="0.25">
      <c r="A1227" s="54">
        <f>COUNTIF($C$3:C1227,"Да")</f>
        <v>13</v>
      </c>
      <c r="B1227" s="53">
        <f t="shared" si="39"/>
        <v>46328</v>
      </c>
      <c r="C1227" s="53" t="str">
        <f>IF(ISERROR(VLOOKUP(B1227,Оп17_BYN→USD!$C$3:$C$19,1,0)),"Нет","Да")</f>
        <v>Нет</v>
      </c>
      <c r="D1227" s="54">
        <f t="shared" si="38"/>
        <v>365</v>
      </c>
      <c r="E1227" s="55">
        <f>('Все выпуски'!$D$4*'Все выпуски'!$D$8)*((VLOOKUP(IF(C1227="Нет",VLOOKUP(A1227,Оп17_BYN→USD!$A$2:$C$19,3,0),VLOOKUP((A1227-1),Оп17_BYN→USD!$A$2:$C$19,3,0)),$B$2:$G$1505,5,0)-VLOOKUP(B1227,$B$2:$G$1505,5,0))/365+(VLOOKUP(IF(C1227="Нет",VLOOKUP(A1227,Оп17_BYN→USD!$A$2:$C$19,3,0),VLOOKUP((A1227-1),Оп17_BYN→USD!$A$2:$C$19,3,0)),$B$2:$G$1505,6,0)-VLOOKUP(B1227,$B$2:$G$1505,6,0))/366)</f>
        <v>3.9872225557638283</v>
      </c>
      <c r="F1227" s="54">
        <f>COUNTIF(D1228:$D$1505,365)</f>
        <v>278</v>
      </c>
      <c r="G1227" s="54">
        <f>COUNTIF(D1228:$D$1505,366)</f>
        <v>0</v>
      </c>
      <c r="H1227" s="50"/>
    </row>
    <row r="1228" spans="1:8" x14ac:dyDescent="0.25">
      <c r="A1228" s="54">
        <f>COUNTIF($C$3:C1228,"Да")</f>
        <v>13</v>
      </c>
      <c r="B1228" s="53">
        <f>B1227+1</f>
        <v>46329</v>
      </c>
      <c r="C1228" s="53" t="str">
        <f>IF(ISERROR(VLOOKUP(B1228,Оп17_BYN→USD!$C$3:$C$19,1,0)),"Нет","Да")</f>
        <v>Нет</v>
      </c>
      <c r="D1228" s="54">
        <f t="shared" si="38"/>
        <v>365</v>
      </c>
      <c r="E1228" s="55">
        <f>('Все выпуски'!$D$4*'Все выпуски'!$D$8)*((VLOOKUP(IF(C1228="Нет",VLOOKUP(A1228,Оп17_BYN→USD!$A$2:$C$19,3,0),VLOOKUP((A1228-1),Оп17_BYN→USD!$A$2:$C$19,3,0)),$B$2:$G$1505,5,0)-VLOOKUP(B1228,$B$2:$G$1505,5,0))/365+(VLOOKUP(IF(C1228="Нет",VLOOKUP(A1228,Оп17_BYN→USD!$A$2:$C$19,3,0),VLOOKUP((A1228-1),Оп17_BYN→USD!$A$2:$C$19,3,0)),$B$2:$G$1505,6,0)-VLOOKUP(B1228,$B$2:$G$1505,6,0))/366)</f>
        <v>4.033052700082953</v>
      </c>
      <c r="F1228" s="54">
        <f>COUNTIF(D1229:$D$1505,365)</f>
        <v>277</v>
      </c>
      <c r="G1228" s="54">
        <f>COUNTIF(D1229:$D$1505,366)</f>
        <v>0</v>
      </c>
      <c r="H1228" s="50"/>
    </row>
    <row r="1229" spans="1:8" x14ac:dyDescent="0.25">
      <c r="A1229" s="54">
        <f>COUNTIF($C$3:C1229,"Да")</f>
        <v>13</v>
      </c>
      <c r="B1229" s="53">
        <f t="shared" ref="B1229:B1292" si="40">B1228+1</f>
        <v>46330</v>
      </c>
      <c r="C1229" s="53" t="str">
        <f>IF(ISERROR(VLOOKUP(B1229,Оп17_BYN→USD!$C$3:$C$19,1,0)),"Нет","Да")</f>
        <v>Нет</v>
      </c>
      <c r="D1229" s="54">
        <f t="shared" si="38"/>
        <v>365</v>
      </c>
      <c r="E1229" s="55">
        <f>('Все выпуски'!$D$4*'Все выпуски'!$D$8)*((VLOOKUP(IF(C1229="Нет",VLOOKUP(A1229,Оп17_BYN→USD!$A$2:$C$19,3,0),VLOOKUP((A1229-1),Оп17_BYN→USD!$A$2:$C$19,3,0)),$B$2:$G$1505,5,0)-VLOOKUP(B1229,$B$2:$G$1505,5,0))/365+(VLOOKUP(IF(C1229="Нет",VLOOKUP(A1229,Оп17_BYN→USD!$A$2:$C$19,3,0),VLOOKUP((A1229-1),Оп17_BYN→USD!$A$2:$C$19,3,0)),$B$2:$G$1505,6,0)-VLOOKUP(B1229,$B$2:$G$1505,6,0))/366)</f>
        <v>4.0788828444020773</v>
      </c>
      <c r="F1229" s="54">
        <f>COUNTIF(D1230:$D$1505,365)</f>
        <v>276</v>
      </c>
      <c r="G1229" s="54">
        <f>COUNTIF(D1230:$D$1505,366)</f>
        <v>0</v>
      </c>
    </row>
    <row r="1230" spans="1:8" x14ac:dyDescent="0.25">
      <c r="A1230" s="54">
        <f>COUNTIF($C$3:C1230,"Да")</f>
        <v>13</v>
      </c>
      <c r="B1230" s="53">
        <f t="shared" si="40"/>
        <v>46331</v>
      </c>
      <c r="C1230" s="53" t="str">
        <f>IF(ISERROR(VLOOKUP(B1230,Оп17_BYN→USD!$C$3:$C$19,1,0)),"Нет","Да")</f>
        <v>Нет</v>
      </c>
      <c r="D1230" s="54">
        <f t="shared" si="38"/>
        <v>365</v>
      </c>
      <c r="E1230" s="55">
        <f>('Все выпуски'!$D$4*'Все выпуски'!$D$8)*((VLOOKUP(IF(C1230="Нет",VLOOKUP(A1230,Оп17_BYN→USD!$A$2:$C$19,3,0),VLOOKUP((A1230-1),Оп17_BYN→USD!$A$2:$C$19,3,0)),$B$2:$G$1505,5,0)-VLOOKUP(B1230,$B$2:$G$1505,5,0))/365+(VLOOKUP(IF(C1230="Нет",VLOOKUP(A1230,Оп17_BYN→USD!$A$2:$C$19,3,0),VLOOKUP((A1230-1),Оп17_BYN→USD!$A$2:$C$19,3,0)),$B$2:$G$1505,6,0)-VLOOKUP(B1230,$B$2:$G$1505,6,0))/366)</f>
        <v>4.1247129887212015</v>
      </c>
      <c r="F1230" s="54">
        <f>COUNTIF(D1231:$D$1505,365)</f>
        <v>275</v>
      </c>
      <c r="G1230" s="54">
        <f>COUNTIF(D1231:$D$1505,366)</f>
        <v>0</v>
      </c>
    </row>
    <row r="1231" spans="1:8" x14ac:dyDescent="0.25">
      <c r="A1231" s="54">
        <f>COUNTIF($C$3:C1231,"Да")</f>
        <v>13</v>
      </c>
      <c r="B1231" s="53">
        <f t="shared" si="40"/>
        <v>46332</v>
      </c>
      <c r="C1231" s="53" t="str">
        <f>IF(ISERROR(VLOOKUP(B1231,Оп17_BYN→USD!$C$3:$C$19,1,0)),"Нет","Да")</f>
        <v>Нет</v>
      </c>
      <c r="D1231" s="54">
        <f t="shared" si="38"/>
        <v>365</v>
      </c>
      <c r="E1231" s="55">
        <f>('Все выпуски'!$D$4*'Все выпуски'!$D$8)*((VLOOKUP(IF(C1231="Нет",VLOOKUP(A1231,Оп17_BYN→USD!$A$2:$C$19,3,0),VLOOKUP((A1231-1),Оп17_BYN→USD!$A$2:$C$19,3,0)),$B$2:$G$1505,5,0)-VLOOKUP(B1231,$B$2:$G$1505,5,0))/365+(VLOOKUP(IF(C1231="Нет",VLOOKUP(A1231,Оп17_BYN→USD!$A$2:$C$19,3,0),VLOOKUP((A1231-1),Оп17_BYN→USD!$A$2:$C$19,3,0)),$B$2:$G$1505,6,0)-VLOOKUP(B1231,$B$2:$G$1505,6,0))/366)</f>
        <v>4.1705431330403258</v>
      </c>
      <c r="F1231" s="54">
        <f>COUNTIF(D1232:$D$1505,365)</f>
        <v>274</v>
      </c>
      <c r="G1231" s="54">
        <f>COUNTIF(D1232:$D$1505,366)</f>
        <v>0</v>
      </c>
    </row>
    <row r="1232" spans="1:8" x14ac:dyDescent="0.25">
      <c r="A1232" s="54">
        <f>COUNTIF($C$3:C1232,"Да")</f>
        <v>14</v>
      </c>
      <c r="B1232" s="53">
        <f t="shared" si="40"/>
        <v>46333</v>
      </c>
      <c r="C1232" s="53" t="str">
        <f>IF(ISERROR(VLOOKUP(B1232,Оп17_BYN→USD!$C$3:$C$19,1,0)),"Нет","Да")</f>
        <v>Да</v>
      </c>
      <c r="D1232" s="54">
        <f t="shared" si="38"/>
        <v>365</v>
      </c>
      <c r="E1232" s="55">
        <f>('Все выпуски'!$D$4*'Все выпуски'!$D$8)*((VLOOKUP(IF(C1232="Нет",VLOOKUP(A1232,Оп17_BYN→USD!$A$2:$C$19,3,0),VLOOKUP((A1232-1),Оп17_BYN→USD!$A$2:$C$19,3,0)),$B$2:$G$1505,5,0)-VLOOKUP(B1232,$B$2:$G$1505,5,0))/365+(VLOOKUP(IF(C1232="Нет",VLOOKUP(A1232,Оп17_BYN→USD!$A$2:$C$19,3,0),VLOOKUP((A1232-1),Оп17_BYN→USD!$A$2:$C$19,3,0)),$B$2:$G$1505,6,0)-VLOOKUP(B1232,$B$2:$G$1505,6,0))/366)</f>
        <v>4.2163732773594509</v>
      </c>
      <c r="F1232" s="54">
        <f>COUNTIF(D1233:$D$1505,365)</f>
        <v>273</v>
      </c>
      <c r="G1232" s="54">
        <f>COUNTIF(D1233:$D$1505,366)</f>
        <v>0</v>
      </c>
    </row>
    <row r="1233" spans="1:7" x14ac:dyDescent="0.25">
      <c r="A1233" s="54">
        <f>COUNTIF($C$3:C1233,"Да")</f>
        <v>14</v>
      </c>
      <c r="B1233" s="53">
        <f t="shared" si="40"/>
        <v>46334</v>
      </c>
      <c r="C1233" s="53" t="str">
        <f>IF(ISERROR(VLOOKUP(B1233,Оп17_BYN→USD!$C$3:$C$19,1,0)),"Нет","Да")</f>
        <v>Нет</v>
      </c>
      <c r="D1233" s="54">
        <f t="shared" si="38"/>
        <v>365</v>
      </c>
      <c r="E1233" s="55">
        <f>('Все выпуски'!$D$4*'Все выпуски'!$D$8)*((VLOOKUP(IF(C1233="Нет",VLOOKUP(A1233,Оп17_BYN→USD!$A$2:$C$19,3,0),VLOOKUP((A1233-1),Оп17_BYN→USD!$A$2:$C$19,3,0)),$B$2:$G$1505,5,0)-VLOOKUP(B1233,$B$2:$G$1505,5,0))/365+(VLOOKUP(IF(C1233="Нет",VLOOKUP(A1233,Оп17_BYN→USD!$A$2:$C$19,3,0),VLOOKUP((A1233-1),Оп17_BYN→USD!$A$2:$C$19,3,0)),$B$2:$G$1505,6,0)-VLOOKUP(B1233,$B$2:$G$1505,6,0))/366)</f>
        <v>4.5830144319124466E-2</v>
      </c>
      <c r="F1233" s="54">
        <f>COUNTIF(D1234:$D$1505,365)</f>
        <v>272</v>
      </c>
      <c r="G1233" s="54">
        <f>COUNTIF(D1234:$D$1505,366)</f>
        <v>0</v>
      </c>
    </row>
    <row r="1234" spans="1:7" x14ac:dyDescent="0.25">
      <c r="A1234" s="54">
        <f>COUNTIF($C$3:C1234,"Да")</f>
        <v>14</v>
      </c>
      <c r="B1234" s="53">
        <f t="shared" si="40"/>
        <v>46335</v>
      </c>
      <c r="C1234" s="53" t="str">
        <f>IF(ISERROR(VLOOKUP(B1234,Оп17_BYN→USD!$C$3:$C$19,1,0)),"Нет","Да")</f>
        <v>Нет</v>
      </c>
      <c r="D1234" s="54">
        <f t="shared" si="38"/>
        <v>365</v>
      </c>
      <c r="E1234" s="55">
        <f>('Все выпуски'!$D$4*'Все выпуски'!$D$8)*((VLOOKUP(IF(C1234="Нет",VLOOKUP(A1234,Оп17_BYN→USD!$A$2:$C$19,3,0),VLOOKUP((A1234-1),Оп17_BYN→USD!$A$2:$C$19,3,0)),$B$2:$G$1505,5,0)-VLOOKUP(B1234,$B$2:$G$1505,5,0))/365+(VLOOKUP(IF(C1234="Нет",VLOOKUP(A1234,Оп17_BYN→USD!$A$2:$C$19,3,0),VLOOKUP((A1234-1),Оп17_BYN→USD!$A$2:$C$19,3,0)),$B$2:$G$1505,6,0)-VLOOKUP(B1234,$B$2:$G$1505,6,0))/366)</f>
        <v>9.1660288638248932E-2</v>
      </c>
      <c r="F1234" s="54">
        <f>COUNTIF(D1235:$D$1505,365)</f>
        <v>271</v>
      </c>
      <c r="G1234" s="54">
        <f>COUNTIF(D1235:$D$1505,366)</f>
        <v>0</v>
      </c>
    </row>
    <row r="1235" spans="1:7" x14ac:dyDescent="0.25">
      <c r="A1235" s="54">
        <f>COUNTIF($C$3:C1235,"Да")</f>
        <v>14</v>
      </c>
      <c r="B1235" s="53">
        <f t="shared" si="40"/>
        <v>46336</v>
      </c>
      <c r="C1235" s="53" t="str">
        <f>IF(ISERROR(VLOOKUP(B1235,Оп17_BYN→USD!$C$3:$C$19,1,0)),"Нет","Да")</f>
        <v>Нет</v>
      </c>
      <c r="D1235" s="54">
        <f t="shared" si="38"/>
        <v>365</v>
      </c>
      <c r="E1235" s="55">
        <f>('Все выпуски'!$D$4*'Все выпуски'!$D$8)*((VLOOKUP(IF(C1235="Нет",VLOOKUP(A1235,Оп17_BYN→USD!$A$2:$C$19,3,0),VLOOKUP((A1235-1),Оп17_BYN→USD!$A$2:$C$19,3,0)),$B$2:$G$1505,5,0)-VLOOKUP(B1235,$B$2:$G$1505,5,0))/365+(VLOOKUP(IF(C1235="Нет",VLOOKUP(A1235,Оп17_BYN→USD!$A$2:$C$19,3,0),VLOOKUP((A1235-1),Оп17_BYN→USD!$A$2:$C$19,3,0)),$B$2:$G$1505,6,0)-VLOOKUP(B1235,$B$2:$G$1505,6,0))/366)</f>
        <v>0.13749043295737337</v>
      </c>
      <c r="F1235" s="54">
        <f>COUNTIF(D1236:$D$1505,365)</f>
        <v>270</v>
      </c>
      <c r="G1235" s="54">
        <f>COUNTIF(D1236:$D$1505,366)</f>
        <v>0</v>
      </c>
    </row>
    <row r="1236" spans="1:7" x14ac:dyDescent="0.25">
      <c r="A1236" s="54">
        <f>COUNTIF($C$3:C1236,"Да")</f>
        <v>14</v>
      </c>
      <c r="B1236" s="53">
        <f t="shared" si="40"/>
        <v>46337</v>
      </c>
      <c r="C1236" s="53" t="str">
        <f>IF(ISERROR(VLOOKUP(B1236,Оп17_BYN→USD!$C$3:$C$19,1,0)),"Нет","Да")</f>
        <v>Нет</v>
      </c>
      <c r="D1236" s="54">
        <f t="shared" si="38"/>
        <v>365</v>
      </c>
      <c r="E1236" s="55">
        <f>('Все выпуски'!$D$4*'Все выпуски'!$D$8)*((VLOOKUP(IF(C1236="Нет",VLOOKUP(A1236,Оп17_BYN→USD!$A$2:$C$19,3,0),VLOOKUP((A1236-1),Оп17_BYN→USD!$A$2:$C$19,3,0)),$B$2:$G$1505,5,0)-VLOOKUP(B1236,$B$2:$G$1505,5,0))/365+(VLOOKUP(IF(C1236="Нет",VLOOKUP(A1236,Оп17_BYN→USD!$A$2:$C$19,3,0),VLOOKUP((A1236-1),Оп17_BYN→USD!$A$2:$C$19,3,0)),$B$2:$G$1505,6,0)-VLOOKUP(B1236,$B$2:$G$1505,6,0))/366)</f>
        <v>0.18332057727649786</v>
      </c>
      <c r="F1236" s="54">
        <f>COUNTIF(D1237:$D$1505,365)</f>
        <v>269</v>
      </c>
      <c r="G1236" s="54">
        <f>COUNTIF(D1237:$D$1505,366)</f>
        <v>0</v>
      </c>
    </row>
    <row r="1237" spans="1:7" x14ac:dyDescent="0.25">
      <c r="A1237" s="54">
        <f>COUNTIF($C$3:C1237,"Да")</f>
        <v>14</v>
      </c>
      <c r="B1237" s="53">
        <f t="shared" si="40"/>
        <v>46338</v>
      </c>
      <c r="C1237" s="53" t="str">
        <f>IF(ISERROR(VLOOKUP(B1237,Оп17_BYN→USD!$C$3:$C$19,1,0)),"Нет","Да")</f>
        <v>Нет</v>
      </c>
      <c r="D1237" s="54">
        <f t="shared" si="38"/>
        <v>365</v>
      </c>
      <c r="E1237" s="55">
        <f>('Все выпуски'!$D$4*'Все выпуски'!$D$8)*((VLOOKUP(IF(C1237="Нет",VLOOKUP(A1237,Оп17_BYN→USD!$A$2:$C$19,3,0),VLOOKUP((A1237-1),Оп17_BYN→USD!$A$2:$C$19,3,0)),$B$2:$G$1505,5,0)-VLOOKUP(B1237,$B$2:$G$1505,5,0))/365+(VLOOKUP(IF(C1237="Нет",VLOOKUP(A1237,Оп17_BYN→USD!$A$2:$C$19,3,0),VLOOKUP((A1237-1),Оп17_BYN→USD!$A$2:$C$19,3,0)),$B$2:$G$1505,6,0)-VLOOKUP(B1237,$B$2:$G$1505,6,0))/366)</f>
        <v>0.2291507215956223</v>
      </c>
      <c r="F1237" s="54">
        <f>COUNTIF(D1238:$D$1505,365)</f>
        <v>268</v>
      </c>
      <c r="G1237" s="54">
        <f>COUNTIF(D1238:$D$1505,366)</f>
        <v>0</v>
      </c>
    </row>
    <row r="1238" spans="1:7" x14ac:dyDescent="0.25">
      <c r="A1238" s="54">
        <f>COUNTIF($C$3:C1238,"Да")</f>
        <v>14</v>
      </c>
      <c r="B1238" s="53">
        <f t="shared" si="40"/>
        <v>46339</v>
      </c>
      <c r="C1238" s="53" t="str">
        <f>IF(ISERROR(VLOOKUP(B1238,Оп17_BYN→USD!$C$3:$C$19,1,0)),"Нет","Да")</f>
        <v>Нет</v>
      </c>
      <c r="D1238" s="54">
        <f t="shared" si="38"/>
        <v>365</v>
      </c>
      <c r="E1238" s="55">
        <f>('Все выпуски'!$D$4*'Все выпуски'!$D$8)*((VLOOKUP(IF(C1238="Нет",VLOOKUP(A1238,Оп17_BYN→USD!$A$2:$C$19,3,0),VLOOKUP((A1238-1),Оп17_BYN→USD!$A$2:$C$19,3,0)),$B$2:$G$1505,5,0)-VLOOKUP(B1238,$B$2:$G$1505,5,0))/365+(VLOOKUP(IF(C1238="Нет",VLOOKUP(A1238,Оп17_BYN→USD!$A$2:$C$19,3,0),VLOOKUP((A1238-1),Оп17_BYN→USD!$A$2:$C$19,3,0)),$B$2:$G$1505,6,0)-VLOOKUP(B1238,$B$2:$G$1505,6,0))/366)</f>
        <v>0.27498086591474674</v>
      </c>
      <c r="F1238" s="54">
        <f>COUNTIF(D1239:$D$1505,365)</f>
        <v>267</v>
      </c>
      <c r="G1238" s="54">
        <f>COUNTIF(D1239:$D$1505,366)</f>
        <v>0</v>
      </c>
    </row>
    <row r="1239" spans="1:7" x14ac:dyDescent="0.25">
      <c r="A1239" s="54">
        <f>COUNTIF($C$3:C1239,"Да")</f>
        <v>14</v>
      </c>
      <c r="B1239" s="53">
        <f t="shared" si="40"/>
        <v>46340</v>
      </c>
      <c r="C1239" s="53" t="str">
        <f>IF(ISERROR(VLOOKUP(B1239,Оп17_BYN→USD!$C$3:$C$19,1,0)),"Нет","Да")</f>
        <v>Нет</v>
      </c>
      <c r="D1239" s="54">
        <f t="shared" si="38"/>
        <v>365</v>
      </c>
      <c r="E1239" s="55">
        <f>('Все выпуски'!$D$4*'Все выпуски'!$D$8)*((VLOOKUP(IF(C1239="Нет",VLOOKUP(A1239,Оп17_BYN→USD!$A$2:$C$19,3,0),VLOOKUP((A1239-1),Оп17_BYN→USD!$A$2:$C$19,3,0)),$B$2:$G$1505,5,0)-VLOOKUP(B1239,$B$2:$G$1505,5,0))/365+(VLOOKUP(IF(C1239="Нет",VLOOKUP(A1239,Оп17_BYN→USD!$A$2:$C$19,3,0),VLOOKUP((A1239-1),Оп17_BYN→USD!$A$2:$C$19,3,0)),$B$2:$G$1505,6,0)-VLOOKUP(B1239,$B$2:$G$1505,6,0))/366)</f>
        <v>0.32081101023387126</v>
      </c>
      <c r="F1239" s="54">
        <f>COUNTIF(D1240:$D$1505,365)</f>
        <v>266</v>
      </c>
      <c r="G1239" s="54">
        <f>COUNTIF(D1240:$D$1505,366)</f>
        <v>0</v>
      </c>
    </row>
    <row r="1240" spans="1:7" x14ac:dyDescent="0.25">
      <c r="A1240" s="54">
        <f>COUNTIF($C$3:C1240,"Да")</f>
        <v>14</v>
      </c>
      <c r="B1240" s="53">
        <f t="shared" si="40"/>
        <v>46341</v>
      </c>
      <c r="C1240" s="53" t="str">
        <f>IF(ISERROR(VLOOKUP(B1240,Оп17_BYN→USD!$C$3:$C$19,1,0)),"Нет","Да")</f>
        <v>Нет</v>
      </c>
      <c r="D1240" s="54">
        <f t="shared" si="38"/>
        <v>365</v>
      </c>
      <c r="E1240" s="55">
        <f>('Все выпуски'!$D$4*'Все выпуски'!$D$8)*((VLOOKUP(IF(C1240="Нет",VLOOKUP(A1240,Оп17_BYN→USD!$A$2:$C$19,3,0),VLOOKUP((A1240-1),Оп17_BYN→USD!$A$2:$C$19,3,0)),$B$2:$G$1505,5,0)-VLOOKUP(B1240,$B$2:$G$1505,5,0))/365+(VLOOKUP(IF(C1240="Нет",VLOOKUP(A1240,Оп17_BYN→USD!$A$2:$C$19,3,0),VLOOKUP((A1240-1),Оп17_BYN→USD!$A$2:$C$19,3,0)),$B$2:$G$1505,6,0)-VLOOKUP(B1240,$B$2:$G$1505,6,0))/366)</f>
        <v>0.36664115455299573</v>
      </c>
      <c r="F1240" s="54">
        <f>COUNTIF(D1241:$D$1505,365)</f>
        <v>265</v>
      </c>
      <c r="G1240" s="54">
        <f>COUNTIF(D1241:$D$1505,366)</f>
        <v>0</v>
      </c>
    </row>
    <row r="1241" spans="1:7" x14ac:dyDescent="0.25">
      <c r="A1241" s="54">
        <f>COUNTIF($C$3:C1241,"Да")</f>
        <v>14</v>
      </c>
      <c r="B1241" s="53">
        <f t="shared" si="40"/>
        <v>46342</v>
      </c>
      <c r="C1241" s="53" t="str">
        <f>IF(ISERROR(VLOOKUP(B1241,Оп17_BYN→USD!$C$3:$C$19,1,0)),"Нет","Да")</f>
        <v>Нет</v>
      </c>
      <c r="D1241" s="54">
        <f t="shared" si="38"/>
        <v>365</v>
      </c>
      <c r="E1241" s="55">
        <f>('Все выпуски'!$D$4*'Все выпуски'!$D$8)*((VLOOKUP(IF(C1241="Нет",VLOOKUP(A1241,Оп17_BYN→USD!$A$2:$C$19,3,0),VLOOKUP((A1241-1),Оп17_BYN→USD!$A$2:$C$19,3,0)),$B$2:$G$1505,5,0)-VLOOKUP(B1241,$B$2:$G$1505,5,0))/365+(VLOOKUP(IF(C1241="Нет",VLOOKUP(A1241,Оп17_BYN→USD!$A$2:$C$19,3,0),VLOOKUP((A1241-1),Оп17_BYN→USD!$A$2:$C$19,3,0)),$B$2:$G$1505,6,0)-VLOOKUP(B1241,$B$2:$G$1505,6,0))/366)</f>
        <v>0.41247129887212014</v>
      </c>
      <c r="F1241" s="54">
        <f>COUNTIF(D1242:$D$1505,365)</f>
        <v>264</v>
      </c>
      <c r="G1241" s="54">
        <f>COUNTIF(D1242:$D$1505,366)</f>
        <v>0</v>
      </c>
    </row>
    <row r="1242" spans="1:7" x14ac:dyDescent="0.25">
      <c r="A1242" s="54">
        <f>COUNTIF($C$3:C1242,"Да")</f>
        <v>14</v>
      </c>
      <c r="B1242" s="53">
        <f t="shared" si="40"/>
        <v>46343</v>
      </c>
      <c r="C1242" s="53" t="str">
        <f>IF(ISERROR(VLOOKUP(B1242,Оп17_BYN→USD!$C$3:$C$19,1,0)),"Нет","Да")</f>
        <v>Нет</v>
      </c>
      <c r="D1242" s="54">
        <f t="shared" si="38"/>
        <v>365</v>
      </c>
      <c r="E1242" s="55">
        <f>('Все выпуски'!$D$4*'Все выпуски'!$D$8)*((VLOOKUP(IF(C1242="Нет",VLOOKUP(A1242,Оп17_BYN→USD!$A$2:$C$19,3,0),VLOOKUP((A1242-1),Оп17_BYN→USD!$A$2:$C$19,3,0)),$B$2:$G$1505,5,0)-VLOOKUP(B1242,$B$2:$G$1505,5,0))/365+(VLOOKUP(IF(C1242="Нет",VLOOKUP(A1242,Оп17_BYN→USD!$A$2:$C$19,3,0),VLOOKUP((A1242-1),Оп17_BYN→USD!$A$2:$C$19,3,0)),$B$2:$G$1505,6,0)-VLOOKUP(B1242,$B$2:$G$1505,6,0))/366)</f>
        <v>0.45830144319124461</v>
      </c>
      <c r="F1242" s="54">
        <f>COUNTIF(D1243:$D$1505,365)</f>
        <v>263</v>
      </c>
      <c r="G1242" s="54">
        <f>COUNTIF(D1243:$D$1505,366)</f>
        <v>0</v>
      </c>
    </row>
    <row r="1243" spans="1:7" x14ac:dyDescent="0.25">
      <c r="A1243" s="54">
        <f>COUNTIF($C$3:C1243,"Да")</f>
        <v>14</v>
      </c>
      <c r="B1243" s="53">
        <f t="shared" si="40"/>
        <v>46344</v>
      </c>
      <c r="C1243" s="53" t="str">
        <f>IF(ISERROR(VLOOKUP(B1243,Оп17_BYN→USD!$C$3:$C$19,1,0)),"Нет","Да")</f>
        <v>Нет</v>
      </c>
      <c r="D1243" s="54">
        <f t="shared" si="38"/>
        <v>365</v>
      </c>
      <c r="E1243" s="55">
        <f>('Все выпуски'!$D$4*'Все выпуски'!$D$8)*((VLOOKUP(IF(C1243="Нет",VLOOKUP(A1243,Оп17_BYN→USD!$A$2:$C$19,3,0),VLOOKUP((A1243-1),Оп17_BYN→USD!$A$2:$C$19,3,0)),$B$2:$G$1505,5,0)-VLOOKUP(B1243,$B$2:$G$1505,5,0))/365+(VLOOKUP(IF(C1243="Нет",VLOOKUP(A1243,Оп17_BYN→USD!$A$2:$C$19,3,0),VLOOKUP((A1243-1),Оп17_BYN→USD!$A$2:$C$19,3,0)),$B$2:$G$1505,6,0)-VLOOKUP(B1243,$B$2:$G$1505,6,0))/366)</f>
        <v>0.50413158751036913</v>
      </c>
      <c r="F1243" s="54">
        <f>COUNTIF(D1244:$D$1505,365)</f>
        <v>262</v>
      </c>
      <c r="G1243" s="54">
        <f>COUNTIF(D1244:$D$1505,366)</f>
        <v>0</v>
      </c>
    </row>
    <row r="1244" spans="1:7" x14ac:dyDescent="0.25">
      <c r="A1244" s="54">
        <f>COUNTIF($C$3:C1244,"Да")</f>
        <v>14</v>
      </c>
      <c r="B1244" s="53">
        <f t="shared" si="40"/>
        <v>46345</v>
      </c>
      <c r="C1244" s="53" t="str">
        <f>IF(ISERROR(VLOOKUP(B1244,Оп17_BYN→USD!$C$3:$C$19,1,0)),"Нет","Да")</f>
        <v>Нет</v>
      </c>
      <c r="D1244" s="54">
        <f t="shared" si="38"/>
        <v>365</v>
      </c>
      <c r="E1244" s="55">
        <f>('Все выпуски'!$D$4*'Все выпуски'!$D$8)*((VLOOKUP(IF(C1244="Нет",VLOOKUP(A1244,Оп17_BYN→USD!$A$2:$C$19,3,0),VLOOKUP((A1244-1),Оп17_BYN→USD!$A$2:$C$19,3,0)),$B$2:$G$1505,5,0)-VLOOKUP(B1244,$B$2:$G$1505,5,0))/365+(VLOOKUP(IF(C1244="Нет",VLOOKUP(A1244,Оп17_BYN→USD!$A$2:$C$19,3,0),VLOOKUP((A1244-1),Оп17_BYN→USD!$A$2:$C$19,3,0)),$B$2:$G$1505,6,0)-VLOOKUP(B1244,$B$2:$G$1505,6,0))/366)</f>
        <v>0.54996173182949348</v>
      </c>
      <c r="F1244" s="54">
        <f>COUNTIF(D1245:$D$1505,365)</f>
        <v>261</v>
      </c>
      <c r="G1244" s="54">
        <f>COUNTIF(D1245:$D$1505,366)</f>
        <v>0</v>
      </c>
    </row>
    <row r="1245" spans="1:7" x14ac:dyDescent="0.25">
      <c r="A1245" s="54">
        <f>COUNTIF($C$3:C1245,"Да")</f>
        <v>14</v>
      </c>
      <c r="B1245" s="53">
        <f t="shared" si="40"/>
        <v>46346</v>
      </c>
      <c r="C1245" s="53" t="str">
        <f>IF(ISERROR(VLOOKUP(B1245,Оп17_BYN→USD!$C$3:$C$19,1,0)),"Нет","Да")</f>
        <v>Нет</v>
      </c>
      <c r="D1245" s="54">
        <f t="shared" si="38"/>
        <v>365</v>
      </c>
      <c r="E1245" s="55">
        <f>('Все выпуски'!$D$4*'Все выпуски'!$D$8)*((VLOOKUP(IF(C1245="Нет",VLOOKUP(A1245,Оп17_BYN→USD!$A$2:$C$19,3,0),VLOOKUP((A1245-1),Оп17_BYN→USD!$A$2:$C$19,3,0)),$B$2:$G$1505,5,0)-VLOOKUP(B1245,$B$2:$G$1505,5,0))/365+(VLOOKUP(IF(C1245="Нет",VLOOKUP(A1245,Оп17_BYN→USD!$A$2:$C$19,3,0),VLOOKUP((A1245-1),Оп17_BYN→USD!$A$2:$C$19,3,0)),$B$2:$G$1505,6,0)-VLOOKUP(B1245,$B$2:$G$1505,6,0))/366)</f>
        <v>0.59579187614861806</v>
      </c>
      <c r="F1245" s="54">
        <f>COUNTIF(D1246:$D$1505,365)</f>
        <v>260</v>
      </c>
      <c r="G1245" s="54">
        <f>COUNTIF(D1246:$D$1505,366)</f>
        <v>0</v>
      </c>
    </row>
    <row r="1246" spans="1:7" x14ac:dyDescent="0.25">
      <c r="A1246" s="54">
        <f>COUNTIF($C$3:C1246,"Да")</f>
        <v>14</v>
      </c>
      <c r="B1246" s="53">
        <f t="shared" si="40"/>
        <v>46347</v>
      </c>
      <c r="C1246" s="53" t="str">
        <f>IF(ISERROR(VLOOKUP(B1246,Оп17_BYN→USD!$C$3:$C$19,1,0)),"Нет","Да")</f>
        <v>Нет</v>
      </c>
      <c r="D1246" s="54">
        <f t="shared" si="38"/>
        <v>365</v>
      </c>
      <c r="E1246" s="55">
        <f>('Все выпуски'!$D$4*'Все выпуски'!$D$8)*((VLOOKUP(IF(C1246="Нет",VLOOKUP(A1246,Оп17_BYN→USD!$A$2:$C$19,3,0),VLOOKUP((A1246-1),Оп17_BYN→USD!$A$2:$C$19,3,0)),$B$2:$G$1505,5,0)-VLOOKUP(B1246,$B$2:$G$1505,5,0))/365+(VLOOKUP(IF(C1246="Нет",VLOOKUP(A1246,Оп17_BYN→USD!$A$2:$C$19,3,0),VLOOKUP((A1246-1),Оп17_BYN→USD!$A$2:$C$19,3,0)),$B$2:$G$1505,6,0)-VLOOKUP(B1246,$B$2:$G$1505,6,0))/366)</f>
        <v>0.64162202046774253</v>
      </c>
      <c r="F1246" s="54">
        <f>COUNTIF(D1247:$D$1505,365)</f>
        <v>259</v>
      </c>
      <c r="G1246" s="54">
        <f>COUNTIF(D1247:$D$1505,366)</f>
        <v>0</v>
      </c>
    </row>
    <row r="1247" spans="1:7" x14ac:dyDescent="0.25">
      <c r="A1247" s="54">
        <f>COUNTIF($C$3:C1247,"Да")</f>
        <v>14</v>
      </c>
      <c r="B1247" s="53">
        <f t="shared" si="40"/>
        <v>46348</v>
      </c>
      <c r="C1247" s="53" t="str">
        <f>IF(ISERROR(VLOOKUP(B1247,Оп17_BYN→USD!$C$3:$C$19,1,0)),"Нет","Да")</f>
        <v>Нет</v>
      </c>
      <c r="D1247" s="54">
        <f t="shared" si="38"/>
        <v>365</v>
      </c>
      <c r="E1247" s="55">
        <f>('Все выпуски'!$D$4*'Все выпуски'!$D$8)*((VLOOKUP(IF(C1247="Нет",VLOOKUP(A1247,Оп17_BYN→USD!$A$2:$C$19,3,0),VLOOKUP((A1247-1),Оп17_BYN→USD!$A$2:$C$19,3,0)),$B$2:$G$1505,5,0)-VLOOKUP(B1247,$B$2:$G$1505,5,0))/365+(VLOOKUP(IF(C1247="Нет",VLOOKUP(A1247,Оп17_BYN→USD!$A$2:$C$19,3,0),VLOOKUP((A1247-1),Оп17_BYN→USD!$A$2:$C$19,3,0)),$B$2:$G$1505,6,0)-VLOOKUP(B1247,$B$2:$G$1505,6,0))/366)</f>
        <v>0.68745216478686688</v>
      </c>
      <c r="F1247" s="54">
        <f>COUNTIF(D1248:$D$1505,365)</f>
        <v>258</v>
      </c>
      <c r="G1247" s="54">
        <f>COUNTIF(D1248:$D$1505,366)</f>
        <v>0</v>
      </c>
    </row>
    <row r="1248" spans="1:7" x14ac:dyDescent="0.25">
      <c r="A1248" s="54">
        <f>COUNTIF($C$3:C1248,"Да")</f>
        <v>14</v>
      </c>
      <c r="B1248" s="53">
        <f t="shared" si="40"/>
        <v>46349</v>
      </c>
      <c r="C1248" s="53" t="str">
        <f>IF(ISERROR(VLOOKUP(B1248,Оп17_BYN→USD!$C$3:$C$19,1,0)),"Нет","Да")</f>
        <v>Нет</v>
      </c>
      <c r="D1248" s="54">
        <f t="shared" si="38"/>
        <v>365</v>
      </c>
      <c r="E1248" s="55">
        <f>('Все выпуски'!$D$4*'Все выпуски'!$D$8)*((VLOOKUP(IF(C1248="Нет",VLOOKUP(A1248,Оп17_BYN→USD!$A$2:$C$19,3,0),VLOOKUP((A1248-1),Оп17_BYN→USD!$A$2:$C$19,3,0)),$B$2:$G$1505,5,0)-VLOOKUP(B1248,$B$2:$G$1505,5,0))/365+(VLOOKUP(IF(C1248="Нет",VLOOKUP(A1248,Оп17_BYN→USD!$A$2:$C$19,3,0),VLOOKUP((A1248-1),Оп17_BYN→USD!$A$2:$C$19,3,0)),$B$2:$G$1505,6,0)-VLOOKUP(B1248,$B$2:$G$1505,6,0))/366)</f>
        <v>0.73328230910599146</v>
      </c>
      <c r="F1248" s="54">
        <f>COUNTIF(D1249:$D$1505,365)</f>
        <v>257</v>
      </c>
      <c r="G1248" s="54">
        <f>COUNTIF(D1249:$D$1505,366)</f>
        <v>0</v>
      </c>
    </row>
    <row r="1249" spans="1:7" x14ac:dyDescent="0.25">
      <c r="A1249" s="54">
        <f>COUNTIF($C$3:C1249,"Да")</f>
        <v>14</v>
      </c>
      <c r="B1249" s="53">
        <f t="shared" si="40"/>
        <v>46350</v>
      </c>
      <c r="C1249" s="53" t="str">
        <f>IF(ISERROR(VLOOKUP(B1249,Оп17_BYN→USD!$C$3:$C$19,1,0)),"Нет","Да")</f>
        <v>Нет</v>
      </c>
      <c r="D1249" s="54">
        <f t="shared" si="38"/>
        <v>365</v>
      </c>
      <c r="E1249" s="55">
        <f>('Все выпуски'!$D$4*'Все выпуски'!$D$8)*((VLOOKUP(IF(C1249="Нет",VLOOKUP(A1249,Оп17_BYN→USD!$A$2:$C$19,3,0),VLOOKUP((A1249-1),Оп17_BYN→USD!$A$2:$C$19,3,0)),$B$2:$G$1505,5,0)-VLOOKUP(B1249,$B$2:$G$1505,5,0))/365+(VLOOKUP(IF(C1249="Нет",VLOOKUP(A1249,Оп17_BYN→USD!$A$2:$C$19,3,0),VLOOKUP((A1249-1),Оп17_BYN→USD!$A$2:$C$19,3,0)),$B$2:$G$1505,6,0)-VLOOKUP(B1249,$B$2:$G$1505,6,0))/366)</f>
        <v>0.77911245342511593</v>
      </c>
      <c r="F1249" s="54">
        <f>COUNTIF(D1250:$D$1505,365)</f>
        <v>256</v>
      </c>
      <c r="G1249" s="54">
        <f>COUNTIF(D1250:$D$1505,366)</f>
        <v>0</v>
      </c>
    </row>
    <row r="1250" spans="1:7" x14ac:dyDescent="0.25">
      <c r="A1250" s="54">
        <f>COUNTIF($C$3:C1250,"Да")</f>
        <v>14</v>
      </c>
      <c r="B1250" s="53">
        <f t="shared" si="40"/>
        <v>46351</v>
      </c>
      <c r="C1250" s="53" t="str">
        <f>IF(ISERROR(VLOOKUP(B1250,Оп17_BYN→USD!$C$3:$C$19,1,0)),"Нет","Да")</f>
        <v>Нет</v>
      </c>
      <c r="D1250" s="54">
        <f t="shared" si="38"/>
        <v>365</v>
      </c>
      <c r="E1250" s="55">
        <f>('Все выпуски'!$D$4*'Все выпуски'!$D$8)*((VLOOKUP(IF(C1250="Нет",VLOOKUP(A1250,Оп17_BYN→USD!$A$2:$C$19,3,0),VLOOKUP((A1250-1),Оп17_BYN→USD!$A$2:$C$19,3,0)),$B$2:$G$1505,5,0)-VLOOKUP(B1250,$B$2:$G$1505,5,0))/365+(VLOOKUP(IF(C1250="Нет",VLOOKUP(A1250,Оп17_BYN→USD!$A$2:$C$19,3,0),VLOOKUP((A1250-1),Оп17_BYN→USD!$A$2:$C$19,3,0)),$B$2:$G$1505,6,0)-VLOOKUP(B1250,$B$2:$G$1505,6,0))/366)</f>
        <v>0.82494259774424028</v>
      </c>
      <c r="F1250" s="54">
        <f>COUNTIF(D1251:$D$1505,365)</f>
        <v>255</v>
      </c>
      <c r="G1250" s="54">
        <f>COUNTIF(D1251:$D$1505,366)</f>
        <v>0</v>
      </c>
    </row>
    <row r="1251" spans="1:7" x14ac:dyDescent="0.25">
      <c r="A1251" s="54">
        <f>COUNTIF($C$3:C1251,"Да")</f>
        <v>14</v>
      </c>
      <c r="B1251" s="53">
        <f t="shared" si="40"/>
        <v>46352</v>
      </c>
      <c r="C1251" s="53" t="str">
        <f>IF(ISERROR(VLOOKUP(B1251,Оп17_BYN→USD!$C$3:$C$19,1,0)),"Нет","Да")</f>
        <v>Нет</v>
      </c>
      <c r="D1251" s="54">
        <f t="shared" si="38"/>
        <v>365</v>
      </c>
      <c r="E1251" s="55">
        <f>('Все выпуски'!$D$4*'Все выпуски'!$D$8)*((VLOOKUP(IF(C1251="Нет",VLOOKUP(A1251,Оп17_BYN→USD!$A$2:$C$19,3,0),VLOOKUP((A1251-1),Оп17_BYN→USD!$A$2:$C$19,3,0)),$B$2:$G$1505,5,0)-VLOOKUP(B1251,$B$2:$G$1505,5,0))/365+(VLOOKUP(IF(C1251="Нет",VLOOKUP(A1251,Оп17_BYN→USD!$A$2:$C$19,3,0),VLOOKUP((A1251-1),Оп17_BYN→USD!$A$2:$C$19,3,0)),$B$2:$G$1505,6,0)-VLOOKUP(B1251,$B$2:$G$1505,6,0))/366)</f>
        <v>0.87077274206336486</v>
      </c>
      <c r="F1251" s="54">
        <f>COUNTIF(D1252:$D$1505,365)</f>
        <v>254</v>
      </c>
      <c r="G1251" s="54">
        <f>COUNTIF(D1252:$D$1505,366)</f>
        <v>0</v>
      </c>
    </row>
    <row r="1252" spans="1:7" x14ac:dyDescent="0.25">
      <c r="A1252" s="54">
        <f>COUNTIF($C$3:C1252,"Да")</f>
        <v>14</v>
      </c>
      <c r="B1252" s="53">
        <f t="shared" si="40"/>
        <v>46353</v>
      </c>
      <c r="C1252" s="53" t="str">
        <f>IF(ISERROR(VLOOKUP(B1252,Оп17_BYN→USD!$C$3:$C$19,1,0)),"Нет","Да")</f>
        <v>Нет</v>
      </c>
      <c r="D1252" s="54">
        <f t="shared" si="38"/>
        <v>365</v>
      </c>
      <c r="E1252" s="55">
        <f>('Все выпуски'!$D$4*'Все выпуски'!$D$8)*((VLOOKUP(IF(C1252="Нет",VLOOKUP(A1252,Оп17_BYN→USD!$A$2:$C$19,3,0),VLOOKUP((A1252-1),Оп17_BYN→USD!$A$2:$C$19,3,0)),$B$2:$G$1505,5,0)-VLOOKUP(B1252,$B$2:$G$1505,5,0))/365+(VLOOKUP(IF(C1252="Нет",VLOOKUP(A1252,Оп17_BYN→USD!$A$2:$C$19,3,0),VLOOKUP((A1252-1),Оп17_BYN→USD!$A$2:$C$19,3,0)),$B$2:$G$1505,6,0)-VLOOKUP(B1252,$B$2:$G$1505,6,0))/366)</f>
        <v>0.91660288638248921</v>
      </c>
      <c r="F1252" s="54">
        <f>COUNTIF(D1253:$D$1505,365)</f>
        <v>253</v>
      </c>
      <c r="G1252" s="54">
        <f>COUNTIF(D1253:$D$1505,366)</f>
        <v>0</v>
      </c>
    </row>
    <row r="1253" spans="1:7" x14ac:dyDescent="0.25">
      <c r="A1253" s="54">
        <f>COUNTIF($C$3:C1253,"Да")</f>
        <v>14</v>
      </c>
      <c r="B1253" s="53">
        <f t="shared" si="40"/>
        <v>46354</v>
      </c>
      <c r="C1253" s="53" t="str">
        <f>IF(ISERROR(VLOOKUP(B1253,Оп17_BYN→USD!$C$3:$C$19,1,0)),"Нет","Да")</f>
        <v>Нет</v>
      </c>
      <c r="D1253" s="54">
        <f t="shared" si="38"/>
        <v>365</v>
      </c>
      <c r="E1253" s="55">
        <f>('Все выпуски'!$D$4*'Все выпуски'!$D$8)*((VLOOKUP(IF(C1253="Нет",VLOOKUP(A1253,Оп17_BYN→USD!$A$2:$C$19,3,0),VLOOKUP((A1253-1),Оп17_BYN→USD!$A$2:$C$19,3,0)),$B$2:$G$1505,5,0)-VLOOKUP(B1253,$B$2:$G$1505,5,0))/365+(VLOOKUP(IF(C1253="Нет",VLOOKUP(A1253,Оп17_BYN→USD!$A$2:$C$19,3,0),VLOOKUP((A1253-1),Оп17_BYN→USD!$A$2:$C$19,3,0)),$B$2:$G$1505,6,0)-VLOOKUP(B1253,$B$2:$G$1505,6,0))/366)</f>
        <v>0.96243303070161368</v>
      </c>
      <c r="F1253" s="54">
        <f>COUNTIF(D1254:$D$1505,365)</f>
        <v>252</v>
      </c>
      <c r="G1253" s="54">
        <f>COUNTIF(D1254:$D$1505,366)</f>
        <v>0</v>
      </c>
    </row>
    <row r="1254" spans="1:7" x14ac:dyDescent="0.25">
      <c r="A1254" s="54">
        <f>COUNTIF($C$3:C1254,"Да")</f>
        <v>14</v>
      </c>
      <c r="B1254" s="53">
        <f t="shared" si="40"/>
        <v>46355</v>
      </c>
      <c r="C1254" s="53" t="str">
        <f>IF(ISERROR(VLOOKUP(B1254,Оп17_BYN→USD!$C$3:$C$19,1,0)),"Нет","Да")</f>
        <v>Нет</v>
      </c>
      <c r="D1254" s="54">
        <f t="shared" si="38"/>
        <v>365</v>
      </c>
      <c r="E1254" s="55">
        <f>('Все выпуски'!$D$4*'Все выпуски'!$D$8)*((VLOOKUP(IF(C1254="Нет",VLOOKUP(A1254,Оп17_BYN→USD!$A$2:$C$19,3,0),VLOOKUP((A1254-1),Оп17_BYN→USD!$A$2:$C$19,3,0)),$B$2:$G$1505,5,0)-VLOOKUP(B1254,$B$2:$G$1505,5,0))/365+(VLOOKUP(IF(C1254="Нет",VLOOKUP(A1254,Оп17_BYN→USD!$A$2:$C$19,3,0),VLOOKUP((A1254-1),Оп17_BYN→USD!$A$2:$C$19,3,0)),$B$2:$G$1505,6,0)-VLOOKUP(B1254,$B$2:$G$1505,6,0))/366)</f>
        <v>1.0082631750207383</v>
      </c>
      <c r="F1254" s="54">
        <f>COUNTIF(D1255:$D$1505,365)</f>
        <v>251</v>
      </c>
      <c r="G1254" s="54">
        <f>COUNTIF(D1255:$D$1505,366)</f>
        <v>0</v>
      </c>
    </row>
    <row r="1255" spans="1:7" x14ac:dyDescent="0.25">
      <c r="A1255" s="54">
        <f>COUNTIF($C$3:C1255,"Да")</f>
        <v>14</v>
      </c>
      <c r="B1255" s="53">
        <f t="shared" si="40"/>
        <v>46356</v>
      </c>
      <c r="C1255" s="53" t="str">
        <f>IF(ISERROR(VLOOKUP(B1255,Оп17_BYN→USD!$C$3:$C$19,1,0)),"Нет","Да")</f>
        <v>Нет</v>
      </c>
      <c r="D1255" s="54">
        <f t="shared" si="38"/>
        <v>365</v>
      </c>
      <c r="E1255" s="55">
        <f>('Все выпуски'!$D$4*'Все выпуски'!$D$8)*((VLOOKUP(IF(C1255="Нет",VLOOKUP(A1255,Оп17_BYN→USD!$A$2:$C$19,3,0),VLOOKUP((A1255-1),Оп17_BYN→USD!$A$2:$C$19,3,0)),$B$2:$G$1505,5,0)-VLOOKUP(B1255,$B$2:$G$1505,5,0))/365+(VLOOKUP(IF(C1255="Нет",VLOOKUP(A1255,Оп17_BYN→USD!$A$2:$C$19,3,0),VLOOKUP((A1255-1),Оп17_BYN→USD!$A$2:$C$19,3,0)),$B$2:$G$1505,6,0)-VLOOKUP(B1255,$B$2:$G$1505,6,0))/366)</f>
        <v>1.0540933193398627</v>
      </c>
      <c r="F1255" s="54">
        <f>COUNTIF(D1256:$D$1505,365)</f>
        <v>250</v>
      </c>
      <c r="G1255" s="54">
        <f>COUNTIF(D1256:$D$1505,366)</f>
        <v>0</v>
      </c>
    </row>
    <row r="1256" spans="1:7" x14ac:dyDescent="0.25">
      <c r="A1256" s="54">
        <f>COUNTIF($C$3:C1256,"Да")</f>
        <v>14</v>
      </c>
      <c r="B1256" s="53">
        <f t="shared" si="40"/>
        <v>46357</v>
      </c>
      <c r="C1256" s="53" t="str">
        <f>IF(ISERROR(VLOOKUP(B1256,Оп17_BYN→USD!$C$3:$C$19,1,0)),"Нет","Да")</f>
        <v>Нет</v>
      </c>
      <c r="D1256" s="54">
        <f t="shared" si="38"/>
        <v>365</v>
      </c>
      <c r="E1256" s="55">
        <f>('Все выпуски'!$D$4*'Все выпуски'!$D$8)*((VLOOKUP(IF(C1256="Нет",VLOOKUP(A1256,Оп17_BYN→USD!$A$2:$C$19,3,0),VLOOKUP((A1256-1),Оп17_BYN→USD!$A$2:$C$19,3,0)),$B$2:$G$1505,5,0)-VLOOKUP(B1256,$B$2:$G$1505,5,0))/365+(VLOOKUP(IF(C1256="Нет",VLOOKUP(A1256,Оп17_BYN→USD!$A$2:$C$19,3,0),VLOOKUP((A1256-1),Оп17_BYN→USD!$A$2:$C$19,3,0)),$B$2:$G$1505,6,0)-VLOOKUP(B1256,$B$2:$G$1505,6,0))/366)</f>
        <v>1.099923463658987</v>
      </c>
      <c r="F1256" s="54">
        <f>COUNTIF(D1257:$D$1505,365)</f>
        <v>249</v>
      </c>
      <c r="G1256" s="54">
        <f>COUNTIF(D1257:$D$1505,366)</f>
        <v>0</v>
      </c>
    </row>
    <row r="1257" spans="1:7" x14ac:dyDescent="0.25">
      <c r="A1257" s="54">
        <f>COUNTIF($C$3:C1257,"Да")</f>
        <v>14</v>
      </c>
      <c r="B1257" s="53">
        <f t="shared" si="40"/>
        <v>46358</v>
      </c>
      <c r="C1257" s="53" t="str">
        <f>IF(ISERROR(VLOOKUP(B1257,Оп17_BYN→USD!$C$3:$C$19,1,0)),"Нет","Да")</f>
        <v>Нет</v>
      </c>
      <c r="D1257" s="54">
        <f t="shared" si="38"/>
        <v>365</v>
      </c>
      <c r="E1257" s="55">
        <f>('Все выпуски'!$D$4*'Все выпуски'!$D$8)*((VLOOKUP(IF(C1257="Нет",VLOOKUP(A1257,Оп17_BYN→USD!$A$2:$C$19,3,0),VLOOKUP((A1257-1),Оп17_BYN→USD!$A$2:$C$19,3,0)),$B$2:$G$1505,5,0)-VLOOKUP(B1257,$B$2:$G$1505,5,0))/365+(VLOOKUP(IF(C1257="Нет",VLOOKUP(A1257,Оп17_BYN→USD!$A$2:$C$19,3,0),VLOOKUP((A1257-1),Оп17_BYN→USD!$A$2:$C$19,3,0)),$B$2:$G$1505,6,0)-VLOOKUP(B1257,$B$2:$G$1505,6,0))/366)</f>
        <v>1.1457536079781114</v>
      </c>
      <c r="F1257" s="54">
        <f>COUNTIF(D1258:$D$1505,365)</f>
        <v>248</v>
      </c>
      <c r="G1257" s="54">
        <f>COUNTIF(D1258:$D$1505,366)</f>
        <v>0</v>
      </c>
    </row>
    <row r="1258" spans="1:7" x14ac:dyDescent="0.25">
      <c r="A1258" s="54">
        <f>COUNTIF($C$3:C1258,"Да")</f>
        <v>14</v>
      </c>
      <c r="B1258" s="53">
        <f t="shared" si="40"/>
        <v>46359</v>
      </c>
      <c r="C1258" s="53" t="str">
        <f>IF(ISERROR(VLOOKUP(B1258,Оп17_BYN→USD!$C$3:$C$19,1,0)),"Нет","Да")</f>
        <v>Нет</v>
      </c>
      <c r="D1258" s="54">
        <f t="shared" si="38"/>
        <v>365</v>
      </c>
      <c r="E1258" s="55">
        <f>('Все выпуски'!$D$4*'Все выпуски'!$D$8)*((VLOOKUP(IF(C1258="Нет",VLOOKUP(A1258,Оп17_BYN→USD!$A$2:$C$19,3,0),VLOOKUP((A1258-1),Оп17_BYN→USD!$A$2:$C$19,3,0)),$B$2:$G$1505,5,0)-VLOOKUP(B1258,$B$2:$G$1505,5,0))/365+(VLOOKUP(IF(C1258="Нет",VLOOKUP(A1258,Оп17_BYN→USD!$A$2:$C$19,3,0),VLOOKUP((A1258-1),Оп17_BYN→USD!$A$2:$C$19,3,0)),$B$2:$G$1505,6,0)-VLOOKUP(B1258,$B$2:$G$1505,6,0))/366)</f>
        <v>1.1915837522972361</v>
      </c>
      <c r="F1258" s="54">
        <f>COUNTIF(D1259:$D$1505,365)</f>
        <v>247</v>
      </c>
      <c r="G1258" s="54">
        <f>COUNTIF(D1259:$D$1505,366)</f>
        <v>0</v>
      </c>
    </row>
    <row r="1259" spans="1:7" x14ac:dyDescent="0.25">
      <c r="A1259" s="54">
        <f>COUNTIF($C$3:C1259,"Да")</f>
        <v>14</v>
      </c>
      <c r="B1259" s="53">
        <f t="shared" si="40"/>
        <v>46360</v>
      </c>
      <c r="C1259" s="53" t="str">
        <f>IF(ISERROR(VLOOKUP(B1259,Оп17_BYN→USD!$C$3:$C$19,1,0)),"Нет","Да")</f>
        <v>Нет</v>
      </c>
      <c r="D1259" s="54">
        <f t="shared" si="38"/>
        <v>365</v>
      </c>
      <c r="E1259" s="55">
        <f>('Все выпуски'!$D$4*'Все выпуски'!$D$8)*((VLOOKUP(IF(C1259="Нет",VLOOKUP(A1259,Оп17_BYN→USD!$A$2:$C$19,3,0),VLOOKUP((A1259-1),Оп17_BYN→USD!$A$2:$C$19,3,0)),$B$2:$G$1505,5,0)-VLOOKUP(B1259,$B$2:$G$1505,5,0))/365+(VLOOKUP(IF(C1259="Нет",VLOOKUP(A1259,Оп17_BYN→USD!$A$2:$C$19,3,0),VLOOKUP((A1259-1),Оп17_BYN→USD!$A$2:$C$19,3,0)),$B$2:$G$1505,6,0)-VLOOKUP(B1259,$B$2:$G$1505,6,0))/366)</f>
        <v>1.2374138966163606</v>
      </c>
      <c r="F1259" s="54">
        <f>COUNTIF(D1260:$D$1505,365)</f>
        <v>246</v>
      </c>
      <c r="G1259" s="54">
        <f>COUNTIF(D1260:$D$1505,366)</f>
        <v>0</v>
      </c>
    </row>
    <row r="1260" spans="1:7" x14ac:dyDescent="0.25">
      <c r="A1260" s="54">
        <f>COUNTIF($C$3:C1260,"Да")</f>
        <v>14</v>
      </c>
      <c r="B1260" s="53">
        <f t="shared" si="40"/>
        <v>46361</v>
      </c>
      <c r="C1260" s="53" t="str">
        <f>IF(ISERROR(VLOOKUP(B1260,Оп17_BYN→USD!$C$3:$C$19,1,0)),"Нет","Да")</f>
        <v>Нет</v>
      </c>
      <c r="D1260" s="54">
        <f t="shared" si="38"/>
        <v>365</v>
      </c>
      <c r="E1260" s="55">
        <f>('Все выпуски'!$D$4*'Все выпуски'!$D$8)*((VLOOKUP(IF(C1260="Нет",VLOOKUP(A1260,Оп17_BYN→USD!$A$2:$C$19,3,0),VLOOKUP((A1260-1),Оп17_BYN→USD!$A$2:$C$19,3,0)),$B$2:$G$1505,5,0)-VLOOKUP(B1260,$B$2:$G$1505,5,0))/365+(VLOOKUP(IF(C1260="Нет",VLOOKUP(A1260,Оп17_BYN→USD!$A$2:$C$19,3,0),VLOOKUP((A1260-1),Оп17_BYN→USD!$A$2:$C$19,3,0)),$B$2:$G$1505,6,0)-VLOOKUP(B1260,$B$2:$G$1505,6,0))/366)</f>
        <v>1.2832440409354851</v>
      </c>
      <c r="F1260" s="54">
        <f>COUNTIF(D1261:$D$1505,365)</f>
        <v>245</v>
      </c>
      <c r="G1260" s="54">
        <f>COUNTIF(D1261:$D$1505,366)</f>
        <v>0</v>
      </c>
    </row>
    <row r="1261" spans="1:7" x14ac:dyDescent="0.25">
      <c r="A1261" s="54">
        <f>COUNTIF($C$3:C1261,"Да")</f>
        <v>14</v>
      </c>
      <c r="B1261" s="53">
        <f t="shared" si="40"/>
        <v>46362</v>
      </c>
      <c r="C1261" s="53" t="str">
        <f>IF(ISERROR(VLOOKUP(B1261,Оп17_BYN→USD!$C$3:$C$19,1,0)),"Нет","Да")</f>
        <v>Нет</v>
      </c>
      <c r="D1261" s="54">
        <f t="shared" si="38"/>
        <v>365</v>
      </c>
      <c r="E1261" s="55">
        <f>('Все выпуски'!$D$4*'Все выпуски'!$D$8)*((VLOOKUP(IF(C1261="Нет",VLOOKUP(A1261,Оп17_BYN→USD!$A$2:$C$19,3,0),VLOOKUP((A1261-1),Оп17_BYN→USD!$A$2:$C$19,3,0)),$B$2:$G$1505,5,0)-VLOOKUP(B1261,$B$2:$G$1505,5,0))/365+(VLOOKUP(IF(C1261="Нет",VLOOKUP(A1261,Оп17_BYN→USD!$A$2:$C$19,3,0),VLOOKUP((A1261-1),Оп17_BYN→USD!$A$2:$C$19,3,0)),$B$2:$G$1505,6,0)-VLOOKUP(B1261,$B$2:$G$1505,6,0))/366)</f>
        <v>1.3290741852546095</v>
      </c>
      <c r="F1261" s="54">
        <f>COUNTIF(D1262:$D$1505,365)</f>
        <v>244</v>
      </c>
      <c r="G1261" s="54">
        <f>COUNTIF(D1262:$D$1505,366)</f>
        <v>0</v>
      </c>
    </row>
    <row r="1262" spans="1:7" x14ac:dyDescent="0.25">
      <c r="A1262" s="54">
        <f>COUNTIF($C$3:C1262,"Да")</f>
        <v>14</v>
      </c>
      <c r="B1262" s="53">
        <f t="shared" si="40"/>
        <v>46363</v>
      </c>
      <c r="C1262" s="53" t="str">
        <f>IF(ISERROR(VLOOKUP(B1262,Оп17_BYN→USD!$C$3:$C$19,1,0)),"Нет","Да")</f>
        <v>Нет</v>
      </c>
      <c r="D1262" s="54">
        <f t="shared" si="38"/>
        <v>365</v>
      </c>
      <c r="E1262" s="55">
        <f>('Все выпуски'!$D$4*'Все выпуски'!$D$8)*((VLOOKUP(IF(C1262="Нет",VLOOKUP(A1262,Оп17_BYN→USD!$A$2:$C$19,3,0),VLOOKUP((A1262-1),Оп17_BYN→USD!$A$2:$C$19,3,0)),$B$2:$G$1505,5,0)-VLOOKUP(B1262,$B$2:$G$1505,5,0))/365+(VLOOKUP(IF(C1262="Нет",VLOOKUP(A1262,Оп17_BYN→USD!$A$2:$C$19,3,0),VLOOKUP((A1262-1),Оп17_BYN→USD!$A$2:$C$19,3,0)),$B$2:$G$1505,6,0)-VLOOKUP(B1262,$B$2:$G$1505,6,0))/366)</f>
        <v>1.3749043295737338</v>
      </c>
      <c r="F1262" s="54">
        <f>COUNTIF(D1263:$D$1505,365)</f>
        <v>243</v>
      </c>
      <c r="G1262" s="54">
        <f>COUNTIF(D1263:$D$1505,366)</f>
        <v>0</v>
      </c>
    </row>
    <row r="1263" spans="1:7" x14ac:dyDescent="0.25">
      <c r="A1263" s="54">
        <f>COUNTIF($C$3:C1263,"Да")</f>
        <v>14</v>
      </c>
      <c r="B1263" s="53">
        <f t="shared" si="40"/>
        <v>46364</v>
      </c>
      <c r="C1263" s="53" t="str">
        <f>IF(ISERROR(VLOOKUP(B1263,Оп17_BYN→USD!$C$3:$C$19,1,0)),"Нет","Да")</f>
        <v>Нет</v>
      </c>
      <c r="D1263" s="54">
        <f t="shared" si="38"/>
        <v>365</v>
      </c>
      <c r="E1263" s="55">
        <f>('Все выпуски'!$D$4*'Все выпуски'!$D$8)*((VLOOKUP(IF(C1263="Нет",VLOOKUP(A1263,Оп17_BYN→USD!$A$2:$C$19,3,0),VLOOKUP((A1263-1),Оп17_BYN→USD!$A$2:$C$19,3,0)),$B$2:$G$1505,5,0)-VLOOKUP(B1263,$B$2:$G$1505,5,0))/365+(VLOOKUP(IF(C1263="Нет",VLOOKUP(A1263,Оп17_BYN→USD!$A$2:$C$19,3,0),VLOOKUP((A1263-1),Оп17_BYN→USD!$A$2:$C$19,3,0)),$B$2:$G$1505,6,0)-VLOOKUP(B1263,$B$2:$G$1505,6,0))/366)</f>
        <v>1.4207344738928582</v>
      </c>
      <c r="F1263" s="54">
        <f>COUNTIF(D1264:$D$1505,365)</f>
        <v>242</v>
      </c>
      <c r="G1263" s="54">
        <f>COUNTIF(D1264:$D$1505,366)</f>
        <v>0</v>
      </c>
    </row>
    <row r="1264" spans="1:7" x14ac:dyDescent="0.25">
      <c r="A1264" s="54">
        <f>COUNTIF($C$3:C1264,"Да")</f>
        <v>14</v>
      </c>
      <c r="B1264" s="53">
        <f t="shared" si="40"/>
        <v>46365</v>
      </c>
      <c r="C1264" s="53" t="str">
        <f>IF(ISERROR(VLOOKUP(B1264,Оп17_BYN→USD!$C$3:$C$19,1,0)),"Нет","Да")</f>
        <v>Нет</v>
      </c>
      <c r="D1264" s="54">
        <f t="shared" si="38"/>
        <v>365</v>
      </c>
      <c r="E1264" s="55">
        <f>('Все выпуски'!$D$4*'Все выпуски'!$D$8)*((VLOOKUP(IF(C1264="Нет",VLOOKUP(A1264,Оп17_BYN→USD!$A$2:$C$19,3,0),VLOOKUP((A1264-1),Оп17_BYN→USD!$A$2:$C$19,3,0)),$B$2:$G$1505,5,0)-VLOOKUP(B1264,$B$2:$G$1505,5,0))/365+(VLOOKUP(IF(C1264="Нет",VLOOKUP(A1264,Оп17_BYN→USD!$A$2:$C$19,3,0),VLOOKUP((A1264-1),Оп17_BYN→USD!$A$2:$C$19,3,0)),$B$2:$G$1505,6,0)-VLOOKUP(B1264,$B$2:$G$1505,6,0))/366)</f>
        <v>1.4665646182119829</v>
      </c>
      <c r="F1264" s="54">
        <f>COUNTIF(D1265:$D$1505,365)</f>
        <v>241</v>
      </c>
      <c r="G1264" s="54">
        <f>COUNTIF(D1265:$D$1505,366)</f>
        <v>0</v>
      </c>
    </row>
    <row r="1265" spans="1:7" x14ac:dyDescent="0.25">
      <c r="A1265" s="54">
        <f>COUNTIF($C$3:C1265,"Да")</f>
        <v>14</v>
      </c>
      <c r="B1265" s="53">
        <f t="shared" si="40"/>
        <v>46366</v>
      </c>
      <c r="C1265" s="53" t="str">
        <f>IF(ISERROR(VLOOKUP(B1265,Оп17_BYN→USD!$C$3:$C$19,1,0)),"Нет","Да")</f>
        <v>Нет</v>
      </c>
      <c r="D1265" s="54">
        <f t="shared" si="38"/>
        <v>365</v>
      </c>
      <c r="E1265" s="55">
        <f>('Все выпуски'!$D$4*'Все выпуски'!$D$8)*((VLOOKUP(IF(C1265="Нет",VLOOKUP(A1265,Оп17_BYN→USD!$A$2:$C$19,3,0),VLOOKUP((A1265-1),Оп17_BYN→USD!$A$2:$C$19,3,0)),$B$2:$G$1505,5,0)-VLOOKUP(B1265,$B$2:$G$1505,5,0))/365+(VLOOKUP(IF(C1265="Нет",VLOOKUP(A1265,Оп17_BYN→USD!$A$2:$C$19,3,0),VLOOKUP((A1265-1),Оп17_BYN→USD!$A$2:$C$19,3,0)),$B$2:$G$1505,6,0)-VLOOKUP(B1265,$B$2:$G$1505,6,0))/366)</f>
        <v>1.5123947625311074</v>
      </c>
      <c r="F1265" s="54">
        <f>COUNTIF(D1266:$D$1505,365)</f>
        <v>240</v>
      </c>
      <c r="G1265" s="54">
        <f>COUNTIF(D1266:$D$1505,366)</f>
        <v>0</v>
      </c>
    </row>
    <row r="1266" spans="1:7" x14ac:dyDescent="0.25">
      <c r="A1266" s="54">
        <f>COUNTIF($C$3:C1266,"Да")</f>
        <v>14</v>
      </c>
      <c r="B1266" s="53">
        <f t="shared" si="40"/>
        <v>46367</v>
      </c>
      <c r="C1266" s="53" t="str">
        <f>IF(ISERROR(VLOOKUP(B1266,Оп17_BYN→USD!$C$3:$C$19,1,0)),"Нет","Да")</f>
        <v>Нет</v>
      </c>
      <c r="D1266" s="54">
        <f t="shared" si="38"/>
        <v>365</v>
      </c>
      <c r="E1266" s="55">
        <f>('Все выпуски'!$D$4*'Все выпуски'!$D$8)*((VLOOKUP(IF(C1266="Нет",VLOOKUP(A1266,Оп17_BYN→USD!$A$2:$C$19,3,0),VLOOKUP((A1266-1),Оп17_BYN→USD!$A$2:$C$19,3,0)),$B$2:$G$1505,5,0)-VLOOKUP(B1266,$B$2:$G$1505,5,0))/365+(VLOOKUP(IF(C1266="Нет",VLOOKUP(A1266,Оп17_BYN→USD!$A$2:$C$19,3,0),VLOOKUP((A1266-1),Оп17_BYN→USD!$A$2:$C$19,3,0)),$B$2:$G$1505,6,0)-VLOOKUP(B1266,$B$2:$G$1505,6,0))/366)</f>
        <v>1.5582249068502319</v>
      </c>
      <c r="F1266" s="54">
        <f>COUNTIF(D1267:$D$1505,365)</f>
        <v>239</v>
      </c>
      <c r="G1266" s="54">
        <f>COUNTIF(D1267:$D$1505,366)</f>
        <v>0</v>
      </c>
    </row>
    <row r="1267" spans="1:7" x14ac:dyDescent="0.25">
      <c r="A1267" s="54">
        <f>COUNTIF($C$3:C1267,"Да")</f>
        <v>14</v>
      </c>
      <c r="B1267" s="53">
        <f t="shared" si="40"/>
        <v>46368</v>
      </c>
      <c r="C1267" s="53" t="str">
        <f>IF(ISERROR(VLOOKUP(B1267,Оп17_BYN→USD!$C$3:$C$19,1,0)),"Нет","Да")</f>
        <v>Нет</v>
      </c>
      <c r="D1267" s="54">
        <f t="shared" si="38"/>
        <v>365</v>
      </c>
      <c r="E1267" s="55">
        <f>('Все выпуски'!$D$4*'Все выпуски'!$D$8)*((VLOOKUP(IF(C1267="Нет",VLOOKUP(A1267,Оп17_BYN→USD!$A$2:$C$19,3,0),VLOOKUP((A1267-1),Оп17_BYN→USD!$A$2:$C$19,3,0)),$B$2:$G$1505,5,0)-VLOOKUP(B1267,$B$2:$G$1505,5,0))/365+(VLOOKUP(IF(C1267="Нет",VLOOKUP(A1267,Оп17_BYN→USD!$A$2:$C$19,3,0),VLOOKUP((A1267-1),Оп17_BYN→USD!$A$2:$C$19,3,0)),$B$2:$G$1505,6,0)-VLOOKUP(B1267,$B$2:$G$1505,6,0))/366)</f>
        <v>1.6040550511693561</v>
      </c>
      <c r="F1267" s="54">
        <f>COUNTIF(D1268:$D$1505,365)</f>
        <v>238</v>
      </c>
      <c r="G1267" s="54">
        <f>COUNTIF(D1268:$D$1505,366)</f>
        <v>0</v>
      </c>
    </row>
    <row r="1268" spans="1:7" x14ac:dyDescent="0.25">
      <c r="A1268" s="54">
        <f>COUNTIF($C$3:C1268,"Да")</f>
        <v>14</v>
      </c>
      <c r="B1268" s="53">
        <f t="shared" si="40"/>
        <v>46369</v>
      </c>
      <c r="C1268" s="53" t="str">
        <f>IF(ISERROR(VLOOKUP(B1268,Оп17_BYN→USD!$C$3:$C$19,1,0)),"Нет","Да")</f>
        <v>Нет</v>
      </c>
      <c r="D1268" s="54">
        <f t="shared" si="38"/>
        <v>365</v>
      </c>
      <c r="E1268" s="55">
        <f>('Все выпуски'!$D$4*'Все выпуски'!$D$8)*((VLOOKUP(IF(C1268="Нет",VLOOKUP(A1268,Оп17_BYN→USD!$A$2:$C$19,3,0),VLOOKUP((A1268-1),Оп17_BYN→USD!$A$2:$C$19,3,0)),$B$2:$G$1505,5,0)-VLOOKUP(B1268,$B$2:$G$1505,5,0))/365+(VLOOKUP(IF(C1268="Нет",VLOOKUP(A1268,Оп17_BYN→USD!$A$2:$C$19,3,0),VLOOKUP((A1268-1),Оп17_BYN→USD!$A$2:$C$19,3,0)),$B$2:$G$1505,6,0)-VLOOKUP(B1268,$B$2:$G$1505,6,0))/366)</f>
        <v>1.6498851954884806</v>
      </c>
      <c r="F1268" s="54">
        <f>COUNTIF(D1269:$D$1505,365)</f>
        <v>237</v>
      </c>
      <c r="G1268" s="54">
        <f>COUNTIF(D1269:$D$1505,366)</f>
        <v>0</v>
      </c>
    </row>
    <row r="1269" spans="1:7" x14ac:dyDescent="0.25">
      <c r="A1269" s="54">
        <f>COUNTIF($C$3:C1269,"Да")</f>
        <v>14</v>
      </c>
      <c r="B1269" s="53">
        <f t="shared" si="40"/>
        <v>46370</v>
      </c>
      <c r="C1269" s="53" t="str">
        <f>IF(ISERROR(VLOOKUP(B1269,Оп17_BYN→USD!$C$3:$C$19,1,0)),"Нет","Да")</f>
        <v>Нет</v>
      </c>
      <c r="D1269" s="54">
        <f t="shared" si="38"/>
        <v>365</v>
      </c>
      <c r="E1269" s="55">
        <f>('Все выпуски'!$D$4*'Все выпуски'!$D$8)*((VLOOKUP(IF(C1269="Нет",VLOOKUP(A1269,Оп17_BYN→USD!$A$2:$C$19,3,0),VLOOKUP((A1269-1),Оп17_BYN→USD!$A$2:$C$19,3,0)),$B$2:$G$1505,5,0)-VLOOKUP(B1269,$B$2:$G$1505,5,0))/365+(VLOOKUP(IF(C1269="Нет",VLOOKUP(A1269,Оп17_BYN→USD!$A$2:$C$19,3,0),VLOOKUP((A1269-1),Оп17_BYN→USD!$A$2:$C$19,3,0)),$B$2:$G$1505,6,0)-VLOOKUP(B1269,$B$2:$G$1505,6,0))/366)</f>
        <v>1.695715339807605</v>
      </c>
      <c r="F1269" s="54">
        <f>COUNTIF(D1270:$D$1505,365)</f>
        <v>236</v>
      </c>
      <c r="G1269" s="54">
        <f>COUNTIF(D1270:$D$1505,366)</f>
        <v>0</v>
      </c>
    </row>
    <row r="1270" spans="1:7" x14ac:dyDescent="0.25">
      <c r="A1270" s="54">
        <f>COUNTIF($C$3:C1270,"Да")</f>
        <v>14</v>
      </c>
      <c r="B1270" s="53">
        <f t="shared" si="40"/>
        <v>46371</v>
      </c>
      <c r="C1270" s="53" t="str">
        <f>IF(ISERROR(VLOOKUP(B1270,Оп17_BYN→USD!$C$3:$C$19,1,0)),"Нет","Да")</f>
        <v>Нет</v>
      </c>
      <c r="D1270" s="54">
        <f t="shared" si="38"/>
        <v>365</v>
      </c>
      <c r="E1270" s="55">
        <f>('Все выпуски'!$D$4*'Все выпуски'!$D$8)*((VLOOKUP(IF(C1270="Нет",VLOOKUP(A1270,Оп17_BYN→USD!$A$2:$C$19,3,0),VLOOKUP((A1270-1),Оп17_BYN→USD!$A$2:$C$19,3,0)),$B$2:$G$1505,5,0)-VLOOKUP(B1270,$B$2:$G$1505,5,0))/365+(VLOOKUP(IF(C1270="Нет",VLOOKUP(A1270,Оп17_BYN→USD!$A$2:$C$19,3,0),VLOOKUP((A1270-1),Оп17_BYN→USD!$A$2:$C$19,3,0)),$B$2:$G$1505,6,0)-VLOOKUP(B1270,$B$2:$G$1505,6,0))/366)</f>
        <v>1.7415454841267297</v>
      </c>
      <c r="F1270" s="54">
        <f>COUNTIF(D1271:$D$1505,365)</f>
        <v>235</v>
      </c>
      <c r="G1270" s="54">
        <f>COUNTIF(D1271:$D$1505,366)</f>
        <v>0</v>
      </c>
    </row>
    <row r="1271" spans="1:7" x14ac:dyDescent="0.25">
      <c r="A1271" s="54">
        <f>COUNTIF($C$3:C1271,"Да")</f>
        <v>14</v>
      </c>
      <c r="B1271" s="53">
        <f t="shared" si="40"/>
        <v>46372</v>
      </c>
      <c r="C1271" s="53" t="str">
        <f>IF(ISERROR(VLOOKUP(B1271,Оп17_BYN→USD!$C$3:$C$19,1,0)),"Нет","Да")</f>
        <v>Нет</v>
      </c>
      <c r="D1271" s="54">
        <f t="shared" si="38"/>
        <v>365</v>
      </c>
      <c r="E1271" s="55">
        <f>('Все выпуски'!$D$4*'Все выпуски'!$D$8)*((VLOOKUP(IF(C1271="Нет",VLOOKUP(A1271,Оп17_BYN→USD!$A$2:$C$19,3,0),VLOOKUP((A1271-1),Оп17_BYN→USD!$A$2:$C$19,3,0)),$B$2:$G$1505,5,0)-VLOOKUP(B1271,$B$2:$G$1505,5,0))/365+(VLOOKUP(IF(C1271="Нет",VLOOKUP(A1271,Оп17_BYN→USD!$A$2:$C$19,3,0),VLOOKUP((A1271-1),Оп17_BYN→USD!$A$2:$C$19,3,0)),$B$2:$G$1505,6,0)-VLOOKUP(B1271,$B$2:$G$1505,6,0))/366)</f>
        <v>1.7873756284458542</v>
      </c>
      <c r="F1271" s="54">
        <f>COUNTIF(D1272:$D$1505,365)</f>
        <v>234</v>
      </c>
      <c r="G1271" s="54">
        <f>COUNTIF(D1272:$D$1505,366)</f>
        <v>0</v>
      </c>
    </row>
    <row r="1272" spans="1:7" x14ac:dyDescent="0.25">
      <c r="A1272" s="54">
        <f>COUNTIF($C$3:C1272,"Да")</f>
        <v>14</v>
      </c>
      <c r="B1272" s="53">
        <f t="shared" si="40"/>
        <v>46373</v>
      </c>
      <c r="C1272" s="53" t="str">
        <f>IF(ISERROR(VLOOKUP(B1272,Оп17_BYN→USD!$C$3:$C$19,1,0)),"Нет","Да")</f>
        <v>Нет</v>
      </c>
      <c r="D1272" s="54">
        <f t="shared" si="38"/>
        <v>365</v>
      </c>
      <c r="E1272" s="55">
        <f>('Все выпуски'!$D$4*'Все выпуски'!$D$8)*((VLOOKUP(IF(C1272="Нет",VLOOKUP(A1272,Оп17_BYN→USD!$A$2:$C$19,3,0),VLOOKUP((A1272-1),Оп17_BYN→USD!$A$2:$C$19,3,0)),$B$2:$G$1505,5,0)-VLOOKUP(B1272,$B$2:$G$1505,5,0))/365+(VLOOKUP(IF(C1272="Нет",VLOOKUP(A1272,Оп17_BYN→USD!$A$2:$C$19,3,0),VLOOKUP((A1272-1),Оп17_BYN→USD!$A$2:$C$19,3,0)),$B$2:$G$1505,6,0)-VLOOKUP(B1272,$B$2:$G$1505,6,0))/366)</f>
        <v>1.8332057727649784</v>
      </c>
      <c r="F1272" s="54">
        <f>COUNTIF(D1273:$D$1505,365)</f>
        <v>233</v>
      </c>
      <c r="G1272" s="54">
        <f>COUNTIF(D1273:$D$1505,366)</f>
        <v>0</v>
      </c>
    </row>
    <row r="1273" spans="1:7" x14ac:dyDescent="0.25">
      <c r="A1273" s="54">
        <f>COUNTIF($C$3:C1273,"Да")</f>
        <v>14</v>
      </c>
      <c r="B1273" s="53">
        <f t="shared" si="40"/>
        <v>46374</v>
      </c>
      <c r="C1273" s="53" t="str">
        <f>IF(ISERROR(VLOOKUP(B1273,Оп17_BYN→USD!$C$3:$C$19,1,0)),"Нет","Да")</f>
        <v>Нет</v>
      </c>
      <c r="D1273" s="54">
        <f t="shared" si="38"/>
        <v>365</v>
      </c>
      <c r="E1273" s="55">
        <f>('Все выпуски'!$D$4*'Все выпуски'!$D$8)*((VLOOKUP(IF(C1273="Нет",VLOOKUP(A1273,Оп17_BYN→USD!$A$2:$C$19,3,0),VLOOKUP((A1273-1),Оп17_BYN→USD!$A$2:$C$19,3,0)),$B$2:$G$1505,5,0)-VLOOKUP(B1273,$B$2:$G$1505,5,0))/365+(VLOOKUP(IF(C1273="Нет",VLOOKUP(A1273,Оп17_BYN→USD!$A$2:$C$19,3,0),VLOOKUP((A1273-1),Оп17_BYN→USD!$A$2:$C$19,3,0)),$B$2:$G$1505,6,0)-VLOOKUP(B1273,$B$2:$G$1505,6,0))/366)</f>
        <v>1.8790359170841029</v>
      </c>
      <c r="F1273" s="54">
        <f>COUNTIF(D1274:$D$1505,365)</f>
        <v>232</v>
      </c>
      <c r="G1273" s="54">
        <f>COUNTIF(D1274:$D$1505,366)</f>
        <v>0</v>
      </c>
    </row>
    <row r="1274" spans="1:7" x14ac:dyDescent="0.25">
      <c r="A1274" s="54">
        <f>COUNTIF($C$3:C1274,"Да")</f>
        <v>14</v>
      </c>
      <c r="B1274" s="53">
        <f t="shared" si="40"/>
        <v>46375</v>
      </c>
      <c r="C1274" s="53" t="str">
        <f>IF(ISERROR(VLOOKUP(B1274,Оп17_BYN→USD!$C$3:$C$19,1,0)),"Нет","Да")</f>
        <v>Нет</v>
      </c>
      <c r="D1274" s="54">
        <f t="shared" si="38"/>
        <v>365</v>
      </c>
      <c r="E1274" s="55">
        <f>('Все выпуски'!$D$4*'Все выпуски'!$D$8)*((VLOOKUP(IF(C1274="Нет",VLOOKUP(A1274,Оп17_BYN→USD!$A$2:$C$19,3,0),VLOOKUP((A1274-1),Оп17_BYN→USD!$A$2:$C$19,3,0)),$B$2:$G$1505,5,0)-VLOOKUP(B1274,$B$2:$G$1505,5,0))/365+(VLOOKUP(IF(C1274="Нет",VLOOKUP(A1274,Оп17_BYN→USD!$A$2:$C$19,3,0),VLOOKUP((A1274-1),Оп17_BYN→USD!$A$2:$C$19,3,0)),$B$2:$G$1505,6,0)-VLOOKUP(B1274,$B$2:$G$1505,6,0))/366)</f>
        <v>1.9248660614032274</v>
      </c>
      <c r="F1274" s="54">
        <f>COUNTIF(D1275:$D$1505,365)</f>
        <v>231</v>
      </c>
      <c r="G1274" s="54">
        <f>COUNTIF(D1275:$D$1505,366)</f>
        <v>0</v>
      </c>
    </row>
    <row r="1275" spans="1:7" x14ac:dyDescent="0.25">
      <c r="A1275" s="54">
        <f>COUNTIF($C$3:C1275,"Да")</f>
        <v>14</v>
      </c>
      <c r="B1275" s="53">
        <f t="shared" si="40"/>
        <v>46376</v>
      </c>
      <c r="C1275" s="53" t="str">
        <f>IF(ISERROR(VLOOKUP(B1275,Оп17_BYN→USD!$C$3:$C$19,1,0)),"Нет","Да")</f>
        <v>Нет</v>
      </c>
      <c r="D1275" s="54">
        <f t="shared" si="38"/>
        <v>365</v>
      </c>
      <c r="E1275" s="55">
        <f>('Все выпуски'!$D$4*'Все выпуски'!$D$8)*((VLOOKUP(IF(C1275="Нет",VLOOKUP(A1275,Оп17_BYN→USD!$A$2:$C$19,3,0),VLOOKUP((A1275-1),Оп17_BYN→USD!$A$2:$C$19,3,0)),$B$2:$G$1505,5,0)-VLOOKUP(B1275,$B$2:$G$1505,5,0))/365+(VLOOKUP(IF(C1275="Нет",VLOOKUP(A1275,Оп17_BYN→USD!$A$2:$C$19,3,0),VLOOKUP((A1275-1),Оп17_BYN→USD!$A$2:$C$19,3,0)),$B$2:$G$1505,6,0)-VLOOKUP(B1275,$B$2:$G$1505,6,0))/366)</f>
        <v>1.970696205722352</v>
      </c>
      <c r="F1275" s="54">
        <f>COUNTIF(D1276:$D$1505,365)</f>
        <v>230</v>
      </c>
      <c r="G1275" s="54">
        <f>COUNTIF(D1276:$D$1505,366)</f>
        <v>0</v>
      </c>
    </row>
    <row r="1276" spans="1:7" x14ac:dyDescent="0.25">
      <c r="A1276" s="54">
        <f>COUNTIF($C$3:C1276,"Да")</f>
        <v>14</v>
      </c>
      <c r="B1276" s="53">
        <f t="shared" si="40"/>
        <v>46377</v>
      </c>
      <c r="C1276" s="53" t="str">
        <f>IF(ISERROR(VLOOKUP(B1276,Оп17_BYN→USD!$C$3:$C$19,1,0)),"Нет","Да")</f>
        <v>Нет</v>
      </c>
      <c r="D1276" s="54">
        <f t="shared" si="38"/>
        <v>365</v>
      </c>
      <c r="E1276" s="55">
        <f>('Все выпуски'!$D$4*'Все выпуски'!$D$8)*((VLOOKUP(IF(C1276="Нет",VLOOKUP(A1276,Оп17_BYN→USD!$A$2:$C$19,3,0),VLOOKUP((A1276-1),Оп17_BYN→USD!$A$2:$C$19,3,0)),$B$2:$G$1505,5,0)-VLOOKUP(B1276,$B$2:$G$1505,5,0))/365+(VLOOKUP(IF(C1276="Нет",VLOOKUP(A1276,Оп17_BYN→USD!$A$2:$C$19,3,0),VLOOKUP((A1276-1),Оп17_BYN→USD!$A$2:$C$19,3,0)),$B$2:$G$1505,6,0)-VLOOKUP(B1276,$B$2:$G$1505,6,0))/366)</f>
        <v>2.0165263500414765</v>
      </c>
      <c r="F1276" s="54">
        <f>COUNTIF(D1277:$D$1505,365)</f>
        <v>229</v>
      </c>
      <c r="G1276" s="54">
        <f>COUNTIF(D1277:$D$1505,366)</f>
        <v>0</v>
      </c>
    </row>
    <row r="1277" spans="1:7" x14ac:dyDescent="0.25">
      <c r="A1277" s="54">
        <f>COUNTIF($C$3:C1277,"Да")</f>
        <v>14</v>
      </c>
      <c r="B1277" s="53">
        <f t="shared" si="40"/>
        <v>46378</v>
      </c>
      <c r="C1277" s="53" t="str">
        <f>IF(ISERROR(VLOOKUP(B1277,Оп17_BYN→USD!$C$3:$C$19,1,0)),"Нет","Да")</f>
        <v>Нет</v>
      </c>
      <c r="D1277" s="54">
        <f t="shared" si="38"/>
        <v>365</v>
      </c>
      <c r="E1277" s="55">
        <f>('Все выпуски'!$D$4*'Все выпуски'!$D$8)*((VLOOKUP(IF(C1277="Нет",VLOOKUP(A1277,Оп17_BYN→USD!$A$2:$C$19,3,0),VLOOKUP((A1277-1),Оп17_BYN→USD!$A$2:$C$19,3,0)),$B$2:$G$1505,5,0)-VLOOKUP(B1277,$B$2:$G$1505,5,0))/365+(VLOOKUP(IF(C1277="Нет",VLOOKUP(A1277,Оп17_BYN→USD!$A$2:$C$19,3,0),VLOOKUP((A1277-1),Оп17_BYN→USD!$A$2:$C$19,3,0)),$B$2:$G$1505,6,0)-VLOOKUP(B1277,$B$2:$G$1505,6,0))/366)</f>
        <v>2.0623564943606008</v>
      </c>
      <c r="F1277" s="54">
        <f>COUNTIF(D1278:$D$1505,365)</f>
        <v>228</v>
      </c>
      <c r="G1277" s="54">
        <f>COUNTIF(D1278:$D$1505,366)</f>
        <v>0</v>
      </c>
    </row>
    <row r="1278" spans="1:7" x14ac:dyDescent="0.25">
      <c r="A1278" s="54">
        <f>COUNTIF($C$3:C1278,"Да")</f>
        <v>14</v>
      </c>
      <c r="B1278" s="53">
        <f t="shared" si="40"/>
        <v>46379</v>
      </c>
      <c r="C1278" s="53" t="str">
        <f>IF(ISERROR(VLOOKUP(B1278,Оп17_BYN→USD!$C$3:$C$19,1,0)),"Нет","Да")</f>
        <v>Нет</v>
      </c>
      <c r="D1278" s="54">
        <f t="shared" si="38"/>
        <v>365</v>
      </c>
      <c r="E1278" s="55">
        <f>('Все выпуски'!$D$4*'Все выпуски'!$D$8)*((VLOOKUP(IF(C1278="Нет",VLOOKUP(A1278,Оп17_BYN→USD!$A$2:$C$19,3,0),VLOOKUP((A1278-1),Оп17_BYN→USD!$A$2:$C$19,3,0)),$B$2:$G$1505,5,0)-VLOOKUP(B1278,$B$2:$G$1505,5,0))/365+(VLOOKUP(IF(C1278="Нет",VLOOKUP(A1278,Оп17_BYN→USD!$A$2:$C$19,3,0),VLOOKUP((A1278-1),Оп17_BYN→USD!$A$2:$C$19,3,0)),$B$2:$G$1505,6,0)-VLOOKUP(B1278,$B$2:$G$1505,6,0))/366)</f>
        <v>2.1081866386797254</v>
      </c>
      <c r="F1278" s="54">
        <f>COUNTIF(D1279:$D$1505,365)</f>
        <v>227</v>
      </c>
      <c r="G1278" s="54">
        <f>COUNTIF(D1279:$D$1505,366)</f>
        <v>0</v>
      </c>
    </row>
    <row r="1279" spans="1:7" x14ac:dyDescent="0.25">
      <c r="A1279" s="54">
        <f>COUNTIF($C$3:C1279,"Да")</f>
        <v>14</v>
      </c>
      <c r="B1279" s="53">
        <f t="shared" si="40"/>
        <v>46380</v>
      </c>
      <c r="C1279" s="53" t="str">
        <f>IF(ISERROR(VLOOKUP(B1279,Оп17_BYN→USD!$C$3:$C$19,1,0)),"Нет","Да")</f>
        <v>Нет</v>
      </c>
      <c r="D1279" s="54">
        <f t="shared" si="38"/>
        <v>365</v>
      </c>
      <c r="E1279" s="55">
        <f>('Все выпуски'!$D$4*'Все выпуски'!$D$8)*((VLOOKUP(IF(C1279="Нет",VLOOKUP(A1279,Оп17_BYN→USD!$A$2:$C$19,3,0),VLOOKUP((A1279-1),Оп17_BYN→USD!$A$2:$C$19,3,0)),$B$2:$G$1505,5,0)-VLOOKUP(B1279,$B$2:$G$1505,5,0))/365+(VLOOKUP(IF(C1279="Нет",VLOOKUP(A1279,Оп17_BYN→USD!$A$2:$C$19,3,0),VLOOKUP((A1279-1),Оп17_BYN→USD!$A$2:$C$19,3,0)),$B$2:$G$1505,6,0)-VLOOKUP(B1279,$B$2:$G$1505,6,0))/366)</f>
        <v>2.1540167829988497</v>
      </c>
      <c r="F1279" s="54">
        <f>COUNTIF(D1280:$D$1505,365)</f>
        <v>226</v>
      </c>
      <c r="G1279" s="54">
        <f>COUNTIF(D1280:$D$1505,366)</f>
        <v>0</v>
      </c>
    </row>
    <row r="1280" spans="1:7" x14ac:dyDescent="0.25">
      <c r="A1280" s="54">
        <f>COUNTIF($C$3:C1280,"Да")</f>
        <v>14</v>
      </c>
      <c r="B1280" s="53">
        <f t="shared" si="40"/>
        <v>46381</v>
      </c>
      <c r="C1280" s="53" t="str">
        <f>IF(ISERROR(VLOOKUP(B1280,Оп17_BYN→USD!$C$3:$C$19,1,0)),"Нет","Да")</f>
        <v>Нет</v>
      </c>
      <c r="D1280" s="54">
        <f t="shared" si="38"/>
        <v>365</v>
      </c>
      <c r="E1280" s="55">
        <f>('Все выпуски'!$D$4*'Все выпуски'!$D$8)*((VLOOKUP(IF(C1280="Нет",VLOOKUP(A1280,Оп17_BYN→USD!$A$2:$C$19,3,0),VLOOKUP((A1280-1),Оп17_BYN→USD!$A$2:$C$19,3,0)),$B$2:$G$1505,5,0)-VLOOKUP(B1280,$B$2:$G$1505,5,0))/365+(VLOOKUP(IF(C1280="Нет",VLOOKUP(A1280,Оп17_BYN→USD!$A$2:$C$19,3,0),VLOOKUP((A1280-1),Оп17_BYN→USD!$A$2:$C$19,3,0)),$B$2:$G$1505,6,0)-VLOOKUP(B1280,$B$2:$G$1505,6,0))/366)</f>
        <v>2.1998469273179739</v>
      </c>
      <c r="F1280" s="54">
        <f>COUNTIF(D1281:$D$1505,365)</f>
        <v>225</v>
      </c>
      <c r="G1280" s="54">
        <f>COUNTIF(D1281:$D$1505,366)</f>
        <v>0</v>
      </c>
    </row>
    <row r="1281" spans="1:7" x14ac:dyDescent="0.25">
      <c r="A1281" s="54">
        <f>COUNTIF($C$3:C1281,"Да")</f>
        <v>14</v>
      </c>
      <c r="B1281" s="53">
        <f t="shared" si="40"/>
        <v>46382</v>
      </c>
      <c r="C1281" s="53" t="str">
        <f>IF(ISERROR(VLOOKUP(B1281,Оп17_BYN→USD!$C$3:$C$19,1,0)),"Нет","Да")</f>
        <v>Нет</v>
      </c>
      <c r="D1281" s="54">
        <f t="shared" si="38"/>
        <v>365</v>
      </c>
      <c r="E1281" s="55">
        <f>('Все выпуски'!$D$4*'Все выпуски'!$D$8)*((VLOOKUP(IF(C1281="Нет",VLOOKUP(A1281,Оп17_BYN→USD!$A$2:$C$19,3,0),VLOOKUP((A1281-1),Оп17_BYN→USD!$A$2:$C$19,3,0)),$B$2:$G$1505,5,0)-VLOOKUP(B1281,$B$2:$G$1505,5,0))/365+(VLOOKUP(IF(C1281="Нет",VLOOKUP(A1281,Оп17_BYN→USD!$A$2:$C$19,3,0),VLOOKUP((A1281-1),Оп17_BYN→USD!$A$2:$C$19,3,0)),$B$2:$G$1505,6,0)-VLOOKUP(B1281,$B$2:$G$1505,6,0))/366)</f>
        <v>2.2456770716370986</v>
      </c>
      <c r="F1281" s="54">
        <f>COUNTIF(D1282:$D$1505,365)</f>
        <v>224</v>
      </c>
      <c r="G1281" s="54">
        <f>COUNTIF(D1282:$D$1505,366)</f>
        <v>0</v>
      </c>
    </row>
    <row r="1282" spans="1:7" x14ac:dyDescent="0.25">
      <c r="A1282" s="54">
        <f>COUNTIF($C$3:C1282,"Да")</f>
        <v>14</v>
      </c>
      <c r="B1282" s="53">
        <f t="shared" si="40"/>
        <v>46383</v>
      </c>
      <c r="C1282" s="53" t="str">
        <f>IF(ISERROR(VLOOKUP(B1282,Оп17_BYN→USD!$C$3:$C$19,1,0)),"Нет","Да")</f>
        <v>Нет</v>
      </c>
      <c r="D1282" s="54">
        <f t="shared" si="38"/>
        <v>365</v>
      </c>
      <c r="E1282" s="55">
        <f>('Все выпуски'!$D$4*'Все выпуски'!$D$8)*((VLOOKUP(IF(C1282="Нет",VLOOKUP(A1282,Оп17_BYN→USD!$A$2:$C$19,3,0),VLOOKUP((A1282-1),Оп17_BYN→USD!$A$2:$C$19,3,0)),$B$2:$G$1505,5,0)-VLOOKUP(B1282,$B$2:$G$1505,5,0))/365+(VLOOKUP(IF(C1282="Нет",VLOOKUP(A1282,Оп17_BYN→USD!$A$2:$C$19,3,0),VLOOKUP((A1282-1),Оп17_BYN→USD!$A$2:$C$19,3,0)),$B$2:$G$1505,6,0)-VLOOKUP(B1282,$B$2:$G$1505,6,0))/366)</f>
        <v>2.2915072159562229</v>
      </c>
      <c r="F1282" s="54">
        <f>COUNTIF(D1283:$D$1505,365)</f>
        <v>223</v>
      </c>
      <c r="G1282" s="54">
        <f>COUNTIF(D1283:$D$1505,366)</f>
        <v>0</v>
      </c>
    </row>
    <row r="1283" spans="1:7" x14ac:dyDescent="0.25">
      <c r="A1283" s="54">
        <f>COUNTIF($C$3:C1283,"Да")</f>
        <v>14</v>
      </c>
      <c r="B1283" s="53">
        <f t="shared" si="40"/>
        <v>46384</v>
      </c>
      <c r="C1283" s="53" t="str">
        <f>IF(ISERROR(VLOOKUP(B1283,Оп17_BYN→USD!$C$3:$C$19,1,0)),"Нет","Да")</f>
        <v>Нет</v>
      </c>
      <c r="D1283" s="54">
        <f t="shared" si="38"/>
        <v>365</v>
      </c>
      <c r="E1283" s="55">
        <f>('Все выпуски'!$D$4*'Все выпуски'!$D$8)*((VLOOKUP(IF(C1283="Нет",VLOOKUP(A1283,Оп17_BYN→USD!$A$2:$C$19,3,0),VLOOKUP((A1283-1),Оп17_BYN→USD!$A$2:$C$19,3,0)),$B$2:$G$1505,5,0)-VLOOKUP(B1283,$B$2:$G$1505,5,0))/365+(VLOOKUP(IF(C1283="Нет",VLOOKUP(A1283,Оп17_BYN→USD!$A$2:$C$19,3,0),VLOOKUP((A1283-1),Оп17_BYN→USD!$A$2:$C$19,3,0)),$B$2:$G$1505,6,0)-VLOOKUP(B1283,$B$2:$G$1505,6,0))/366)</f>
        <v>2.3373373602753476</v>
      </c>
      <c r="F1283" s="54">
        <f>COUNTIF(D1284:$D$1505,365)</f>
        <v>222</v>
      </c>
      <c r="G1283" s="54">
        <f>COUNTIF(D1284:$D$1505,366)</f>
        <v>0</v>
      </c>
    </row>
    <row r="1284" spans="1:7" x14ac:dyDescent="0.25">
      <c r="A1284" s="54">
        <f>COUNTIF($C$3:C1284,"Да")</f>
        <v>14</v>
      </c>
      <c r="B1284" s="53">
        <f t="shared" si="40"/>
        <v>46385</v>
      </c>
      <c r="C1284" s="53" t="str">
        <f>IF(ISERROR(VLOOKUP(B1284,Оп17_BYN→USD!$C$3:$C$19,1,0)),"Нет","Да")</f>
        <v>Нет</v>
      </c>
      <c r="D1284" s="54">
        <f t="shared" ref="D1284:D1347" si="41">IF(MOD(YEAR(B1284),4)=0,366,365)</f>
        <v>365</v>
      </c>
      <c r="E1284" s="55">
        <f>('Все выпуски'!$D$4*'Все выпуски'!$D$8)*((VLOOKUP(IF(C1284="Нет",VLOOKUP(A1284,Оп17_BYN→USD!$A$2:$C$19,3,0),VLOOKUP((A1284-1),Оп17_BYN→USD!$A$2:$C$19,3,0)),$B$2:$G$1505,5,0)-VLOOKUP(B1284,$B$2:$G$1505,5,0))/365+(VLOOKUP(IF(C1284="Нет",VLOOKUP(A1284,Оп17_BYN→USD!$A$2:$C$19,3,0),VLOOKUP((A1284-1),Оп17_BYN→USD!$A$2:$C$19,3,0)),$B$2:$G$1505,6,0)-VLOOKUP(B1284,$B$2:$G$1505,6,0))/366)</f>
        <v>2.3831675045944722</v>
      </c>
      <c r="F1284" s="54">
        <f>COUNTIF(D1285:$D$1505,365)</f>
        <v>221</v>
      </c>
      <c r="G1284" s="54">
        <f>COUNTIF(D1285:$D$1505,366)</f>
        <v>0</v>
      </c>
    </row>
    <row r="1285" spans="1:7" x14ac:dyDescent="0.25">
      <c r="A1285" s="54">
        <f>COUNTIF($C$3:C1285,"Да")</f>
        <v>14</v>
      </c>
      <c r="B1285" s="53">
        <f t="shared" si="40"/>
        <v>46386</v>
      </c>
      <c r="C1285" s="53" t="str">
        <f>IF(ISERROR(VLOOKUP(B1285,Оп17_BYN→USD!$C$3:$C$19,1,0)),"Нет","Да")</f>
        <v>Нет</v>
      </c>
      <c r="D1285" s="54">
        <f t="shared" si="41"/>
        <v>365</v>
      </c>
      <c r="E1285" s="55">
        <f>('Все выпуски'!$D$4*'Все выпуски'!$D$8)*((VLOOKUP(IF(C1285="Нет",VLOOKUP(A1285,Оп17_BYN→USD!$A$2:$C$19,3,0),VLOOKUP((A1285-1),Оп17_BYN→USD!$A$2:$C$19,3,0)),$B$2:$G$1505,5,0)-VLOOKUP(B1285,$B$2:$G$1505,5,0))/365+(VLOOKUP(IF(C1285="Нет",VLOOKUP(A1285,Оп17_BYN→USD!$A$2:$C$19,3,0),VLOOKUP((A1285-1),Оп17_BYN→USD!$A$2:$C$19,3,0)),$B$2:$G$1505,6,0)-VLOOKUP(B1285,$B$2:$G$1505,6,0))/366)</f>
        <v>2.4289976489135965</v>
      </c>
      <c r="F1285" s="54">
        <f>COUNTIF(D1286:$D$1505,365)</f>
        <v>220</v>
      </c>
      <c r="G1285" s="54">
        <f>COUNTIF(D1286:$D$1505,366)</f>
        <v>0</v>
      </c>
    </row>
    <row r="1286" spans="1:7" x14ac:dyDescent="0.25">
      <c r="A1286" s="54">
        <f>COUNTIF($C$3:C1286,"Да")</f>
        <v>14</v>
      </c>
      <c r="B1286" s="53">
        <f t="shared" si="40"/>
        <v>46387</v>
      </c>
      <c r="C1286" s="53" t="str">
        <f>IF(ISERROR(VLOOKUP(B1286,Оп17_BYN→USD!$C$3:$C$19,1,0)),"Нет","Да")</f>
        <v>Нет</v>
      </c>
      <c r="D1286" s="54">
        <f t="shared" si="41"/>
        <v>365</v>
      </c>
      <c r="E1286" s="55">
        <f>('Все выпуски'!$D$4*'Все выпуски'!$D$8)*((VLOOKUP(IF(C1286="Нет",VLOOKUP(A1286,Оп17_BYN→USD!$A$2:$C$19,3,0),VLOOKUP((A1286-1),Оп17_BYN→USD!$A$2:$C$19,3,0)),$B$2:$G$1505,5,0)-VLOOKUP(B1286,$B$2:$G$1505,5,0))/365+(VLOOKUP(IF(C1286="Нет",VLOOKUP(A1286,Оп17_BYN→USD!$A$2:$C$19,3,0),VLOOKUP((A1286-1),Оп17_BYN→USD!$A$2:$C$19,3,0)),$B$2:$G$1505,6,0)-VLOOKUP(B1286,$B$2:$G$1505,6,0))/366)</f>
        <v>2.4748277932327212</v>
      </c>
      <c r="F1286" s="54">
        <f>COUNTIF(D1287:$D$1505,365)</f>
        <v>219</v>
      </c>
      <c r="G1286" s="54">
        <f>COUNTIF(D1287:$D$1505,366)</f>
        <v>0</v>
      </c>
    </row>
    <row r="1287" spans="1:7" x14ac:dyDescent="0.25">
      <c r="A1287" s="54">
        <f>COUNTIF($C$3:C1287,"Да")</f>
        <v>14</v>
      </c>
      <c r="B1287" s="53">
        <f t="shared" si="40"/>
        <v>46388</v>
      </c>
      <c r="C1287" s="53" t="str">
        <f>IF(ISERROR(VLOOKUP(B1287,Оп17_BYN→USD!$C$3:$C$19,1,0)),"Нет","Да")</f>
        <v>Нет</v>
      </c>
      <c r="D1287" s="54">
        <f t="shared" si="41"/>
        <v>365</v>
      </c>
      <c r="E1287" s="55">
        <f>('Все выпуски'!$D$4*'Все выпуски'!$D$8)*((VLOOKUP(IF(C1287="Нет",VLOOKUP(A1287,Оп17_BYN→USD!$A$2:$C$19,3,0),VLOOKUP((A1287-1),Оп17_BYN→USD!$A$2:$C$19,3,0)),$B$2:$G$1505,5,0)-VLOOKUP(B1287,$B$2:$G$1505,5,0))/365+(VLOOKUP(IF(C1287="Нет",VLOOKUP(A1287,Оп17_BYN→USD!$A$2:$C$19,3,0),VLOOKUP((A1287-1),Оп17_BYN→USD!$A$2:$C$19,3,0)),$B$2:$G$1505,6,0)-VLOOKUP(B1287,$B$2:$G$1505,6,0))/366)</f>
        <v>2.5206579375518454</v>
      </c>
      <c r="F1287" s="54">
        <f>COUNTIF(D1288:$D$1505,365)</f>
        <v>218</v>
      </c>
      <c r="G1287" s="54">
        <f>COUNTIF(D1288:$D$1505,366)</f>
        <v>0</v>
      </c>
    </row>
    <row r="1288" spans="1:7" x14ac:dyDescent="0.25">
      <c r="A1288" s="54">
        <f>COUNTIF($C$3:C1288,"Да")</f>
        <v>14</v>
      </c>
      <c r="B1288" s="53">
        <f t="shared" si="40"/>
        <v>46389</v>
      </c>
      <c r="C1288" s="53" t="str">
        <f>IF(ISERROR(VLOOKUP(B1288,Оп17_BYN→USD!$C$3:$C$19,1,0)),"Нет","Да")</f>
        <v>Нет</v>
      </c>
      <c r="D1288" s="54">
        <f t="shared" si="41"/>
        <v>365</v>
      </c>
      <c r="E1288" s="55">
        <f>('Все выпуски'!$D$4*'Все выпуски'!$D$8)*((VLOOKUP(IF(C1288="Нет",VLOOKUP(A1288,Оп17_BYN→USD!$A$2:$C$19,3,0),VLOOKUP((A1288-1),Оп17_BYN→USD!$A$2:$C$19,3,0)),$B$2:$G$1505,5,0)-VLOOKUP(B1288,$B$2:$G$1505,5,0))/365+(VLOOKUP(IF(C1288="Нет",VLOOKUP(A1288,Оп17_BYN→USD!$A$2:$C$19,3,0),VLOOKUP((A1288-1),Оп17_BYN→USD!$A$2:$C$19,3,0)),$B$2:$G$1505,6,0)-VLOOKUP(B1288,$B$2:$G$1505,6,0))/366)</f>
        <v>2.5664880818709701</v>
      </c>
      <c r="F1288" s="54">
        <f>COUNTIF(D1289:$D$1505,365)</f>
        <v>217</v>
      </c>
      <c r="G1288" s="54">
        <f>COUNTIF(D1289:$D$1505,366)</f>
        <v>0</v>
      </c>
    </row>
    <row r="1289" spans="1:7" x14ac:dyDescent="0.25">
      <c r="A1289" s="54">
        <f>COUNTIF($C$3:C1289,"Да")</f>
        <v>14</v>
      </c>
      <c r="B1289" s="53">
        <f t="shared" si="40"/>
        <v>46390</v>
      </c>
      <c r="C1289" s="53" t="str">
        <f>IF(ISERROR(VLOOKUP(B1289,Оп17_BYN→USD!$C$3:$C$19,1,0)),"Нет","Да")</f>
        <v>Нет</v>
      </c>
      <c r="D1289" s="54">
        <f t="shared" si="41"/>
        <v>365</v>
      </c>
      <c r="E1289" s="55">
        <f>('Все выпуски'!$D$4*'Все выпуски'!$D$8)*((VLOOKUP(IF(C1289="Нет",VLOOKUP(A1289,Оп17_BYN→USD!$A$2:$C$19,3,0),VLOOKUP((A1289-1),Оп17_BYN→USD!$A$2:$C$19,3,0)),$B$2:$G$1505,5,0)-VLOOKUP(B1289,$B$2:$G$1505,5,0))/365+(VLOOKUP(IF(C1289="Нет",VLOOKUP(A1289,Оп17_BYN→USD!$A$2:$C$19,3,0),VLOOKUP((A1289-1),Оп17_BYN→USD!$A$2:$C$19,3,0)),$B$2:$G$1505,6,0)-VLOOKUP(B1289,$B$2:$G$1505,6,0))/366)</f>
        <v>2.6123182261900944</v>
      </c>
      <c r="F1289" s="54">
        <f>COUNTIF(D1290:$D$1505,365)</f>
        <v>216</v>
      </c>
      <c r="G1289" s="54">
        <f>COUNTIF(D1290:$D$1505,366)</f>
        <v>0</v>
      </c>
    </row>
    <row r="1290" spans="1:7" x14ac:dyDescent="0.25">
      <c r="A1290" s="54">
        <f>COUNTIF($C$3:C1290,"Да")</f>
        <v>14</v>
      </c>
      <c r="B1290" s="53">
        <f t="shared" si="40"/>
        <v>46391</v>
      </c>
      <c r="C1290" s="53" t="str">
        <f>IF(ISERROR(VLOOKUP(B1290,Оп17_BYN→USD!$C$3:$C$19,1,0)),"Нет","Да")</f>
        <v>Нет</v>
      </c>
      <c r="D1290" s="54">
        <f t="shared" si="41"/>
        <v>365</v>
      </c>
      <c r="E1290" s="55">
        <f>('Все выпуски'!$D$4*'Все выпуски'!$D$8)*((VLOOKUP(IF(C1290="Нет",VLOOKUP(A1290,Оп17_BYN→USD!$A$2:$C$19,3,0),VLOOKUP((A1290-1),Оп17_BYN→USD!$A$2:$C$19,3,0)),$B$2:$G$1505,5,0)-VLOOKUP(B1290,$B$2:$G$1505,5,0))/365+(VLOOKUP(IF(C1290="Нет",VLOOKUP(A1290,Оп17_BYN→USD!$A$2:$C$19,3,0),VLOOKUP((A1290-1),Оп17_BYN→USD!$A$2:$C$19,3,0)),$B$2:$G$1505,6,0)-VLOOKUP(B1290,$B$2:$G$1505,6,0))/366)</f>
        <v>2.658148370509219</v>
      </c>
      <c r="F1290" s="54">
        <f>COUNTIF(D1291:$D$1505,365)</f>
        <v>215</v>
      </c>
      <c r="G1290" s="54">
        <f>COUNTIF(D1291:$D$1505,366)</f>
        <v>0</v>
      </c>
    </row>
    <row r="1291" spans="1:7" x14ac:dyDescent="0.25">
      <c r="A1291" s="54">
        <f>COUNTIF($C$3:C1291,"Да")</f>
        <v>14</v>
      </c>
      <c r="B1291" s="53">
        <f t="shared" si="40"/>
        <v>46392</v>
      </c>
      <c r="C1291" s="53" t="str">
        <f>IF(ISERROR(VLOOKUP(B1291,Оп17_BYN→USD!$C$3:$C$19,1,0)),"Нет","Да")</f>
        <v>Нет</v>
      </c>
      <c r="D1291" s="54">
        <f t="shared" si="41"/>
        <v>365</v>
      </c>
      <c r="E1291" s="55">
        <f>('Все выпуски'!$D$4*'Все выпуски'!$D$8)*((VLOOKUP(IF(C1291="Нет",VLOOKUP(A1291,Оп17_BYN→USD!$A$2:$C$19,3,0),VLOOKUP((A1291-1),Оп17_BYN→USD!$A$2:$C$19,3,0)),$B$2:$G$1505,5,0)-VLOOKUP(B1291,$B$2:$G$1505,5,0))/365+(VLOOKUP(IF(C1291="Нет",VLOOKUP(A1291,Оп17_BYN→USD!$A$2:$C$19,3,0),VLOOKUP((A1291-1),Оп17_BYN→USD!$A$2:$C$19,3,0)),$B$2:$G$1505,6,0)-VLOOKUP(B1291,$B$2:$G$1505,6,0))/366)</f>
        <v>2.7039785148283433</v>
      </c>
      <c r="F1291" s="54">
        <f>COUNTIF(D1292:$D$1505,365)</f>
        <v>214</v>
      </c>
      <c r="G1291" s="54">
        <f>COUNTIF(D1292:$D$1505,366)</f>
        <v>0</v>
      </c>
    </row>
    <row r="1292" spans="1:7" x14ac:dyDescent="0.25">
      <c r="A1292" s="54">
        <f>COUNTIF($C$3:C1292,"Да")</f>
        <v>14</v>
      </c>
      <c r="B1292" s="53">
        <f t="shared" si="40"/>
        <v>46393</v>
      </c>
      <c r="C1292" s="53" t="str">
        <f>IF(ISERROR(VLOOKUP(B1292,Оп17_BYN→USD!$C$3:$C$19,1,0)),"Нет","Да")</f>
        <v>Нет</v>
      </c>
      <c r="D1292" s="54">
        <f t="shared" si="41"/>
        <v>365</v>
      </c>
      <c r="E1292" s="55">
        <f>('Все выпуски'!$D$4*'Все выпуски'!$D$8)*((VLOOKUP(IF(C1292="Нет",VLOOKUP(A1292,Оп17_BYN→USD!$A$2:$C$19,3,0),VLOOKUP((A1292-1),Оп17_BYN→USD!$A$2:$C$19,3,0)),$B$2:$G$1505,5,0)-VLOOKUP(B1292,$B$2:$G$1505,5,0))/365+(VLOOKUP(IF(C1292="Нет",VLOOKUP(A1292,Оп17_BYN→USD!$A$2:$C$19,3,0),VLOOKUP((A1292-1),Оп17_BYN→USD!$A$2:$C$19,3,0)),$B$2:$G$1505,6,0)-VLOOKUP(B1292,$B$2:$G$1505,6,0))/366)</f>
        <v>2.7498086591474675</v>
      </c>
      <c r="F1292" s="54">
        <f>COUNTIF(D1293:$D$1505,365)</f>
        <v>213</v>
      </c>
      <c r="G1292" s="54">
        <f>COUNTIF(D1293:$D$1505,366)</f>
        <v>0</v>
      </c>
    </row>
    <row r="1293" spans="1:7" x14ac:dyDescent="0.25">
      <c r="A1293" s="54">
        <f>COUNTIF($C$3:C1293,"Да")</f>
        <v>14</v>
      </c>
      <c r="B1293" s="53">
        <f t="shared" ref="B1293:B1356" si="42">B1292+1</f>
        <v>46394</v>
      </c>
      <c r="C1293" s="53" t="str">
        <f>IF(ISERROR(VLOOKUP(B1293,Оп17_BYN→USD!$C$3:$C$19,1,0)),"Нет","Да")</f>
        <v>Нет</v>
      </c>
      <c r="D1293" s="54">
        <f t="shared" si="41"/>
        <v>365</v>
      </c>
      <c r="E1293" s="55">
        <f>('Все выпуски'!$D$4*'Все выпуски'!$D$8)*((VLOOKUP(IF(C1293="Нет",VLOOKUP(A1293,Оп17_BYN→USD!$A$2:$C$19,3,0),VLOOKUP((A1293-1),Оп17_BYN→USD!$A$2:$C$19,3,0)),$B$2:$G$1505,5,0)-VLOOKUP(B1293,$B$2:$G$1505,5,0))/365+(VLOOKUP(IF(C1293="Нет",VLOOKUP(A1293,Оп17_BYN→USD!$A$2:$C$19,3,0),VLOOKUP((A1293-1),Оп17_BYN→USD!$A$2:$C$19,3,0)),$B$2:$G$1505,6,0)-VLOOKUP(B1293,$B$2:$G$1505,6,0))/366)</f>
        <v>2.7956388034665922</v>
      </c>
      <c r="F1293" s="54">
        <f>COUNTIF(D1294:$D$1505,365)</f>
        <v>212</v>
      </c>
      <c r="G1293" s="54">
        <f>COUNTIF(D1294:$D$1505,366)</f>
        <v>0</v>
      </c>
    </row>
    <row r="1294" spans="1:7" x14ac:dyDescent="0.25">
      <c r="A1294" s="54">
        <f>COUNTIF($C$3:C1294,"Да")</f>
        <v>14</v>
      </c>
      <c r="B1294" s="53">
        <f t="shared" si="42"/>
        <v>46395</v>
      </c>
      <c r="C1294" s="53" t="str">
        <f>IF(ISERROR(VLOOKUP(B1294,Оп17_BYN→USD!$C$3:$C$19,1,0)),"Нет","Да")</f>
        <v>Нет</v>
      </c>
      <c r="D1294" s="54">
        <f t="shared" si="41"/>
        <v>365</v>
      </c>
      <c r="E1294" s="55">
        <f>('Все выпуски'!$D$4*'Все выпуски'!$D$8)*((VLOOKUP(IF(C1294="Нет",VLOOKUP(A1294,Оп17_BYN→USD!$A$2:$C$19,3,0),VLOOKUP((A1294-1),Оп17_BYN→USD!$A$2:$C$19,3,0)),$B$2:$G$1505,5,0)-VLOOKUP(B1294,$B$2:$G$1505,5,0))/365+(VLOOKUP(IF(C1294="Нет",VLOOKUP(A1294,Оп17_BYN→USD!$A$2:$C$19,3,0),VLOOKUP((A1294-1),Оп17_BYN→USD!$A$2:$C$19,3,0)),$B$2:$G$1505,6,0)-VLOOKUP(B1294,$B$2:$G$1505,6,0))/366)</f>
        <v>2.8414689477857165</v>
      </c>
      <c r="F1294" s="54">
        <f>COUNTIF(D1295:$D$1505,365)</f>
        <v>211</v>
      </c>
      <c r="G1294" s="54">
        <f>COUNTIF(D1295:$D$1505,366)</f>
        <v>0</v>
      </c>
    </row>
    <row r="1295" spans="1:7" x14ac:dyDescent="0.25">
      <c r="A1295" s="54">
        <f>COUNTIF($C$3:C1295,"Да")</f>
        <v>14</v>
      </c>
      <c r="B1295" s="53">
        <f t="shared" si="42"/>
        <v>46396</v>
      </c>
      <c r="C1295" s="53" t="str">
        <f>IF(ISERROR(VLOOKUP(B1295,Оп17_BYN→USD!$C$3:$C$19,1,0)),"Нет","Да")</f>
        <v>Нет</v>
      </c>
      <c r="D1295" s="54">
        <f t="shared" si="41"/>
        <v>365</v>
      </c>
      <c r="E1295" s="55">
        <f>('Все выпуски'!$D$4*'Все выпуски'!$D$8)*((VLOOKUP(IF(C1295="Нет",VLOOKUP(A1295,Оп17_BYN→USD!$A$2:$C$19,3,0),VLOOKUP((A1295-1),Оп17_BYN→USD!$A$2:$C$19,3,0)),$B$2:$G$1505,5,0)-VLOOKUP(B1295,$B$2:$G$1505,5,0))/365+(VLOOKUP(IF(C1295="Нет",VLOOKUP(A1295,Оп17_BYN→USD!$A$2:$C$19,3,0),VLOOKUP((A1295-1),Оп17_BYN→USD!$A$2:$C$19,3,0)),$B$2:$G$1505,6,0)-VLOOKUP(B1295,$B$2:$G$1505,6,0))/366)</f>
        <v>2.8872990921048416</v>
      </c>
      <c r="F1295" s="54">
        <f>COUNTIF(D1296:$D$1505,365)</f>
        <v>210</v>
      </c>
      <c r="G1295" s="54">
        <f>COUNTIF(D1296:$D$1505,366)</f>
        <v>0</v>
      </c>
    </row>
    <row r="1296" spans="1:7" x14ac:dyDescent="0.25">
      <c r="A1296" s="54">
        <f>COUNTIF($C$3:C1296,"Да")</f>
        <v>14</v>
      </c>
      <c r="B1296" s="53">
        <f t="shared" si="42"/>
        <v>46397</v>
      </c>
      <c r="C1296" s="53" t="str">
        <f>IF(ISERROR(VLOOKUP(B1296,Оп17_BYN→USD!$C$3:$C$19,1,0)),"Нет","Да")</f>
        <v>Нет</v>
      </c>
      <c r="D1296" s="54">
        <f t="shared" si="41"/>
        <v>365</v>
      </c>
      <c r="E1296" s="55">
        <f>('Все выпуски'!$D$4*'Все выпуски'!$D$8)*((VLOOKUP(IF(C1296="Нет",VLOOKUP(A1296,Оп17_BYN→USD!$A$2:$C$19,3,0),VLOOKUP((A1296-1),Оп17_BYN→USD!$A$2:$C$19,3,0)),$B$2:$G$1505,5,0)-VLOOKUP(B1296,$B$2:$G$1505,5,0))/365+(VLOOKUP(IF(C1296="Нет",VLOOKUP(A1296,Оп17_BYN→USD!$A$2:$C$19,3,0),VLOOKUP((A1296-1),Оп17_BYN→USD!$A$2:$C$19,3,0)),$B$2:$G$1505,6,0)-VLOOKUP(B1296,$B$2:$G$1505,6,0))/366)</f>
        <v>2.9331292364239658</v>
      </c>
      <c r="F1296" s="54">
        <f>COUNTIF(D1297:$D$1505,365)</f>
        <v>209</v>
      </c>
      <c r="G1296" s="54">
        <f>COUNTIF(D1297:$D$1505,366)</f>
        <v>0</v>
      </c>
    </row>
    <row r="1297" spans="1:7" x14ac:dyDescent="0.25">
      <c r="A1297" s="54">
        <f>COUNTIF($C$3:C1297,"Да")</f>
        <v>14</v>
      </c>
      <c r="B1297" s="53">
        <f t="shared" si="42"/>
        <v>46398</v>
      </c>
      <c r="C1297" s="53" t="str">
        <f>IF(ISERROR(VLOOKUP(B1297,Оп17_BYN→USD!$C$3:$C$19,1,0)),"Нет","Да")</f>
        <v>Нет</v>
      </c>
      <c r="D1297" s="54">
        <f t="shared" si="41"/>
        <v>365</v>
      </c>
      <c r="E1297" s="55">
        <f>('Все выпуски'!$D$4*'Все выпуски'!$D$8)*((VLOOKUP(IF(C1297="Нет",VLOOKUP(A1297,Оп17_BYN→USD!$A$2:$C$19,3,0),VLOOKUP((A1297-1),Оп17_BYN→USD!$A$2:$C$19,3,0)),$B$2:$G$1505,5,0)-VLOOKUP(B1297,$B$2:$G$1505,5,0))/365+(VLOOKUP(IF(C1297="Нет",VLOOKUP(A1297,Оп17_BYN→USD!$A$2:$C$19,3,0),VLOOKUP((A1297-1),Оп17_BYN→USD!$A$2:$C$19,3,0)),$B$2:$G$1505,6,0)-VLOOKUP(B1297,$B$2:$G$1505,6,0))/366)</f>
        <v>2.9789593807430901</v>
      </c>
      <c r="F1297" s="54">
        <f>COUNTIF(D1298:$D$1505,365)</f>
        <v>208</v>
      </c>
      <c r="G1297" s="54">
        <f>COUNTIF(D1298:$D$1505,366)</f>
        <v>0</v>
      </c>
    </row>
    <row r="1298" spans="1:7" x14ac:dyDescent="0.25">
      <c r="A1298" s="54">
        <f>COUNTIF($C$3:C1298,"Да")</f>
        <v>14</v>
      </c>
      <c r="B1298" s="53">
        <f t="shared" si="42"/>
        <v>46399</v>
      </c>
      <c r="C1298" s="53" t="str">
        <f>IF(ISERROR(VLOOKUP(B1298,Оп17_BYN→USD!$C$3:$C$19,1,0)),"Нет","Да")</f>
        <v>Нет</v>
      </c>
      <c r="D1298" s="54">
        <f t="shared" si="41"/>
        <v>365</v>
      </c>
      <c r="E1298" s="55">
        <f>('Все выпуски'!$D$4*'Все выпуски'!$D$8)*((VLOOKUP(IF(C1298="Нет",VLOOKUP(A1298,Оп17_BYN→USD!$A$2:$C$19,3,0),VLOOKUP((A1298-1),Оп17_BYN→USD!$A$2:$C$19,3,0)),$B$2:$G$1505,5,0)-VLOOKUP(B1298,$B$2:$G$1505,5,0))/365+(VLOOKUP(IF(C1298="Нет",VLOOKUP(A1298,Оп17_BYN→USD!$A$2:$C$19,3,0),VLOOKUP((A1298-1),Оп17_BYN→USD!$A$2:$C$19,3,0)),$B$2:$G$1505,6,0)-VLOOKUP(B1298,$B$2:$G$1505,6,0))/366)</f>
        <v>3.0247895250622148</v>
      </c>
      <c r="F1298" s="54">
        <f>COUNTIF(D1299:$D$1505,365)</f>
        <v>207</v>
      </c>
      <c r="G1298" s="54">
        <f>COUNTIF(D1299:$D$1505,366)</f>
        <v>0</v>
      </c>
    </row>
    <row r="1299" spans="1:7" x14ac:dyDescent="0.25">
      <c r="A1299" s="54">
        <f>COUNTIF($C$3:C1299,"Да")</f>
        <v>14</v>
      </c>
      <c r="B1299" s="53">
        <f t="shared" si="42"/>
        <v>46400</v>
      </c>
      <c r="C1299" s="53" t="str">
        <f>IF(ISERROR(VLOOKUP(B1299,Оп17_BYN→USD!$C$3:$C$19,1,0)),"Нет","Да")</f>
        <v>Нет</v>
      </c>
      <c r="D1299" s="54">
        <f t="shared" si="41"/>
        <v>365</v>
      </c>
      <c r="E1299" s="55">
        <f>('Все выпуски'!$D$4*'Все выпуски'!$D$8)*((VLOOKUP(IF(C1299="Нет",VLOOKUP(A1299,Оп17_BYN→USD!$A$2:$C$19,3,0),VLOOKUP((A1299-1),Оп17_BYN→USD!$A$2:$C$19,3,0)),$B$2:$G$1505,5,0)-VLOOKUP(B1299,$B$2:$G$1505,5,0))/365+(VLOOKUP(IF(C1299="Нет",VLOOKUP(A1299,Оп17_BYN→USD!$A$2:$C$19,3,0),VLOOKUP((A1299-1),Оп17_BYN→USD!$A$2:$C$19,3,0)),$B$2:$G$1505,6,0)-VLOOKUP(B1299,$B$2:$G$1505,6,0))/366)</f>
        <v>3.070619669381339</v>
      </c>
      <c r="F1299" s="54">
        <f>COUNTIF(D1300:$D$1505,365)</f>
        <v>206</v>
      </c>
      <c r="G1299" s="54">
        <f>COUNTIF(D1300:$D$1505,366)</f>
        <v>0</v>
      </c>
    </row>
    <row r="1300" spans="1:7" x14ac:dyDescent="0.25">
      <c r="A1300" s="54">
        <f>COUNTIF($C$3:C1300,"Да")</f>
        <v>14</v>
      </c>
      <c r="B1300" s="53">
        <f t="shared" si="42"/>
        <v>46401</v>
      </c>
      <c r="C1300" s="53" t="str">
        <f>IF(ISERROR(VLOOKUP(B1300,Оп17_BYN→USD!$C$3:$C$19,1,0)),"Нет","Да")</f>
        <v>Нет</v>
      </c>
      <c r="D1300" s="54">
        <f t="shared" si="41"/>
        <v>365</v>
      </c>
      <c r="E1300" s="55">
        <f>('Все выпуски'!$D$4*'Все выпуски'!$D$8)*((VLOOKUP(IF(C1300="Нет",VLOOKUP(A1300,Оп17_BYN→USD!$A$2:$C$19,3,0),VLOOKUP((A1300-1),Оп17_BYN→USD!$A$2:$C$19,3,0)),$B$2:$G$1505,5,0)-VLOOKUP(B1300,$B$2:$G$1505,5,0))/365+(VLOOKUP(IF(C1300="Нет",VLOOKUP(A1300,Оп17_BYN→USD!$A$2:$C$19,3,0),VLOOKUP((A1300-1),Оп17_BYN→USD!$A$2:$C$19,3,0)),$B$2:$G$1505,6,0)-VLOOKUP(B1300,$B$2:$G$1505,6,0))/366)</f>
        <v>3.1164498137004637</v>
      </c>
      <c r="F1300" s="54">
        <f>COUNTIF(D1301:$D$1505,365)</f>
        <v>205</v>
      </c>
      <c r="G1300" s="54">
        <f>COUNTIF(D1301:$D$1505,366)</f>
        <v>0</v>
      </c>
    </row>
    <row r="1301" spans="1:7" x14ac:dyDescent="0.25">
      <c r="A1301" s="54">
        <f>COUNTIF($C$3:C1301,"Да")</f>
        <v>14</v>
      </c>
      <c r="B1301" s="53">
        <f t="shared" si="42"/>
        <v>46402</v>
      </c>
      <c r="C1301" s="53" t="str">
        <f>IF(ISERROR(VLOOKUP(B1301,Оп17_BYN→USD!$C$3:$C$19,1,0)),"Нет","Да")</f>
        <v>Нет</v>
      </c>
      <c r="D1301" s="54">
        <f t="shared" si="41"/>
        <v>365</v>
      </c>
      <c r="E1301" s="55">
        <f>('Все выпуски'!$D$4*'Все выпуски'!$D$8)*((VLOOKUP(IF(C1301="Нет",VLOOKUP(A1301,Оп17_BYN→USD!$A$2:$C$19,3,0),VLOOKUP((A1301-1),Оп17_BYN→USD!$A$2:$C$19,3,0)),$B$2:$G$1505,5,0)-VLOOKUP(B1301,$B$2:$G$1505,5,0))/365+(VLOOKUP(IF(C1301="Нет",VLOOKUP(A1301,Оп17_BYN→USD!$A$2:$C$19,3,0),VLOOKUP((A1301-1),Оп17_BYN→USD!$A$2:$C$19,3,0)),$B$2:$G$1505,6,0)-VLOOKUP(B1301,$B$2:$G$1505,6,0))/366)</f>
        <v>3.1622799580195879</v>
      </c>
      <c r="F1301" s="54">
        <f>COUNTIF(D1302:$D$1505,365)</f>
        <v>204</v>
      </c>
      <c r="G1301" s="54">
        <f>COUNTIF(D1302:$D$1505,366)</f>
        <v>0</v>
      </c>
    </row>
    <row r="1302" spans="1:7" x14ac:dyDescent="0.25">
      <c r="A1302" s="54">
        <f>COUNTIF($C$3:C1302,"Да")</f>
        <v>14</v>
      </c>
      <c r="B1302" s="53">
        <f t="shared" si="42"/>
        <v>46403</v>
      </c>
      <c r="C1302" s="53" t="str">
        <f>IF(ISERROR(VLOOKUP(B1302,Оп17_BYN→USD!$C$3:$C$19,1,0)),"Нет","Да")</f>
        <v>Нет</v>
      </c>
      <c r="D1302" s="54">
        <f t="shared" si="41"/>
        <v>365</v>
      </c>
      <c r="E1302" s="55">
        <f>('Все выпуски'!$D$4*'Все выпуски'!$D$8)*((VLOOKUP(IF(C1302="Нет",VLOOKUP(A1302,Оп17_BYN→USD!$A$2:$C$19,3,0),VLOOKUP((A1302-1),Оп17_BYN→USD!$A$2:$C$19,3,0)),$B$2:$G$1505,5,0)-VLOOKUP(B1302,$B$2:$G$1505,5,0))/365+(VLOOKUP(IF(C1302="Нет",VLOOKUP(A1302,Оп17_BYN→USD!$A$2:$C$19,3,0),VLOOKUP((A1302-1),Оп17_BYN→USD!$A$2:$C$19,3,0)),$B$2:$G$1505,6,0)-VLOOKUP(B1302,$B$2:$G$1505,6,0))/366)</f>
        <v>3.2081101023387122</v>
      </c>
      <c r="F1302" s="54">
        <f>COUNTIF(D1303:$D$1505,365)</f>
        <v>203</v>
      </c>
      <c r="G1302" s="54">
        <f>COUNTIF(D1303:$D$1505,366)</f>
        <v>0</v>
      </c>
    </row>
    <row r="1303" spans="1:7" x14ac:dyDescent="0.25">
      <c r="A1303" s="54">
        <f>COUNTIF($C$3:C1303,"Да")</f>
        <v>14</v>
      </c>
      <c r="B1303" s="53">
        <f t="shared" si="42"/>
        <v>46404</v>
      </c>
      <c r="C1303" s="53" t="str">
        <f>IF(ISERROR(VLOOKUP(B1303,Оп17_BYN→USD!$C$3:$C$19,1,0)),"Нет","Да")</f>
        <v>Нет</v>
      </c>
      <c r="D1303" s="54">
        <f t="shared" si="41"/>
        <v>365</v>
      </c>
      <c r="E1303" s="55">
        <f>('Все выпуски'!$D$4*'Все выпуски'!$D$8)*((VLOOKUP(IF(C1303="Нет",VLOOKUP(A1303,Оп17_BYN→USD!$A$2:$C$19,3,0),VLOOKUP((A1303-1),Оп17_BYN→USD!$A$2:$C$19,3,0)),$B$2:$G$1505,5,0)-VLOOKUP(B1303,$B$2:$G$1505,5,0))/365+(VLOOKUP(IF(C1303="Нет",VLOOKUP(A1303,Оп17_BYN→USD!$A$2:$C$19,3,0),VLOOKUP((A1303-1),Оп17_BYN→USD!$A$2:$C$19,3,0)),$B$2:$G$1505,6,0)-VLOOKUP(B1303,$B$2:$G$1505,6,0))/366)</f>
        <v>3.2539402466578369</v>
      </c>
      <c r="F1303" s="54">
        <f>COUNTIF(D1304:$D$1505,365)</f>
        <v>202</v>
      </c>
      <c r="G1303" s="54">
        <f>COUNTIF(D1304:$D$1505,366)</f>
        <v>0</v>
      </c>
    </row>
    <row r="1304" spans="1:7" x14ac:dyDescent="0.25">
      <c r="A1304" s="54">
        <f>COUNTIF($C$3:C1304,"Да")</f>
        <v>14</v>
      </c>
      <c r="B1304" s="53">
        <f t="shared" si="42"/>
        <v>46405</v>
      </c>
      <c r="C1304" s="53" t="str">
        <f>IF(ISERROR(VLOOKUP(B1304,Оп17_BYN→USD!$C$3:$C$19,1,0)),"Нет","Да")</f>
        <v>Нет</v>
      </c>
      <c r="D1304" s="54">
        <f t="shared" si="41"/>
        <v>365</v>
      </c>
      <c r="E1304" s="55">
        <f>('Все выпуски'!$D$4*'Все выпуски'!$D$8)*((VLOOKUP(IF(C1304="Нет",VLOOKUP(A1304,Оп17_BYN→USD!$A$2:$C$19,3,0),VLOOKUP((A1304-1),Оп17_BYN→USD!$A$2:$C$19,3,0)),$B$2:$G$1505,5,0)-VLOOKUP(B1304,$B$2:$G$1505,5,0))/365+(VLOOKUP(IF(C1304="Нет",VLOOKUP(A1304,Оп17_BYN→USD!$A$2:$C$19,3,0),VLOOKUP((A1304-1),Оп17_BYN→USD!$A$2:$C$19,3,0)),$B$2:$G$1505,6,0)-VLOOKUP(B1304,$B$2:$G$1505,6,0))/366)</f>
        <v>3.2997703909769611</v>
      </c>
      <c r="F1304" s="54">
        <f>COUNTIF(D1305:$D$1505,365)</f>
        <v>201</v>
      </c>
      <c r="G1304" s="54">
        <f>COUNTIF(D1305:$D$1505,366)</f>
        <v>0</v>
      </c>
    </row>
    <row r="1305" spans="1:7" x14ac:dyDescent="0.25">
      <c r="A1305" s="54">
        <f>COUNTIF($C$3:C1305,"Да")</f>
        <v>14</v>
      </c>
      <c r="B1305" s="53">
        <f t="shared" si="42"/>
        <v>46406</v>
      </c>
      <c r="C1305" s="53" t="str">
        <f>IF(ISERROR(VLOOKUP(B1305,Оп17_BYN→USD!$C$3:$C$19,1,0)),"Нет","Да")</f>
        <v>Нет</v>
      </c>
      <c r="D1305" s="54">
        <f t="shared" si="41"/>
        <v>365</v>
      </c>
      <c r="E1305" s="55">
        <f>('Все выпуски'!$D$4*'Все выпуски'!$D$8)*((VLOOKUP(IF(C1305="Нет",VLOOKUP(A1305,Оп17_BYN→USD!$A$2:$C$19,3,0),VLOOKUP((A1305-1),Оп17_BYN→USD!$A$2:$C$19,3,0)),$B$2:$G$1505,5,0)-VLOOKUP(B1305,$B$2:$G$1505,5,0))/365+(VLOOKUP(IF(C1305="Нет",VLOOKUP(A1305,Оп17_BYN→USD!$A$2:$C$19,3,0),VLOOKUP((A1305-1),Оп17_BYN→USD!$A$2:$C$19,3,0)),$B$2:$G$1505,6,0)-VLOOKUP(B1305,$B$2:$G$1505,6,0))/366)</f>
        <v>3.3456005352960858</v>
      </c>
      <c r="F1305" s="54">
        <f>COUNTIF(D1306:$D$1505,365)</f>
        <v>200</v>
      </c>
      <c r="G1305" s="54">
        <f>COUNTIF(D1306:$D$1505,366)</f>
        <v>0</v>
      </c>
    </row>
    <row r="1306" spans="1:7" x14ac:dyDescent="0.25">
      <c r="A1306" s="54">
        <f>COUNTIF($C$3:C1306,"Да")</f>
        <v>14</v>
      </c>
      <c r="B1306" s="53">
        <f t="shared" si="42"/>
        <v>46407</v>
      </c>
      <c r="C1306" s="53" t="str">
        <f>IF(ISERROR(VLOOKUP(B1306,Оп17_BYN→USD!$C$3:$C$19,1,0)),"Нет","Да")</f>
        <v>Нет</v>
      </c>
      <c r="D1306" s="54">
        <f t="shared" si="41"/>
        <v>365</v>
      </c>
      <c r="E1306" s="55">
        <f>('Все выпуски'!$D$4*'Все выпуски'!$D$8)*((VLOOKUP(IF(C1306="Нет",VLOOKUP(A1306,Оп17_BYN→USD!$A$2:$C$19,3,0),VLOOKUP((A1306-1),Оп17_BYN→USD!$A$2:$C$19,3,0)),$B$2:$G$1505,5,0)-VLOOKUP(B1306,$B$2:$G$1505,5,0))/365+(VLOOKUP(IF(C1306="Нет",VLOOKUP(A1306,Оп17_BYN→USD!$A$2:$C$19,3,0),VLOOKUP((A1306-1),Оп17_BYN→USD!$A$2:$C$19,3,0)),$B$2:$G$1505,6,0)-VLOOKUP(B1306,$B$2:$G$1505,6,0))/366)</f>
        <v>3.3914306796152101</v>
      </c>
      <c r="F1306" s="54">
        <f>COUNTIF(D1307:$D$1505,365)</f>
        <v>199</v>
      </c>
      <c r="G1306" s="54">
        <f>COUNTIF(D1307:$D$1505,366)</f>
        <v>0</v>
      </c>
    </row>
    <row r="1307" spans="1:7" x14ac:dyDescent="0.25">
      <c r="A1307" s="54">
        <f>COUNTIF($C$3:C1307,"Да")</f>
        <v>14</v>
      </c>
      <c r="B1307" s="53">
        <f t="shared" si="42"/>
        <v>46408</v>
      </c>
      <c r="C1307" s="53" t="str">
        <f>IF(ISERROR(VLOOKUP(B1307,Оп17_BYN→USD!$C$3:$C$19,1,0)),"Нет","Да")</f>
        <v>Нет</v>
      </c>
      <c r="D1307" s="54">
        <f t="shared" si="41"/>
        <v>365</v>
      </c>
      <c r="E1307" s="55">
        <f>('Все выпуски'!$D$4*'Все выпуски'!$D$8)*((VLOOKUP(IF(C1307="Нет",VLOOKUP(A1307,Оп17_BYN→USD!$A$2:$C$19,3,0),VLOOKUP((A1307-1),Оп17_BYN→USD!$A$2:$C$19,3,0)),$B$2:$G$1505,5,0)-VLOOKUP(B1307,$B$2:$G$1505,5,0))/365+(VLOOKUP(IF(C1307="Нет",VLOOKUP(A1307,Оп17_BYN→USD!$A$2:$C$19,3,0),VLOOKUP((A1307-1),Оп17_BYN→USD!$A$2:$C$19,3,0)),$B$2:$G$1505,6,0)-VLOOKUP(B1307,$B$2:$G$1505,6,0))/366)</f>
        <v>3.4372608239343347</v>
      </c>
      <c r="F1307" s="54">
        <f>COUNTIF(D1308:$D$1505,365)</f>
        <v>198</v>
      </c>
      <c r="G1307" s="54">
        <f>COUNTIF(D1308:$D$1505,366)</f>
        <v>0</v>
      </c>
    </row>
    <row r="1308" spans="1:7" x14ac:dyDescent="0.25">
      <c r="A1308" s="54">
        <f>COUNTIF($C$3:C1308,"Да")</f>
        <v>14</v>
      </c>
      <c r="B1308" s="53">
        <f t="shared" si="42"/>
        <v>46409</v>
      </c>
      <c r="C1308" s="53" t="str">
        <f>IF(ISERROR(VLOOKUP(B1308,Оп17_BYN→USD!$C$3:$C$19,1,0)),"Нет","Да")</f>
        <v>Нет</v>
      </c>
      <c r="D1308" s="54">
        <f t="shared" si="41"/>
        <v>365</v>
      </c>
      <c r="E1308" s="55">
        <f>('Все выпуски'!$D$4*'Все выпуски'!$D$8)*((VLOOKUP(IF(C1308="Нет",VLOOKUP(A1308,Оп17_BYN→USD!$A$2:$C$19,3,0),VLOOKUP((A1308-1),Оп17_BYN→USD!$A$2:$C$19,3,0)),$B$2:$G$1505,5,0)-VLOOKUP(B1308,$B$2:$G$1505,5,0))/365+(VLOOKUP(IF(C1308="Нет",VLOOKUP(A1308,Оп17_BYN→USD!$A$2:$C$19,3,0),VLOOKUP((A1308-1),Оп17_BYN→USD!$A$2:$C$19,3,0)),$B$2:$G$1505,6,0)-VLOOKUP(B1308,$B$2:$G$1505,6,0))/366)</f>
        <v>3.4830909682534594</v>
      </c>
      <c r="F1308" s="54">
        <f>COUNTIF(D1309:$D$1505,365)</f>
        <v>197</v>
      </c>
      <c r="G1308" s="54">
        <f>COUNTIF(D1309:$D$1505,366)</f>
        <v>0</v>
      </c>
    </row>
    <row r="1309" spans="1:7" x14ac:dyDescent="0.25">
      <c r="A1309" s="54">
        <f>COUNTIF($C$3:C1309,"Да")</f>
        <v>14</v>
      </c>
      <c r="B1309" s="53">
        <f t="shared" si="42"/>
        <v>46410</v>
      </c>
      <c r="C1309" s="53" t="str">
        <f>IF(ISERROR(VLOOKUP(B1309,Оп17_BYN→USD!$C$3:$C$19,1,0)),"Нет","Да")</f>
        <v>Нет</v>
      </c>
      <c r="D1309" s="54">
        <f t="shared" si="41"/>
        <v>365</v>
      </c>
      <c r="E1309" s="55">
        <f>('Все выпуски'!$D$4*'Все выпуски'!$D$8)*((VLOOKUP(IF(C1309="Нет",VLOOKUP(A1309,Оп17_BYN→USD!$A$2:$C$19,3,0),VLOOKUP((A1309-1),Оп17_BYN→USD!$A$2:$C$19,3,0)),$B$2:$G$1505,5,0)-VLOOKUP(B1309,$B$2:$G$1505,5,0))/365+(VLOOKUP(IF(C1309="Нет",VLOOKUP(A1309,Оп17_BYN→USD!$A$2:$C$19,3,0),VLOOKUP((A1309-1),Оп17_BYN→USD!$A$2:$C$19,3,0)),$B$2:$G$1505,6,0)-VLOOKUP(B1309,$B$2:$G$1505,6,0))/366)</f>
        <v>3.5289211125725837</v>
      </c>
      <c r="F1309" s="54">
        <f>COUNTIF(D1310:$D$1505,365)</f>
        <v>196</v>
      </c>
      <c r="G1309" s="54">
        <f>COUNTIF(D1310:$D$1505,366)</f>
        <v>0</v>
      </c>
    </row>
    <row r="1310" spans="1:7" x14ac:dyDescent="0.25">
      <c r="A1310" s="54">
        <f>COUNTIF($C$3:C1310,"Да")</f>
        <v>14</v>
      </c>
      <c r="B1310" s="53">
        <f t="shared" si="42"/>
        <v>46411</v>
      </c>
      <c r="C1310" s="53" t="str">
        <f>IF(ISERROR(VLOOKUP(B1310,Оп17_BYN→USD!$C$3:$C$19,1,0)),"Нет","Да")</f>
        <v>Нет</v>
      </c>
      <c r="D1310" s="54">
        <f t="shared" si="41"/>
        <v>365</v>
      </c>
      <c r="E1310" s="55">
        <f>('Все выпуски'!$D$4*'Все выпуски'!$D$8)*((VLOOKUP(IF(C1310="Нет",VLOOKUP(A1310,Оп17_BYN→USD!$A$2:$C$19,3,0),VLOOKUP((A1310-1),Оп17_BYN→USD!$A$2:$C$19,3,0)),$B$2:$G$1505,5,0)-VLOOKUP(B1310,$B$2:$G$1505,5,0))/365+(VLOOKUP(IF(C1310="Нет",VLOOKUP(A1310,Оп17_BYN→USD!$A$2:$C$19,3,0),VLOOKUP((A1310-1),Оп17_BYN→USD!$A$2:$C$19,3,0)),$B$2:$G$1505,6,0)-VLOOKUP(B1310,$B$2:$G$1505,6,0))/366)</f>
        <v>3.5747512568917084</v>
      </c>
      <c r="F1310" s="54">
        <f>COUNTIF(D1311:$D$1505,365)</f>
        <v>195</v>
      </c>
      <c r="G1310" s="54">
        <f>COUNTIF(D1311:$D$1505,366)</f>
        <v>0</v>
      </c>
    </row>
    <row r="1311" spans="1:7" x14ac:dyDescent="0.25">
      <c r="A1311" s="54">
        <f>COUNTIF($C$3:C1311,"Да")</f>
        <v>14</v>
      </c>
      <c r="B1311" s="53">
        <f t="shared" si="42"/>
        <v>46412</v>
      </c>
      <c r="C1311" s="53" t="str">
        <f>IF(ISERROR(VLOOKUP(B1311,Оп17_BYN→USD!$C$3:$C$19,1,0)),"Нет","Да")</f>
        <v>Нет</v>
      </c>
      <c r="D1311" s="54">
        <f t="shared" si="41"/>
        <v>365</v>
      </c>
      <c r="E1311" s="55">
        <f>('Все выпуски'!$D$4*'Все выпуски'!$D$8)*((VLOOKUP(IF(C1311="Нет",VLOOKUP(A1311,Оп17_BYN→USD!$A$2:$C$19,3,0),VLOOKUP((A1311-1),Оп17_BYN→USD!$A$2:$C$19,3,0)),$B$2:$G$1505,5,0)-VLOOKUP(B1311,$B$2:$G$1505,5,0))/365+(VLOOKUP(IF(C1311="Нет",VLOOKUP(A1311,Оп17_BYN→USD!$A$2:$C$19,3,0),VLOOKUP((A1311-1),Оп17_BYN→USD!$A$2:$C$19,3,0)),$B$2:$G$1505,6,0)-VLOOKUP(B1311,$B$2:$G$1505,6,0))/366)</f>
        <v>3.6205814012108326</v>
      </c>
      <c r="F1311" s="54">
        <f>COUNTIF(D1312:$D$1505,365)</f>
        <v>194</v>
      </c>
      <c r="G1311" s="54">
        <f>COUNTIF(D1312:$D$1505,366)</f>
        <v>0</v>
      </c>
    </row>
    <row r="1312" spans="1:7" x14ac:dyDescent="0.25">
      <c r="A1312" s="54">
        <f>COUNTIF($C$3:C1312,"Да")</f>
        <v>14</v>
      </c>
      <c r="B1312" s="53">
        <f t="shared" si="42"/>
        <v>46413</v>
      </c>
      <c r="C1312" s="53" t="str">
        <f>IF(ISERROR(VLOOKUP(B1312,Оп17_BYN→USD!$C$3:$C$19,1,0)),"Нет","Да")</f>
        <v>Нет</v>
      </c>
      <c r="D1312" s="54">
        <f t="shared" si="41"/>
        <v>365</v>
      </c>
      <c r="E1312" s="55">
        <f>('Все выпуски'!$D$4*'Все выпуски'!$D$8)*((VLOOKUP(IF(C1312="Нет",VLOOKUP(A1312,Оп17_BYN→USD!$A$2:$C$19,3,0),VLOOKUP((A1312-1),Оп17_BYN→USD!$A$2:$C$19,3,0)),$B$2:$G$1505,5,0)-VLOOKUP(B1312,$B$2:$G$1505,5,0))/365+(VLOOKUP(IF(C1312="Нет",VLOOKUP(A1312,Оп17_BYN→USD!$A$2:$C$19,3,0),VLOOKUP((A1312-1),Оп17_BYN→USD!$A$2:$C$19,3,0)),$B$2:$G$1505,6,0)-VLOOKUP(B1312,$B$2:$G$1505,6,0))/366)</f>
        <v>3.6664115455299569</v>
      </c>
      <c r="F1312" s="54">
        <f>COUNTIF(D1313:$D$1505,365)</f>
        <v>193</v>
      </c>
      <c r="G1312" s="54">
        <f>COUNTIF(D1313:$D$1505,366)</f>
        <v>0</v>
      </c>
    </row>
    <row r="1313" spans="1:7" x14ac:dyDescent="0.25">
      <c r="A1313" s="54">
        <f>COUNTIF($C$3:C1313,"Да")</f>
        <v>14</v>
      </c>
      <c r="B1313" s="53">
        <f t="shared" si="42"/>
        <v>46414</v>
      </c>
      <c r="C1313" s="53" t="str">
        <f>IF(ISERROR(VLOOKUP(B1313,Оп17_BYN→USD!$C$3:$C$19,1,0)),"Нет","Да")</f>
        <v>Нет</v>
      </c>
      <c r="D1313" s="54">
        <f t="shared" si="41"/>
        <v>365</v>
      </c>
      <c r="E1313" s="55">
        <f>('Все выпуски'!$D$4*'Все выпуски'!$D$8)*((VLOOKUP(IF(C1313="Нет",VLOOKUP(A1313,Оп17_BYN→USD!$A$2:$C$19,3,0),VLOOKUP((A1313-1),Оп17_BYN→USD!$A$2:$C$19,3,0)),$B$2:$G$1505,5,0)-VLOOKUP(B1313,$B$2:$G$1505,5,0))/365+(VLOOKUP(IF(C1313="Нет",VLOOKUP(A1313,Оп17_BYN→USD!$A$2:$C$19,3,0),VLOOKUP((A1313-1),Оп17_BYN→USD!$A$2:$C$19,3,0)),$B$2:$G$1505,6,0)-VLOOKUP(B1313,$B$2:$G$1505,6,0))/366)</f>
        <v>3.7122416898490815</v>
      </c>
      <c r="F1313" s="54">
        <f>COUNTIF(D1314:$D$1505,365)</f>
        <v>192</v>
      </c>
      <c r="G1313" s="54">
        <f>COUNTIF(D1314:$D$1505,366)</f>
        <v>0</v>
      </c>
    </row>
    <row r="1314" spans="1:7" x14ac:dyDescent="0.25">
      <c r="A1314" s="54">
        <f>COUNTIF($C$3:C1314,"Да")</f>
        <v>14</v>
      </c>
      <c r="B1314" s="53">
        <f t="shared" si="42"/>
        <v>46415</v>
      </c>
      <c r="C1314" s="53" t="str">
        <f>IF(ISERROR(VLOOKUP(B1314,Оп17_BYN→USD!$C$3:$C$19,1,0)),"Нет","Да")</f>
        <v>Нет</v>
      </c>
      <c r="D1314" s="54">
        <f t="shared" si="41"/>
        <v>365</v>
      </c>
      <c r="E1314" s="55">
        <f>('Все выпуски'!$D$4*'Все выпуски'!$D$8)*((VLOOKUP(IF(C1314="Нет",VLOOKUP(A1314,Оп17_BYN→USD!$A$2:$C$19,3,0),VLOOKUP((A1314-1),Оп17_BYN→USD!$A$2:$C$19,3,0)),$B$2:$G$1505,5,0)-VLOOKUP(B1314,$B$2:$G$1505,5,0))/365+(VLOOKUP(IF(C1314="Нет",VLOOKUP(A1314,Оп17_BYN→USD!$A$2:$C$19,3,0),VLOOKUP((A1314-1),Оп17_BYN→USD!$A$2:$C$19,3,0)),$B$2:$G$1505,6,0)-VLOOKUP(B1314,$B$2:$G$1505,6,0))/366)</f>
        <v>3.7580718341682058</v>
      </c>
      <c r="F1314" s="54">
        <f>COUNTIF(D1315:$D$1505,365)</f>
        <v>191</v>
      </c>
      <c r="G1314" s="54">
        <f>COUNTIF(D1315:$D$1505,366)</f>
        <v>0</v>
      </c>
    </row>
    <row r="1315" spans="1:7" x14ac:dyDescent="0.25">
      <c r="A1315" s="54">
        <f>COUNTIF($C$3:C1315,"Да")</f>
        <v>14</v>
      </c>
      <c r="B1315" s="53">
        <f t="shared" si="42"/>
        <v>46416</v>
      </c>
      <c r="C1315" s="53" t="str">
        <f>IF(ISERROR(VLOOKUP(B1315,Оп17_BYN→USD!$C$3:$C$19,1,0)),"Нет","Да")</f>
        <v>Нет</v>
      </c>
      <c r="D1315" s="54">
        <f t="shared" si="41"/>
        <v>365</v>
      </c>
      <c r="E1315" s="55">
        <f>('Все выпуски'!$D$4*'Все выпуски'!$D$8)*((VLOOKUP(IF(C1315="Нет",VLOOKUP(A1315,Оп17_BYN→USD!$A$2:$C$19,3,0),VLOOKUP((A1315-1),Оп17_BYN→USD!$A$2:$C$19,3,0)),$B$2:$G$1505,5,0)-VLOOKUP(B1315,$B$2:$G$1505,5,0))/365+(VLOOKUP(IF(C1315="Нет",VLOOKUP(A1315,Оп17_BYN→USD!$A$2:$C$19,3,0),VLOOKUP((A1315-1),Оп17_BYN→USD!$A$2:$C$19,3,0)),$B$2:$G$1505,6,0)-VLOOKUP(B1315,$B$2:$G$1505,6,0))/366)</f>
        <v>3.8039019784873305</v>
      </c>
      <c r="F1315" s="54">
        <f>COUNTIF(D1316:$D$1505,365)</f>
        <v>190</v>
      </c>
      <c r="G1315" s="54">
        <f>COUNTIF(D1316:$D$1505,366)</f>
        <v>0</v>
      </c>
    </row>
    <row r="1316" spans="1:7" x14ac:dyDescent="0.25">
      <c r="A1316" s="54">
        <f>COUNTIF($C$3:C1316,"Да")</f>
        <v>14</v>
      </c>
      <c r="B1316" s="53">
        <f t="shared" si="42"/>
        <v>46417</v>
      </c>
      <c r="C1316" s="53" t="str">
        <f>IF(ISERROR(VLOOKUP(B1316,Оп17_BYN→USD!$C$3:$C$19,1,0)),"Нет","Да")</f>
        <v>Нет</v>
      </c>
      <c r="D1316" s="54">
        <f t="shared" si="41"/>
        <v>365</v>
      </c>
      <c r="E1316" s="55">
        <f>('Все выпуски'!$D$4*'Все выпуски'!$D$8)*((VLOOKUP(IF(C1316="Нет",VLOOKUP(A1316,Оп17_BYN→USD!$A$2:$C$19,3,0),VLOOKUP((A1316-1),Оп17_BYN→USD!$A$2:$C$19,3,0)),$B$2:$G$1505,5,0)-VLOOKUP(B1316,$B$2:$G$1505,5,0))/365+(VLOOKUP(IF(C1316="Нет",VLOOKUP(A1316,Оп17_BYN→USD!$A$2:$C$19,3,0),VLOOKUP((A1316-1),Оп17_BYN→USD!$A$2:$C$19,3,0)),$B$2:$G$1505,6,0)-VLOOKUP(B1316,$B$2:$G$1505,6,0))/366)</f>
        <v>3.8497321228064547</v>
      </c>
      <c r="F1316" s="54">
        <f>COUNTIF(D1317:$D$1505,365)</f>
        <v>189</v>
      </c>
      <c r="G1316" s="54">
        <f>COUNTIF(D1317:$D$1505,366)</f>
        <v>0</v>
      </c>
    </row>
    <row r="1317" spans="1:7" x14ac:dyDescent="0.25">
      <c r="A1317" s="54">
        <f>COUNTIF($C$3:C1317,"Да")</f>
        <v>14</v>
      </c>
      <c r="B1317" s="53">
        <f t="shared" si="42"/>
        <v>46418</v>
      </c>
      <c r="C1317" s="53" t="str">
        <f>IF(ISERROR(VLOOKUP(B1317,Оп17_BYN→USD!$C$3:$C$19,1,0)),"Нет","Да")</f>
        <v>Нет</v>
      </c>
      <c r="D1317" s="54">
        <f t="shared" si="41"/>
        <v>365</v>
      </c>
      <c r="E1317" s="55">
        <f>('Все выпуски'!$D$4*'Все выпуски'!$D$8)*((VLOOKUP(IF(C1317="Нет",VLOOKUP(A1317,Оп17_BYN→USD!$A$2:$C$19,3,0),VLOOKUP((A1317-1),Оп17_BYN→USD!$A$2:$C$19,3,0)),$B$2:$G$1505,5,0)-VLOOKUP(B1317,$B$2:$G$1505,5,0))/365+(VLOOKUP(IF(C1317="Нет",VLOOKUP(A1317,Оп17_BYN→USD!$A$2:$C$19,3,0),VLOOKUP((A1317-1),Оп17_BYN→USD!$A$2:$C$19,3,0)),$B$2:$G$1505,6,0)-VLOOKUP(B1317,$B$2:$G$1505,6,0))/366)</f>
        <v>3.895562267125579</v>
      </c>
      <c r="F1317" s="54">
        <f>COUNTIF(D1318:$D$1505,365)</f>
        <v>188</v>
      </c>
      <c r="G1317" s="54">
        <f>COUNTIF(D1318:$D$1505,366)</f>
        <v>0</v>
      </c>
    </row>
    <row r="1318" spans="1:7" x14ac:dyDescent="0.25">
      <c r="A1318" s="54">
        <f>COUNTIF($C$3:C1318,"Да")</f>
        <v>14</v>
      </c>
      <c r="B1318" s="53">
        <f t="shared" si="42"/>
        <v>46419</v>
      </c>
      <c r="C1318" s="53" t="str">
        <f>IF(ISERROR(VLOOKUP(B1318,Оп17_BYN→USD!$C$3:$C$19,1,0)),"Нет","Да")</f>
        <v>Нет</v>
      </c>
      <c r="D1318" s="54">
        <f t="shared" si="41"/>
        <v>365</v>
      </c>
      <c r="E1318" s="55">
        <f>('Все выпуски'!$D$4*'Все выпуски'!$D$8)*((VLOOKUP(IF(C1318="Нет",VLOOKUP(A1318,Оп17_BYN→USD!$A$2:$C$19,3,0),VLOOKUP((A1318-1),Оп17_BYN→USD!$A$2:$C$19,3,0)),$B$2:$G$1505,5,0)-VLOOKUP(B1318,$B$2:$G$1505,5,0))/365+(VLOOKUP(IF(C1318="Нет",VLOOKUP(A1318,Оп17_BYN→USD!$A$2:$C$19,3,0),VLOOKUP((A1318-1),Оп17_BYN→USD!$A$2:$C$19,3,0)),$B$2:$G$1505,6,0)-VLOOKUP(B1318,$B$2:$G$1505,6,0))/366)</f>
        <v>3.9413924114447041</v>
      </c>
      <c r="F1318" s="54">
        <f>COUNTIF(D1319:$D$1505,365)</f>
        <v>187</v>
      </c>
      <c r="G1318" s="54">
        <f>COUNTIF(D1319:$D$1505,366)</f>
        <v>0</v>
      </c>
    </row>
    <row r="1319" spans="1:7" x14ac:dyDescent="0.25">
      <c r="A1319" s="54">
        <f>COUNTIF($C$3:C1319,"Да")</f>
        <v>14</v>
      </c>
      <c r="B1319" s="53">
        <f t="shared" si="42"/>
        <v>46420</v>
      </c>
      <c r="C1319" s="53" t="str">
        <f>IF(ISERROR(VLOOKUP(B1319,Оп17_BYN→USD!$C$3:$C$19,1,0)),"Нет","Да")</f>
        <v>Нет</v>
      </c>
      <c r="D1319" s="54">
        <f t="shared" si="41"/>
        <v>365</v>
      </c>
      <c r="E1319" s="55">
        <f>('Все выпуски'!$D$4*'Все выпуски'!$D$8)*((VLOOKUP(IF(C1319="Нет",VLOOKUP(A1319,Оп17_BYN→USD!$A$2:$C$19,3,0),VLOOKUP((A1319-1),Оп17_BYN→USD!$A$2:$C$19,3,0)),$B$2:$G$1505,5,0)-VLOOKUP(B1319,$B$2:$G$1505,5,0))/365+(VLOOKUP(IF(C1319="Нет",VLOOKUP(A1319,Оп17_BYN→USD!$A$2:$C$19,3,0),VLOOKUP((A1319-1),Оп17_BYN→USD!$A$2:$C$19,3,0)),$B$2:$G$1505,6,0)-VLOOKUP(B1319,$B$2:$G$1505,6,0))/366)</f>
        <v>3.9872225557638283</v>
      </c>
      <c r="F1319" s="54">
        <f>COUNTIF(D1320:$D$1505,365)</f>
        <v>186</v>
      </c>
      <c r="G1319" s="54">
        <f>COUNTIF(D1320:$D$1505,366)</f>
        <v>0</v>
      </c>
    </row>
    <row r="1320" spans="1:7" x14ac:dyDescent="0.25">
      <c r="A1320" s="54">
        <f>COUNTIF($C$3:C1320,"Да")</f>
        <v>14</v>
      </c>
      <c r="B1320" s="53">
        <f t="shared" si="42"/>
        <v>46421</v>
      </c>
      <c r="C1320" s="53" t="str">
        <f>IF(ISERROR(VLOOKUP(B1320,Оп17_BYN→USD!$C$3:$C$19,1,0)),"Нет","Да")</f>
        <v>Нет</v>
      </c>
      <c r="D1320" s="54">
        <f t="shared" si="41"/>
        <v>365</v>
      </c>
      <c r="E1320" s="55">
        <f>('Все выпуски'!$D$4*'Все выпуски'!$D$8)*((VLOOKUP(IF(C1320="Нет",VLOOKUP(A1320,Оп17_BYN→USD!$A$2:$C$19,3,0),VLOOKUP((A1320-1),Оп17_BYN→USD!$A$2:$C$19,3,0)),$B$2:$G$1505,5,0)-VLOOKUP(B1320,$B$2:$G$1505,5,0))/365+(VLOOKUP(IF(C1320="Нет",VLOOKUP(A1320,Оп17_BYN→USD!$A$2:$C$19,3,0),VLOOKUP((A1320-1),Оп17_BYN→USD!$A$2:$C$19,3,0)),$B$2:$G$1505,6,0)-VLOOKUP(B1320,$B$2:$G$1505,6,0))/366)</f>
        <v>4.033052700082953</v>
      </c>
      <c r="F1320" s="54">
        <f>COUNTIF(D1321:$D$1505,365)</f>
        <v>185</v>
      </c>
      <c r="G1320" s="54">
        <f>COUNTIF(D1321:$D$1505,366)</f>
        <v>0</v>
      </c>
    </row>
    <row r="1321" spans="1:7" x14ac:dyDescent="0.25">
      <c r="A1321" s="54">
        <f>COUNTIF($C$3:C1321,"Да")</f>
        <v>14</v>
      </c>
      <c r="B1321" s="53">
        <f t="shared" si="42"/>
        <v>46422</v>
      </c>
      <c r="C1321" s="53" t="str">
        <f>IF(ISERROR(VLOOKUP(B1321,Оп17_BYN→USD!$C$3:$C$19,1,0)),"Нет","Да")</f>
        <v>Нет</v>
      </c>
      <c r="D1321" s="54">
        <f t="shared" si="41"/>
        <v>365</v>
      </c>
      <c r="E1321" s="55">
        <f>('Все выпуски'!$D$4*'Все выпуски'!$D$8)*((VLOOKUP(IF(C1321="Нет",VLOOKUP(A1321,Оп17_BYN→USD!$A$2:$C$19,3,0),VLOOKUP((A1321-1),Оп17_BYN→USD!$A$2:$C$19,3,0)),$B$2:$G$1505,5,0)-VLOOKUP(B1321,$B$2:$G$1505,5,0))/365+(VLOOKUP(IF(C1321="Нет",VLOOKUP(A1321,Оп17_BYN→USD!$A$2:$C$19,3,0),VLOOKUP((A1321-1),Оп17_BYN→USD!$A$2:$C$19,3,0)),$B$2:$G$1505,6,0)-VLOOKUP(B1321,$B$2:$G$1505,6,0))/366)</f>
        <v>4.0788828444020773</v>
      </c>
      <c r="F1321" s="54">
        <f>COUNTIF(D1322:$D$1505,365)</f>
        <v>184</v>
      </c>
      <c r="G1321" s="54">
        <f>COUNTIF(D1322:$D$1505,366)</f>
        <v>0</v>
      </c>
    </row>
    <row r="1322" spans="1:7" x14ac:dyDescent="0.25">
      <c r="A1322" s="54">
        <f>COUNTIF($C$3:C1322,"Да")</f>
        <v>14</v>
      </c>
      <c r="B1322" s="53">
        <f t="shared" si="42"/>
        <v>46423</v>
      </c>
      <c r="C1322" s="53" t="str">
        <f>IF(ISERROR(VLOOKUP(B1322,Оп17_BYN→USD!$C$3:$C$19,1,0)),"Нет","Да")</f>
        <v>Нет</v>
      </c>
      <c r="D1322" s="54">
        <f t="shared" si="41"/>
        <v>365</v>
      </c>
      <c r="E1322" s="55">
        <f>('Все выпуски'!$D$4*'Все выпуски'!$D$8)*((VLOOKUP(IF(C1322="Нет",VLOOKUP(A1322,Оп17_BYN→USD!$A$2:$C$19,3,0),VLOOKUP((A1322-1),Оп17_BYN→USD!$A$2:$C$19,3,0)),$B$2:$G$1505,5,0)-VLOOKUP(B1322,$B$2:$G$1505,5,0))/365+(VLOOKUP(IF(C1322="Нет",VLOOKUP(A1322,Оп17_BYN→USD!$A$2:$C$19,3,0),VLOOKUP((A1322-1),Оп17_BYN→USD!$A$2:$C$19,3,0)),$B$2:$G$1505,6,0)-VLOOKUP(B1322,$B$2:$G$1505,6,0))/366)</f>
        <v>4.1247129887212015</v>
      </c>
      <c r="F1322" s="54">
        <f>COUNTIF(D1323:$D$1505,365)</f>
        <v>183</v>
      </c>
      <c r="G1322" s="54">
        <f>COUNTIF(D1323:$D$1505,366)</f>
        <v>0</v>
      </c>
    </row>
    <row r="1323" spans="1:7" x14ac:dyDescent="0.25">
      <c r="A1323" s="54">
        <f>COUNTIF($C$3:C1323,"Да")</f>
        <v>14</v>
      </c>
      <c r="B1323" s="53">
        <f t="shared" si="42"/>
        <v>46424</v>
      </c>
      <c r="C1323" s="53" t="str">
        <f>IF(ISERROR(VLOOKUP(B1323,Оп17_BYN→USD!$C$3:$C$19,1,0)),"Нет","Да")</f>
        <v>Нет</v>
      </c>
      <c r="D1323" s="54">
        <f t="shared" si="41"/>
        <v>365</v>
      </c>
      <c r="E1323" s="55">
        <f>('Все выпуски'!$D$4*'Все выпуски'!$D$8)*((VLOOKUP(IF(C1323="Нет",VLOOKUP(A1323,Оп17_BYN→USD!$A$2:$C$19,3,0),VLOOKUP((A1323-1),Оп17_BYN→USD!$A$2:$C$19,3,0)),$B$2:$G$1505,5,0)-VLOOKUP(B1323,$B$2:$G$1505,5,0))/365+(VLOOKUP(IF(C1323="Нет",VLOOKUP(A1323,Оп17_BYN→USD!$A$2:$C$19,3,0),VLOOKUP((A1323-1),Оп17_BYN→USD!$A$2:$C$19,3,0)),$B$2:$G$1505,6,0)-VLOOKUP(B1323,$B$2:$G$1505,6,0))/366)</f>
        <v>4.1705431330403258</v>
      </c>
      <c r="F1323" s="54">
        <f>COUNTIF(D1324:$D$1505,365)</f>
        <v>182</v>
      </c>
      <c r="G1323" s="54">
        <f>COUNTIF(D1324:$D$1505,366)</f>
        <v>0</v>
      </c>
    </row>
    <row r="1324" spans="1:7" x14ac:dyDescent="0.25">
      <c r="A1324" s="54">
        <f>COUNTIF($C$3:C1324,"Да")</f>
        <v>15</v>
      </c>
      <c r="B1324" s="53">
        <f t="shared" si="42"/>
        <v>46425</v>
      </c>
      <c r="C1324" s="53" t="str">
        <f>IF(ISERROR(VLOOKUP(B1324,Оп17_BYN→USD!$C$3:$C$19,1,0)),"Нет","Да")</f>
        <v>Да</v>
      </c>
      <c r="D1324" s="54">
        <f t="shared" si="41"/>
        <v>365</v>
      </c>
      <c r="E1324" s="55">
        <f>('Все выпуски'!$D$4*'Все выпуски'!$D$8)*((VLOOKUP(IF(C1324="Нет",VLOOKUP(A1324,Оп17_BYN→USD!$A$2:$C$19,3,0),VLOOKUP((A1324-1),Оп17_BYN→USD!$A$2:$C$19,3,0)),$B$2:$G$1505,5,0)-VLOOKUP(B1324,$B$2:$G$1505,5,0))/365+(VLOOKUP(IF(C1324="Нет",VLOOKUP(A1324,Оп17_BYN→USD!$A$2:$C$19,3,0),VLOOKUP((A1324-1),Оп17_BYN→USD!$A$2:$C$19,3,0)),$B$2:$G$1505,6,0)-VLOOKUP(B1324,$B$2:$G$1505,6,0))/366)</f>
        <v>4.2163732773594509</v>
      </c>
      <c r="F1324" s="54">
        <f>COUNTIF(D1325:$D$1505,365)</f>
        <v>181</v>
      </c>
      <c r="G1324" s="54">
        <f>COUNTIF(D1325:$D$1505,366)</f>
        <v>0</v>
      </c>
    </row>
    <row r="1325" spans="1:7" x14ac:dyDescent="0.25">
      <c r="A1325" s="54">
        <f>COUNTIF($C$3:C1325,"Да")</f>
        <v>15</v>
      </c>
      <c r="B1325" s="53">
        <f t="shared" si="42"/>
        <v>46426</v>
      </c>
      <c r="C1325" s="53" t="str">
        <f>IF(ISERROR(VLOOKUP(B1325,Оп17_BYN→USD!$C$3:$C$19,1,0)),"Нет","Да")</f>
        <v>Нет</v>
      </c>
      <c r="D1325" s="54">
        <f t="shared" si="41"/>
        <v>365</v>
      </c>
      <c r="E1325" s="55">
        <f>('Все выпуски'!$D$4*'Все выпуски'!$D$8)*((VLOOKUP(IF(C1325="Нет",VLOOKUP(A1325,Оп17_BYN→USD!$A$2:$C$19,3,0),VLOOKUP((A1325-1),Оп17_BYN→USD!$A$2:$C$19,3,0)),$B$2:$G$1505,5,0)-VLOOKUP(B1325,$B$2:$G$1505,5,0))/365+(VLOOKUP(IF(C1325="Нет",VLOOKUP(A1325,Оп17_BYN→USD!$A$2:$C$19,3,0),VLOOKUP((A1325-1),Оп17_BYN→USD!$A$2:$C$19,3,0)),$B$2:$G$1505,6,0)-VLOOKUP(B1325,$B$2:$G$1505,6,0))/366)</f>
        <v>4.5830144319124466E-2</v>
      </c>
      <c r="F1325" s="54">
        <f>COUNTIF(D1326:$D$1505,365)</f>
        <v>180</v>
      </c>
      <c r="G1325" s="54">
        <f>COUNTIF(D1326:$D$1505,366)</f>
        <v>0</v>
      </c>
    </row>
    <row r="1326" spans="1:7" x14ac:dyDescent="0.25">
      <c r="A1326" s="54">
        <f>COUNTIF($C$3:C1326,"Да")</f>
        <v>15</v>
      </c>
      <c r="B1326" s="53">
        <f t="shared" si="42"/>
        <v>46427</v>
      </c>
      <c r="C1326" s="53" t="str">
        <f>IF(ISERROR(VLOOKUP(B1326,Оп17_BYN→USD!$C$3:$C$19,1,0)),"Нет","Да")</f>
        <v>Нет</v>
      </c>
      <c r="D1326" s="54">
        <f t="shared" si="41"/>
        <v>365</v>
      </c>
      <c r="E1326" s="55">
        <f>('Все выпуски'!$D$4*'Все выпуски'!$D$8)*((VLOOKUP(IF(C1326="Нет",VLOOKUP(A1326,Оп17_BYN→USD!$A$2:$C$19,3,0),VLOOKUP((A1326-1),Оп17_BYN→USD!$A$2:$C$19,3,0)),$B$2:$G$1505,5,0)-VLOOKUP(B1326,$B$2:$G$1505,5,0))/365+(VLOOKUP(IF(C1326="Нет",VLOOKUP(A1326,Оп17_BYN→USD!$A$2:$C$19,3,0),VLOOKUP((A1326-1),Оп17_BYN→USD!$A$2:$C$19,3,0)),$B$2:$G$1505,6,0)-VLOOKUP(B1326,$B$2:$G$1505,6,0))/366)</f>
        <v>9.1660288638248932E-2</v>
      </c>
      <c r="F1326" s="54">
        <f>COUNTIF(D1327:$D$1505,365)</f>
        <v>179</v>
      </c>
      <c r="G1326" s="54">
        <f>COUNTIF(D1327:$D$1505,366)</f>
        <v>0</v>
      </c>
    </row>
    <row r="1327" spans="1:7" x14ac:dyDescent="0.25">
      <c r="A1327" s="54">
        <f>COUNTIF($C$3:C1327,"Да")</f>
        <v>15</v>
      </c>
      <c r="B1327" s="53">
        <f t="shared" si="42"/>
        <v>46428</v>
      </c>
      <c r="C1327" s="53" t="str">
        <f>IF(ISERROR(VLOOKUP(B1327,Оп17_BYN→USD!$C$3:$C$19,1,0)),"Нет","Да")</f>
        <v>Нет</v>
      </c>
      <c r="D1327" s="54">
        <f t="shared" si="41"/>
        <v>365</v>
      </c>
      <c r="E1327" s="55">
        <f>('Все выпуски'!$D$4*'Все выпуски'!$D$8)*((VLOOKUP(IF(C1327="Нет",VLOOKUP(A1327,Оп17_BYN→USD!$A$2:$C$19,3,0),VLOOKUP((A1327-1),Оп17_BYN→USD!$A$2:$C$19,3,0)),$B$2:$G$1505,5,0)-VLOOKUP(B1327,$B$2:$G$1505,5,0))/365+(VLOOKUP(IF(C1327="Нет",VLOOKUP(A1327,Оп17_BYN→USD!$A$2:$C$19,3,0),VLOOKUP((A1327-1),Оп17_BYN→USD!$A$2:$C$19,3,0)),$B$2:$G$1505,6,0)-VLOOKUP(B1327,$B$2:$G$1505,6,0))/366)</f>
        <v>0.13749043295737337</v>
      </c>
      <c r="F1327" s="54">
        <f>COUNTIF(D1328:$D$1505,365)</f>
        <v>178</v>
      </c>
      <c r="G1327" s="54">
        <f>COUNTIF(D1328:$D$1505,366)</f>
        <v>0</v>
      </c>
    </row>
    <row r="1328" spans="1:7" x14ac:dyDescent="0.25">
      <c r="A1328" s="54">
        <f>COUNTIF($C$3:C1328,"Да")</f>
        <v>15</v>
      </c>
      <c r="B1328" s="53">
        <f t="shared" si="42"/>
        <v>46429</v>
      </c>
      <c r="C1328" s="53" t="str">
        <f>IF(ISERROR(VLOOKUP(B1328,Оп17_BYN→USD!$C$3:$C$19,1,0)),"Нет","Да")</f>
        <v>Нет</v>
      </c>
      <c r="D1328" s="54">
        <f t="shared" si="41"/>
        <v>365</v>
      </c>
      <c r="E1328" s="55">
        <f>('Все выпуски'!$D$4*'Все выпуски'!$D$8)*((VLOOKUP(IF(C1328="Нет",VLOOKUP(A1328,Оп17_BYN→USD!$A$2:$C$19,3,0),VLOOKUP((A1328-1),Оп17_BYN→USD!$A$2:$C$19,3,0)),$B$2:$G$1505,5,0)-VLOOKUP(B1328,$B$2:$G$1505,5,0))/365+(VLOOKUP(IF(C1328="Нет",VLOOKUP(A1328,Оп17_BYN→USD!$A$2:$C$19,3,0),VLOOKUP((A1328-1),Оп17_BYN→USD!$A$2:$C$19,3,0)),$B$2:$G$1505,6,0)-VLOOKUP(B1328,$B$2:$G$1505,6,0))/366)</f>
        <v>0.18332057727649786</v>
      </c>
      <c r="F1328" s="54">
        <f>COUNTIF(D1329:$D$1505,365)</f>
        <v>177</v>
      </c>
      <c r="G1328" s="54">
        <f>COUNTIF(D1329:$D$1505,366)</f>
        <v>0</v>
      </c>
    </row>
    <row r="1329" spans="1:7" x14ac:dyDescent="0.25">
      <c r="A1329" s="54">
        <f>COUNTIF($C$3:C1329,"Да")</f>
        <v>15</v>
      </c>
      <c r="B1329" s="53">
        <f t="shared" si="42"/>
        <v>46430</v>
      </c>
      <c r="C1329" s="53" t="str">
        <f>IF(ISERROR(VLOOKUP(B1329,Оп17_BYN→USD!$C$3:$C$19,1,0)),"Нет","Да")</f>
        <v>Нет</v>
      </c>
      <c r="D1329" s="54">
        <f t="shared" si="41"/>
        <v>365</v>
      </c>
      <c r="E1329" s="55">
        <f>('Все выпуски'!$D$4*'Все выпуски'!$D$8)*((VLOOKUP(IF(C1329="Нет",VLOOKUP(A1329,Оп17_BYN→USD!$A$2:$C$19,3,0),VLOOKUP((A1329-1),Оп17_BYN→USD!$A$2:$C$19,3,0)),$B$2:$G$1505,5,0)-VLOOKUP(B1329,$B$2:$G$1505,5,0))/365+(VLOOKUP(IF(C1329="Нет",VLOOKUP(A1329,Оп17_BYN→USD!$A$2:$C$19,3,0),VLOOKUP((A1329-1),Оп17_BYN→USD!$A$2:$C$19,3,0)),$B$2:$G$1505,6,0)-VLOOKUP(B1329,$B$2:$G$1505,6,0))/366)</f>
        <v>0.2291507215956223</v>
      </c>
      <c r="F1329" s="54">
        <f>COUNTIF(D1330:$D$1505,365)</f>
        <v>176</v>
      </c>
      <c r="G1329" s="54">
        <f>COUNTIF(D1330:$D$1505,366)</f>
        <v>0</v>
      </c>
    </row>
    <row r="1330" spans="1:7" x14ac:dyDescent="0.25">
      <c r="A1330" s="54">
        <f>COUNTIF($C$3:C1330,"Да")</f>
        <v>15</v>
      </c>
      <c r="B1330" s="53">
        <f t="shared" si="42"/>
        <v>46431</v>
      </c>
      <c r="C1330" s="53" t="str">
        <f>IF(ISERROR(VLOOKUP(B1330,Оп17_BYN→USD!$C$3:$C$19,1,0)),"Нет","Да")</f>
        <v>Нет</v>
      </c>
      <c r="D1330" s="54">
        <f t="shared" si="41"/>
        <v>365</v>
      </c>
      <c r="E1330" s="55">
        <f>('Все выпуски'!$D$4*'Все выпуски'!$D$8)*((VLOOKUP(IF(C1330="Нет",VLOOKUP(A1330,Оп17_BYN→USD!$A$2:$C$19,3,0),VLOOKUP((A1330-1),Оп17_BYN→USD!$A$2:$C$19,3,0)),$B$2:$G$1505,5,0)-VLOOKUP(B1330,$B$2:$G$1505,5,0))/365+(VLOOKUP(IF(C1330="Нет",VLOOKUP(A1330,Оп17_BYN→USD!$A$2:$C$19,3,0),VLOOKUP((A1330-1),Оп17_BYN→USD!$A$2:$C$19,3,0)),$B$2:$G$1505,6,0)-VLOOKUP(B1330,$B$2:$G$1505,6,0))/366)</f>
        <v>0.27498086591474674</v>
      </c>
      <c r="F1330" s="54">
        <f>COUNTIF(D1331:$D$1505,365)</f>
        <v>175</v>
      </c>
      <c r="G1330" s="54">
        <f>COUNTIF(D1331:$D$1505,366)</f>
        <v>0</v>
      </c>
    </row>
    <row r="1331" spans="1:7" x14ac:dyDescent="0.25">
      <c r="A1331" s="54">
        <f>COUNTIF($C$3:C1331,"Да")</f>
        <v>15</v>
      </c>
      <c r="B1331" s="53">
        <f t="shared" si="42"/>
        <v>46432</v>
      </c>
      <c r="C1331" s="53" t="str">
        <f>IF(ISERROR(VLOOKUP(B1331,Оп17_BYN→USD!$C$3:$C$19,1,0)),"Нет","Да")</f>
        <v>Нет</v>
      </c>
      <c r="D1331" s="54">
        <f t="shared" si="41"/>
        <v>365</v>
      </c>
      <c r="E1331" s="55">
        <f>('Все выпуски'!$D$4*'Все выпуски'!$D$8)*((VLOOKUP(IF(C1331="Нет",VLOOKUP(A1331,Оп17_BYN→USD!$A$2:$C$19,3,0),VLOOKUP((A1331-1),Оп17_BYN→USD!$A$2:$C$19,3,0)),$B$2:$G$1505,5,0)-VLOOKUP(B1331,$B$2:$G$1505,5,0))/365+(VLOOKUP(IF(C1331="Нет",VLOOKUP(A1331,Оп17_BYN→USD!$A$2:$C$19,3,0),VLOOKUP((A1331-1),Оп17_BYN→USD!$A$2:$C$19,3,0)),$B$2:$G$1505,6,0)-VLOOKUP(B1331,$B$2:$G$1505,6,0))/366)</f>
        <v>0.32081101023387126</v>
      </c>
      <c r="F1331" s="54">
        <f>COUNTIF(D1332:$D$1505,365)</f>
        <v>174</v>
      </c>
      <c r="G1331" s="54">
        <f>COUNTIF(D1332:$D$1505,366)</f>
        <v>0</v>
      </c>
    </row>
    <row r="1332" spans="1:7" x14ac:dyDescent="0.25">
      <c r="A1332" s="54">
        <f>COUNTIF($C$3:C1332,"Да")</f>
        <v>15</v>
      </c>
      <c r="B1332" s="53">
        <f t="shared" si="42"/>
        <v>46433</v>
      </c>
      <c r="C1332" s="53" t="str">
        <f>IF(ISERROR(VLOOKUP(B1332,Оп17_BYN→USD!$C$3:$C$19,1,0)),"Нет","Да")</f>
        <v>Нет</v>
      </c>
      <c r="D1332" s="54">
        <f t="shared" si="41"/>
        <v>365</v>
      </c>
      <c r="E1332" s="55">
        <f>('Все выпуски'!$D$4*'Все выпуски'!$D$8)*((VLOOKUP(IF(C1332="Нет",VLOOKUP(A1332,Оп17_BYN→USD!$A$2:$C$19,3,0),VLOOKUP((A1332-1),Оп17_BYN→USD!$A$2:$C$19,3,0)),$B$2:$G$1505,5,0)-VLOOKUP(B1332,$B$2:$G$1505,5,0))/365+(VLOOKUP(IF(C1332="Нет",VLOOKUP(A1332,Оп17_BYN→USD!$A$2:$C$19,3,0),VLOOKUP((A1332-1),Оп17_BYN→USD!$A$2:$C$19,3,0)),$B$2:$G$1505,6,0)-VLOOKUP(B1332,$B$2:$G$1505,6,0))/366)</f>
        <v>0.36664115455299573</v>
      </c>
      <c r="F1332" s="54">
        <f>COUNTIF(D1333:$D$1505,365)</f>
        <v>173</v>
      </c>
      <c r="G1332" s="54">
        <f>COUNTIF(D1333:$D$1505,366)</f>
        <v>0</v>
      </c>
    </row>
    <row r="1333" spans="1:7" x14ac:dyDescent="0.25">
      <c r="A1333" s="54">
        <f>COUNTIF($C$3:C1333,"Да")</f>
        <v>15</v>
      </c>
      <c r="B1333" s="53">
        <f t="shared" si="42"/>
        <v>46434</v>
      </c>
      <c r="C1333" s="53" t="str">
        <f>IF(ISERROR(VLOOKUP(B1333,Оп17_BYN→USD!$C$3:$C$19,1,0)),"Нет","Да")</f>
        <v>Нет</v>
      </c>
      <c r="D1333" s="54">
        <f t="shared" si="41"/>
        <v>365</v>
      </c>
      <c r="E1333" s="55">
        <f>('Все выпуски'!$D$4*'Все выпуски'!$D$8)*((VLOOKUP(IF(C1333="Нет",VLOOKUP(A1333,Оп17_BYN→USD!$A$2:$C$19,3,0),VLOOKUP((A1333-1),Оп17_BYN→USD!$A$2:$C$19,3,0)),$B$2:$G$1505,5,0)-VLOOKUP(B1333,$B$2:$G$1505,5,0))/365+(VLOOKUP(IF(C1333="Нет",VLOOKUP(A1333,Оп17_BYN→USD!$A$2:$C$19,3,0),VLOOKUP((A1333-1),Оп17_BYN→USD!$A$2:$C$19,3,0)),$B$2:$G$1505,6,0)-VLOOKUP(B1333,$B$2:$G$1505,6,0))/366)</f>
        <v>0.41247129887212014</v>
      </c>
      <c r="F1333" s="54">
        <f>COUNTIF(D1334:$D$1505,365)</f>
        <v>172</v>
      </c>
      <c r="G1333" s="54">
        <f>COUNTIF(D1334:$D$1505,366)</f>
        <v>0</v>
      </c>
    </row>
    <row r="1334" spans="1:7" x14ac:dyDescent="0.25">
      <c r="A1334" s="54">
        <f>COUNTIF($C$3:C1334,"Да")</f>
        <v>15</v>
      </c>
      <c r="B1334" s="53">
        <f t="shared" si="42"/>
        <v>46435</v>
      </c>
      <c r="C1334" s="53" t="str">
        <f>IF(ISERROR(VLOOKUP(B1334,Оп17_BYN→USD!$C$3:$C$19,1,0)),"Нет","Да")</f>
        <v>Нет</v>
      </c>
      <c r="D1334" s="54">
        <f t="shared" si="41"/>
        <v>365</v>
      </c>
      <c r="E1334" s="55">
        <f>('Все выпуски'!$D$4*'Все выпуски'!$D$8)*((VLOOKUP(IF(C1334="Нет",VLOOKUP(A1334,Оп17_BYN→USD!$A$2:$C$19,3,0),VLOOKUP((A1334-1),Оп17_BYN→USD!$A$2:$C$19,3,0)),$B$2:$G$1505,5,0)-VLOOKUP(B1334,$B$2:$G$1505,5,0))/365+(VLOOKUP(IF(C1334="Нет",VLOOKUP(A1334,Оп17_BYN→USD!$A$2:$C$19,3,0),VLOOKUP((A1334-1),Оп17_BYN→USD!$A$2:$C$19,3,0)),$B$2:$G$1505,6,0)-VLOOKUP(B1334,$B$2:$G$1505,6,0))/366)</f>
        <v>0.45830144319124461</v>
      </c>
      <c r="F1334" s="54">
        <f>COUNTIF(D1335:$D$1505,365)</f>
        <v>171</v>
      </c>
      <c r="G1334" s="54">
        <f>COUNTIF(D1335:$D$1505,366)</f>
        <v>0</v>
      </c>
    </row>
    <row r="1335" spans="1:7" x14ac:dyDescent="0.25">
      <c r="A1335" s="54">
        <f>COUNTIF($C$3:C1335,"Да")</f>
        <v>15</v>
      </c>
      <c r="B1335" s="53">
        <f t="shared" si="42"/>
        <v>46436</v>
      </c>
      <c r="C1335" s="53" t="str">
        <f>IF(ISERROR(VLOOKUP(B1335,Оп17_BYN→USD!$C$3:$C$19,1,0)),"Нет","Да")</f>
        <v>Нет</v>
      </c>
      <c r="D1335" s="54">
        <f t="shared" si="41"/>
        <v>365</v>
      </c>
      <c r="E1335" s="55">
        <f>('Все выпуски'!$D$4*'Все выпуски'!$D$8)*((VLOOKUP(IF(C1335="Нет",VLOOKUP(A1335,Оп17_BYN→USD!$A$2:$C$19,3,0),VLOOKUP((A1335-1),Оп17_BYN→USD!$A$2:$C$19,3,0)),$B$2:$G$1505,5,0)-VLOOKUP(B1335,$B$2:$G$1505,5,0))/365+(VLOOKUP(IF(C1335="Нет",VLOOKUP(A1335,Оп17_BYN→USD!$A$2:$C$19,3,0),VLOOKUP((A1335-1),Оп17_BYN→USD!$A$2:$C$19,3,0)),$B$2:$G$1505,6,0)-VLOOKUP(B1335,$B$2:$G$1505,6,0))/366)</f>
        <v>0.50413158751036913</v>
      </c>
      <c r="F1335" s="54">
        <f>COUNTIF(D1336:$D$1505,365)</f>
        <v>170</v>
      </c>
      <c r="G1335" s="54">
        <f>COUNTIF(D1336:$D$1505,366)</f>
        <v>0</v>
      </c>
    </row>
    <row r="1336" spans="1:7" x14ac:dyDescent="0.25">
      <c r="A1336" s="54">
        <f>COUNTIF($C$3:C1336,"Да")</f>
        <v>15</v>
      </c>
      <c r="B1336" s="53">
        <f t="shared" si="42"/>
        <v>46437</v>
      </c>
      <c r="C1336" s="53" t="str">
        <f>IF(ISERROR(VLOOKUP(B1336,Оп17_BYN→USD!$C$3:$C$19,1,0)),"Нет","Да")</f>
        <v>Нет</v>
      </c>
      <c r="D1336" s="54">
        <f t="shared" si="41"/>
        <v>365</v>
      </c>
      <c r="E1336" s="55">
        <f>('Все выпуски'!$D$4*'Все выпуски'!$D$8)*((VLOOKUP(IF(C1336="Нет",VLOOKUP(A1336,Оп17_BYN→USD!$A$2:$C$19,3,0),VLOOKUP((A1336-1),Оп17_BYN→USD!$A$2:$C$19,3,0)),$B$2:$G$1505,5,0)-VLOOKUP(B1336,$B$2:$G$1505,5,0))/365+(VLOOKUP(IF(C1336="Нет",VLOOKUP(A1336,Оп17_BYN→USD!$A$2:$C$19,3,0),VLOOKUP((A1336-1),Оп17_BYN→USD!$A$2:$C$19,3,0)),$B$2:$G$1505,6,0)-VLOOKUP(B1336,$B$2:$G$1505,6,0))/366)</f>
        <v>0.54996173182949348</v>
      </c>
      <c r="F1336" s="54">
        <f>COUNTIF(D1337:$D$1505,365)</f>
        <v>169</v>
      </c>
      <c r="G1336" s="54">
        <f>COUNTIF(D1337:$D$1505,366)</f>
        <v>0</v>
      </c>
    </row>
    <row r="1337" spans="1:7" x14ac:dyDescent="0.25">
      <c r="A1337" s="54">
        <f>COUNTIF($C$3:C1337,"Да")</f>
        <v>15</v>
      </c>
      <c r="B1337" s="53">
        <f t="shared" si="42"/>
        <v>46438</v>
      </c>
      <c r="C1337" s="53" t="str">
        <f>IF(ISERROR(VLOOKUP(B1337,Оп17_BYN→USD!$C$3:$C$19,1,0)),"Нет","Да")</f>
        <v>Нет</v>
      </c>
      <c r="D1337" s="54">
        <f t="shared" si="41"/>
        <v>365</v>
      </c>
      <c r="E1337" s="55">
        <f>('Все выпуски'!$D$4*'Все выпуски'!$D$8)*((VLOOKUP(IF(C1337="Нет",VLOOKUP(A1337,Оп17_BYN→USD!$A$2:$C$19,3,0),VLOOKUP((A1337-1),Оп17_BYN→USD!$A$2:$C$19,3,0)),$B$2:$G$1505,5,0)-VLOOKUP(B1337,$B$2:$G$1505,5,0))/365+(VLOOKUP(IF(C1337="Нет",VLOOKUP(A1337,Оп17_BYN→USD!$A$2:$C$19,3,0),VLOOKUP((A1337-1),Оп17_BYN→USD!$A$2:$C$19,3,0)),$B$2:$G$1505,6,0)-VLOOKUP(B1337,$B$2:$G$1505,6,0))/366)</f>
        <v>0.59579187614861806</v>
      </c>
      <c r="F1337" s="54">
        <f>COUNTIF(D1338:$D$1505,365)</f>
        <v>168</v>
      </c>
      <c r="G1337" s="54">
        <f>COUNTIF(D1338:$D$1505,366)</f>
        <v>0</v>
      </c>
    </row>
    <row r="1338" spans="1:7" x14ac:dyDescent="0.25">
      <c r="A1338" s="54">
        <f>COUNTIF($C$3:C1338,"Да")</f>
        <v>15</v>
      </c>
      <c r="B1338" s="53">
        <f t="shared" si="42"/>
        <v>46439</v>
      </c>
      <c r="C1338" s="53" t="str">
        <f>IF(ISERROR(VLOOKUP(B1338,Оп17_BYN→USD!$C$3:$C$19,1,0)),"Нет","Да")</f>
        <v>Нет</v>
      </c>
      <c r="D1338" s="54">
        <f t="shared" si="41"/>
        <v>365</v>
      </c>
      <c r="E1338" s="55">
        <f>('Все выпуски'!$D$4*'Все выпуски'!$D$8)*((VLOOKUP(IF(C1338="Нет",VLOOKUP(A1338,Оп17_BYN→USD!$A$2:$C$19,3,0),VLOOKUP((A1338-1),Оп17_BYN→USD!$A$2:$C$19,3,0)),$B$2:$G$1505,5,0)-VLOOKUP(B1338,$B$2:$G$1505,5,0))/365+(VLOOKUP(IF(C1338="Нет",VLOOKUP(A1338,Оп17_BYN→USD!$A$2:$C$19,3,0),VLOOKUP((A1338-1),Оп17_BYN→USD!$A$2:$C$19,3,0)),$B$2:$G$1505,6,0)-VLOOKUP(B1338,$B$2:$G$1505,6,0))/366)</f>
        <v>0.64162202046774253</v>
      </c>
      <c r="F1338" s="54">
        <f>COUNTIF(D1339:$D$1505,365)</f>
        <v>167</v>
      </c>
      <c r="G1338" s="54">
        <f>COUNTIF(D1339:$D$1505,366)</f>
        <v>0</v>
      </c>
    </row>
    <row r="1339" spans="1:7" x14ac:dyDescent="0.25">
      <c r="A1339" s="54">
        <f>COUNTIF($C$3:C1339,"Да")</f>
        <v>15</v>
      </c>
      <c r="B1339" s="53">
        <f t="shared" si="42"/>
        <v>46440</v>
      </c>
      <c r="C1339" s="53" t="str">
        <f>IF(ISERROR(VLOOKUP(B1339,Оп17_BYN→USD!$C$3:$C$19,1,0)),"Нет","Да")</f>
        <v>Нет</v>
      </c>
      <c r="D1339" s="54">
        <f t="shared" si="41"/>
        <v>365</v>
      </c>
      <c r="E1339" s="55">
        <f>('Все выпуски'!$D$4*'Все выпуски'!$D$8)*((VLOOKUP(IF(C1339="Нет",VLOOKUP(A1339,Оп17_BYN→USD!$A$2:$C$19,3,0),VLOOKUP((A1339-1),Оп17_BYN→USD!$A$2:$C$19,3,0)),$B$2:$G$1505,5,0)-VLOOKUP(B1339,$B$2:$G$1505,5,0))/365+(VLOOKUP(IF(C1339="Нет",VLOOKUP(A1339,Оп17_BYN→USD!$A$2:$C$19,3,0),VLOOKUP((A1339-1),Оп17_BYN→USD!$A$2:$C$19,3,0)),$B$2:$G$1505,6,0)-VLOOKUP(B1339,$B$2:$G$1505,6,0))/366)</f>
        <v>0.68745216478686688</v>
      </c>
      <c r="F1339" s="54">
        <f>COUNTIF(D1340:$D$1505,365)</f>
        <v>166</v>
      </c>
      <c r="G1339" s="54">
        <f>COUNTIF(D1340:$D$1505,366)</f>
        <v>0</v>
      </c>
    </row>
    <row r="1340" spans="1:7" x14ac:dyDescent="0.25">
      <c r="A1340" s="54">
        <f>COUNTIF($C$3:C1340,"Да")</f>
        <v>15</v>
      </c>
      <c r="B1340" s="53">
        <f t="shared" si="42"/>
        <v>46441</v>
      </c>
      <c r="C1340" s="53" t="str">
        <f>IF(ISERROR(VLOOKUP(B1340,Оп17_BYN→USD!$C$3:$C$19,1,0)),"Нет","Да")</f>
        <v>Нет</v>
      </c>
      <c r="D1340" s="54">
        <f t="shared" si="41"/>
        <v>365</v>
      </c>
      <c r="E1340" s="55">
        <f>('Все выпуски'!$D$4*'Все выпуски'!$D$8)*((VLOOKUP(IF(C1340="Нет",VLOOKUP(A1340,Оп17_BYN→USD!$A$2:$C$19,3,0),VLOOKUP((A1340-1),Оп17_BYN→USD!$A$2:$C$19,3,0)),$B$2:$G$1505,5,0)-VLOOKUP(B1340,$B$2:$G$1505,5,0))/365+(VLOOKUP(IF(C1340="Нет",VLOOKUP(A1340,Оп17_BYN→USD!$A$2:$C$19,3,0),VLOOKUP((A1340-1),Оп17_BYN→USD!$A$2:$C$19,3,0)),$B$2:$G$1505,6,0)-VLOOKUP(B1340,$B$2:$G$1505,6,0))/366)</f>
        <v>0.73328230910599146</v>
      </c>
      <c r="F1340" s="54">
        <f>COUNTIF(D1341:$D$1505,365)</f>
        <v>165</v>
      </c>
      <c r="G1340" s="54">
        <f>COUNTIF(D1341:$D$1505,366)</f>
        <v>0</v>
      </c>
    </row>
    <row r="1341" spans="1:7" x14ac:dyDescent="0.25">
      <c r="A1341" s="54">
        <f>COUNTIF($C$3:C1341,"Да")</f>
        <v>15</v>
      </c>
      <c r="B1341" s="53">
        <f t="shared" si="42"/>
        <v>46442</v>
      </c>
      <c r="C1341" s="53" t="str">
        <f>IF(ISERROR(VLOOKUP(B1341,Оп17_BYN→USD!$C$3:$C$19,1,0)),"Нет","Да")</f>
        <v>Нет</v>
      </c>
      <c r="D1341" s="54">
        <f t="shared" si="41"/>
        <v>365</v>
      </c>
      <c r="E1341" s="55">
        <f>('Все выпуски'!$D$4*'Все выпуски'!$D$8)*((VLOOKUP(IF(C1341="Нет",VLOOKUP(A1341,Оп17_BYN→USD!$A$2:$C$19,3,0),VLOOKUP((A1341-1),Оп17_BYN→USD!$A$2:$C$19,3,0)),$B$2:$G$1505,5,0)-VLOOKUP(B1341,$B$2:$G$1505,5,0))/365+(VLOOKUP(IF(C1341="Нет",VLOOKUP(A1341,Оп17_BYN→USD!$A$2:$C$19,3,0),VLOOKUP((A1341-1),Оп17_BYN→USD!$A$2:$C$19,3,0)),$B$2:$G$1505,6,0)-VLOOKUP(B1341,$B$2:$G$1505,6,0))/366)</f>
        <v>0.77911245342511593</v>
      </c>
      <c r="F1341" s="54">
        <f>COUNTIF(D1342:$D$1505,365)</f>
        <v>164</v>
      </c>
      <c r="G1341" s="54">
        <f>COUNTIF(D1342:$D$1505,366)</f>
        <v>0</v>
      </c>
    </row>
    <row r="1342" spans="1:7" x14ac:dyDescent="0.25">
      <c r="A1342" s="54">
        <f>COUNTIF($C$3:C1342,"Да")</f>
        <v>15</v>
      </c>
      <c r="B1342" s="53">
        <f t="shared" si="42"/>
        <v>46443</v>
      </c>
      <c r="C1342" s="53" t="str">
        <f>IF(ISERROR(VLOOKUP(B1342,Оп17_BYN→USD!$C$3:$C$19,1,0)),"Нет","Да")</f>
        <v>Нет</v>
      </c>
      <c r="D1342" s="54">
        <f t="shared" si="41"/>
        <v>365</v>
      </c>
      <c r="E1342" s="55">
        <f>('Все выпуски'!$D$4*'Все выпуски'!$D$8)*((VLOOKUP(IF(C1342="Нет",VLOOKUP(A1342,Оп17_BYN→USD!$A$2:$C$19,3,0),VLOOKUP((A1342-1),Оп17_BYN→USD!$A$2:$C$19,3,0)),$B$2:$G$1505,5,0)-VLOOKUP(B1342,$B$2:$G$1505,5,0))/365+(VLOOKUP(IF(C1342="Нет",VLOOKUP(A1342,Оп17_BYN→USD!$A$2:$C$19,3,0),VLOOKUP((A1342-1),Оп17_BYN→USD!$A$2:$C$19,3,0)),$B$2:$G$1505,6,0)-VLOOKUP(B1342,$B$2:$G$1505,6,0))/366)</f>
        <v>0.82494259774424028</v>
      </c>
      <c r="F1342" s="54">
        <f>COUNTIF(D1343:$D$1505,365)</f>
        <v>163</v>
      </c>
      <c r="G1342" s="54">
        <f>COUNTIF(D1343:$D$1505,366)</f>
        <v>0</v>
      </c>
    </row>
    <row r="1343" spans="1:7" x14ac:dyDescent="0.25">
      <c r="A1343" s="54">
        <f>COUNTIF($C$3:C1343,"Да")</f>
        <v>15</v>
      </c>
      <c r="B1343" s="53">
        <f t="shared" si="42"/>
        <v>46444</v>
      </c>
      <c r="C1343" s="53" t="str">
        <f>IF(ISERROR(VLOOKUP(B1343,Оп17_BYN→USD!$C$3:$C$19,1,0)),"Нет","Да")</f>
        <v>Нет</v>
      </c>
      <c r="D1343" s="54">
        <f t="shared" si="41"/>
        <v>365</v>
      </c>
      <c r="E1343" s="55">
        <f>('Все выпуски'!$D$4*'Все выпуски'!$D$8)*((VLOOKUP(IF(C1343="Нет",VLOOKUP(A1343,Оп17_BYN→USD!$A$2:$C$19,3,0),VLOOKUP((A1343-1),Оп17_BYN→USD!$A$2:$C$19,3,0)),$B$2:$G$1505,5,0)-VLOOKUP(B1343,$B$2:$G$1505,5,0))/365+(VLOOKUP(IF(C1343="Нет",VLOOKUP(A1343,Оп17_BYN→USD!$A$2:$C$19,3,0),VLOOKUP((A1343-1),Оп17_BYN→USD!$A$2:$C$19,3,0)),$B$2:$G$1505,6,0)-VLOOKUP(B1343,$B$2:$G$1505,6,0))/366)</f>
        <v>0.87077274206336486</v>
      </c>
      <c r="F1343" s="54">
        <f>COUNTIF(D1344:$D$1505,365)</f>
        <v>162</v>
      </c>
      <c r="G1343" s="54">
        <f>COUNTIF(D1344:$D$1505,366)</f>
        <v>0</v>
      </c>
    </row>
    <row r="1344" spans="1:7" x14ac:dyDescent="0.25">
      <c r="A1344" s="54">
        <f>COUNTIF($C$3:C1344,"Да")</f>
        <v>15</v>
      </c>
      <c r="B1344" s="53">
        <f t="shared" si="42"/>
        <v>46445</v>
      </c>
      <c r="C1344" s="53" t="str">
        <f>IF(ISERROR(VLOOKUP(B1344,Оп17_BYN→USD!$C$3:$C$19,1,0)),"Нет","Да")</f>
        <v>Нет</v>
      </c>
      <c r="D1344" s="54">
        <f t="shared" si="41"/>
        <v>365</v>
      </c>
      <c r="E1344" s="55">
        <f>('Все выпуски'!$D$4*'Все выпуски'!$D$8)*((VLOOKUP(IF(C1344="Нет",VLOOKUP(A1344,Оп17_BYN→USD!$A$2:$C$19,3,0),VLOOKUP((A1344-1),Оп17_BYN→USD!$A$2:$C$19,3,0)),$B$2:$G$1505,5,0)-VLOOKUP(B1344,$B$2:$G$1505,5,0))/365+(VLOOKUP(IF(C1344="Нет",VLOOKUP(A1344,Оп17_BYN→USD!$A$2:$C$19,3,0),VLOOKUP((A1344-1),Оп17_BYN→USD!$A$2:$C$19,3,0)),$B$2:$G$1505,6,0)-VLOOKUP(B1344,$B$2:$G$1505,6,0))/366)</f>
        <v>0.91660288638248921</v>
      </c>
      <c r="F1344" s="54">
        <f>COUNTIF(D1345:$D$1505,365)</f>
        <v>161</v>
      </c>
      <c r="G1344" s="54">
        <f>COUNTIF(D1345:$D$1505,366)</f>
        <v>0</v>
      </c>
    </row>
    <row r="1345" spans="1:7" x14ac:dyDescent="0.25">
      <c r="A1345" s="54">
        <f>COUNTIF($C$3:C1345,"Да")</f>
        <v>15</v>
      </c>
      <c r="B1345" s="53">
        <f t="shared" si="42"/>
        <v>46446</v>
      </c>
      <c r="C1345" s="53" t="str">
        <f>IF(ISERROR(VLOOKUP(B1345,Оп17_BYN→USD!$C$3:$C$19,1,0)),"Нет","Да")</f>
        <v>Нет</v>
      </c>
      <c r="D1345" s="54">
        <f t="shared" si="41"/>
        <v>365</v>
      </c>
      <c r="E1345" s="55">
        <f>('Все выпуски'!$D$4*'Все выпуски'!$D$8)*((VLOOKUP(IF(C1345="Нет",VLOOKUP(A1345,Оп17_BYN→USD!$A$2:$C$19,3,0),VLOOKUP((A1345-1),Оп17_BYN→USD!$A$2:$C$19,3,0)),$B$2:$G$1505,5,0)-VLOOKUP(B1345,$B$2:$G$1505,5,0))/365+(VLOOKUP(IF(C1345="Нет",VLOOKUP(A1345,Оп17_BYN→USD!$A$2:$C$19,3,0),VLOOKUP((A1345-1),Оп17_BYN→USD!$A$2:$C$19,3,0)),$B$2:$G$1505,6,0)-VLOOKUP(B1345,$B$2:$G$1505,6,0))/366)</f>
        <v>0.96243303070161368</v>
      </c>
      <c r="F1345" s="54">
        <f>COUNTIF(D1346:$D$1505,365)</f>
        <v>160</v>
      </c>
      <c r="G1345" s="54">
        <f>COUNTIF(D1346:$D$1505,366)</f>
        <v>0</v>
      </c>
    </row>
    <row r="1346" spans="1:7" x14ac:dyDescent="0.25">
      <c r="A1346" s="54">
        <f>COUNTIF($C$3:C1346,"Да")</f>
        <v>15</v>
      </c>
      <c r="B1346" s="53">
        <f t="shared" si="42"/>
        <v>46447</v>
      </c>
      <c r="C1346" s="53" t="str">
        <f>IF(ISERROR(VLOOKUP(B1346,Оп17_BYN→USD!$C$3:$C$19,1,0)),"Нет","Да")</f>
        <v>Нет</v>
      </c>
      <c r="D1346" s="54">
        <f t="shared" si="41"/>
        <v>365</v>
      </c>
      <c r="E1346" s="55">
        <f>('Все выпуски'!$D$4*'Все выпуски'!$D$8)*((VLOOKUP(IF(C1346="Нет",VLOOKUP(A1346,Оп17_BYN→USD!$A$2:$C$19,3,0),VLOOKUP((A1346-1),Оп17_BYN→USD!$A$2:$C$19,3,0)),$B$2:$G$1505,5,0)-VLOOKUP(B1346,$B$2:$G$1505,5,0))/365+(VLOOKUP(IF(C1346="Нет",VLOOKUP(A1346,Оп17_BYN→USD!$A$2:$C$19,3,0),VLOOKUP((A1346-1),Оп17_BYN→USD!$A$2:$C$19,3,0)),$B$2:$G$1505,6,0)-VLOOKUP(B1346,$B$2:$G$1505,6,0))/366)</f>
        <v>1.0082631750207383</v>
      </c>
      <c r="F1346" s="54">
        <f>COUNTIF(D1347:$D$1505,365)</f>
        <v>159</v>
      </c>
      <c r="G1346" s="54">
        <f>COUNTIF(D1347:$D$1505,366)</f>
        <v>0</v>
      </c>
    </row>
    <row r="1347" spans="1:7" x14ac:dyDescent="0.25">
      <c r="A1347" s="54">
        <f>COUNTIF($C$3:C1347,"Да")</f>
        <v>15</v>
      </c>
      <c r="B1347" s="53">
        <f t="shared" si="42"/>
        <v>46448</v>
      </c>
      <c r="C1347" s="53" t="str">
        <f>IF(ISERROR(VLOOKUP(B1347,Оп17_BYN→USD!$C$3:$C$19,1,0)),"Нет","Да")</f>
        <v>Нет</v>
      </c>
      <c r="D1347" s="54">
        <f t="shared" si="41"/>
        <v>365</v>
      </c>
      <c r="E1347" s="55">
        <f>('Все выпуски'!$D$4*'Все выпуски'!$D$8)*((VLOOKUP(IF(C1347="Нет",VLOOKUP(A1347,Оп17_BYN→USD!$A$2:$C$19,3,0),VLOOKUP((A1347-1),Оп17_BYN→USD!$A$2:$C$19,3,0)),$B$2:$G$1505,5,0)-VLOOKUP(B1347,$B$2:$G$1505,5,0))/365+(VLOOKUP(IF(C1347="Нет",VLOOKUP(A1347,Оп17_BYN→USD!$A$2:$C$19,3,0),VLOOKUP((A1347-1),Оп17_BYN→USD!$A$2:$C$19,3,0)),$B$2:$G$1505,6,0)-VLOOKUP(B1347,$B$2:$G$1505,6,0))/366)</f>
        <v>1.0540933193398627</v>
      </c>
      <c r="F1347" s="54">
        <f>COUNTIF(D1348:$D$1505,365)</f>
        <v>158</v>
      </c>
      <c r="G1347" s="54">
        <f>COUNTIF(D1348:$D$1505,366)</f>
        <v>0</v>
      </c>
    </row>
    <row r="1348" spans="1:7" x14ac:dyDescent="0.25">
      <c r="A1348" s="54">
        <f>COUNTIF($C$3:C1348,"Да")</f>
        <v>15</v>
      </c>
      <c r="B1348" s="53">
        <f t="shared" si="42"/>
        <v>46449</v>
      </c>
      <c r="C1348" s="53" t="str">
        <f>IF(ISERROR(VLOOKUP(B1348,Оп17_BYN→USD!$C$3:$C$19,1,0)),"Нет","Да")</f>
        <v>Нет</v>
      </c>
      <c r="D1348" s="54">
        <f t="shared" ref="D1348:D1411" si="43">IF(MOD(YEAR(B1348),4)=0,366,365)</f>
        <v>365</v>
      </c>
      <c r="E1348" s="55">
        <f>('Все выпуски'!$D$4*'Все выпуски'!$D$8)*((VLOOKUP(IF(C1348="Нет",VLOOKUP(A1348,Оп17_BYN→USD!$A$2:$C$19,3,0),VLOOKUP((A1348-1),Оп17_BYN→USD!$A$2:$C$19,3,0)),$B$2:$G$1505,5,0)-VLOOKUP(B1348,$B$2:$G$1505,5,0))/365+(VLOOKUP(IF(C1348="Нет",VLOOKUP(A1348,Оп17_BYN→USD!$A$2:$C$19,3,0),VLOOKUP((A1348-1),Оп17_BYN→USD!$A$2:$C$19,3,0)),$B$2:$G$1505,6,0)-VLOOKUP(B1348,$B$2:$G$1505,6,0))/366)</f>
        <v>1.099923463658987</v>
      </c>
      <c r="F1348" s="54">
        <f>COUNTIF(D1349:$D$1505,365)</f>
        <v>157</v>
      </c>
      <c r="G1348" s="54">
        <f>COUNTIF(D1349:$D$1505,366)</f>
        <v>0</v>
      </c>
    </row>
    <row r="1349" spans="1:7" x14ac:dyDescent="0.25">
      <c r="A1349" s="54">
        <f>COUNTIF($C$3:C1349,"Да")</f>
        <v>15</v>
      </c>
      <c r="B1349" s="53">
        <f t="shared" si="42"/>
        <v>46450</v>
      </c>
      <c r="C1349" s="53" t="str">
        <f>IF(ISERROR(VLOOKUP(B1349,Оп17_BYN→USD!$C$3:$C$19,1,0)),"Нет","Да")</f>
        <v>Нет</v>
      </c>
      <c r="D1349" s="54">
        <f t="shared" si="43"/>
        <v>365</v>
      </c>
      <c r="E1349" s="55">
        <f>('Все выпуски'!$D$4*'Все выпуски'!$D$8)*((VLOOKUP(IF(C1349="Нет",VLOOKUP(A1349,Оп17_BYN→USD!$A$2:$C$19,3,0),VLOOKUP((A1349-1),Оп17_BYN→USD!$A$2:$C$19,3,0)),$B$2:$G$1505,5,0)-VLOOKUP(B1349,$B$2:$G$1505,5,0))/365+(VLOOKUP(IF(C1349="Нет",VLOOKUP(A1349,Оп17_BYN→USD!$A$2:$C$19,3,0),VLOOKUP((A1349-1),Оп17_BYN→USD!$A$2:$C$19,3,0)),$B$2:$G$1505,6,0)-VLOOKUP(B1349,$B$2:$G$1505,6,0))/366)</f>
        <v>1.1457536079781114</v>
      </c>
      <c r="F1349" s="54">
        <f>COUNTIF(D1350:$D$1505,365)</f>
        <v>156</v>
      </c>
      <c r="G1349" s="54">
        <f>COUNTIF(D1350:$D$1505,366)</f>
        <v>0</v>
      </c>
    </row>
    <row r="1350" spans="1:7" x14ac:dyDescent="0.25">
      <c r="A1350" s="54">
        <f>COUNTIF($C$3:C1350,"Да")</f>
        <v>15</v>
      </c>
      <c r="B1350" s="53">
        <f t="shared" si="42"/>
        <v>46451</v>
      </c>
      <c r="C1350" s="53" t="str">
        <f>IF(ISERROR(VLOOKUP(B1350,Оп17_BYN→USD!$C$3:$C$19,1,0)),"Нет","Да")</f>
        <v>Нет</v>
      </c>
      <c r="D1350" s="54">
        <f t="shared" si="43"/>
        <v>365</v>
      </c>
      <c r="E1350" s="55">
        <f>('Все выпуски'!$D$4*'Все выпуски'!$D$8)*((VLOOKUP(IF(C1350="Нет",VLOOKUP(A1350,Оп17_BYN→USD!$A$2:$C$19,3,0),VLOOKUP((A1350-1),Оп17_BYN→USD!$A$2:$C$19,3,0)),$B$2:$G$1505,5,0)-VLOOKUP(B1350,$B$2:$G$1505,5,0))/365+(VLOOKUP(IF(C1350="Нет",VLOOKUP(A1350,Оп17_BYN→USD!$A$2:$C$19,3,0),VLOOKUP((A1350-1),Оп17_BYN→USD!$A$2:$C$19,3,0)),$B$2:$G$1505,6,0)-VLOOKUP(B1350,$B$2:$G$1505,6,0))/366)</f>
        <v>1.1915837522972361</v>
      </c>
      <c r="F1350" s="54">
        <f>COUNTIF(D1351:$D$1505,365)</f>
        <v>155</v>
      </c>
      <c r="G1350" s="54">
        <f>COUNTIF(D1351:$D$1505,366)</f>
        <v>0</v>
      </c>
    </row>
    <row r="1351" spans="1:7" x14ac:dyDescent="0.25">
      <c r="A1351" s="54">
        <f>COUNTIF($C$3:C1351,"Да")</f>
        <v>15</v>
      </c>
      <c r="B1351" s="53">
        <f t="shared" si="42"/>
        <v>46452</v>
      </c>
      <c r="C1351" s="53" t="str">
        <f>IF(ISERROR(VLOOKUP(B1351,Оп17_BYN→USD!$C$3:$C$19,1,0)),"Нет","Да")</f>
        <v>Нет</v>
      </c>
      <c r="D1351" s="54">
        <f t="shared" si="43"/>
        <v>365</v>
      </c>
      <c r="E1351" s="55">
        <f>('Все выпуски'!$D$4*'Все выпуски'!$D$8)*((VLOOKUP(IF(C1351="Нет",VLOOKUP(A1351,Оп17_BYN→USD!$A$2:$C$19,3,0),VLOOKUP((A1351-1),Оп17_BYN→USD!$A$2:$C$19,3,0)),$B$2:$G$1505,5,0)-VLOOKUP(B1351,$B$2:$G$1505,5,0))/365+(VLOOKUP(IF(C1351="Нет",VLOOKUP(A1351,Оп17_BYN→USD!$A$2:$C$19,3,0),VLOOKUP((A1351-1),Оп17_BYN→USD!$A$2:$C$19,3,0)),$B$2:$G$1505,6,0)-VLOOKUP(B1351,$B$2:$G$1505,6,0))/366)</f>
        <v>1.2374138966163606</v>
      </c>
      <c r="F1351" s="54">
        <f>COUNTIF(D1352:$D$1505,365)</f>
        <v>154</v>
      </c>
      <c r="G1351" s="54">
        <f>COUNTIF(D1352:$D$1505,366)</f>
        <v>0</v>
      </c>
    </row>
    <row r="1352" spans="1:7" x14ac:dyDescent="0.25">
      <c r="A1352" s="54">
        <f>COUNTIF($C$3:C1352,"Да")</f>
        <v>15</v>
      </c>
      <c r="B1352" s="53">
        <f t="shared" si="42"/>
        <v>46453</v>
      </c>
      <c r="C1352" s="53" t="str">
        <f>IF(ISERROR(VLOOKUP(B1352,Оп17_BYN→USD!$C$3:$C$19,1,0)),"Нет","Да")</f>
        <v>Нет</v>
      </c>
      <c r="D1352" s="54">
        <f t="shared" si="43"/>
        <v>365</v>
      </c>
      <c r="E1352" s="55">
        <f>('Все выпуски'!$D$4*'Все выпуски'!$D$8)*((VLOOKUP(IF(C1352="Нет",VLOOKUP(A1352,Оп17_BYN→USD!$A$2:$C$19,3,0),VLOOKUP((A1352-1),Оп17_BYN→USD!$A$2:$C$19,3,0)),$B$2:$G$1505,5,0)-VLOOKUP(B1352,$B$2:$G$1505,5,0))/365+(VLOOKUP(IF(C1352="Нет",VLOOKUP(A1352,Оп17_BYN→USD!$A$2:$C$19,3,0),VLOOKUP((A1352-1),Оп17_BYN→USD!$A$2:$C$19,3,0)),$B$2:$G$1505,6,0)-VLOOKUP(B1352,$B$2:$G$1505,6,0))/366)</f>
        <v>1.2832440409354851</v>
      </c>
      <c r="F1352" s="54">
        <f>COUNTIF(D1353:$D$1505,365)</f>
        <v>153</v>
      </c>
      <c r="G1352" s="54">
        <f>COUNTIF(D1353:$D$1505,366)</f>
        <v>0</v>
      </c>
    </row>
    <row r="1353" spans="1:7" x14ac:dyDescent="0.25">
      <c r="A1353" s="54">
        <f>COUNTIF($C$3:C1353,"Да")</f>
        <v>15</v>
      </c>
      <c r="B1353" s="53">
        <f t="shared" si="42"/>
        <v>46454</v>
      </c>
      <c r="C1353" s="53" t="str">
        <f>IF(ISERROR(VLOOKUP(B1353,Оп17_BYN→USD!$C$3:$C$19,1,0)),"Нет","Да")</f>
        <v>Нет</v>
      </c>
      <c r="D1353" s="54">
        <f t="shared" si="43"/>
        <v>365</v>
      </c>
      <c r="E1353" s="55">
        <f>('Все выпуски'!$D$4*'Все выпуски'!$D$8)*((VLOOKUP(IF(C1353="Нет",VLOOKUP(A1353,Оп17_BYN→USD!$A$2:$C$19,3,0),VLOOKUP((A1353-1),Оп17_BYN→USD!$A$2:$C$19,3,0)),$B$2:$G$1505,5,0)-VLOOKUP(B1353,$B$2:$G$1505,5,0))/365+(VLOOKUP(IF(C1353="Нет",VLOOKUP(A1353,Оп17_BYN→USD!$A$2:$C$19,3,0),VLOOKUP((A1353-1),Оп17_BYN→USD!$A$2:$C$19,3,0)),$B$2:$G$1505,6,0)-VLOOKUP(B1353,$B$2:$G$1505,6,0))/366)</f>
        <v>1.3290741852546095</v>
      </c>
      <c r="F1353" s="54">
        <f>COUNTIF(D1354:$D$1505,365)</f>
        <v>152</v>
      </c>
      <c r="G1353" s="54">
        <f>COUNTIF(D1354:$D$1505,366)</f>
        <v>0</v>
      </c>
    </row>
    <row r="1354" spans="1:7" x14ac:dyDescent="0.25">
      <c r="A1354" s="54">
        <f>COUNTIF($C$3:C1354,"Да")</f>
        <v>15</v>
      </c>
      <c r="B1354" s="53">
        <f t="shared" si="42"/>
        <v>46455</v>
      </c>
      <c r="C1354" s="53" t="str">
        <f>IF(ISERROR(VLOOKUP(B1354,Оп17_BYN→USD!$C$3:$C$19,1,0)),"Нет","Да")</f>
        <v>Нет</v>
      </c>
      <c r="D1354" s="54">
        <f t="shared" si="43"/>
        <v>365</v>
      </c>
      <c r="E1354" s="55">
        <f>('Все выпуски'!$D$4*'Все выпуски'!$D$8)*((VLOOKUP(IF(C1354="Нет",VLOOKUP(A1354,Оп17_BYN→USD!$A$2:$C$19,3,0),VLOOKUP((A1354-1),Оп17_BYN→USD!$A$2:$C$19,3,0)),$B$2:$G$1505,5,0)-VLOOKUP(B1354,$B$2:$G$1505,5,0))/365+(VLOOKUP(IF(C1354="Нет",VLOOKUP(A1354,Оп17_BYN→USD!$A$2:$C$19,3,0),VLOOKUP((A1354-1),Оп17_BYN→USD!$A$2:$C$19,3,0)),$B$2:$G$1505,6,0)-VLOOKUP(B1354,$B$2:$G$1505,6,0))/366)</f>
        <v>1.3749043295737338</v>
      </c>
      <c r="F1354" s="54">
        <f>COUNTIF(D1355:$D$1505,365)</f>
        <v>151</v>
      </c>
      <c r="G1354" s="54">
        <f>COUNTIF(D1355:$D$1505,366)</f>
        <v>0</v>
      </c>
    </row>
    <row r="1355" spans="1:7" x14ac:dyDescent="0.25">
      <c r="A1355" s="54">
        <f>COUNTIF($C$3:C1355,"Да")</f>
        <v>15</v>
      </c>
      <c r="B1355" s="53">
        <f t="shared" si="42"/>
        <v>46456</v>
      </c>
      <c r="C1355" s="53" t="str">
        <f>IF(ISERROR(VLOOKUP(B1355,Оп17_BYN→USD!$C$3:$C$19,1,0)),"Нет","Да")</f>
        <v>Нет</v>
      </c>
      <c r="D1355" s="54">
        <f t="shared" si="43"/>
        <v>365</v>
      </c>
      <c r="E1355" s="55">
        <f>('Все выпуски'!$D$4*'Все выпуски'!$D$8)*((VLOOKUP(IF(C1355="Нет",VLOOKUP(A1355,Оп17_BYN→USD!$A$2:$C$19,3,0),VLOOKUP((A1355-1),Оп17_BYN→USD!$A$2:$C$19,3,0)),$B$2:$G$1505,5,0)-VLOOKUP(B1355,$B$2:$G$1505,5,0))/365+(VLOOKUP(IF(C1355="Нет",VLOOKUP(A1355,Оп17_BYN→USD!$A$2:$C$19,3,0),VLOOKUP((A1355-1),Оп17_BYN→USD!$A$2:$C$19,3,0)),$B$2:$G$1505,6,0)-VLOOKUP(B1355,$B$2:$G$1505,6,0))/366)</f>
        <v>1.4207344738928582</v>
      </c>
      <c r="F1355" s="54">
        <f>COUNTIF(D1356:$D$1505,365)</f>
        <v>150</v>
      </c>
      <c r="G1355" s="54">
        <f>COUNTIF(D1356:$D$1505,366)</f>
        <v>0</v>
      </c>
    </row>
    <row r="1356" spans="1:7" x14ac:dyDescent="0.25">
      <c r="A1356" s="54">
        <f>COUNTIF($C$3:C1356,"Да")</f>
        <v>15</v>
      </c>
      <c r="B1356" s="53">
        <f t="shared" si="42"/>
        <v>46457</v>
      </c>
      <c r="C1356" s="53" t="str">
        <f>IF(ISERROR(VLOOKUP(B1356,Оп17_BYN→USD!$C$3:$C$19,1,0)),"Нет","Да")</f>
        <v>Нет</v>
      </c>
      <c r="D1356" s="54">
        <f t="shared" si="43"/>
        <v>365</v>
      </c>
      <c r="E1356" s="55">
        <f>('Все выпуски'!$D$4*'Все выпуски'!$D$8)*((VLOOKUP(IF(C1356="Нет",VLOOKUP(A1356,Оп17_BYN→USD!$A$2:$C$19,3,0),VLOOKUP((A1356-1),Оп17_BYN→USD!$A$2:$C$19,3,0)),$B$2:$G$1505,5,0)-VLOOKUP(B1356,$B$2:$G$1505,5,0))/365+(VLOOKUP(IF(C1356="Нет",VLOOKUP(A1356,Оп17_BYN→USD!$A$2:$C$19,3,0),VLOOKUP((A1356-1),Оп17_BYN→USD!$A$2:$C$19,3,0)),$B$2:$G$1505,6,0)-VLOOKUP(B1356,$B$2:$G$1505,6,0))/366)</f>
        <v>1.4665646182119829</v>
      </c>
      <c r="F1356" s="54">
        <f>COUNTIF(D1357:$D$1505,365)</f>
        <v>149</v>
      </c>
      <c r="G1356" s="54">
        <f>COUNTIF(D1357:$D$1505,366)</f>
        <v>0</v>
      </c>
    </row>
    <row r="1357" spans="1:7" x14ac:dyDescent="0.25">
      <c r="A1357" s="54">
        <f>COUNTIF($C$3:C1357,"Да")</f>
        <v>15</v>
      </c>
      <c r="B1357" s="53">
        <f t="shared" ref="B1357:B1420" si="44">B1356+1</f>
        <v>46458</v>
      </c>
      <c r="C1357" s="53" t="str">
        <f>IF(ISERROR(VLOOKUP(B1357,Оп17_BYN→USD!$C$3:$C$19,1,0)),"Нет","Да")</f>
        <v>Нет</v>
      </c>
      <c r="D1357" s="54">
        <f t="shared" si="43"/>
        <v>365</v>
      </c>
      <c r="E1357" s="55">
        <f>('Все выпуски'!$D$4*'Все выпуски'!$D$8)*((VLOOKUP(IF(C1357="Нет",VLOOKUP(A1357,Оп17_BYN→USD!$A$2:$C$19,3,0),VLOOKUP((A1357-1),Оп17_BYN→USD!$A$2:$C$19,3,0)),$B$2:$G$1505,5,0)-VLOOKUP(B1357,$B$2:$G$1505,5,0))/365+(VLOOKUP(IF(C1357="Нет",VLOOKUP(A1357,Оп17_BYN→USD!$A$2:$C$19,3,0),VLOOKUP((A1357-1),Оп17_BYN→USD!$A$2:$C$19,3,0)),$B$2:$G$1505,6,0)-VLOOKUP(B1357,$B$2:$G$1505,6,0))/366)</f>
        <v>1.5123947625311074</v>
      </c>
      <c r="F1357" s="54">
        <f>COUNTIF(D1358:$D$1505,365)</f>
        <v>148</v>
      </c>
      <c r="G1357" s="54">
        <f>COUNTIF(D1358:$D$1505,366)</f>
        <v>0</v>
      </c>
    </row>
    <row r="1358" spans="1:7" x14ac:dyDescent="0.25">
      <c r="A1358" s="54">
        <f>COUNTIF($C$3:C1358,"Да")</f>
        <v>15</v>
      </c>
      <c r="B1358" s="53">
        <f t="shared" si="44"/>
        <v>46459</v>
      </c>
      <c r="C1358" s="53" t="str">
        <f>IF(ISERROR(VLOOKUP(B1358,Оп17_BYN→USD!$C$3:$C$19,1,0)),"Нет","Да")</f>
        <v>Нет</v>
      </c>
      <c r="D1358" s="54">
        <f t="shared" si="43"/>
        <v>365</v>
      </c>
      <c r="E1358" s="55">
        <f>('Все выпуски'!$D$4*'Все выпуски'!$D$8)*((VLOOKUP(IF(C1358="Нет",VLOOKUP(A1358,Оп17_BYN→USD!$A$2:$C$19,3,0),VLOOKUP((A1358-1),Оп17_BYN→USD!$A$2:$C$19,3,0)),$B$2:$G$1505,5,0)-VLOOKUP(B1358,$B$2:$G$1505,5,0))/365+(VLOOKUP(IF(C1358="Нет",VLOOKUP(A1358,Оп17_BYN→USD!$A$2:$C$19,3,0),VLOOKUP((A1358-1),Оп17_BYN→USD!$A$2:$C$19,3,0)),$B$2:$G$1505,6,0)-VLOOKUP(B1358,$B$2:$G$1505,6,0))/366)</f>
        <v>1.5582249068502319</v>
      </c>
      <c r="F1358" s="54">
        <f>COUNTIF(D1359:$D$1505,365)</f>
        <v>147</v>
      </c>
      <c r="G1358" s="54">
        <f>COUNTIF(D1359:$D$1505,366)</f>
        <v>0</v>
      </c>
    </row>
    <row r="1359" spans="1:7" x14ac:dyDescent="0.25">
      <c r="A1359" s="54">
        <f>COUNTIF($C$3:C1359,"Да")</f>
        <v>15</v>
      </c>
      <c r="B1359" s="53">
        <f t="shared" si="44"/>
        <v>46460</v>
      </c>
      <c r="C1359" s="53" t="str">
        <f>IF(ISERROR(VLOOKUP(B1359,Оп17_BYN→USD!$C$3:$C$19,1,0)),"Нет","Да")</f>
        <v>Нет</v>
      </c>
      <c r="D1359" s="54">
        <f t="shared" si="43"/>
        <v>365</v>
      </c>
      <c r="E1359" s="55">
        <f>('Все выпуски'!$D$4*'Все выпуски'!$D$8)*((VLOOKUP(IF(C1359="Нет",VLOOKUP(A1359,Оп17_BYN→USD!$A$2:$C$19,3,0),VLOOKUP((A1359-1),Оп17_BYN→USD!$A$2:$C$19,3,0)),$B$2:$G$1505,5,0)-VLOOKUP(B1359,$B$2:$G$1505,5,0))/365+(VLOOKUP(IF(C1359="Нет",VLOOKUP(A1359,Оп17_BYN→USD!$A$2:$C$19,3,0),VLOOKUP((A1359-1),Оп17_BYN→USD!$A$2:$C$19,3,0)),$B$2:$G$1505,6,0)-VLOOKUP(B1359,$B$2:$G$1505,6,0))/366)</f>
        <v>1.6040550511693561</v>
      </c>
      <c r="F1359" s="54">
        <f>COUNTIF(D1360:$D$1505,365)</f>
        <v>146</v>
      </c>
      <c r="G1359" s="54">
        <f>COUNTIF(D1360:$D$1505,366)</f>
        <v>0</v>
      </c>
    </row>
    <row r="1360" spans="1:7" x14ac:dyDescent="0.25">
      <c r="A1360" s="54">
        <f>COUNTIF($C$3:C1360,"Да")</f>
        <v>15</v>
      </c>
      <c r="B1360" s="53">
        <f t="shared" si="44"/>
        <v>46461</v>
      </c>
      <c r="C1360" s="53" t="str">
        <f>IF(ISERROR(VLOOKUP(B1360,Оп17_BYN→USD!$C$3:$C$19,1,0)),"Нет","Да")</f>
        <v>Нет</v>
      </c>
      <c r="D1360" s="54">
        <f t="shared" si="43"/>
        <v>365</v>
      </c>
      <c r="E1360" s="55">
        <f>('Все выпуски'!$D$4*'Все выпуски'!$D$8)*((VLOOKUP(IF(C1360="Нет",VLOOKUP(A1360,Оп17_BYN→USD!$A$2:$C$19,3,0),VLOOKUP((A1360-1),Оп17_BYN→USD!$A$2:$C$19,3,0)),$B$2:$G$1505,5,0)-VLOOKUP(B1360,$B$2:$G$1505,5,0))/365+(VLOOKUP(IF(C1360="Нет",VLOOKUP(A1360,Оп17_BYN→USD!$A$2:$C$19,3,0),VLOOKUP((A1360-1),Оп17_BYN→USD!$A$2:$C$19,3,0)),$B$2:$G$1505,6,0)-VLOOKUP(B1360,$B$2:$G$1505,6,0))/366)</f>
        <v>1.6498851954884806</v>
      </c>
      <c r="F1360" s="54">
        <f>COUNTIF(D1361:$D$1505,365)</f>
        <v>145</v>
      </c>
      <c r="G1360" s="54">
        <f>COUNTIF(D1361:$D$1505,366)</f>
        <v>0</v>
      </c>
    </row>
    <row r="1361" spans="1:7" x14ac:dyDescent="0.25">
      <c r="A1361" s="54">
        <f>COUNTIF($C$3:C1361,"Да")</f>
        <v>15</v>
      </c>
      <c r="B1361" s="53">
        <f t="shared" si="44"/>
        <v>46462</v>
      </c>
      <c r="C1361" s="53" t="str">
        <f>IF(ISERROR(VLOOKUP(B1361,Оп17_BYN→USD!$C$3:$C$19,1,0)),"Нет","Да")</f>
        <v>Нет</v>
      </c>
      <c r="D1361" s="54">
        <f t="shared" si="43"/>
        <v>365</v>
      </c>
      <c r="E1361" s="55">
        <f>('Все выпуски'!$D$4*'Все выпуски'!$D$8)*((VLOOKUP(IF(C1361="Нет",VLOOKUP(A1361,Оп17_BYN→USD!$A$2:$C$19,3,0),VLOOKUP((A1361-1),Оп17_BYN→USD!$A$2:$C$19,3,0)),$B$2:$G$1505,5,0)-VLOOKUP(B1361,$B$2:$G$1505,5,0))/365+(VLOOKUP(IF(C1361="Нет",VLOOKUP(A1361,Оп17_BYN→USD!$A$2:$C$19,3,0),VLOOKUP((A1361-1),Оп17_BYN→USD!$A$2:$C$19,3,0)),$B$2:$G$1505,6,0)-VLOOKUP(B1361,$B$2:$G$1505,6,0))/366)</f>
        <v>1.695715339807605</v>
      </c>
      <c r="F1361" s="54">
        <f>COUNTIF(D1362:$D$1505,365)</f>
        <v>144</v>
      </c>
      <c r="G1361" s="54">
        <f>COUNTIF(D1362:$D$1505,366)</f>
        <v>0</v>
      </c>
    </row>
    <row r="1362" spans="1:7" x14ac:dyDescent="0.25">
      <c r="A1362" s="54">
        <f>COUNTIF($C$3:C1362,"Да")</f>
        <v>15</v>
      </c>
      <c r="B1362" s="53">
        <f t="shared" si="44"/>
        <v>46463</v>
      </c>
      <c r="C1362" s="53" t="str">
        <f>IF(ISERROR(VLOOKUP(B1362,Оп17_BYN→USD!$C$3:$C$19,1,0)),"Нет","Да")</f>
        <v>Нет</v>
      </c>
      <c r="D1362" s="54">
        <f t="shared" si="43"/>
        <v>365</v>
      </c>
      <c r="E1362" s="55">
        <f>('Все выпуски'!$D$4*'Все выпуски'!$D$8)*((VLOOKUP(IF(C1362="Нет",VLOOKUP(A1362,Оп17_BYN→USD!$A$2:$C$19,3,0),VLOOKUP((A1362-1),Оп17_BYN→USD!$A$2:$C$19,3,0)),$B$2:$G$1505,5,0)-VLOOKUP(B1362,$B$2:$G$1505,5,0))/365+(VLOOKUP(IF(C1362="Нет",VLOOKUP(A1362,Оп17_BYN→USD!$A$2:$C$19,3,0),VLOOKUP((A1362-1),Оп17_BYN→USD!$A$2:$C$19,3,0)),$B$2:$G$1505,6,0)-VLOOKUP(B1362,$B$2:$G$1505,6,0))/366)</f>
        <v>1.7415454841267297</v>
      </c>
      <c r="F1362" s="54">
        <f>COUNTIF(D1363:$D$1505,365)</f>
        <v>143</v>
      </c>
      <c r="G1362" s="54">
        <f>COUNTIF(D1363:$D$1505,366)</f>
        <v>0</v>
      </c>
    </row>
    <row r="1363" spans="1:7" x14ac:dyDescent="0.25">
      <c r="A1363" s="54">
        <f>COUNTIF($C$3:C1363,"Да")</f>
        <v>15</v>
      </c>
      <c r="B1363" s="53">
        <f t="shared" si="44"/>
        <v>46464</v>
      </c>
      <c r="C1363" s="53" t="str">
        <f>IF(ISERROR(VLOOKUP(B1363,Оп17_BYN→USD!$C$3:$C$19,1,0)),"Нет","Да")</f>
        <v>Нет</v>
      </c>
      <c r="D1363" s="54">
        <f t="shared" si="43"/>
        <v>365</v>
      </c>
      <c r="E1363" s="55">
        <f>('Все выпуски'!$D$4*'Все выпуски'!$D$8)*((VLOOKUP(IF(C1363="Нет",VLOOKUP(A1363,Оп17_BYN→USD!$A$2:$C$19,3,0),VLOOKUP((A1363-1),Оп17_BYN→USD!$A$2:$C$19,3,0)),$B$2:$G$1505,5,0)-VLOOKUP(B1363,$B$2:$G$1505,5,0))/365+(VLOOKUP(IF(C1363="Нет",VLOOKUP(A1363,Оп17_BYN→USD!$A$2:$C$19,3,0),VLOOKUP((A1363-1),Оп17_BYN→USD!$A$2:$C$19,3,0)),$B$2:$G$1505,6,0)-VLOOKUP(B1363,$B$2:$G$1505,6,0))/366)</f>
        <v>1.7873756284458542</v>
      </c>
      <c r="F1363" s="54">
        <f>COUNTIF(D1364:$D$1505,365)</f>
        <v>142</v>
      </c>
      <c r="G1363" s="54">
        <f>COUNTIF(D1364:$D$1505,366)</f>
        <v>0</v>
      </c>
    </row>
    <row r="1364" spans="1:7" x14ac:dyDescent="0.25">
      <c r="A1364" s="54">
        <f>COUNTIF($C$3:C1364,"Да")</f>
        <v>15</v>
      </c>
      <c r="B1364" s="53">
        <f t="shared" si="44"/>
        <v>46465</v>
      </c>
      <c r="C1364" s="53" t="str">
        <f>IF(ISERROR(VLOOKUP(B1364,Оп17_BYN→USD!$C$3:$C$19,1,0)),"Нет","Да")</f>
        <v>Нет</v>
      </c>
      <c r="D1364" s="54">
        <f t="shared" si="43"/>
        <v>365</v>
      </c>
      <c r="E1364" s="55">
        <f>('Все выпуски'!$D$4*'Все выпуски'!$D$8)*((VLOOKUP(IF(C1364="Нет",VLOOKUP(A1364,Оп17_BYN→USD!$A$2:$C$19,3,0),VLOOKUP((A1364-1),Оп17_BYN→USD!$A$2:$C$19,3,0)),$B$2:$G$1505,5,0)-VLOOKUP(B1364,$B$2:$G$1505,5,0))/365+(VLOOKUP(IF(C1364="Нет",VLOOKUP(A1364,Оп17_BYN→USD!$A$2:$C$19,3,0),VLOOKUP((A1364-1),Оп17_BYN→USD!$A$2:$C$19,3,0)),$B$2:$G$1505,6,0)-VLOOKUP(B1364,$B$2:$G$1505,6,0))/366)</f>
        <v>1.8332057727649784</v>
      </c>
      <c r="F1364" s="54">
        <f>COUNTIF(D1365:$D$1505,365)</f>
        <v>141</v>
      </c>
      <c r="G1364" s="54">
        <f>COUNTIF(D1365:$D$1505,366)</f>
        <v>0</v>
      </c>
    </row>
    <row r="1365" spans="1:7" x14ac:dyDescent="0.25">
      <c r="A1365" s="54">
        <f>COUNTIF($C$3:C1365,"Да")</f>
        <v>15</v>
      </c>
      <c r="B1365" s="53">
        <f t="shared" si="44"/>
        <v>46466</v>
      </c>
      <c r="C1365" s="53" t="str">
        <f>IF(ISERROR(VLOOKUP(B1365,Оп17_BYN→USD!$C$3:$C$19,1,0)),"Нет","Да")</f>
        <v>Нет</v>
      </c>
      <c r="D1365" s="54">
        <f t="shared" si="43"/>
        <v>365</v>
      </c>
      <c r="E1365" s="55">
        <f>('Все выпуски'!$D$4*'Все выпуски'!$D$8)*((VLOOKUP(IF(C1365="Нет",VLOOKUP(A1365,Оп17_BYN→USD!$A$2:$C$19,3,0),VLOOKUP((A1365-1),Оп17_BYN→USD!$A$2:$C$19,3,0)),$B$2:$G$1505,5,0)-VLOOKUP(B1365,$B$2:$G$1505,5,0))/365+(VLOOKUP(IF(C1365="Нет",VLOOKUP(A1365,Оп17_BYN→USD!$A$2:$C$19,3,0),VLOOKUP((A1365-1),Оп17_BYN→USD!$A$2:$C$19,3,0)),$B$2:$G$1505,6,0)-VLOOKUP(B1365,$B$2:$G$1505,6,0))/366)</f>
        <v>1.8790359170841029</v>
      </c>
      <c r="F1365" s="54">
        <f>COUNTIF(D1366:$D$1505,365)</f>
        <v>140</v>
      </c>
      <c r="G1365" s="54">
        <f>COUNTIF(D1366:$D$1505,366)</f>
        <v>0</v>
      </c>
    </row>
    <row r="1366" spans="1:7" x14ac:dyDescent="0.25">
      <c r="A1366" s="54">
        <f>COUNTIF($C$3:C1366,"Да")</f>
        <v>15</v>
      </c>
      <c r="B1366" s="53">
        <f t="shared" si="44"/>
        <v>46467</v>
      </c>
      <c r="C1366" s="53" t="str">
        <f>IF(ISERROR(VLOOKUP(B1366,Оп17_BYN→USD!$C$3:$C$19,1,0)),"Нет","Да")</f>
        <v>Нет</v>
      </c>
      <c r="D1366" s="54">
        <f t="shared" si="43"/>
        <v>365</v>
      </c>
      <c r="E1366" s="55">
        <f>('Все выпуски'!$D$4*'Все выпуски'!$D$8)*((VLOOKUP(IF(C1366="Нет",VLOOKUP(A1366,Оп17_BYN→USD!$A$2:$C$19,3,0),VLOOKUP((A1366-1),Оп17_BYN→USD!$A$2:$C$19,3,0)),$B$2:$G$1505,5,0)-VLOOKUP(B1366,$B$2:$G$1505,5,0))/365+(VLOOKUP(IF(C1366="Нет",VLOOKUP(A1366,Оп17_BYN→USD!$A$2:$C$19,3,0),VLOOKUP((A1366-1),Оп17_BYN→USD!$A$2:$C$19,3,0)),$B$2:$G$1505,6,0)-VLOOKUP(B1366,$B$2:$G$1505,6,0))/366)</f>
        <v>1.9248660614032274</v>
      </c>
      <c r="F1366" s="54">
        <f>COUNTIF(D1367:$D$1505,365)</f>
        <v>139</v>
      </c>
      <c r="G1366" s="54">
        <f>COUNTIF(D1367:$D$1505,366)</f>
        <v>0</v>
      </c>
    </row>
    <row r="1367" spans="1:7" x14ac:dyDescent="0.25">
      <c r="A1367" s="54">
        <f>COUNTIF($C$3:C1367,"Да")</f>
        <v>15</v>
      </c>
      <c r="B1367" s="53">
        <f t="shared" si="44"/>
        <v>46468</v>
      </c>
      <c r="C1367" s="53" t="str">
        <f>IF(ISERROR(VLOOKUP(B1367,Оп17_BYN→USD!$C$3:$C$19,1,0)),"Нет","Да")</f>
        <v>Нет</v>
      </c>
      <c r="D1367" s="54">
        <f t="shared" si="43"/>
        <v>365</v>
      </c>
      <c r="E1367" s="55">
        <f>('Все выпуски'!$D$4*'Все выпуски'!$D$8)*((VLOOKUP(IF(C1367="Нет",VLOOKUP(A1367,Оп17_BYN→USD!$A$2:$C$19,3,0),VLOOKUP((A1367-1),Оп17_BYN→USD!$A$2:$C$19,3,0)),$B$2:$G$1505,5,0)-VLOOKUP(B1367,$B$2:$G$1505,5,0))/365+(VLOOKUP(IF(C1367="Нет",VLOOKUP(A1367,Оп17_BYN→USD!$A$2:$C$19,3,0),VLOOKUP((A1367-1),Оп17_BYN→USD!$A$2:$C$19,3,0)),$B$2:$G$1505,6,0)-VLOOKUP(B1367,$B$2:$G$1505,6,0))/366)</f>
        <v>1.970696205722352</v>
      </c>
      <c r="F1367" s="54">
        <f>COUNTIF(D1368:$D$1505,365)</f>
        <v>138</v>
      </c>
      <c r="G1367" s="54">
        <f>COUNTIF(D1368:$D$1505,366)</f>
        <v>0</v>
      </c>
    </row>
    <row r="1368" spans="1:7" x14ac:dyDescent="0.25">
      <c r="A1368" s="54">
        <f>COUNTIF($C$3:C1368,"Да")</f>
        <v>15</v>
      </c>
      <c r="B1368" s="53">
        <f t="shared" si="44"/>
        <v>46469</v>
      </c>
      <c r="C1368" s="53" t="str">
        <f>IF(ISERROR(VLOOKUP(B1368,Оп17_BYN→USD!$C$3:$C$19,1,0)),"Нет","Да")</f>
        <v>Нет</v>
      </c>
      <c r="D1368" s="54">
        <f t="shared" si="43"/>
        <v>365</v>
      </c>
      <c r="E1368" s="55">
        <f>('Все выпуски'!$D$4*'Все выпуски'!$D$8)*((VLOOKUP(IF(C1368="Нет",VLOOKUP(A1368,Оп17_BYN→USD!$A$2:$C$19,3,0),VLOOKUP((A1368-1),Оп17_BYN→USD!$A$2:$C$19,3,0)),$B$2:$G$1505,5,0)-VLOOKUP(B1368,$B$2:$G$1505,5,0))/365+(VLOOKUP(IF(C1368="Нет",VLOOKUP(A1368,Оп17_BYN→USD!$A$2:$C$19,3,0),VLOOKUP((A1368-1),Оп17_BYN→USD!$A$2:$C$19,3,0)),$B$2:$G$1505,6,0)-VLOOKUP(B1368,$B$2:$G$1505,6,0))/366)</f>
        <v>2.0165263500414765</v>
      </c>
      <c r="F1368" s="54">
        <f>COUNTIF(D1369:$D$1505,365)</f>
        <v>137</v>
      </c>
      <c r="G1368" s="54">
        <f>COUNTIF(D1369:$D$1505,366)</f>
        <v>0</v>
      </c>
    </row>
    <row r="1369" spans="1:7" x14ac:dyDescent="0.25">
      <c r="A1369" s="54">
        <f>COUNTIF($C$3:C1369,"Да")</f>
        <v>15</v>
      </c>
      <c r="B1369" s="53">
        <f t="shared" si="44"/>
        <v>46470</v>
      </c>
      <c r="C1369" s="53" t="str">
        <f>IF(ISERROR(VLOOKUP(B1369,Оп17_BYN→USD!$C$3:$C$19,1,0)),"Нет","Да")</f>
        <v>Нет</v>
      </c>
      <c r="D1369" s="54">
        <f t="shared" si="43"/>
        <v>365</v>
      </c>
      <c r="E1369" s="55">
        <f>('Все выпуски'!$D$4*'Все выпуски'!$D$8)*((VLOOKUP(IF(C1369="Нет",VLOOKUP(A1369,Оп17_BYN→USD!$A$2:$C$19,3,0),VLOOKUP((A1369-1),Оп17_BYN→USD!$A$2:$C$19,3,0)),$B$2:$G$1505,5,0)-VLOOKUP(B1369,$B$2:$G$1505,5,0))/365+(VLOOKUP(IF(C1369="Нет",VLOOKUP(A1369,Оп17_BYN→USD!$A$2:$C$19,3,0),VLOOKUP((A1369-1),Оп17_BYN→USD!$A$2:$C$19,3,0)),$B$2:$G$1505,6,0)-VLOOKUP(B1369,$B$2:$G$1505,6,0))/366)</f>
        <v>2.0623564943606008</v>
      </c>
      <c r="F1369" s="54">
        <f>COUNTIF(D1370:$D$1505,365)</f>
        <v>136</v>
      </c>
      <c r="G1369" s="54">
        <f>COUNTIF(D1370:$D$1505,366)</f>
        <v>0</v>
      </c>
    </row>
    <row r="1370" spans="1:7" x14ac:dyDescent="0.25">
      <c r="A1370" s="54">
        <f>COUNTIF($C$3:C1370,"Да")</f>
        <v>15</v>
      </c>
      <c r="B1370" s="53">
        <f t="shared" si="44"/>
        <v>46471</v>
      </c>
      <c r="C1370" s="53" t="str">
        <f>IF(ISERROR(VLOOKUP(B1370,Оп17_BYN→USD!$C$3:$C$19,1,0)),"Нет","Да")</f>
        <v>Нет</v>
      </c>
      <c r="D1370" s="54">
        <f t="shared" si="43"/>
        <v>365</v>
      </c>
      <c r="E1370" s="55">
        <f>('Все выпуски'!$D$4*'Все выпуски'!$D$8)*((VLOOKUP(IF(C1370="Нет",VLOOKUP(A1370,Оп17_BYN→USD!$A$2:$C$19,3,0),VLOOKUP((A1370-1),Оп17_BYN→USD!$A$2:$C$19,3,0)),$B$2:$G$1505,5,0)-VLOOKUP(B1370,$B$2:$G$1505,5,0))/365+(VLOOKUP(IF(C1370="Нет",VLOOKUP(A1370,Оп17_BYN→USD!$A$2:$C$19,3,0),VLOOKUP((A1370-1),Оп17_BYN→USD!$A$2:$C$19,3,0)),$B$2:$G$1505,6,0)-VLOOKUP(B1370,$B$2:$G$1505,6,0))/366)</f>
        <v>2.1081866386797254</v>
      </c>
      <c r="F1370" s="54">
        <f>COUNTIF(D1371:$D$1505,365)</f>
        <v>135</v>
      </c>
      <c r="G1370" s="54">
        <f>COUNTIF(D1371:$D$1505,366)</f>
        <v>0</v>
      </c>
    </row>
    <row r="1371" spans="1:7" x14ac:dyDescent="0.25">
      <c r="A1371" s="54">
        <f>COUNTIF($C$3:C1371,"Да")</f>
        <v>15</v>
      </c>
      <c r="B1371" s="53">
        <f t="shared" si="44"/>
        <v>46472</v>
      </c>
      <c r="C1371" s="53" t="str">
        <f>IF(ISERROR(VLOOKUP(B1371,Оп17_BYN→USD!$C$3:$C$19,1,0)),"Нет","Да")</f>
        <v>Нет</v>
      </c>
      <c r="D1371" s="54">
        <f t="shared" si="43"/>
        <v>365</v>
      </c>
      <c r="E1371" s="55">
        <f>('Все выпуски'!$D$4*'Все выпуски'!$D$8)*((VLOOKUP(IF(C1371="Нет",VLOOKUP(A1371,Оп17_BYN→USD!$A$2:$C$19,3,0),VLOOKUP((A1371-1),Оп17_BYN→USD!$A$2:$C$19,3,0)),$B$2:$G$1505,5,0)-VLOOKUP(B1371,$B$2:$G$1505,5,0))/365+(VLOOKUP(IF(C1371="Нет",VLOOKUP(A1371,Оп17_BYN→USD!$A$2:$C$19,3,0),VLOOKUP((A1371-1),Оп17_BYN→USD!$A$2:$C$19,3,0)),$B$2:$G$1505,6,0)-VLOOKUP(B1371,$B$2:$G$1505,6,0))/366)</f>
        <v>2.1540167829988497</v>
      </c>
      <c r="F1371" s="54">
        <f>COUNTIF(D1372:$D$1505,365)</f>
        <v>134</v>
      </c>
      <c r="G1371" s="54">
        <f>COUNTIF(D1372:$D$1505,366)</f>
        <v>0</v>
      </c>
    </row>
    <row r="1372" spans="1:7" x14ac:dyDescent="0.25">
      <c r="A1372" s="54">
        <f>COUNTIF($C$3:C1372,"Да")</f>
        <v>15</v>
      </c>
      <c r="B1372" s="53">
        <f t="shared" si="44"/>
        <v>46473</v>
      </c>
      <c r="C1372" s="53" t="str">
        <f>IF(ISERROR(VLOOKUP(B1372,Оп17_BYN→USD!$C$3:$C$19,1,0)),"Нет","Да")</f>
        <v>Нет</v>
      </c>
      <c r="D1372" s="54">
        <f t="shared" si="43"/>
        <v>365</v>
      </c>
      <c r="E1372" s="55">
        <f>('Все выпуски'!$D$4*'Все выпуски'!$D$8)*((VLOOKUP(IF(C1372="Нет",VLOOKUP(A1372,Оп17_BYN→USD!$A$2:$C$19,3,0),VLOOKUP((A1372-1),Оп17_BYN→USD!$A$2:$C$19,3,0)),$B$2:$G$1505,5,0)-VLOOKUP(B1372,$B$2:$G$1505,5,0))/365+(VLOOKUP(IF(C1372="Нет",VLOOKUP(A1372,Оп17_BYN→USD!$A$2:$C$19,3,0),VLOOKUP((A1372-1),Оп17_BYN→USD!$A$2:$C$19,3,0)),$B$2:$G$1505,6,0)-VLOOKUP(B1372,$B$2:$G$1505,6,0))/366)</f>
        <v>2.1998469273179739</v>
      </c>
      <c r="F1372" s="54">
        <f>COUNTIF(D1373:$D$1505,365)</f>
        <v>133</v>
      </c>
      <c r="G1372" s="54">
        <f>COUNTIF(D1373:$D$1505,366)</f>
        <v>0</v>
      </c>
    </row>
    <row r="1373" spans="1:7" x14ac:dyDescent="0.25">
      <c r="A1373" s="54">
        <f>COUNTIF($C$3:C1373,"Да")</f>
        <v>15</v>
      </c>
      <c r="B1373" s="53">
        <f t="shared" si="44"/>
        <v>46474</v>
      </c>
      <c r="C1373" s="53" t="str">
        <f>IF(ISERROR(VLOOKUP(B1373,Оп17_BYN→USD!$C$3:$C$19,1,0)),"Нет","Да")</f>
        <v>Нет</v>
      </c>
      <c r="D1373" s="54">
        <f t="shared" si="43"/>
        <v>365</v>
      </c>
      <c r="E1373" s="55">
        <f>('Все выпуски'!$D$4*'Все выпуски'!$D$8)*((VLOOKUP(IF(C1373="Нет",VLOOKUP(A1373,Оп17_BYN→USD!$A$2:$C$19,3,0),VLOOKUP((A1373-1),Оп17_BYN→USD!$A$2:$C$19,3,0)),$B$2:$G$1505,5,0)-VLOOKUP(B1373,$B$2:$G$1505,5,0))/365+(VLOOKUP(IF(C1373="Нет",VLOOKUP(A1373,Оп17_BYN→USD!$A$2:$C$19,3,0),VLOOKUP((A1373-1),Оп17_BYN→USD!$A$2:$C$19,3,0)),$B$2:$G$1505,6,0)-VLOOKUP(B1373,$B$2:$G$1505,6,0))/366)</f>
        <v>2.2456770716370986</v>
      </c>
      <c r="F1373" s="54">
        <f>COUNTIF(D1374:$D$1505,365)</f>
        <v>132</v>
      </c>
      <c r="G1373" s="54">
        <f>COUNTIF(D1374:$D$1505,366)</f>
        <v>0</v>
      </c>
    </row>
    <row r="1374" spans="1:7" x14ac:dyDescent="0.25">
      <c r="A1374" s="54">
        <f>COUNTIF($C$3:C1374,"Да")</f>
        <v>15</v>
      </c>
      <c r="B1374" s="53">
        <f t="shared" si="44"/>
        <v>46475</v>
      </c>
      <c r="C1374" s="53" t="str">
        <f>IF(ISERROR(VLOOKUP(B1374,Оп17_BYN→USD!$C$3:$C$19,1,0)),"Нет","Да")</f>
        <v>Нет</v>
      </c>
      <c r="D1374" s="54">
        <f t="shared" si="43"/>
        <v>365</v>
      </c>
      <c r="E1374" s="55">
        <f>('Все выпуски'!$D$4*'Все выпуски'!$D$8)*((VLOOKUP(IF(C1374="Нет",VLOOKUP(A1374,Оп17_BYN→USD!$A$2:$C$19,3,0),VLOOKUP((A1374-1),Оп17_BYN→USD!$A$2:$C$19,3,0)),$B$2:$G$1505,5,0)-VLOOKUP(B1374,$B$2:$G$1505,5,0))/365+(VLOOKUP(IF(C1374="Нет",VLOOKUP(A1374,Оп17_BYN→USD!$A$2:$C$19,3,0),VLOOKUP((A1374-1),Оп17_BYN→USD!$A$2:$C$19,3,0)),$B$2:$G$1505,6,0)-VLOOKUP(B1374,$B$2:$G$1505,6,0))/366)</f>
        <v>2.2915072159562229</v>
      </c>
      <c r="F1374" s="54">
        <f>COUNTIF(D1375:$D$1505,365)</f>
        <v>131</v>
      </c>
      <c r="G1374" s="54">
        <f>COUNTIF(D1375:$D$1505,366)</f>
        <v>0</v>
      </c>
    </row>
    <row r="1375" spans="1:7" x14ac:dyDescent="0.25">
      <c r="A1375" s="54">
        <f>COUNTIF($C$3:C1375,"Да")</f>
        <v>15</v>
      </c>
      <c r="B1375" s="53">
        <f t="shared" si="44"/>
        <v>46476</v>
      </c>
      <c r="C1375" s="53" t="str">
        <f>IF(ISERROR(VLOOKUP(B1375,Оп17_BYN→USD!$C$3:$C$19,1,0)),"Нет","Да")</f>
        <v>Нет</v>
      </c>
      <c r="D1375" s="54">
        <f t="shared" si="43"/>
        <v>365</v>
      </c>
      <c r="E1375" s="55">
        <f>('Все выпуски'!$D$4*'Все выпуски'!$D$8)*((VLOOKUP(IF(C1375="Нет",VLOOKUP(A1375,Оп17_BYN→USD!$A$2:$C$19,3,0),VLOOKUP((A1375-1),Оп17_BYN→USD!$A$2:$C$19,3,0)),$B$2:$G$1505,5,0)-VLOOKUP(B1375,$B$2:$G$1505,5,0))/365+(VLOOKUP(IF(C1375="Нет",VLOOKUP(A1375,Оп17_BYN→USD!$A$2:$C$19,3,0),VLOOKUP((A1375-1),Оп17_BYN→USD!$A$2:$C$19,3,0)),$B$2:$G$1505,6,0)-VLOOKUP(B1375,$B$2:$G$1505,6,0))/366)</f>
        <v>2.3373373602753476</v>
      </c>
      <c r="F1375" s="54">
        <f>COUNTIF(D1376:$D$1505,365)</f>
        <v>130</v>
      </c>
      <c r="G1375" s="54">
        <f>COUNTIF(D1376:$D$1505,366)</f>
        <v>0</v>
      </c>
    </row>
    <row r="1376" spans="1:7" x14ac:dyDescent="0.25">
      <c r="A1376" s="54">
        <f>COUNTIF($C$3:C1376,"Да")</f>
        <v>15</v>
      </c>
      <c r="B1376" s="53">
        <f t="shared" si="44"/>
        <v>46477</v>
      </c>
      <c r="C1376" s="53" t="str">
        <f>IF(ISERROR(VLOOKUP(B1376,Оп17_BYN→USD!$C$3:$C$19,1,0)),"Нет","Да")</f>
        <v>Нет</v>
      </c>
      <c r="D1376" s="54">
        <f t="shared" si="43"/>
        <v>365</v>
      </c>
      <c r="E1376" s="55">
        <f>('Все выпуски'!$D$4*'Все выпуски'!$D$8)*((VLOOKUP(IF(C1376="Нет",VLOOKUP(A1376,Оп17_BYN→USD!$A$2:$C$19,3,0),VLOOKUP((A1376-1),Оп17_BYN→USD!$A$2:$C$19,3,0)),$B$2:$G$1505,5,0)-VLOOKUP(B1376,$B$2:$G$1505,5,0))/365+(VLOOKUP(IF(C1376="Нет",VLOOKUP(A1376,Оп17_BYN→USD!$A$2:$C$19,3,0),VLOOKUP((A1376-1),Оп17_BYN→USD!$A$2:$C$19,3,0)),$B$2:$G$1505,6,0)-VLOOKUP(B1376,$B$2:$G$1505,6,0))/366)</f>
        <v>2.3831675045944722</v>
      </c>
      <c r="F1376" s="54">
        <f>COUNTIF(D1377:$D$1505,365)</f>
        <v>129</v>
      </c>
      <c r="G1376" s="54">
        <f>COUNTIF(D1377:$D$1505,366)</f>
        <v>0</v>
      </c>
    </row>
    <row r="1377" spans="1:7" x14ac:dyDescent="0.25">
      <c r="A1377" s="54">
        <f>COUNTIF($C$3:C1377,"Да")</f>
        <v>15</v>
      </c>
      <c r="B1377" s="53">
        <f t="shared" si="44"/>
        <v>46478</v>
      </c>
      <c r="C1377" s="53" t="str">
        <f>IF(ISERROR(VLOOKUP(B1377,Оп17_BYN→USD!$C$3:$C$19,1,0)),"Нет","Да")</f>
        <v>Нет</v>
      </c>
      <c r="D1377" s="54">
        <f t="shared" si="43"/>
        <v>365</v>
      </c>
      <c r="E1377" s="55">
        <f>('Все выпуски'!$D$4*'Все выпуски'!$D$8)*((VLOOKUP(IF(C1377="Нет",VLOOKUP(A1377,Оп17_BYN→USD!$A$2:$C$19,3,0),VLOOKUP((A1377-1),Оп17_BYN→USD!$A$2:$C$19,3,0)),$B$2:$G$1505,5,0)-VLOOKUP(B1377,$B$2:$G$1505,5,0))/365+(VLOOKUP(IF(C1377="Нет",VLOOKUP(A1377,Оп17_BYN→USD!$A$2:$C$19,3,0),VLOOKUP((A1377-1),Оп17_BYN→USD!$A$2:$C$19,3,0)),$B$2:$G$1505,6,0)-VLOOKUP(B1377,$B$2:$G$1505,6,0))/366)</f>
        <v>2.4289976489135965</v>
      </c>
      <c r="F1377" s="54">
        <f>COUNTIF(D1378:$D$1505,365)</f>
        <v>128</v>
      </c>
      <c r="G1377" s="54">
        <f>COUNTIF(D1378:$D$1505,366)</f>
        <v>0</v>
      </c>
    </row>
    <row r="1378" spans="1:7" x14ac:dyDescent="0.25">
      <c r="A1378" s="54">
        <f>COUNTIF($C$3:C1378,"Да")</f>
        <v>15</v>
      </c>
      <c r="B1378" s="53">
        <f t="shared" si="44"/>
        <v>46479</v>
      </c>
      <c r="C1378" s="53" t="str">
        <f>IF(ISERROR(VLOOKUP(B1378,Оп17_BYN→USD!$C$3:$C$19,1,0)),"Нет","Да")</f>
        <v>Нет</v>
      </c>
      <c r="D1378" s="54">
        <f t="shared" si="43"/>
        <v>365</v>
      </c>
      <c r="E1378" s="55">
        <f>('Все выпуски'!$D$4*'Все выпуски'!$D$8)*((VLOOKUP(IF(C1378="Нет",VLOOKUP(A1378,Оп17_BYN→USD!$A$2:$C$19,3,0),VLOOKUP((A1378-1),Оп17_BYN→USD!$A$2:$C$19,3,0)),$B$2:$G$1505,5,0)-VLOOKUP(B1378,$B$2:$G$1505,5,0))/365+(VLOOKUP(IF(C1378="Нет",VLOOKUP(A1378,Оп17_BYN→USD!$A$2:$C$19,3,0),VLOOKUP((A1378-1),Оп17_BYN→USD!$A$2:$C$19,3,0)),$B$2:$G$1505,6,0)-VLOOKUP(B1378,$B$2:$G$1505,6,0))/366)</f>
        <v>2.4748277932327212</v>
      </c>
      <c r="F1378" s="54">
        <f>COUNTIF(D1379:$D$1505,365)</f>
        <v>127</v>
      </c>
      <c r="G1378" s="54">
        <f>COUNTIF(D1379:$D$1505,366)</f>
        <v>0</v>
      </c>
    </row>
    <row r="1379" spans="1:7" x14ac:dyDescent="0.25">
      <c r="A1379" s="54">
        <f>COUNTIF($C$3:C1379,"Да")</f>
        <v>15</v>
      </c>
      <c r="B1379" s="53">
        <f t="shared" si="44"/>
        <v>46480</v>
      </c>
      <c r="C1379" s="53" t="str">
        <f>IF(ISERROR(VLOOKUP(B1379,Оп17_BYN→USD!$C$3:$C$19,1,0)),"Нет","Да")</f>
        <v>Нет</v>
      </c>
      <c r="D1379" s="54">
        <f t="shared" si="43"/>
        <v>365</v>
      </c>
      <c r="E1379" s="55">
        <f>('Все выпуски'!$D$4*'Все выпуски'!$D$8)*((VLOOKUP(IF(C1379="Нет",VLOOKUP(A1379,Оп17_BYN→USD!$A$2:$C$19,3,0),VLOOKUP((A1379-1),Оп17_BYN→USD!$A$2:$C$19,3,0)),$B$2:$G$1505,5,0)-VLOOKUP(B1379,$B$2:$G$1505,5,0))/365+(VLOOKUP(IF(C1379="Нет",VLOOKUP(A1379,Оп17_BYN→USD!$A$2:$C$19,3,0),VLOOKUP((A1379-1),Оп17_BYN→USD!$A$2:$C$19,3,0)),$B$2:$G$1505,6,0)-VLOOKUP(B1379,$B$2:$G$1505,6,0))/366)</f>
        <v>2.5206579375518454</v>
      </c>
      <c r="F1379" s="54">
        <f>COUNTIF(D1380:$D$1505,365)</f>
        <v>126</v>
      </c>
      <c r="G1379" s="54">
        <f>COUNTIF(D1380:$D$1505,366)</f>
        <v>0</v>
      </c>
    </row>
    <row r="1380" spans="1:7" x14ac:dyDescent="0.25">
      <c r="A1380" s="54">
        <f>COUNTIF($C$3:C1380,"Да")</f>
        <v>15</v>
      </c>
      <c r="B1380" s="53">
        <f t="shared" si="44"/>
        <v>46481</v>
      </c>
      <c r="C1380" s="53" t="str">
        <f>IF(ISERROR(VLOOKUP(B1380,Оп17_BYN→USD!$C$3:$C$19,1,0)),"Нет","Да")</f>
        <v>Нет</v>
      </c>
      <c r="D1380" s="54">
        <f t="shared" si="43"/>
        <v>365</v>
      </c>
      <c r="E1380" s="55">
        <f>('Все выпуски'!$D$4*'Все выпуски'!$D$8)*((VLOOKUP(IF(C1380="Нет",VLOOKUP(A1380,Оп17_BYN→USD!$A$2:$C$19,3,0),VLOOKUP((A1380-1),Оп17_BYN→USD!$A$2:$C$19,3,0)),$B$2:$G$1505,5,0)-VLOOKUP(B1380,$B$2:$G$1505,5,0))/365+(VLOOKUP(IF(C1380="Нет",VLOOKUP(A1380,Оп17_BYN→USD!$A$2:$C$19,3,0),VLOOKUP((A1380-1),Оп17_BYN→USD!$A$2:$C$19,3,0)),$B$2:$G$1505,6,0)-VLOOKUP(B1380,$B$2:$G$1505,6,0))/366)</f>
        <v>2.5664880818709701</v>
      </c>
      <c r="F1380" s="54">
        <f>COUNTIF(D1381:$D$1505,365)</f>
        <v>125</v>
      </c>
      <c r="G1380" s="54">
        <f>COUNTIF(D1381:$D$1505,366)</f>
        <v>0</v>
      </c>
    </row>
    <row r="1381" spans="1:7" x14ac:dyDescent="0.25">
      <c r="A1381" s="54">
        <f>COUNTIF($C$3:C1381,"Да")</f>
        <v>15</v>
      </c>
      <c r="B1381" s="53">
        <f t="shared" si="44"/>
        <v>46482</v>
      </c>
      <c r="C1381" s="53" t="str">
        <f>IF(ISERROR(VLOOKUP(B1381,Оп17_BYN→USD!$C$3:$C$19,1,0)),"Нет","Да")</f>
        <v>Нет</v>
      </c>
      <c r="D1381" s="54">
        <f t="shared" si="43"/>
        <v>365</v>
      </c>
      <c r="E1381" s="55">
        <f>('Все выпуски'!$D$4*'Все выпуски'!$D$8)*((VLOOKUP(IF(C1381="Нет",VLOOKUP(A1381,Оп17_BYN→USD!$A$2:$C$19,3,0),VLOOKUP((A1381-1),Оп17_BYN→USD!$A$2:$C$19,3,0)),$B$2:$G$1505,5,0)-VLOOKUP(B1381,$B$2:$G$1505,5,0))/365+(VLOOKUP(IF(C1381="Нет",VLOOKUP(A1381,Оп17_BYN→USD!$A$2:$C$19,3,0),VLOOKUP((A1381-1),Оп17_BYN→USD!$A$2:$C$19,3,0)),$B$2:$G$1505,6,0)-VLOOKUP(B1381,$B$2:$G$1505,6,0))/366)</f>
        <v>2.6123182261900944</v>
      </c>
      <c r="F1381" s="54">
        <f>COUNTIF(D1382:$D$1505,365)</f>
        <v>124</v>
      </c>
      <c r="G1381" s="54">
        <f>COUNTIF(D1382:$D$1505,366)</f>
        <v>0</v>
      </c>
    </row>
    <row r="1382" spans="1:7" x14ac:dyDescent="0.25">
      <c r="A1382" s="54">
        <f>COUNTIF($C$3:C1382,"Да")</f>
        <v>15</v>
      </c>
      <c r="B1382" s="53">
        <f t="shared" si="44"/>
        <v>46483</v>
      </c>
      <c r="C1382" s="53" t="str">
        <f>IF(ISERROR(VLOOKUP(B1382,Оп17_BYN→USD!$C$3:$C$19,1,0)),"Нет","Да")</f>
        <v>Нет</v>
      </c>
      <c r="D1382" s="54">
        <f t="shared" si="43"/>
        <v>365</v>
      </c>
      <c r="E1382" s="55">
        <f>('Все выпуски'!$D$4*'Все выпуски'!$D$8)*((VLOOKUP(IF(C1382="Нет",VLOOKUP(A1382,Оп17_BYN→USD!$A$2:$C$19,3,0),VLOOKUP((A1382-1),Оп17_BYN→USD!$A$2:$C$19,3,0)),$B$2:$G$1505,5,0)-VLOOKUP(B1382,$B$2:$G$1505,5,0))/365+(VLOOKUP(IF(C1382="Нет",VLOOKUP(A1382,Оп17_BYN→USD!$A$2:$C$19,3,0),VLOOKUP((A1382-1),Оп17_BYN→USD!$A$2:$C$19,3,0)),$B$2:$G$1505,6,0)-VLOOKUP(B1382,$B$2:$G$1505,6,0))/366)</f>
        <v>2.658148370509219</v>
      </c>
      <c r="F1382" s="54">
        <f>COUNTIF(D1383:$D$1505,365)</f>
        <v>123</v>
      </c>
      <c r="G1382" s="54">
        <f>COUNTIF(D1383:$D$1505,366)</f>
        <v>0</v>
      </c>
    </row>
    <row r="1383" spans="1:7" x14ac:dyDescent="0.25">
      <c r="A1383" s="54">
        <f>COUNTIF($C$3:C1383,"Да")</f>
        <v>15</v>
      </c>
      <c r="B1383" s="53">
        <f t="shared" si="44"/>
        <v>46484</v>
      </c>
      <c r="C1383" s="53" t="str">
        <f>IF(ISERROR(VLOOKUP(B1383,Оп17_BYN→USD!$C$3:$C$19,1,0)),"Нет","Да")</f>
        <v>Нет</v>
      </c>
      <c r="D1383" s="54">
        <f t="shared" si="43"/>
        <v>365</v>
      </c>
      <c r="E1383" s="55">
        <f>('Все выпуски'!$D$4*'Все выпуски'!$D$8)*((VLOOKUP(IF(C1383="Нет",VLOOKUP(A1383,Оп17_BYN→USD!$A$2:$C$19,3,0),VLOOKUP((A1383-1),Оп17_BYN→USD!$A$2:$C$19,3,0)),$B$2:$G$1505,5,0)-VLOOKUP(B1383,$B$2:$G$1505,5,0))/365+(VLOOKUP(IF(C1383="Нет",VLOOKUP(A1383,Оп17_BYN→USD!$A$2:$C$19,3,0),VLOOKUP((A1383-1),Оп17_BYN→USD!$A$2:$C$19,3,0)),$B$2:$G$1505,6,0)-VLOOKUP(B1383,$B$2:$G$1505,6,0))/366)</f>
        <v>2.7039785148283433</v>
      </c>
      <c r="F1383" s="54">
        <f>COUNTIF(D1384:$D$1505,365)</f>
        <v>122</v>
      </c>
      <c r="G1383" s="54">
        <f>COUNTIF(D1384:$D$1505,366)</f>
        <v>0</v>
      </c>
    </row>
    <row r="1384" spans="1:7" x14ac:dyDescent="0.25">
      <c r="A1384" s="54">
        <f>COUNTIF($C$3:C1384,"Да")</f>
        <v>15</v>
      </c>
      <c r="B1384" s="53">
        <f t="shared" si="44"/>
        <v>46485</v>
      </c>
      <c r="C1384" s="53" t="str">
        <f>IF(ISERROR(VLOOKUP(B1384,Оп17_BYN→USD!$C$3:$C$19,1,0)),"Нет","Да")</f>
        <v>Нет</v>
      </c>
      <c r="D1384" s="54">
        <f t="shared" si="43"/>
        <v>365</v>
      </c>
      <c r="E1384" s="55">
        <f>('Все выпуски'!$D$4*'Все выпуски'!$D$8)*((VLOOKUP(IF(C1384="Нет",VLOOKUP(A1384,Оп17_BYN→USD!$A$2:$C$19,3,0),VLOOKUP((A1384-1),Оп17_BYN→USD!$A$2:$C$19,3,0)),$B$2:$G$1505,5,0)-VLOOKUP(B1384,$B$2:$G$1505,5,0))/365+(VLOOKUP(IF(C1384="Нет",VLOOKUP(A1384,Оп17_BYN→USD!$A$2:$C$19,3,0),VLOOKUP((A1384-1),Оп17_BYN→USD!$A$2:$C$19,3,0)),$B$2:$G$1505,6,0)-VLOOKUP(B1384,$B$2:$G$1505,6,0))/366)</f>
        <v>2.7498086591474675</v>
      </c>
      <c r="F1384" s="54">
        <f>COUNTIF(D1385:$D$1505,365)</f>
        <v>121</v>
      </c>
      <c r="G1384" s="54">
        <f>COUNTIF(D1385:$D$1505,366)</f>
        <v>0</v>
      </c>
    </row>
    <row r="1385" spans="1:7" x14ac:dyDescent="0.25">
      <c r="A1385" s="54">
        <f>COUNTIF($C$3:C1385,"Да")</f>
        <v>15</v>
      </c>
      <c r="B1385" s="53">
        <f t="shared" si="44"/>
        <v>46486</v>
      </c>
      <c r="C1385" s="53" t="str">
        <f>IF(ISERROR(VLOOKUP(B1385,Оп17_BYN→USD!$C$3:$C$19,1,0)),"Нет","Да")</f>
        <v>Нет</v>
      </c>
      <c r="D1385" s="54">
        <f t="shared" si="43"/>
        <v>365</v>
      </c>
      <c r="E1385" s="55">
        <f>('Все выпуски'!$D$4*'Все выпуски'!$D$8)*((VLOOKUP(IF(C1385="Нет",VLOOKUP(A1385,Оп17_BYN→USD!$A$2:$C$19,3,0),VLOOKUP((A1385-1),Оп17_BYN→USD!$A$2:$C$19,3,0)),$B$2:$G$1505,5,0)-VLOOKUP(B1385,$B$2:$G$1505,5,0))/365+(VLOOKUP(IF(C1385="Нет",VLOOKUP(A1385,Оп17_BYN→USD!$A$2:$C$19,3,0),VLOOKUP((A1385-1),Оп17_BYN→USD!$A$2:$C$19,3,0)),$B$2:$G$1505,6,0)-VLOOKUP(B1385,$B$2:$G$1505,6,0))/366)</f>
        <v>2.7956388034665922</v>
      </c>
      <c r="F1385" s="54">
        <f>COUNTIF(D1386:$D$1505,365)</f>
        <v>120</v>
      </c>
      <c r="G1385" s="54">
        <f>COUNTIF(D1386:$D$1505,366)</f>
        <v>0</v>
      </c>
    </row>
    <row r="1386" spans="1:7" x14ac:dyDescent="0.25">
      <c r="A1386" s="54">
        <f>COUNTIF($C$3:C1386,"Да")</f>
        <v>15</v>
      </c>
      <c r="B1386" s="53">
        <f t="shared" si="44"/>
        <v>46487</v>
      </c>
      <c r="C1386" s="53" t="str">
        <f>IF(ISERROR(VLOOKUP(B1386,Оп17_BYN→USD!$C$3:$C$19,1,0)),"Нет","Да")</f>
        <v>Нет</v>
      </c>
      <c r="D1386" s="54">
        <f t="shared" si="43"/>
        <v>365</v>
      </c>
      <c r="E1386" s="55">
        <f>('Все выпуски'!$D$4*'Все выпуски'!$D$8)*((VLOOKUP(IF(C1386="Нет",VLOOKUP(A1386,Оп17_BYN→USD!$A$2:$C$19,3,0),VLOOKUP((A1386-1),Оп17_BYN→USD!$A$2:$C$19,3,0)),$B$2:$G$1505,5,0)-VLOOKUP(B1386,$B$2:$G$1505,5,0))/365+(VLOOKUP(IF(C1386="Нет",VLOOKUP(A1386,Оп17_BYN→USD!$A$2:$C$19,3,0),VLOOKUP((A1386-1),Оп17_BYN→USD!$A$2:$C$19,3,0)),$B$2:$G$1505,6,0)-VLOOKUP(B1386,$B$2:$G$1505,6,0))/366)</f>
        <v>2.8414689477857165</v>
      </c>
      <c r="F1386" s="54">
        <f>COUNTIF(D1387:$D$1505,365)</f>
        <v>119</v>
      </c>
      <c r="G1386" s="54">
        <f>COUNTIF(D1387:$D$1505,366)</f>
        <v>0</v>
      </c>
    </row>
    <row r="1387" spans="1:7" x14ac:dyDescent="0.25">
      <c r="A1387" s="54">
        <f>COUNTIF($C$3:C1387,"Да")</f>
        <v>15</v>
      </c>
      <c r="B1387" s="53">
        <f t="shared" si="44"/>
        <v>46488</v>
      </c>
      <c r="C1387" s="53" t="str">
        <f>IF(ISERROR(VLOOKUP(B1387,Оп17_BYN→USD!$C$3:$C$19,1,0)),"Нет","Да")</f>
        <v>Нет</v>
      </c>
      <c r="D1387" s="54">
        <f t="shared" si="43"/>
        <v>365</v>
      </c>
      <c r="E1387" s="55">
        <f>('Все выпуски'!$D$4*'Все выпуски'!$D$8)*((VLOOKUP(IF(C1387="Нет",VLOOKUP(A1387,Оп17_BYN→USD!$A$2:$C$19,3,0),VLOOKUP((A1387-1),Оп17_BYN→USD!$A$2:$C$19,3,0)),$B$2:$G$1505,5,0)-VLOOKUP(B1387,$B$2:$G$1505,5,0))/365+(VLOOKUP(IF(C1387="Нет",VLOOKUP(A1387,Оп17_BYN→USD!$A$2:$C$19,3,0),VLOOKUP((A1387-1),Оп17_BYN→USD!$A$2:$C$19,3,0)),$B$2:$G$1505,6,0)-VLOOKUP(B1387,$B$2:$G$1505,6,0))/366)</f>
        <v>2.8872990921048416</v>
      </c>
      <c r="F1387" s="54">
        <f>COUNTIF(D1388:$D$1505,365)</f>
        <v>118</v>
      </c>
      <c r="G1387" s="54">
        <f>COUNTIF(D1388:$D$1505,366)</f>
        <v>0</v>
      </c>
    </row>
    <row r="1388" spans="1:7" x14ac:dyDescent="0.25">
      <c r="A1388" s="54">
        <f>COUNTIF($C$3:C1388,"Да")</f>
        <v>15</v>
      </c>
      <c r="B1388" s="53">
        <f t="shared" si="44"/>
        <v>46489</v>
      </c>
      <c r="C1388" s="53" t="str">
        <f>IF(ISERROR(VLOOKUP(B1388,Оп17_BYN→USD!$C$3:$C$19,1,0)),"Нет","Да")</f>
        <v>Нет</v>
      </c>
      <c r="D1388" s="54">
        <f t="shared" si="43"/>
        <v>365</v>
      </c>
      <c r="E1388" s="55">
        <f>('Все выпуски'!$D$4*'Все выпуски'!$D$8)*((VLOOKUP(IF(C1388="Нет",VLOOKUP(A1388,Оп17_BYN→USD!$A$2:$C$19,3,0),VLOOKUP((A1388-1),Оп17_BYN→USD!$A$2:$C$19,3,0)),$B$2:$G$1505,5,0)-VLOOKUP(B1388,$B$2:$G$1505,5,0))/365+(VLOOKUP(IF(C1388="Нет",VLOOKUP(A1388,Оп17_BYN→USD!$A$2:$C$19,3,0),VLOOKUP((A1388-1),Оп17_BYN→USD!$A$2:$C$19,3,0)),$B$2:$G$1505,6,0)-VLOOKUP(B1388,$B$2:$G$1505,6,0))/366)</f>
        <v>2.9331292364239658</v>
      </c>
      <c r="F1388" s="54">
        <f>COUNTIF(D1389:$D$1505,365)</f>
        <v>117</v>
      </c>
      <c r="G1388" s="54">
        <f>COUNTIF(D1389:$D$1505,366)</f>
        <v>0</v>
      </c>
    </row>
    <row r="1389" spans="1:7" x14ac:dyDescent="0.25">
      <c r="A1389" s="54">
        <f>COUNTIF($C$3:C1389,"Да")</f>
        <v>15</v>
      </c>
      <c r="B1389" s="53">
        <f t="shared" si="44"/>
        <v>46490</v>
      </c>
      <c r="C1389" s="53" t="str">
        <f>IF(ISERROR(VLOOKUP(B1389,Оп17_BYN→USD!$C$3:$C$19,1,0)),"Нет","Да")</f>
        <v>Нет</v>
      </c>
      <c r="D1389" s="54">
        <f t="shared" si="43"/>
        <v>365</v>
      </c>
      <c r="E1389" s="55">
        <f>('Все выпуски'!$D$4*'Все выпуски'!$D$8)*((VLOOKUP(IF(C1389="Нет",VLOOKUP(A1389,Оп17_BYN→USD!$A$2:$C$19,3,0),VLOOKUP((A1389-1),Оп17_BYN→USD!$A$2:$C$19,3,0)),$B$2:$G$1505,5,0)-VLOOKUP(B1389,$B$2:$G$1505,5,0))/365+(VLOOKUP(IF(C1389="Нет",VLOOKUP(A1389,Оп17_BYN→USD!$A$2:$C$19,3,0),VLOOKUP((A1389-1),Оп17_BYN→USD!$A$2:$C$19,3,0)),$B$2:$G$1505,6,0)-VLOOKUP(B1389,$B$2:$G$1505,6,0))/366)</f>
        <v>2.9789593807430901</v>
      </c>
      <c r="F1389" s="54">
        <f>COUNTIF(D1390:$D$1505,365)</f>
        <v>116</v>
      </c>
      <c r="G1389" s="54">
        <f>COUNTIF(D1390:$D$1505,366)</f>
        <v>0</v>
      </c>
    </row>
    <row r="1390" spans="1:7" x14ac:dyDescent="0.25">
      <c r="A1390" s="54">
        <f>COUNTIF($C$3:C1390,"Да")</f>
        <v>15</v>
      </c>
      <c r="B1390" s="53">
        <f t="shared" si="44"/>
        <v>46491</v>
      </c>
      <c r="C1390" s="53" t="str">
        <f>IF(ISERROR(VLOOKUP(B1390,Оп17_BYN→USD!$C$3:$C$19,1,0)),"Нет","Да")</f>
        <v>Нет</v>
      </c>
      <c r="D1390" s="54">
        <f t="shared" si="43"/>
        <v>365</v>
      </c>
      <c r="E1390" s="55">
        <f>('Все выпуски'!$D$4*'Все выпуски'!$D$8)*((VLOOKUP(IF(C1390="Нет",VLOOKUP(A1390,Оп17_BYN→USD!$A$2:$C$19,3,0),VLOOKUP((A1390-1),Оп17_BYN→USD!$A$2:$C$19,3,0)),$B$2:$G$1505,5,0)-VLOOKUP(B1390,$B$2:$G$1505,5,0))/365+(VLOOKUP(IF(C1390="Нет",VLOOKUP(A1390,Оп17_BYN→USD!$A$2:$C$19,3,0),VLOOKUP((A1390-1),Оп17_BYN→USD!$A$2:$C$19,3,0)),$B$2:$G$1505,6,0)-VLOOKUP(B1390,$B$2:$G$1505,6,0))/366)</f>
        <v>3.0247895250622148</v>
      </c>
      <c r="F1390" s="54">
        <f>COUNTIF(D1391:$D$1505,365)</f>
        <v>115</v>
      </c>
      <c r="G1390" s="54">
        <f>COUNTIF(D1391:$D$1505,366)</f>
        <v>0</v>
      </c>
    </row>
    <row r="1391" spans="1:7" x14ac:dyDescent="0.25">
      <c r="A1391" s="54">
        <f>COUNTIF($C$3:C1391,"Да")</f>
        <v>15</v>
      </c>
      <c r="B1391" s="53">
        <f t="shared" si="44"/>
        <v>46492</v>
      </c>
      <c r="C1391" s="53" t="str">
        <f>IF(ISERROR(VLOOKUP(B1391,Оп17_BYN→USD!$C$3:$C$19,1,0)),"Нет","Да")</f>
        <v>Нет</v>
      </c>
      <c r="D1391" s="54">
        <f t="shared" si="43"/>
        <v>365</v>
      </c>
      <c r="E1391" s="55">
        <f>('Все выпуски'!$D$4*'Все выпуски'!$D$8)*((VLOOKUP(IF(C1391="Нет",VLOOKUP(A1391,Оп17_BYN→USD!$A$2:$C$19,3,0),VLOOKUP((A1391-1),Оп17_BYN→USD!$A$2:$C$19,3,0)),$B$2:$G$1505,5,0)-VLOOKUP(B1391,$B$2:$G$1505,5,0))/365+(VLOOKUP(IF(C1391="Нет",VLOOKUP(A1391,Оп17_BYN→USD!$A$2:$C$19,3,0),VLOOKUP((A1391-1),Оп17_BYN→USD!$A$2:$C$19,3,0)),$B$2:$G$1505,6,0)-VLOOKUP(B1391,$B$2:$G$1505,6,0))/366)</f>
        <v>3.070619669381339</v>
      </c>
      <c r="F1391" s="54">
        <f>COUNTIF(D1392:$D$1505,365)</f>
        <v>114</v>
      </c>
      <c r="G1391" s="54">
        <f>COUNTIF(D1392:$D$1505,366)</f>
        <v>0</v>
      </c>
    </row>
    <row r="1392" spans="1:7" x14ac:dyDescent="0.25">
      <c r="A1392" s="54">
        <f>COUNTIF($C$3:C1392,"Да")</f>
        <v>15</v>
      </c>
      <c r="B1392" s="53">
        <f t="shared" si="44"/>
        <v>46493</v>
      </c>
      <c r="C1392" s="53" t="str">
        <f>IF(ISERROR(VLOOKUP(B1392,Оп17_BYN→USD!$C$3:$C$19,1,0)),"Нет","Да")</f>
        <v>Нет</v>
      </c>
      <c r="D1392" s="54">
        <f t="shared" si="43"/>
        <v>365</v>
      </c>
      <c r="E1392" s="55">
        <f>('Все выпуски'!$D$4*'Все выпуски'!$D$8)*((VLOOKUP(IF(C1392="Нет",VLOOKUP(A1392,Оп17_BYN→USD!$A$2:$C$19,3,0),VLOOKUP((A1392-1),Оп17_BYN→USD!$A$2:$C$19,3,0)),$B$2:$G$1505,5,0)-VLOOKUP(B1392,$B$2:$G$1505,5,0))/365+(VLOOKUP(IF(C1392="Нет",VLOOKUP(A1392,Оп17_BYN→USD!$A$2:$C$19,3,0),VLOOKUP((A1392-1),Оп17_BYN→USD!$A$2:$C$19,3,0)),$B$2:$G$1505,6,0)-VLOOKUP(B1392,$B$2:$G$1505,6,0))/366)</f>
        <v>3.1164498137004637</v>
      </c>
      <c r="F1392" s="54">
        <f>COUNTIF(D1393:$D$1505,365)</f>
        <v>113</v>
      </c>
      <c r="G1392" s="54">
        <f>COUNTIF(D1393:$D$1505,366)</f>
        <v>0</v>
      </c>
    </row>
    <row r="1393" spans="1:7" x14ac:dyDescent="0.25">
      <c r="A1393" s="54">
        <f>COUNTIF($C$3:C1393,"Да")</f>
        <v>15</v>
      </c>
      <c r="B1393" s="53">
        <f t="shared" si="44"/>
        <v>46494</v>
      </c>
      <c r="C1393" s="53" t="str">
        <f>IF(ISERROR(VLOOKUP(B1393,Оп17_BYN→USD!$C$3:$C$19,1,0)),"Нет","Да")</f>
        <v>Нет</v>
      </c>
      <c r="D1393" s="54">
        <f t="shared" si="43"/>
        <v>365</v>
      </c>
      <c r="E1393" s="55">
        <f>('Все выпуски'!$D$4*'Все выпуски'!$D$8)*((VLOOKUP(IF(C1393="Нет",VLOOKUP(A1393,Оп17_BYN→USD!$A$2:$C$19,3,0),VLOOKUP((A1393-1),Оп17_BYN→USD!$A$2:$C$19,3,0)),$B$2:$G$1505,5,0)-VLOOKUP(B1393,$B$2:$G$1505,5,0))/365+(VLOOKUP(IF(C1393="Нет",VLOOKUP(A1393,Оп17_BYN→USD!$A$2:$C$19,3,0),VLOOKUP((A1393-1),Оп17_BYN→USD!$A$2:$C$19,3,0)),$B$2:$G$1505,6,0)-VLOOKUP(B1393,$B$2:$G$1505,6,0))/366)</f>
        <v>3.1622799580195879</v>
      </c>
      <c r="F1393" s="54">
        <f>COUNTIF(D1394:$D$1505,365)</f>
        <v>112</v>
      </c>
      <c r="G1393" s="54">
        <f>COUNTIF(D1394:$D$1505,366)</f>
        <v>0</v>
      </c>
    </row>
    <row r="1394" spans="1:7" x14ac:dyDescent="0.25">
      <c r="A1394" s="54">
        <f>COUNTIF($C$3:C1394,"Да")</f>
        <v>15</v>
      </c>
      <c r="B1394" s="53">
        <f t="shared" si="44"/>
        <v>46495</v>
      </c>
      <c r="C1394" s="53" t="str">
        <f>IF(ISERROR(VLOOKUP(B1394,Оп17_BYN→USD!$C$3:$C$19,1,0)),"Нет","Да")</f>
        <v>Нет</v>
      </c>
      <c r="D1394" s="54">
        <f t="shared" si="43"/>
        <v>365</v>
      </c>
      <c r="E1394" s="55">
        <f>('Все выпуски'!$D$4*'Все выпуски'!$D$8)*((VLOOKUP(IF(C1394="Нет",VLOOKUP(A1394,Оп17_BYN→USD!$A$2:$C$19,3,0),VLOOKUP((A1394-1),Оп17_BYN→USD!$A$2:$C$19,3,0)),$B$2:$G$1505,5,0)-VLOOKUP(B1394,$B$2:$G$1505,5,0))/365+(VLOOKUP(IF(C1394="Нет",VLOOKUP(A1394,Оп17_BYN→USD!$A$2:$C$19,3,0),VLOOKUP((A1394-1),Оп17_BYN→USD!$A$2:$C$19,3,0)),$B$2:$G$1505,6,0)-VLOOKUP(B1394,$B$2:$G$1505,6,0))/366)</f>
        <v>3.2081101023387122</v>
      </c>
      <c r="F1394" s="54">
        <f>COUNTIF(D1395:$D$1505,365)</f>
        <v>111</v>
      </c>
      <c r="G1394" s="54">
        <f>COUNTIF(D1395:$D$1505,366)</f>
        <v>0</v>
      </c>
    </row>
    <row r="1395" spans="1:7" x14ac:dyDescent="0.25">
      <c r="A1395" s="54">
        <f>COUNTIF($C$3:C1395,"Да")</f>
        <v>15</v>
      </c>
      <c r="B1395" s="53">
        <f t="shared" si="44"/>
        <v>46496</v>
      </c>
      <c r="C1395" s="53" t="str">
        <f>IF(ISERROR(VLOOKUP(B1395,Оп17_BYN→USD!$C$3:$C$19,1,0)),"Нет","Да")</f>
        <v>Нет</v>
      </c>
      <c r="D1395" s="54">
        <f t="shared" si="43"/>
        <v>365</v>
      </c>
      <c r="E1395" s="55">
        <f>('Все выпуски'!$D$4*'Все выпуски'!$D$8)*((VLOOKUP(IF(C1395="Нет",VLOOKUP(A1395,Оп17_BYN→USD!$A$2:$C$19,3,0),VLOOKUP((A1395-1),Оп17_BYN→USD!$A$2:$C$19,3,0)),$B$2:$G$1505,5,0)-VLOOKUP(B1395,$B$2:$G$1505,5,0))/365+(VLOOKUP(IF(C1395="Нет",VLOOKUP(A1395,Оп17_BYN→USD!$A$2:$C$19,3,0),VLOOKUP((A1395-1),Оп17_BYN→USD!$A$2:$C$19,3,0)),$B$2:$G$1505,6,0)-VLOOKUP(B1395,$B$2:$G$1505,6,0))/366)</f>
        <v>3.2539402466578369</v>
      </c>
      <c r="F1395" s="54">
        <f>COUNTIF(D1396:$D$1505,365)</f>
        <v>110</v>
      </c>
      <c r="G1395" s="54">
        <f>COUNTIF(D1396:$D$1505,366)</f>
        <v>0</v>
      </c>
    </row>
    <row r="1396" spans="1:7" x14ac:dyDescent="0.25">
      <c r="A1396" s="54">
        <f>COUNTIF($C$3:C1396,"Да")</f>
        <v>15</v>
      </c>
      <c r="B1396" s="53">
        <f t="shared" si="44"/>
        <v>46497</v>
      </c>
      <c r="C1396" s="53" t="str">
        <f>IF(ISERROR(VLOOKUP(B1396,Оп17_BYN→USD!$C$3:$C$19,1,0)),"Нет","Да")</f>
        <v>Нет</v>
      </c>
      <c r="D1396" s="54">
        <f t="shared" si="43"/>
        <v>365</v>
      </c>
      <c r="E1396" s="55">
        <f>('Все выпуски'!$D$4*'Все выпуски'!$D$8)*((VLOOKUP(IF(C1396="Нет",VLOOKUP(A1396,Оп17_BYN→USD!$A$2:$C$19,3,0),VLOOKUP((A1396-1),Оп17_BYN→USD!$A$2:$C$19,3,0)),$B$2:$G$1505,5,0)-VLOOKUP(B1396,$B$2:$G$1505,5,0))/365+(VLOOKUP(IF(C1396="Нет",VLOOKUP(A1396,Оп17_BYN→USD!$A$2:$C$19,3,0),VLOOKUP((A1396-1),Оп17_BYN→USD!$A$2:$C$19,3,0)),$B$2:$G$1505,6,0)-VLOOKUP(B1396,$B$2:$G$1505,6,0))/366)</f>
        <v>3.2997703909769611</v>
      </c>
      <c r="F1396" s="54">
        <f>COUNTIF(D1397:$D$1505,365)</f>
        <v>109</v>
      </c>
      <c r="G1396" s="54">
        <f>COUNTIF(D1397:$D$1505,366)</f>
        <v>0</v>
      </c>
    </row>
    <row r="1397" spans="1:7" x14ac:dyDescent="0.25">
      <c r="A1397" s="54">
        <f>COUNTIF($C$3:C1397,"Да")</f>
        <v>15</v>
      </c>
      <c r="B1397" s="53">
        <f t="shared" si="44"/>
        <v>46498</v>
      </c>
      <c r="C1397" s="53" t="str">
        <f>IF(ISERROR(VLOOKUP(B1397,Оп17_BYN→USD!$C$3:$C$19,1,0)),"Нет","Да")</f>
        <v>Нет</v>
      </c>
      <c r="D1397" s="54">
        <f t="shared" si="43"/>
        <v>365</v>
      </c>
      <c r="E1397" s="55">
        <f>('Все выпуски'!$D$4*'Все выпуски'!$D$8)*((VLOOKUP(IF(C1397="Нет",VLOOKUP(A1397,Оп17_BYN→USD!$A$2:$C$19,3,0),VLOOKUP((A1397-1),Оп17_BYN→USD!$A$2:$C$19,3,0)),$B$2:$G$1505,5,0)-VLOOKUP(B1397,$B$2:$G$1505,5,0))/365+(VLOOKUP(IF(C1397="Нет",VLOOKUP(A1397,Оп17_BYN→USD!$A$2:$C$19,3,0),VLOOKUP((A1397-1),Оп17_BYN→USD!$A$2:$C$19,3,0)),$B$2:$G$1505,6,0)-VLOOKUP(B1397,$B$2:$G$1505,6,0))/366)</f>
        <v>3.3456005352960858</v>
      </c>
      <c r="F1397" s="54">
        <f>COUNTIF(D1398:$D$1505,365)</f>
        <v>108</v>
      </c>
      <c r="G1397" s="54">
        <f>COUNTIF(D1398:$D$1505,366)</f>
        <v>0</v>
      </c>
    </row>
    <row r="1398" spans="1:7" x14ac:dyDescent="0.25">
      <c r="A1398" s="54">
        <f>COUNTIF($C$3:C1398,"Да")</f>
        <v>15</v>
      </c>
      <c r="B1398" s="53">
        <f t="shared" si="44"/>
        <v>46499</v>
      </c>
      <c r="C1398" s="53" t="str">
        <f>IF(ISERROR(VLOOKUP(B1398,Оп17_BYN→USD!$C$3:$C$19,1,0)),"Нет","Да")</f>
        <v>Нет</v>
      </c>
      <c r="D1398" s="54">
        <f t="shared" si="43"/>
        <v>365</v>
      </c>
      <c r="E1398" s="55">
        <f>('Все выпуски'!$D$4*'Все выпуски'!$D$8)*((VLOOKUP(IF(C1398="Нет",VLOOKUP(A1398,Оп17_BYN→USD!$A$2:$C$19,3,0),VLOOKUP((A1398-1),Оп17_BYN→USD!$A$2:$C$19,3,0)),$B$2:$G$1505,5,0)-VLOOKUP(B1398,$B$2:$G$1505,5,0))/365+(VLOOKUP(IF(C1398="Нет",VLOOKUP(A1398,Оп17_BYN→USD!$A$2:$C$19,3,0),VLOOKUP((A1398-1),Оп17_BYN→USD!$A$2:$C$19,3,0)),$B$2:$G$1505,6,0)-VLOOKUP(B1398,$B$2:$G$1505,6,0))/366)</f>
        <v>3.3914306796152101</v>
      </c>
      <c r="F1398" s="54">
        <f>COUNTIF(D1399:$D$1505,365)</f>
        <v>107</v>
      </c>
      <c r="G1398" s="54">
        <f>COUNTIF(D1399:$D$1505,366)</f>
        <v>0</v>
      </c>
    </row>
    <row r="1399" spans="1:7" x14ac:dyDescent="0.25">
      <c r="A1399" s="54">
        <f>COUNTIF($C$3:C1399,"Да")</f>
        <v>15</v>
      </c>
      <c r="B1399" s="53">
        <f t="shared" si="44"/>
        <v>46500</v>
      </c>
      <c r="C1399" s="53" t="str">
        <f>IF(ISERROR(VLOOKUP(B1399,Оп17_BYN→USD!$C$3:$C$19,1,0)),"Нет","Да")</f>
        <v>Нет</v>
      </c>
      <c r="D1399" s="54">
        <f t="shared" si="43"/>
        <v>365</v>
      </c>
      <c r="E1399" s="55">
        <f>('Все выпуски'!$D$4*'Все выпуски'!$D$8)*((VLOOKUP(IF(C1399="Нет",VLOOKUP(A1399,Оп17_BYN→USD!$A$2:$C$19,3,0),VLOOKUP((A1399-1),Оп17_BYN→USD!$A$2:$C$19,3,0)),$B$2:$G$1505,5,0)-VLOOKUP(B1399,$B$2:$G$1505,5,0))/365+(VLOOKUP(IF(C1399="Нет",VLOOKUP(A1399,Оп17_BYN→USD!$A$2:$C$19,3,0),VLOOKUP((A1399-1),Оп17_BYN→USD!$A$2:$C$19,3,0)),$B$2:$G$1505,6,0)-VLOOKUP(B1399,$B$2:$G$1505,6,0))/366)</f>
        <v>3.4372608239343347</v>
      </c>
      <c r="F1399" s="54">
        <f>COUNTIF(D1400:$D$1505,365)</f>
        <v>106</v>
      </c>
      <c r="G1399" s="54">
        <f>COUNTIF(D1400:$D$1505,366)</f>
        <v>0</v>
      </c>
    </row>
    <row r="1400" spans="1:7" x14ac:dyDescent="0.25">
      <c r="A1400" s="54">
        <f>COUNTIF($C$3:C1400,"Да")</f>
        <v>15</v>
      </c>
      <c r="B1400" s="53">
        <f t="shared" si="44"/>
        <v>46501</v>
      </c>
      <c r="C1400" s="53" t="str">
        <f>IF(ISERROR(VLOOKUP(B1400,Оп17_BYN→USD!$C$3:$C$19,1,0)),"Нет","Да")</f>
        <v>Нет</v>
      </c>
      <c r="D1400" s="54">
        <f t="shared" si="43"/>
        <v>365</v>
      </c>
      <c r="E1400" s="55">
        <f>('Все выпуски'!$D$4*'Все выпуски'!$D$8)*((VLOOKUP(IF(C1400="Нет",VLOOKUP(A1400,Оп17_BYN→USD!$A$2:$C$19,3,0),VLOOKUP((A1400-1),Оп17_BYN→USD!$A$2:$C$19,3,0)),$B$2:$G$1505,5,0)-VLOOKUP(B1400,$B$2:$G$1505,5,0))/365+(VLOOKUP(IF(C1400="Нет",VLOOKUP(A1400,Оп17_BYN→USD!$A$2:$C$19,3,0),VLOOKUP((A1400-1),Оп17_BYN→USD!$A$2:$C$19,3,0)),$B$2:$G$1505,6,0)-VLOOKUP(B1400,$B$2:$G$1505,6,0))/366)</f>
        <v>3.4830909682534594</v>
      </c>
      <c r="F1400" s="54">
        <f>COUNTIF(D1401:$D$1505,365)</f>
        <v>105</v>
      </c>
      <c r="G1400" s="54">
        <f>COUNTIF(D1401:$D$1505,366)</f>
        <v>0</v>
      </c>
    </row>
    <row r="1401" spans="1:7" x14ac:dyDescent="0.25">
      <c r="A1401" s="54">
        <f>COUNTIF($C$3:C1401,"Да")</f>
        <v>15</v>
      </c>
      <c r="B1401" s="53">
        <f t="shared" si="44"/>
        <v>46502</v>
      </c>
      <c r="C1401" s="53" t="str">
        <f>IF(ISERROR(VLOOKUP(B1401,Оп17_BYN→USD!$C$3:$C$19,1,0)),"Нет","Да")</f>
        <v>Нет</v>
      </c>
      <c r="D1401" s="54">
        <f t="shared" si="43"/>
        <v>365</v>
      </c>
      <c r="E1401" s="55">
        <f>('Все выпуски'!$D$4*'Все выпуски'!$D$8)*((VLOOKUP(IF(C1401="Нет",VLOOKUP(A1401,Оп17_BYN→USD!$A$2:$C$19,3,0),VLOOKUP((A1401-1),Оп17_BYN→USD!$A$2:$C$19,3,0)),$B$2:$G$1505,5,0)-VLOOKUP(B1401,$B$2:$G$1505,5,0))/365+(VLOOKUP(IF(C1401="Нет",VLOOKUP(A1401,Оп17_BYN→USD!$A$2:$C$19,3,0),VLOOKUP((A1401-1),Оп17_BYN→USD!$A$2:$C$19,3,0)),$B$2:$G$1505,6,0)-VLOOKUP(B1401,$B$2:$G$1505,6,0))/366)</f>
        <v>3.5289211125725837</v>
      </c>
      <c r="F1401" s="54">
        <f>COUNTIF(D1402:$D$1505,365)</f>
        <v>104</v>
      </c>
      <c r="G1401" s="54">
        <f>COUNTIF(D1402:$D$1505,366)</f>
        <v>0</v>
      </c>
    </row>
    <row r="1402" spans="1:7" x14ac:dyDescent="0.25">
      <c r="A1402" s="54">
        <f>COUNTIF($C$3:C1402,"Да")</f>
        <v>15</v>
      </c>
      <c r="B1402" s="53">
        <f t="shared" si="44"/>
        <v>46503</v>
      </c>
      <c r="C1402" s="53" t="str">
        <f>IF(ISERROR(VLOOKUP(B1402,Оп17_BYN→USD!$C$3:$C$19,1,0)),"Нет","Да")</f>
        <v>Нет</v>
      </c>
      <c r="D1402" s="54">
        <f t="shared" si="43"/>
        <v>365</v>
      </c>
      <c r="E1402" s="55">
        <f>('Все выпуски'!$D$4*'Все выпуски'!$D$8)*((VLOOKUP(IF(C1402="Нет",VLOOKUP(A1402,Оп17_BYN→USD!$A$2:$C$19,3,0),VLOOKUP((A1402-1),Оп17_BYN→USD!$A$2:$C$19,3,0)),$B$2:$G$1505,5,0)-VLOOKUP(B1402,$B$2:$G$1505,5,0))/365+(VLOOKUP(IF(C1402="Нет",VLOOKUP(A1402,Оп17_BYN→USD!$A$2:$C$19,3,0),VLOOKUP((A1402-1),Оп17_BYN→USD!$A$2:$C$19,3,0)),$B$2:$G$1505,6,0)-VLOOKUP(B1402,$B$2:$G$1505,6,0))/366)</f>
        <v>3.5747512568917084</v>
      </c>
      <c r="F1402" s="54">
        <f>COUNTIF(D1403:$D$1505,365)</f>
        <v>103</v>
      </c>
      <c r="G1402" s="54">
        <f>COUNTIF(D1403:$D$1505,366)</f>
        <v>0</v>
      </c>
    </row>
    <row r="1403" spans="1:7" x14ac:dyDescent="0.25">
      <c r="A1403" s="54">
        <f>COUNTIF($C$3:C1403,"Да")</f>
        <v>15</v>
      </c>
      <c r="B1403" s="53">
        <f t="shared" si="44"/>
        <v>46504</v>
      </c>
      <c r="C1403" s="53" t="str">
        <f>IF(ISERROR(VLOOKUP(B1403,Оп17_BYN→USD!$C$3:$C$19,1,0)),"Нет","Да")</f>
        <v>Нет</v>
      </c>
      <c r="D1403" s="54">
        <f t="shared" si="43"/>
        <v>365</v>
      </c>
      <c r="E1403" s="55">
        <f>('Все выпуски'!$D$4*'Все выпуски'!$D$8)*((VLOOKUP(IF(C1403="Нет",VLOOKUP(A1403,Оп17_BYN→USD!$A$2:$C$19,3,0),VLOOKUP((A1403-1),Оп17_BYN→USD!$A$2:$C$19,3,0)),$B$2:$G$1505,5,0)-VLOOKUP(B1403,$B$2:$G$1505,5,0))/365+(VLOOKUP(IF(C1403="Нет",VLOOKUP(A1403,Оп17_BYN→USD!$A$2:$C$19,3,0),VLOOKUP((A1403-1),Оп17_BYN→USD!$A$2:$C$19,3,0)),$B$2:$G$1505,6,0)-VLOOKUP(B1403,$B$2:$G$1505,6,0))/366)</f>
        <v>3.6205814012108326</v>
      </c>
      <c r="F1403" s="54">
        <f>COUNTIF(D1404:$D$1505,365)</f>
        <v>102</v>
      </c>
      <c r="G1403" s="54">
        <f>COUNTIF(D1404:$D$1505,366)</f>
        <v>0</v>
      </c>
    </row>
    <row r="1404" spans="1:7" x14ac:dyDescent="0.25">
      <c r="A1404" s="54">
        <f>COUNTIF($C$3:C1404,"Да")</f>
        <v>15</v>
      </c>
      <c r="B1404" s="53">
        <f t="shared" si="44"/>
        <v>46505</v>
      </c>
      <c r="C1404" s="53" t="str">
        <f>IF(ISERROR(VLOOKUP(B1404,Оп17_BYN→USD!$C$3:$C$19,1,0)),"Нет","Да")</f>
        <v>Нет</v>
      </c>
      <c r="D1404" s="54">
        <f t="shared" si="43"/>
        <v>365</v>
      </c>
      <c r="E1404" s="55">
        <f>('Все выпуски'!$D$4*'Все выпуски'!$D$8)*((VLOOKUP(IF(C1404="Нет",VLOOKUP(A1404,Оп17_BYN→USD!$A$2:$C$19,3,0),VLOOKUP((A1404-1),Оп17_BYN→USD!$A$2:$C$19,3,0)),$B$2:$G$1505,5,0)-VLOOKUP(B1404,$B$2:$G$1505,5,0))/365+(VLOOKUP(IF(C1404="Нет",VLOOKUP(A1404,Оп17_BYN→USD!$A$2:$C$19,3,0),VLOOKUP((A1404-1),Оп17_BYN→USD!$A$2:$C$19,3,0)),$B$2:$G$1505,6,0)-VLOOKUP(B1404,$B$2:$G$1505,6,0))/366)</f>
        <v>3.6664115455299569</v>
      </c>
      <c r="F1404" s="54">
        <f>COUNTIF(D1405:$D$1505,365)</f>
        <v>101</v>
      </c>
      <c r="G1404" s="54">
        <f>COUNTIF(D1405:$D$1505,366)</f>
        <v>0</v>
      </c>
    </row>
    <row r="1405" spans="1:7" x14ac:dyDescent="0.25">
      <c r="A1405" s="54">
        <f>COUNTIF($C$3:C1405,"Да")</f>
        <v>15</v>
      </c>
      <c r="B1405" s="53">
        <f t="shared" si="44"/>
        <v>46506</v>
      </c>
      <c r="C1405" s="53" t="str">
        <f>IF(ISERROR(VLOOKUP(B1405,Оп17_BYN→USD!$C$3:$C$19,1,0)),"Нет","Да")</f>
        <v>Нет</v>
      </c>
      <c r="D1405" s="54">
        <f t="shared" si="43"/>
        <v>365</v>
      </c>
      <c r="E1405" s="55">
        <f>('Все выпуски'!$D$4*'Все выпуски'!$D$8)*((VLOOKUP(IF(C1405="Нет",VLOOKUP(A1405,Оп17_BYN→USD!$A$2:$C$19,3,0),VLOOKUP((A1405-1),Оп17_BYN→USD!$A$2:$C$19,3,0)),$B$2:$G$1505,5,0)-VLOOKUP(B1405,$B$2:$G$1505,5,0))/365+(VLOOKUP(IF(C1405="Нет",VLOOKUP(A1405,Оп17_BYN→USD!$A$2:$C$19,3,0),VLOOKUP((A1405-1),Оп17_BYN→USD!$A$2:$C$19,3,0)),$B$2:$G$1505,6,0)-VLOOKUP(B1405,$B$2:$G$1505,6,0))/366)</f>
        <v>3.7122416898490815</v>
      </c>
      <c r="F1405" s="54">
        <f>COUNTIF(D1406:$D$1505,365)</f>
        <v>100</v>
      </c>
      <c r="G1405" s="54">
        <f>COUNTIF(D1406:$D$1505,366)</f>
        <v>0</v>
      </c>
    </row>
    <row r="1406" spans="1:7" x14ac:dyDescent="0.25">
      <c r="A1406" s="54">
        <f>COUNTIF($C$3:C1406,"Да")</f>
        <v>15</v>
      </c>
      <c r="B1406" s="53">
        <f t="shared" si="44"/>
        <v>46507</v>
      </c>
      <c r="C1406" s="53" t="str">
        <f>IF(ISERROR(VLOOKUP(B1406,Оп17_BYN→USD!$C$3:$C$19,1,0)),"Нет","Да")</f>
        <v>Нет</v>
      </c>
      <c r="D1406" s="54">
        <f t="shared" si="43"/>
        <v>365</v>
      </c>
      <c r="E1406" s="55">
        <f>('Все выпуски'!$D$4*'Все выпуски'!$D$8)*((VLOOKUP(IF(C1406="Нет",VLOOKUP(A1406,Оп17_BYN→USD!$A$2:$C$19,3,0),VLOOKUP((A1406-1),Оп17_BYN→USD!$A$2:$C$19,3,0)),$B$2:$G$1505,5,0)-VLOOKUP(B1406,$B$2:$G$1505,5,0))/365+(VLOOKUP(IF(C1406="Нет",VLOOKUP(A1406,Оп17_BYN→USD!$A$2:$C$19,3,0),VLOOKUP((A1406-1),Оп17_BYN→USD!$A$2:$C$19,3,0)),$B$2:$G$1505,6,0)-VLOOKUP(B1406,$B$2:$G$1505,6,0))/366)</f>
        <v>3.7580718341682058</v>
      </c>
      <c r="F1406" s="54">
        <f>COUNTIF(D1407:$D$1505,365)</f>
        <v>99</v>
      </c>
      <c r="G1406" s="54">
        <f>COUNTIF(D1407:$D$1505,366)</f>
        <v>0</v>
      </c>
    </row>
    <row r="1407" spans="1:7" x14ac:dyDescent="0.25">
      <c r="A1407" s="54">
        <f>COUNTIF($C$3:C1407,"Да")</f>
        <v>15</v>
      </c>
      <c r="B1407" s="53">
        <f t="shared" si="44"/>
        <v>46508</v>
      </c>
      <c r="C1407" s="53" t="str">
        <f>IF(ISERROR(VLOOKUP(B1407,Оп17_BYN→USD!$C$3:$C$19,1,0)),"Нет","Да")</f>
        <v>Нет</v>
      </c>
      <c r="D1407" s="54">
        <f t="shared" si="43"/>
        <v>365</v>
      </c>
      <c r="E1407" s="55">
        <f>('Все выпуски'!$D$4*'Все выпуски'!$D$8)*((VLOOKUP(IF(C1407="Нет",VLOOKUP(A1407,Оп17_BYN→USD!$A$2:$C$19,3,0),VLOOKUP((A1407-1),Оп17_BYN→USD!$A$2:$C$19,3,0)),$B$2:$G$1505,5,0)-VLOOKUP(B1407,$B$2:$G$1505,5,0))/365+(VLOOKUP(IF(C1407="Нет",VLOOKUP(A1407,Оп17_BYN→USD!$A$2:$C$19,3,0),VLOOKUP((A1407-1),Оп17_BYN→USD!$A$2:$C$19,3,0)),$B$2:$G$1505,6,0)-VLOOKUP(B1407,$B$2:$G$1505,6,0))/366)</f>
        <v>3.8039019784873305</v>
      </c>
      <c r="F1407" s="54">
        <f>COUNTIF(D1408:$D$1505,365)</f>
        <v>98</v>
      </c>
      <c r="G1407" s="54">
        <f>COUNTIF(D1408:$D$1505,366)</f>
        <v>0</v>
      </c>
    </row>
    <row r="1408" spans="1:7" x14ac:dyDescent="0.25">
      <c r="A1408" s="54">
        <f>COUNTIF($C$3:C1408,"Да")</f>
        <v>15</v>
      </c>
      <c r="B1408" s="53">
        <f t="shared" si="44"/>
        <v>46509</v>
      </c>
      <c r="C1408" s="53" t="str">
        <f>IF(ISERROR(VLOOKUP(B1408,Оп17_BYN→USD!$C$3:$C$19,1,0)),"Нет","Да")</f>
        <v>Нет</v>
      </c>
      <c r="D1408" s="54">
        <f t="shared" si="43"/>
        <v>365</v>
      </c>
      <c r="E1408" s="55">
        <f>('Все выпуски'!$D$4*'Все выпуски'!$D$8)*((VLOOKUP(IF(C1408="Нет",VLOOKUP(A1408,Оп17_BYN→USD!$A$2:$C$19,3,0),VLOOKUP((A1408-1),Оп17_BYN→USD!$A$2:$C$19,3,0)),$B$2:$G$1505,5,0)-VLOOKUP(B1408,$B$2:$G$1505,5,0))/365+(VLOOKUP(IF(C1408="Нет",VLOOKUP(A1408,Оп17_BYN→USD!$A$2:$C$19,3,0),VLOOKUP((A1408-1),Оп17_BYN→USD!$A$2:$C$19,3,0)),$B$2:$G$1505,6,0)-VLOOKUP(B1408,$B$2:$G$1505,6,0))/366)</f>
        <v>3.8497321228064547</v>
      </c>
      <c r="F1408" s="54">
        <f>COUNTIF(D1409:$D$1505,365)</f>
        <v>97</v>
      </c>
      <c r="G1408" s="54">
        <f>COUNTIF(D1409:$D$1505,366)</f>
        <v>0</v>
      </c>
    </row>
    <row r="1409" spans="1:7" x14ac:dyDescent="0.25">
      <c r="A1409" s="54">
        <f>COUNTIF($C$3:C1409,"Да")</f>
        <v>15</v>
      </c>
      <c r="B1409" s="53">
        <f t="shared" si="44"/>
        <v>46510</v>
      </c>
      <c r="C1409" s="53" t="str">
        <f>IF(ISERROR(VLOOKUP(B1409,Оп17_BYN→USD!$C$3:$C$19,1,0)),"Нет","Да")</f>
        <v>Нет</v>
      </c>
      <c r="D1409" s="54">
        <f t="shared" si="43"/>
        <v>365</v>
      </c>
      <c r="E1409" s="55">
        <f>('Все выпуски'!$D$4*'Все выпуски'!$D$8)*((VLOOKUP(IF(C1409="Нет",VLOOKUP(A1409,Оп17_BYN→USD!$A$2:$C$19,3,0),VLOOKUP((A1409-1),Оп17_BYN→USD!$A$2:$C$19,3,0)),$B$2:$G$1505,5,0)-VLOOKUP(B1409,$B$2:$G$1505,5,0))/365+(VLOOKUP(IF(C1409="Нет",VLOOKUP(A1409,Оп17_BYN→USD!$A$2:$C$19,3,0),VLOOKUP((A1409-1),Оп17_BYN→USD!$A$2:$C$19,3,0)),$B$2:$G$1505,6,0)-VLOOKUP(B1409,$B$2:$G$1505,6,0))/366)</f>
        <v>3.895562267125579</v>
      </c>
      <c r="F1409" s="54">
        <f>COUNTIF(D1410:$D$1505,365)</f>
        <v>96</v>
      </c>
      <c r="G1409" s="54">
        <f>COUNTIF(D1410:$D$1505,366)</f>
        <v>0</v>
      </c>
    </row>
    <row r="1410" spans="1:7" x14ac:dyDescent="0.25">
      <c r="A1410" s="54">
        <f>COUNTIF($C$3:C1410,"Да")</f>
        <v>15</v>
      </c>
      <c r="B1410" s="53">
        <f t="shared" si="44"/>
        <v>46511</v>
      </c>
      <c r="C1410" s="53" t="str">
        <f>IF(ISERROR(VLOOKUP(B1410,Оп17_BYN→USD!$C$3:$C$19,1,0)),"Нет","Да")</f>
        <v>Нет</v>
      </c>
      <c r="D1410" s="54">
        <f t="shared" si="43"/>
        <v>365</v>
      </c>
      <c r="E1410" s="55">
        <f>('Все выпуски'!$D$4*'Все выпуски'!$D$8)*((VLOOKUP(IF(C1410="Нет",VLOOKUP(A1410,Оп17_BYN→USD!$A$2:$C$19,3,0),VLOOKUP((A1410-1),Оп17_BYN→USD!$A$2:$C$19,3,0)),$B$2:$G$1505,5,0)-VLOOKUP(B1410,$B$2:$G$1505,5,0))/365+(VLOOKUP(IF(C1410="Нет",VLOOKUP(A1410,Оп17_BYN→USD!$A$2:$C$19,3,0),VLOOKUP((A1410-1),Оп17_BYN→USD!$A$2:$C$19,3,0)),$B$2:$G$1505,6,0)-VLOOKUP(B1410,$B$2:$G$1505,6,0))/366)</f>
        <v>3.9413924114447041</v>
      </c>
      <c r="F1410" s="54">
        <f>COUNTIF(D1411:$D$1505,365)</f>
        <v>95</v>
      </c>
      <c r="G1410" s="54">
        <f>COUNTIF(D1411:$D$1505,366)</f>
        <v>0</v>
      </c>
    </row>
    <row r="1411" spans="1:7" x14ac:dyDescent="0.25">
      <c r="A1411" s="54">
        <f>COUNTIF($C$3:C1411,"Да")</f>
        <v>15</v>
      </c>
      <c r="B1411" s="53">
        <f t="shared" si="44"/>
        <v>46512</v>
      </c>
      <c r="C1411" s="53" t="str">
        <f>IF(ISERROR(VLOOKUP(B1411,Оп17_BYN→USD!$C$3:$C$19,1,0)),"Нет","Да")</f>
        <v>Нет</v>
      </c>
      <c r="D1411" s="54">
        <f t="shared" si="43"/>
        <v>365</v>
      </c>
      <c r="E1411" s="55">
        <f>('Все выпуски'!$D$4*'Все выпуски'!$D$8)*((VLOOKUP(IF(C1411="Нет",VLOOKUP(A1411,Оп17_BYN→USD!$A$2:$C$19,3,0),VLOOKUP((A1411-1),Оп17_BYN→USD!$A$2:$C$19,3,0)),$B$2:$G$1505,5,0)-VLOOKUP(B1411,$B$2:$G$1505,5,0))/365+(VLOOKUP(IF(C1411="Нет",VLOOKUP(A1411,Оп17_BYN→USD!$A$2:$C$19,3,0),VLOOKUP((A1411-1),Оп17_BYN→USD!$A$2:$C$19,3,0)),$B$2:$G$1505,6,0)-VLOOKUP(B1411,$B$2:$G$1505,6,0))/366)</f>
        <v>3.9872225557638283</v>
      </c>
      <c r="F1411" s="54">
        <f>COUNTIF(D1412:$D$1505,365)</f>
        <v>94</v>
      </c>
      <c r="G1411" s="54">
        <f>COUNTIF(D1412:$D$1505,366)</f>
        <v>0</v>
      </c>
    </row>
    <row r="1412" spans="1:7" x14ac:dyDescent="0.25">
      <c r="A1412" s="54">
        <f>COUNTIF($C$3:C1412,"Да")</f>
        <v>15</v>
      </c>
      <c r="B1412" s="53">
        <f t="shared" si="44"/>
        <v>46513</v>
      </c>
      <c r="C1412" s="53" t="str">
        <f>IF(ISERROR(VLOOKUP(B1412,Оп17_BYN→USD!$C$3:$C$19,1,0)),"Нет","Да")</f>
        <v>Нет</v>
      </c>
      <c r="D1412" s="54">
        <f t="shared" ref="D1412:D1475" si="45">IF(MOD(YEAR(B1412),4)=0,366,365)</f>
        <v>365</v>
      </c>
      <c r="E1412" s="55">
        <f>('Все выпуски'!$D$4*'Все выпуски'!$D$8)*((VLOOKUP(IF(C1412="Нет",VLOOKUP(A1412,Оп17_BYN→USD!$A$2:$C$19,3,0),VLOOKUP((A1412-1),Оп17_BYN→USD!$A$2:$C$19,3,0)),$B$2:$G$1505,5,0)-VLOOKUP(B1412,$B$2:$G$1505,5,0))/365+(VLOOKUP(IF(C1412="Нет",VLOOKUP(A1412,Оп17_BYN→USD!$A$2:$C$19,3,0),VLOOKUP((A1412-1),Оп17_BYN→USD!$A$2:$C$19,3,0)),$B$2:$G$1505,6,0)-VLOOKUP(B1412,$B$2:$G$1505,6,0))/366)</f>
        <v>4.033052700082953</v>
      </c>
      <c r="F1412" s="54">
        <f>COUNTIF(D1413:$D$1505,365)</f>
        <v>93</v>
      </c>
      <c r="G1412" s="54">
        <f>COUNTIF(D1413:$D$1505,366)</f>
        <v>0</v>
      </c>
    </row>
    <row r="1413" spans="1:7" x14ac:dyDescent="0.25">
      <c r="A1413" s="54">
        <f>COUNTIF($C$3:C1413,"Да")</f>
        <v>16</v>
      </c>
      <c r="B1413" s="53">
        <f t="shared" si="44"/>
        <v>46514</v>
      </c>
      <c r="C1413" s="53" t="str">
        <f>IF(ISERROR(VLOOKUP(B1413,Оп17_BYN→USD!$C$3:$C$19,1,0)),"Нет","Да")</f>
        <v>Да</v>
      </c>
      <c r="D1413" s="54">
        <f t="shared" si="45"/>
        <v>365</v>
      </c>
      <c r="E1413" s="55">
        <f>('Все выпуски'!$D$4*'Все выпуски'!$D$8)*((VLOOKUP(IF(C1413="Нет",VLOOKUP(A1413,Оп17_BYN→USD!$A$2:$C$19,3,0),VLOOKUP((A1413-1),Оп17_BYN→USD!$A$2:$C$19,3,0)),$B$2:$G$1505,5,0)-VLOOKUP(B1413,$B$2:$G$1505,5,0))/365+(VLOOKUP(IF(C1413="Нет",VLOOKUP(A1413,Оп17_BYN→USD!$A$2:$C$19,3,0),VLOOKUP((A1413-1),Оп17_BYN→USD!$A$2:$C$19,3,0)),$B$2:$G$1505,6,0)-VLOOKUP(B1413,$B$2:$G$1505,6,0))/366)</f>
        <v>4.0788828444020773</v>
      </c>
      <c r="F1413" s="54">
        <f>COUNTIF(D1414:$D$1505,365)</f>
        <v>92</v>
      </c>
      <c r="G1413" s="54">
        <f>COUNTIF(D1414:$D$1505,366)</f>
        <v>0</v>
      </c>
    </row>
    <row r="1414" spans="1:7" x14ac:dyDescent="0.25">
      <c r="A1414" s="54">
        <f>COUNTIF($C$3:C1414,"Да")</f>
        <v>16</v>
      </c>
      <c r="B1414" s="53">
        <f t="shared" si="44"/>
        <v>46515</v>
      </c>
      <c r="C1414" s="53" t="str">
        <f>IF(ISERROR(VLOOKUP(B1414,Оп17_BYN→USD!$C$3:$C$19,1,0)),"Нет","Да")</f>
        <v>Нет</v>
      </c>
      <c r="D1414" s="54">
        <f t="shared" si="45"/>
        <v>365</v>
      </c>
      <c r="E1414" s="55">
        <f>('Все выпуски'!$D$4*'Все выпуски'!$D$8)*((VLOOKUP(IF(C1414="Нет",VLOOKUP(A1414,Оп17_BYN→USD!$A$2:$C$19,3,0),VLOOKUP((A1414-1),Оп17_BYN→USD!$A$2:$C$19,3,0)),$B$2:$G$1505,5,0)-VLOOKUP(B1414,$B$2:$G$1505,5,0))/365+(VLOOKUP(IF(C1414="Нет",VLOOKUP(A1414,Оп17_BYN→USD!$A$2:$C$19,3,0),VLOOKUP((A1414-1),Оп17_BYN→USD!$A$2:$C$19,3,0)),$B$2:$G$1505,6,0)-VLOOKUP(B1414,$B$2:$G$1505,6,0))/366)</f>
        <v>4.5830144319124466E-2</v>
      </c>
      <c r="F1414" s="54">
        <f>COUNTIF(D1415:$D$1505,365)</f>
        <v>91</v>
      </c>
      <c r="G1414" s="54">
        <f>COUNTIF(D1415:$D$1505,366)</f>
        <v>0</v>
      </c>
    </row>
    <row r="1415" spans="1:7" x14ac:dyDescent="0.25">
      <c r="A1415" s="54">
        <f>COUNTIF($C$3:C1415,"Да")</f>
        <v>16</v>
      </c>
      <c r="B1415" s="53">
        <f t="shared" si="44"/>
        <v>46516</v>
      </c>
      <c r="C1415" s="53" t="str">
        <f>IF(ISERROR(VLOOKUP(B1415,Оп17_BYN→USD!$C$3:$C$19,1,0)),"Нет","Да")</f>
        <v>Нет</v>
      </c>
      <c r="D1415" s="54">
        <f t="shared" si="45"/>
        <v>365</v>
      </c>
      <c r="E1415" s="55">
        <f>('Все выпуски'!$D$4*'Все выпуски'!$D$8)*((VLOOKUP(IF(C1415="Нет",VLOOKUP(A1415,Оп17_BYN→USD!$A$2:$C$19,3,0),VLOOKUP((A1415-1),Оп17_BYN→USD!$A$2:$C$19,3,0)),$B$2:$G$1505,5,0)-VLOOKUP(B1415,$B$2:$G$1505,5,0))/365+(VLOOKUP(IF(C1415="Нет",VLOOKUP(A1415,Оп17_BYN→USD!$A$2:$C$19,3,0),VLOOKUP((A1415-1),Оп17_BYN→USD!$A$2:$C$19,3,0)),$B$2:$G$1505,6,0)-VLOOKUP(B1415,$B$2:$G$1505,6,0))/366)</f>
        <v>9.1660288638248932E-2</v>
      </c>
      <c r="F1415" s="54">
        <f>COUNTIF(D1416:$D$1505,365)</f>
        <v>90</v>
      </c>
      <c r="G1415" s="54">
        <f>COUNTIF(D1416:$D$1505,366)</f>
        <v>0</v>
      </c>
    </row>
    <row r="1416" spans="1:7" x14ac:dyDescent="0.25">
      <c r="A1416" s="54">
        <f>COUNTIF($C$3:C1416,"Да")</f>
        <v>16</v>
      </c>
      <c r="B1416" s="53">
        <f t="shared" si="44"/>
        <v>46517</v>
      </c>
      <c r="C1416" s="53" t="str">
        <f>IF(ISERROR(VLOOKUP(B1416,Оп17_BYN→USD!$C$3:$C$19,1,0)),"Нет","Да")</f>
        <v>Нет</v>
      </c>
      <c r="D1416" s="54">
        <f t="shared" si="45"/>
        <v>365</v>
      </c>
      <c r="E1416" s="55">
        <f>('Все выпуски'!$D$4*'Все выпуски'!$D$8)*((VLOOKUP(IF(C1416="Нет",VLOOKUP(A1416,Оп17_BYN→USD!$A$2:$C$19,3,0),VLOOKUP((A1416-1),Оп17_BYN→USD!$A$2:$C$19,3,0)),$B$2:$G$1505,5,0)-VLOOKUP(B1416,$B$2:$G$1505,5,0))/365+(VLOOKUP(IF(C1416="Нет",VLOOKUP(A1416,Оп17_BYN→USD!$A$2:$C$19,3,0),VLOOKUP((A1416-1),Оп17_BYN→USD!$A$2:$C$19,3,0)),$B$2:$G$1505,6,0)-VLOOKUP(B1416,$B$2:$G$1505,6,0))/366)</f>
        <v>0.13749043295737337</v>
      </c>
      <c r="F1416" s="54">
        <f>COUNTIF(D1417:$D$1505,365)</f>
        <v>89</v>
      </c>
      <c r="G1416" s="54">
        <f>COUNTIF(D1417:$D$1505,366)</f>
        <v>0</v>
      </c>
    </row>
    <row r="1417" spans="1:7" x14ac:dyDescent="0.25">
      <c r="A1417" s="54">
        <f>COUNTIF($C$3:C1417,"Да")</f>
        <v>16</v>
      </c>
      <c r="B1417" s="53">
        <f t="shared" si="44"/>
        <v>46518</v>
      </c>
      <c r="C1417" s="53" t="str">
        <f>IF(ISERROR(VLOOKUP(B1417,Оп17_BYN→USD!$C$3:$C$19,1,0)),"Нет","Да")</f>
        <v>Нет</v>
      </c>
      <c r="D1417" s="54">
        <f t="shared" si="45"/>
        <v>365</v>
      </c>
      <c r="E1417" s="55">
        <f>('Все выпуски'!$D$4*'Все выпуски'!$D$8)*((VLOOKUP(IF(C1417="Нет",VLOOKUP(A1417,Оп17_BYN→USD!$A$2:$C$19,3,0),VLOOKUP((A1417-1),Оп17_BYN→USD!$A$2:$C$19,3,0)),$B$2:$G$1505,5,0)-VLOOKUP(B1417,$B$2:$G$1505,5,0))/365+(VLOOKUP(IF(C1417="Нет",VLOOKUP(A1417,Оп17_BYN→USD!$A$2:$C$19,3,0),VLOOKUP((A1417-1),Оп17_BYN→USD!$A$2:$C$19,3,0)),$B$2:$G$1505,6,0)-VLOOKUP(B1417,$B$2:$G$1505,6,0))/366)</f>
        <v>0.18332057727649786</v>
      </c>
      <c r="F1417" s="54">
        <f>COUNTIF(D1418:$D$1505,365)</f>
        <v>88</v>
      </c>
      <c r="G1417" s="54">
        <f>COUNTIF(D1418:$D$1505,366)</f>
        <v>0</v>
      </c>
    </row>
    <row r="1418" spans="1:7" x14ac:dyDescent="0.25">
      <c r="A1418" s="54">
        <f>COUNTIF($C$3:C1418,"Да")</f>
        <v>16</v>
      </c>
      <c r="B1418" s="53">
        <f t="shared" si="44"/>
        <v>46519</v>
      </c>
      <c r="C1418" s="53" t="str">
        <f>IF(ISERROR(VLOOKUP(B1418,Оп17_BYN→USD!$C$3:$C$19,1,0)),"Нет","Да")</f>
        <v>Нет</v>
      </c>
      <c r="D1418" s="54">
        <f t="shared" si="45"/>
        <v>365</v>
      </c>
      <c r="E1418" s="55">
        <f>('Все выпуски'!$D$4*'Все выпуски'!$D$8)*((VLOOKUP(IF(C1418="Нет",VLOOKUP(A1418,Оп17_BYN→USD!$A$2:$C$19,3,0),VLOOKUP((A1418-1),Оп17_BYN→USD!$A$2:$C$19,3,0)),$B$2:$G$1505,5,0)-VLOOKUP(B1418,$B$2:$G$1505,5,0))/365+(VLOOKUP(IF(C1418="Нет",VLOOKUP(A1418,Оп17_BYN→USD!$A$2:$C$19,3,0),VLOOKUP((A1418-1),Оп17_BYN→USD!$A$2:$C$19,3,0)),$B$2:$G$1505,6,0)-VLOOKUP(B1418,$B$2:$G$1505,6,0))/366)</f>
        <v>0.2291507215956223</v>
      </c>
      <c r="F1418" s="54">
        <f>COUNTIF(D1419:$D$1505,365)</f>
        <v>87</v>
      </c>
      <c r="G1418" s="54">
        <f>COUNTIF(D1419:$D$1505,366)</f>
        <v>0</v>
      </c>
    </row>
    <row r="1419" spans="1:7" x14ac:dyDescent="0.25">
      <c r="A1419" s="54">
        <f>COUNTIF($C$3:C1419,"Да")</f>
        <v>16</v>
      </c>
      <c r="B1419" s="53">
        <f t="shared" si="44"/>
        <v>46520</v>
      </c>
      <c r="C1419" s="53" t="str">
        <f>IF(ISERROR(VLOOKUP(B1419,Оп17_BYN→USD!$C$3:$C$19,1,0)),"Нет","Да")</f>
        <v>Нет</v>
      </c>
      <c r="D1419" s="54">
        <f t="shared" si="45"/>
        <v>365</v>
      </c>
      <c r="E1419" s="55">
        <f>('Все выпуски'!$D$4*'Все выпуски'!$D$8)*((VLOOKUP(IF(C1419="Нет",VLOOKUP(A1419,Оп17_BYN→USD!$A$2:$C$19,3,0),VLOOKUP((A1419-1),Оп17_BYN→USD!$A$2:$C$19,3,0)),$B$2:$G$1505,5,0)-VLOOKUP(B1419,$B$2:$G$1505,5,0))/365+(VLOOKUP(IF(C1419="Нет",VLOOKUP(A1419,Оп17_BYN→USD!$A$2:$C$19,3,0),VLOOKUP((A1419-1),Оп17_BYN→USD!$A$2:$C$19,3,0)),$B$2:$G$1505,6,0)-VLOOKUP(B1419,$B$2:$G$1505,6,0))/366)</f>
        <v>0.27498086591474674</v>
      </c>
      <c r="F1419" s="54">
        <f>COUNTIF(D1420:$D$1505,365)</f>
        <v>86</v>
      </c>
      <c r="G1419" s="54">
        <f>COUNTIF(D1420:$D$1505,366)</f>
        <v>0</v>
      </c>
    </row>
    <row r="1420" spans="1:7" x14ac:dyDescent="0.25">
      <c r="A1420" s="54">
        <f>COUNTIF($C$3:C1420,"Да")</f>
        <v>16</v>
      </c>
      <c r="B1420" s="53">
        <f t="shared" si="44"/>
        <v>46521</v>
      </c>
      <c r="C1420" s="53" t="str">
        <f>IF(ISERROR(VLOOKUP(B1420,Оп17_BYN→USD!$C$3:$C$19,1,0)),"Нет","Да")</f>
        <v>Нет</v>
      </c>
      <c r="D1420" s="54">
        <f t="shared" si="45"/>
        <v>365</v>
      </c>
      <c r="E1420" s="55">
        <f>('Все выпуски'!$D$4*'Все выпуски'!$D$8)*((VLOOKUP(IF(C1420="Нет",VLOOKUP(A1420,Оп17_BYN→USD!$A$2:$C$19,3,0),VLOOKUP((A1420-1),Оп17_BYN→USD!$A$2:$C$19,3,0)),$B$2:$G$1505,5,0)-VLOOKUP(B1420,$B$2:$G$1505,5,0))/365+(VLOOKUP(IF(C1420="Нет",VLOOKUP(A1420,Оп17_BYN→USD!$A$2:$C$19,3,0),VLOOKUP((A1420-1),Оп17_BYN→USD!$A$2:$C$19,3,0)),$B$2:$G$1505,6,0)-VLOOKUP(B1420,$B$2:$G$1505,6,0))/366)</f>
        <v>0.32081101023387126</v>
      </c>
      <c r="F1420" s="54">
        <f>COUNTIF(D1421:$D$1505,365)</f>
        <v>85</v>
      </c>
      <c r="G1420" s="54">
        <f>COUNTIF(D1421:$D$1505,366)</f>
        <v>0</v>
      </c>
    </row>
    <row r="1421" spans="1:7" x14ac:dyDescent="0.25">
      <c r="A1421" s="54">
        <f>COUNTIF($C$3:C1421,"Да")</f>
        <v>16</v>
      </c>
      <c r="B1421" s="53">
        <f t="shared" ref="B1421:B1484" si="46">B1420+1</f>
        <v>46522</v>
      </c>
      <c r="C1421" s="53" t="str">
        <f>IF(ISERROR(VLOOKUP(B1421,Оп17_BYN→USD!$C$3:$C$19,1,0)),"Нет","Да")</f>
        <v>Нет</v>
      </c>
      <c r="D1421" s="54">
        <f t="shared" si="45"/>
        <v>365</v>
      </c>
      <c r="E1421" s="55">
        <f>('Все выпуски'!$D$4*'Все выпуски'!$D$8)*((VLOOKUP(IF(C1421="Нет",VLOOKUP(A1421,Оп17_BYN→USD!$A$2:$C$19,3,0),VLOOKUP((A1421-1),Оп17_BYN→USD!$A$2:$C$19,3,0)),$B$2:$G$1505,5,0)-VLOOKUP(B1421,$B$2:$G$1505,5,0))/365+(VLOOKUP(IF(C1421="Нет",VLOOKUP(A1421,Оп17_BYN→USD!$A$2:$C$19,3,0),VLOOKUP((A1421-1),Оп17_BYN→USD!$A$2:$C$19,3,0)),$B$2:$G$1505,6,0)-VLOOKUP(B1421,$B$2:$G$1505,6,0))/366)</f>
        <v>0.36664115455299573</v>
      </c>
      <c r="F1421" s="54">
        <f>COUNTIF(D1422:$D$1505,365)</f>
        <v>84</v>
      </c>
      <c r="G1421" s="54">
        <f>COUNTIF(D1422:$D$1505,366)</f>
        <v>0</v>
      </c>
    </row>
    <row r="1422" spans="1:7" x14ac:dyDescent="0.25">
      <c r="A1422" s="54">
        <f>COUNTIF($C$3:C1422,"Да")</f>
        <v>16</v>
      </c>
      <c r="B1422" s="53">
        <f t="shared" si="46"/>
        <v>46523</v>
      </c>
      <c r="C1422" s="53" t="str">
        <f>IF(ISERROR(VLOOKUP(B1422,Оп17_BYN→USD!$C$3:$C$19,1,0)),"Нет","Да")</f>
        <v>Нет</v>
      </c>
      <c r="D1422" s="54">
        <f t="shared" si="45"/>
        <v>365</v>
      </c>
      <c r="E1422" s="55">
        <f>('Все выпуски'!$D$4*'Все выпуски'!$D$8)*((VLOOKUP(IF(C1422="Нет",VLOOKUP(A1422,Оп17_BYN→USD!$A$2:$C$19,3,0),VLOOKUP((A1422-1),Оп17_BYN→USD!$A$2:$C$19,3,0)),$B$2:$G$1505,5,0)-VLOOKUP(B1422,$B$2:$G$1505,5,0))/365+(VLOOKUP(IF(C1422="Нет",VLOOKUP(A1422,Оп17_BYN→USD!$A$2:$C$19,3,0),VLOOKUP((A1422-1),Оп17_BYN→USD!$A$2:$C$19,3,0)),$B$2:$G$1505,6,0)-VLOOKUP(B1422,$B$2:$G$1505,6,0))/366)</f>
        <v>0.41247129887212014</v>
      </c>
      <c r="F1422" s="54">
        <f>COUNTIF(D1423:$D$1505,365)</f>
        <v>83</v>
      </c>
      <c r="G1422" s="54">
        <f>COUNTIF(D1423:$D$1505,366)</f>
        <v>0</v>
      </c>
    </row>
    <row r="1423" spans="1:7" x14ac:dyDescent="0.25">
      <c r="A1423" s="54">
        <f>COUNTIF($C$3:C1423,"Да")</f>
        <v>16</v>
      </c>
      <c r="B1423" s="53">
        <f t="shared" si="46"/>
        <v>46524</v>
      </c>
      <c r="C1423" s="53" t="str">
        <f>IF(ISERROR(VLOOKUP(B1423,Оп17_BYN→USD!$C$3:$C$19,1,0)),"Нет","Да")</f>
        <v>Нет</v>
      </c>
      <c r="D1423" s="54">
        <f t="shared" si="45"/>
        <v>365</v>
      </c>
      <c r="E1423" s="55">
        <f>('Все выпуски'!$D$4*'Все выпуски'!$D$8)*((VLOOKUP(IF(C1423="Нет",VLOOKUP(A1423,Оп17_BYN→USD!$A$2:$C$19,3,0),VLOOKUP((A1423-1),Оп17_BYN→USD!$A$2:$C$19,3,0)),$B$2:$G$1505,5,0)-VLOOKUP(B1423,$B$2:$G$1505,5,0))/365+(VLOOKUP(IF(C1423="Нет",VLOOKUP(A1423,Оп17_BYN→USD!$A$2:$C$19,3,0),VLOOKUP((A1423-1),Оп17_BYN→USD!$A$2:$C$19,3,0)),$B$2:$G$1505,6,0)-VLOOKUP(B1423,$B$2:$G$1505,6,0))/366)</f>
        <v>0.45830144319124461</v>
      </c>
      <c r="F1423" s="54">
        <f>COUNTIF(D1424:$D$1505,365)</f>
        <v>82</v>
      </c>
      <c r="G1423" s="54">
        <f>COUNTIF(D1424:$D$1505,366)</f>
        <v>0</v>
      </c>
    </row>
    <row r="1424" spans="1:7" x14ac:dyDescent="0.25">
      <c r="A1424" s="54">
        <f>COUNTIF($C$3:C1424,"Да")</f>
        <v>16</v>
      </c>
      <c r="B1424" s="53">
        <f t="shared" si="46"/>
        <v>46525</v>
      </c>
      <c r="C1424" s="53" t="str">
        <f>IF(ISERROR(VLOOKUP(B1424,Оп17_BYN→USD!$C$3:$C$19,1,0)),"Нет","Да")</f>
        <v>Нет</v>
      </c>
      <c r="D1424" s="54">
        <f t="shared" si="45"/>
        <v>365</v>
      </c>
      <c r="E1424" s="55">
        <f>('Все выпуски'!$D$4*'Все выпуски'!$D$8)*((VLOOKUP(IF(C1424="Нет",VLOOKUP(A1424,Оп17_BYN→USD!$A$2:$C$19,3,0),VLOOKUP((A1424-1),Оп17_BYN→USD!$A$2:$C$19,3,0)),$B$2:$G$1505,5,0)-VLOOKUP(B1424,$B$2:$G$1505,5,0))/365+(VLOOKUP(IF(C1424="Нет",VLOOKUP(A1424,Оп17_BYN→USD!$A$2:$C$19,3,0),VLOOKUP((A1424-1),Оп17_BYN→USD!$A$2:$C$19,3,0)),$B$2:$G$1505,6,0)-VLOOKUP(B1424,$B$2:$G$1505,6,0))/366)</f>
        <v>0.50413158751036913</v>
      </c>
      <c r="F1424" s="54">
        <f>COUNTIF(D1425:$D$1505,365)</f>
        <v>81</v>
      </c>
      <c r="G1424" s="54">
        <f>COUNTIF(D1425:$D$1505,366)</f>
        <v>0</v>
      </c>
    </row>
    <row r="1425" spans="1:7" x14ac:dyDescent="0.25">
      <c r="A1425" s="54">
        <f>COUNTIF($C$3:C1425,"Да")</f>
        <v>16</v>
      </c>
      <c r="B1425" s="53">
        <f t="shared" si="46"/>
        <v>46526</v>
      </c>
      <c r="C1425" s="53" t="str">
        <f>IF(ISERROR(VLOOKUP(B1425,Оп17_BYN→USD!$C$3:$C$19,1,0)),"Нет","Да")</f>
        <v>Нет</v>
      </c>
      <c r="D1425" s="54">
        <f t="shared" si="45"/>
        <v>365</v>
      </c>
      <c r="E1425" s="55">
        <f>('Все выпуски'!$D$4*'Все выпуски'!$D$8)*((VLOOKUP(IF(C1425="Нет",VLOOKUP(A1425,Оп17_BYN→USD!$A$2:$C$19,3,0),VLOOKUP((A1425-1),Оп17_BYN→USD!$A$2:$C$19,3,0)),$B$2:$G$1505,5,0)-VLOOKUP(B1425,$B$2:$G$1505,5,0))/365+(VLOOKUP(IF(C1425="Нет",VLOOKUP(A1425,Оп17_BYN→USD!$A$2:$C$19,3,0),VLOOKUP((A1425-1),Оп17_BYN→USD!$A$2:$C$19,3,0)),$B$2:$G$1505,6,0)-VLOOKUP(B1425,$B$2:$G$1505,6,0))/366)</f>
        <v>0.54996173182949348</v>
      </c>
      <c r="F1425" s="54">
        <f>COUNTIF(D1426:$D$1505,365)</f>
        <v>80</v>
      </c>
      <c r="G1425" s="54">
        <f>COUNTIF(D1426:$D$1505,366)</f>
        <v>0</v>
      </c>
    </row>
    <row r="1426" spans="1:7" x14ac:dyDescent="0.25">
      <c r="A1426" s="54">
        <f>COUNTIF($C$3:C1426,"Да")</f>
        <v>16</v>
      </c>
      <c r="B1426" s="53">
        <f t="shared" si="46"/>
        <v>46527</v>
      </c>
      <c r="C1426" s="53" t="str">
        <f>IF(ISERROR(VLOOKUP(B1426,Оп17_BYN→USD!$C$3:$C$19,1,0)),"Нет","Да")</f>
        <v>Нет</v>
      </c>
      <c r="D1426" s="54">
        <f t="shared" si="45"/>
        <v>365</v>
      </c>
      <c r="E1426" s="55">
        <f>('Все выпуски'!$D$4*'Все выпуски'!$D$8)*((VLOOKUP(IF(C1426="Нет",VLOOKUP(A1426,Оп17_BYN→USD!$A$2:$C$19,3,0),VLOOKUP((A1426-1),Оп17_BYN→USD!$A$2:$C$19,3,0)),$B$2:$G$1505,5,0)-VLOOKUP(B1426,$B$2:$G$1505,5,0))/365+(VLOOKUP(IF(C1426="Нет",VLOOKUP(A1426,Оп17_BYN→USD!$A$2:$C$19,3,0),VLOOKUP((A1426-1),Оп17_BYN→USD!$A$2:$C$19,3,0)),$B$2:$G$1505,6,0)-VLOOKUP(B1426,$B$2:$G$1505,6,0))/366)</f>
        <v>0.59579187614861806</v>
      </c>
      <c r="F1426" s="54">
        <f>COUNTIF(D1427:$D$1505,365)</f>
        <v>79</v>
      </c>
      <c r="G1426" s="54">
        <f>COUNTIF(D1427:$D$1505,366)</f>
        <v>0</v>
      </c>
    </row>
    <row r="1427" spans="1:7" x14ac:dyDescent="0.25">
      <c r="A1427" s="54">
        <f>COUNTIF($C$3:C1427,"Да")</f>
        <v>16</v>
      </c>
      <c r="B1427" s="53">
        <f t="shared" si="46"/>
        <v>46528</v>
      </c>
      <c r="C1427" s="53" t="str">
        <f>IF(ISERROR(VLOOKUP(B1427,Оп17_BYN→USD!$C$3:$C$19,1,0)),"Нет","Да")</f>
        <v>Нет</v>
      </c>
      <c r="D1427" s="54">
        <f t="shared" si="45"/>
        <v>365</v>
      </c>
      <c r="E1427" s="55">
        <f>('Все выпуски'!$D$4*'Все выпуски'!$D$8)*((VLOOKUP(IF(C1427="Нет",VLOOKUP(A1427,Оп17_BYN→USD!$A$2:$C$19,3,0),VLOOKUP((A1427-1),Оп17_BYN→USD!$A$2:$C$19,3,0)),$B$2:$G$1505,5,0)-VLOOKUP(B1427,$B$2:$G$1505,5,0))/365+(VLOOKUP(IF(C1427="Нет",VLOOKUP(A1427,Оп17_BYN→USD!$A$2:$C$19,3,0),VLOOKUP((A1427-1),Оп17_BYN→USD!$A$2:$C$19,3,0)),$B$2:$G$1505,6,0)-VLOOKUP(B1427,$B$2:$G$1505,6,0))/366)</f>
        <v>0.64162202046774253</v>
      </c>
      <c r="F1427" s="54">
        <f>COUNTIF(D1428:$D$1505,365)</f>
        <v>78</v>
      </c>
      <c r="G1427" s="54">
        <f>COUNTIF(D1428:$D$1505,366)</f>
        <v>0</v>
      </c>
    </row>
    <row r="1428" spans="1:7" x14ac:dyDescent="0.25">
      <c r="A1428" s="54">
        <f>COUNTIF($C$3:C1428,"Да")</f>
        <v>16</v>
      </c>
      <c r="B1428" s="53">
        <f t="shared" si="46"/>
        <v>46529</v>
      </c>
      <c r="C1428" s="53" t="str">
        <f>IF(ISERROR(VLOOKUP(B1428,Оп17_BYN→USD!$C$3:$C$19,1,0)),"Нет","Да")</f>
        <v>Нет</v>
      </c>
      <c r="D1428" s="54">
        <f t="shared" si="45"/>
        <v>365</v>
      </c>
      <c r="E1428" s="55">
        <f>('Все выпуски'!$D$4*'Все выпуски'!$D$8)*((VLOOKUP(IF(C1428="Нет",VLOOKUP(A1428,Оп17_BYN→USD!$A$2:$C$19,3,0),VLOOKUP((A1428-1),Оп17_BYN→USD!$A$2:$C$19,3,0)),$B$2:$G$1505,5,0)-VLOOKUP(B1428,$B$2:$G$1505,5,0))/365+(VLOOKUP(IF(C1428="Нет",VLOOKUP(A1428,Оп17_BYN→USD!$A$2:$C$19,3,0),VLOOKUP((A1428-1),Оп17_BYN→USD!$A$2:$C$19,3,0)),$B$2:$G$1505,6,0)-VLOOKUP(B1428,$B$2:$G$1505,6,0))/366)</f>
        <v>0.68745216478686688</v>
      </c>
      <c r="F1428" s="54">
        <f>COUNTIF(D1429:$D$1505,365)</f>
        <v>77</v>
      </c>
      <c r="G1428" s="54">
        <f>COUNTIF(D1429:$D$1505,366)</f>
        <v>0</v>
      </c>
    </row>
    <row r="1429" spans="1:7" x14ac:dyDescent="0.25">
      <c r="A1429" s="54">
        <f>COUNTIF($C$3:C1429,"Да")</f>
        <v>16</v>
      </c>
      <c r="B1429" s="53">
        <f t="shared" si="46"/>
        <v>46530</v>
      </c>
      <c r="C1429" s="53" t="str">
        <f>IF(ISERROR(VLOOKUP(B1429,Оп17_BYN→USD!$C$3:$C$19,1,0)),"Нет","Да")</f>
        <v>Нет</v>
      </c>
      <c r="D1429" s="54">
        <f t="shared" si="45"/>
        <v>365</v>
      </c>
      <c r="E1429" s="55">
        <f>('Все выпуски'!$D$4*'Все выпуски'!$D$8)*((VLOOKUP(IF(C1429="Нет",VLOOKUP(A1429,Оп17_BYN→USD!$A$2:$C$19,3,0),VLOOKUP((A1429-1),Оп17_BYN→USD!$A$2:$C$19,3,0)),$B$2:$G$1505,5,0)-VLOOKUP(B1429,$B$2:$G$1505,5,0))/365+(VLOOKUP(IF(C1429="Нет",VLOOKUP(A1429,Оп17_BYN→USD!$A$2:$C$19,3,0),VLOOKUP((A1429-1),Оп17_BYN→USD!$A$2:$C$19,3,0)),$B$2:$G$1505,6,0)-VLOOKUP(B1429,$B$2:$G$1505,6,0))/366)</f>
        <v>0.73328230910599146</v>
      </c>
      <c r="F1429" s="54">
        <f>COUNTIF(D1430:$D$1505,365)</f>
        <v>76</v>
      </c>
      <c r="G1429" s="54">
        <f>COUNTIF(D1430:$D$1505,366)</f>
        <v>0</v>
      </c>
    </row>
    <row r="1430" spans="1:7" x14ac:dyDescent="0.25">
      <c r="A1430" s="54">
        <f>COUNTIF($C$3:C1430,"Да")</f>
        <v>16</v>
      </c>
      <c r="B1430" s="53">
        <f t="shared" si="46"/>
        <v>46531</v>
      </c>
      <c r="C1430" s="53" t="str">
        <f>IF(ISERROR(VLOOKUP(B1430,Оп17_BYN→USD!$C$3:$C$19,1,0)),"Нет","Да")</f>
        <v>Нет</v>
      </c>
      <c r="D1430" s="54">
        <f t="shared" si="45"/>
        <v>365</v>
      </c>
      <c r="E1430" s="55">
        <f>('Все выпуски'!$D$4*'Все выпуски'!$D$8)*((VLOOKUP(IF(C1430="Нет",VLOOKUP(A1430,Оп17_BYN→USD!$A$2:$C$19,3,0),VLOOKUP((A1430-1),Оп17_BYN→USD!$A$2:$C$19,3,0)),$B$2:$G$1505,5,0)-VLOOKUP(B1430,$B$2:$G$1505,5,0))/365+(VLOOKUP(IF(C1430="Нет",VLOOKUP(A1430,Оп17_BYN→USD!$A$2:$C$19,3,0),VLOOKUP((A1430-1),Оп17_BYN→USD!$A$2:$C$19,3,0)),$B$2:$G$1505,6,0)-VLOOKUP(B1430,$B$2:$G$1505,6,0))/366)</f>
        <v>0.77911245342511593</v>
      </c>
      <c r="F1430" s="54">
        <f>COUNTIF(D1431:$D$1505,365)</f>
        <v>75</v>
      </c>
      <c r="G1430" s="54">
        <f>COUNTIF(D1431:$D$1505,366)</f>
        <v>0</v>
      </c>
    </row>
    <row r="1431" spans="1:7" x14ac:dyDescent="0.25">
      <c r="A1431" s="54">
        <f>COUNTIF($C$3:C1431,"Да")</f>
        <v>16</v>
      </c>
      <c r="B1431" s="53">
        <f t="shared" si="46"/>
        <v>46532</v>
      </c>
      <c r="C1431" s="53" t="str">
        <f>IF(ISERROR(VLOOKUP(B1431,Оп17_BYN→USD!$C$3:$C$19,1,0)),"Нет","Да")</f>
        <v>Нет</v>
      </c>
      <c r="D1431" s="54">
        <f t="shared" si="45"/>
        <v>365</v>
      </c>
      <c r="E1431" s="55">
        <f>('Все выпуски'!$D$4*'Все выпуски'!$D$8)*((VLOOKUP(IF(C1431="Нет",VLOOKUP(A1431,Оп17_BYN→USD!$A$2:$C$19,3,0),VLOOKUP((A1431-1),Оп17_BYN→USD!$A$2:$C$19,3,0)),$B$2:$G$1505,5,0)-VLOOKUP(B1431,$B$2:$G$1505,5,0))/365+(VLOOKUP(IF(C1431="Нет",VLOOKUP(A1431,Оп17_BYN→USD!$A$2:$C$19,3,0),VLOOKUP((A1431-1),Оп17_BYN→USD!$A$2:$C$19,3,0)),$B$2:$G$1505,6,0)-VLOOKUP(B1431,$B$2:$G$1505,6,0))/366)</f>
        <v>0.82494259774424028</v>
      </c>
      <c r="F1431" s="54">
        <f>COUNTIF(D1432:$D$1505,365)</f>
        <v>74</v>
      </c>
      <c r="G1431" s="54">
        <f>COUNTIF(D1432:$D$1505,366)</f>
        <v>0</v>
      </c>
    </row>
    <row r="1432" spans="1:7" x14ac:dyDescent="0.25">
      <c r="A1432" s="54">
        <f>COUNTIF($C$3:C1432,"Да")</f>
        <v>16</v>
      </c>
      <c r="B1432" s="53">
        <f t="shared" si="46"/>
        <v>46533</v>
      </c>
      <c r="C1432" s="53" t="str">
        <f>IF(ISERROR(VLOOKUP(B1432,Оп17_BYN→USD!$C$3:$C$19,1,0)),"Нет","Да")</f>
        <v>Нет</v>
      </c>
      <c r="D1432" s="54">
        <f t="shared" si="45"/>
        <v>365</v>
      </c>
      <c r="E1432" s="55">
        <f>('Все выпуски'!$D$4*'Все выпуски'!$D$8)*((VLOOKUP(IF(C1432="Нет",VLOOKUP(A1432,Оп17_BYN→USD!$A$2:$C$19,3,0),VLOOKUP((A1432-1),Оп17_BYN→USD!$A$2:$C$19,3,0)),$B$2:$G$1505,5,0)-VLOOKUP(B1432,$B$2:$G$1505,5,0))/365+(VLOOKUP(IF(C1432="Нет",VLOOKUP(A1432,Оп17_BYN→USD!$A$2:$C$19,3,0),VLOOKUP((A1432-1),Оп17_BYN→USD!$A$2:$C$19,3,0)),$B$2:$G$1505,6,0)-VLOOKUP(B1432,$B$2:$G$1505,6,0))/366)</f>
        <v>0.87077274206336486</v>
      </c>
      <c r="F1432" s="54">
        <f>COUNTIF(D1433:$D$1505,365)</f>
        <v>73</v>
      </c>
      <c r="G1432" s="54">
        <f>COUNTIF(D1433:$D$1505,366)</f>
        <v>0</v>
      </c>
    </row>
    <row r="1433" spans="1:7" x14ac:dyDescent="0.25">
      <c r="A1433" s="54">
        <f>COUNTIF($C$3:C1433,"Да")</f>
        <v>16</v>
      </c>
      <c r="B1433" s="53">
        <f t="shared" si="46"/>
        <v>46534</v>
      </c>
      <c r="C1433" s="53" t="str">
        <f>IF(ISERROR(VLOOKUP(B1433,Оп17_BYN→USD!$C$3:$C$19,1,0)),"Нет","Да")</f>
        <v>Нет</v>
      </c>
      <c r="D1433" s="54">
        <f t="shared" si="45"/>
        <v>365</v>
      </c>
      <c r="E1433" s="55">
        <f>('Все выпуски'!$D$4*'Все выпуски'!$D$8)*((VLOOKUP(IF(C1433="Нет",VLOOKUP(A1433,Оп17_BYN→USD!$A$2:$C$19,3,0),VLOOKUP((A1433-1),Оп17_BYN→USD!$A$2:$C$19,3,0)),$B$2:$G$1505,5,0)-VLOOKUP(B1433,$B$2:$G$1505,5,0))/365+(VLOOKUP(IF(C1433="Нет",VLOOKUP(A1433,Оп17_BYN→USD!$A$2:$C$19,3,0),VLOOKUP((A1433-1),Оп17_BYN→USD!$A$2:$C$19,3,0)),$B$2:$G$1505,6,0)-VLOOKUP(B1433,$B$2:$G$1505,6,0))/366)</f>
        <v>0.91660288638248921</v>
      </c>
      <c r="F1433" s="54">
        <f>COUNTIF(D1434:$D$1505,365)</f>
        <v>72</v>
      </c>
      <c r="G1433" s="54">
        <f>COUNTIF(D1434:$D$1505,366)</f>
        <v>0</v>
      </c>
    </row>
    <row r="1434" spans="1:7" x14ac:dyDescent="0.25">
      <c r="A1434" s="54">
        <f>COUNTIF($C$3:C1434,"Да")</f>
        <v>16</v>
      </c>
      <c r="B1434" s="53">
        <f t="shared" si="46"/>
        <v>46535</v>
      </c>
      <c r="C1434" s="53" t="str">
        <f>IF(ISERROR(VLOOKUP(B1434,Оп17_BYN→USD!$C$3:$C$19,1,0)),"Нет","Да")</f>
        <v>Нет</v>
      </c>
      <c r="D1434" s="54">
        <f t="shared" si="45"/>
        <v>365</v>
      </c>
      <c r="E1434" s="55">
        <f>('Все выпуски'!$D$4*'Все выпуски'!$D$8)*((VLOOKUP(IF(C1434="Нет",VLOOKUP(A1434,Оп17_BYN→USD!$A$2:$C$19,3,0),VLOOKUP((A1434-1),Оп17_BYN→USD!$A$2:$C$19,3,0)),$B$2:$G$1505,5,0)-VLOOKUP(B1434,$B$2:$G$1505,5,0))/365+(VLOOKUP(IF(C1434="Нет",VLOOKUP(A1434,Оп17_BYN→USD!$A$2:$C$19,3,0),VLOOKUP((A1434-1),Оп17_BYN→USD!$A$2:$C$19,3,0)),$B$2:$G$1505,6,0)-VLOOKUP(B1434,$B$2:$G$1505,6,0))/366)</f>
        <v>0.96243303070161368</v>
      </c>
      <c r="F1434" s="54">
        <f>COUNTIF(D1435:$D$1505,365)</f>
        <v>71</v>
      </c>
      <c r="G1434" s="54">
        <f>COUNTIF(D1435:$D$1505,366)</f>
        <v>0</v>
      </c>
    </row>
    <row r="1435" spans="1:7" x14ac:dyDescent="0.25">
      <c r="A1435" s="54">
        <f>COUNTIF($C$3:C1435,"Да")</f>
        <v>16</v>
      </c>
      <c r="B1435" s="53">
        <f t="shared" si="46"/>
        <v>46536</v>
      </c>
      <c r="C1435" s="53" t="str">
        <f>IF(ISERROR(VLOOKUP(B1435,Оп17_BYN→USD!$C$3:$C$19,1,0)),"Нет","Да")</f>
        <v>Нет</v>
      </c>
      <c r="D1435" s="54">
        <f t="shared" si="45"/>
        <v>365</v>
      </c>
      <c r="E1435" s="55">
        <f>('Все выпуски'!$D$4*'Все выпуски'!$D$8)*((VLOOKUP(IF(C1435="Нет",VLOOKUP(A1435,Оп17_BYN→USD!$A$2:$C$19,3,0),VLOOKUP((A1435-1),Оп17_BYN→USD!$A$2:$C$19,3,0)),$B$2:$G$1505,5,0)-VLOOKUP(B1435,$B$2:$G$1505,5,0))/365+(VLOOKUP(IF(C1435="Нет",VLOOKUP(A1435,Оп17_BYN→USD!$A$2:$C$19,3,0),VLOOKUP((A1435-1),Оп17_BYN→USD!$A$2:$C$19,3,0)),$B$2:$G$1505,6,0)-VLOOKUP(B1435,$B$2:$G$1505,6,0))/366)</f>
        <v>1.0082631750207383</v>
      </c>
      <c r="F1435" s="54">
        <f>COUNTIF(D1436:$D$1505,365)</f>
        <v>70</v>
      </c>
      <c r="G1435" s="54">
        <f>COUNTIF(D1436:$D$1505,366)</f>
        <v>0</v>
      </c>
    </row>
    <row r="1436" spans="1:7" x14ac:dyDescent="0.25">
      <c r="A1436" s="54">
        <f>COUNTIF($C$3:C1436,"Да")</f>
        <v>16</v>
      </c>
      <c r="B1436" s="53">
        <f t="shared" si="46"/>
        <v>46537</v>
      </c>
      <c r="C1436" s="53" t="str">
        <f>IF(ISERROR(VLOOKUP(B1436,Оп17_BYN→USD!$C$3:$C$19,1,0)),"Нет","Да")</f>
        <v>Нет</v>
      </c>
      <c r="D1436" s="54">
        <f t="shared" si="45"/>
        <v>365</v>
      </c>
      <c r="E1436" s="55">
        <f>('Все выпуски'!$D$4*'Все выпуски'!$D$8)*((VLOOKUP(IF(C1436="Нет",VLOOKUP(A1436,Оп17_BYN→USD!$A$2:$C$19,3,0),VLOOKUP((A1436-1),Оп17_BYN→USD!$A$2:$C$19,3,0)),$B$2:$G$1505,5,0)-VLOOKUP(B1436,$B$2:$G$1505,5,0))/365+(VLOOKUP(IF(C1436="Нет",VLOOKUP(A1436,Оп17_BYN→USD!$A$2:$C$19,3,0),VLOOKUP((A1436-1),Оп17_BYN→USD!$A$2:$C$19,3,0)),$B$2:$G$1505,6,0)-VLOOKUP(B1436,$B$2:$G$1505,6,0))/366)</f>
        <v>1.0540933193398627</v>
      </c>
      <c r="F1436" s="54">
        <f>COUNTIF(D1437:$D$1505,365)</f>
        <v>69</v>
      </c>
      <c r="G1436" s="54">
        <f>COUNTIF(D1437:$D$1505,366)</f>
        <v>0</v>
      </c>
    </row>
    <row r="1437" spans="1:7" x14ac:dyDescent="0.25">
      <c r="A1437" s="54">
        <f>COUNTIF($C$3:C1437,"Да")</f>
        <v>16</v>
      </c>
      <c r="B1437" s="53">
        <f t="shared" si="46"/>
        <v>46538</v>
      </c>
      <c r="C1437" s="53" t="str">
        <f>IF(ISERROR(VLOOKUP(B1437,Оп17_BYN→USD!$C$3:$C$19,1,0)),"Нет","Да")</f>
        <v>Нет</v>
      </c>
      <c r="D1437" s="54">
        <f t="shared" si="45"/>
        <v>365</v>
      </c>
      <c r="E1437" s="55">
        <f>('Все выпуски'!$D$4*'Все выпуски'!$D$8)*((VLOOKUP(IF(C1437="Нет",VLOOKUP(A1437,Оп17_BYN→USD!$A$2:$C$19,3,0),VLOOKUP((A1437-1),Оп17_BYN→USD!$A$2:$C$19,3,0)),$B$2:$G$1505,5,0)-VLOOKUP(B1437,$B$2:$G$1505,5,0))/365+(VLOOKUP(IF(C1437="Нет",VLOOKUP(A1437,Оп17_BYN→USD!$A$2:$C$19,3,0),VLOOKUP((A1437-1),Оп17_BYN→USD!$A$2:$C$19,3,0)),$B$2:$G$1505,6,0)-VLOOKUP(B1437,$B$2:$G$1505,6,0))/366)</f>
        <v>1.099923463658987</v>
      </c>
      <c r="F1437" s="54">
        <f>COUNTIF(D1438:$D$1505,365)</f>
        <v>68</v>
      </c>
      <c r="G1437" s="54">
        <f>COUNTIF(D1438:$D$1505,366)</f>
        <v>0</v>
      </c>
    </row>
    <row r="1438" spans="1:7" x14ac:dyDescent="0.25">
      <c r="A1438" s="54">
        <f>COUNTIF($C$3:C1438,"Да")</f>
        <v>16</v>
      </c>
      <c r="B1438" s="53">
        <f t="shared" si="46"/>
        <v>46539</v>
      </c>
      <c r="C1438" s="53" t="str">
        <f>IF(ISERROR(VLOOKUP(B1438,Оп17_BYN→USD!$C$3:$C$19,1,0)),"Нет","Да")</f>
        <v>Нет</v>
      </c>
      <c r="D1438" s="54">
        <f t="shared" si="45"/>
        <v>365</v>
      </c>
      <c r="E1438" s="55">
        <f>('Все выпуски'!$D$4*'Все выпуски'!$D$8)*((VLOOKUP(IF(C1438="Нет",VLOOKUP(A1438,Оп17_BYN→USD!$A$2:$C$19,3,0),VLOOKUP((A1438-1),Оп17_BYN→USD!$A$2:$C$19,3,0)),$B$2:$G$1505,5,0)-VLOOKUP(B1438,$B$2:$G$1505,5,0))/365+(VLOOKUP(IF(C1438="Нет",VLOOKUP(A1438,Оп17_BYN→USD!$A$2:$C$19,3,0),VLOOKUP((A1438-1),Оп17_BYN→USD!$A$2:$C$19,3,0)),$B$2:$G$1505,6,0)-VLOOKUP(B1438,$B$2:$G$1505,6,0))/366)</f>
        <v>1.1457536079781114</v>
      </c>
      <c r="F1438" s="54">
        <f>COUNTIF(D1439:$D$1505,365)</f>
        <v>67</v>
      </c>
      <c r="G1438" s="54">
        <f>COUNTIF(D1439:$D$1505,366)</f>
        <v>0</v>
      </c>
    </row>
    <row r="1439" spans="1:7" x14ac:dyDescent="0.25">
      <c r="A1439" s="54">
        <f>COUNTIF($C$3:C1439,"Да")</f>
        <v>16</v>
      </c>
      <c r="B1439" s="53">
        <f t="shared" si="46"/>
        <v>46540</v>
      </c>
      <c r="C1439" s="53" t="str">
        <f>IF(ISERROR(VLOOKUP(B1439,Оп17_BYN→USD!$C$3:$C$19,1,0)),"Нет","Да")</f>
        <v>Нет</v>
      </c>
      <c r="D1439" s="54">
        <f t="shared" si="45"/>
        <v>365</v>
      </c>
      <c r="E1439" s="55">
        <f>('Все выпуски'!$D$4*'Все выпуски'!$D$8)*((VLOOKUP(IF(C1439="Нет",VLOOKUP(A1439,Оп17_BYN→USD!$A$2:$C$19,3,0),VLOOKUP((A1439-1),Оп17_BYN→USD!$A$2:$C$19,3,0)),$B$2:$G$1505,5,0)-VLOOKUP(B1439,$B$2:$G$1505,5,0))/365+(VLOOKUP(IF(C1439="Нет",VLOOKUP(A1439,Оп17_BYN→USD!$A$2:$C$19,3,0),VLOOKUP((A1439-1),Оп17_BYN→USD!$A$2:$C$19,3,0)),$B$2:$G$1505,6,0)-VLOOKUP(B1439,$B$2:$G$1505,6,0))/366)</f>
        <v>1.1915837522972361</v>
      </c>
      <c r="F1439" s="54">
        <f>COUNTIF(D1440:$D$1505,365)</f>
        <v>66</v>
      </c>
      <c r="G1439" s="54">
        <f>COUNTIF(D1440:$D$1505,366)</f>
        <v>0</v>
      </c>
    </row>
    <row r="1440" spans="1:7" x14ac:dyDescent="0.25">
      <c r="A1440" s="54">
        <f>COUNTIF($C$3:C1440,"Да")</f>
        <v>16</v>
      </c>
      <c r="B1440" s="53">
        <f t="shared" si="46"/>
        <v>46541</v>
      </c>
      <c r="C1440" s="53" t="str">
        <f>IF(ISERROR(VLOOKUP(B1440,Оп17_BYN→USD!$C$3:$C$19,1,0)),"Нет","Да")</f>
        <v>Нет</v>
      </c>
      <c r="D1440" s="54">
        <f t="shared" si="45"/>
        <v>365</v>
      </c>
      <c r="E1440" s="55">
        <f>('Все выпуски'!$D$4*'Все выпуски'!$D$8)*((VLOOKUP(IF(C1440="Нет",VLOOKUP(A1440,Оп17_BYN→USD!$A$2:$C$19,3,0),VLOOKUP((A1440-1),Оп17_BYN→USD!$A$2:$C$19,3,0)),$B$2:$G$1505,5,0)-VLOOKUP(B1440,$B$2:$G$1505,5,0))/365+(VLOOKUP(IF(C1440="Нет",VLOOKUP(A1440,Оп17_BYN→USD!$A$2:$C$19,3,0),VLOOKUP((A1440-1),Оп17_BYN→USD!$A$2:$C$19,3,0)),$B$2:$G$1505,6,0)-VLOOKUP(B1440,$B$2:$G$1505,6,0))/366)</f>
        <v>1.2374138966163606</v>
      </c>
      <c r="F1440" s="54">
        <f>COUNTIF(D1441:$D$1505,365)</f>
        <v>65</v>
      </c>
      <c r="G1440" s="54">
        <f>COUNTIF(D1441:$D$1505,366)</f>
        <v>0</v>
      </c>
    </row>
    <row r="1441" spans="1:7" x14ac:dyDescent="0.25">
      <c r="A1441" s="54">
        <f>COUNTIF($C$3:C1441,"Да")</f>
        <v>16</v>
      </c>
      <c r="B1441" s="53">
        <f t="shared" si="46"/>
        <v>46542</v>
      </c>
      <c r="C1441" s="53" t="str">
        <f>IF(ISERROR(VLOOKUP(B1441,Оп17_BYN→USD!$C$3:$C$19,1,0)),"Нет","Да")</f>
        <v>Нет</v>
      </c>
      <c r="D1441" s="54">
        <f t="shared" si="45"/>
        <v>365</v>
      </c>
      <c r="E1441" s="55">
        <f>('Все выпуски'!$D$4*'Все выпуски'!$D$8)*((VLOOKUP(IF(C1441="Нет",VLOOKUP(A1441,Оп17_BYN→USD!$A$2:$C$19,3,0),VLOOKUP((A1441-1),Оп17_BYN→USD!$A$2:$C$19,3,0)),$B$2:$G$1505,5,0)-VLOOKUP(B1441,$B$2:$G$1505,5,0))/365+(VLOOKUP(IF(C1441="Нет",VLOOKUP(A1441,Оп17_BYN→USD!$A$2:$C$19,3,0),VLOOKUP((A1441-1),Оп17_BYN→USD!$A$2:$C$19,3,0)),$B$2:$G$1505,6,0)-VLOOKUP(B1441,$B$2:$G$1505,6,0))/366)</f>
        <v>1.2832440409354851</v>
      </c>
      <c r="F1441" s="54">
        <f>COUNTIF(D1442:$D$1505,365)</f>
        <v>64</v>
      </c>
      <c r="G1441" s="54">
        <f>COUNTIF(D1442:$D$1505,366)</f>
        <v>0</v>
      </c>
    </row>
    <row r="1442" spans="1:7" x14ac:dyDescent="0.25">
      <c r="A1442" s="54">
        <f>COUNTIF($C$3:C1442,"Да")</f>
        <v>16</v>
      </c>
      <c r="B1442" s="53">
        <f t="shared" si="46"/>
        <v>46543</v>
      </c>
      <c r="C1442" s="53" t="str">
        <f>IF(ISERROR(VLOOKUP(B1442,Оп17_BYN→USD!$C$3:$C$19,1,0)),"Нет","Да")</f>
        <v>Нет</v>
      </c>
      <c r="D1442" s="54">
        <f t="shared" si="45"/>
        <v>365</v>
      </c>
      <c r="E1442" s="55">
        <f>('Все выпуски'!$D$4*'Все выпуски'!$D$8)*((VLOOKUP(IF(C1442="Нет",VLOOKUP(A1442,Оп17_BYN→USD!$A$2:$C$19,3,0),VLOOKUP((A1442-1),Оп17_BYN→USD!$A$2:$C$19,3,0)),$B$2:$G$1505,5,0)-VLOOKUP(B1442,$B$2:$G$1505,5,0))/365+(VLOOKUP(IF(C1442="Нет",VLOOKUP(A1442,Оп17_BYN→USD!$A$2:$C$19,3,0),VLOOKUP((A1442-1),Оп17_BYN→USD!$A$2:$C$19,3,0)),$B$2:$G$1505,6,0)-VLOOKUP(B1442,$B$2:$G$1505,6,0))/366)</f>
        <v>1.3290741852546095</v>
      </c>
      <c r="F1442" s="54">
        <f>COUNTIF(D1443:$D$1505,365)</f>
        <v>63</v>
      </c>
      <c r="G1442" s="54">
        <f>COUNTIF(D1443:$D$1505,366)</f>
        <v>0</v>
      </c>
    </row>
    <row r="1443" spans="1:7" x14ac:dyDescent="0.25">
      <c r="A1443" s="54">
        <f>COUNTIF($C$3:C1443,"Да")</f>
        <v>16</v>
      </c>
      <c r="B1443" s="53">
        <f t="shared" si="46"/>
        <v>46544</v>
      </c>
      <c r="C1443" s="53" t="str">
        <f>IF(ISERROR(VLOOKUP(B1443,Оп17_BYN→USD!$C$3:$C$19,1,0)),"Нет","Да")</f>
        <v>Нет</v>
      </c>
      <c r="D1443" s="54">
        <f t="shared" si="45"/>
        <v>365</v>
      </c>
      <c r="E1443" s="55">
        <f>('Все выпуски'!$D$4*'Все выпуски'!$D$8)*((VLOOKUP(IF(C1443="Нет",VLOOKUP(A1443,Оп17_BYN→USD!$A$2:$C$19,3,0),VLOOKUP((A1443-1),Оп17_BYN→USD!$A$2:$C$19,3,0)),$B$2:$G$1505,5,0)-VLOOKUP(B1443,$B$2:$G$1505,5,0))/365+(VLOOKUP(IF(C1443="Нет",VLOOKUP(A1443,Оп17_BYN→USD!$A$2:$C$19,3,0),VLOOKUP((A1443-1),Оп17_BYN→USD!$A$2:$C$19,3,0)),$B$2:$G$1505,6,0)-VLOOKUP(B1443,$B$2:$G$1505,6,0))/366)</f>
        <v>1.3749043295737338</v>
      </c>
      <c r="F1443" s="54">
        <f>COUNTIF(D1444:$D$1505,365)</f>
        <v>62</v>
      </c>
      <c r="G1443" s="54">
        <f>COUNTIF(D1444:$D$1505,366)</f>
        <v>0</v>
      </c>
    </row>
    <row r="1444" spans="1:7" x14ac:dyDescent="0.25">
      <c r="A1444" s="54">
        <f>COUNTIF($C$3:C1444,"Да")</f>
        <v>16</v>
      </c>
      <c r="B1444" s="53">
        <f t="shared" si="46"/>
        <v>46545</v>
      </c>
      <c r="C1444" s="53" t="str">
        <f>IF(ISERROR(VLOOKUP(B1444,Оп17_BYN→USD!$C$3:$C$19,1,0)),"Нет","Да")</f>
        <v>Нет</v>
      </c>
      <c r="D1444" s="54">
        <f t="shared" si="45"/>
        <v>365</v>
      </c>
      <c r="E1444" s="55">
        <f>('Все выпуски'!$D$4*'Все выпуски'!$D$8)*((VLOOKUP(IF(C1444="Нет",VLOOKUP(A1444,Оп17_BYN→USD!$A$2:$C$19,3,0),VLOOKUP((A1444-1),Оп17_BYN→USD!$A$2:$C$19,3,0)),$B$2:$G$1505,5,0)-VLOOKUP(B1444,$B$2:$G$1505,5,0))/365+(VLOOKUP(IF(C1444="Нет",VLOOKUP(A1444,Оп17_BYN→USD!$A$2:$C$19,3,0),VLOOKUP((A1444-1),Оп17_BYN→USD!$A$2:$C$19,3,0)),$B$2:$G$1505,6,0)-VLOOKUP(B1444,$B$2:$G$1505,6,0))/366)</f>
        <v>1.4207344738928582</v>
      </c>
      <c r="F1444" s="54">
        <f>COUNTIF(D1445:$D$1505,365)</f>
        <v>61</v>
      </c>
      <c r="G1444" s="54">
        <f>COUNTIF(D1445:$D$1505,366)</f>
        <v>0</v>
      </c>
    </row>
    <row r="1445" spans="1:7" x14ac:dyDescent="0.25">
      <c r="A1445" s="54">
        <f>COUNTIF($C$3:C1445,"Да")</f>
        <v>16</v>
      </c>
      <c r="B1445" s="53">
        <f t="shared" si="46"/>
        <v>46546</v>
      </c>
      <c r="C1445" s="53" t="str">
        <f>IF(ISERROR(VLOOKUP(B1445,Оп17_BYN→USD!$C$3:$C$19,1,0)),"Нет","Да")</f>
        <v>Нет</v>
      </c>
      <c r="D1445" s="54">
        <f t="shared" si="45"/>
        <v>365</v>
      </c>
      <c r="E1445" s="55">
        <f>('Все выпуски'!$D$4*'Все выпуски'!$D$8)*((VLOOKUP(IF(C1445="Нет",VLOOKUP(A1445,Оп17_BYN→USD!$A$2:$C$19,3,0),VLOOKUP((A1445-1),Оп17_BYN→USD!$A$2:$C$19,3,0)),$B$2:$G$1505,5,0)-VLOOKUP(B1445,$B$2:$G$1505,5,0))/365+(VLOOKUP(IF(C1445="Нет",VLOOKUP(A1445,Оп17_BYN→USD!$A$2:$C$19,3,0),VLOOKUP((A1445-1),Оп17_BYN→USD!$A$2:$C$19,3,0)),$B$2:$G$1505,6,0)-VLOOKUP(B1445,$B$2:$G$1505,6,0))/366)</f>
        <v>1.4665646182119829</v>
      </c>
      <c r="F1445" s="54">
        <f>COUNTIF(D1446:$D$1505,365)</f>
        <v>60</v>
      </c>
      <c r="G1445" s="54">
        <f>COUNTIF(D1446:$D$1505,366)</f>
        <v>0</v>
      </c>
    </row>
    <row r="1446" spans="1:7" x14ac:dyDescent="0.25">
      <c r="A1446" s="54">
        <f>COUNTIF($C$3:C1446,"Да")</f>
        <v>16</v>
      </c>
      <c r="B1446" s="53">
        <f t="shared" si="46"/>
        <v>46547</v>
      </c>
      <c r="C1446" s="53" t="str">
        <f>IF(ISERROR(VLOOKUP(B1446,Оп17_BYN→USD!$C$3:$C$19,1,0)),"Нет","Да")</f>
        <v>Нет</v>
      </c>
      <c r="D1446" s="54">
        <f t="shared" si="45"/>
        <v>365</v>
      </c>
      <c r="E1446" s="55">
        <f>('Все выпуски'!$D$4*'Все выпуски'!$D$8)*((VLOOKUP(IF(C1446="Нет",VLOOKUP(A1446,Оп17_BYN→USD!$A$2:$C$19,3,0),VLOOKUP((A1446-1),Оп17_BYN→USD!$A$2:$C$19,3,0)),$B$2:$G$1505,5,0)-VLOOKUP(B1446,$B$2:$G$1505,5,0))/365+(VLOOKUP(IF(C1446="Нет",VLOOKUP(A1446,Оп17_BYN→USD!$A$2:$C$19,3,0),VLOOKUP((A1446-1),Оп17_BYN→USD!$A$2:$C$19,3,0)),$B$2:$G$1505,6,0)-VLOOKUP(B1446,$B$2:$G$1505,6,0))/366)</f>
        <v>1.5123947625311074</v>
      </c>
      <c r="F1446" s="54">
        <f>COUNTIF(D1447:$D$1505,365)</f>
        <v>59</v>
      </c>
      <c r="G1446" s="54">
        <f>COUNTIF(D1447:$D$1505,366)</f>
        <v>0</v>
      </c>
    </row>
    <row r="1447" spans="1:7" x14ac:dyDescent="0.25">
      <c r="A1447" s="54">
        <f>COUNTIF($C$3:C1447,"Да")</f>
        <v>16</v>
      </c>
      <c r="B1447" s="53">
        <f t="shared" si="46"/>
        <v>46548</v>
      </c>
      <c r="C1447" s="53" t="str">
        <f>IF(ISERROR(VLOOKUP(B1447,Оп17_BYN→USD!$C$3:$C$19,1,0)),"Нет","Да")</f>
        <v>Нет</v>
      </c>
      <c r="D1447" s="54">
        <f t="shared" si="45"/>
        <v>365</v>
      </c>
      <c r="E1447" s="55">
        <f>('Все выпуски'!$D$4*'Все выпуски'!$D$8)*((VLOOKUP(IF(C1447="Нет",VLOOKUP(A1447,Оп17_BYN→USD!$A$2:$C$19,3,0),VLOOKUP((A1447-1),Оп17_BYN→USD!$A$2:$C$19,3,0)),$B$2:$G$1505,5,0)-VLOOKUP(B1447,$B$2:$G$1505,5,0))/365+(VLOOKUP(IF(C1447="Нет",VLOOKUP(A1447,Оп17_BYN→USD!$A$2:$C$19,3,0),VLOOKUP((A1447-1),Оп17_BYN→USD!$A$2:$C$19,3,0)),$B$2:$G$1505,6,0)-VLOOKUP(B1447,$B$2:$G$1505,6,0))/366)</f>
        <v>1.5582249068502319</v>
      </c>
      <c r="F1447" s="54">
        <f>COUNTIF(D1448:$D$1505,365)</f>
        <v>58</v>
      </c>
      <c r="G1447" s="54">
        <f>COUNTIF(D1448:$D$1505,366)</f>
        <v>0</v>
      </c>
    </row>
    <row r="1448" spans="1:7" x14ac:dyDescent="0.25">
      <c r="A1448" s="54">
        <f>COUNTIF($C$3:C1448,"Да")</f>
        <v>16</v>
      </c>
      <c r="B1448" s="53">
        <f t="shared" si="46"/>
        <v>46549</v>
      </c>
      <c r="C1448" s="53" t="str">
        <f>IF(ISERROR(VLOOKUP(B1448,Оп17_BYN→USD!$C$3:$C$19,1,0)),"Нет","Да")</f>
        <v>Нет</v>
      </c>
      <c r="D1448" s="54">
        <f t="shared" si="45"/>
        <v>365</v>
      </c>
      <c r="E1448" s="55">
        <f>('Все выпуски'!$D$4*'Все выпуски'!$D$8)*((VLOOKUP(IF(C1448="Нет",VLOOKUP(A1448,Оп17_BYN→USD!$A$2:$C$19,3,0),VLOOKUP((A1448-1),Оп17_BYN→USD!$A$2:$C$19,3,0)),$B$2:$G$1505,5,0)-VLOOKUP(B1448,$B$2:$G$1505,5,0))/365+(VLOOKUP(IF(C1448="Нет",VLOOKUP(A1448,Оп17_BYN→USD!$A$2:$C$19,3,0),VLOOKUP((A1448-1),Оп17_BYN→USD!$A$2:$C$19,3,0)),$B$2:$G$1505,6,0)-VLOOKUP(B1448,$B$2:$G$1505,6,0))/366)</f>
        <v>1.6040550511693561</v>
      </c>
      <c r="F1448" s="54">
        <f>COUNTIF(D1449:$D$1505,365)</f>
        <v>57</v>
      </c>
      <c r="G1448" s="54">
        <f>COUNTIF(D1449:$D$1505,366)</f>
        <v>0</v>
      </c>
    </row>
    <row r="1449" spans="1:7" x14ac:dyDescent="0.25">
      <c r="A1449" s="54">
        <f>COUNTIF($C$3:C1449,"Да")</f>
        <v>16</v>
      </c>
      <c r="B1449" s="53">
        <f t="shared" si="46"/>
        <v>46550</v>
      </c>
      <c r="C1449" s="53" t="str">
        <f>IF(ISERROR(VLOOKUP(B1449,Оп17_BYN→USD!$C$3:$C$19,1,0)),"Нет","Да")</f>
        <v>Нет</v>
      </c>
      <c r="D1449" s="54">
        <f t="shared" si="45"/>
        <v>365</v>
      </c>
      <c r="E1449" s="55">
        <f>('Все выпуски'!$D$4*'Все выпуски'!$D$8)*((VLOOKUP(IF(C1449="Нет",VLOOKUP(A1449,Оп17_BYN→USD!$A$2:$C$19,3,0),VLOOKUP((A1449-1),Оп17_BYN→USD!$A$2:$C$19,3,0)),$B$2:$G$1505,5,0)-VLOOKUP(B1449,$B$2:$G$1505,5,0))/365+(VLOOKUP(IF(C1449="Нет",VLOOKUP(A1449,Оп17_BYN→USD!$A$2:$C$19,3,0),VLOOKUP((A1449-1),Оп17_BYN→USD!$A$2:$C$19,3,0)),$B$2:$G$1505,6,0)-VLOOKUP(B1449,$B$2:$G$1505,6,0))/366)</f>
        <v>1.6498851954884806</v>
      </c>
      <c r="F1449" s="54">
        <f>COUNTIF(D1450:$D$1505,365)</f>
        <v>56</v>
      </c>
      <c r="G1449" s="54">
        <f>COUNTIF(D1450:$D$1505,366)</f>
        <v>0</v>
      </c>
    </row>
    <row r="1450" spans="1:7" x14ac:dyDescent="0.25">
      <c r="A1450" s="54">
        <f>COUNTIF($C$3:C1450,"Да")</f>
        <v>16</v>
      </c>
      <c r="B1450" s="53">
        <f t="shared" si="46"/>
        <v>46551</v>
      </c>
      <c r="C1450" s="53" t="str">
        <f>IF(ISERROR(VLOOKUP(B1450,Оп17_BYN→USD!$C$3:$C$19,1,0)),"Нет","Да")</f>
        <v>Нет</v>
      </c>
      <c r="D1450" s="54">
        <f t="shared" si="45"/>
        <v>365</v>
      </c>
      <c r="E1450" s="55">
        <f>('Все выпуски'!$D$4*'Все выпуски'!$D$8)*((VLOOKUP(IF(C1450="Нет",VLOOKUP(A1450,Оп17_BYN→USD!$A$2:$C$19,3,0),VLOOKUP((A1450-1),Оп17_BYN→USD!$A$2:$C$19,3,0)),$B$2:$G$1505,5,0)-VLOOKUP(B1450,$B$2:$G$1505,5,0))/365+(VLOOKUP(IF(C1450="Нет",VLOOKUP(A1450,Оп17_BYN→USD!$A$2:$C$19,3,0),VLOOKUP((A1450-1),Оп17_BYN→USD!$A$2:$C$19,3,0)),$B$2:$G$1505,6,0)-VLOOKUP(B1450,$B$2:$G$1505,6,0))/366)</f>
        <v>1.695715339807605</v>
      </c>
      <c r="F1450" s="54">
        <f>COUNTIF(D1451:$D$1505,365)</f>
        <v>55</v>
      </c>
      <c r="G1450" s="54">
        <f>COUNTIF(D1451:$D$1505,366)</f>
        <v>0</v>
      </c>
    </row>
    <row r="1451" spans="1:7" x14ac:dyDescent="0.25">
      <c r="A1451" s="54">
        <f>COUNTIF($C$3:C1451,"Да")</f>
        <v>16</v>
      </c>
      <c r="B1451" s="53">
        <f t="shared" si="46"/>
        <v>46552</v>
      </c>
      <c r="C1451" s="53" t="str">
        <f>IF(ISERROR(VLOOKUP(B1451,Оп17_BYN→USD!$C$3:$C$19,1,0)),"Нет","Да")</f>
        <v>Нет</v>
      </c>
      <c r="D1451" s="54">
        <f t="shared" si="45"/>
        <v>365</v>
      </c>
      <c r="E1451" s="55">
        <f>('Все выпуски'!$D$4*'Все выпуски'!$D$8)*((VLOOKUP(IF(C1451="Нет",VLOOKUP(A1451,Оп17_BYN→USD!$A$2:$C$19,3,0),VLOOKUP((A1451-1),Оп17_BYN→USD!$A$2:$C$19,3,0)),$B$2:$G$1505,5,0)-VLOOKUP(B1451,$B$2:$G$1505,5,0))/365+(VLOOKUP(IF(C1451="Нет",VLOOKUP(A1451,Оп17_BYN→USD!$A$2:$C$19,3,0),VLOOKUP((A1451-1),Оп17_BYN→USD!$A$2:$C$19,3,0)),$B$2:$G$1505,6,0)-VLOOKUP(B1451,$B$2:$G$1505,6,0))/366)</f>
        <v>1.7415454841267297</v>
      </c>
      <c r="F1451" s="54">
        <f>COUNTIF(D1452:$D$1505,365)</f>
        <v>54</v>
      </c>
      <c r="G1451" s="54">
        <f>COUNTIF(D1452:$D$1505,366)</f>
        <v>0</v>
      </c>
    </row>
    <row r="1452" spans="1:7" x14ac:dyDescent="0.25">
      <c r="A1452" s="54">
        <f>COUNTIF($C$3:C1452,"Да")</f>
        <v>16</v>
      </c>
      <c r="B1452" s="53">
        <f t="shared" si="46"/>
        <v>46553</v>
      </c>
      <c r="C1452" s="53" t="str">
        <f>IF(ISERROR(VLOOKUP(B1452,Оп17_BYN→USD!$C$3:$C$19,1,0)),"Нет","Да")</f>
        <v>Нет</v>
      </c>
      <c r="D1452" s="54">
        <f t="shared" si="45"/>
        <v>365</v>
      </c>
      <c r="E1452" s="55">
        <f>('Все выпуски'!$D$4*'Все выпуски'!$D$8)*((VLOOKUP(IF(C1452="Нет",VLOOKUP(A1452,Оп17_BYN→USD!$A$2:$C$19,3,0),VLOOKUP((A1452-1),Оп17_BYN→USD!$A$2:$C$19,3,0)),$B$2:$G$1505,5,0)-VLOOKUP(B1452,$B$2:$G$1505,5,0))/365+(VLOOKUP(IF(C1452="Нет",VLOOKUP(A1452,Оп17_BYN→USD!$A$2:$C$19,3,0),VLOOKUP((A1452-1),Оп17_BYN→USD!$A$2:$C$19,3,0)),$B$2:$G$1505,6,0)-VLOOKUP(B1452,$B$2:$G$1505,6,0))/366)</f>
        <v>1.7873756284458542</v>
      </c>
      <c r="F1452" s="54">
        <f>COUNTIF(D1453:$D$1505,365)</f>
        <v>53</v>
      </c>
      <c r="G1452" s="54">
        <f>COUNTIF(D1453:$D$1505,366)</f>
        <v>0</v>
      </c>
    </row>
    <row r="1453" spans="1:7" x14ac:dyDescent="0.25">
      <c r="A1453" s="54">
        <f>COUNTIF($C$3:C1453,"Да")</f>
        <v>16</v>
      </c>
      <c r="B1453" s="53">
        <f t="shared" si="46"/>
        <v>46554</v>
      </c>
      <c r="C1453" s="53" t="str">
        <f>IF(ISERROR(VLOOKUP(B1453,Оп17_BYN→USD!$C$3:$C$19,1,0)),"Нет","Да")</f>
        <v>Нет</v>
      </c>
      <c r="D1453" s="54">
        <f t="shared" si="45"/>
        <v>365</v>
      </c>
      <c r="E1453" s="55">
        <f>('Все выпуски'!$D$4*'Все выпуски'!$D$8)*((VLOOKUP(IF(C1453="Нет",VLOOKUP(A1453,Оп17_BYN→USD!$A$2:$C$19,3,0),VLOOKUP((A1453-1),Оп17_BYN→USD!$A$2:$C$19,3,0)),$B$2:$G$1505,5,0)-VLOOKUP(B1453,$B$2:$G$1505,5,0))/365+(VLOOKUP(IF(C1453="Нет",VLOOKUP(A1453,Оп17_BYN→USD!$A$2:$C$19,3,0),VLOOKUP((A1453-1),Оп17_BYN→USD!$A$2:$C$19,3,0)),$B$2:$G$1505,6,0)-VLOOKUP(B1453,$B$2:$G$1505,6,0))/366)</f>
        <v>1.8332057727649784</v>
      </c>
      <c r="F1453" s="54">
        <f>COUNTIF(D1454:$D$1505,365)</f>
        <v>52</v>
      </c>
      <c r="G1453" s="54">
        <f>COUNTIF(D1454:$D$1505,366)</f>
        <v>0</v>
      </c>
    </row>
    <row r="1454" spans="1:7" x14ac:dyDescent="0.25">
      <c r="A1454" s="54">
        <f>COUNTIF($C$3:C1454,"Да")</f>
        <v>16</v>
      </c>
      <c r="B1454" s="53">
        <f t="shared" si="46"/>
        <v>46555</v>
      </c>
      <c r="C1454" s="53" t="str">
        <f>IF(ISERROR(VLOOKUP(B1454,Оп17_BYN→USD!$C$3:$C$19,1,0)),"Нет","Да")</f>
        <v>Нет</v>
      </c>
      <c r="D1454" s="54">
        <f t="shared" si="45"/>
        <v>365</v>
      </c>
      <c r="E1454" s="55">
        <f>('Все выпуски'!$D$4*'Все выпуски'!$D$8)*((VLOOKUP(IF(C1454="Нет",VLOOKUP(A1454,Оп17_BYN→USD!$A$2:$C$19,3,0),VLOOKUP((A1454-1),Оп17_BYN→USD!$A$2:$C$19,3,0)),$B$2:$G$1505,5,0)-VLOOKUP(B1454,$B$2:$G$1505,5,0))/365+(VLOOKUP(IF(C1454="Нет",VLOOKUP(A1454,Оп17_BYN→USD!$A$2:$C$19,3,0),VLOOKUP((A1454-1),Оп17_BYN→USD!$A$2:$C$19,3,0)),$B$2:$G$1505,6,0)-VLOOKUP(B1454,$B$2:$G$1505,6,0))/366)</f>
        <v>1.8790359170841029</v>
      </c>
      <c r="F1454" s="54">
        <f>COUNTIF(D1455:$D$1505,365)</f>
        <v>51</v>
      </c>
      <c r="G1454" s="54">
        <f>COUNTIF(D1455:$D$1505,366)</f>
        <v>0</v>
      </c>
    </row>
    <row r="1455" spans="1:7" x14ac:dyDescent="0.25">
      <c r="A1455" s="54">
        <f>COUNTIF($C$3:C1455,"Да")</f>
        <v>16</v>
      </c>
      <c r="B1455" s="53">
        <f t="shared" si="46"/>
        <v>46556</v>
      </c>
      <c r="C1455" s="53" t="str">
        <f>IF(ISERROR(VLOOKUP(B1455,Оп17_BYN→USD!$C$3:$C$19,1,0)),"Нет","Да")</f>
        <v>Нет</v>
      </c>
      <c r="D1455" s="54">
        <f t="shared" si="45"/>
        <v>365</v>
      </c>
      <c r="E1455" s="55">
        <f>('Все выпуски'!$D$4*'Все выпуски'!$D$8)*((VLOOKUP(IF(C1455="Нет",VLOOKUP(A1455,Оп17_BYN→USD!$A$2:$C$19,3,0),VLOOKUP((A1455-1),Оп17_BYN→USD!$A$2:$C$19,3,0)),$B$2:$G$1505,5,0)-VLOOKUP(B1455,$B$2:$G$1505,5,0))/365+(VLOOKUP(IF(C1455="Нет",VLOOKUP(A1455,Оп17_BYN→USD!$A$2:$C$19,3,0),VLOOKUP((A1455-1),Оп17_BYN→USD!$A$2:$C$19,3,0)),$B$2:$G$1505,6,0)-VLOOKUP(B1455,$B$2:$G$1505,6,0))/366)</f>
        <v>1.9248660614032274</v>
      </c>
      <c r="F1455" s="54">
        <f>COUNTIF(D1456:$D$1505,365)</f>
        <v>50</v>
      </c>
      <c r="G1455" s="54">
        <f>COUNTIF(D1456:$D$1505,366)</f>
        <v>0</v>
      </c>
    </row>
    <row r="1456" spans="1:7" x14ac:dyDescent="0.25">
      <c r="A1456" s="54">
        <f>COUNTIF($C$3:C1456,"Да")</f>
        <v>16</v>
      </c>
      <c r="B1456" s="53">
        <f t="shared" si="46"/>
        <v>46557</v>
      </c>
      <c r="C1456" s="53" t="str">
        <f>IF(ISERROR(VLOOKUP(B1456,Оп17_BYN→USD!$C$3:$C$19,1,0)),"Нет","Да")</f>
        <v>Нет</v>
      </c>
      <c r="D1456" s="54">
        <f t="shared" si="45"/>
        <v>365</v>
      </c>
      <c r="E1456" s="55">
        <f>('Все выпуски'!$D$4*'Все выпуски'!$D$8)*((VLOOKUP(IF(C1456="Нет",VLOOKUP(A1456,Оп17_BYN→USD!$A$2:$C$19,3,0),VLOOKUP((A1456-1),Оп17_BYN→USD!$A$2:$C$19,3,0)),$B$2:$G$1505,5,0)-VLOOKUP(B1456,$B$2:$G$1505,5,0))/365+(VLOOKUP(IF(C1456="Нет",VLOOKUP(A1456,Оп17_BYN→USD!$A$2:$C$19,3,0),VLOOKUP((A1456-1),Оп17_BYN→USD!$A$2:$C$19,3,0)),$B$2:$G$1505,6,0)-VLOOKUP(B1456,$B$2:$G$1505,6,0))/366)</f>
        <v>1.970696205722352</v>
      </c>
      <c r="F1456" s="54">
        <f>COUNTIF(D1457:$D$1505,365)</f>
        <v>49</v>
      </c>
      <c r="G1456" s="54">
        <f>COUNTIF(D1457:$D$1505,366)</f>
        <v>0</v>
      </c>
    </row>
    <row r="1457" spans="1:7" x14ac:dyDescent="0.25">
      <c r="A1457" s="54">
        <f>COUNTIF($C$3:C1457,"Да")</f>
        <v>16</v>
      </c>
      <c r="B1457" s="53">
        <f t="shared" si="46"/>
        <v>46558</v>
      </c>
      <c r="C1457" s="53" t="str">
        <f>IF(ISERROR(VLOOKUP(B1457,Оп17_BYN→USD!$C$3:$C$19,1,0)),"Нет","Да")</f>
        <v>Нет</v>
      </c>
      <c r="D1457" s="54">
        <f t="shared" si="45"/>
        <v>365</v>
      </c>
      <c r="E1457" s="55">
        <f>('Все выпуски'!$D$4*'Все выпуски'!$D$8)*((VLOOKUP(IF(C1457="Нет",VLOOKUP(A1457,Оп17_BYN→USD!$A$2:$C$19,3,0),VLOOKUP((A1457-1),Оп17_BYN→USD!$A$2:$C$19,3,0)),$B$2:$G$1505,5,0)-VLOOKUP(B1457,$B$2:$G$1505,5,0))/365+(VLOOKUP(IF(C1457="Нет",VLOOKUP(A1457,Оп17_BYN→USD!$A$2:$C$19,3,0),VLOOKUP((A1457-1),Оп17_BYN→USD!$A$2:$C$19,3,0)),$B$2:$G$1505,6,0)-VLOOKUP(B1457,$B$2:$G$1505,6,0))/366)</f>
        <v>2.0165263500414765</v>
      </c>
      <c r="F1457" s="54">
        <f>COUNTIF(D1458:$D$1505,365)</f>
        <v>48</v>
      </c>
      <c r="G1457" s="54">
        <f>COUNTIF(D1458:$D$1505,366)</f>
        <v>0</v>
      </c>
    </row>
    <row r="1458" spans="1:7" x14ac:dyDescent="0.25">
      <c r="A1458" s="54">
        <f>COUNTIF($C$3:C1458,"Да")</f>
        <v>16</v>
      </c>
      <c r="B1458" s="53">
        <f t="shared" si="46"/>
        <v>46559</v>
      </c>
      <c r="C1458" s="53" t="str">
        <f>IF(ISERROR(VLOOKUP(B1458,Оп17_BYN→USD!$C$3:$C$19,1,0)),"Нет","Да")</f>
        <v>Нет</v>
      </c>
      <c r="D1458" s="54">
        <f t="shared" si="45"/>
        <v>365</v>
      </c>
      <c r="E1458" s="55">
        <f>('Все выпуски'!$D$4*'Все выпуски'!$D$8)*((VLOOKUP(IF(C1458="Нет",VLOOKUP(A1458,Оп17_BYN→USD!$A$2:$C$19,3,0),VLOOKUP((A1458-1),Оп17_BYN→USD!$A$2:$C$19,3,0)),$B$2:$G$1505,5,0)-VLOOKUP(B1458,$B$2:$G$1505,5,0))/365+(VLOOKUP(IF(C1458="Нет",VLOOKUP(A1458,Оп17_BYN→USD!$A$2:$C$19,3,0),VLOOKUP((A1458-1),Оп17_BYN→USD!$A$2:$C$19,3,0)),$B$2:$G$1505,6,0)-VLOOKUP(B1458,$B$2:$G$1505,6,0))/366)</f>
        <v>2.0623564943606008</v>
      </c>
      <c r="F1458" s="54">
        <f>COUNTIF(D1459:$D$1505,365)</f>
        <v>47</v>
      </c>
      <c r="G1458" s="54">
        <f>COUNTIF(D1459:$D$1505,366)</f>
        <v>0</v>
      </c>
    </row>
    <row r="1459" spans="1:7" x14ac:dyDescent="0.25">
      <c r="A1459" s="54">
        <f>COUNTIF($C$3:C1459,"Да")</f>
        <v>16</v>
      </c>
      <c r="B1459" s="53">
        <f t="shared" si="46"/>
        <v>46560</v>
      </c>
      <c r="C1459" s="53" t="str">
        <f>IF(ISERROR(VLOOKUP(B1459,Оп17_BYN→USD!$C$3:$C$19,1,0)),"Нет","Да")</f>
        <v>Нет</v>
      </c>
      <c r="D1459" s="54">
        <f t="shared" si="45"/>
        <v>365</v>
      </c>
      <c r="E1459" s="55">
        <f>('Все выпуски'!$D$4*'Все выпуски'!$D$8)*((VLOOKUP(IF(C1459="Нет",VLOOKUP(A1459,Оп17_BYN→USD!$A$2:$C$19,3,0),VLOOKUP((A1459-1),Оп17_BYN→USD!$A$2:$C$19,3,0)),$B$2:$G$1505,5,0)-VLOOKUP(B1459,$B$2:$G$1505,5,0))/365+(VLOOKUP(IF(C1459="Нет",VLOOKUP(A1459,Оп17_BYN→USD!$A$2:$C$19,3,0),VLOOKUP((A1459-1),Оп17_BYN→USD!$A$2:$C$19,3,0)),$B$2:$G$1505,6,0)-VLOOKUP(B1459,$B$2:$G$1505,6,0))/366)</f>
        <v>2.1081866386797254</v>
      </c>
      <c r="F1459" s="54">
        <f>COUNTIF(D1460:$D$1505,365)</f>
        <v>46</v>
      </c>
      <c r="G1459" s="54">
        <f>COUNTIF(D1460:$D$1505,366)</f>
        <v>0</v>
      </c>
    </row>
    <row r="1460" spans="1:7" x14ac:dyDescent="0.25">
      <c r="A1460" s="54">
        <f>COUNTIF($C$3:C1460,"Да")</f>
        <v>16</v>
      </c>
      <c r="B1460" s="53">
        <f t="shared" si="46"/>
        <v>46561</v>
      </c>
      <c r="C1460" s="53" t="str">
        <f>IF(ISERROR(VLOOKUP(B1460,Оп17_BYN→USD!$C$3:$C$19,1,0)),"Нет","Да")</f>
        <v>Нет</v>
      </c>
      <c r="D1460" s="54">
        <f t="shared" si="45"/>
        <v>365</v>
      </c>
      <c r="E1460" s="55">
        <f>('Все выпуски'!$D$4*'Все выпуски'!$D$8)*((VLOOKUP(IF(C1460="Нет",VLOOKUP(A1460,Оп17_BYN→USD!$A$2:$C$19,3,0),VLOOKUP((A1460-1),Оп17_BYN→USD!$A$2:$C$19,3,0)),$B$2:$G$1505,5,0)-VLOOKUP(B1460,$B$2:$G$1505,5,0))/365+(VLOOKUP(IF(C1460="Нет",VLOOKUP(A1460,Оп17_BYN→USD!$A$2:$C$19,3,0),VLOOKUP((A1460-1),Оп17_BYN→USD!$A$2:$C$19,3,0)),$B$2:$G$1505,6,0)-VLOOKUP(B1460,$B$2:$G$1505,6,0))/366)</f>
        <v>2.1540167829988497</v>
      </c>
      <c r="F1460" s="54">
        <f>COUNTIF(D1461:$D$1505,365)</f>
        <v>45</v>
      </c>
      <c r="G1460" s="54">
        <f>COUNTIF(D1461:$D$1505,366)</f>
        <v>0</v>
      </c>
    </row>
    <row r="1461" spans="1:7" x14ac:dyDescent="0.25">
      <c r="A1461" s="54">
        <f>COUNTIF($C$3:C1461,"Да")</f>
        <v>16</v>
      </c>
      <c r="B1461" s="53">
        <f t="shared" si="46"/>
        <v>46562</v>
      </c>
      <c r="C1461" s="53" t="str">
        <f>IF(ISERROR(VLOOKUP(B1461,Оп17_BYN→USD!$C$3:$C$19,1,0)),"Нет","Да")</f>
        <v>Нет</v>
      </c>
      <c r="D1461" s="54">
        <f t="shared" si="45"/>
        <v>365</v>
      </c>
      <c r="E1461" s="55">
        <f>('Все выпуски'!$D$4*'Все выпуски'!$D$8)*((VLOOKUP(IF(C1461="Нет",VLOOKUP(A1461,Оп17_BYN→USD!$A$2:$C$19,3,0),VLOOKUP((A1461-1),Оп17_BYN→USD!$A$2:$C$19,3,0)),$B$2:$G$1505,5,0)-VLOOKUP(B1461,$B$2:$G$1505,5,0))/365+(VLOOKUP(IF(C1461="Нет",VLOOKUP(A1461,Оп17_BYN→USD!$A$2:$C$19,3,0),VLOOKUP((A1461-1),Оп17_BYN→USD!$A$2:$C$19,3,0)),$B$2:$G$1505,6,0)-VLOOKUP(B1461,$B$2:$G$1505,6,0))/366)</f>
        <v>2.1998469273179739</v>
      </c>
      <c r="F1461" s="54">
        <f>COUNTIF(D1462:$D$1505,365)</f>
        <v>44</v>
      </c>
      <c r="G1461" s="54">
        <f>COUNTIF(D1462:$D$1505,366)</f>
        <v>0</v>
      </c>
    </row>
    <row r="1462" spans="1:7" x14ac:dyDescent="0.25">
      <c r="A1462" s="54">
        <f>COUNTIF($C$3:C1462,"Да")</f>
        <v>16</v>
      </c>
      <c r="B1462" s="53">
        <f t="shared" si="46"/>
        <v>46563</v>
      </c>
      <c r="C1462" s="53" t="str">
        <f>IF(ISERROR(VLOOKUP(B1462,Оп17_BYN→USD!$C$3:$C$19,1,0)),"Нет","Да")</f>
        <v>Нет</v>
      </c>
      <c r="D1462" s="54">
        <f t="shared" si="45"/>
        <v>365</v>
      </c>
      <c r="E1462" s="55">
        <f>('Все выпуски'!$D$4*'Все выпуски'!$D$8)*((VLOOKUP(IF(C1462="Нет",VLOOKUP(A1462,Оп17_BYN→USD!$A$2:$C$19,3,0),VLOOKUP((A1462-1),Оп17_BYN→USD!$A$2:$C$19,3,0)),$B$2:$G$1505,5,0)-VLOOKUP(B1462,$B$2:$G$1505,5,0))/365+(VLOOKUP(IF(C1462="Нет",VLOOKUP(A1462,Оп17_BYN→USD!$A$2:$C$19,3,0),VLOOKUP((A1462-1),Оп17_BYN→USD!$A$2:$C$19,3,0)),$B$2:$G$1505,6,0)-VLOOKUP(B1462,$B$2:$G$1505,6,0))/366)</f>
        <v>2.2456770716370986</v>
      </c>
      <c r="F1462" s="54">
        <f>COUNTIF(D1463:$D$1505,365)</f>
        <v>43</v>
      </c>
      <c r="G1462" s="54">
        <f>COUNTIF(D1463:$D$1505,366)</f>
        <v>0</v>
      </c>
    </row>
    <row r="1463" spans="1:7" x14ac:dyDescent="0.25">
      <c r="A1463" s="54">
        <f>COUNTIF($C$3:C1463,"Да")</f>
        <v>16</v>
      </c>
      <c r="B1463" s="53">
        <f t="shared" si="46"/>
        <v>46564</v>
      </c>
      <c r="C1463" s="53" t="str">
        <f>IF(ISERROR(VLOOKUP(B1463,Оп17_BYN→USD!$C$3:$C$19,1,0)),"Нет","Да")</f>
        <v>Нет</v>
      </c>
      <c r="D1463" s="54">
        <f t="shared" si="45"/>
        <v>365</v>
      </c>
      <c r="E1463" s="55">
        <f>('Все выпуски'!$D$4*'Все выпуски'!$D$8)*((VLOOKUP(IF(C1463="Нет",VLOOKUP(A1463,Оп17_BYN→USD!$A$2:$C$19,3,0),VLOOKUP((A1463-1),Оп17_BYN→USD!$A$2:$C$19,3,0)),$B$2:$G$1505,5,0)-VLOOKUP(B1463,$B$2:$G$1505,5,0))/365+(VLOOKUP(IF(C1463="Нет",VLOOKUP(A1463,Оп17_BYN→USD!$A$2:$C$19,3,0),VLOOKUP((A1463-1),Оп17_BYN→USD!$A$2:$C$19,3,0)),$B$2:$G$1505,6,0)-VLOOKUP(B1463,$B$2:$G$1505,6,0))/366)</f>
        <v>2.2915072159562229</v>
      </c>
      <c r="F1463" s="54">
        <f>COUNTIF(D1464:$D$1505,365)</f>
        <v>42</v>
      </c>
      <c r="G1463" s="54">
        <f>COUNTIF(D1464:$D$1505,366)</f>
        <v>0</v>
      </c>
    </row>
    <row r="1464" spans="1:7" x14ac:dyDescent="0.25">
      <c r="A1464" s="54">
        <f>COUNTIF($C$3:C1464,"Да")</f>
        <v>16</v>
      </c>
      <c r="B1464" s="53">
        <f t="shared" si="46"/>
        <v>46565</v>
      </c>
      <c r="C1464" s="53" t="str">
        <f>IF(ISERROR(VLOOKUP(B1464,Оп17_BYN→USD!$C$3:$C$19,1,0)),"Нет","Да")</f>
        <v>Нет</v>
      </c>
      <c r="D1464" s="54">
        <f t="shared" si="45"/>
        <v>365</v>
      </c>
      <c r="E1464" s="55">
        <f>('Все выпуски'!$D$4*'Все выпуски'!$D$8)*((VLOOKUP(IF(C1464="Нет",VLOOKUP(A1464,Оп17_BYN→USD!$A$2:$C$19,3,0),VLOOKUP((A1464-1),Оп17_BYN→USD!$A$2:$C$19,3,0)),$B$2:$G$1505,5,0)-VLOOKUP(B1464,$B$2:$G$1505,5,0))/365+(VLOOKUP(IF(C1464="Нет",VLOOKUP(A1464,Оп17_BYN→USD!$A$2:$C$19,3,0),VLOOKUP((A1464-1),Оп17_BYN→USD!$A$2:$C$19,3,0)),$B$2:$G$1505,6,0)-VLOOKUP(B1464,$B$2:$G$1505,6,0))/366)</f>
        <v>2.3373373602753476</v>
      </c>
      <c r="F1464" s="54">
        <f>COUNTIF(D1465:$D$1505,365)</f>
        <v>41</v>
      </c>
      <c r="G1464" s="54">
        <f>COUNTIF(D1465:$D$1505,366)</f>
        <v>0</v>
      </c>
    </row>
    <row r="1465" spans="1:7" x14ac:dyDescent="0.25">
      <c r="A1465" s="54">
        <f>COUNTIF($C$3:C1465,"Да")</f>
        <v>16</v>
      </c>
      <c r="B1465" s="53">
        <f t="shared" si="46"/>
        <v>46566</v>
      </c>
      <c r="C1465" s="53" t="str">
        <f>IF(ISERROR(VLOOKUP(B1465,Оп17_BYN→USD!$C$3:$C$19,1,0)),"Нет","Да")</f>
        <v>Нет</v>
      </c>
      <c r="D1465" s="54">
        <f t="shared" si="45"/>
        <v>365</v>
      </c>
      <c r="E1465" s="55">
        <f>('Все выпуски'!$D$4*'Все выпуски'!$D$8)*((VLOOKUP(IF(C1465="Нет",VLOOKUP(A1465,Оп17_BYN→USD!$A$2:$C$19,3,0),VLOOKUP((A1465-1),Оп17_BYN→USD!$A$2:$C$19,3,0)),$B$2:$G$1505,5,0)-VLOOKUP(B1465,$B$2:$G$1505,5,0))/365+(VLOOKUP(IF(C1465="Нет",VLOOKUP(A1465,Оп17_BYN→USD!$A$2:$C$19,3,0),VLOOKUP((A1465-1),Оп17_BYN→USD!$A$2:$C$19,3,0)),$B$2:$G$1505,6,0)-VLOOKUP(B1465,$B$2:$G$1505,6,0))/366)</f>
        <v>2.3831675045944722</v>
      </c>
      <c r="F1465" s="54">
        <f>COUNTIF(D1466:$D$1505,365)</f>
        <v>40</v>
      </c>
      <c r="G1465" s="54">
        <f>COUNTIF(D1466:$D$1505,366)</f>
        <v>0</v>
      </c>
    </row>
    <row r="1466" spans="1:7" x14ac:dyDescent="0.25">
      <c r="A1466" s="54">
        <f>COUNTIF($C$3:C1466,"Да")</f>
        <v>16</v>
      </c>
      <c r="B1466" s="53">
        <f t="shared" si="46"/>
        <v>46567</v>
      </c>
      <c r="C1466" s="53" t="str">
        <f>IF(ISERROR(VLOOKUP(B1466,Оп17_BYN→USD!$C$3:$C$19,1,0)),"Нет","Да")</f>
        <v>Нет</v>
      </c>
      <c r="D1466" s="54">
        <f t="shared" si="45"/>
        <v>365</v>
      </c>
      <c r="E1466" s="55">
        <f>('Все выпуски'!$D$4*'Все выпуски'!$D$8)*((VLOOKUP(IF(C1466="Нет",VLOOKUP(A1466,Оп17_BYN→USD!$A$2:$C$19,3,0),VLOOKUP((A1466-1),Оп17_BYN→USD!$A$2:$C$19,3,0)),$B$2:$G$1505,5,0)-VLOOKUP(B1466,$B$2:$G$1505,5,0))/365+(VLOOKUP(IF(C1466="Нет",VLOOKUP(A1466,Оп17_BYN→USD!$A$2:$C$19,3,0),VLOOKUP((A1466-1),Оп17_BYN→USD!$A$2:$C$19,3,0)),$B$2:$G$1505,6,0)-VLOOKUP(B1466,$B$2:$G$1505,6,0))/366)</f>
        <v>2.4289976489135965</v>
      </c>
      <c r="F1466" s="54">
        <f>COUNTIF(D1467:$D$1505,365)</f>
        <v>39</v>
      </c>
      <c r="G1466" s="54">
        <f>COUNTIF(D1467:$D$1505,366)</f>
        <v>0</v>
      </c>
    </row>
    <row r="1467" spans="1:7" x14ac:dyDescent="0.25">
      <c r="A1467" s="54">
        <f>COUNTIF($C$3:C1467,"Да")</f>
        <v>16</v>
      </c>
      <c r="B1467" s="53">
        <f t="shared" si="46"/>
        <v>46568</v>
      </c>
      <c r="C1467" s="53" t="str">
        <f>IF(ISERROR(VLOOKUP(B1467,Оп17_BYN→USD!$C$3:$C$19,1,0)),"Нет","Да")</f>
        <v>Нет</v>
      </c>
      <c r="D1467" s="54">
        <f t="shared" si="45"/>
        <v>365</v>
      </c>
      <c r="E1467" s="55">
        <f>('Все выпуски'!$D$4*'Все выпуски'!$D$8)*((VLOOKUP(IF(C1467="Нет",VLOOKUP(A1467,Оп17_BYN→USD!$A$2:$C$19,3,0),VLOOKUP((A1467-1),Оп17_BYN→USD!$A$2:$C$19,3,0)),$B$2:$G$1505,5,0)-VLOOKUP(B1467,$B$2:$G$1505,5,0))/365+(VLOOKUP(IF(C1467="Нет",VLOOKUP(A1467,Оп17_BYN→USD!$A$2:$C$19,3,0),VLOOKUP((A1467-1),Оп17_BYN→USD!$A$2:$C$19,3,0)),$B$2:$G$1505,6,0)-VLOOKUP(B1467,$B$2:$G$1505,6,0))/366)</f>
        <v>2.4748277932327212</v>
      </c>
      <c r="F1467" s="54">
        <f>COUNTIF(D1468:$D$1505,365)</f>
        <v>38</v>
      </c>
      <c r="G1467" s="54">
        <f>COUNTIF(D1468:$D$1505,366)</f>
        <v>0</v>
      </c>
    </row>
    <row r="1468" spans="1:7" x14ac:dyDescent="0.25">
      <c r="A1468" s="54">
        <f>COUNTIF($C$3:C1468,"Да")</f>
        <v>16</v>
      </c>
      <c r="B1468" s="53">
        <f t="shared" si="46"/>
        <v>46569</v>
      </c>
      <c r="C1468" s="53" t="str">
        <f>IF(ISERROR(VLOOKUP(B1468,Оп17_BYN→USD!$C$3:$C$19,1,0)),"Нет","Да")</f>
        <v>Нет</v>
      </c>
      <c r="D1468" s="54">
        <f t="shared" si="45"/>
        <v>365</v>
      </c>
      <c r="E1468" s="55">
        <f>('Все выпуски'!$D$4*'Все выпуски'!$D$8)*((VLOOKUP(IF(C1468="Нет",VLOOKUP(A1468,Оп17_BYN→USD!$A$2:$C$19,3,0),VLOOKUP((A1468-1),Оп17_BYN→USD!$A$2:$C$19,3,0)),$B$2:$G$1505,5,0)-VLOOKUP(B1468,$B$2:$G$1505,5,0))/365+(VLOOKUP(IF(C1468="Нет",VLOOKUP(A1468,Оп17_BYN→USD!$A$2:$C$19,3,0),VLOOKUP((A1468-1),Оп17_BYN→USD!$A$2:$C$19,3,0)),$B$2:$G$1505,6,0)-VLOOKUP(B1468,$B$2:$G$1505,6,0))/366)</f>
        <v>2.5206579375518454</v>
      </c>
      <c r="F1468" s="54">
        <f>COUNTIF(D1469:$D$1505,365)</f>
        <v>37</v>
      </c>
      <c r="G1468" s="54">
        <f>COUNTIF(D1469:$D$1505,366)</f>
        <v>0</v>
      </c>
    </row>
    <row r="1469" spans="1:7" x14ac:dyDescent="0.25">
      <c r="A1469" s="54">
        <f>COUNTIF($C$3:C1469,"Да")</f>
        <v>16</v>
      </c>
      <c r="B1469" s="53">
        <f t="shared" si="46"/>
        <v>46570</v>
      </c>
      <c r="C1469" s="53" t="str">
        <f>IF(ISERROR(VLOOKUP(B1469,Оп17_BYN→USD!$C$3:$C$19,1,0)),"Нет","Да")</f>
        <v>Нет</v>
      </c>
      <c r="D1469" s="54">
        <f t="shared" si="45"/>
        <v>365</v>
      </c>
      <c r="E1469" s="55">
        <f>('Все выпуски'!$D$4*'Все выпуски'!$D$8)*((VLOOKUP(IF(C1469="Нет",VLOOKUP(A1469,Оп17_BYN→USD!$A$2:$C$19,3,0),VLOOKUP((A1469-1),Оп17_BYN→USD!$A$2:$C$19,3,0)),$B$2:$G$1505,5,0)-VLOOKUP(B1469,$B$2:$G$1505,5,0))/365+(VLOOKUP(IF(C1469="Нет",VLOOKUP(A1469,Оп17_BYN→USD!$A$2:$C$19,3,0),VLOOKUP((A1469-1),Оп17_BYN→USD!$A$2:$C$19,3,0)),$B$2:$G$1505,6,0)-VLOOKUP(B1469,$B$2:$G$1505,6,0))/366)</f>
        <v>2.5664880818709701</v>
      </c>
      <c r="F1469" s="54">
        <f>COUNTIF(D1470:$D$1505,365)</f>
        <v>36</v>
      </c>
      <c r="G1469" s="54">
        <f>COUNTIF(D1470:$D$1505,366)</f>
        <v>0</v>
      </c>
    </row>
    <row r="1470" spans="1:7" x14ac:dyDescent="0.25">
      <c r="A1470" s="54">
        <f>COUNTIF($C$3:C1470,"Да")</f>
        <v>16</v>
      </c>
      <c r="B1470" s="53">
        <f t="shared" si="46"/>
        <v>46571</v>
      </c>
      <c r="C1470" s="53" t="str">
        <f>IF(ISERROR(VLOOKUP(B1470,Оп17_BYN→USD!$C$3:$C$19,1,0)),"Нет","Да")</f>
        <v>Нет</v>
      </c>
      <c r="D1470" s="54">
        <f t="shared" si="45"/>
        <v>365</v>
      </c>
      <c r="E1470" s="55">
        <f>('Все выпуски'!$D$4*'Все выпуски'!$D$8)*((VLOOKUP(IF(C1470="Нет",VLOOKUP(A1470,Оп17_BYN→USD!$A$2:$C$19,3,0),VLOOKUP((A1470-1),Оп17_BYN→USD!$A$2:$C$19,3,0)),$B$2:$G$1505,5,0)-VLOOKUP(B1470,$B$2:$G$1505,5,0))/365+(VLOOKUP(IF(C1470="Нет",VLOOKUP(A1470,Оп17_BYN→USD!$A$2:$C$19,3,0),VLOOKUP((A1470-1),Оп17_BYN→USD!$A$2:$C$19,3,0)),$B$2:$G$1505,6,0)-VLOOKUP(B1470,$B$2:$G$1505,6,0))/366)</f>
        <v>2.6123182261900944</v>
      </c>
      <c r="F1470" s="54">
        <f>COUNTIF(D1471:$D$1505,365)</f>
        <v>35</v>
      </c>
      <c r="G1470" s="54">
        <f>COUNTIF(D1471:$D$1505,366)</f>
        <v>0</v>
      </c>
    </row>
    <row r="1471" spans="1:7" x14ac:dyDescent="0.25">
      <c r="A1471" s="54">
        <f>COUNTIF($C$3:C1471,"Да")</f>
        <v>16</v>
      </c>
      <c r="B1471" s="53">
        <f t="shared" si="46"/>
        <v>46572</v>
      </c>
      <c r="C1471" s="53" t="str">
        <f>IF(ISERROR(VLOOKUP(B1471,Оп17_BYN→USD!$C$3:$C$19,1,0)),"Нет","Да")</f>
        <v>Нет</v>
      </c>
      <c r="D1471" s="54">
        <f t="shared" si="45"/>
        <v>365</v>
      </c>
      <c r="E1471" s="55">
        <f>('Все выпуски'!$D$4*'Все выпуски'!$D$8)*((VLOOKUP(IF(C1471="Нет",VLOOKUP(A1471,Оп17_BYN→USD!$A$2:$C$19,3,0),VLOOKUP((A1471-1),Оп17_BYN→USD!$A$2:$C$19,3,0)),$B$2:$G$1505,5,0)-VLOOKUP(B1471,$B$2:$G$1505,5,0))/365+(VLOOKUP(IF(C1471="Нет",VLOOKUP(A1471,Оп17_BYN→USD!$A$2:$C$19,3,0),VLOOKUP((A1471-1),Оп17_BYN→USD!$A$2:$C$19,3,0)),$B$2:$G$1505,6,0)-VLOOKUP(B1471,$B$2:$G$1505,6,0))/366)</f>
        <v>2.658148370509219</v>
      </c>
      <c r="F1471" s="54">
        <f>COUNTIF(D1472:$D$1505,365)</f>
        <v>34</v>
      </c>
      <c r="G1471" s="54">
        <f>COUNTIF(D1472:$D$1505,366)</f>
        <v>0</v>
      </c>
    </row>
    <row r="1472" spans="1:7" x14ac:dyDescent="0.25">
      <c r="A1472" s="54">
        <f>COUNTIF($C$3:C1472,"Да")</f>
        <v>16</v>
      </c>
      <c r="B1472" s="53">
        <f t="shared" si="46"/>
        <v>46573</v>
      </c>
      <c r="C1472" s="53" t="str">
        <f>IF(ISERROR(VLOOKUP(B1472,Оп17_BYN→USD!$C$3:$C$19,1,0)),"Нет","Да")</f>
        <v>Нет</v>
      </c>
      <c r="D1472" s="54">
        <f t="shared" si="45"/>
        <v>365</v>
      </c>
      <c r="E1472" s="55">
        <f>('Все выпуски'!$D$4*'Все выпуски'!$D$8)*((VLOOKUP(IF(C1472="Нет",VLOOKUP(A1472,Оп17_BYN→USD!$A$2:$C$19,3,0),VLOOKUP((A1472-1),Оп17_BYN→USD!$A$2:$C$19,3,0)),$B$2:$G$1505,5,0)-VLOOKUP(B1472,$B$2:$G$1505,5,0))/365+(VLOOKUP(IF(C1472="Нет",VLOOKUP(A1472,Оп17_BYN→USD!$A$2:$C$19,3,0),VLOOKUP((A1472-1),Оп17_BYN→USD!$A$2:$C$19,3,0)),$B$2:$G$1505,6,0)-VLOOKUP(B1472,$B$2:$G$1505,6,0))/366)</f>
        <v>2.7039785148283433</v>
      </c>
      <c r="F1472" s="54">
        <f>COUNTIF(D1473:$D$1505,365)</f>
        <v>33</v>
      </c>
      <c r="G1472" s="54">
        <f>COUNTIF(D1473:$D$1505,366)</f>
        <v>0</v>
      </c>
    </row>
    <row r="1473" spans="1:7" x14ac:dyDescent="0.25">
      <c r="A1473" s="54">
        <f>COUNTIF($C$3:C1473,"Да")</f>
        <v>16</v>
      </c>
      <c r="B1473" s="53">
        <f t="shared" si="46"/>
        <v>46574</v>
      </c>
      <c r="C1473" s="53" t="str">
        <f>IF(ISERROR(VLOOKUP(B1473,Оп17_BYN→USD!$C$3:$C$19,1,0)),"Нет","Да")</f>
        <v>Нет</v>
      </c>
      <c r="D1473" s="54">
        <f t="shared" si="45"/>
        <v>365</v>
      </c>
      <c r="E1473" s="55">
        <f>('Все выпуски'!$D$4*'Все выпуски'!$D$8)*((VLOOKUP(IF(C1473="Нет",VLOOKUP(A1473,Оп17_BYN→USD!$A$2:$C$19,3,0),VLOOKUP((A1473-1),Оп17_BYN→USD!$A$2:$C$19,3,0)),$B$2:$G$1505,5,0)-VLOOKUP(B1473,$B$2:$G$1505,5,0))/365+(VLOOKUP(IF(C1473="Нет",VLOOKUP(A1473,Оп17_BYN→USD!$A$2:$C$19,3,0),VLOOKUP((A1473-1),Оп17_BYN→USD!$A$2:$C$19,3,0)),$B$2:$G$1505,6,0)-VLOOKUP(B1473,$B$2:$G$1505,6,0))/366)</f>
        <v>2.7498086591474675</v>
      </c>
      <c r="F1473" s="54">
        <f>COUNTIF(D1474:$D$1505,365)</f>
        <v>32</v>
      </c>
      <c r="G1473" s="54">
        <f>COUNTIF(D1474:$D$1505,366)</f>
        <v>0</v>
      </c>
    </row>
    <row r="1474" spans="1:7" x14ac:dyDescent="0.25">
      <c r="A1474" s="54">
        <f>COUNTIF($C$3:C1474,"Да")</f>
        <v>16</v>
      </c>
      <c r="B1474" s="53">
        <f t="shared" si="46"/>
        <v>46575</v>
      </c>
      <c r="C1474" s="53" t="str">
        <f>IF(ISERROR(VLOOKUP(B1474,Оп17_BYN→USD!$C$3:$C$19,1,0)),"Нет","Да")</f>
        <v>Нет</v>
      </c>
      <c r="D1474" s="54">
        <f t="shared" si="45"/>
        <v>365</v>
      </c>
      <c r="E1474" s="55">
        <f>('Все выпуски'!$D$4*'Все выпуски'!$D$8)*((VLOOKUP(IF(C1474="Нет",VLOOKUP(A1474,Оп17_BYN→USD!$A$2:$C$19,3,0),VLOOKUP((A1474-1),Оп17_BYN→USD!$A$2:$C$19,3,0)),$B$2:$G$1505,5,0)-VLOOKUP(B1474,$B$2:$G$1505,5,0))/365+(VLOOKUP(IF(C1474="Нет",VLOOKUP(A1474,Оп17_BYN→USD!$A$2:$C$19,3,0),VLOOKUP((A1474-1),Оп17_BYN→USD!$A$2:$C$19,3,0)),$B$2:$G$1505,6,0)-VLOOKUP(B1474,$B$2:$G$1505,6,0))/366)</f>
        <v>2.7956388034665922</v>
      </c>
      <c r="F1474" s="54">
        <f>COUNTIF(D1475:$D$1505,365)</f>
        <v>31</v>
      </c>
      <c r="G1474" s="54">
        <f>COUNTIF(D1475:$D$1505,366)</f>
        <v>0</v>
      </c>
    </row>
    <row r="1475" spans="1:7" x14ac:dyDescent="0.25">
      <c r="A1475" s="54">
        <f>COUNTIF($C$3:C1475,"Да")</f>
        <v>16</v>
      </c>
      <c r="B1475" s="53">
        <f t="shared" si="46"/>
        <v>46576</v>
      </c>
      <c r="C1475" s="53" t="str">
        <f>IF(ISERROR(VLOOKUP(B1475,Оп17_BYN→USD!$C$3:$C$19,1,0)),"Нет","Да")</f>
        <v>Нет</v>
      </c>
      <c r="D1475" s="54">
        <f t="shared" si="45"/>
        <v>365</v>
      </c>
      <c r="E1475" s="55">
        <f>('Все выпуски'!$D$4*'Все выпуски'!$D$8)*((VLOOKUP(IF(C1475="Нет",VLOOKUP(A1475,Оп17_BYN→USD!$A$2:$C$19,3,0),VLOOKUP((A1475-1),Оп17_BYN→USD!$A$2:$C$19,3,0)),$B$2:$G$1505,5,0)-VLOOKUP(B1475,$B$2:$G$1505,5,0))/365+(VLOOKUP(IF(C1475="Нет",VLOOKUP(A1475,Оп17_BYN→USD!$A$2:$C$19,3,0),VLOOKUP((A1475-1),Оп17_BYN→USD!$A$2:$C$19,3,0)),$B$2:$G$1505,6,0)-VLOOKUP(B1475,$B$2:$G$1505,6,0))/366)</f>
        <v>2.8414689477857165</v>
      </c>
      <c r="F1475" s="54">
        <f>COUNTIF(D1476:$D$1505,365)</f>
        <v>30</v>
      </c>
      <c r="G1475" s="54">
        <f>COUNTIF(D1476:$D$1505,366)</f>
        <v>0</v>
      </c>
    </row>
    <row r="1476" spans="1:7" x14ac:dyDescent="0.25">
      <c r="A1476" s="54">
        <f>COUNTIF($C$3:C1476,"Да")</f>
        <v>16</v>
      </c>
      <c r="B1476" s="53">
        <f t="shared" si="46"/>
        <v>46577</v>
      </c>
      <c r="C1476" s="53" t="str">
        <f>IF(ISERROR(VLOOKUP(B1476,Оп17_BYN→USD!$C$3:$C$19,1,0)),"Нет","Да")</f>
        <v>Нет</v>
      </c>
      <c r="D1476" s="54">
        <f t="shared" ref="D1476:D1504" si="47">IF(MOD(YEAR(B1476),4)=0,366,365)</f>
        <v>365</v>
      </c>
      <c r="E1476" s="55">
        <f>('Все выпуски'!$D$4*'Все выпуски'!$D$8)*((VLOOKUP(IF(C1476="Нет",VLOOKUP(A1476,Оп17_BYN→USD!$A$2:$C$19,3,0),VLOOKUP((A1476-1),Оп17_BYN→USD!$A$2:$C$19,3,0)),$B$2:$G$1505,5,0)-VLOOKUP(B1476,$B$2:$G$1505,5,0))/365+(VLOOKUP(IF(C1476="Нет",VLOOKUP(A1476,Оп17_BYN→USD!$A$2:$C$19,3,0),VLOOKUP((A1476-1),Оп17_BYN→USD!$A$2:$C$19,3,0)),$B$2:$G$1505,6,0)-VLOOKUP(B1476,$B$2:$G$1505,6,0))/366)</f>
        <v>2.8872990921048416</v>
      </c>
      <c r="F1476" s="54">
        <f>COUNTIF(D1477:$D$1505,365)</f>
        <v>29</v>
      </c>
      <c r="G1476" s="54">
        <f>COUNTIF(D1477:$D$1505,366)</f>
        <v>0</v>
      </c>
    </row>
    <row r="1477" spans="1:7" x14ac:dyDescent="0.25">
      <c r="A1477" s="54">
        <f>COUNTIF($C$3:C1477,"Да")</f>
        <v>16</v>
      </c>
      <c r="B1477" s="53">
        <f t="shared" si="46"/>
        <v>46578</v>
      </c>
      <c r="C1477" s="53" t="str">
        <f>IF(ISERROR(VLOOKUP(B1477,Оп17_BYN→USD!$C$3:$C$19,1,0)),"Нет","Да")</f>
        <v>Нет</v>
      </c>
      <c r="D1477" s="54">
        <f t="shared" si="47"/>
        <v>365</v>
      </c>
      <c r="E1477" s="55">
        <f>('Все выпуски'!$D$4*'Все выпуски'!$D$8)*((VLOOKUP(IF(C1477="Нет",VLOOKUP(A1477,Оп17_BYN→USD!$A$2:$C$19,3,0),VLOOKUP((A1477-1),Оп17_BYN→USD!$A$2:$C$19,3,0)),$B$2:$G$1505,5,0)-VLOOKUP(B1477,$B$2:$G$1505,5,0))/365+(VLOOKUP(IF(C1477="Нет",VLOOKUP(A1477,Оп17_BYN→USD!$A$2:$C$19,3,0),VLOOKUP((A1477-1),Оп17_BYN→USD!$A$2:$C$19,3,0)),$B$2:$G$1505,6,0)-VLOOKUP(B1477,$B$2:$G$1505,6,0))/366)</f>
        <v>2.9331292364239658</v>
      </c>
      <c r="F1477" s="54">
        <f>COUNTIF(D1478:$D$1505,365)</f>
        <v>28</v>
      </c>
      <c r="G1477" s="54">
        <f>COUNTIF(D1478:$D$1505,366)</f>
        <v>0</v>
      </c>
    </row>
    <row r="1478" spans="1:7" x14ac:dyDescent="0.25">
      <c r="A1478" s="54">
        <f>COUNTIF($C$3:C1478,"Да")</f>
        <v>16</v>
      </c>
      <c r="B1478" s="53">
        <f t="shared" si="46"/>
        <v>46579</v>
      </c>
      <c r="C1478" s="53" t="str">
        <f>IF(ISERROR(VLOOKUP(B1478,Оп17_BYN→USD!$C$3:$C$19,1,0)),"Нет","Да")</f>
        <v>Нет</v>
      </c>
      <c r="D1478" s="54">
        <f t="shared" si="47"/>
        <v>365</v>
      </c>
      <c r="E1478" s="55">
        <f>('Все выпуски'!$D$4*'Все выпуски'!$D$8)*((VLOOKUP(IF(C1478="Нет",VLOOKUP(A1478,Оп17_BYN→USD!$A$2:$C$19,3,0),VLOOKUP((A1478-1),Оп17_BYN→USD!$A$2:$C$19,3,0)),$B$2:$G$1505,5,0)-VLOOKUP(B1478,$B$2:$G$1505,5,0))/365+(VLOOKUP(IF(C1478="Нет",VLOOKUP(A1478,Оп17_BYN→USD!$A$2:$C$19,3,0),VLOOKUP((A1478-1),Оп17_BYN→USD!$A$2:$C$19,3,0)),$B$2:$G$1505,6,0)-VLOOKUP(B1478,$B$2:$G$1505,6,0))/366)</f>
        <v>2.9789593807430901</v>
      </c>
      <c r="F1478" s="54">
        <f>COUNTIF(D1479:$D$1505,365)</f>
        <v>27</v>
      </c>
      <c r="G1478" s="54">
        <f>COUNTIF(D1479:$D$1505,366)</f>
        <v>0</v>
      </c>
    </row>
    <row r="1479" spans="1:7" x14ac:dyDescent="0.25">
      <c r="A1479" s="54">
        <f>COUNTIF($C$3:C1479,"Да")</f>
        <v>16</v>
      </c>
      <c r="B1479" s="53">
        <f t="shared" si="46"/>
        <v>46580</v>
      </c>
      <c r="C1479" s="53" t="str">
        <f>IF(ISERROR(VLOOKUP(B1479,Оп17_BYN→USD!$C$3:$C$19,1,0)),"Нет","Да")</f>
        <v>Нет</v>
      </c>
      <c r="D1479" s="54">
        <f t="shared" si="47"/>
        <v>365</v>
      </c>
      <c r="E1479" s="55">
        <f>('Все выпуски'!$D$4*'Все выпуски'!$D$8)*((VLOOKUP(IF(C1479="Нет",VLOOKUP(A1479,Оп17_BYN→USD!$A$2:$C$19,3,0),VLOOKUP((A1479-1),Оп17_BYN→USD!$A$2:$C$19,3,0)),$B$2:$G$1505,5,0)-VLOOKUP(B1479,$B$2:$G$1505,5,0))/365+(VLOOKUP(IF(C1479="Нет",VLOOKUP(A1479,Оп17_BYN→USD!$A$2:$C$19,3,0),VLOOKUP((A1479-1),Оп17_BYN→USD!$A$2:$C$19,3,0)),$B$2:$G$1505,6,0)-VLOOKUP(B1479,$B$2:$G$1505,6,0))/366)</f>
        <v>3.0247895250622148</v>
      </c>
      <c r="F1479" s="54">
        <f>COUNTIF(D1480:$D$1505,365)</f>
        <v>26</v>
      </c>
      <c r="G1479" s="54">
        <f>COUNTIF(D1480:$D$1505,366)</f>
        <v>0</v>
      </c>
    </row>
    <row r="1480" spans="1:7" x14ac:dyDescent="0.25">
      <c r="A1480" s="54">
        <f>COUNTIF($C$3:C1480,"Да")</f>
        <v>16</v>
      </c>
      <c r="B1480" s="53">
        <f t="shared" si="46"/>
        <v>46581</v>
      </c>
      <c r="C1480" s="53" t="str">
        <f>IF(ISERROR(VLOOKUP(B1480,Оп17_BYN→USD!$C$3:$C$19,1,0)),"Нет","Да")</f>
        <v>Нет</v>
      </c>
      <c r="D1480" s="54">
        <f t="shared" si="47"/>
        <v>365</v>
      </c>
      <c r="E1480" s="55">
        <f>('Все выпуски'!$D$4*'Все выпуски'!$D$8)*((VLOOKUP(IF(C1480="Нет",VLOOKUP(A1480,Оп17_BYN→USD!$A$2:$C$19,3,0),VLOOKUP((A1480-1),Оп17_BYN→USD!$A$2:$C$19,3,0)),$B$2:$G$1505,5,0)-VLOOKUP(B1480,$B$2:$G$1505,5,0))/365+(VLOOKUP(IF(C1480="Нет",VLOOKUP(A1480,Оп17_BYN→USD!$A$2:$C$19,3,0),VLOOKUP((A1480-1),Оп17_BYN→USD!$A$2:$C$19,3,0)),$B$2:$G$1505,6,0)-VLOOKUP(B1480,$B$2:$G$1505,6,0))/366)</f>
        <v>3.070619669381339</v>
      </c>
      <c r="F1480" s="54">
        <f>COUNTIF(D1481:$D$1505,365)</f>
        <v>25</v>
      </c>
      <c r="G1480" s="54">
        <f>COUNTIF(D1481:$D$1505,366)</f>
        <v>0</v>
      </c>
    </row>
    <row r="1481" spans="1:7" x14ac:dyDescent="0.25">
      <c r="A1481" s="54">
        <f>COUNTIF($C$3:C1481,"Да")</f>
        <v>16</v>
      </c>
      <c r="B1481" s="53">
        <f t="shared" si="46"/>
        <v>46582</v>
      </c>
      <c r="C1481" s="53" t="str">
        <f>IF(ISERROR(VLOOKUP(B1481,Оп17_BYN→USD!$C$3:$C$19,1,0)),"Нет","Да")</f>
        <v>Нет</v>
      </c>
      <c r="D1481" s="54">
        <f t="shared" si="47"/>
        <v>365</v>
      </c>
      <c r="E1481" s="55">
        <f>('Все выпуски'!$D$4*'Все выпуски'!$D$8)*((VLOOKUP(IF(C1481="Нет",VLOOKUP(A1481,Оп17_BYN→USD!$A$2:$C$19,3,0),VLOOKUP((A1481-1),Оп17_BYN→USD!$A$2:$C$19,3,0)),$B$2:$G$1505,5,0)-VLOOKUP(B1481,$B$2:$G$1505,5,0))/365+(VLOOKUP(IF(C1481="Нет",VLOOKUP(A1481,Оп17_BYN→USD!$A$2:$C$19,3,0),VLOOKUP((A1481-1),Оп17_BYN→USD!$A$2:$C$19,3,0)),$B$2:$G$1505,6,0)-VLOOKUP(B1481,$B$2:$G$1505,6,0))/366)</f>
        <v>3.1164498137004637</v>
      </c>
      <c r="F1481" s="54">
        <f>COUNTIF(D1482:$D$1505,365)</f>
        <v>24</v>
      </c>
      <c r="G1481" s="54">
        <f>COUNTIF(D1482:$D$1505,366)</f>
        <v>0</v>
      </c>
    </row>
    <row r="1482" spans="1:7" x14ac:dyDescent="0.25">
      <c r="A1482" s="54">
        <f>COUNTIF($C$3:C1482,"Да")</f>
        <v>16</v>
      </c>
      <c r="B1482" s="53">
        <f t="shared" si="46"/>
        <v>46583</v>
      </c>
      <c r="C1482" s="53" t="str">
        <f>IF(ISERROR(VLOOKUP(B1482,Оп17_BYN→USD!$C$3:$C$19,1,0)),"Нет","Да")</f>
        <v>Нет</v>
      </c>
      <c r="D1482" s="54">
        <f t="shared" si="47"/>
        <v>365</v>
      </c>
      <c r="E1482" s="55">
        <f>('Все выпуски'!$D$4*'Все выпуски'!$D$8)*((VLOOKUP(IF(C1482="Нет",VLOOKUP(A1482,Оп17_BYN→USD!$A$2:$C$19,3,0),VLOOKUP((A1482-1),Оп17_BYN→USD!$A$2:$C$19,3,0)),$B$2:$G$1505,5,0)-VLOOKUP(B1482,$B$2:$G$1505,5,0))/365+(VLOOKUP(IF(C1482="Нет",VLOOKUP(A1482,Оп17_BYN→USD!$A$2:$C$19,3,0),VLOOKUP((A1482-1),Оп17_BYN→USD!$A$2:$C$19,3,0)),$B$2:$G$1505,6,0)-VLOOKUP(B1482,$B$2:$G$1505,6,0))/366)</f>
        <v>3.1622799580195879</v>
      </c>
      <c r="F1482" s="54">
        <f>COUNTIF(D1483:$D$1505,365)</f>
        <v>23</v>
      </c>
      <c r="G1482" s="54">
        <f>COUNTIF(D1483:$D$1505,366)</f>
        <v>0</v>
      </c>
    </row>
    <row r="1483" spans="1:7" x14ac:dyDescent="0.25">
      <c r="A1483" s="54">
        <f>COUNTIF($C$3:C1483,"Да")</f>
        <v>16</v>
      </c>
      <c r="B1483" s="53">
        <f t="shared" si="46"/>
        <v>46584</v>
      </c>
      <c r="C1483" s="53" t="str">
        <f>IF(ISERROR(VLOOKUP(B1483,Оп17_BYN→USD!$C$3:$C$19,1,0)),"Нет","Да")</f>
        <v>Нет</v>
      </c>
      <c r="D1483" s="54">
        <f t="shared" si="47"/>
        <v>365</v>
      </c>
      <c r="E1483" s="55">
        <f>('Все выпуски'!$D$4*'Все выпуски'!$D$8)*((VLOOKUP(IF(C1483="Нет",VLOOKUP(A1483,Оп17_BYN→USD!$A$2:$C$19,3,0),VLOOKUP((A1483-1),Оп17_BYN→USD!$A$2:$C$19,3,0)),$B$2:$G$1505,5,0)-VLOOKUP(B1483,$B$2:$G$1505,5,0))/365+(VLOOKUP(IF(C1483="Нет",VLOOKUP(A1483,Оп17_BYN→USD!$A$2:$C$19,3,0),VLOOKUP((A1483-1),Оп17_BYN→USD!$A$2:$C$19,3,0)),$B$2:$G$1505,6,0)-VLOOKUP(B1483,$B$2:$G$1505,6,0))/366)</f>
        <v>3.2081101023387122</v>
      </c>
      <c r="F1483" s="54">
        <f>COUNTIF(D1484:$D$1505,365)</f>
        <v>22</v>
      </c>
      <c r="G1483" s="54">
        <f>COUNTIF(D1484:$D$1505,366)</f>
        <v>0</v>
      </c>
    </row>
    <row r="1484" spans="1:7" x14ac:dyDescent="0.25">
      <c r="A1484" s="54">
        <f>COUNTIF($C$3:C1484,"Да")</f>
        <v>16</v>
      </c>
      <c r="B1484" s="53">
        <f t="shared" si="46"/>
        <v>46585</v>
      </c>
      <c r="C1484" s="53" t="str">
        <f>IF(ISERROR(VLOOKUP(B1484,Оп17_BYN→USD!$C$3:$C$19,1,0)),"Нет","Да")</f>
        <v>Нет</v>
      </c>
      <c r="D1484" s="54">
        <f t="shared" si="47"/>
        <v>365</v>
      </c>
      <c r="E1484" s="55">
        <f>('Все выпуски'!$D$4*'Все выпуски'!$D$8)*((VLOOKUP(IF(C1484="Нет",VLOOKUP(A1484,Оп17_BYN→USD!$A$2:$C$19,3,0),VLOOKUP((A1484-1),Оп17_BYN→USD!$A$2:$C$19,3,0)),$B$2:$G$1505,5,0)-VLOOKUP(B1484,$B$2:$G$1505,5,0))/365+(VLOOKUP(IF(C1484="Нет",VLOOKUP(A1484,Оп17_BYN→USD!$A$2:$C$19,3,0),VLOOKUP((A1484-1),Оп17_BYN→USD!$A$2:$C$19,3,0)),$B$2:$G$1505,6,0)-VLOOKUP(B1484,$B$2:$G$1505,6,0))/366)</f>
        <v>3.2539402466578369</v>
      </c>
      <c r="F1484" s="54">
        <f>COUNTIF(D1485:$D$1505,365)</f>
        <v>21</v>
      </c>
      <c r="G1484" s="54">
        <f>COUNTIF(D1485:$D$1505,366)</f>
        <v>0</v>
      </c>
    </row>
    <row r="1485" spans="1:7" x14ac:dyDescent="0.25">
      <c r="A1485" s="54">
        <f>COUNTIF($C$3:C1485,"Да")</f>
        <v>16</v>
      </c>
      <c r="B1485" s="53">
        <f t="shared" ref="B1485:B1505" si="48">B1484+1</f>
        <v>46586</v>
      </c>
      <c r="C1485" s="53" t="str">
        <f>IF(ISERROR(VLOOKUP(B1485,Оп17_BYN→USD!$C$3:$C$19,1,0)),"Нет","Да")</f>
        <v>Нет</v>
      </c>
      <c r="D1485" s="54">
        <f t="shared" si="47"/>
        <v>365</v>
      </c>
      <c r="E1485" s="55">
        <f>('Все выпуски'!$D$4*'Все выпуски'!$D$8)*((VLOOKUP(IF(C1485="Нет",VLOOKUP(A1485,Оп17_BYN→USD!$A$2:$C$19,3,0),VLOOKUP((A1485-1),Оп17_BYN→USD!$A$2:$C$19,3,0)),$B$2:$G$1505,5,0)-VLOOKUP(B1485,$B$2:$G$1505,5,0))/365+(VLOOKUP(IF(C1485="Нет",VLOOKUP(A1485,Оп17_BYN→USD!$A$2:$C$19,3,0),VLOOKUP((A1485-1),Оп17_BYN→USD!$A$2:$C$19,3,0)),$B$2:$G$1505,6,0)-VLOOKUP(B1485,$B$2:$G$1505,6,0))/366)</f>
        <v>3.2997703909769611</v>
      </c>
      <c r="F1485" s="54">
        <f>COUNTIF(D1486:$D$1505,365)</f>
        <v>20</v>
      </c>
      <c r="G1485" s="54">
        <f>COUNTIF(D1486:$D$1505,366)</f>
        <v>0</v>
      </c>
    </row>
    <row r="1486" spans="1:7" x14ac:dyDescent="0.25">
      <c r="A1486" s="54">
        <f>COUNTIF($C$3:C1486,"Да")</f>
        <v>16</v>
      </c>
      <c r="B1486" s="53">
        <f t="shared" si="48"/>
        <v>46587</v>
      </c>
      <c r="C1486" s="53" t="str">
        <f>IF(ISERROR(VLOOKUP(B1486,Оп17_BYN→USD!$C$3:$C$19,1,0)),"Нет","Да")</f>
        <v>Нет</v>
      </c>
      <c r="D1486" s="54">
        <f t="shared" si="47"/>
        <v>365</v>
      </c>
      <c r="E1486" s="55">
        <f>('Все выпуски'!$D$4*'Все выпуски'!$D$8)*((VLOOKUP(IF(C1486="Нет",VLOOKUP(A1486,Оп17_BYN→USD!$A$2:$C$19,3,0),VLOOKUP((A1486-1),Оп17_BYN→USD!$A$2:$C$19,3,0)),$B$2:$G$1505,5,0)-VLOOKUP(B1486,$B$2:$G$1505,5,0))/365+(VLOOKUP(IF(C1486="Нет",VLOOKUP(A1486,Оп17_BYN→USD!$A$2:$C$19,3,0),VLOOKUP((A1486-1),Оп17_BYN→USD!$A$2:$C$19,3,0)),$B$2:$G$1505,6,0)-VLOOKUP(B1486,$B$2:$G$1505,6,0))/366)</f>
        <v>3.3456005352960858</v>
      </c>
      <c r="F1486" s="54">
        <f>COUNTIF(D1487:$D$1505,365)</f>
        <v>19</v>
      </c>
      <c r="G1486" s="54">
        <f>COUNTIF(D1487:$D$1505,366)</f>
        <v>0</v>
      </c>
    </row>
    <row r="1487" spans="1:7" x14ac:dyDescent="0.25">
      <c r="A1487" s="54">
        <f>COUNTIF($C$3:C1487,"Да")</f>
        <v>16</v>
      </c>
      <c r="B1487" s="53">
        <f t="shared" si="48"/>
        <v>46588</v>
      </c>
      <c r="C1487" s="53" t="str">
        <f>IF(ISERROR(VLOOKUP(B1487,Оп17_BYN→USD!$C$3:$C$19,1,0)),"Нет","Да")</f>
        <v>Нет</v>
      </c>
      <c r="D1487" s="54">
        <f t="shared" si="47"/>
        <v>365</v>
      </c>
      <c r="E1487" s="55">
        <f>('Все выпуски'!$D$4*'Все выпуски'!$D$8)*((VLOOKUP(IF(C1487="Нет",VLOOKUP(A1487,Оп17_BYN→USD!$A$2:$C$19,3,0),VLOOKUP((A1487-1),Оп17_BYN→USD!$A$2:$C$19,3,0)),$B$2:$G$1505,5,0)-VLOOKUP(B1487,$B$2:$G$1505,5,0))/365+(VLOOKUP(IF(C1487="Нет",VLOOKUP(A1487,Оп17_BYN→USD!$A$2:$C$19,3,0),VLOOKUP((A1487-1),Оп17_BYN→USD!$A$2:$C$19,3,0)),$B$2:$G$1505,6,0)-VLOOKUP(B1487,$B$2:$G$1505,6,0))/366)</f>
        <v>3.3914306796152101</v>
      </c>
      <c r="F1487" s="54">
        <f>COUNTIF(D1488:$D$1505,365)</f>
        <v>18</v>
      </c>
      <c r="G1487" s="54">
        <f>COUNTIF(D1488:$D$1505,366)</f>
        <v>0</v>
      </c>
    </row>
    <row r="1488" spans="1:7" x14ac:dyDescent="0.25">
      <c r="A1488" s="54">
        <f>COUNTIF($C$3:C1488,"Да")</f>
        <v>16</v>
      </c>
      <c r="B1488" s="53">
        <f t="shared" si="48"/>
        <v>46589</v>
      </c>
      <c r="C1488" s="53" t="str">
        <f>IF(ISERROR(VLOOKUP(B1488,Оп17_BYN→USD!$C$3:$C$19,1,0)),"Нет","Да")</f>
        <v>Нет</v>
      </c>
      <c r="D1488" s="54">
        <f t="shared" si="47"/>
        <v>365</v>
      </c>
      <c r="E1488" s="55">
        <f>('Все выпуски'!$D$4*'Все выпуски'!$D$8)*((VLOOKUP(IF(C1488="Нет",VLOOKUP(A1488,Оп17_BYN→USD!$A$2:$C$19,3,0),VLOOKUP((A1488-1),Оп17_BYN→USD!$A$2:$C$19,3,0)),$B$2:$G$1505,5,0)-VLOOKUP(B1488,$B$2:$G$1505,5,0))/365+(VLOOKUP(IF(C1488="Нет",VLOOKUP(A1488,Оп17_BYN→USD!$A$2:$C$19,3,0),VLOOKUP((A1488-1),Оп17_BYN→USD!$A$2:$C$19,3,0)),$B$2:$G$1505,6,0)-VLOOKUP(B1488,$B$2:$G$1505,6,0))/366)</f>
        <v>3.4372608239343347</v>
      </c>
      <c r="F1488" s="54">
        <f>COUNTIF(D1489:$D$1505,365)</f>
        <v>17</v>
      </c>
      <c r="G1488" s="54">
        <f>COUNTIF(D1489:$D$1505,366)</f>
        <v>0</v>
      </c>
    </row>
    <row r="1489" spans="1:7" x14ac:dyDescent="0.25">
      <c r="A1489" s="54">
        <f>COUNTIF($C$3:C1489,"Да")</f>
        <v>16</v>
      </c>
      <c r="B1489" s="53">
        <f t="shared" si="48"/>
        <v>46590</v>
      </c>
      <c r="C1489" s="53" t="str">
        <f>IF(ISERROR(VLOOKUP(B1489,Оп17_BYN→USD!$C$3:$C$19,1,0)),"Нет","Да")</f>
        <v>Нет</v>
      </c>
      <c r="D1489" s="54">
        <f t="shared" si="47"/>
        <v>365</v>
      </c>
      <c r="E1489" s="55">
        <f>('Все выпуски'!$D$4*'Все выпуски'!$D$8)*((VLOOKUP(IF(C1489="Нет",VLOOKUP(A1489,Оп17_BYN→USD!$A$2:$C$19,3,0),VLOOKUP((A1489-1),Оп17_BYN→USD!$A$2:$C$19,3,0)),$B$2:$G$1505,5,0)-VLOOKUP(B1489,$B$2:$G$1505,5,0))/365+(VLOOKUP(IF(C1489="Нет",VLOOKUP(A1489,Оп17_BYN→USD!$A$2:$C$19,3,0),VLOOKUP((A1489-1),Оп17_BYN→USD!$A$2:$C$19,3,0)),$B$2:$G$1505,6,0)-VLOOKUP(B1489,$B$2:$G$1505,6,0))/366)</f>
        <v>3.4830909682534594</v>
      </c>
      <c r="F1489" s="54">
        <f>COUNTIF(D1490:$D$1505,365)</f>
        <v>16</v>
      </c>
      <c r="G1489" s="54">
        <f>COUNTIF(D1490:$D$1505,366)</f>
        <v>0</v>
      </c>
    </row>
    <row r="1490" spans="1:7" x14ac:dyDescent="0.25">
      <c r="A1490" s="54">
        <f>COUNTIF($C$3:C1490,"Да")</f>
        <v>16</v>
      </c>
      <c r="B1490" s="53">
        <f t="shared" si="48"/>
        <v>46591</v>
      </c>
      <c r="C1490" s="53" t="str">
        <f>IF(ISERROR(VLOOKUP(B1490,Оп17_BYN→USD!$C$3:$C$19,1,0)),"Нет","Да")</f>
        <v>Нет</v>
      </c>
      <c r="D1490" s="54">
        <f t="shared" si="47"/>
        <v>365</v>
      </c>
      <c r="E1490" s="55">
        <f>('Все выпуски'!$D$4*'Все выпуски'!$D$8)*((VLOOKUP(IF(C1490="Нет",VLOOKUP(A1490,Оп17_BYN→USD!$A$2:$C$19,3,0),VLOOKUP((A1490-1),Оп17_BYN→USD!$A$2:$C$19,3,0)),$B$2:$G$1505,5,0)-VLOOKUP(B1490,$B$2:$G$1505,5,0))/365+(VLOOKUP(IF(C1490="Нет",VLOOKUP(A1490,Оп17_BYN→USD!$A$2:$C$19,3,0),VLOOKUP((A1490-1),Оп17_BYN→USD!$A$2:$C$19,3,0)),$B$2:$G$1505,6,0)-VLOOKUP(B1490,$B$2:$G$1505,6,0))/366)</f>
        <v>3.5289211125725837</v>
      </c>
      <c r="F1490" s="54">
        <f>COUNTIF(D1491:$D$1505,365)</f>
        <v>15</v>
      </c>
      <c r="G1490" s="54">
        <f>COUNTIF(D1491:$D$1505,366)</f>
        <v>0</v>
      </c>
    </row>
    <row r="1491" spans="1:7" x14ac:dyDescent="0.25">
      <c r="A1491" s="54">
        <f>COUNTIF($C$3:C1491,"Да")</f>
        <v>16</v>
      </c>
      <c r="B1491" s="53">
        <f t="shared" si="48"/>
        <v>46592</v>
      </c>
      <c r="C1491" s="53" t="str">
        <f>IF(ISERROR(VLOOKUP(B1491,Оп17_BYN→USD!$C$3:$C$19,1,0)),"Нет","Да")</f>
        <v>Нет</v>
      </c>
      <c r="D1491" s="54">
        <f t="shared" si="47"/>
        <v>365</v>
      </c>
      <c r="E1491" s="55">
        <f>('Все выпуски'!$D$4*'Все выпуски'!$D$8)*((VLOOKUP(IF(C1491="Нет",VLOOKUP(A1491,Оп17_BYN→USD!$A$2:$C$19,3,0),VLOOKUP((A1491-1),Оп17_BYN→USD!$A$2:$C$19,3,0)),$B$2:$G$1505,5,0)-VLOOKUP(B1491,$B$2:$G$1505,5,0))/365+(VLOOKUP(IF(C1491="Нет",VLOOKUP(A1491,Оп17_BYN→USD!$A$2:$C$19,3,0),VLOOKUP((A1491-1),Оп17_BYN→USD!$A$2:$C$19,3,0)),$B$2:$G$1505,6,0)-VLOOKUP(B1491,$B$2:$G$1505,6,0))/366)</f>
        <v>3.5747512568917084</v>
      </c>
      <c r="F1491" s="54">
        <f>COUNTIF(D1492:$D$1505,365)</f>
        <v>14</v>
      </c>
      <c r="G1491" s="54">
        <f>COUNTIF(D1492:$D$1505,366)</f>
        <v>0</v>
      </c>
    </row>
    <row r="1492" spans="1:7" x14ac:dyDescent="0.25">
      <c r="A1492" s="54">
        <f>COUNTIF($C$3:C1492,"Да")</f>
        <v>16</v>
      </c>
      <c r="B1492" s="53">
        <f t="shared" si="48"/>
        <v>46593</v>
      </c>
      <c r="C1492" s="53" t="str">
        <f>IF(ISERROR(VLOOKUP(B1492,Оп17_BYN→USD!$C$3:$C$19,1,0)),"Нет","Да")</f>
        <v>Нет</v>
      </c>
      <c r="D1492" s="54">
        <f t="shared" si="47"/>
        <v>365</v>
      </c>
      <c r="E1492" s="55">
        <f>('Все выпуски'!$D$4*'Все выпуски'!$D$8)*((VLOOKUP(IF(C1492="Нет",VLOOKUP(A1492,Оп17_BYN→USD!$A$2:$C$19,3,0),VLOOKUP((A1492-1),Оп17_BYN→USD!$A$2:$C$19,3,0)),$B$2:$G$1505,5,0)-VLOOKUP(B1492,$B$2:$G$1505,5,0))/365+(VLOOKUP(IF(C1492="Нет",VLOOKUP(A1492,Оп17_BYN→USD!$A$2:$C$19,3,0),VLOOKUP((A1492-1),Оп17_BYN→USD!$A$2:$C$19,3,0)),$B$2:$G$1505,6,0)-VLOOKUP(B1492,$B$2:$G$1505,6,0))/366)</f>
        <v>3.6205814012108326</v>
      </c>
      <c r="F1492" s="54">
        <f>COUNTIF(D1493:$D$1505,365)</f>
        <v>13</v>
      </c>
      <c r="G1492" s="54">
        <f>COUNTIF(D1493:$D$1505,366)</f>
        <v>0</v>
      </c>
    </row>
    <row r="1493" spans="1:7" x14ac:dyDescent="0.25">
      <c r="A1493" s="54">
        <f>COUNTIF($C$3:C1493,"Да")</f>
        <v>16</v>
      </c>
      <c r="B1493" s="53">
        <f t="shared" si="48"/>
        <v>46594</v>
      </c>
      <c r="C1493" s="53" t="str">
        <f>IF(ISERROR(VLOOKUP(B1493,Оп17_BYN→USD!$C$3:$C$19,1,0)),"Нет","Да")</f>
        <v>Нет</v>
      </c>
      <c r="D1493" s="54">
        <f t="shared" si="47"/>
        <v>365</v>
      </c>
      <c r="E1493" s="55">
        <f>('Все выпуски'!$D$4*'Все выпуски'!$D$8)*((VLOOKUP(IF(C1493="Нет",VLOOKUP(A1493,Оп17_BYN→USD!$A$2:$C$19,3,0),VLOOKUP((A1493-1),Оп17_BYN→USD!$A$2:$C$19,3,0)),$B$2:$G$1505,5,0)-VLOOKUP(B1493,$B$2:$G$1505,5,0))/365+(VLOOKUP(IF(C1493="Нет",VLOOKUP(A1493,Оп17_BYN→USD!$A$2:$C$19,3,0),VLOOKUP((A1493-1),Оп17_BYN→USD!$A$2:$C$19,3,0)),$B$2:$G$1505,6,0)-VLOOKUP(B1493,$B$2:$G$1505,6,0))/366)</f>
        <v>3.6664115455299569</v>
      </c>
      <c r="F1493" s="54">
        <f>COUNTIF(D1494:$D$1505,365)</f>
        <v>12</v>
      </c>
      <c r="G1493" s="54">
        <f>COUNTIF(D1494:$D$1505,366)</f>
        <v>0</v>
      </c>
    </row>
    <row r="1494" spans="1:7" x14ac:dyDescent="0.25">
      <c r="A1494" s="54">
        <f>COUNTIF($C$3:C1494,"Да")</f>
        <v>16</v>
      </c>
      <c r="B1494" s="53">
        <f t="shared" si="48"/>
        <v>46595</v>
      </c>
      <c r="C1494" s="53" t="str">
        <f>IF(ISERROR(VLOOKUP(B1494,Оп17_BYN→USD!$C$3:$C$19,1,0)),"Нет","Да")</f>
        <v>Нет</v>
      </c>
      <c r="D1494" s="54">
        <f t="shared" si="47"/>
        <v>365</v>
      </c>
      <c r="E1494" s="55">
        <f>('Все выпуски'!$D$4*'Все выпуски'!$D$8)*((VLOOKUP(IF(C1494="Нет",VLOOKUP(A1494,Оп17_BYN→USD!$A$2:$C$19,3,0),VLOOKUP((A1494-1),Оп17_BYN→USD!$A$2:$C$19,3,0)),$B$2:$G$1505,5,0)-VLOOKUP(B1494,$B$2:$G$1505,5,0))/365+(VLOOKUP(IF(C1494="Нет",VLOOKUP(A1494,Оп17_BYN→USD!$A$2:$C$19,3,0),VLOOKUP((A1494-1),Оп17_BYN→USD!$A$2:$C$19,3,0)),$B$2:$G$1505,6,0)-VLOOKUP(B1494,$B$2:$G$1505,6,0))/366)</f>
        <v>3.7122416898490815</v>
      </c>
      <c r="F1494" s="54">
        <f>COUNTIF(D1495:$D$1505,365)</f>
        <v>11</v>
      </c>
      <c r="G1494" s="54">
        <f>COUNTIF(D1495:$D$1505,366)</f>
        <v>0</v>
      </c>
    </row>
    <row r="1495" spans="1:7" x14ac:dyDescent="0.25">
      <c r="A1495" s="54">
        <f>COUNTIF($C$3:C1495,"Да")</f>
        <v>16</v>
      </c>
      <c r="B1495" s="53">
        <f t="shared" si="48"/>
        <v>46596</v>
      </c>
      <c r="C1495" s="53" t="str">
        <f>IF(ISERROR(VLOOKUP(B1495,Оп17_BYN→USD!$C$3:$C$19,1,0)),"Нет","Да")</f>
        <v>Нет</v>
      </c>
      <c r="D1495" s="54">
        <f t="shared" si="47"/>
        <v>365</v>
      </c>
      <c r="E1495" s="55">
        <f>('Все выпуски'!$D$4*'Все выпуски'!$D$8)*((VLOOKUP(IF(C1495="Нет",VLOOKUP(A1495,Оп17_BYN→USD!$A$2:$C$19,3,0),VLOOKUP((A1495-1),Оп17_BYN→USD!$A$2:$C$19,3,0)),$B$2:$G$1505,5,0)-VLOOKUP(B1495,$B$2:$G$1505,5,0))/365+(VLOOKUP(IF(C1495="Нет",VLOOKUP(A1495,Оп17_BYN→USD!$A$2:$C$19,3,0),VLOOKUP((A1495-1),Оп17_BYN→USD!$A$2:$C$19,3,0)),$B$2:$G$1505,6,0)-VLOOKUP(B1495,$B$2:$G$1505,6,0))/366)</f>
        <v>3.7580718341682058</v>
      </c>
      <c r="F1495" s="54">
        <f>COUNTIF(D1496:$D$1505,365)</f>
        <v>10</v>
      </c>
      <c r="G1495" s="54">
        <f>COUNTIF(D1496:$D$1505,366)</f>
        <v>0</v>
      </c>
    </row>
    <row r="1496" spans="1:7" x14ac:dyDescent="0.25">
      <c r="A1496" s="54">
        <f>COUNTIF($C$3:C1496,"Да")</f>
        <v>16</v>
      </c>
      <c r="B1496" s="53">
        <f t="shared" si="48"/>
        <v>46597</v>
      </c>
      <c r="C1496" s="53" t="str">
        <f>IF(ISERROR(VLOOKUP(B1496,Оп17_BYN→USD!$C$3:$C$19,1,0)),"Нет","Да")</f>
        <v>Нет</v>
      </c>
      <c r="D1496" s="54">
        <f t="shared" si="47"/>
        <v>365</v>
      </c>
      <c r="E1496" s="55">
        <f>('Все выпуски'!$D$4*'Все выпуски'!$D$8)*((VLOOKUP(IF(C1496="Нет",VLOOKUP(A1496,Оп17_BYN→USD!$A$2:$C$19,3,0),VLOOKUP((A1496-1),Оп17_BYN→USD!$A$2:$C$19,3,0)),$B$2:$G$1505,5,0)-VLOOKUP(B1496,$B$2:$G$1505,5,0))/365+(VLOOKUP(IF(C1496="Нет",VLOOKUP(A1496,Оп17_BYN→USD!$A$2:$C$19,3,0),VLOOKUP((A1496-1),Оп17_BYN→USD!$A$2:$C$19,3,0)),$B$2:$G$1505,6,0)-VLOOKUP(B1496,$B$2:$G$1505,6,0))/366)</f>
        <v>3.8039019784873305</v>
      </c>
      <c r="F1496" s="54">
        <f>COUNTIF(D1497:$D$1505,365)</f>
        <v>9</v>
      </c>
      <c r="G1496" s="54">
        <f>COUNTIF(D1497:$D$1505,366)</f>
        <v>0</v>
      </c>
    </row>
    <row r="1497" spans="1:7" x14ac:dyDescent="0.25">
      <c r="A1497" s="54">
        <f>COUNTIF($C$3:C1497,"Да")</f>
        <v>16</v>
      </c>
      <c r="B1497" s="53">
        <f t="shared" si="48"/>
        <v>46598</v>
      </c>
      <c r="C1497" s="53" t="str">
        <f>IF(ISERROR(VLOOKUP(B1497,Оп17_BYN→USD!$C$3:$C$19,1,0)),"Нет","Да")</f>
        <v>Нет</v>
      </c>
      <c r="D1497" s="54">
        <f t="shared" si="47"/>
        <v>365</v>
      </c>
      <c r="E1497" s="55">
        <f>('Все выпуски'!$D$4*'Все выпуски'!$D$8)*((VLOOKUP(IF(C1497="Нет",VLOOKUP(A1497,Оп17_BYN→USD!$A$2:$C$19,3,0),VLOOKUP((A1497-1),Оп17_BYN→USD!$A$2:$C$19,3,0)),$B$2:$G$1505,5,0)-VLOOKUP(B1497,$B$2:$G$1505,5,0))/365+(VLOOKUP(IF(C1497="Нет",VLOOKUP(A1497,Оп17_BYN→USD!$A$2:$C$19,3,0),VLOOKUP((A1497-1),Оп17_BYN→USD!$A$2:$C$19,3,0)),$B$2:$G$1505,6,0)-VLOOKUP(B1497,$B$2:$G$1505,6,0))/366)</f>
        <v>3.8497321228064547</v>
      </c>
      <c r="F1497" s="54">
        <f>COUNTIF(D1498:$D$1505,365)</f>
        <v>8</v>
      </c>
      <c r="G1497" s="54">
        <f>COUNTIF(D1498:$D$1505,366)</f>
        <v>0</v>
      </c>
    </row>
    <row r="1498" spans="1:7" x14ac:dyDescent="0.25">
      <c r="A1498" s="54">
        <f>COUNTIF($C$3:C1498,"Да")</f>
        <v>16</v>
      </c>
      <c r="B1498" s="53">
        <f t="shared" si="48"/>
        <v>46599</v>
      </c>
      <c r="C1498" s="53" t="str">
        <f>IF(ISERROR(VLOOKUP(B1498,Оп17_BYN→USD!$C$3:$C$19,1,0)),"Нет","Да")</f>
        <v>Нет</v>
      </c>
      <c r="D1498" s="54">
        <f t="shared" si="47"/>
        <v>365</v>
      </c>
      <c r="E1498" s="55">
        <f>('Все выпуски'!$D$4*'Все выпуски'!$D$8)*((VLOOKUP(IF(C1498="Нет",VLOOKUP(A1498,Оп17_BYN→USD!$A$2:$C$19,3,0),VLOOKUP((A1498-1),Оп17_BYN→USD!$A$2:$C$19,3,0)),$B$2:$G$1505,5,0)-VLOOKUP(B1498,$B$2:$G$1505,5,0))/365+(VLOOKUP(IF(C1498="Нет",VLOOKUP(A1498,Оп17_BYN→USD!$A$2:$C$19,3,0),VLOOKUP((A1498-1),Оп17_BYN→USD!$A$2:$C$19,3,0)),$B$2:$G$1505,6,0)-VLOOKUP(B1498,$B$2:$G$1505,6,0))/366)</f>
        <v>3.895562267125579</v>
      </c>
      <c r="F1498" s="54">
        <f>COUNTIF(D1499:$D$1505,365)</f>
        <v>7</v>
      </c>
      <c r="G1498" s="54">
        <f>COUNTIF(D1499:$D$1505,366)</f>
        <v>0</v>
      </c>
    </row>
    <row r="1499" spans="1:7" x14ac:dyDescent="0.25">
      <c r="A1499" s="54">
        <f>COUNTIF($C$3:C1499,"Да")</f>
        <v>16</v>
      </c>
      <c r="B1499" s="53">
        <f t="shared" si="48"/>
        <v>46600</v>
      </c>
      <c r="C1499" s="53" t="str">
        <f>IF(ISERROR(VLOOKUP(B1499,Оп17_BYN→USD!$C$3:$C$19,1,0)),"Нет","Да")</f>
        <v>Нет</v>
      </c>
      <c r="D1499" s="54">
        <f t="shared" si="47"/>
        <v>365</v>
      </c>
      <c r="E1499" s="55">
        <f>('Все выпуски'!$D$4*'Все выпуски'!$D$8)*((VLOOKUP(IF(C1499="Нет",VLOOKUP(A1499,Оп17_BYN→USD!$A$2:$C$19,3,0),VLOOKUP((A1499-1),Оп17_BYN→USD!$A$2:$C$19,3,0)),$B$2:$G$1505,5,0)-VLOOKUP(B1499,$B$2:$G$1505,5,0))/365+(VLOOKUP(IF(C1499="Нет",VLOOKUP(A1499,Оп17_BYN→USD!$A$2:$C$19,3,0),VLOOKUP((A1499-1),Оп17_BYN→USD!$A$2:$C$19,3,0)),$B$2:$G$1505,6,0)-VLOOKUP(B1499,$B$2:$G$1505,6,0))/366)</f>
        <v>3.9413924114447041</v>
      </c>
      <c r="F1499" s="54">
        <f>COUNTIF(D1500:$D$1505,365)</f>
        <v>6</v>
      </c>
      <c r="G1499" s="54">
        <f>COUNTIF(D1500:$D$1505,366)</f>
        <v>0</v>
      </c>
    </row>
    <row r="1500" spans="1:7" x14ac:dyDescent="0.25">
      <c r="A1500" s="54">
        <f>COUNTIF($C$3:C1500,"Да")</f>
        <v>16</v>
      </c>
      <c r="B1500" s="53">
        <f t="shared" si="48"/>
        <v>46601</v>
      </c>
      <c r="C1500" s="53" t="str">
        <f>IF(ISERROR(VLOOKUP(B1500,Оп17_BYN→USD!$C$3:$C$19,1,0)),"Нет","Да")</f>
        <v>Нет</v>
      </c>
      <c r="D1500" s="54">
        <f t="shared" si="47"/>
        <v>365</v>
      </c>
      <c r="E1500" s="55">
        <f>('Все выпуски'!$D$4*'Все выпуски'!$D$8)*((VLOOKUP(IF(C1500="Нет",VLOOKUP(A1500,Оп17_BYN→USD!$A$2:$C$19,3,0),VLOOKUP((A1500-1),Оп17_BYN→USD!$A$2:$C$19,3,0)),$B$2:$G$1505,5,0)-VLOOKUP(B1500,$B$2:$G$1505,5,0))/365+(VLOOKUP(IF(C1500="Нет",VLOOKUP(A1500,Оп17_BYN→USD!$A$2:$C$19,3,0),VLOOKUP((A1500-1),Оп17_BYN→USD!$A$2:$C$19,3,0)),$B$2:$G$1505,6,0)-VLOOKUP(B1500,$B$2:$G$1505,6,0))/366)</f>
        <v>3.9872225557638283</v>
      </c>
      <c r="F1500" s="54">
        <f>COUNTIF(D1501:$D$1505,365)</f>
        <v>5</v>
      </c>
      <c r="G1500" s="54">
        <f>COUNTIF(D1501:$D$1505,366)</f>
        <v>0</v>
      </c>
    </row>
    <row r="1501" spans="1:7" x14ac:dyDescent="0.25">
      <c r="A1501" s="54">
        <f>COUNTIF($C$3:C1501,"Да")</f>
        <v>16</v>
      </c>
      <c r="B1501" s="53">
        <f t="shared" si="48"/>
        <v>46602</v>
      </c>
      <c r="C1501" s="53" t="str">
        <f>IF(ISERROR(VLOOKUP(B1501,Оп17_BYN→USD!$C$3:$C$19,1,0)),"Нет","Да")</f>
        <v>Нет</v>
      </c>
      <c r="D1501" s="54">
        <f t="shared" si="47"/>
        <v>365</v>
      </c>
      <c r="E1501" s="55">
        <f>('Все выпуски'!$D$4*'Все выпуски'!$D$8)*((VLOOKUP(IF(C1501="Нет",VLOOKUP(A1501,Оп17_BYN→USD!$A$2:$C$19,3,0),VLOOKUP((A1501-1),Оп17_BYN→USD!$A$2:$C$19,3,0)),$B$2:$G$1505,5,0)-VLOOKUP(B1501,$B$2:$G$1505,5,0))/365+(VLOOKUP(IF(C1501="Нет",VLOOKUP(A1501,Оп17_BYN→USD!$A$2:$C$19,3,0),VLOOKUP((A1501-1),Оп17_BYN→USD!$A$2:$C$19,3,0)),$B$2:$G$1505,6,0)-VLOOKUP(B1501,$B$2:$G$1505,6,0))/366)</f>
        <v>4.033052700082953</v>
      </c>
      <c r="F1501" s="54">
        <f>COUNTIF(D1502:$D$1505,365)</f>
        <v>4</v>
      </c>
      <c r="G1501" s="54">
        <f>COUNTIF(D1502:$D$1505,366)</f>
        <v>0</v>
      </c>
    </row>
    <row r="1502" spans="1:7" x14ac:dyDescent="0.25">
      <c r="A1502" s="54">
        <f>COUNTIF($C$3:C1502,"Да")</f>
        <v>16</v>
      </c>
      <c r="B1502" s="53">
        <f t="shared" si="48"/>
        <v>46603</v>
      </c>
      <c r="C1502" s="53" t="str">
        <f>IF(ISERROR(VLOOKUP(B1502,Оп17_BYN→USD!$C$3:$C$19,1,0)),"Нет","Да")</f>
        <v>Нет</v>
      </c>
      <c r="D1502" s="54">
        <f t="shared" si="47"/>
        <v>365</v>
      </c>
      <c r="E1502" s="55">
        <f>('Все выпуски'!$D$4*'Все выпуски'!$D$8)*((VLOOKUP(IF(C1502="Нет",VLOOKUP(A1502,Оп17_BYN→USD!$A$2:$C$19,3,0),VLOOKUP((A1502-1),Оп17_BYN→USD!$A$2:$C$19,3,0)),$B$2:$G$1505,5,0)-VLOOKUP(B1502,$B$2:$G$1505,5,0))/365+(VLOOKUP(IF(C1502="Нет",VLOOKUP(A1502,Оп17_BYN→USD!$A$2:$C$19,3,0),VLOOKUP((A1502-1),Оп17_BYN→USD!$A$2:$C$19,3,0)),$B$2:$G$1505,6,0)-VLOOKUP(B1502,$B$2:$G$1505,6,0))/366)</f>
        <v>4.0788828444020773</v>
      </c>
      <c r="F1502" s="54">
        <f>COUNTIF(D1503:$D$1505,365)</f>
        <v>3</v>
      </c>
      <c r="G1502" s="54">
        <f>COUNTIF(D1503:$D$1505,366)</f>
        <v>0</v>
      </c>
    </row>
    <row r="1503" spans="1:7" x14ac:dyDescent="0.25">
      <c r="A1503" s="54">
        <f>COUNTIF($C$3:C1503,"Да")</f>
        <v>16</v>
      </c>
      <c r="B1503" s="53">
        <f t="shared" si="48"/>
        <v>46604</v>
      </c>
      <c r="C1503" s="53" t="str">
        <f>IF(ISERROR(VLOOKUP(B1503,Оп17_BYN→USD!$C$3:$C$19,1,0)),"Нет","Да")</f>
        <v>Нет</v>
      </c>
      <c r="D1503" s="54">
        <f t="shared" si="47"/>
        <v>365</v>
      </c>
      <c r="E1503" s="55">
        <f>('Все выпуски'!$D$4*'Все выпуски'!$D$8)*((VLOOKUP(IF(C1503="Нет",VLOOKUP(A1503,Оп17_BYN→USD!$A$2:$C$19,3,0),VLOOKUP((A1503-1),Оп17_BYN→USD!$A$2:$C$19,3,0)),$B$2:$G$1505,5,0)-VLOOKUP(B1503,$B$2:$G$1505,5,0))/365+(VLOOKUP(IF(C1503="Нет",VLOOKUP(A1503,Оп17_BYN→USD!$A$2:$C$19,3,0),VLOOKUP((A1503-1),Оп17_BYN→USD!$A$2:$C$19,3,0)),$B$2:$G$1505,6,0)-VLOOKUP(B1503,$B$2:$G$1505,6,0))/366)</f>
        <v>4.1247129887212015</v>
      </c>
      <c r="F1503" s="54">
        <f>COUNTIF(D1504:$D$1505,365)</f>
        <v>2</v>
      </c>
      <c r="G1503" s="54">
        <f>COUNTIF(D1504:$D$1505,366)</f>
        <v>0</v>
      </c>
    </row>
    <row r="1504" spans="1:7" x14ac:dyDescent="0.25">
      <c r="A1504" s="54">
        <f>COUNTIF($C$3:C1504,"Да")</f>
        <v>16</v>
      </c>
      <c r="B1504" s="53">
        <f t="shared" si="48"/>
        <v>46605</v>
      </c>
      <c r="C1504" s="53" t="str">
        <f>IF(ISERROR(VLOOKUP(B1504,Оп17_BYN→USD!$C$3:$C$19,1,0)),"Нет","Да")</f>
        <v>Нет</v>
      </c>
      <c r="D1504" s="54">
        <f t="shared" si="47"/>
        <v>365</v>
      </c>
      <c r="E1504" s="55">
        <f>('Все выпуски'!$D$4*'Все выпуски'!$D$8)*((VLOOKUP(IF(C1504="Нет",VLOOKUP(A1504,Оп17_BYN→USD!$A$2:$C$19,3,0),VLOOKUP((A1504-1),Оп17_BYN→USD!$A$2:$C$19,3,0)),$B$2:$G$1505,5,0)-VLOOKUP(B1504,$B$2:$G$1505,5,0))/365+(VLOOKUP(IF(C1504="Нет",VLOOKUP(A1504,Оп17_BYN→USD!$A$2:$C$19,3,0),VLOOKUP((A1504-1),Оп17_BYN→USD!$A$2:$C$19,3,0)),$B$2:$G$1505,6,0)-VLOOKUP(B1504,$B$2:$G$1505,6,0))/366)</f>
        <v>4.1705431330403258</v>
      </c>
      <c r="F1504" s="54">
        <f>COUNTIF(D1505:$D$1505,365)</f>
        <v>1</v>
      </c>
      <c r="G1504" s="54">
        <f>COUNTIF(D1505:$D$1505,366)</f>
        <v>0</v>
      </c>
    </row>
    <row r="1505" spans="1:7" x14ac:dyDescent="0.25">
      <c r="A1505" s="54">
        <f>COUNTIF($C$3:C1505,"Да")</f>
        <v>17</v>
      </c>
      <c r="B1505" s="53">
        <f t="shared" si="48"/>
        <v>46606</v>
      </c>
      <c r="C1505" s="53" t="str">
        <f>IF(ISERROR(VLOOKUP(B1505,Оп17_BYN→USD!$C$3:$C$19,1,0)),"Нет","Да")</f>
        <v>Да</v>
      </c>
      <c r="D1505" s="54">
        <f>IF(MOD(YEAR(B1505),4)=0,366,365)</f>
        <v>365</v>
      </c>
      <c r="E1505" s="55">
        <f>('Все выпуски'!$D$4*'Все выпуски'!$D$8)*((VLOOKUP(IF(C1505="Нет",VLOOKUP(A1505,Оп17_BYN→USD!$A$2:$C$19,3,0),VLOOKUP((A1505-1),Оп17_BYN→USD!$A$2:$C$19,3,0)),$B$2:$G$1505,5,0)-VLOOKUP(B1505,$B$2:$G$1505,5,0))/365+(VLOOKUP(IF(C1505="Нет",VLOOKUP(A1505,Оп17_BYN→USD!$A$2:$C$19,3,0),VLOOKUP((A1505-1),Оп17_BYN→USD!$A$2:$C$19,3,0)),$B$2:$G$1505,6,0)-VLOOKUP(B1505,$B$2:$G$1505,6,0))/366)</f>
        <v>4.2163732773594509</v>
      </c>
      <c r="F1505" s="56"/>
      <c r="G1505" s="56"/>
    </row>
  </sheetData>
  <sheetProtection algorithmName="SHA-512" hashValue="OpuMs1xhJgmeNu3qMOQAwNqiYTuGd/RI9rlEukxSJRDrwbQEPDksUoBBx5xs6w8SIJKW0N2YwdePbr7L5Q4CnA==" saltValue="S8dXPRSn8p866nQISUsTy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5462-AC2A-44BE-8059-1050110EF88C}">
  <dimension ref="A1:F29"/>
  <sheetViews>
    <sheetView showGridLines="0" workbookViewId="0">
      <pane ySplit="1" topLeftCell="A3" activePane="bottomLeft" state="frozen"/>
      <selection pane="bottomLeft" activeCell="E29" sqref="E29"/>
    </sheetView>
  </sheetViews>
  <sheetFormatPr defaultRowHeight="15" x14ac:dyDescent="0.25"/>
  <cols>
    <col min="1" max="2" width="10.7109375" style="1" customWidth="1"/>
    <col min="3" max="4" width="20.7109375" style="1" customWidth="1"/>
    <col min="5" max="5" width="30.7109375" style="1" customWidth="1"/>
    <col min="6" max="6" width="10.140625" style="1" hidden="1" customWidth="1"/>
    <col min="7" max="16384" width="9.140625" style="1"/>
  </cols>
  <sheetData>
    <row r="1" spans="1:6" ht="30" x14ac:dyDescent="0.25">
      <c r="A1" s="37" t="s">
        <v>13</v>
      </c>
      <c r="B1" s="37" t="s">
        <v>4</v>
      </c>
      <c r="C1" s="37" t="s">
        <v>5</v>
      </c>
      <c r="D1" s="37" t="s">
        <v>14</v>
      </c>
      <c r="E1" s="38" t="s">
        <v>31</v>
      </c>
      <c r="F1" s="16"/>
    </row>
    <row r="2" spans="1:6" hidden="1" x14ac:dyDescent="0.25">
      <c r="A2" s="17">
        <v>0</v>
      </c>
      <c r="B2" s="18"/>
      <c r="C2" s="18">
        <v>45400</v>
      </c>
      <c r="D2" s="17"/>
      <c r="E2" s="19"/>
      <c r="F2" s="20"/>
    </row>
    <row r="3" spans="1:6" x14ac:dyDescent="0.25">
      <c r="A3" s="17">
        <f>1+A2</f>
        <v>1</v>
      </c>
      <c r="B3" s="18">
        <f>C2+1</f>
        <v>45401</v>
      </c>
      <c r="C3" s="18">
        <f>DATE(YEAR(C2),MONTH(C2)+3,DAY(C2)-9)</f>
        <v>45482</v>
      </c>
      <c r="D3" s="17">
        <f>C3-C2</f>
        <v>82</v>
      </c>
      <c r="E3" s="19">
        <f>('Все выпуски'!$F$4*'Все выпуски'!$F$8)*(C3-C2)/366</f>
        <v>2.3900545748559265</v>
      </c>
      <c r="F3" s="20"/>
    </row>
    <row r="4" spans="1:6" x14ac:dyDescent="0.25">
      <c r="A4" s="17">
        <f t="shared" ref="A4:A28" si="0">1+A3</f>
        <v>2</v>
      </c>
      <c r="B4" s="18">
        <f t="shared" ref="B4:B28" si="1">C3+1</f>
        <v>45483</v>
      </c>
      <c r="C4" s="18">
        <f t="shared" ref="C4:C27" si="2">DATE(YEAR(C3),MONTH(C3)+3,DAY(C3))</f>
        <v>45574</v>
      </c>
      <c r="D4" s="17">
        <f t="shared" ref="D4:D21" si="3">C4-C3</f>
        <v>92</v>
      </c>
      <c r="E4" s="19">
        <f>('Все выпуски'!$F$4*'Все выпуски'!$F$8)*(C4-C3)/366</f>
        <v>2.6815246449603078</v>
      </c>
      <c r="F4" s="20"/>
    </row>
    <row r="5" spans="1:6" x14ac:dyDescent="0.25">
      <c r="A5" s="17">
        <f t="shared" si="0"/>
        <v>3</v>
      </c>
      <c r="B5" s="18">
        <f t="shared" si="1"/>
        <v>45575</v>
      </c>
      <c r="C5" s="18">
        <f t="shared" si="2"/>
        <v>45666</v>
      </c>
      <c r="D5" s="17">
        <f t="shared" si="3"/>
        <v>92</v>
      </c>
      <c r="E5" s="19">
        <f>('Все выпуски'!$F$4*'Все выпуски'!$F$8)*((F5-C4-1)/366+(C5-F5+1)/365)</f>
        <v>2.6822433382838526</v>
      </c>
      <c r="F5" s="21">
        <v>45658</v>
      </c>
    </row>
    <row r="6" spans="1:6" x14ac:dyDescent="0.25">
      <c r="A6" s="17">
        <f t="shared" si="0"/>
        <v>4</v>
      </c>
      <c r="B6" s="18">
        <f t="shared" si="1"/>
        <v>45667</v>
      </c>
      <c r="C6" s="18">
        <f t="shared" si="2"/>
        <v>45756</v>
      </c>
      <c r="D6" s="17">
        <f t="shared" si="3"/>
        <v>90</v>
      </c>
      <c r="E6" s="19">
        <f>('Все выпуски'!$F$4*'Все выпуски'!$F$8)*(C6-C5)/365</f>
        <v>2.6304175641748819</v>
      </c>
      <c r="F6" s="22"/>
    </row>
    <row r="7" spans="1:6" x14ac:dyDescent="0.25">
      <c r="A7" s="17">
        <f t="shared" si="0"/>
        <v>5</v>
      </c>
      <c r="B7" s="18">
        <f t="shared" si="1"/>
        <v>45757</v>
      </c>
      <c r="C7" s="18">
        <f t="shared" si="2"/>
        <v>45847</v>
      </c>
      <c r="D7" s="17">
        <f t="shared" si="3"/>
        <v>91</v>
      </c>
      <c r="E7" s="19">
        <f>('Все выпуски'!$F$4*'Все выпуски'!$F$8)*(C7-C6)/365</f>
        <v>2.6596444259990473</v>
      </c>
      <c r="F7" s="22"/>
    </row>
    <row r="8" spans="1:6" x14ac:dyDescent="0.25">
      <c r="A8" s="17">
        <f t="shared" si="0"/>
        <v>6</v>
      </c>
      <c r="B8" s="18">
        <f t="shared" si="1"/>
        <v>45848</v>
      </c>
      <c r="C8" s="18">
        <f t="shared" si="2"/>
        <v>45939</v>
      </c>
      <c r="D8" s="17">
        <f t="shared" si="3"/>
        <v>92</v>
      </c>
      <c r="E8" s="19">
        <f>('Все выпуски'!$F$4*'Все выпуски'!$F$8)*(C8-C7)/365</f>
        <v>2.6888712878232126</v>
      </c>
      <c r="F8" s="22"/>
    </row>
    <row r="9" spans="1:6" x14ac:dyDescent="0.25">
      <c r="A9" s="17">
        <f t="shared" si="0"/>
        <v>7</v>
      </c>
      <c r="B9" s="18">
        <f t="shared" si="1"/>
        <v>45940</v>
      </c>
      <c r="C9" s="18">
        <f t="shared" si="2"/>
        <v>46031</v>
      </c>
      <c r="D9" s="17">
        <f t="shared" si="3"/>
        <v>92</v>
      </c>
      <c r="E9" s="19">
        <f>('Все выпуски'!$F$4*'Все выпуски'!$F$8)*(C9-C8)/365</f>
        <v>2.6888712878232126</v>
      </c>
      <c r="F9" s="21"/>
    </row>
    <row r="10" spans="1:6" x14ac:dyDescent="0.25">
      <c r="A10" s="17">
        <f t="shared" si="0"/>
        <v>8</v>
      </c>
      <c r="B10" s="18">
        <f t="shared" si="1"/>
        <v>46032</v>
      </c>
      <c r="C10" s="18">
        <f t="shared" si="2"/>
        <v>46121</v>
      </c>
      <c r="D10" s="17">
        <f t="shared" si="3"/>
        <v>90</v>
      </c>
      <c r="E10" s="19">
        <f>('Все выпуски'!$F$4*'Все выпуски'!$F$8)*(C10-C9)/365</f>
        <v>2.6304175641748819</v>
      </c>
      <c r="F10" s="21"/>
    </row>
    <row r="11" spans="1:6" x14ac:dyDescent="0.25">
      <c r="A11" s="17">
        <f t="shared" si="0"/>
        <v>9</v>
      </c>
      <c r="B11" s="18">
        <f t="shared" si="1"/>
        <v>46122</v>
      </c>
      <c r="C11" s="18">
        <f t="shared" si="2"/>
        <v>46212</v>
      </c>
      <c r="D11" s="17">
        <f t="shared" si="3"/>
        <v>91</v>
      </c>
      <c r="E11" s="19">
        <f>('Все выпуски'!$F$4*'Все выпуски'!$F$8)*(C11-C10)/365</f>
        <v>2.6596444259990473</v>
      </c>
      <c r="F11" s="21"/>
    </row>
    <row r="12" spans="1:6" x14ac:dyDescent="0.25">
      <c r="A12" s="17">
        <f t="shared" si="0"/>
        <v>10</v>
      </c>
      <c r="B12" s="18">
        <f t="shared" si="1"/>
        <v>46213</v>
      </c>
      <c r="C12" s="18">
        <f t="shared" si="2"/>
        <v>46304</v>
      </c>
      <c r="D12" s="17">
        <f t="shared" si="3"/>
        <v>92</v>
      </c>
      <c r="E12" s="19">
        <f>('Все выпуски'!$F$4*'Все выпуски'!$F$8)*(C12-C11)/365</f>
        <v>2.6888712878232126</v>
      </c>
      <c r="F12" s="21"/>
    </row>
    <row r="13" spans="1:6" x14ac:dyDescent="0.25">
      <c r="A13" s="17">
        <f t="shared" si="0"/>
        <v>11</v>
      </c>
      <c r="B13" s="18">
        <f t="shared" si="1"/>
        <v>46305</v>
      </c>
      <c r="C13" s="18">
        <f t="shared" si="2"/>
        <v>46396</v>
      </c>
      <c r="D13" s="17">
        <f t="shared" si="3"/>
        <v>92</v>
      </c>
      <c r="E13" s="19">
        <f>('Все выпуски'!$F$4*'Все выпуски'!$F$8)*(C13-C12)/365</f>
        <v>2.6888712878232126</v>
      </c>
      <c r="F13" s="21"/>
    </row>
    <row r="14" spans="1:6" x14ac:dyDescent="0.25">
      <c r="A14" s="17">
        <f t="shared" si="0"/>
        <v>12</v>
      </c>
      <c r="B14" s="18">
        <f t="shared" si="1"/>
        <v>46397</v>
      </c>
      <c r="C14" s="18">
        <f t="shared" si="2"/>
        <v>46486</v>
      </c>
      <c r="D14" s="17">
        <f t="shared" si="3"/>
        <v>90</v>
      </c>
      <c r="E14" s="19">
        <f>('Все выпуски'!$F$4*'Все выпуски'!$F$8)*(C14-C13)/365</f>
        <v>2.6304175641748819</v>
      </c>
      <c r="F14" s="21"/>
    </row>
    <row r="15" spans="1:6" x14ac:dyDescent="0.25">
      <c r="A15" s="17">
        <f t="shared" si="0"/>
        <v>13</v>
      </c>
      <c r="B15" s="18">
        <f t="shared" si="1"/>
        <v>46487</v>
      </c>
      <c r="C15" s="18">
        <f t="shared" si="2"/>
        <v>46577</v>
      </c>
      <c r="D15" s="17">
        <f t="shared" si="3"/>
        <v>91</v>
      </c>
      <c r="E15" s="19">
        <f>('Все выпуски'!$F$4*'Все выпуски'!$F$8)*(C15-C14)/365</f>
        <v>2.6596444259990473</v>
      </c>
      <c r="F15" s="21"/>
    </row>
    <row r="16" spans="1:6" x14ac:dyDescent="0.25">
      <c r="A16" s="17">
        <f t="shared" si="0"/>
        <v>14</v>
      </c>
      <c r="B16" s="18">
        <f t="shared" si="1"/>
        <v>46578</v>
      </c>
      <c r="C16" s="18">
        <f t="shared" si="2"/>
        <v>46669</v>
      </c>
      <c r="D16" s="17">
        <f t="shared" si="3"/>
        <v>92</v>
      </c>
      <c r="E16" s="19">
        <f>('Все выпуски'!$F$4*'Все выпуски'!$F$8)*(C16-C15)/365</f>
        <v>2.6888712878232126</v>
      </c>
      <c r="F16" s="21"/>
    </row>
    <row r="17" spans="1:6" x14ac:dyDescent="0.25">
      <c r="A17" s="17">
        <f t="shared" si="0"/>
        <v>15</v>
      </c>
      <c r="B17" s="18">
        <f t="shared" si="1"/>
        <v>46670</v>
      </c>
      <c r="C17" s="18">
        <f t="shared" si="2"/>
        <v>46761</v>
      </c>
      <c r="D17" s="17">
        <f t="shared" si="3"/>
        <v>92</v>
      </c>
      <c r="E17" s="19">
        <f>('Все выпуски'!$F$4*'Все выпуски'!$F$8)*((F17-C16-1)/365+(C17-F17+1)/366)</f>
        <v>2.6881525944996674</v>
      </c>
      <c r="F17" s="21">
        <v>46753</v>
      </c>
    </row>
    <row r="18" spans="1:6" x14ac:dyDescent="0.25">
      <c r="A18" s="17">
        <f t="shared" si="0"/>
        <v>16</v>
      </c>
      <c r="B18" s="18">
        <f t="shared" si="1"/>
        <v>46762</v>
      </c>
      <c r="C18" s="18">
        <f t="shared" si="2"/>
        <v>46852</v>
      </c>
      <c r="D18" s="17">
        <f t="shared" si="3"/>
        <v>91</v>
      </c>
      <c r="E18" s="19">
        <f>('Все выпуски'!$F$4*'Все выпуски'!$F$8)*(C18-C17)/366</f>
        <v>2.6523776379498698</v>
      </c>
      <c r="F18" s="21"/>
    </row>
    <row r="19" spans="1:6" x14ac:dyDescent="0.25">
      <c r="A19" s="17">
        <f t="shared" si="0"/>
        <v>17</v>
      </c>
      <c r="B19" s="18">
        <f t="shared" si="1"/>
        <v>46853</v>
      </c>
      <c r="C19" s="18">
        <f t="shared" si="2"/>
        <v>46943</v>
      </c>
      <c r="D19" s="17">
        <f t="shared" si="3"/>
        <v>91</v>
      </c>
      <c r="E19" s="19">
        <f>('Все выпуски'!$F$4*'Все выпуски'!$F$8)*(C19-C18)/366</f>
        <v>2.6523776379498698</v>
      </c>
      <c r="F19" s="20"/>
    </row>
    <row r="20" spans="1:6" x14ac:dyDescent="0.25">
      <c r="A20" s="17">
        <f t="shared" si="0"/>
        <v>18</v>
      </c>
      <c r="B20" s="18">
        <f t="shared" si="1"/>
        <v>46944</v>
      </c>
      <c r="C20" s="18">
        <f t="shared" si="2"/>
        <v>47035</v>
      </c>
      <c r="D20" s="17">
        <f t="shared" si="3"/>
        <v>92</v>
      </c>
      <c r="E20" s="19">
        <f>('Все выпуски'!$F$4*'Все выпуски'!$F$8)*(C20-C19)/366</f>
        <v>2.6815246449603078</v>
      </c>
      <c r="F20" s="20"/>
    </row>
    <row r="21" spans="1:6" x14ac:dyDescent="0.25">
      <c r="A21" s="17">
        <f t="shared" si="0"/>
        <v>19</v>
      </c>
      <c r="B21" s="18">
        <f t="shared" si="1"/>
        <v>47036</v>
      </c>
      <c r="C21" s="18">
        <f t="shared" si="2"/>
        <v>47127</v>
      </c>
      <c r="D21" s="17">
        <f t="shared" si="3"/>
        <v>92</v>
      </c>
      <c r="E21" s="19">
        <f>('Все выпуски'!$F$4*'Все выпуски'!$F$8)*((F21-C20-1)/366+(C21-F21+1)/365)</f>
        <v>2.6822433382838526</v>
      </c>
      <c r="F21" s="21">
        <v>47119</v>
      </c>
    </row>
    <row r="22" spans="1:6" x14ac:dyDescent="0.25">
      <c r="A22" s="17">
        <f t="shared" si="0"/>
        <v>20</v>
      </c>
      <c r="B22" s="18">
        <f t="shared" si="1"/>
        <v>47128</v>
      </c>
      <c r="C22" s="18">
        <f t="shared" si="2"/>
        <v>47217</v>
      </c>
      <c r="D22" s="17">
        <f>C22-C21</f>
        <v>90</v>
      </c>
      <c r="E22" s="19">
        <f>('Все выпуски'!$F$4*'Все выпуски'!$F$8)*(C22-C21)/365</f>
        <v>2.6304175641748819</v>
      </c>
      <c r="F22" s="20"/>
    </row>
    <row r="23" spans="1:6" x14ac:dyDescent="0.25">
      <c r="A23" s="17">
        <f t="shared" si="0"/>
        <v>21</v>
      </c>
      <c r="B23" s="18">
        <f t="shared" si="1"/>
        <v>47218</v>
      </c>
      <c r="C23" s="18">
        <f t="shared" si="2"/>
        <v>47308</v>
      </c>
      <c r="D23" s="17">
        <f t="shared" ref="D23:D24" si="4">C23-C22</f>
        <v>91</v>
      </c>
      <c r="E23" s="19">
        <f>('Все выпуски'!$F$4*'Все выпуски'!$F$8)*(C23-C22)/365</f>
        <v>2.6596444259990473</v>
      </c>
      <c r="F23" s="20"/>
    </row>
    <row r="24" spans="1:6" x14ac:dyDescent="0.25">
      <c r="A24" s="17">
        <f t="shared" si="0"/>
        <v>22</v>
      </c>
      <c r="B24" s="18">
        <f t="shared" si="1"/>
        <v>47309</v>
      </c>
      <c r="C24" s="18">
        <f t="shared" si="2"/>
        <v>47400</v>
      </c>
      <c r="D24" s="17">
        <f t="shared" si="4"/>
        <v>92</v>
      </c>
      <c r="E24" s="19">
        <f>('Все выпуски'!$F$4*'Все выпуски'!$F$8)*(C24-C23)/365</f>
        <v>2.6888712878232126</v>
      </c>
      <c r="F24" s="20"/>
    </row>
    <row r="25" spans="1:6" x14ac:dyDescent="0.25">
      <c r="A25" s="17">
        <f t="shared" si="0"/>
        <v>23</v>
      </c>
      <c r="B25" s="18">
        <f t="shared" si="1"/>
        <v>47401</v>
      </c>
      <c r="C25" s="18">
        <f t="shared" si="2"/>
        <v>47492</v>
      </c>
      <c r="D25" s="17">
        <f>C25-C24</f>
        <v>92</v>
      </c>
      <c r="E25" s="19">
        <f>('Все выпуски'!$F$4*'Все выпуски'!$F$8)*(C25-C24)/365</f>
        <v>2.6888712878232126</v>
      </c>
      <c r="F25" s="20"/>
    </row>
    <row r="26" spans="1:6" x14ac:dyDescent="0.25">
      <c r="A26" s="17">
        <f t="shared" si="0"/>
        <v>24</v>
      </c>
      <c r="B26" s="18">
        <f t="shared" si="1"/>
        <v>47493</v>
      </c>
      <c r="C26" s="18">
        <f t="shared" si="2"/>
        <v>47582</v>
      </c>
      <c r="D26" s="17">
        <f t="shared" ref="D26:D28" si="5">C26-C25</f>
        <v>90</v>
      </c>
      <c r="E26" s="19">
        <f>('Все выпуски'!$F$4*'Все выпуски'!$F$8)*(C26-C25)/365</f>
        <v>2.6304175641748819</v>
      </c>
      <c r="F26" s="20"/>
    </row>
    <row r="27" spans="1:6" x14ac:dyDescent="0.25">
      <c r="A27" s="17">
        <f t="shared" si="0"/>
        <v>25</v>
      </c>
      <c r="B27" s="18">
        <f t="shared" si="1"/>
        <v>47583</v>
      </c>
      <c r="C27" s="18">
        <f t="shared" si="2"/>
        <v>47673</v>
      </c>
      <c r="D27" s="17">
        <f t="shared" si="5"/>
        <v>91</v>
      </c>
      <c r="E27" s="19">
        <f>('Все выпуски'!$F$4*'Все выпуски'!$F$8)*(C27-C26)/365</f>
        <v>2.6596444259990473</v>
      </c>
    </row>
    <row r="28" spans="1:6" x14ac:dyDescent="0.25">
      <c r="A28" s="17">
        <f t="shared" si="0"/>
        <v>26</v>
      </c>
      <c r="B28" s="18">
        <f t="shared" si="1"/>
        <v>47674</v>
      </c>
      <c r="C28" s="18">
        <f>DATE(YEAR(C27),MONTH(C27)+3,DAY(C27)+15)</f>
        <v>47780</v>
      </c>
      <c r="D28" s="17">
        <f t="shared" si="5"/>
        <v>107</v>
      </c>
      <c r="E28" s="19">
        <f>('Все выпуски'!$F$4*'Все выпуски'!$F$8)*(C28-C27)/365</f>
        <v>3.1272742151856932</v>
      </c>
    </row>
    <row r="29" spans="1:6" x14ac:dyDescent="0.25">
      <c r="B29" s="22"/>
      <c r="C29" s="22"/>
      <c r="D29" s="23">
        <f>SUM(D3:D28)</f>
        <v>2380</v>
      </c>
      <c r="E29" s="24">
        <f>SUM(E3:E28)</f>
        <v>69.510181592561466</v>
      </c>
    </row>
  </sheetData>
  <sheetProtection algorithmName="SHA-512" hashValue="bdxqsNhMLIjAftUuhS/mpFm009nd1hZkzJGyJOLSR/X8mJRCtygoC23DDP6bPffZHd7ylE8ZRLyDj3NUZv2MgQ==" saltValue="nv97X63uX7lD9phb81Jdt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1339-9808-444E-A29E-E1429DB7A004}">
  <dimension ref="A1:H2382"/>
  <sheetViews>
    <sheetView showGridLines="0" workbookViewId="0">
      <selection sqref="A1:XFD1048576"/>
    </sheetView>
  </sheetViews>
  <sheetFormatPr defaultRowHeight="15" x14ac:dyDescent="0.25"/>
  <cols>
    <col min="1" max="1" width="12.7109375" style="46" bestFit="1" customWidth="1"/>
    <col min="2" max="2" width="13.5703125" style="46" bestFit="1" customWidth="1"/>
    <col min="3" max="4" width="13.42578125" style="46" bestFit="1" customWidth="1"/>
    <col min="5" max="5" width="14.7109375" style="46" bestFit="1" customWidth="1"/>
    <col min="6" max="7" width="13.85546875" style="46" bestFit="1" customWidth="1"/>
    <col min="8" max="16384" width="9.140625" style="46"/>
  </cols>
  <sheetData>
    <row r="1" spans="1:8" ht="30" x14ac:dyDescent="0.25">
      <c r="A1" s="47" t="s">
        <v>9</v>
      </c>
      <c r="B1" s="47" t="s">
        <v>4</v>
      </c>
      <c r="C1" s="47" t="s">
        <v>7</v>
      </c>
      <c r="D1" s="47" t="s">
        <v>8</v>
      </c>
      <c r="E1" s="47" t="s">
        <v>15</v>
      </c>
      <c r="F1" s="47" t="s">
        <v>10</v>
      </c>
      <c r="G1" s="47" t="s">
        <v>11</v>
      </c>
    </row>
    <row r="2" spans="1:8" x14ac:dyDescent="0.25">
      <c r="A2" s="52"/>
      <c r="B2" s="53">
        <v>45400</v>
      </c>
      <c r="C2" s="48"/>
      <c r="D2" s="54"/>
      <c r="E2" s="55">
        <v>0</v>
      </c>
      <c r="F2" s="54">
        <f>COUNTIF(D3:$D$2382,365)</f>
        <v>1757</v>
      </c>
      <c r="G2" s="54">
        <f>COUNTIF(D3:$D$2382,366)</f>
        <v>623</v>
      </c>
    </row>
    <row r="3" spans="1:8" x14ac:dyDescent="0.25">
      <c r="A3" s="54">
        <f>COUNTIF($C$3:C3,"Да")</f>
        <v>0</v>
      </c>
      <c r="B3" s="53">
        <f>B2+1</f>
        <v>45401</v>
      </c>
      <c r="C3" s="53" t="str">
        <f>IF(ISERROR(VLOOKUP(B3,Оп26_BYN→USD!$C$3:$C$28,1,0)),"Нет","Да")</f>
        <v>Нет</v>
      </c>
      <c r="D3" s="54">
        <f>IF(MOD(YEAR(B3),4)=0,366,365)</f>
        <v>366</v>
      </c>
      <c r="E3" s="55">
        <f>('Все выпуски'!$F$4*'Все выпуски'!$F$8)*((VLOOKUP(IF(C3="Нет",VLOOKUP(A3,Оп26_BYN→USD!$A$2:$C$28,3,0),VLOOKUP((A3-1),Оп26_BYN→USD!$A$2:$C$28,3,0)),$B$2:$G$2382,5,0)-VLOOKUP(B3,$B$2:$G$2382,5,0))/365+(VLOOKUP(IF(C3="Нет",VLOOKUP(A3,Оп26_BYN→USD!$A$2:$C$28,3,0),VLOOKUP((A3-1),Оп26_BYN→USD!$A$2:$C$28,3,0)),$B$2:$G$2382,6,0)-VLOOKUP(B3,$B$2:$G$2382,6,0))/366)</f>
        <v>2.9147007010438125E-2</v>
      </c>
      <c r="F3" s="54">
        <f>COUNTIF(D4:$D$2382,365)</f>
        <v>1757</v>
      </c>
      <c r="G3" s="54">
        <f>COUNTIF(D4:$D$2382,366)</f>
        <v>622</v>
      </c>
      <c r="H3" s="50"/>
    </row>
    <row r="4" spans="1:8" x14ac:dyDescent="0.25">
      <c r="A4" s="54">
        <f>COUNTIF($C$3:C4,"Да")</f>
        <v>0</v>
      </c>
      <c r="B4" s="53">
        <f t="shared" ref="B4:B67" si="0">B3+1</f>
        <v>45402</v>
      </c>
      <c r="C4" s="53" t="str">
        <f>IF(ISERROR(VLOOKUP(B4,Оп26_BYN→USD!$C$3:$C$28,1,0)),"Нет","Да")</f>
        <v>Нет</v>
      </c>
      <c r="D4" s="54">
        <f t="shared" ref="D4:D67" si="1">IF(MOD(YEAR(B4),4)=0,366,365)</f>
        <v>366</v>
      </c>
      <c r="E4" s="55">
        <f>('Все выпуски'!$F$4*'Все выпуски'!$F$8)*((VLOOKUP(IF(C4="Нет",VLOOKUP(A4,Оп26_BYN→USD!$A$2:$C$28,3,0),VLOOKUP((A4-1),Оп26_BYN→USD!$A$2:$C$28,3,0)),$B$2:$G$2382,5,0)-VLOOKUP(B4,$B$2:$G$2382,5,0))/365+(VLOOKUP(IF(C4="Нет",VLOOKUP(A4,Оп26_BYN→USD!$A$2:$C$28,3,0),VLOOKUP((A4-1),Оп26_BYN→USD!$A$2:$C$28,3,0)),$B$2:$G$2382,6,0)-VLOOKUP(B4,$B$2:$G$2382,6,0))/366)</f>
        <v>5.829401402087625E-2</v>
      </c>
      <c r="F4" s="54">
        <f>COUNTIF(D5:$D$2382,365)</f>
        <v>1757</v>
      </c>
      <c r="G4" s="54">
        <f>COUNTIF(D5:$D$2382,366)</f>
        <v>621</v>
      </c>
      <c r="H4" s="50"/>
    </row>
    <row r="5" spans="1:8" x14ac:dyDescent="0.25">
      <c r="A5" s="54">
        <f>COUNTIF($C$3:C5,"Да")</f>
        <v>0</v>
      </c>
      <c r="B5" s="53">
        <f t="shared" si="0"/>
        <v>45403</v>
      </c>
      <c r="C5" s="53" t="str">
        <f>IF(ISERROR(VLOOKUP(B5,Оп26_BYN→USD!$C$3:$C$28,1,0)),"Нет","Да")</f>
        <v>Нет</v>
      </c>
      <c r="D5" s="54">
        <f t="shared" si="1"/>
        <v>366</v>
      </c>
      <c r="E5" s="55">
        <f>('Все выпуски'!$F$4*'Все выпуски'!$F$8)*((VLOOKUP(IF(C5="Нет",VLOOKUP(A5,Оп26_BYN→USD!$A$2:$C$28,3,0),VLOOKUP((A5-1),Оп26_BYN→USD!$A$2:$C$28,3,0)),$B$2:$G$2382,5,0)-VLOOKUP(B5,$B$2:$G$2382,5,0))/365+(VLOOKUP(IF(C5="Нет",VLOOKUP(A5,Оп26_BYN→USD!$A$2:$C$28,3,0),VLOOKUP((A5-1),Оп26_BYN→USD!$A$2:$C$28,3,0)),$B$2:$G$2382,6,0)-VLOOKUP(B5,$B$2:$G$2382,6,0))/366)</f>
        <v>8.7441021031314389E-2</v>
      </c>
      <c r="F5" s="54">
        <f>COUNTIF(D6:$D$2382,365)</f>
        <v>1757</v>
      </c>
      <c r="G5" s="54">
        <f>COUNTIF(D6:$D$2382,366)</f>
        <v>620</v>
      </c>
      <c r="H5" s="50"/>
    </row>
    <row r="6" spans="1:8" x14ac:dyDescent="0.25">
      <c r="A6" s="54">
        <f>COUNTIF($C$3:C6,"Да")</f>
        <v>0</v>
      </c>
      <c r="B6" s="53">
        <f t="shared" si="0"/>
        <v>45404</v>
      </c>
      <c r="C6" s="53" t="str">
        <f>IF(ISERROR(VLOOKUP(B6,Оп26_BYN→USD!$C$3:$C$28,1,0)),"Нет","Да")</f>
        <v>Нет</v>
      </c>
      <c r="D6" s="54">
        <f t="shared" si="1"/>
        <v>366</v>
      </c>
      <c r="E6" s="55">
        <f>('Все выпуски'!$F$4*'Все выпуски'!$F$8)*((VLOOKUP(IF(C6="Нет",VLOOKUP(A6,Оп26_BYN→USD!$A$2:$C$28,3,0),VLOOKUP((A6-1),Оп26_BYN→USD!$A$2:$C$28,3,0)),$B$2:$G$2382,5,0)-VLOOKUP(B6,$B$2:$G$2382,5,0))/365+(VLOOKUP(IF(C6="Нет",VLOOKUP(A6,Оп26_BYN→USD!$A$2:$C$28,3,0),VLOOKUP((A6-1),Оп26_BYN→USD!$A$2:$C$28,3,0)),$B$2:$G$2382,6,0)-VLOOKUP(B6,$B$2:$G$2382,6,0))/366)</f>
        <v>0.1165880280417525</v>
      </c>
      <c r="F6" s="54">
        <f>COUNTIF(D7:$D$2382,365)</f>
        <v>1757</v>
      </c>
      <c r="G6" s="54">
        <f>COUNTIF(D7:$D$2382,366)</f>
        <v>619</v>
      </c>
      <c r="H6" s="50"/>
    </row>
    <row r="7" spans="1:8" x14ac:dyDescent="0.25">
      <c r="A7" s="54">
        <f>COUNTIF($C$3:C7,"Да")</f>
        <v>0</v>
      </c>
      <c r="B7" s="53">
        <f t="shared" si="0"/>
        <v>45405</v>
      </c>
      <c r="C7" s="53" t="str">
        <f>IF(ISERROR(VLOOKUP(B7,Оп26_BYN→USD!$C$3:$C$28,1,0)),"Нет","Да")</f>
        <v>Нет</v>
      </c>
      <c r="D7" s="54">
        <f t="shared" si="1"/>
        <v>366</v>
      </c>
      <c r="E7" s="55">
        <f>('Все выпуски'!$F$4*'Все выпуски'!$F$8)*((VLOOKUP(IF(C7="Нет",VLOOKUP(A7,Оп26_BYN→USD!$A$2:$C$28,3,0),VLOOKUP((A7-1),Оп26_BYN→USD!$A$2:$C$28,3,0)),$B$2:$G$2382,5,0)-VLOOKUP(B7,$B$2:$G$2382,5,0))/365+(VLOOKUP(IF(C7="Нет",VLOOKUP(A7,Оп26_BYN→USD!$A$2:$C$28,3,0),VLOOKUP((A7-1),Оп26_BYN→USD!$A$2:$C$28,3,0)),$B$2:$G$2382,6,0)-VLOOKUP(B7,$B$2:$G$2382,6,0))/366)</f>
        <v>0.14573503505219063</v>
      </c>
      <c r="F7" s="54">
        <f>COUNTIF(D8:$D$2382,365)</f>
        <v>1757</v>
      </c>
      <c r="G7" s="54">
        <f>COUNTIF(D8:$D$2382,366)</f>
        <v>618</v>
      </c>
      <c r="H7" s="50"/>
    </row>
    <row r="8" spans="1:8" x14ac:dyDescent="0.25">
      <c r="A8" s="54">
        <f>COUNTIF($C$3:C8,"Да")</f>
        <v>0</v>
      </c>
      <c r="B8" s="53">
        <f t="shared" si="0"/>
        <v>45406</v>
      </c>
      <c r="C8" s="53" t="str">
        <f>IF(ISERROR(VLOOKUP(B8,Оп26_BYN→USD!$C$3:$C$28,1,0)),"Нет","Да")</f>
        <v>Нет</v>
      </c>
      <c r="D8" s="54">
        <f t="shared" si="1"/>
        <v>366</v>
      </c>
      <c r="E8" s="55">
        <f>('Все выпуски'!$F$4*'Все выпуски'!$F$8)*((VLOOKUP(IF(C8="Нет",VLOOKUP(A8,Оп26_BYN→USD!$A$2:$C$28,3,0),VLOOKUP((A8-1),Оп26_BYN→USD!$A$2:$C$28,3,0)),$B$2:$G$2382,5,0)-VLOOKUP(B8,$B$2:$G$2382,5,0))/365+(VLOOKUP(IF(C8="Нет",VLOOKUP(A8,Оп26_BYN→USD!$A$2:$C$28,3,0),VLOOKUP((A8-1),Оп26_BYN→USD!$A$2:$C$28,3,0)),$B$2:$G$2382,6,0)-VLOOKUP(B8,$B$2:$G$2382,6,0))/366)</f>
        <v>0.17488204206262878</v>
      </c>
      <c r="F8" s="54">
        <f>COUNTIF(D9:$D$2382,365)</f>
        <v>1757</v>
      </c>
      <c r="G8" s="54">
        <f>COUNTIF(D9:$D$2382,366)</f>
        <v>617</v>
      </c>
      <c r="H8" s="50"/>
    </row>
    <row r="9" spans="1:8" x14ac:dyDescent="0.25">
      <c r="A9" s="54">
        <f>COUNTIF($C$3:C9,"Да")</f>
        <v>0</v>
      </c>
      <c r="B9" s="53">
        <f t="shared" si="0"/>
        <v>45407</v>
      </c>
      <c r="C9" s="53" t="str">
        <f>IF(ISERROR(VLOOKUP(B9,Оп26_BYN→USD!$C$3:$C$28,1,0)),"Нет","Да")</f>
        <v>Нет</v>
      </c>
      <c r="D9" s="54">
        <f t="shared" si="1"/>
        <v>366</v>
      </c>
      <c r="E9" s="55">
        <f>('Все выпуски'!$F$4*'Все выпуски'!$F$8)*((VLOOKUP(IF(C9="Нет",VLOOKUP(A9,Оп26_BYN→USD!$A$2:$C$28,3,0),VLOOKUP((A9-1),Оп26_BYN→USD!$A$2:$C$28,3,0)),$B$2:$G$2382,5,0)-VLOOKUP(B9,$B$2:$G$2382,5,0))/365+(VLOOKUP(IF(C9="Нет",VLOOKUP(A9,Оп26_BYN→USD!$A$2:$C$28,3,0),VLOOKUP((A9-1),Оп26_BYN→USD!$A$2:$C$28,3,0)),$B$2:$G$2382,6,0)-VLOOKUP(B9,$B$2:$G$2382,6,0))/366)</f>
        <v>0.2040290490730669</v>
      </c>
      <c r="F9" s="54">
        <f>COUNTIF(D10:$D$2382,365)</f>
        <v>1757</v>
      </c>
      <c r="G9" s="54">
        <f>COUNTIF(D10:$D$2382,366)</f>
        <v>616</v>
      </c>
      <c r="H9" s="50"/>
    </row>
    <row r="10" spans="1:8" x14ac:dyDescent="0.25">
      <c r="A10" s="54">
        <f>COUNTIF($C$3:C10,"Да")</f>
        <v>0</v>
      </c>
      <c r="B10" s="53">
        <f t="shared" si="0"/>
        <v>45408</v>
      </c>
      <c r="C10" s="53" t="str">
        <f>IF(ISERROR(VLOOKUP(B10,Оп26_BYN→USD!$C$3:$C$28,1,0)),"Нет","Да")</f>
        <v>Нет</v>
      </c>
      <c r="D10" s="54">
        <f t="shared" si="1"/>
        <v>366</v>
      </c>
      <c r="E10" s="55">
        <f>('Все выпуски'!$F$4*'Все выпуски'!$F$8)*((VLOOKUP(IF(C10="Нет",VLOOKUP(A10,Оп26_BYN→USD!$A$2:$C$28,3,0),VLOOKUP((A10-1),Оп26_BYN→USD!$A$2:$C$28,3,0)),$B$2:$G$2382,5,0)-VLOOKUP(B10,$B$2:$G$2382,5,0))/365+(VLOOKUP(IF(C10="Нет",VLOOKUP(A10,Оп26_BYN→USD!$A$2:$C$28,3,0),VLOOKUP((A10-1),Оп26_BYN→USD!$A$2:$C$28,3,0)),$B$2:$G$2382,6,0)-VLOOKUP(B10,$B$2:$G$2382,6,0))/366)</f>
        <v>0.233176056083505</v>
      </c>
      <c r="F10" s="54">
        <f>COUNTIF(D11:$D$2382,365)</f>
        <v>1757</v>
      </c>
      <c r="G10" s="54">
        <f>COUNTIF(D11:$D$2382,366)</f>
        <v>615</v>
      </c>
      <c r="H10" s="50"/>
    </row>
    <row r="11" spans="1:8" x14ac:dyDescent="0.25">
      <c r="A11" s="54">
        <f>COUNTIF($C$3:C11,"Да")</f>
        <v>0</v>
      </c>
      <c r="B11" s="53">
        <f t="shared" si="0"/>
        <v>45409</v>
      </c>
      <c r="C11" s="53" t="str">
        <f>IF(ISERROR(VLOOKUP(B11,Оп26_BYN→USD!$C$3:$C$28,1,0)),"Нет","Да")</f>
        <v>Нет</v>
      </c>
      <c r="D11" s="54">
        <f t="shared" si="1"/>
        <v>366</v>
      </c>
      <c r="E11" s="55">
        <f>('Все выпуски'!$F$4*'Все выпуски'!$F$8)*((VLOOKUP(IF(C11="Нет",VLOOKUP(A11,Оп26_BYN→USD!$A$2:$C$28,3,0),VLOOKUP((A11-1),Оп26_BYN→USD!$A$2:$C$28,3,0)),$B$2:$G$2382,5,0)-VLOOKUP(B11,$B$2:$G$2382,5,0))/365+(VLOOKUP(IF(C11="Нет",VLOOKUP(A11,Оп26_BYN→USD!$A$2:$C$28,3,0),VLOOKUP((A11-1),Оп26_BYN→USD!$A$2:$C$28,3,0)),$B$2:$G$2382,6,0)-VLOOKUP(B11,$B$2:$G$2382,6,0))/366)</f>
        <v>0.26232306309394315</v>
      </c>
      <c r="F11" s="54">
        <f>COUNTIF(D12:$D$2382,365)</f>
        <v>1757</v>
      </c>
      <c r="G11" s="54">
        <f>COUNTIF(D12:$D$2382,366)</f>
        <v>614</v>
      </c>
      <c r="H11" s="50"/>
    </row>
    <row r="12" spans="1:8" x14ac:dyDescent="0.25">
      <c r="A12" s="54">
        <f>COUNTIF($C$3:C12,"Да")</f>
        <v>0</v>
      </c>
      <c r="B12" s="53">
        <f t="shared" si="0"/>
        <v>45410</v>
      </c>
      <c r="C12" s="53" t="str">
        <f>IF(ISERROR(VLOOKUP(B12,Оп26_BYN→USD!$C$3:$C$28,1,0)),"Нет","Да")</f>
        <v>Нет</v>
      </c>
      <c r="D12" s="54">
        <f t="shared" si="1"/>
        <v>366</v>
      </c>
      <c r="E12" s="55">
        <f>('Все выпуски'!$F$4*'Все выпуски'!$F$8)*((VLOOKUP(IF(C12="Нет",VLOOKUP(A12,Оп26_BYN→USD!$A$2:$C$28,3,0),VLOOKUP((A12-1),Оп26_BYN→USD!$A$2:$C$28,3,0)),$B$2:$G$2382,5,0)-VLOOKUP(B12,$B$2:$G$2382,5,0))/365+(VLOOKUP(IF(C12="Нет",VLOOKUP(A12,Оп26_BYN→USD!$A$2:$C$28,3,0),VLOOKUP((A12-1),Оп26_BYN→USD!$A$2:$C$28,3,0)),$B$2:$G$2382,6,0)-VLOOKUP(B12,$B$2:$G$2382,6,0))/366)</f>
        <v>0.29147007010438125</v>
      </c>
      <c r="F12" s="54">
        <f>COUNTIF(D13:$D$2382,365)</f>
        <v>1757</v>
      </c>
      <c r="G12" s="54">
        <f>COUNTIF(D13:$D$2382,366)</f>
        <v>613</v>
      </c>
      <c r="H12" s="50"/>
    </row>
    <row r="13" spans="1:8" x14ac:dyDescent="0.25">
      <c r="A13" s="54">
        <f>COUNTIF($C$3:C13,"Да")</f>
        <v>0</v>
      </c>
      <c r="B13" s="53">
        <f t="shared" si="0"/>
        <v>45411</v>
      </c>
      <c r="C13" s="53" t="str">
        <f>IF(ISERROR(VLOOKUP(B13,Оп26_BYN→USD!$C$3:$C$28,1,0)),"Нет","Да")</f>
        <v>Нет</v>
      </c>
      <c r="D13" s="54">
        <f t="shared" si="1"/>
        <v>366</v>
      </c>
      <c r="E13" s="55">
        <f>('Все выпуски'!$F$4*'Все выпуски'!$F$8)*((VLOOKUP(IF(C13="Нет",VLOOKUP(A13,Оп26_BYN→USD!$A$2:$C$28,3,0),VLOOKUP((A13-1),Оп26_BYN→USD!$A$2:$C$28,3,0)),$B$2:$G$2382,5,0)-VLOOKUP(B13,$B$2:$G$2382,5,0))/365+(VLOOKUP(IF(C13="Нет",VLOOKUP(A13,Оп26_BYN→USD!$A$2:$C$28,3,0),VLOOKUP((A13-1),Оп26_BYN→USD!$A$2:$C$28,3,0)),$B$2:$G$2382,6,0)-VLOOKUP(B13,$B$2:$G$2382,6,0))/366)</f>
        <v>0.3206170771148194</v>
      </c>
      <c r="F13" s="54">
        <f>COUNTIF(D14:$D$2382,365)</f>
        <v>1757</v>
      </c>
      <c r="G13" s="54">
        <f>COUNTIF(D14:$D$2382,366)</f>
        <v>612</v>
      </c>
      <c r="H13" s="50"/>
    </row>
    <row r="14" spans="1:8" x14ac:dyDescent="0.25">
      <c r="A14" s="54">
        <f>COUNTIF($C$3:C14,"Да")</f>
        <v>0</v>
      </c>
      <c r="B14" s="53">
        <f t="shared" si="0"/>
        <v>45412</v>
      </c>
      <c r="C14" s="53" t="str">
        <f>IF(ISERROR(VLOOKUP(B14,Оп26_BYN→USD!$C$3:$C$28,1,0)),"Нет","Да")</f>
        <v>Нет</v>
      </c>
      <c r="D14" s="54">
        <f t="shared" si="1"/>
        <v>366</v>
      </c>
      <c r="E14" s="55">
        <f>('Все выпуски'!$F$4*'Все выпуски'!$F$8)*((VLOOKUP(IF(C14="Нет",VLOOKUP(A14,Оп26_BYN→USD!$A$2:$C$28,3,0),VLOOKUP((A14-1),Оп26_BYN→USD!$A$2:$C$28,3,0)),$B$2:$G$2382,5,0)-VLOOKUP(B14,$B$2:$G$2382,5,0))/365+(VLOOKUP(IF(C14="Нет",VLOOKUP(A14,Оп26_BYN→USD!$A$2:$C$28,3,0),VLOOKUP((A14-1),Оп26_BYN→USD!$A$2:$C$28,3,0)),$B$2:$G$2382,6,0)-VLOOKUP(B14,$B$2:$G$2382,6,0))/366)</f>
        <v>0.34976408412525756</v>
      </c>
      <c r="F14" s="54">
        <f>COUNTIF(D15:$D$2382,365)</f>
        <v>1757</v>
      </c>
      <c r="G14" s="54">
        <f>COUNTIF(D15:$D$2382,366)</f>
        <v>611</v>
      </c>
      <c r="H14" s="50"/>
    </row>
    <row r="15" spans="1:8" x14ac:dyDescent="0.25">
      <c r="A15" s="54">
        <f>COUNTIF($C$3:C15,"Да")</f>
        <v>0</v>
      </c>
      <c r="B15" s="53">
        <f t="shared" si="0"/>
        <v>45413</v>
      </c>
      <c r="C15" s="53" t="str">
        <f>IF(ISERROR(VLOOKUP(B15,Оп26_BYN→USD!$C$3:$C$28,1,0)),"Нет","Да")</f>
        <v>Нет</v>
      </c>
      <c r="D15" s="54">
        <f t="shared" si="1"/>
        <v>366</v>
      </c>
      <c r="E15" s="55">
        <f>('Все выпуски'!$F$4*'Все выпуски'!$F$8)*((VLOOKUP(IF(C15="Нет",VLOOKUP(A15,Оп26_BYN→USD!$A$2:$C$28,3,0),VLOOKUP((A15-1),Оп26_BYN→USD!$A$2:$C$28,3,0)),$B$2:$G$2382,5,0)-VLOOKUP(B15,$B$2:$G$2382,5,0))/365+(VLOOKUP(IF(C15="Нет",VLOOKUP(A15,Оп26_BYN→USD!$A$2:$C$28,3,0),VLOOKUP((A15-1),Оп26_BYN→USD!$A$2:$C$28,3,0)),$B$2:$G$2382,6,0)-VLOOKUP(B15,$B$2:$G$2382,6,0))/366)</f>
        <v>0.3789110911356956</v>
      </c>
      <c r="F15" s="54">
        <f>COUNTIF(D16:$D$2382,365)</f>
        <v>1757</v>
      </c>
      <c r="G15" s="54">
        <f>COUNTIF(D16:$D$2382,366)</f>
        <v>610</v>
      </c>
      <c r="H15" s="50"/>
    </row>
    <row r="16" spans="1:8" x14ac:dyDescent="0.25">
      <c r="A16" s="54">
        <f>COUNTIF($C$3:C16,"Да")</f>
        <v>0</v>
      </c>
      <c r="B16" s="53">
        <f t="shared" si="0"/>
        <v>45414</v>
      </c>
      <c r="C16" s="53" t="str">
        <f>IF(ISERROR(VLOOKUP(B16,Оп26_BYN→USD!$C$3:$C$28,1,0)),"Нет","Да")</f>
        <v>Нет</v>
      </c>
      <c r="D16" s="54">
        <f t="shared" si="1"/>
        <v>366</v>
      </c>
      <c r="E16" s="55">
        <f>('Все выпуски'!$F$4*'Все выпуски'!$F$8)*((VLOOKUP(IF(C16="Нет",VLOOKUP(A16,Оп26_BYN→USD!$A$2:$C$28,3,0),VLOOKUP((A16-1),Оп26_BYN→USD!$A$2:$C$28,3,0)),$B$2:$G$2382,5,0)-VLOOKUP(B16,$B$2:$G$2382,5,0))/365+(VLOOKUP(IF(C16="Нет",VLOOKUP(A16,Оп26_BYN→USD!$A$2:$C$28,3,0),VLOOKUP((A16-1),Оп26_BYN→USD!$A$2:$C$28,3,0)),$B$2:$G$2382,6,0)-VLOOKUP(B16,$B$2:$G$2382,6,0))/366)</f>
        <v>0.40805809814613381</v>
      </c>
      <c r="F16" s="54">
        <f>COUNTIF(D17:$D$2382,365)</f>
        <v>1757</v>
      </c>
      <c r="G16" s="54">
        <f>COUNTIF(D17:$D$2382,366)</f>
        <v>609</v>
      </c>
      <c r="H16" s="50"/>
    </row>
    <row r="17" spans="1:8" x14ac:dyDescent="0.25">
      <c r="A17" s="54">
        <f>COUNTIF($C$3:C17,"Да")</f>
        <v>0</v>
      </c>
      <c r="B17" s="53">
        <f t="shared" si="0"/>
        <v>45415</v>
      </c>
      <c r="C17" s="53" t="str">
        <f>IF(ISERROR(VLOOKUP(B17,Оп26_BYN→USD!$C$3:$C$28,1,0)),"Нет","Да")</f>
        <v>Нет</v>
      </c>
      <c r="D17" s="54">
        <f t="shared" si="1"/>
        <v>366</v>
      </c>
      <c r="E17" s="55">
        <f>('Все выпуски'!$F$4*'Все выпуски'!$F$8)*((VLOOKUP(IF(C17="Нет",VLOOKUP(A17,Оп26_BYN→USD!$A$2:$C$28,3,0),VLOOKUP((A17-1),Оп26_BYN→USD!$A$2:$C$28,3,0)),$B$2:$G$2382,5,0)-VLOOKUP(B17,$B$2:$G$2382,5,0))/365+(VLOOKUP(IF(C17="Нет",VLOOKUP(A17,Оп26_BYN→USD!$A$2:$C$28,3,0),VLOOKUP((A17-1),Оп26_BYN→USD!$A$2:$C$28,3,0)),$B$2:$G$2382,6,0)-VLOOKUP(B17,$B$2:$G$2382,6,0))/366)</f>
        <v>0.43720510515657185</v>
      </c>
      <c r="F17" s="54">
        <f>COUNTIF(D18:$D$2382,365)</f>
        <v>1757</v>
      </c>
      <c r="G17" s="54">
        <f>COUNTIF(D18:$D$2382,366)</f>
        <v>608</v>
      </c>
      <c r="H17" s="50"/>
    </row>
    <row r="18" spans="1:8" x14ac:dyDescent="0.25">
      <c r="A18" s="54">
        <f>COUNTIF($C$3:C18,"Да")</f>
        <v>0</v>
      </c>
      <c r="B18" s="53">
        <f t="shared" si="0"/>
        <v>45416</v>
      </c>
      <c r="C18" s="53" t="str">
        <f>IF(ISERROR(VLOOKUP(B18,Оп26_BYN→USD!$C$3:$C$28,1,0)),"Нет","Да")</f>
        <v>Нет</v>
      </c>
      <c r="D18" s="54">
        <f t="shared" si="1"/>
        <v>366</v>
      </c>
      <c r="E18" s="55">
        <f>('Все выпуски'!$F$4*'Все выпуски'!$F$8)*((VLOOKUP(IF(C18="Нет",VLOOKUP(A18,Оп26_BYN→USD!$A$2:$C$28,3,0),VLOOKUP((A18-1),Оп26_BYN→USD!$A$2:$C$28,3,0)),$B$2:$G$2382,5,0)-VLOOKUP(B18,$B$2:$G$2382,5,0))/365+(VLOOKUP(IF(C18="Нет",VLOOKUP(A18,Оп26_BYN→USD!$A$2:$C$28,3,0),VLOOKUP((A18-1),Оп26_BYN→USD!$A$2:$C$28,3,0)),$B$2:$G$2382,6,0)-VLOOKUP(B18,$B$2:$G$2382,6,0))/366)</f>
        <v>0.46635211216701</v>
      </c>
      <c r="F18" s="54">
        <f>COUNTIF(D19:$D$2382,365)</f>
        <v>1757</v>
      </c>
      <c r="G18" s="54">
        <f>COUNTIF(D19:$D$2382,366)</f>
        <v>607</v>
      </c>
      <c r="H18" s="50"/>
    </row>
    <row r="19" spans="1:8" x14ac:dyDescent="0.25">
      <c r="A19" s="54">
        <f>COUNTIF($C$3:C19,"Да")</f>
        <v>0</v>
      </c>
      <c r="B19" s="53">
        <f t="shared" si="0"/>
        <v>45417</v>
      </c>
      <c r="C19" s="53" t="str">
        <f>IF(ISERROR(VLOOKUP(B19,Оп26_BYN→USD!$C$3:$C$28,1,0)),"Нет","Да")</f>
        <v>Нет</v>
      </c>
      <c r="D19" s="54">
        <f t="shared" si="1"/>
        <v>366</v>
      </c>
      <c r="E19" s="55">
        <f>('Все выпуски'!$F$4*'Все выпуски'!$F$8)*((VLOOKUP(IF(C19="Нет",VLOOKUP(A19,Оп26_BYN→USD!$A$2:$C$28,3,0),VLOOKUP((A19-1),Оп26_BYN→USD!$A$2:$C$28,3,0)),$B$2:$G$2382,5,0)-VLOOKUP(B19,$B$2:$G$2382,5,0))/365+(VLOOKUP(IF(C19="Нет",VLOOKUP(A19,Оп26_BYN→USD!$A$2:$C$28,3,0),VLOOKUP((A19-1),Оп26_BYN→USD!$A$2:$C$28,3,0)),$B$2:$G$2382,6,0)-VLOOKUP(B19,$B$2:$G$2382,6,0))/366)</f>
        <v>0.49549911917744821</v>
      </c>
      <c r="F19" s="54">
        <f>COUNTIF(D20:$D$2382,365)</f>
        <v>1757</v>
      </c>
      <c r="G19" s="54">
        <f>COUNTIF(D20:$D$2382,366)</f>
        <v>606</v>
      </c>
      <c r="H19" s="50"/>
    </row>
    <row r="20" spans="1:8" x14ac:dyDescent="0.25">
      <c r="A20" s="54">
        <f>COUNTIF($C$3:C20,"Да")</f>
        <v>0</v>
      </c>
      <c r="B20" s="53">
        <f t="shared" si="0"/>
        <v>45418</v>
      </c>
      <c r="C20" s="53" t="str">
        <f>IF(ISERROR(VLOOKUP(B20,Оп26_BYN→USD!$C$3:$C$28,1,0)),"Нет","Да")</f>
        <v>Нет</v>
      </c>
      <c r="D20" s="54">
        <f t="shared" si="1"/>
        <v>366</v>
      </c>
      <c r="E20" s="55">
        <f>('Все выпуски'!$F$4*'Все выпуски'!$F$8)*((VLOOKUP(IF(C20="Нет",VLOOKUP(A20,Оп26_BYN→USD!$A$2:$C$28,3,0),VLOOKUP((A20-1),Оп26_BYN→USD!$A$2:$C$28,3,0)),$B$2:$G$2382,5,0)-VLOOKUP(B20,$B$2:$G$2382,5,0))/365+(VLOOKUP(IF(C20="Нет",VLOOKUP(A20,Оп26_BYN→USD!$A$2:$C$28,3,0),VLOOKUP((A20-1),Оп26_BYN→USD!$A$2:$C$28,3,0)),$B$2:$G$2382,6,0)-VLOOKUP(B20,$B$2:$G$2382,6,0))/366)</f>
        <v>0.52464612618788631</v>
      </c>
      <c r="F20" s="54">
        <f>COUNTIF(D21:$D$2382,365)</f>
        <v>1757</v>
      </c>
      <c r="G20" s="54">
        <f>COUNTIF(D21:$D$2382,366)</f>
        <v>605</v>
      </c>
      <c r="H20" s="50"/>
    </row>
    <row r="21" spans="1:8" x14ac:dyDescent="0.25">
      <c r="A21" s="54">
        <f>COUNTIF($C$3:C21,"Да")</f>
        <v>0</v>
      </c>
      <c r="B21" s="53">
        <f t="shared" si="0"/>
        <v>45419</v>
      </c>
      <c r="C21" s="53" t="str">
        <f>IF(ISERROR(VLOOKUP(B21,Оп26_BYN→USD!$C$3:$C$28,1,0)),"Нет","Да")</f>
        <v>Нет</v>
      </c>
      <c r="D21" s="54">
        <f t="shared" si="1"/>
        <v>366</v>
      </c>
      <c r="E21" s="55">
        <f>('Все выпуски'!$F$4*'Все выпуски'!$F$8)*((VLOOKUP(IF(C21="Нет",VLOOKUP(A21,Оп26_BYN→USD!$A$2:$C$28,3,0),VLOOKUP((A21-1),Оп26_BYN→USD!$A$2:$C$28,3,0)),$B$2:$G$2382,5,0)-VLOOKUP(B21,$B$2:$G$2382,5,0))/365+(VLOOKUP(IF(C21="Нет",VLOOKUP(A21,Оп26_BYN→USD!$A$2:$C$28,3,0),VLOOKUP((A21-1),Оп26_BYN→USD!$A$2:$C$28,3,0)),$B$2:$G$2382,6,0)-VLOOKUP(B21,$B$2:$G$2382,6,0))/366)</f>
        <v>0.55379313319832446</v>
      </c>
      <c r="F21" s="54">
        <f>COUNTIF(D22:$D$2382,365)</f>
        <v>1757</v>
      </c>
      <c r="G21" s="54">
        <f>COUNTIF(D22:$D$2382,366)</f>
        <v>604</v>
      </c>
      <c r="H21" s="50"/>
    </row>
    <row r="22" spans="1:8" x14ac:dyDescent="0.25">
      <c r="A22" s="54">
        <f>COUNTIF($C$3:C22,"Да")</f>
        <v>0</v>
      </c>
      <c r="B22" s="53">
        <f t="shared" si="0"/>
        <v>45420</v>
      </c>
      <c r="C22" s="53" t="str">
        <f>IF(ISERROR(VLOOKUP(B22,Оп26_BYN→USD!$C$3:$C$28,1,0)),"Нет","Да")</f>
        <v>Нет</v>
      </c>
      <c r="D22" s="54">
        <f t="shared" si="1"/>
        <v>366</v>
      </c>
      <c r="E22" s="55">
        <f>('Все выпуски'!$F$4*'Все выпуски'!$F$8)*((VLOOKUP(IF(C22="Нет",VLOOKUP(A22,Оп26_BYN→USD!$A$2:$C$28,3,0),VLOOKUP((A22-1),Оп26_BYN→USD!$A$2:$C$28,3,0)),$B$2:$G$2382,5,0)-VLOOKUP(B22,$B$2:$G$2382,5,0))/365+(VLOOKUP(IF(C22="Нет",VLOOKUP(A22,Оп26_BYN→USD!$A$2:$C$28,3,0),VLOOKUP((A22-1),Оп26_BYN→USD!$A$2:$C$28,3,0)),$B$2:$G$2382,6,0)-VLOOKUP(B22,$B$2:$G$2382,6,0))/366)</f>
        <v>0.5829401402087625</v>
      </c>
      <c r="F22" s="54">
        <f>COUNTIF(D23:$D$2382,365)</f>
        <v>1757</v>
      </c>
      <c r="G22" s="54">
        <f>COUNTIF(D23:$D$2382,366)</f>
        <v>603</v>
      </c>
      <c r="H22" s="50"/>
    </row>
    <row r="23" spans="1:8" x14ac:dyDescent="0.25">
      <c r="A23" s="54">
        <f>COUNTIF($C$3:C23,"Да")</f>
        <v>0</v>
      </c>
      <c r="B23" s="53">
        <f t="shared" si="0"/>
        <v>45421</v>
      </c>
      <c r="C23" s="53" t="str">
        <f>IF(ISERROR(VLOOKUP(B23,Оп26_BYN→USD!$C$3:$C$28,1,0)),"Нет","Да")</f>
        <v>Нет</v>
      </c>
      <c r="D23" s="54">
        <f t="shared" si="1"/>
        <v>366</v>
      </c>
      <c r="E23" s="55">
        <f>('Все выпуски'!$F$4*'Все выпуски'!$F$8)*((VLOOKUP(IF(C23="Нет",VLOOKUP(A23,Оп26_BYN→USD!$A$2:$C$28,3,0),VLOOKUP((A23-1),Оп26_BYN→USD!$A$2:$C$28,3,0)),$B$2:$G$2382,5,0)-VLOOKUP(B23,$B$2:$G$2382,5,0))/365+(VLOOKUP(IF(C23="Нет",VLOOKUP(A23,Оп26_BYN→USD!$A$2:$C$28,3,0),VLOOKUP((A23-1),Оп26_BYN→USD!$A$2:$C$28,3,0)),$B$2:$G$2382,6,0)-VLOOKUP(B23,$B$2:$G$2382,6,0))/366)</f>
        <v>0.61208714721920066</v>
      </c>
      <c r="F23" s="54">
        <f>COUNTIF(D24:$D$2382,365)</f>
        <v>1757</v>
      </c>
      <c r="G23" s="54">
        <f>COUNTIF(D24:$D$2382,366)</f>
        <v>602</v>
      </c>
      <c r="H23" s="50"/>
    </row>
    <row r="24" spans="1:8" x14ac:dyDescent="0.25">
      <c r="A24" s="54">
        <f>COUNTIF($C$3:C24,"Да")</f>
        <v>0</v>
      </c>
      <c r="B24" s="53">
        <f t="shared" si="0"/>
        <v>45422</v>
      </c>
      <c r="C24" s="53" t="str">
        <f>IF(ISERROR(VLOOKUP(B24,Оп26_BYN→USD!$C$3:$C$28,1,0)),"Нет","Да")</f>
        <v>Нет</v>
      </c>
      <c r="D24" s="54">
        <f t="shared" si="1"/>
        <v>366</v>
      </c>
      <c r="E24" s="55">
        <f>('Все выпуски'!$F$4*'Все выпуски'!$F$8)*((VLOOKUP(IF(C24="Нет",VLOOKUP(A24,Оп26_BYN→USD!$A$2:$C$28,3,0),VLOOKUP((A24-1),Оп26_BYN→USD!$A$2:$C$28,3,0)),$B$2:$G$2382,5,0)-VLOOKUP(B24,$B$2:$G$2382,5,0))/365+(VLOOKUP(IF(C24="Нет",VLOOKUP(A24,Оп26_BYN→USD!$A$2:$C$28,3,0),VLOOKUP((A24-1),Оп26_BYN→USD!$A$2:$C$28,3,0)),$B$2:$G$2382,6,0)-VLOOKUP(B24,$B$2:$G$2382,6,0))/366)</f>
        <v>0.64123415422963881</v>
      </c>
      <c r="F24" s="54">
        <f>COUNTIF(D25:$D$2382,365)</f>
        <v>1757</v>
      </c>
      <c r="G24" s="54">
        <f>COUNTIF(D25:$D$2382,366)</f>
        <v>601</v>
      </c>
      <c r="H24" s="50"/>
    </row>
    <row r="25" spans="1:8" x14ac:dyDescent="0.25">
      <c r="A25" s="54">
        <f>COUNTIF($C$3:C25,"Да")</f>
        <v>0</v>
      </c>
      <c r="B25" s="53">
        <f t="shared" si="0"/>
        <v>45423</v>
      </c>
      <c r="C25" s="53" t="str">
        <f>IF(ISERROR(VLOOKUP(B25,Оп26_BYN→USD!$C$3:$C$28,1,0)),"Нет","Да")</f>
        <v>Нет</v>
      </c>
      <c r="D25" s="54">
        <f t="shared" si="1"/>
        <v>366</v>
      </c>
      <c r="E25" s="55">
        <f>('Все выпуски'!$F$4*'Все выпуски'!$F$8)*((VLOOKUP(IF(C25="Нет",VLOOKUP(A25,Оп26_BYN→USD!$A$2:$C$28,3,0),VLOOKUP((A25-1),Оп26_BYN→USD!$A$2:$C$28,3,0)),$B$2:$G$2382,5,0)-VLOOKUP(B25,$B$2:$G$2382,5,0))/365+(VLOOKUP(IF(C25="Нет",VLOOKUP(A25,Оп26_BYN→USD!$A$2:$C$28,3,0),VLOOKUP((A25-1),Оп26_BYN→USD!$A$2:$C$28,3,0)),$B$2:$G$2382,6,0)-VLOOKUP(B25,$B$2:$G$2382,6,0))/366)</f>
        <v>0.67038116124007696</v>
      </c>
      <c r="F25" s="54">
        <f>COUNTIF(D26:$D$2382,365)</f>
        <v>1757</v>
      </c>
      <c r="G25" s="54">
        <f>COUNTIF(D26:$D$2382,366)</f>
        <v>600</v>
      </c>
      <c r="H25" s="50"/>
    </row>
    <row r="26" spans="1:8" x14ac:dyDescent="0.25">
      <c r="A26" s="54">
        <f>COUNTIF($C$3:C26,"Да")</f>
        <v>0</v>
      </c>
      <c r="B26" s="53">
        <f t="shared" si="0"/>
        <v>45424</v>
      </c>
      <c r="C26" s="53" t="str">
        <f>IF(ISERROR(VLOOKUP(B26,Оп26_BYN→USD!$C$3:$C$28,1,0)),"Нет","Да")</f>
        <v>Нет</v>
      </c>
      <c r="D26" s="54">
        <f t="shared" si="1"/>
        <v>366</v>
      </c>
      <c r="E26" s="55">
        <f>('Все выпуски'!$F$4*'Все выпуски'!$F$8)*((VLOOKUP(IF(C26="Нет",VLOOKUP(A26,Оп26_BYN→USD!$A$2:$C$28,3,0),VLOOKUP((A26-1),Оп26_BYN→USD!$A$2:$C$28,3,0)),$B$2:$G$2382,5,0)-VLOOKUP(B26,$B$2:$G$2382,5,0))/365+(VLOOKUP(IF(C26="Нет",VLOOKUP(A26,Оп26_BYN→USD!$A$2:$C$28,3,0),VLOOKUP((A26-1),Оп26_BYN→USD!$A$2:$C$28,3,0)),$B$2:$G$2382,6,0)-VLOOKUP(B26,$B$2:$G$2382,6,0))/366)</f>
        <v>0.69952816825051511</v>
      </c>
      <c r="F26" s="54">
        <f>COUNTIF(D27:$D$2382,365)</f>
        <v>1757</v>
      </c>
      <c r="G26" s="54">
        <f>COUNTIF(D27:$D$2382,366)</f>
        <v>599</v>
      </c>
      <c r="H26" s="50"/>
    </row>
    <row r="27" spans="1:8" x14ac:dyDescent="0.25">
      <c r="A27" s="54">
        <f>COUNTIF($C$3:C27,"Да")</f>
        <v>0</v>
      </c>
      <c r="B27" s="53">
        <f t="shared" si="0"/>
        <v>45425</v>
      </c>
      <c r="C27" s="53" t="str">
        <f>IF(ISERROR(VLOOKUP(B27,Оп26_BYN→USD!$C$3:$C$28,1,0)),"Нет","Да")</f>
        <v>Нет</v>
      </c>
      <c r="D27" s="54">
        <f t="shared" si="1"/>
        <v>366</v>
      </c>
      <c r="E27" s="55">
        <f>('Все выпуски'!$F$4*'Все выпуски'!$F$8)*((VLOOKUP(IF(C27="Нет",VLOOKUP(A27,Оп26_BYN→USD!$A$2:$C$28,3,0),VLOOKUP((A27-1),Оп26_BYN→USD!$A$2:$C$28,3,0)),$B$2:$G$2382,5,0)-VLOOKUP(B27,$B$2:$G$2382,5,0))/365+(VLOOKUP(IF(C27="Нет",VLOOKUP(A27,Оп26_BYN→USD!$A$2:$C$28,3,0),VLOOKUP((A27-1),Оп26_BYN→USD!$A$2:$C$28,3,0)),$B$2:$G$2382,6,0)-VLOOKUP(B27,$B$2:$G$2382,6,0))/366)</f>
        <v>0.72867517526095327</v>
      </c>
      <c r="F27" s="54">
        <f>COUNTIF(D28:$D$2382,365)</f>
        <v>1757</v>
      </c>
      <c r="G27" s="54">
        <f>COUNTIF(D28:$D$2382,366)</f>
        <v>598</v>
      </c>
      <c r="H27" s="50"/>
    </row>
    <row r="28" spans="1:8" x14ac:dyDescent="0.25">
      <c r="A28" s="54">
        <f>COUNTIF($C$3:C28,"Да")</f>
        <v>0</v>
      </c>
      <c r="B28" s="53">
        <f t="shared" si="0"/>
        <v>45426</v>
      </c>
      <c r="C28" s="53" t="str">
        <f>IF(ISERROR(VLOOKUP(B28,Оп26_BYN→USD!$C$3:$C$28,1,0)),"Нет","Да")</f>
        <v>Нет</v>
      </c>
      <c r="D28" s="54">
        <f t="shared" si="1"/>
        <v>366</v>
      </c>
      <c r="E28" s="55">
        <f>('Все выпуски'!$F$4*'Все выпуски'!$F$8)*((VLOOKUP(IF(C28="Нет",VLOOKUP(A28,Оп26_BYN→USD!$A$2:$C$28,3,0),VLOOKUP((A28-1),Оп26_BYN→USD!$A$2:$C$28,3,0)),$B$2:$G$2382,5,0)-VLOOKUP(B28,$B$2:$G$2382,5,0))/365+(VLOOKUP(IF(C28="Нет",VLOOKUP(A28,Оп26_BYN→USD!$A$2:$C$28,3,0),VLOOKUP((A28-1),Оп26_BYN→USD!$A$2:$C$28,3,0)),$B$2:$G$2382,6,0)-VLOOKUP(B28,$B$2:$G$2382,6,0))/366)</f>
        <v>0.7578221822713912</v>
      </c>
      <c r="F28" s="54">
        <f>COUNTIF(D29:$D$2382,365)</f>
        <v>1757</v>
      </c>
      <c r="G28" s="54">
        <f>COUNTIF(D29:$D$2382,366)</f>
        <v>597</v>
      </c>
      <c r="H28" s="50"/>
    </row>
    <row r="29" spans="1:8" x14ac:dyDescent="0.25">
      <c r="A29" s="54">
        <f>COUNTIF($C$3:C29,"Да")</f>
        <v>0</v>
      </c>
      <c r="B29" s="53">
        <f t="shared" si="0"/>
        <v>45427</v>
      </c>
      <c r="C29" s="53" t="str">
        <f>IF(ISERROR(VLOOKUP(B29,Оп26_BYN→USD!$C$3:$C$28,1,0)),"Нет","Да")</f>
        <v>Нет</v>
      </c>
      <c r="D29" s="54">
        <f t="shared" si="1"/>
        <v>366</v>
      </c>
      <c r="E29" s="55">
        <f>('Все выпуски'!$F$4*'Все выпуски'!$F$8)*((VLOOKUP(IF(C29="Нет",VLOOKUP(A29,Оп26_BYN→USD!$A$2:$C$28,3,0),VLOOKUP((A29-1),Оп26_BYN→USD!$A$2:$C$28,3,0)),$B$2:$G$2382,5,0)-VLOOKUP(B29,$B$2:$G$2382,5,0))/365+(VLOOKUP(IF(C29="Нет",VLOOKUP(A29,Оп26_BYN→USD!$A$2:$C$28,3,0),VLOOKUP((A29-1),Оп26_BYN→USD!$A$2:$C$28,3,0)),$B$2:$G$2382,6,0)-VLOOKUP(B29,$B$2:$G$2382,6,0))/366)</f>
        <v>0.78696918928182946</v>
      </c>
      <c r="F29" s="54">
        <f>COUNTIF(D30:$D$2382,365)</f>
        <v>1757</v>
      </c>
      <c r="G29" s="54">
        <f>COUNTIF(D30:$D$2382,366)</f>
        <v>596</v>
      </c>
      <c r="H29" s="50"/>
    </row>
    <row r="30" spans="1:8" x14ac:dyDescent="0.25">
      <c r="A30" s="54">
        <f>COUNTIF($C$3:C30,"Да")</f>
        <v>0</v>
      </c>
      <c r="B30" s="53">
        <f t="shared" si="0"/>
        <v>45428</v>
      </c>
      <c r="C30" s="53" t="str">
        <f>IF(ISERROR(VLOOKUP(B30,Оп26_BYN→USD!$C$3:$C$28,1,0)),"Нет","Да")</f>
        <v>Нет</v>
      </c>
      <c r="D30" s="54">
        <f t="shared" si="1"/>
        <v>366</v>
      </c>
      <c r="E30" s="55">
        <f>('Все выпуски'!$F$4*'Все выпуски'!$F$8)*((VLOOKUP(IF(C30="Нет",VLOOKUP(A30,Оп26_BYN→USD!$A$2:$C$28,3,0),VLOOKUP((A30-1),Оп26_BYN→USD!$A$2:$C$28,3,0)),$B$2:$G$2382,5,0)-VLOOKUP(B30,$B$2:$G$2382,5,0))/365+(VLOOKUP(IF(C30="Нет",VLOOKUP(A30,Оп26_BYN→USD!$A$2:$C$28,3,0),VLOOKUP((A30-1),Оп26_BYN→USD!$A$2:$C$28,3,0)),$B$2:$G$2382,6,0)-VLOOKUP(B30,$B$2:$G$2382,6,0))/366)</f>
        <v>0.81611619629226761</v>
      </c>
      <c r="F30" s="54">
        <f>COUNTIF(D31:$D$2382,365)</f>
        <v>1757</v>
      </c>
      <c r="G30" s="54">
        <f>COUNTIF(D31:$D$2382,366)</f>
        <v>595</v>
      </c>
      <c r="H30" s="50"/>
    </row>
    <row r="31" spans="1:8" x14ac:dyDescent="0.25">
      <c r="A31" s="54">
        <f>COUNTIF($C$3:C31,"Да")</f>
        <v>0</v>
      </c>
      <c r="B31" s="53">
        <f t="shared" si="0"/>
        <v>45429</v>
      </c>
      <c r="C31" s="53" t="str">
        <f>IF(ISERROR(VLOOKUP(B31,Оп26_BYN→USD!$C$3:$C$28,1,0)),"Нет","Да")</f>
        <v>Нет</v>
      </c>
      <c r="D31" s="54">
        <f t="shared" si="1"/>
        <v>366</v>
      </c>
      <c r="E31" s="55">
        <f>('Все выпуски'!$F$4*'Все выпуски'!$F$8)*((VLOOKUP(IF(C31="Нет",VLOOKUP(A31,Оп26_BYN→USD!$A$2:$C$28,3,0),VLOOKUP((A31-1),Оп26_BYN→USD!$A$2:$C$28,3,0)),$B$2:$G$2382,5,0)-VLOOKUP(B31,$B$2:$G$2382,5,0))/365+(VLOOKUP(IF(C31="Нет",VLOOKUP(A31,Оп26_BYN→USD!$A$2:$C$28,3,0),VLOOKUP((A31-1),Оп26_BYN→USD!$A$2:$C$28,3,0)),$B$2:$G$2382,6,0)-VLOOKUP(B31,$B$2:$G$2382,6,0))/366)</f>
        <v>0.84526320330270577</v>
      </c>
      <c r="F31" s="54">
        <f>COUNTIF(D32:$D$2382,365)</f>
        <v>1757</v>
      </c>
      <c r="G31" s="54">
        <f>COUNTIF(D32:$D$2382,366)</f>
        <v>594</v>
      </c>
      <c r="H31" s="50"/>
    </row>
    <row r="32" spans="1:8" x14ac:dyDescent="0.25">
      <c r="A32" s="54">
        <f>COUNTIF($C$3:C32,"Да")</f>
        <v>0</v>
      </c>
      <c r="B32" s="53">
        <f t="shared" si="0"/>
        <v>45430</v>
      </c>
      <c r="C32" s="53" t="str">
        <f>IF(ISERROR(VLOOKUP(B32,Оп26_BYN→USD!$C$3:$C$28,1,0)),"Нет","Да")</f>
        <v>Нет</v>
      </c>
      <c r="D32" s="54">
        <f t="shared" si="1"/>
        <v>366</v>
      </c>
      <c r="E32" s="55">
        <f>('Все выпуски'!$F$4*'Все выпуски'!$F$8)*((VLOOKUP(IF(C32="Нет",VLOOKUP(A32,Оп26_BYN→USD!$A$2:$C$28,3,0),VLOOKUP((A32-1),Оп26_BYN→USD!$A$2:$C$28,3,0)),$B$2:$G$2382,5,0)-VLOOKUP(B32,$B$2:$G$2382,5,0))/365+(VLOOKUP(IF(C32="Нет",VLOOKUP(A32,Оп26_BYN→USD!$A$2:$C$28,3,0),VLOOKUP((A32-1),Оп26_BYN→USD!$A$2:$C$28,3,0)),$B$2:$G$2382,6,0)-VLOOKUP(B32,$B$2:$G$2382,6,0))/366)</f>
        <v>0.8744102103131437</v>
      </c>
      <c r="F32" s="54">
        <f>COUNTIF(D33:$D$2382,365)</f>
        <v>1757</v>
      </c>
      <c r="G32" s="54">
        <f>COUNTIF(D33:$D$2382,366)</f>
        <v>593</v>
      </c>
      <c r="H32" s="50"/>
    </row>
    <row r="33" spans="1:8" x14ac:dyDescent="0.25">
      <c r="A33" s="54">
        <f>COUNTIF($C$3:C33,"Да")</f>
        <v>0</v>
      </c>
      <c r="B33" s="53">
        <f t="shared" si="0"/>
        <v>45431</v>
      </c>
      <c r="C33" s="53" t="str">
        <f>IF(ISERROR(VLOOKUP(B33,Оп26_BYN→USD!$C$3:$C$28,1,0)),"Нет","Да")</f>
        <v>Нет</v>
      </c>
      <c r="D33" s="54">
        <f t="shared" si="1"/>
        <v>366</v>
      </c>
      <c r="E33" s="55">
        <f>('Все выпуски'!$F$4*'Все выпуски'!$F$8)*((VLOOKUP(IF(C33="Нет",VLOOKUP(A33,Оп26_BYN→USD!$A$2:$C$28,3,0),VLOOKUP((A33-1),Оп26_BYN→USD!$A$2:$C$28,3,0)),$B$2:$G$2382,5,0)-VLOOKUP(B33,$B$2:$G$2382,5,0))/365+(VLOOKUP(IF(C33="Нет",VLOOKUP(A33,Оп26_BYN→USD!$A$2:$C$28,3,0),VLOOKUP((A33-1),Оп26_BYN→USD!$A$2:$C$28,3,0)),$B$2:$G$2382,6,0)-VLOOKUP(B33,$B$2:$G$2382,6,0))/366)</f>
        <v>0.90355721732358185</v>
      </c>
      <c r="F33" s="54">
        <f>COUNTIF(D34:$D$2382,365)</f>
        <v>1757</v>
      </c>
      <c r="G33" s="54">
        <f>COUNTIF(D34:$D$2382,366)</f>
        <v>592</v>
      </c>
      <c r="H33" s="50"/>
    </row>
    <row r="34" spans="1:8" x14ac:dyDescent="0.25">
      <c r="A34" s="54">
        <f>COUNTIF($C$3:C34,"Да")</f>
        <v>0</v>
      </c>
      <c r="B34" s="53">
        <f t="shared" si="0"/>
        <v>45432</v>
      </c>
      <c r="C34" s="53" t="str">
        <f>IF(ISERROR(VLOOKUP(B34,Оп26_BYN→USD!$C$3:$C$28,1,0)),"Нет","Да")</f>
        <v>Нет</v>
      </c>
      <c r="D34" s="54">
        <f t="shared" si="1"/>
        <v>366</v>
      </c>
      <c r="E34" s="55">
        <f>('Все выпуски'!$F$4*'Все выпуски'!$F$8)*((VLOOKUP(IF(C34="Нет",VLOOKUP(A34,Оп26_BYN→USD!$A$2:$C$28,3,0),VLOOKUP((A34-1),Оп26_BYN→USD!$A$2:$C$28,3,0)),$B$2:$G$2382,5,0)-VLOOKUP(B34,$B$2:$G$2382,5,0))/365+(VLOOKUP(IF(C34="Нет",VLOOKUP(A34,Оп26_BYN→USD!$A$2:$C$28,3,0),VLOOKUP((A34-1),Оп26_BYN→USD!$A$2:$C$28,3,0)),$B$2:$G$2382,6,0)-VLOOKUP(B34,$B$2:$G$2382,6,0))/366)</f>
        <v>0.93270422433402</v>
      </c>
      <c r="F34" s="54">
        <f>COUNTIF(D35:$D$2382,365)</f>
        <v>1757</v>
      </c>
      <c r="G34" s="54">
        <f>COUNTIF(D35:$D$2382,366)</f>
        <v>591</v>
      </c>
      <c r="H34" s="50"/>
    </row>
    <row r="35" spans="1:8" x14ac:dyDescent="0.25">
      <c r="A35" s="54">
        <f>COUNTIF($C$3:C35,"Да")</f>
        <v>0</v>
      </c>
      <c r="B35" s="53">
        <f t="shared" si="0"/>
        <v>45433</v>
      </c>
      <c r="C35" s="53" t="str">
        <f>IF(ISERROR(VLOOKUP(B35,Оп26_BYN→USD!$C$3:$C$28,1,0)),"Нет","Да")</f>
        <v>Нет</v>
      </c>
      <c r="D35" s="54">
        <f t="shared" si="1"/>
        <v>366</v>
      </c>
      <c r="E35" s="55">
        <f>('Все выпуски'!$F$4*'Все выпуски'!$F$8)*((VLOOKUP(IF(C35="Нет",VLOOKUP(A35,Оп26_BYN→USD!$A$2:$C$28,3,0),VLOOKUP((A35-1),Оп26_BYN→USD!$A$2:$C$28,3,0)),$B$2:$G$2382,5,0)-VLOOKUP(B35,$B$2:$G$2382,5,0))/365+(VLOOKUP(IF(C35="Нет",VLOOKUP(A35,Оп26_BYN→USD!$A$2:$C$28,3,0),VLOOKUP((A35-1),Оп26_BYN→USD!$A$2:$C$28,3,0)),$B$2:$G$2382,6,0)-VLOOKUP(B35,$B$2:$G$2382,6,0))/366)</f>
        <v>0.96185123134445827</v>
      </c>
      <c r="F35" s="54">
        <f>COUNTIF(D36:$D$2382,365)</f>
        <v>1757</v>
      </c>
      <c r="G35" s="54">
        <f>COUNTIF(D36:$D$2382,366)</f>
        <v>590</v>
      </c>
      <c r="H35" s="50"/>
    </row>
    <row r="36" spans="1:8" x14ac:dyDescent="0.25">
      <c r="A36" s="54">
        <f>COUNTIF($C$3:C36,"Да")</f>
        <v>0</v>
      </c>
      <c r="B36" s="53">
        <f t="shared" si="0"/>
        <v>45434</v>
      </c>
      <c r="C36" s="53" t="str">
        <f>IF(ISERROR(VLOOKUP(B36,Оп26_BYN→USD!$C$3:$C$28,1,0)),"Нет","Да")</f>
        <v>Нет</v>
      </c>
      <c r="D36" s="54">
        <f t="shared" si="1"/>
        <v>366</v>
      </c>
      <c r="E36" s="55">
        <f>('Все выпуски'!$F$4*'Все выпуски'!$F$8)*((VLOOKUP(IF(C36="Нет",VLOOKUP(A36,Оп26_BYN→USD!$A$2:$C$28,3,0),VLOOKUP((A36-1),Оп26_BYN→USD!$A$2:$C$28,3,0)),$B$2:$G$2382,5,0)-VLOOKUP(B36,$B$2:$G$2382,5,0))/365+(VLOOKUP(IF(C36="Нет",VLOOKUP(A36,Оп26_BYN→USD!$A$2:$C$28,3,0),VLOOKUP((A36-1),Оп26_BYN→USD!$A$2:$C$28,3,0)),$B$2:$G$2382,6,0)-VLOOKUP(B36,$B$2:$G$2382,6,0))/366)</f>
        <v>0.99099823835489642</v>
      </c>
      <c r="F36" s="54">
        <f>COUNTIF(D37:$D$2382,365)</f>
        <v>1757</v>
      </c>
      <c r="G36" s="54">
        <f>COUNTIF(D37:$D$2382,366)</f>
        <v>589</v>
      </c>
      <c r="H36" s="50"/>
    </row>
    <row r="37" spans="1:8" x14ac:dyDescent="0.25">
      <c r="A37" s="54">
        <f>COUNTIF($C$3:C37,"Да")</f>
        <v>0</v>
      </c>
      <c r="B37" s="53">
        <f t="shared" si="0"/>
        <v>45435</v>
      </c>
      <c r="C37" s="53" t="str">
        <f>IF(ISERROR(VLOOKUP(B37,Оп26_BYN→USD!$C$3:$C$28,1,0)),"Нет","Да")</f>
        <v>Нет</v>
      </c>
      <c r="D37" s="54">
        <f t="shared" si="1"/>
        <v>366</v>
      </c>
      <c r="E37" s="55">
        <f>('Все выпуски'!$F$4*'Все выпуски'!$F$8)*((VLOOKUP(IF(C37="Нет",VLOOKUP(A37,Оп26_BYN→USD!$A$2:$C$28,3,0),VLOOKUP((A37-1),Оп26_BYN→USD!$A$2:$C$28,3,0)),$B$2:$G$2382,5,0)-VLOOKUP(B37,$B$2:$G$2382,5,0))/365+(VLOOKUP(IF(C37="Нет",VLOOKUP(A37,Оп26_BYN→USD!$A$2:$C$28,3,0),VLOOKUP((A37-1),Оп26_BYN→USD!$A$2:$C$28,3,0)),$B$2:$G$2382,6,0)-VLOOKUP(B37,$B$2:$G$2382,6,0))/366)</f>
        <v>1.0201452453653344</v>
      </c>
      <c r="F37" s="54">
        <f>COUNTIF(D38:$D$2382,365)</f>
        <v>1757</v>
      </c>
      <c r="G37" s="54">
        <f>COUNTIF(D38:$D$2382,366)</f>
        <v>588</v>
      </c>
      <c r="H37" s="50"/>
    </row>
    <row r="38" spans="1:8" x14ac:dyDescent="0.25">
      <c r="A38" s="54">
        <f>COUNTIF($C$3:C38,"Да")</f>
        <v>0</v>
      </c>
      <c r="B38" s="53">
        <f t="shared" si="0"/>
        <v>45436</v>
      </c>
      <c r="C38" s="53" t="str">
        <f>IF(ISERROR(VLOOKUP(B38,Оп26_BYN→USD!$C$3:$C$28,1,0)),"Нет","Да")</f>
        <v>Нет</v>
      </c>
      <c r="D38" s="54">
        <f t="shared" si="1"/>
        <v>366</v>
      </c>
      <c r="E38" s="55">
        <f>('Все выпуски'!$F$4*'Все выпуски'!$F$8)*((VLOOKUP(IF(C38="Нет",VLOOKUP(A38,Оп26_BYN→USD!$A$2:$C$28,3,0),VLOOKUP((A38-1),Оп26_BYN→USD!$A$2:$C$28,3,0)),$B$2:$G$2382,5,0)-VLOOKUP(B38,$B$2:$G$2382,5,0))/365+(VLOOKUP(IF(C38="Нет",VLOOKUP(A38,Оп26_BYN→USD!$A$2:$C$28,3,0),VLOOKUP((A38-1),Оп26_BYN→USD!$A$2:$C$28,3,0)),$B$2:$G$2382,6,0)-VLOOKUP(B38,$B$2:$G$2382,6,0))/366)</f>
        <v>1.0492922523757726</v>
      </c>
      <c r="F38" s="54">
        <f>COUNTIF(D39:$D$2382,365)</f>
        <v>1757</v>
      </c>
      <c r="G38" s="54">
        <f>COUNTIF(D39:$D$2382,366)</f>
        <v>587</v>
      </c>
      <c r="H38" s="50"/>
    </row>
    <row r="39" spans="1:8" x14ac:dyDescent="0.25">
      <c r="A39" s="54">
        <f>COUNTIF($C$3:C39,"Да")</f>
        <v>0</v>
      </c>
      <c r="B39" s="53">
        <f t="shared" si="0"/>
        <v>45437</v>
      </c>
      <c r="C39" s="53" t="str">
        <f>IF(ISERROR(VLOOKUP(B39,Оп26_BYN→USD!$C$3:$C$28,1,0)),"Нет","Да")</f>
        <v>Нет</v>
      </c>
      <c r="D39" s="54">
        <f t="shared" si="1"/>
        <v>366</v>
      </c>
      <c r="E39" s="55">
        <f>('Все выпуски'!$F$4*'Все выпуски'!$F$8)*((VLOOKUP(IF(C39="Нет",VLOOKUP(A39,Оп26_BYN→USD!$A$2:$C$28,3,0),VLOOKUP((A39-1),Оп26_BYN→USD!$A$2:$C$28,3,0)),$B$2:$G$2382,5,0)-VLOOKUP(B39,$B$2:$G$2382,5,0))/365+(VLOOKUP(IF(C39="Нет",VLOOKUP(A39,Оп26_BYN→USD!$A$2:$C$28,3,0),VLOOKUP((A39-1),Оп26_BYN→USD!$A$2:$C$28,3,0)),$B$2:$G$2382,6,0)-VLOOKUP(B39,$B$2:$G$2382,6,0))/366)</f>
        <v>1.0784392593862107</v>
      </c>
      <c r="F39" s="54">
        <f>COUNTIF(D40:$D$2382,365)</f>
        <v>1757</v>
      </c>
      <c r="G39" s="54">
        <f>COUNTIF(D40:$D$2382,366)</f>
        <v>586</v>
      </c>
      <c r="H39" s="50"/>
    </row>
    <row r="40" spans="1:8" x14ac:dyDescent="0.25">
      <c r="A40" s="54">
        <f>COUNTIF($C$3:C40,"Да")</f>
        <v>0</v>
      </c>
      <c r="B40" s="53">
        <f t="shared" si="0"/>
        <v>45438</v>
      </c>
      <c r="C40" s="53" t="str">
        <f>IF(ISERROR(VLOOKUP(B40,Оп26_BYN→USD!$C$3:$C$28,1,0)),"Нет","Да")</f>
        <v>Нет</v>
      </c>
      <c r="D40" s="54">
        <f t="shared" si="1"/>
        <v>366</v>
      </c>
      <c r="E40" s="55">
        <f>('Все выпуски'!$F$4*'Все выпуски'!$F$8)*((VLOOKUP(IF(C40="Нет",VLOOKUP(A40,Оп26_BYN→USD!$A$2:$C$28,3,0),VLOOKUP((A40-1),Оп26_BYN→USD!$A$2:$C$28,3,0)),$B$2:$G$2382,5,0)-VLOOKUP(B40,$B$2:$G$2382,5,0))/365+(VLOOKUP(IF(C40="Нет",VLOOKUP(A40,Оп26_BYN→USD!$A$2:$C$28,3,0),VLOOKUP((A40-1),Оп26_BYN→USD!$A$2:$C$28,3,0)),$B$2:$G$2382,6,0)-VLOOKUP(B40,$B$2:$G$2382,6,0))/366)</f>
        <v>1.1075862663966489</v>
      </c>
      <c r="F40" s="54">
        <f>COUNTIF(D41:$D$2382,365)</f>
        <v>1757</v>
      </c>
      <c r="G40" s="54">
        <f>COUNTIF(D41:$D$2382,366)</f>
        <v>585</v>
      </c>
      <c r="H40" s="50"/>
    </row>
    <row r="41" spans="1:8" x14ac:dyDescent="0.25">
      <c r="A41" s="54">
        <f>COUNTIF($C$3:C41,"Да")</f>
        <v>0</v>
      </c>
      <c r="B41" s="53">
        <f t="shared" si="0"/>
        <v>45439</v>
      </c>
      <c r="C41" s="53" t="str">
        <f>IF(ISERROR(VLOOKUP(B41,Оп26_BYN→USD!$C$3:$C$28,1,0)),"Нет","Да")</f>
        <v>Нет</v>
      </c>
      <c r="D41" s="54">
        <f t="shared" si="1"/>
        <v>366</v>
      </c>
      <c r="E41" s="55">
        <f>('Все выпуски'!$F$4*'Все выпуски'!$F$8)*((VLOOKUP(IF(C41="Нет",VLOOKUP(A41,Оп26_BYN→USD!$A$2:$C$28,3,0),VLOOKUP((A41-1),Оп26_BYN→USD!$A$2:$C$28,3,0)),$B$2:$G$2382,5,0)-VLOOKUP(B41,$B$2:$G$2382,5,0))/365+(VLOOKUP(IF(C41="Нет",VLOOKUP(A41,Оп26_BYN→USD!$A$2:$C$28,3,0),VLOOKUP((A41-1),Оп26_BYN→USD!$A$2:$C$28,3,0)),$B$2:$G$2382,6,0)-VLOOKUP(B41,$B$2:$G$2382,6,0))/366)</f>
        <v>1.136733273407087</v>
      </c>
      <c r="F41" s="54">
        <f>COUNTIF(D42:$D$2382,365)</f>
        <v>1757</v>
      </c>
      <c r="G41" s="54">
        <f>COUNTIF(D42:$D$2382,366)</f>
        <v>584</v>
      </c>
      <c r="H41" s="50"/>
    </row>
    <row r="42" spans="1:8" x14ac:dyDescent="0.25">
      <c r="A42" s="54">
        <f>COUNTIF($C$3:C42,"Да")</f>
        <v>0</v>
      </c>
      <c r="B42" s="53">
        <f t="shared" si="0"/>
        <v>45440</v>
      </c>
      <c r="C42" s="53" t="str">
        <f>IF(ISERROR(VLOOKUP(B42,Оп26_BYN→USD!$C$3:$C$28,1,0)),"Нет","Да")</f>
        <v>Нет</v>
      </c>
      <c r="D42" s="54">
        <f t="shared" si="1"/>
        <v>366</v>
      </c>
      <c r="E42" s="55">
        <f>('Все выпуски'!$F$4*'Все выпуски'!$F$8)*((VLOOKUP(IF(C42="Нет",VLOOKUP(A42,Оп26_BYN→USD!$A$2:$C$28,3,0),VLOOKUP((A42-1),Оп26_BYN→USD!$A$2:$C$28,3,0)),$B$2:$G$2382,5,0)-VLOOKUP(B42,$B$2:$G$2382,5,0))/365+(VLOOKUP(IF(C42="Нет",VLOOKUP(A42,Оп26_BYN→USD!$A$2:$C$28,3,0),VLOOKUP((A42-1),Оп26_BYN→USD!$A$2:$C$28,3,0)),$B$2:$G$2382,6,0)-VLOOKUP(B42,$B$2:$G$2382,6,0))/366)</f>
        <v>1.165880280417525</v>
      </c>
      <c r="F42" s="54">
        <f>COUNTIF(D43:$D$2382,365)</f>
        <v>1757</v>
      </c>
      <c r="G42" s="54">
        <f>COUNTIF(D43:$D$2382,366)</f>
        <v>583</v>
      </c>
      <c r="H42" s="50"/>
    </row>
    <row r="43" spans="1:8" x14ac:dyDescent="0.25">
      <c r="A43" s="54">
        <f>COUNTIF($C$3:C43,"Да")</f>
        <v>0</v>
      </c>
      <c r="B43" s="53">
        <f t="shared" si="0"/>
        <v>45441</v>
      </c>
      <c r="C43" s="53" t="str">
        <f>IF(ISERROR(VLOOKUP(B43,Оп26_BYN→USD!$C$3:$C$28,1,0)),"Нет","Да")</f>
        <v>Нет</v>
      </c>
      <c r="D43" s="54">
        <f t="shared" si="1"/>
        <v>366</v>
      </c>
      <c r="E43" s="55">
        <f>('Все выпуски'!$F$4*'Все выпуски'!$F$8)*((VLOOKUP(IF(C43="Нет",VLOOKUP(A43,Оп26_BYN→USD!$A$2:$C$28,3,0),VLOOKUP((A43-1),Оп26_BYN→USD!$A$2:$C$28,3,0)),$B$2:$G$2382,5,0)-VLOOKUP(B43,$B$2:$G$2382,5,0))/365+(VLOOKUP(IF(C43="Нет",VLOOKUP(A43,Оп26_BYN→USD!$A$2:$C$28,3,0),VLOOKUP((A43-1),Оп26_BYN→USD!$A$2:$C$28,3,0)),$B$2:$G$2382,6,0)-VLOOKUP(B43,$B$2:$G$2382,6,0))/366)</f>
        <v>1.1950272874279633</v>
      </c>
      <c r="F43" s="54">
        <f>COUNTIF(D44:$D$2382,365)</f>
        <v>1757</v>
      </c>
      <c r="G43" s="54">
        <f>COUNTIF(D44:$D$2382,366)</f>
        <v>582</v>
      </c>
      <c r="H43" s="50"/>
    </row>
    <row r="44" spans="1:8" x14ac:dyDescent="0.25">
      <c r="A44" s="54">
        <f>COUNTIF($C$3:C44,"Да")</f>
        <v>0</v>
      </c>
      <c r="B44" s="53">
        <f t="shared" si="0"/>
        <v>45442</v>
      </c>
      <c r="C44" s="53" t="str">
        <f>IF(ISERROR(VLOOKUP(B44,Оп26_BYN→USD!$C$3:$C$28,1,0)),"Нет","Да")</f>
        <v>Нет</v>
      </c>
      <c r="D44" s="54">
        <f t="shared" si="1"/>
        <v>366</v>
      </c>
      <c r="E44" s="55">
        <f>('Все выпуски'!$F$4*'Все выпуски'!$F$8)*((VLOOKUP(IF(C44="Нет",VLOOKUP(A44,Оп26_BYN→USD!$A$2:$C$28,3,0),VLOOKUP((A44-1),Оп26_BYN→USD!$A$2:$C$28,3,0)),$B$2:$G$2382,5,0)-VLOOKUP(B44,$B$2:$G$2382,5,0))/365+(VLOOKUP(IF(C44="Нет",VLOOKUP(A44,Оп26_BYN→USD!$A$2:$C$28,3,0),VLOOKUP((A44-1),Оп26_BYN→USD!$A$2:$C$28,3,0)),$B$2:$G$2382,6,0)-VLOOKUP(B44,$B$2:$G$2382,6,0))/366)</f>
        <v>1.2241742944384013</v>
      </c>
      <c r="F44" s="54">
        <f>COUNTIF(D45:$D$2382,365)</f>
        <v>1757</v>
      </c>
      <c r="G44" s="54">
        <f>COUNTIF(D45:$D$2382,366)</f>
        <v>581</v>
      </c>
      <c r="H44" s="50"/>
    </row>
    <row r="45" spans="1:8" x14ac:dyDescent="0.25">
      <c r="A45" s="54">
        <f>COUNTIF($C$3:C45,"Да")</f>
        <v>0</v>
      </c>
      <c r="B45" s="53">
        <f t="shared" si="0"/>
        <v>45443</v>
      </c>
      <c r="C45" s="53" t="str">
        <f>IF(ISERROR(VLOOKUP(B45,Оп26_BYN→USD!$C$3:$C$28,1,0)),"Нет","Да")</f>
        <v>Нет</v>
      </c>
      <c r="D45" s="54">
        <f t="shared" si="1"/>
        <v>366</v>
      </c>
      <c r="E45" s="55">
        <f>('Все выпуски'!$F$4*'Все выпуски'!$F$8)*((VLOOKUP(IF(C45="Нет",VLOOKUP(A45,Оп26_BYN→USD!$A$2:$C$28,3,0),VLOOKUP((A45-1),Оп26_BYN→USD!$A$2:$C$28,3,0)),$B$2:$G$2382,5,0)-VLOOKUP(B45,$B$2:$G$2382,5,0))/365+(VLOOKUP(IF(C45="Нет",VLOOKUP(A45,Оп26_BYN→USD!$A$2:$C$28,3,0),VLOOKUP((A45-1),Оп26_BYN→USD!$A$2:$C$28,3,0)),$B$2:$G$2382,6,0)-VLOOKUP(B45,$B$2:$G$2382,6,0))/366)</f>
        <v>1.2533213014488396</v>
      </c>
      <c r="F45" s="54">
        <f>COUNTIF(D46:$D$2382,365)</f>
        <v>1757</v>
      </c>
      <c r="G45" s="54">
        <f>COUNTIF(D46:$D$2382,366)</f>
        <v>580</v>
      </c>
      <c r="H45" s="50"/>
    </row>
    <row r="46" spans="1:8" x14ac:dyDescent="0.25">
      <c r="A46" s="54">
        <f>COUNTIF($C$3:C46,"Да")</f>
        <v>0</v>
      </c>
      <c r="B46" s="53">
        <f t="shared" si="0"/>
        <v>45444</v>
      </c>
      <c r="C46" s="53" t="str">
        <f>IF(ISERROR(VLOOKUP(B46,Оп26_BYN→USD!$C$3:$C$28,1,0)),"Нет","Да")</f>
        <v>Нет</v>
      </c>
      <c r="D46" s="54">
        <f t="shared" si="1"/>
        <v>366</v>
      </c>
      <c r="E46" s="55">
        <f>('Все выпуски'!$F$4*'Все выпуски'!$F$8)*((VLOOKUP(IF(C46="Нет",VLOOKUP(A46,Оп26_BYN→USD!$A$2:$C$28,3,0),VLOOKUP((A46-1),Оп26_BYN→USD!$A$2:$C$28,3,0)),$B$2:$G$2382,5,0)-VLOOKUP(B46,$B$2:$G$2382,5,0))/365+(VLOOKUP(IF(C46="Нет",VLOOKUP(A46,Оп26_BYN→USD!$A$2:$C$28,3,0),VLOOKUP((A46-1),Оп26_BYN→USD!$A$2:$C$28,3,0)),$B$2:$G$2382,6,0)-VLOOKUP(B46,$B$2:$G$2382,6,0))/366)</f>
        <v>1.2824683084592776</v>
      </c>
      <c r="F46" s="54">
        <f>COUNTIF(D47:$D$2382,365)</f>
        <v>1757</v>
      </c>
      <c r="G46" s="54">
        <f>COUNTIF(D47:$D$2382,366)</f>
        <v>579</v>
      </c>
      <c r="H46" s="50"/>
    </row>
    <row r="47" spans="1:8" x14ac:dyDescent="0.25">
      <c r="A47" s="54">
        <f>COUNTIF($C$3:C47,"Да")</f>
        <v>0</v>
      </c>
      <c r="B47" s="53">
        <f t="shared" si="0"/>
        <v>45445</v>
      </c>
      <c r="C47" s="53" t="str">
        <f>IF(ISERROR(VLOOKUP(B47,Оп26_BYN→USD!$C$3:$C$28,1,0)),"Нет","Да")</f>
        <v>Нет</v>
      </c>
      <c r="D47" s="54">
        <f t="shared" si="1"/>
        <v>366</v>
      </c>
      <c r="E47" s="55">
        <f>('Все выпуски'!$F$4*'Все выпуски'!$F$8)*((VLOOKUP(IF(C47="Нет",VLOOKUP(A47,Оп26_BYN→USD!$A$2:$C$28,3,0),VLOOKUP((A47-1),Оп26_BYN→USD!$A$2:$C$28,3,0)),$B$2:$G$2382,5,0)-VLOOKUP(B47,$B$2:$G$2382,5,0))/365+(VLOOKUP(IF(C47="Нет",VLOOKUP(A47,Оп26_BYN→USD!$A$2:$C$28,3,0),VLOOKUP((A47-1),Оп26_BYN→USD!$A$2:$C$28,3,0)),$B$2:$G$2382,6,0)-VLOOKUP(B47,$B$2:$G$2382,6,0))/366)</f>
        <v>1.3116153154697157</v>
      </c>
      <c r="F47" s="54">
        <f>COUNTIF(D48:$D$2382,365)</f>
        <v>1757</v>
      </c>
      <c r="G47" s="54">
        <f>COUNTIF(D48:$D$2382,366)</f>
        <v>578</v>
      </c>
      <c r="H47" s="50"/>
    </row>
    <row r="48" spans="1:8" x14ac:dyDescent="0.25">
      <c r="A48" s="54">
        <f>COUNTIF($C$3:C48,"Да")</f>
        <v>0</v>
      </c>
      <c r="B48" s="53">
        <f t="shared" si="0"/>
        <v>45446</v>
      </c>
      <c r="C48" s="53" t="str">
        <f>IF(ISERROR(VLOOKUP(B48,Оп26_BYN→USD!$C$3:$C$28,1,0)),"Нет","Да")</f>
        <v>Нет</v>
      </c>
      <c r="D48" s="54">
        <f t="shared" si="1"/>
        <v>366</v>
      </c>
      <c r="E48" s="55">
        <f>('Все выпуски'!$F$4*'Все выпуски'!$F$8)*((VLOOKUP(IF(C48="Нет",VLOOKUP(A48,Оп26_BYN→USD!$A$2:$C$28,3,0),VLOOKUP((A48-1),Оп26_BYN→USD!$A$2:$C$28,3,0)),$B$2:$G$2382,5,0)-VLOOKUP(B48,$B$2:$G$2382,5,0))/365+(VLOOKUP(IF(C48="Нет",VLOOKUP(A48,Оп26_BYN→USD!$A$2:$C$28,3,0),VLOOKUP((A48-1),Оп26_BYN→USD!$A$2:$C$28,3,0)),$B$2:$G$2382,6,0)-VLOOKUP(B48,$B$2:$G$2382,6,0))/366)</f>
        <v>1.3407623224801539</v>
      </c>
      <c r="F48" s="54">
        <f>COUNTIF(D49:$D$2382,365)</f>
        <v>1757</v>
      </c>
      <c r="G48" s="54">
        <f>COUNTIF(D49:$D$2382,366)</f>
        <v>577</v>
      </c>
      <c r="H48" s="50"/>
    </row>
    <row r="49" spans="1:8" x14ac:dyDescent="0.25">
      <c r="A49" s="54">
        <f>COUNTIF($C$3:C49,"Да")</f>
        <v>0</v>
      </c>
      <c r="B49" s="53">
        <f t="shared" si="0"/>
        <v>45447</v>
      </c>
      <c r="C49" s="53" t="str">
        <f>IF(ISERROR(VLOOKUP(B49,Оп26_BYN→USD!$C$3:$C$28,1,0)),"Нет","Да")</f>
        <v>Нет</v>
      </c>
      <c r="D49" s="54">
        <f t="shared" si="1"/>
        <v>366</v>
      </c>
      <c r="E49" s="55">
        <f>('Все выпуски'!$F$4*'Все выпуски'!$F$8)*((VLOOKUP(IF(C49="Нет",VLOOKUP(A49,Оп26_BYN→USD!$A$2:$C$28,3,0),VLOOKUP((A49-1),Оп26_BYN→USD!$A$2:$C$28,3,0)),$B$2:$G$2382,5,0)-VLOOKUP(B49,$B$2:$G$2382,5,0))/365+(VLOOKUP(IF(C49="Нет",VLOOKUP(A49,Оп26_BYN→USD!$A$2:$C$28,3,0),VLOOKUP((A49-1),Оп26_BYN→USD!$A$2:$C$28,3,0)),$B$2:$G$2382,6,0)-VLOOKUP(B49,$B$2:$G$2382,6,0))/366)</f>
        <v>1.369909329490592</v>
      </c>
      <c r="F49" s="54">
        <f>COUNTIF(D50:$D$2382,365)</f>
        <v>1757</v>
      </c>
      <c r="G49" s="54">
        <f>COUNTIF(D50:$D$2382,366)</f>
        <v>576</v>
      </c>
      <c r="H49" s="50"/>
    </row>
    <row r="50" spans="1:8" x14ac:dyDescent="0.25">
      <c r="A50" s="54">
        <f>COUNTIF($C$3:C50,"Да")</f>
        <v>0</v>
      </c>
      <c r="B50" s="53">
        <f t="shared" si="0"/>
        <v>45448</v>
      </c>
      <c r="C50" s="53" t="str">
        <f>IF(ISERROR(VLOOKUP(B50,Оп26_BYN→USD!$C$3:$C$28,1,0)),"Нет","Да")</f>
        <v>Нет</v>
      </c>
      <c r="D50" s="54">
        <f t="shared" si="1"/>
        <v>366</v>
      </c>
      <c r="E50" s="55">
        <f>('Все выпуски'!$F$4*'Все выпуски'!$F$8)*((VLOOKUP(IF(C50="Нет",VLOOKUP(A50,Оп26_BYN→USD!$A$2:$C$28,3,0),VLOOKUP((A50-1),Оп26_BYN→USD!$A$2:$C$28,3,0)),$B$2:$G$2382,5,0)-VLOOKUP(B50,$B$2:$G$2382,5,0))/365+(VLOOKUP(IF(C50="Нет",VLOOKUP(A50,Оп26_BYN→USD!$A$2:$C$28,3,0),VLOOKUP((A50-1),Оп26_BYN→USD!$A$2:$C$28,3,0)),$B$2:$G$2382,6,0)-VLOOKUP(B50,$B$2:$G$2382,6,0))/366)</f>
        <v>1.3990563365010302</v>
      </c>
      <c r="F50" s="54">
        <f>COUNTIF(D51:$D$2382,365)</f>
        <v>1757</v>
      </c>
      <c r="G50" s="54">
        <f>COUNTIF(D51:$D$2382,366)</f>
        <v>575</v>
      </c>
      <c r="H50" s="50"/>
    </row>
    <row r="51" spans="1:8" x14ac:dyDescent="0.25">
      <c r="A51" s="54">
        <f>COUNTIF($C$3:C51,"Да")</f>
        <v>0</v>
      </c>
      <c r="B51" s="53">
        <f t="shared" si="0"/>
        <v>45449</v>
      </c>
      <c r="C51" s="53" t="str">
        <f>IF(ISERROR(VLOOKUP(B51,Оп26_BYN→USD!$C$3:$C$28,1,0)),"Нет","Да")</f>
        <v>Нет</v>
      </c>
      <c r="D51" s="54">
        <f t="shared" si="1"/>
        <v>366</v>
      </c>
      <c r="E51" s="55">
        <f>('Все выпуски'!$F$4*'Все выпуски'!$F$8)*((VLOOKUP(IF(C51="Нет",VLOOKUP(A51,Оп26_BYN→USD!$A$2:$C$28,3,0),VLOOKUP((A51-1),Оп26_BYN→USD!$A$2:$C$28,3,0)),$B$2:$G$2382,5,0)-VLOOKUP(B51,$B$2:$G$2382,5,0))/365+(VLOOKUP(IF(C51="Нет",VLOOKUP(A51,Оп26_BYN→USD!$A$2:$C$28,3,0),VLOOKUP((A51-1),Оп26_BYN→USD!$A$2:$C$28,3,0)),$B$2:$G$2382,6,0)-VLOOKUP(B51,$B$2:$G$2382,6,0))/366)</f>
        <v>1.4282033435114683</v>
      </c>
      <c r="F51" s="54">
        <f>COUNTIF(D52:$D$2382,365)</f>
        <v>1757</v>
      </c>
      <c r="G51" s="54">
        <f>COUNTIF(D52:$D$2382,366)</f>
        <v>574</v>
      </c>
      <c r="H51" s="50"/>
    </row>
    <row r="52" spans="1:8" x14ac:dyDescent="0.25">
      <c r="A52" s="54">
        <f>COUNTIF($C$3:C52,"Да")</f>
        <v>0</v>
      </c>
      <c r="B52" s="53">
        <f t="shared" si="0"/>
        <v>45450</v>
      </c>
      <c r="C52" s="53" t="str">
        <f>IF(ISERROR(VLOOKUP(B52,Оп26_BYN→USD!$C$3:$C$28,1,0)),"Нет","Да")</f>
        <v>Нет</v>
      </c>
      <c r="D52" s="54">
        <f t="shared" si="1"/>
        <v>366</v>
      </c>
      <c r="E52" s="55">
        <f>('Все выпуски'!$F$4*'Все выпуски'!$F$8)*((VLOOKUP(IF(C52="Нет",VLOOKUP(A52,Оп26_BYN→USD!$A$2:$C$28,3,0),VLOOKUP((A52-1),Оп26_BYN→USD!$A$2:$C$28,3,0)),$B$2:$G$2382,5,0)-VLOOKUP(B52,$B$2:$G$2382,5,0))/365+(VLOOKUP(IF(C52="Нет",VLOOKUP(A52,Оп26_BYN→USD!$A$2:$C$28,3,0),VLOOKUP((A52-1),Оп26_BYN→USD!$A$2:$C$28,3,0)),$B$2:$G$2382,6,0)-VLOOKUP(B52,$B$2:$G$2382,6,0))/366)</f>
        <v>1.4573503505219065</v>
      </c>
      <c r="F52" s="54">
        <f>COUNTIF(D53:$D$2382,365)</f>
        <v>1757</v>
      </c>
      <c r="G52" s="54">
        <f>COUNTIF(D53:$D$2382,366)</f>
        <v>573</v>
      </c>
      <c r="H52" s="50"/>
    </row>
    <row r="53" spans="1:8" x14ac:dyDescent="0.25">
      <c r="A53" s="54">
        <f>COUNTIF($C$3:C53,"Да")</f>
        <v>0</v>
      </c>
      <c r="B53" s="53">
        <f t="shared" si="0"/>
        <v>45451</v>
      </c>
      <c r="C53" s="53" t="str">
        <f>IF(ISERROR(VLOOKUP(B53,Оп26_BYN→USD!$C$3:$C$28,1,0)),"Нет","Да")</f>
        <v>Нет</v>
      </c>
      <c r="D53" s="54">
        <f t="shared" si="1"/>
        <v>366</v>
      </c>
      <c r="E53" s="55">
        <f>('Все выпуски'!$F$4*'Все выпуски'!$F$8)*((VLOOKUP(IF(C53="Нет",VLOOKUP(A53,Оп26_BYN→USD!$A$2:$C$28,3,0),VLOOKUP((A53-1),Оп26_BYN→USD!$A$2:$C$28,3,0)),$B$2:$G$2382,5,0)-VLOOKUP(B53,$B$2:$G$2382,5,0))/365+(VLOOKUP(IF(C53="Нет",VLOOKUP(A53,Оп26_BYN→USD!$A$2:$C$28,3,0),VLOOKUP((A53-1),Оп26_BYN→USD!$A$2:$C$28,3,0)),$B$2:$G$2382,6,0)-VLOOKUP(B53,$B$2:$G$2382,6,0))/366)</f>
        <v>1.4864973575323444</v>
      </c>
      <c r="F53" s="54">
        <f>COUNTIF(D54:$D$2382,365)</f>
        <v>1757</v>
      </c>
      <c r="G53" s="54">
        <f>COUNTIF(D54:$D$2382,366)</f>
        <v>572</v>
      </c>
      <c r="H53" s="50"/>
    </row>
    <row r="54" spans="1:8" x14ac:dyDescent="0.25">
      <c r="A54" s="54">
        <f>COUNTIF($C$3:C54,"Да")</f>
        <v>0</v>
      </c>
      <c r="B54" s="53">
        <f t="shared" si="0"/>
        <v>45452</v>
      </c>
      <c r="C54" s="53" t="str">
        <f>IF(ISERROR(VLOOKUP(B54,Оп26_BYN→USD!$C$3:$C$28,1,0)),"Нет","Да")</f>
        <v>Нет</v>
      </c>
      <c r="D54" s="54">
        <f t="shared" si="1"/>
        <v>366</v>
      </c>
      <c r="E54" s="55">
        <f>('Все выпуски'!$F$4*'Все выпуски'!$F$8)*((VLOOKUP(IF(C54="Нет",VLOOKUP(A54,Оп26_BYN→USD!$A$2:$C$28,3,0),VLOOKUP((A54-1),Оп26_BYN→USD!$A$2:$C$28,3,0)),$B$2:$G$2382,5,0)-VLOOKUP(B54,$B$2:$G$2382,5,0))/365+(VLOOKUP(IF(C54="Нет",VLOOKUP(A54,Оп26_BYN→USD!$A$2:$C$28,3,0),VLOOKUP((A54-1),Оп26_BYN→USD!$A$2:$C$28,3,0)),$B$2:$G$2382,6,0)-VLOOKUP(B54,$B$2:$G$2382,6,0))/366)</f>
        <v>1.5156443645427824</v>
      </c>
      <c r="F54" s="54">
        <f>COUNTIF(D55:$D$2382,365)</f>
        <v>1757</v>
      </c>
      <c r="G54" s="54">
        <f>COUNTIF(D55:$D$2382,366)</f>
        <v>571</v>
      </c>
      <c r="H54" s="50"/>
    </row>
    <row r="55" spans="1:8" x14ac:dyDescent="0.25">
      <c r="A55" s="54">
        <f>COUNTIF($C$3:C55,"Да")</f>
        <v>0</v>
      </c>
      <c r="B55" s="53">
        <f t="shared" si="0"/>
        <v>45453</v>
      </c>
      <c r="C55" s="53" t="str">
        <f>IF(ISERROR(VLOOKUP(B55,Оп26_BYN→USD!$C$3:$C$28,1,0)),"Нет","Да")</f>
        <v>Нет</v>
      </c>
      <c r="D55" s="54">
        <f t="shared" si="1"/>
        <v>366</v>
      </c>
      <c r="E55" s="55">
        <f>('Все выпуски'!$F$4*'Все выпуски'!$F$8)*((VLOOKUP(IF(C55="Нет",VLOOKUP(A55,Оп26_BYN→USD!$A$2:$C$28,3,0),VLOOKUP((A55-1),Оп26_BYN→USD!$A$2:$C$28,3,0)),$B$2:$G$2382,5,0)-VLOOKUP(B55,$B$2:$G$2382,5,0))/365+(VLOOKUP(IF(C55="Нет",VLOOKUP(A55,Оп26_BYN→USD!$A$2:$C$28,3,0),VLOOKUP((A55-1),Оп26_BYN→USD!$A$2:$C$28,3,0)),$B$2:$G$2382,6,0)-VLOOKUP(B55,$B$2:$G$2382,6,0))/366)</f>
        <v>1.5447913715532207</v>
      </c>
      <c r="F55" s="54">
        <f>COUNTIF(D56:$D$2382,365)</f>
        <v>1757</v>
      </c>
      <c r="G55" s="54">
        <f>COUNTIF(D56:$D$2382,366)</f>
        <v>570</v>
      </c>
      <c r="H55" s="50"/>
    </row>
    <row r="56" spans="1:8" x14ac:dyDescent="0.25">
      <c r="A56" s="54">
        <f>COUNTIF($C$3:C56,"Да")</f>
        <v>0</v>
      </c>
      <c r="B56" s="53">
        <f t="shared" si="0"/>
        <v>45454</v>
      </c>
      <c r="C56" s="53" t="str">
        <f>IF(ISERROR(VLOOKUP(B56,Оп26_BYN→USD!$C$3:$C$28,1,0)),"Нет","Да")</f>
        <v>Нет</v>
      </c>
      <c r="D56" s="54">
        <f t="shared" si="1"/>
        <v>366</v>
      </c>
      <c r="E56" s="55">
        <f>('Все выпуски'!$F$4*'Все выпуски'!$F$8)*((VLOOKUP(IF(C56="Нет",VLOOKUP(A56,Оп26_BYN→USD!$A$2:$C$28,3,0),VLOOKUP((A56-1),Оп26_BYN→USD!$A$2:$C$28,3,0)),$B$2:$G$2382,5,0)-VLOOKUP(B56,$B$2:$G$2382,5,0))/365+(VLOOKUP(IF(C56="Нет",VLOOKUP(A56,Оп26_BYN→USD!$A$2:$C$28,3,0),VLOOKUP((A56-1),Оп26_BYN→USD!$A$2:$C$28,3,0)),$B$2:$G$2382,6,0)-VLOOKUP(B56,$B$2:$G$2382,6,0))/366)</f>
        <v>1.5739383785636589</v>
      </c>
      <c r="F56" s="54">
        <f>COUNTIF(D57:$D$2382,365)</f>
        <v>1757</v>
      </c>
      <c r="G56" s="54">
        <f>COUNTIF(D57:$D$2382,366)</f>
        <v>569</v>
      </c>
      <c r="H56" s="50"/>
    </row>
    <row r="57" spans="1:8" x14ac:dyDescent="0.25">
      <c r="A57" s="54">
        <f>COUNTIF($C$3:C57,"Да")</f>
        <v>0</v>
      </c>
      <c r="B57" s="53">
        <f t="shared" si="0"/>
        <v>45455</v>
      </c>
      <c r="C57" s="53" t="str">
        <f>IF(ISERROR(VLOOKUP(B57,Оп26_BYN→USD!$C$3:$C$28,1,0)),"Нет","Да")</f>
        <v>Нет</v>
      </c>
      <c r="D57" s="54">
        <f t="shared" si="1"/>
        <v>366</v>
      </c>
      <c r="E57" s="55">
        <f>('Все выпуски'!$F$4*'Все выпуски'!$F$8)*((VLOOKUP(IF(C57="Нет",VLOOKUP(A57,Оп26_BYN→USD!$A$2:$C$28,3,0),VLOOKUP((A57-1),Оп26_BYN→USD!$A$2:$C$28,3,0)),$B$2:$G$2382,5,0)-VLOOKUP(B57,$B$2:$G$2382,5,0))/365+(VLOOKUP(IF(C57="Нет",VLOOKUP(A57,Оп26_BYN→USD!$A$2:$C$28,3,0),VLOOKUP((A57-1),Оп26_BYN→USD!$A$2:$C$28,3,0)),$B$2:$G$2382,6,0)-VLOOKUP(B57,$B$2:$G$2382,6,0))/366)</f>
        <v>1.603085385574097</v>
      </c>
      <c r="F57" s="54">
        <f>COUNTIF(D58:$D$2382,365)</f>
        <v>1757</v>
      </c>
      <c r="G57" s="54">
        <f>COUNTIF(D58:$D$2382,366)</f>
        <v>568</v>
      </c>
      <c r="H57" s="50"/>
    </row>
    <row r="58" spans="1:8" x14ac:dyDescent="0.25">
      <c r="A58" s="54">
        <f>COUNTIF($C$3:C58,"Да")</f>
        <v>0</v>
      </c>
      <c r="B58" s="53">
        <f t="shared" si="0"/>
        <v>45456</v>
      </c>
      <c r="C58" s="53" t="str">
        <f>IF(ISERROR(VLOOKUP(B58,Оп26_BYN→USD!$C$3:$C$28,1,0)),"Нет","Да")</f>
        <v>Нет</v>
      </c>
      <c r="D58" s="54">
        <f t="shared" si="1"/>
        <v>366</v>
      </c>
      <c r="E58" s="55">
        <f>('Все выпуски'!$F$4*'Все выпуски'!$F$8)*((VLOOKUP(IF(C58="Нет",VLOOKUP(A58,Оп26_BYN→USD!$A$2:$C$28,3,0),VLOOKUP((A58-1),Оп26_BYN→USD!$A$2:$C$28,3,0)),$B$2:$G$2382,5,0)-VLOOKUP(B58,$B$2:$G$2382,5,0))/365+(VLOOKUP(IF(C58="Нет",VLOOKUP(A58,Оп26_BYN→USD!$A$2:$C$28,3,0),VLOOKUP((A58-1),Оп26_BYN→USD!$A$2:$C$28,3,0)),$B$2:$G$2382,6,0)-VLOOKUP(B58,$B$2:$G$2382,6,0))/366)</f>
        <v>1.6322323925845352</v>
      </c>
      <c r="F58" s="54">
        <f>COUNTIF(D59:$D$2382,365)</f>
        <v>1757</v>
      </c>
      <c r="G58" s="54">
        <f>COUNTIF(D59:$D$2382,366)</f>
        <v>567</v>
      </c>
      <c r="H58" s="50"/>
    </row>
    <row r="59" spans="1:8" x14ac:dyDescent="0.25">
      <c r="A59" s="54">
        <f>COUNTIF($C$3:C59,"Да")</f>
        <v>0</v>
      </c>
      <c r="B59" s="53">
        <f t="shared" si="0"/>
        <v>45457</v>
      </c>
      <c r="C59" s="53" t="str">
        <f>IF(ISERROR(VLOOKUP(B59,Оп26_BYN→USD!$C$3:$C$28,1,0)),"Нет","Да")</f>
        <v>Нет</v>
      </c>
      <c r="D59" s="54">
        <f t="shared" si="1"/>
        <v>366</v>
      </c>
      <c r="E59" s="55">
        <f>('Все выпуски'!$F$4*'Все выпуски'!$F$8)*((VLOOKUP(IF(C59="Нет",VLOOKUP(A59,Оп26_BYN→USD!$A$2:$C$28,3,0),VLOOKUP((A59-1),Оп26_BYN→USD!$A$2:$C$28,3,0)),$B$2:$G$2382,5,0)-VLOOKUP(B59,$B$2:$G$2382,5,0))/365+(VLOOKUP(IF(C59="Нет",VLOOKUP(A59,Оп26_BYN→USD!$A$2:$C$28,3,0),VLOOKUP((A59-1),Оп26_BYN→USD!$A$2:$C$28,3,0)),$B$2:$G$2382,6,0)-VLOOKUP(B59,$B$2:$G$2382,6,0))/366)</f>
        <v>1.6613793995949733</v>
      </c>
      <c r="F59" s="54">
        <f>COUNTIF(D60:$D$2382,365)</f>
        <v>1757</v>
      </c>
      <c r="G59" s="54">
        <f>COUNTIF(D60:$D$2382,366)</f>
        <v>566</v>
      </c>
      <c r="H59" s="50"/>
    </row>
    <row r="60" spans="1:8" x14ac:dyDescent="0.25">
      <c r="A60" s="54">
        <f>COUNTIF($C$3:C60,"Да")</f>
        <v>0</v>
      </c>
      <c r="B60" s="53">
        <f t="shared" si="0"/>
        <v>45458</v>
      </c>
      <c r="C60" s="53" t="str">
        <f>IF(ISERROR(VLOOKUP(B60,Оп26_BYN→USD!$C$3:$C$28,1,0)),"Нет","Да")</f>
        <v>Нет</v>
      </c>
      <c r="D60" s="54">
        <f t="shared" si="1"/>
        <v>366</v>
      </c>
      <c r="E60" s="55">
        <f>('Все выпуски'!$F$4*'Все выпуски'!$F$8)*((VLOOKUP(IF(C60="Нет",VLOOKUP(A60,Оп26_BYN→USD!$A$2:$C$28,3,0),VLOOKUP((A60-1),Оп26_BYN→USD!$A$2:$C$28,3,0)),$B$2:$G$2382,5,0)-VLOOKUP(B60,$B$2:$G$2382,5,0))/365+(VLOOKUP(IF(C60="Нет",VLOOKUP(A60,Оп26_BYN→USD!$A$2:$C$28,3,0),VLOOKUP((A60-1),Оп26_BYN→USD!$A$2:$C$28,3,0)),$B$2:$G$2382,6,0)-VLOOKUP(B60,$B$2:$G$2382,6,0))/366)</f>
        <v>1.6905264066054115</v>
      </c>
      <c r="F60" s="54">
        <f>COUNTIF(D61:$D$2382,365)</f>
        <v>1757</v>
      </c>
      <c r="G60" s="54">
        <f>COUNTIF(D61:$D$2382,366)</f>
        <v>565</v>
      </c>
      <c r="H60" s="50"/>
    </row>
    <row r="61" spans="1:8" x14ac:dyDescent="0.25">
      <c r="A61" s="54">
        <f>COUNTIF($C$3:C61,"Да")</f>
        <v>0</v>
      </c>
      <c r="B61" s="53">
        <f t="shared" si="0"/>
        <v>45459</v>
      </c>
      <c r="C61" s="53" t="str">
        <f>IF(ISERROR(VLOOKUP(B61,Оп26_BYN→USD!$C$3:$C$28,1,0)),"Нет","Да")</f>
        <v>Нет</v>
      </c>
      <c r="D61" s="54">
        <f t="shared" si="1"/>
        <v>366</v>
      </c>
      <c r="E61" s="55">
        <f>('Все выпуски'!$F$4*'Все выпуски'!$F$8)*((VLOOKUP(IF(C61="Нет",VLOOKUP(A61,Оп26_BYN→USD!$A$2:$C$28,3,0),VLOOKUP((A61-1),Оп26_BYN→USD!$A$2:$C$28,3,0)),$B$2:$G$2382,5,0)-VLOOKUP(B61,$B$2:$G$2382,5,0))/365+(VLOOKUP(IF(C61="Нет",VLOOKUP(A61,Оп26_BYN→USD!$A$2:$C$28,3,0),VLOOKUP((A61-1),Оп26_BYN→USD!$A$2:$C$28,3,0)),$B$2:$G$2382,6,0)-VLOOKUP(B61,$B$2:$G$2382,6,0))/366)</f>
        <v>1.7196734136158496</v>
      </c>
      <c r="F61" s="54">
        <f>COUNTIF(D62:$D$2382,365)</f>
        <v>1757</v>
      </c>
      <c r="G61" s="54">
        <f>COUNTIF(D62:$D$2382,366)</f>
        <v>564</v>
      </c>
      <c r="H61" s="50"/>
    </row>
    <row r="62" spans="1:8" x14ac:dyDescent="0.25">
      <c r="A62" s="54">
        <f>COUNTIF($C$3:C62,"Да")</f>
        <v>0</v>
      </c>
      <c r="B62" s="53">
        <f t="shared" si="0"/>
        <v>45460</v>
      </c>
      <c r="C62" s="53" t="str">
        <f>IF(ISERROR(VLOOKUP(B62,Оп26_BYN→USD!$C$3:$C$28,1,0)),"Нет","Да")</f>
        <v>Нет</v>
      </c>
      <c r="D62" s="54">
        <f t="shared" si="1"/>
        <v>366</v>
      </c>
      <c r="E62" s="55">
        <f>('Все выпуски'!$F$4*'Все выпуски'!$F$8)*((VLOOKUP(IF(C62="Нет",VLOOKUP(A62,Оп26_BYN→USD!$A$2:$C$28,3,0),VLOOKUP((A62-1),Оп26_BYN→USD!$A$2:$C$28,3,0)),$B$2:$G$2382,5,0)-VLOOKUP(B62,$B$2:$G$2382,5,0))/365+(VLOOKUP(IF(C62="Нет",VLOOKUP(A62,Оп26_BYN→USD!$A$2:$C$28,3,0),VLOOKUP((A62-1),Оп26_BYN→USD!$A$2:$C$28,3,0)),$B$2:$G$2382,6,0)-VLOOKUP(B62,$B$2:$G$2382,6,0))/366)</f>
        <v>1.7488204206262874</v>
      </c>
      <c r="F62" s="54">
        <f>COUNTIF(D63:$D$2382,365)</f>
        <v>1757</v>
      </c>
      <c r="G62" s="54">
        <f>COUNTIF(D63:$D$2382,366)</f>
        <v>563</v>
      </c>
      <c r="H62" s="50"/>
    </row>
    <row r="63" spans="1:8" x14ac:dyDescent="0.25">
      <c r="A63" s="54">
        <f>COUNTIF($C$3:C63,"Да")</f>
        <v>0</v>
      </c>
      <c r="B63" s="53">
        <f t="shared" si="0"/>
        <v>45461</v>
      </c>
      <c r="C63" s="53" t="str">
        <f>IF(ISERROR(VLOOKUP(B63,Оп26_BYN→USD!$C$3:$C$28,1,0)),"Нет","Да")</f>
        <v>Нет</v>
      </c>
      <c r="D63" s="54">
        <f t="shared" si="1"/>
        <v>366</v>
      </c>
      <c r="E63" s="55">
        <f>('Все выпуски'!$F$4*'Все выпуски'!$F$8)*((VLOOKUP(IF(C63="Нет",VLOOKUP(A63,Оп26_BYN→USD!$A$2:$C$28,3,0),VLOOKUP((A63-1),Оп26_BYN→USD!$A$2:$C$28,3,0)),$B$2:$G$2382,5,0)-VLOOKUP(B63,$B$2:$G$2382,5,0))/365+(VLOOKUP(IF(C63="Нет",VLOOKUP(A63,Оп26_BYN→USD!$A$2:$C$28,3,0),VLOOKUP((A63-1),Оп26_BYN→USD!$A$2:$C$28,3,0)),$B$2:$G$2382,6,0)-VLOOKUP(B63,$B$2:$G$2382,6,0))/366)</f>
        <v>1.7779674276367257</v>
      </c>
      <c r="F63" s="54">
        <f>COUNTIF(D64:$D$2382,365)</f>
        <v>1757</v>
      </c>
      <c r="G63" s="54">
        <f>COUNTIF(D64:$D$2382,366)</f>
        <v>562</v>
      </c>
      <c r="H63" s="50"/>
    </row>
    <row r="64" spans="1:8" x14ac:dyDescent="0.25">
      <c r="A64" s="54">
        <f>COUNTIF($C$3:C64,"Да")</f>
        <v>0</v>
      </c>
      <c r="B64" s="53">
        <f t="shared" si="0"/>
        <v>45462</v>
      </c>
      <c r="C64" s="53" t="str">
        <f>IF(ISERROR(VLOOKUP(B64,Оп26_BYN→USD!$C$3:$C$28,1,0)),"Нет","Да")</f>
        <v>Нет</v>
      </c>
      <c r="D64" s="54">
        <f t="shared" si="1"/>
        <v>366</v>
      </c>
      <c r="E64" s="55">
        <f>('Все выпуски'!$F$4*'Все выпуски'!$F$8)*((VLOOKUP(IF(C64="Нет",VLOOKUP(A64,Оп26_BYN→USD!$A$2:$C$28,3,0),VLOOKUP((A64-1),Оп26_BYN→USD!$A$2:$C$28,3,0)),$B$2:$G$2382,5,0)-VLOOKUP(B64,$B$2:$G$2382,5,0))/365+(VLOOKUP(IF(C64="Нет",VLOOKUP(A64,Оп26_BYN→USD!$A$2:$C$28,3,0),VLOOKUP((A64-1),Оп26_BYN→USD!$A$2:$C$28,3,0)),$B$2:$G$2382,6,0)-VLOOKUP(B64,$B$2:$G$2382,6,0))/366)</f>
        <v>1.8071144346471637</v>
      </c>
      <c r="F64" s="54">
        <f>COUNTIF(D65:$D$2382,365)</f>
        <v>1757</v>
      </c>
      <c r="G64" s="54">
        <f>COUNTIF(D65:$D$2382,366)</f>
        <v>561</v>
      </c>
      <c r="H64" s="50"/>
    </row>
    <row r="65" spans="1:8" x14ac:dyDescent="0.25">
      <c r="A65" s="54">
        <f>COUNTIF($C$3:C65,"Да")</f>
        <v>0</v>
      </c>
      <c r="B65" s="53">
        <f t="shared" si="0"/>
        <v>45463</v>
      </c>
      <c r="C65" s="53" t="str">
        <f>IF(ISERROR(VLOOKUP(B65,Оп26_BYN→USD!$C$3:$C$28,1,0)),"Нет","Да")</f>
        <v>Нет</v>
      </c>
      <c r="D65" s="54">
        <f t="shared" si="1"/>
        <v>366</v>
      </c>
      <c r="E65" s="55">
        <f>('Все выпуски'!$F$4*'Все выпуски'!$F$8)*((VLOOKUP(IF(C65="Нет",VLOOKUP(A65,Оп26_BYN→USD!$A$2:$C$28,3,0),VLOOKUP((A65-1),Оп26_BYN→USD!$A$2:$C$28,3,0)),$B$2:$G$2382,5,0)-VLOOKUP(B65,$B$2:$G$2382,5,0))/365+(VLOOKUP(IF(C65="Нет",VLOOKUP(A65,Оп26_BYN→USD!$A$2:$C$28,3,0),VLOOKUP((A65-1),Оп26_BYN→USD!$A$2:$C$28,3,0)),$B$2:$G$2382,6,0)-VLOOKUP(B65,$B$2:$G$2382,6,0))/366)</f>
        <v>1.836261441657602</v>
      </c>
      <c r="F65" s="54">
        <f>COUNTIF(D66:$D$2382,365)</f>
        <v>1757</v>
      </c>
      <c r="G65" s="54">
        <f>COUNTIF(D66:$D$2382,366)</f>
        <v>560</v>
      </c>
      <c r="H65" s="50"/>
    </row>
    <row r="66" spans="1:8" x14ac:dyDescent="0.25">
      <c r="A66" s="54">
        <f>COUNTIF($C$3:C66,"Да")</f>
        <v>0</v>
      </c>
      <c r="B66" s="53">
        <f t="shared" si="0"/>
        <v>45464</v>
      </c>
      <c r="C66" s="53" t="str">
        <f>IF(ISERROR(VLOOKUP(B66,Оп26_BYN→USD!$C$3:$C$28,1,0)),"Нет","Да")</f>
        <v>Нет</v>
      </c>
      <c r="D66" s="54">
        <f t="shared" si="1"/>
        <v>366</v>
      </c>
      <c r="E66" s="55">
        <f>('Все выпуски'!$F$4*'Все выпуски'!$F$8)*((VLOOKUP(IF(C66="Нет",VLOOKUP(A66,Оп26_BYN→USD!$A$2:$C$28,3,0),VLOOKUP((A66-1),Оп26_BYN→USD!$A$2:$C$28,3,0)),$B$2:$G$2382,5,0)-VLOOKUP(B66,$B$2:$G$2382,5,0))/365+(VLOOKUP(IF(C66="Нет",VLOOKUP(A66,Оп26_BYN→USD!$A$2:$C$28,3,0),VLOOKUP((A66-1),Оп26_BYN→USD!$A$2:$C$28,3,0)),$B$2:$G$2382,6,0)-VLOOKUP(B66,$B$2:$G$2382,6,0))/366)</f>
        <v>1.86540844866804</v>
      </c>
      <c r="F66" s="54">
        <f>COUNTIF(D67:$D$2382,365)</f>
        <v>1757</v>
      </c>
      <c r="G66" s="54">
        <f>COUNTIF(D67:$D$2382,366)</f>
        <v>559</v>
      </c>
      <c r="H66" s="50"/>
    </row>
    <row r="67" spans="1:8" x14ac:dyDescent="0.25">
      <c r="A67" s="54">
        <f>COUNTIF($C$3:C67,"Да")</f>
        <v>0</v>
      </c>
      <c r="B67" s="53">
        <f t="shared" si="0"/>
        <v>45465</v>
      </c>
      <c r="C67" s="53" t="str">
        <f>IF(ISERROR(VLOOKUP(B67,Оп26_BYN→USD!$C$3:$C$28,1,0)),"Нет","Да")</f>
        <v>Нет</v>
      </c>
      <c r="D67" s="54">
        <f t="shared" si="1"/>
        <v>366</v>
      </c>
      <c r="E67" s="55">
        <f>('Все выпуски'!$F$4*'Все выпуски'!$F$8)*((VLOOKUP(IF(C67="Нет",VLOOKUP(A67,Оп26_BYN→USD!$A$2:$C$28,3,0),VLOOKUP((A67-1),Оп26_BYN→USD!$A$2:$C$28,3,0)),$B$2:$G$2382,5,0)-VLOOKUP(B67,$B$2:$G$2382,5,0))/365+(VLOOKUP(IF(C67="Нет",VLOOKUP(A67,Оп26_BYN→USD!$A$2:$C$28,3,0),VLOOKUP((A67-1),Оп26_BYN→USD!$A$2:$C$28,3,0)),$B$2:$G$2382,6,0)-VLOOKUP(B67,$B$2:$G$2382,6,0))/366)</f>
        <v>1.8945554556784783</v>
      </c>
      <c r="F67" s="54">
        <f>COUNTIF(D68:$D$2382,365)</f>
        <v>1757</v>
      </c>
      <c r="G67" s="54">
        <f>COUNTIF(D68:$D$2382,366)</f>
        <v>558</v>
      </c>
      <c r="H67" s="50"/>
    </row>
    <row r="68" spans="1:8" x14ac:dyDescent="0.25">
      <c r="A68" s="54">
        <f>COUNTIF($C$3:C68,"Да")</f>
        <v>0</v>
      </c>
      <c r="B68" s="53">
        <f t="shared" ref="B68:B131" si="2">B67+1</f>
        <v>45466</v>
      </c>
      <c r="C68" s="53" t="str">
        <f>IF(ISERROR(VLOOKUP(B68,Оп26_BYN→USD!$C$3:$C$28,1,0)),"Нет","Да")</f>
        <v>Нет</v>
      </c>
      <c r="D68" s="54">
        <f t="shared" ref="D68:D131" si="3">IF(MOD(YEAR(B68),4)=0,366,365)</f>
        <v>366</v>
      </c>
      <c r="E68" s="55">
        <f>('Все выпуски'!$F$4*'Все выпуски'!$F$8)*((VLOOKUP(IF(C68="Нет",VLOOKUP(A68,Оп26_BYN→USD!$A$2:$C$28,3,0),VLOOKUP((A68-1),Оп26_BYN→USD!$A$2:$C$28,3,0)),$B$2:$G$2382,5,0)-VLOOKUP(B68,$B$2:$G$2382,5,0))/365+(VLOOKUP(IF(C68="Нет",VLOOKUP(A68,Оп26_BYN→USD!$A$2:$C$28,3,0),VLOOKUP((A68-1),Оп26_BYN→USD!$A$2:$C$28,3,0)),$B$2:$G$2382,6,0)-VLOOKUP(B68,$B$2:$G$2382,6,0))/366)</f>
        <v>1.9237024626889165</v>
      </c>
      <c r="F68" s="54">
        <f>COUNTIF(D69:$D$2382,365)</f>
        <v>1757</v>
      </c>
      <c r="G68" s="54">
        <f>COUNTIF(D69:$D$2382,366)</f>
        <v>557</v>
      </c>
      <c r="H68" s="50"/>
    </row>
    <row r="69" spans="1:8" x14ac:dyDescent="0.25">
      <c r="A69" s="54">
        <f>COUNTIF($C$3:C69,"Да")</f>
        <v>0</v>
      </c>
      <c r="B69" s="53">
        <f t="shared" si="2"/>
        <v>45467</v>
      </c>
      <c r="C69" s="53" t="str">
        <f>IF(ISERROR(VLOOKUP(B69,Оп26_BYN→USD!$C$3:$C$28,1,0)),"Нет","Да")</f>
        <v>Нет</v>
      </c>
      <c r="D69" s="54">
        <f t="shared" si="3"/>
        <v>366</v>
      </c>
      <c r="E69" s="55">
        <f>('Все выпуски'!$F$4*'Все выпуски'!$F$8)*((VLOOKUP(IF(C69="Нет",VLOOKUP(A69,Оп26_BYN→USD!$A$2:$C$28,3,0),VLOOKUP((A69-1),Оп26_BYN→USD!$A$2:$C$28,3,0)),$B$2:$G$2382,5,0)-VLOOKUP(B69,$B$2:$G$2382,5,0))/365+(VLOOKUP(IF(C69="Нет",VLOOKUP(A69,Оп26_BYN→USD!$A$2:$C$28,3,0),VLOOKUP((A69-1),Оп26_BYN→USD!$A$2:$C$28,3,0)),$B$2:$G$2382,6,0)-VLOOKUP(B69,$B$2:$G$2382,6,0))/366)</f>
        <v>1.9528494696993546</v>
      </c>
      <c r="F69" s="54">
        <f>COUNTIF(D70:$D$2382,365)</f>
        <v>1757</v>
      </c>
      <c r="G69" s="54">
        <f>COUNTIF(D70:$D$2382,366)</f>
        <v>556</v>
      </c>
      <c r="H69" s="50"/>
    </row>
    <row r="70" spans="1:8" x14ac:dyDescent="0.25">
      <c r="A70" s="54">
        <f>COUNTIF($C$3:C70,"Да")</f>
        <v>0</v>
      </c>
      <c r="B70" s="53">
        <f t="shared" si="2"/>
        <v>45468</v>
      </c>
      <c r="C70" s="53" t="str">
        <f>IF(ISERROR(VLOOKUP(B70,Оп26_BYN→USD!$C$3:$C$28,1,0)),"Нет","Да")</f>
        <v>Нет</v>
      </c>
      <c r="D70" s="54">
        <f t="shared" si="3"/>
        <v>366</v>
      </c>
      <c r="E70" s="55">
        <f>('Все выпуски'!$F$4*'Все выпуски'!$F$8)*((VLOOKUP(IF(C70="Нет",VLOOKUP(A70,Оп26_BYN→USD!$A$2:$C$28,3,0),VLOOKUP((A70-1),Оп26_BYN→USD!$A$2:$C$28,3,0)),$B$2:$G$2382,5,0)-VLOOKUP(B70,$B$2:$G$2382,5,0))/365+(VLOOKUP(IF(C70="Нет",VLOOKUP(A70,Оп26_BYN→USD!$A$2:$C$28,3,0),VLOOKUP((A70-1),Оп26_BYN→USD!$A$2:$C$28,3,0)),$B$2:$G$2382,6,0)-VLOOKUP(B70,$B$2:$G$2382,6,0))/366)</f>
        <v>1.9819964767097928</v>
      </c>
      <c r="F70" s="54">
        <f>COUNTIF(D71:$D$2382,365)</f>
        <v>1757</v>
      </c>
      <c r="G70" s="54">
        <f>COUNTIF(D71:$D$2382,366)</f>
        <v>555</v>
      </c>
      <c r="H70" s="50"/>
    </row>
    <row r="71" spans="1:8" x14ac:dyDescent="0.25">
      <c r="A71" s="54">
        <f>COUNTIF($C$3:C71,"Да")</f>
        <v>0</v>
      </c>
      <c r="B71" s="53">
        <f t="shared" si="2"/>
        <v>45469</v>
      </c>
      <c r="C71" s="53" t="str">
        <f>IF(ISERROR(VLOOKUP(B71,Оп26_BYN→USD!$C$3:$C$28,1,0)),"Нет","Да")</f>
        <v>Нет</v>
      </c>
      <c r="D71" s="54">
        <f t="shared" si="3"/>
        <v>366</v>
      </c>
      <c r="E71" s="55">
        <f>('Все выпуски'!$F$4*'Все выпуски'!$F$8)*((VLOOKUP(IF(C71="Нет",VLOOKUP(A71,Оп26_BYN→USD!$A$2:$C$28,3,0),VLOOKUP((A71-1),Оп26_BYN→USD!$A$2:$C$28,3,0)),$B$2:$G$2382,5,0)-VLOOKUP(B71,$B$2:$G$2382,5,0))/365+(VLOOKUP(IF(C71="Нет",VLOOKUP(A71,Оп26_BYN→USD!$A$2:$C$28,3,0),VLOOKUP((A71-1),Оп26_BYN→USD!$A$2:$C$28,3,0)),$B$2:$G$2382,6,0)-VLOOKUP(B71,$B$2:$G$2382,6,0))/366)</f>
        <v>2.0111434837202307</v>
      </c>
      <c r="F71" s="54">
        <f>COUNTIF(D72:$D$2382,365)</f>
        <v>1757</v>
      </c>
      <c r="G71" s="54">
        <f>COUNTIF(D72:$D$2382,366)</f>
        <v>554</v>
      </c>
      <c r="H71" s="50"/>
    </row>
    <row r="72" spans="1:8" x14ac:dyDescent="0.25">
      <c r="A72" s="54">
        <f>COUNTIF($C$3:C72,"Да")</f>
        <v>0</v>
      </c>
      <c r="B72" s="53">
        <f t="shared" si="2"/>
        <v>45470</v>
      </c>
      <c r="C72" s="53" t="str">
        <f>IF(ISERROR(VLOOKUP(B72,Оп26_BYN→USD!$C$3:$C$28,1,0)),"Нет","Да")</f>
        <v>Нет</v>
      </c>
      <c r="D72" s="54">
        <f t="shared" si="3"/>
        <v>366</v>
      </c>
      <c r="E72" s="55">
        <f>('Все выпуски'!$F$4*'Все выпуски'!$F$8)*((VLOOKUP(IF(C72="Нет",VLOOKUP(A72,Оп26_BYN→USD!$A$2:$C$28,3,0),VLOOKUP((A72-1),Оп26_BYN→USD!$A$2:$C$28,3,0)),$B$2:$G$2382,5,0)-VLOOKUP(B72,$B$2:$G$2382,5,0))/365+(VLOOKUP(IF(C72="Нет",VLOOKUP(A72,Оп26_BYN→USD!$A$2:$C$28,3,0),VLOOKUP((A72-1),Оп26_BYN→USD!$A$2:$C$28,3,0)),$B$2:$G$2382,6,0)-VLOOKUP(B72,$B$2:$G$2382,6,0))/366)</f>
        <v>2.0402904907306687</v>
      </c>
      <c r="F72" s="54">
        <f>COUNTIF(D73:$D$2382,365)</f>
        <v>1757</v>
      </c>
      <c r="G72" s="54">
        <f>COUNTIF(D73:$D$2382,366)</f>
        <v>553</v>
      </c>
      <c r="H72" s="50"/>
    </row>
    <row r="73" spans="1:8" x14ac:dyDescent="0.25">
      <c r="A73" s="54">
        <f>COUNTIF($C$3:C73,"Да")</f>
        <v>0</v>
      </c>
      <c r="B73" s="53">
        <f t="shared" si="2"/>
        <v>45471</v>
      </c>
      <c r="C73" s="53" t="str">
        <f>IF(ISERROR(VLOOKUP(B73,Оп26_BYN→USD!$C$3:$C$28,1,0)),"Нет","Да")</f>
        <v>Нет</v>
      </c>
      <c r="D73" s="54">
        <f t="shared" si="3"/>
        <v>366</v>
      </c>
      <c r="E73" s="55">
        <f>('Все выпуски'!$F$4*'Все выпуски'!$F$8)*((VLOOKUP(IF(C73="Нет",VLOOKUP(A73,Оп26_BYN→USD!$A$2:$C$28,3,0),VLOOKUP((A73-1),Оп26_BYN→USD!$A$2:$C$28,3,0)),$B$2:$G$2382,5,0)-VLOOKUP(B73,$B$2:$G$2382,5,0))/365+(VLOOKUP(IF(C73="Нет",VLOOKUP(A73,Оп26_BYN→USD!$A$2:$C$28,3,0),VLOOKUP((A73-1),Оп26_BYN→USD!$A$2:$C$28,3,0)),$B$2:$G$2382,6,0)-VLOOKUP(B73,$B$2:$G$2382,6,0))/366)</f>
        <v>2.0694374977411067</v>
      </c>
      <c r="F73" s="54">
        <f>COUNTIF(D74:$D$2382,365)</f>
        <v>1757</v>
      </c>
      <c r="G73" s="54">
        <f>COUNTIF(D74:$D$2382,366)</f>
        <v>552</v>
      </c>
      <c r="H73" s="50"/>
    </row>
    <row r="74" spans="1:8" x14ac:dyDescent="0.25">
      <c r="A74" s="54">
        <f>COUNTIF($C$3:C74,"Да")</f>
        <v>0</v>
      </c>
      <c r="B74" s="53">
        <f t="shared" si="2"/>
        <v>45472</v>
      </c>
      <c r="C74" s="53" t="str">
        <f>IF(ISERROR(VLOOKUP(B74,Оп26_BYN→USD!$C$3:$C$28,1,0)),"Нет","Да")</f>
        <v>Нет</v>
      </c>
      <c r="D74" s="54">
        <f t="shared" si="3"/>
        <v>366</v>
      </c>
      <c r="E74" s="55">
        <f>('Все выпуски'!$F$4*'Все выпуски'!$F$8)*((VLOOKUP(IF(C74="Нет",VLOOKUP(A74,Оп26_BYN→USD!$A$2:$C$28,3,0),VLOOKUP((A74-1),Оп26_BYN→USD!$A$2:$C$28,3,0)),$B$2:$G$2382,5,0)-VLOOKUP(B74,$B$2:$G$2382,5,0))/365+(VLOOKUP(IF(C74="Нет",VLOOKUP(A74,Оп26_BYN→USD!$A$2:$C$28,3,0),VLOOKUP((A74-1),Оп26_BYN→USD!$A$2:$C$28,3,0)),$B$2:$G$2382,6,0)-VLOOKUP(B74,$B$2:$G$2382,6,0))/366)</f>
        <v>2.0985845047515452</v>
      </c>
      <c r="F74" s="54">
        <f>COUNTIF(D75:$D$2382,365)</f>
        <v>1757</v>
      </c>
      <c r="G74" s="54">
        <f>COUNTIF(D75:$D$2382,366)</f>
        <v>551</v>
      </c>
      <c r="H74" s="50"/>
    </row>
    <row r="75" spans="1:8" x14ac:dyDescent="0.25">
      <c r="A75" s="54">
        <f>COUNTIF($C$3:C75,"Да")</f>
        <v>0</v>
      </c>
      <c r="B75" s="53">
        <f t="shared" si="2"/>
        <v>45473</v>
      </c>
      <c r="C75" s="53" t="str">
        <f>IF(ISERROR(VLOOKUP(B75,Оп26_BYN→USD!$C$3:$C$28,1,0)),"Нет","Да")</f>
        <v>Нет</v>
      </c>
      <c r="D75" s="54">
        <f t="shared" si="3"/>
        <v>366</v>
      </c>
      <c r="E75" s="55">
        <f>('Все выпуски'!$F$4*'Все выпуски'!$F$8)*((VLOOKUP(IF(C75="Нет",VLOOKUP(A75,Оп26_BYN→USD!$A$2:$C$28,3,0),VLOOKUP((A75-1),Оп26_BYN→USD!$A$2:$C$28,3,0)),$B$2:$G$2382,5,0)-VLOOKUP(B75,$B$2:$G$2382,5,0))/365+(VLOOKUP(IF(C75="Нет",VLOOKUP(A75,Оп26_BYN→USD!$A$2:$C$28,3,0),VLOOKUP((A75-1),Оп26_BYN→USD!$A$2:$C$28,3,0)),$B$2:$G$2382,6,0)-VLOOKUP(B75,$B$2:$G$2382,6,0))/366)</f>
        <v>2.1277315117619833</v>
      </c>
      <c r="F75" s="54">
        <f>COUNTIF(D76:$D$2382,365)</f>
        <v>1757</v>
      </c>
      <c r="G75" s="54">
        <f>COUNTIF(D76:$D$2382,366)</f>
        <v>550</v>
      </c>
      <c r="H75" s="50"/>
    </row>
    <row r="76" spans="1:8" x14ac:dyDescent="0.25">
      <c r="A76" s="54">
        <f>COUNTIF($C$3:C76,"Да")</f>
        <v>0</v>
      </c>
      <c r="B76" s="53">
        <f t="shared" si="2"/>
        <v>45474</v>
      </c>
      <c r="C76" s="53" t="str">
        <f>IF(ISERROR(VLOOKUP(B76,Оп26_BYN→USD!$C$3:$C$28,1,0)),"Нет","Да")</f>
        <v>Нет</v>
      </c>
      <c r="D76" s="54">
        <f t="shared" si="3"/>
        <v>366</v>
      </c>
      <c r="E76" s="55">
        <f>('Все выпуски'!$F$4*'Все выпуски'!$F$8)*((VLOOKUP(IF(C76="Нет",VLOOKUP(A76,Оп26_BYN→USD!$A$2:$C$28,3,0),VLOOKUP((A76-1),Оп26_BYN→USD!$A$2:$C$28,3,0)),$B$2:$G$2382,5,0)-VLOOKUP(B76,$B$2:$G$2382,5,0))/365+(VLOOKUP(IF(C76="Нет",VLOOKUP(A76,Оп26_BYN→USD!$A$2:$C$28,3,0),VLOOKUP((A76-1),Оп26_BYN→USD!$A$2:$C$28,3,0)),$B$2:$G$2382,6,0)-VLOOKUP(B76,$B$2:$G$2382,6,0))/366)</f>
        <v>2.1568785187724213</v>
      </c>
      <c r="F76" s="54">
        <f>COUNTIF(D77:$D$2382,365)</f>
        <v>1757</v>
      </c>
      <c r="G76" s="54">
        <f>COUNTIF(D77:$D$2382,366)</f>
        <v>549</v>
      </c>
      <c r="H76" s="50"/>
    </row>
    <row r="77" spans="1:8" x14ac:dyDescent="0.25">
      <c r="A77" s="54">
        <f>COUNTIF($C$3:C77,"Да")</f>
        <v>0</v>
      </c>
      <c r="B77" s="53">
        <f t="shared" si="2"/>
        <v>45475</v>
      </c>
      <c r="C77" s="53" t="str">
        <f>IF(ISERROR(VLOOKUP(B77,Оп26_BYN→USD!$C$3:$C$28,1,0)),"Нет","Да")</f>
        <v>Нет</v>
      </c>
      <c r="D77" s="54">
        <f t="shared" si="3"/>
        <v>366</v>
      </c>
      <c r="E77" s="55">
        <f>('Все выпуски'!$F$4*'Все выпуски'!$F$8)*((VLOOKUP(IF(C77="Нет",VLOOKUP(A77,Оп26_BYN→USD!$A$2:$C$28,3,0),VLOOKUP((A77-1),Оп26_BYN→USD!$A$2:$C$28,3,0)),$B$2:$G$2382,5,0)-VLOOKUP(B77,$B$2:$G$2382,5,0))/365+(VLOOKUP(IF(C77="Нет",VLOOKUP(A77,Оп26_BYN→USD!$A$2:$C$28,3,0),VLOOKUP((A77-1),Оп26_BYN→USD!$A$2:$C$28,3,0)),$B$2:$G$2382,6,0)-VLOOKUP(B77,$B$2:$G$2382,6,0))/366)</f>
        <v>2.1860255257828594</v>
      </c>
      <c r="F77" s="54">
        <f>COUNTIF(D78:$D$2382,365)</f>
        <v>1757</v>
      </c>
      <c r="G77" s="54">
        <f>COUNTIF(D78:$D$2382,366)</f>
        <v>548</v>
      </c>
      <c r="H77" s="50"/>
    </row>
    <row r="78" spans="1:8" x14ac:dyDescent="0.25">
      <c r="A78" s="54">
        <f>COUNTIF($C$3:C78,"Да")</f>
        <v>0</v>
      </c>
      <c r="B78" s="53">
        <f t="shared" si="2"/>
        <v>45476</v>
      </c>
      <c r="C78" s="53" t="str">
        <f>IF(ISERROR(VLOOKUP(B78,Оп26_BYN→USD!$C$3:$C$28,1,0)),"Нет","Да")</f>
        <v>Нет</v>
      </c>
      <c r="D78" s="54">
        <f t="shared" si="3"/>
        <v>366</v>
      </c>
      <c r="E78" s="55">
        <f>('Все выпуски'!$F$4*'Все выпуски'!$F$8)*((VLOOKUP(IF(C78="Нет",VLOOKUP(A78,Оп26_BYN→USD!$A$2:$C$28,3,0),VLOOKUP((A78-1),Оп26_BYN→USD!$A$2:$C$28,3,0)),$B$2:$G$2382,5,0)-VLOOKUP(B78,$B$2:$G$2382,5,0))/365+(VLOOKUP(IF(C78="Нет",VLOOKUP(A78,Оп26_BYN→USD!$A$2:$C$28,3,0),VLOOKUP((A78-1),Оп26_BYN→USD!$A$2:$C$28,3,0)),$B$2:$G$2382,6,0)-VLOOKUP(B78,$B$2:$G$2382,6,0))/366)</f>
        <v>2.2151725327932978</v>
      </c>
      <c r="F78" s="54">
        <f>COUNTIF(D79:$D$2382,365)</f>
        <v>1757</v>
      </c>
      <c r="G78" s="54">
        <f>COUNTIF(D79:$D$2382,366)</f>
        <v>547</v>
      </c>
      <c r="H78" s="50"/>
    </row>
    <row r="79" spans="1:8" x14ac:dyDescent="0.25">
      <c r="A79" s="54">
        <f>COUNTIF($C$3:C79,"Да")</f>
        <v>0</v>
      </c>
      <c r="B79" s="53">
        <f t="shared" si="2"/>
        <v>45477</v>
      </c>
      <c r="C79" s="53" t="str">
        <f>IF(ISERROR(VLOOKUP(B79,Оп26_BYN→USD!$C$3:$C$28,1,0)),"Нет","Да")</f>
        <v>Нет</v>
      </c>
      <c r="D79" s="54">
        <f t="shared" si="3"/>
        <v>366</v>
      </c>
      <c r="E79" s="55">
        <f>('Все выпуски'!$F$4*'Все выпуски'!$F$8)*((VLOOKUP(IF(C79="Нет",VLOOKUP(A79,Оп26_BYN→USD!$A$2:$C$28,3,0),VLOOKUP((A79-1),Оп26_BYN→USD!$A$2:$C$28,3,0)),$B$2:$G$2382,5,0)-VLOOKUP(B79,$B$2:$G$2382,5,0))/365+(VLOOKUP(IF(C79="Нет",VLOOKUP(A79,Оп26_BYN→USD!$A$2:$C$28,3,0),VLOOKUP((A79-1),Оп26_BYN→USD!$A$2:$C$28,3,0)),$B$2:$G$2382,6,0)-VLOOKUP(B79,$B$2:$G$2382,6,0))/366)</f>
        <v>2.2443195398037359</v>
      </c>
      <c r="F79" s="54">
        <f>COUNTIF(D80:$D$2382,365)</f>
        <v>1757</v>
      </c>
      <c r="G79" s="54">
        <f>COUNTIF(D80:$D$2382,366)</f>
        <v>546</v>
      </c>
      <c r="H79" s="50"/>
    </row>
    <row r="80" spans="1:8" x14ac:dyDescent="0.25">
      <c r="A80" s="54">
        <f>COUNTIF($C$3:C80,"Да")</f>
        <v>0</v>
      </c>
      <c r="B80" s="53">
        <f t="shared" si="2"/>
        <v>45478</v>
      </c>
      <c r="C80" s="53" t="str">
        <f>IF(ISERROR(VLOOKUP(B80,Оп26_BYN→USD!$C$3:$C$28,1,0)),"Нет","Да")</f>
        <v>Нет</v>
      </c>
      <c r="D80" s="54">
        <f t="shared" si="3"/>
        <v>366</v>
      </c>
      <c r="E80" s="55">
        <f>('Все выпуски'!$F$4*'Все выпуски'!$F$8)*((VLOOKUP(IF(C80="Нет",VLOOKUP(A80,Оп26_BYN→USD!$A$2:$C$28,3,0),VLOOKUP((A80-1),Оп26_BYN→USD!$A$2:$C$28,3,0)),$B$2:$G$2382,5,0)-VLOOKUP(B80,$B$2:$G$2382,5,0))/365+(VLOOKUP(IF(C80="Нет",VLOOKUP(A80,Оп26_BYN→USD!$A$2:$C$28,3,0),VLOOKUP((A80-1),Оп26_BYN→USD!$A$2:$C$28,3,0)),$B$2:$G$2382,6,0)-VLOOKUP(B80,$B$2:$G$2382,6,0))/366)</f>
        <v>2.2734665468141739</v>
      </c>
      <c r="F80" s="54">
        <f>COUNTIF(D81:$D$2382,365)</f>
        <v>1757</v>
      </c>
      <c r="G80" s="54">
        <f>COUNTIF(D81:$D$2382,366)</f>
        <v>545</v>
      </c>
      <c r="H80" s="50"/>
    </row>
    <row r="81" spans="1:8" x14ac:dyDescent="0.25">
      <c r="A81" s="54">
        <f>COUNTIF($C$3:C81,"Да")</f>
        <v>0</v>
      </c>
      <c r="B81" s="53">
        <f t="shared" si="2"/>
        <v>45479</v>
      </c>
      <c r="C81" s="53" t="str">
        <f>IF(ISERROR(VLOOKUP(B81,Оп26_BYN→USD!$C$3:$C$28,1,0)),"Нет","Да")</f>
        <v>Нет</v>
      </c>
      <c r="D81" s="54">
        <f t="shared" si="3"/>
        <v>366</v>
      </c>
      <c r="E81" s="55">
        <f>('Все выпуски'!$F$4*'Все выпуски'!$F$8)*((VLOOKUP(IF(C81="Нет",VLOOKUP(A81,Оп26_BYN→USD!$A$2:$C$28,3,0),VLOOKUP((A81-1),Оп26_BYN→USD!$A$2:$C$28,3,0)),$B$2:$G$2382,5,0)-VLOOKUP(B81,$B$2:$G$2382,5,0))/365+(VLOOKUP(IF(C81="Нет",VLOOKUP(A81,Оп26_BYN→USD!$A$2:$C$28,3,0),VLOOKUP((A81-1),Оп26_BYN→USD!$A$2:$C$28,3,0)),$B$2:$G$2382,6,0)-VLOOKUP(B81,$B$2:$G$2382,6,0))/366)</f>
        <v>2.302613553824612</v>
      </c>
      <c r="F81" s="54">
        <f>COUNTIF(D82:$D$2382,365)</f>
        <v>1757</v>
      </c>
      <c r="G81" s="54">
        <f>COUNTIF(D82:$D$2382,366)</f>
        <v>544</v>
      </c>
      <c r="H81" s="50"/>
    </row>
    <row r="82" spans="1:8" x14ac:dyDescent="0.25">
      <c r="A82" s="54">
        <f>COUNTIF($C$3:C82,"Да")</f>
        <v>0</v>
      </c>
      <c r="B82" s="53">
        <f t="shared" si="2"/>
        <v>45480</v>
      </c>
      <c r="C82" s="53" t="str">
        <f>IF(ISERROR(VLOOKUP(B82,Оп26_BYN→USD!$C$3:$C$28,1,0)),"Нет","Да")</f>
        <v>Нет</v>
      </c>
      <c r="D82" s="54">
        <f t="shared" si="3"/>
        <v>366</v>
      </c>
      <c r="E82" s="55">
        <f>('Все выпуски'!$F$4*'Все выпуски'!$F$8)*((VLOOKUP(IF(C82="Нет",VLOOKUP(A82,Оп26_BYN→USD!$A$2:$C$28,3,0),VLOOKUP((A82-1),Оп26_BYN→USD!$A$2:$C$28,3,0)),$B$2:$G$2382,5,0)-VLOOKUP(B82,$B$2:$G$2382,5,0))/365+(VLOOKUP(IF(C82="Нет",VLOOKUP(A82,Оп26_BYN→USD!$A$2:$C$28,3,0),VLOOKUP((A82-1),Оп26_BYN→USD!$A$2:$C$28,3,0)),$B$2:$G$2382,6,0)-VLOOKUP(B82,$B$2:$G$2382,6,0))/366)</f>
        <v>2.33176056083505</v>
      </c>
      <c r="F82" s="54">
        <f>COUNTIF(D83:$D$2382,365)</f>
        <v>1757</v>
      </c>
      <c r="G82" s="54">
        <f>COUNTIF(D83:$D$2382,366)</f>
        <v>543</v>
      </c>
      <c r="H82" s="50"/>
    </row>
    <row r="83" spans="1:8" x14ac:dyDescent="0.25">
      <c r="A83" s="54">
        <f>COUNTIF($C$3:C83,"Да")</f>
        <v>0</v>
      </c>
      <c r="B83" s="53">
        <f t="shared" si="2"/>
        <v>45481</v>
      </c>
      <c r="C83" s="53" t="str">
        <f>IF(ISERROR(VLOOKUP(B83,Оп26_BYN→USD!$C$3:$C$28,1,0)),"Нет","Да")</f>
        <v>Нет</v>
      </c>
      <c r="D83" s="54">
        <f t="shared" si="3"/>
        <v>366</v>
      </c>
      <c r="E83" s="55">
        <f>('Все выпуски'!$F$4*'Все выпуски'!$F$8)*((VLOOKUP(IF(C83="Нет",VLOOKUP(A83,Оп26_BYN→USD!$A$2:$C$28,3,0),VLOOKUP((A83-1),Оп26_BYN→USD!$A$2:$C$28,3,0)),$B$2:$G$2382,5,0)-VLOOKUP(B83,$B$2:$G$2382,5,0))/365+(VLOOKUP(IF(C83="Нет",VLOOKUP(A83,Оп26_BYN→USD!$A$2:$C$28,3,0),VLOOKUP((A83-1),Оп26_BYN→USD!$A$2:$C$28,3,0)),$B$2:$G$2382,6,0)-VLOOKUP(B83,$B$2:$G$2382,6,0))/366)</f>
        <v>2.3609075678454881</v>
      </c>
      <c r="F83" s="54">
        <f>COUNTIF(D84:$D$2382,365)</f>
        <v>1757</v>
      </c>
      <c r="G83" s="54">
        <f>COUNTIF(D84:$D$2382,366)</f>
        <v>542</v>
      </c>
      <c r="H83" s="50"/>
    </row>
    <row r="84" spans="1:8" x14ac:dyDescent="0.25">
      <c r="A84" s="54">
        <f>COUNTIF($C$3:C84,"Да")</f>
        <v>1</v>
      </c>
      <c r="B84" s="53">
        <f t="shared" si="2"/>
        <v>45482</v>
      </c>
      <c r="C84" s="53" t="str">
        <f>IF(ISERROR(VLOOKUP(B84,Оп26_BYN→USD!$C$3:$C$28,1,0)),"Нет","Да")</f>
        <v>Да</v>
      </c>
      <c r="D84" s="54">
        <f t="shared" si="3"/>
        <v>366</v>
      </c>
      <c r="E84" s="55">
        <f>('Все выпуски'!$F$4*'Все выпуски'!$F$8)*((VLOOKUP(IF(C84="Нет",VLOOKUP(A84,Оп26_BYN→USD!$A$2:$C$28,3,0),VLOOKUP((A84-1),Оп26_BYN→USD!$A$2:$C$28,3,0)),$B$2:$G$2382,5,0)-VLOOKUP(B84,$B$2:$G$2382,5,0))/365+(VLOOKUP(IF(C84="Нет",VLOOKUP(A84,Оп26_BYN→USD!$A$2:$C$28,3,0),VLOOKUP((A84-1),Оп26_BYN→USD!$A$2:$C$28,3,0)),$B$2:$G$2382,6,0)-VLOOKUP(B84,$B$2:$G$2382,6,0))/366)</f>
        <v>2.3900545748559265</v>
      </c>
      <c r="F84" s="54">
        <f>COUNTIF(D85:$D$2382,365)</f>
        <v>1757</v>
      </c>
      <c r="G84" s="54">
        <f>COUNTIF(D85:$D$2382,366)</f>
        <v>541</v>
      </c>
      <c r="H84" s="50"/>
    </row>
    <row r="85" spans="1:8" x14ac:dyDescent="0.25">
      <c r="A85" s="54">
        <f>COUNTIF($C$3:C85,"Да")</f>
        <v>1</v>
      </c>
      <c r="B85" s="53">
        <f t="shared" si="2"/>
        <v>45483</v>
      </c>
      <c r="C85" s="53" t="str">
        <f>IF(ISERROR(VLOOKUP(B85,Оп26_BYN→USD!$C$3:$C$28,1,0)),"Нет","Да")</f>
        <v>Нет</v>
      </c>
      <c r="D85" s="54">
        <f t="shared" si="3"/>
        <v>366</v>
      </c>
      <c r="E85" s="55">
        <f>('Все выпуски'!$F$4*'Все выпуски'!$F$8)*((VLOOKUP(IF(C85="Нет",VLOOKUP(A85,Оп26_BYN→USD!$A$2:$C$28,3,0),VLOOKUP((A85-1),Оп26_BYN→USD!$A$2:$C$28,3,0)),$B$2:$G$2382,5,0)-VLOOKUP(B85,$B$2:$G$2382,5,0))/365+(VLOOKUP(IF(C85="Нет",VLOOKUP(A85,Оп26_BYN→USD!$A$2:$C$28,3,0),VLOOKUP((A85-1),Оп26_BYN→USD!$A$2:$C$28,3,0)),$B$2:$G$2382,6,0)-VLOOKUP(B85,$B$2:$G$2382,6,0))/366)</f>
        <v>2.9147007010438125E-2</v>
      </c>
      <c r="F85" s="54">
        <f>COUNTIF(D86:$D$2382,365)</f>
        <v>1757</v>
      </c>
      <c r="G85" s="54">
        <f>COUNTIF(D86:$D$2382,366)</f>
        <v>540</v>
      </c>
      <c r="H85" s="50"/>
    </row>
    <row r="86" spans="1:8" x14ac:dyDescent="0.25">
      <c r="A86" s="54">
        <f>COUNTIF($C$3:C86,"Да")</f>
        <v>1</v>
      </c>
      <c r="B86" s="53">
        <f t="shared" si="2"/>
        <v>45484</v>
      </c>
      <c r="C86" s="53" t="str">
        <f>IF(ISERROR(VLOOKUP(B86,Оп26_BYN→USD!$C$3:$C$28,1,0)),"Нет","Да")</f>
        <v>Нет</v>
      </c>
      <c r="D86" s="54">
        <f t="shared" si="3"/>
        <v>366</v>
      </c>
      <c r="E86" s="55">
        <f>('Все выпуски'!$F$4*'Все выпуски'!$F$8)*((VLOOKUP(IF(C86="Нет",VLOOKUP(A86,Оп26_BYN→USD!$A$2:$C$28,3,0),VLOOKUP((A86-1),Оп26_BYN→USD!$A$2:$C$28,3,0)),$B$2:$G$2382,5,0)-VLOOKUP(B86,$B$2:$G$2382,5,0))/365+(VLOOKUP(IF(C86="Нет",VLOOKUP(A86,Оп26_BYN→USD!$A$2:$C$28,3,0),VLOOKUP((A86-1),Оп26_BYN→USD!$A$2:$C$28,3,0)),$B$2:$G$2382,6,0)-VLOOKUP(B86,$B$2:$G$2382,6,0))/366)</f>
        <v>5.829401402087625E-2</v>
      </c>
      <c r="F86" s="54">
        <f>COUNTIF(D87:$D$2382,365)</f>
        <v>1757</v>
      </c>
      <c r="G86" s="54">
        <f>COUNTIF(D87:$D$2382,366)</f>
        <v>539</v>
      </c>
      <c r="H86" s="50"/>
    </row>
    <row r="87" spans="1:8" x14ac:dyDescent="0.25">
      <c r="A87" s="54">
        <f>COUNTIF($C$3:C87,"Да")</f>
        <v>1</v>
      </c>
      <c r="B87" s="53">
        <f t="shared" si="2"/>
        <v>45485</v>
      </c>
      <c r="C87" s="53" t="str">
        <f>IF(ISERROR(VLOOKUP(B87,Оп26_BYN→USD!$C$3:$C$28,1,0)),"Нет","Да")</f>
        <v>Нет</v>
      </c>
      <c r="D87" s="54">
        <f t="shared" si="3"/>
        <v>366</v>
      </c>
      <c r="E87" s="55">
        <f>('Все выпуски'!$F$4*'Все выпуски'!$F$8)*((VLOOKUP(IF(C87="Нет",VLOOKUP(A87,Оп26_BYN→USD!$A$2:$C$28,3,0),VLOOKUP((A87-1),Оп26_BYN→USD!$A$2:$C$28,3,0)),$B$2:$G$2382,5,0)-VLOOKUP(B87,$B$2:$G$2382,5,0))/365+(VLOOKUP(IF(C87="Нет",VLOOKUP(A87,Оп26_BYN→USD!$A$2:$C$28,3,0),VLOOKUP((A87-1),Оп26_BYN→USD!$A$2:$C$28,3,0)),$B$2:$G$2382,6,0)-VLOOKUP(B87,$B$2:$G$2382,6,0))/366)</f>
        <v>8.7441021031314389E-2</v>
      </c>
      <c r="F87" s="54">
        <f>COUNTIF(D88:$D$2382,365)</f>
        <v>1757</v>
      </c>
      <c r="G87" s="54">
        <f>COUNTIF(D88:$D$2382,366)</f>
        <v>538</v>
      </c>
      <c r="H87" s="50"/>
    </row>
    <row r="88" spans="1:8" x14ac:dyDescent="0.25">
      <c r="A88" s="54">
        <f>COUNTIF($C$3:C88,"Да")</f>
        <v>1</v>
      </c>
      <c r="B88" s="53">
        <f t="shared" si="2"/>
        <v>45486</v>
      </c>
      <c r="C88" s="53" t="str">
        <f>IF(ISERROR(VLOOKUP(B88,Оп26_BYN→USD!$C$3:$C$28,1,0)),"Нет","Да")</f>
        <v>Нет</v>
      </c>
      <c r="D88" s="54">
        <f t="shared" si="3"/>
        <v>366</v>
      </c>
      <c r="E88" s="55">
        <f>('Все выпуски'!$F$4*'Все выпуски'!$F$8)*((VLOOKUP(IF(C88="Нет",VLOOKUP(A88,Оп26_BYN→USD!$A$2:$C$28,3,0),VLOOKUP((A88-1),Оп26_BYN→USD!$A$2:$C$28,3,0)),$B$2:$G$2382,5,0)-VLOOKUP(B88,$B$2:$G$2382,5,0))/365+(VLOOKUP(IF(C88="Нет",VLOOKUP(A88,Оп26_BYN→USD!$A$2:$C$28,3,0),VLOOKUP((A88-1),Оп26_BYN→USD!$A$2:$C$28,3,0)),$B$2:$G$2382,6,0)-VLOOKUP(B88,$B$2:$G$2382,6,0))/366)</f>
        <v>0.1165880280417525</v>
      </c>
      <c r="F88" s="54">
        <f>COUNTIF(D89:$D$2382,365)</f>
        <v>1757</v>
      </c>
      <c r="G88" s="54">
        <f>COUNTIF(D89:$D$2382,366)</f>
        <v>537</v>
      </c>
      <c r="H88" s="50"/>
    </row>
    <row r="89" spans="1:8" x14ac:dyDescent="0.25">
      <c r="A89" s="54">
        <f>COUNTIF($C$3:C89,"Да")</f>
        <v>1</v>
      </c>
      <c r="B89" s="53">
        <f t="shared" si="2"/>
        <v>45487</v>
      </c>
      <c r="C89" s="53" t="str">
        <f>IF(ISERROR(VLOOKUP(B89,Оп26_BYN→USD!$C$3:$C$28,1,0)),"Нет","Да")</f>
        <v>Нет</v>
      </c>
      <c r="D89" s="54">
        <f t="shared" si="3"/>
        <v>366</v>
      </c>
      <c r="E89" s="55">
        <f>('Все выпуски'!$F$4*'Все выпуски'!$F$8)*((VLOOKUP(IF(C89="Нет",VLOOKUP(A89,Оп26_BYN→USD!$A$2:$C$28,3,0),VLOOKUP((A89-1),Оп26_BYN→USD!$A$2:$C$28,3,0)),$B$2:$G$2382,5,0)-VLOOKUP(B89,$B$2:$G$2382,5,0))/365+(VLOOKUP(IF(C89="Нет",VLOOKUP(A89,Оп26_BYN→USD!$A$2:$C$28,3,0),VLOOKUP((A89-1),Оп26_BYN→USD!$A$2:$C$28,3,0)),$B$2:$G$2382,6,0)-VLOOKUP(B89,$B$2:$G$2382,6,0))/366)</f>
        <v>0.14573503505219063</v>
      </c>
      <c r="F89" s="54">
        <f>COUNTIF(D90:$D$2382,365)</f>
        <v>1757</v>
      </c>
      <c r="G89" s="54">
        <f>COUNTIF(D90:$D$2382,366)</f>
        <v>536</v>
      </c>
      <c r="H89" s="50"/>
    </row>
    <row r="90" spans="1:8" x14ac:dyDescent="0.25">
      <c r="A90" s="54">
        <f>COUNTIF($C$3:C90,"Да")</f>
        <v>1</v>
      </c>
      <c r="B90" s="53">
        <f t="shared" si="2"/>
        <v>45488</v>
      </c>
      <c r="C90" s="53" t="str">
        <f>IF(ISERROR(VLOOKUP(B90,Оп26_BYN→USD!$C$3:$C$28,1,0)),"Нет","Да")</f>
        <v>Нет</v>
      </c>
      <c r="D90" s="54">
        <f t="shared" si="3"/>
        <v>366</v>
      </c>
      <c r="E90" s="55">
        <f>('Все выпуски'!$F$4*'Все выпуски'!$F$8)*((VLOOKUP(IF(C90="Нет",VLOOKUP(A90,Оп26_BYN→USD!$A$2:$C$28,3,0),VLOOKUP((A90-1),Оп26_BYN→USD!$A$2:$C$28,3,0)),$B$2:$G$2382,5,0)-VLOOKUP(B90,$B$2:$G$2382,5,0))/365+(VLOOKUP(IF(C90="Нет",VLOOKUP(A90,Оп26_BYN→USD!$A$2:$C$28,3,0),VLOOKUP((A90-1),Оп26_BYN→USD!$A$2:$C$28,3,0)),$B$2:$G$2382,6,0)-VLOOKUP(B90,$B$2:$G$2382,6,0))/366)</f>
        <v>0.17488204206262878</v>
      </c>
      <c r="F90" s="54">
        <f>COUNTIF(D91:$D$2382,365)</f>
        <v>1757</v>
      </c>
      <c r="G90" s="54">
        <f>COUNTIF(D91:$D$2382,366)</f>
        <v>535</v>
      </c>
      <c r="H90" s="50"/>
    </row>
    <row r="91" spans="1:8" x14ac:dyDescent="0.25">
      <c r="A91" s="54">
        <f>COUNTIF($C$3:C91,"Да")</f>
        <v>1</v>
      </c>
      <c r="B91" s="53">
        <f t="shared" si="2"/>
        <v>45489</v>
      </c>
      <c r="C91" s="53" t="str">
        <f>IF(ISERROR(VLOOKUP(B91,Оп26_BYN→USD!$C$3:$C$28,1,0)),"Нет","Да")</f>
        <v>Нет</v>
      </c>
      <c r="D91" s="54">
        <f t="shared" si="3"/>
        <v>366</v>
      </c>
      <c r="E91" s="55">
        <f>('Все выпуски'!$F$4*'Все выпуски'!$F$8)*((VLOOKUP(IF(C91="Нет",VLOOKUP(A91,Оп26_BYN→USD!$A$2:$C$28,3,0),VLOOKUP((A91-1),Оп26_BYN→USD!$A$2:$C$28,3,0)),$B$2:$G$2382,5,0)-VLOOKUP(B91,$B$2:$G$2382,5,0))/365+(VLOOKUP(IF(C91="Нет",VLOOKUP(A91,Оп26_BYN→USD!$A$2:$C$28,3,0),VLOOKUP((A91-1),Оп26_BYN→USD!$A$2:$C$28,3,0)),$B$2:$G$2382,6,0)-VLOOKUP(B91,$B$2:$G$2382,6,0))/366)</f>
        <v>0.2040290490730669</v>
      </c>
      <c r="F91" s="54">
        <f>COUNTIF(D92:$D$2382,365)</f>
        <v>1757</v>
      </c>
      <c r="G91" s="54">
        <f>COUNTIF(D92:$D$2382,366)</f>
        <v>534</v>
      </c>
      <c r="H91" s="50"/>
    </row>
    <row r="92" spans="1:8" x14ac:dyDescent="0.25">
      <c r="A92" s="54">
        <f>COUNTIF($C$3:C92,"Да")</f>
        <v>1</v>
      </c>
      <c r="B92" s="53">
        <f t="shared" si="2"/>
        <v>45490</v>
      </c>
      <c r="C92" s="53" t="str">
        <f>IF(ISERROR(VLOOKUP(B92,Оп26_BYN→USD!$C$3:$C$28,1,0)),"Нет","Да")</f>
        <v>Нет</v>
      </c>
      <c r="D92" s="54">
        <f t="shared" si="3"/>
        <v>366</v>
      </c>
      <c r="E92" s="55">
        <f>('Все выпуски'!$F$4*'Все выпуски'!$F$8)*((VLOOKUP(IF(C92="Нет",VLOOKUP(A92,Оп26_BYN→USD!$A$2:$C$28,3,0),VLOOKUP((A92-1),Оп26_BYN→USD!$A$2:$C$28,3,0)),$B$2:$G$2382,5,0)-VLOOKUP(B92,$B$2:$G$2382,5,0))/365+(VLOOKUP(IF(C92="Нет",VLOOKUP(A92,Оп26_BYN→USD!$A$2:$C$28,3,0),VLOOKUP((A92-1),Оп26_BYN→USD!$A$2:$C$28,3,0)),$B$2:$G$2382,6,0)-VLOOKUP(B92,$B$2:$G$2382,6,0))/366)</f>
        <v>0.233176056083505</v>
      </c>
      <c r="F92" s="54">
        <f>COUNTIF(D93:$D$2382,365)</f>
        <v>1757</v>
      </c>
      <c r="G92" s="54">
        <f>COUNTIF(D93:$D$2382,366)</f>
        <v>533</v>
      </c>
      <c r="H92" s="50"/>
    </row>
    <row r="93" spans="1:8" x14ac:dyDescent="0.25">
      <c r="A93" s="54">
        <f>COUNTIF($C$3:C93,"Да")</f>
        <v>1</v>
      </c>
      <c r="B93" s="53">
        <f t="shared" si="2"/>
        <v>45491</v>
      </c>
      <c r="C93" s="53" t="str">
        <f>IF(ISERROR(VLOOKUP(B93,Оп26_BYN→USD!$C$3:$C$28,1,0)),"Нет","Да")</f>
        <v>Нет</v>
      </c>
      <c r="D93" s="54">
        <f t="shared" si="3"/>
        <v>366</v>
      </c>
      <c r="E93" s="55">
        <f>('Все выпуски'!$F$4*'Все выпуски'!$F$8)*((VLOOKUP(IF(C93="Нет",VLOOKUP(A93,Оп26_BYN→USD!$A$2:$C$28,3,0),VLOOKUP((A93-1),Оп26_BYN→USD!$A$2:$C$28,3,0)),$B$2:$G$2382,5,0)-VLOOKUP(B93,$B$2:$G$2382,5,0))/365+(VLOOKUP(IF(C93="Нет",VLOOKUP(A93,Оп26_BYN→USD!$A$2:$C$28,3,0),VLOOKUP((A93-1),Оп26_BYN→USD!$A$2:$C$28,3,0)),$B$2:$G$2382,6,0)-VLOOKUP(B93,$B$2:$G$2382,6,0))/366)</f>
        <v>0.26232306309394315</v>
      </c>
      <c r="F93" s="54">
        <f>COUNTIF(D94:$D$2382,365)</f>
        <v>1757</v>
      </c>
      <c r="G93" s="54">
        <f>COUNTIF(D94:$D$2382,366)</f>
        <v>532</v>
      </c>
      <c r="H93" s="50"/>
    </row>
    <row r="94" spans="1:8" x14ac:dyDescent="0.25">
      <c r="A94" s="54">
        <f>COUNTIF($C$3:C94,"Да")</f>
        <v>1</v>
      </c>
      <c r="B94" s="53">
        <f t="shared" si="2"/>
        <v>45492</v>
      </c>
      <c r="C94" s="53" t="str">
        <f>IF(ISERROR(VLOOKUP(B94,Оп26_BYN→USD!$C$3:$C$28,1,0)),"Нет","Да")</f>
        <v>Нет</v>
      </c>
      <c r="D94" s="54">
        <f t="shared" si="3"/>
        <v>366</v>
      </c>
      <c r="E94" s="55">
        <f>('Все выпуски'!$F$4*'Все выпуски'!$F$8)*((VLOOKUP(IF(C94="Нет",VLOOKUP(A94,Оп26_BYN→USD!$A$2:$C$28,3,0),VLOOKUP((A94-1),Оп26_BYN→USD!$A$2:$C$28,3,0)),$B$2:$G$2382,5,0)-VLOOKUP(B94,$B$2:$G$2382,5,0))/365+(VLOOKUP(IF(C94="Нет",VLOOKUP(A94,Оп26_BYN→USD!$A$2:$C$28,3,0),VLOOKUP((A94-1),Оп26_BYN→USD!$A$2:$C$28,3,0)),$B$2:$G$2382,6,0)-VLOOKUP(B94,$B$2:$G$2382,6,0))/366)</f>
        <v>0.29147007010438125</v>
      </c>
      <c r="F94" s="54">
        <f>COUNTIF(D95:$D$2382,365)</f>
        <v>1757</v>
      </c>
      <c r="G94" s="54">
        <f>COUNTIF(D95:$D$2382,366)</f>
        <v>531</v>
      </c>
      <c r="H94" s="50"/>
    </row>
    <row r="95" spans="1:8" x14ac:dyDescent="0.25">
      <c r="A95" s="54">
        <f>COUNTIF($C$3:C95,"Да")</f>
        <v>1</v>
      </c>
      <c r="B95" s="53">
        <f t="shared" si="2"/>
        <v>45493</v>
      </c>
      <c r="C95" s="53" t="str">
        <f>IF(ISERROR(VLOOKUP(B95,Оп26_BYN→USD!$C$3:$C$28,1,0)),"Нет","Да")</f>
        <v>Нет</v>
      </c>
      <c r="D95" s="54">
        <f t="shared" si="3"/>
        <v>366</v>
      </c>
      <c r="E95" s="55">
        <f>('Все выпуски'!$F$4*'Все выпуски'!$F$8)*((VLOOKUP(IF(C95="Нет",VLOOKUP(A95,Оп26_BYN→USD!$A$2:$C$28,3,0),VLOOKUP((A95-1),Оп26_BYN→USD!$A$2:$C$28,3,0)),$B$2:$G$2382,5,0)-VLOOKUP(B95,$B$2:$G$2382,5,0))/365+(VLOOKUP(IF(C95="Нет",VLOOKUP(A95,Оп26_BYN→USD!$A$2:$C$28,3,0),VLOOKUP((A95-1),Оп26_BYN→USD!$A$2:$C$28,3,0)),$B$2:$G$2382,6,0)-VLOOKUP(B95,$B$2:$G$2382,6,0))/366)</f>
        <v>0.3206170771148194</v>
      </c>
      <c r="F95" s="54">
        <f>COUNTIF(D96:$D$2382,365)</f>
        <v>1757</v>
      </c>
      <c r="G95" s="54">
        <f>COUNTIF(D96:$D$2382,366)</f>
        <v>530</v>
      </c>
      <c r="H95" s="50"/>
    </row>
    <row r="96" spans="1:8" x14ac:dyDescent="0.25">
      <c r="A96" s="54">
        <f>COUNTIF($C$3:C96,"Да")</f>
        <v>1</v>
      </c>
      <c r="B96" s="53">
        <f t="shared" si="2"/>
        <v>45494</v>
      </c>
      <c r="C96" s="53" t="str">
        <f>IF(ISERROR(VLOOKUP(B96,Оп26_BYN→USD!$C$3:$C$28,1,0)),"Нет","Да")</f>
        <v>Нет</v>
      </c>
      <c r="D96" s="54">
        <f t="shared" si="3"/>
        <v>366</v>
      </c>
      <c r="E96" s="55">
        <f>('Все выпуски'!$F$4*'Все выпуски'!$F$8)*((VLOOKUP(IF(C96="Нет",VLOOKUP(A96,Оп26_BYN→USD!$A$2:$C$28,3,0),VLOOKUP((A96-1),Оп26_BYN→USD!$A$2:$C$28,3,0)),$B$2:$G$2382,5,0)-VLOOKUP(B96,$B$2:$G$2382,5,0))/365+(VLOOKUP(IF(C96="Нет",VLOOKUP(A96,Оп26_BYN→USD!$A$2:$C$28,3,0),VLOOKUP((A96-1),Оп26_BYN→USD!$A$2:$C$28,3,0)),$B$2:$G$2382,6,0)-VLOOKUP(B96,$B$2:$G$2382,6,0))/366)</f>
        <v>0.34976408412525756</v>
      </c>
      <c r="F96" s="54">
        <f>COUNTIF(D97:$D$2382,365)</f>
        <v>1757</v>
      </c>
      <c r="G96" s="54">
        <f>COUNTIF(D97:$D$2382,366)</f>
        <v>529</v>
      </c>
      <c r="H96" s="50"/>
    </row>
    <row r="97" spans="1:8" x14ac:dyDescent="0.25">
      <c r="A97" s="54">
        <f>COUNTIF($C$3:C97,"Да")</f>
        <v>1</v>
      </c>
      <c r="B97" s="53">
        <f t="shared" si="2"/>
        <v>45495</v>
      </c>
      <c r="C97" s="53" t="str">
        <f>IF(ISERROR(VLOOKUP(B97,Оп26_BYN→USD!$C$3:$C$28,1,0)),"Нет","Да")</f>
        <v>Нет</v>
      </c>
      <c r="D97" s="54">
        <f t="shared" si="3"/>
        <v>366</v>
      </c>
      <c r="E97" s="55">
        <f>('Все выпуски'!$F$4*'Все выпуски'!$F$8)*((VLOOKUP(IF(C97="Нет",VLOOKUP(A97,Оп26_BYN→USD!$A$2:$C$28,3,0),VLOOKUP((A97-1),Оп26_BYN→USD!$A$2:$C$28,3,0)),$B$2:$G$2382,5,0)-VLOOKUP(B97,$B$2:$G$2382,5,0))/365+(VLOOKUP(IF(C97="Нет",VLOOKUP(A97,Оп26_BYN→USD!$A$2:$C$28,3,0),VLOOKUP((A97-1),Оп26_BYN→USD!$A$2:$C$28,3,0)),$B$2:$G$2382,6,0)-VLOOKUP(B97,$B$2:$G$2382,6,0))/366)</f>
        <v>0.3789110911356956</v>
      </c>
      <c r="F97" s="54">
        <f>COUNTIF(D98:$D$2382,365)</f>
        <v>1757</v>
      </c>
      <c r="G97" s="54">
        <f>COUNTIF(D98:$D$2382,366)</f>
        <v>528</v>
      </c>
      <c r="H97" s="50"/>
    </row>
    <row r="98" spans="1:8" x14ac:dyDescent="0.25">
      <c r="A98" s="54">
        <f>COUNTIF($C$3:C98,"Да")</f>
        <v>1</v>
      </c>
      <c r="B98" s="53">
        <f t="shared" si="2"/>
        <v>45496</v>
      </c>
      <c r="C98" s="53" t="str">
        <f>IF(ISERROR(VLOOKUP(B98,Оп26_BYN→USD!$C$3:$C$28,1,0)),"Нет","Да")</f>
        <v>Нет</v>
      </c>
      <c r="D98" s="54">
        <f t="shared" si="3"/>
        <v>366</v>
      </c>
      <c r="E98" s="55">
        <f>('Все выпуски'!$F$4*'Все выпуски'!$F$8)*((VLOOKUP(IF(C98="Нет",VLOOKUP(A98,Оп26_BYN→USD!$A$2:$C$28,3,0),VLOOKUP((A98-1),Оп26_BYN→USD!$A$2:$C$28,3,0)),$B$2:$G$2382,5,0)-VLOOKUP(B98,$B$2:$G$2382,5,0))/365+(VLOOKUP(IF(C98="Нет",VLOOKUP(A98,Оп26_BYN→USD!$A$2:$C$28,3,0),VLOOKUP((A98-1),Оп26_BYN→USD!$A$2:$C$28,3,0)),$B$2:$G$2382,6,0)-VLOOKUP(B98,$B$2:$G$2382,6,0))/366)</f>
        <v>0.40805809814613381</v>
      </c>
      <c r="F98" s="54">
        <f>COUNTIF(D99:$D$2382,365)</f>
        <v>1757</v>
      </c>
      <c r="G98" s="54">
        <f>COUNTIF(D99:$D$2382,366)</f>
        <v>527</v>
      </c>
      <c r="H98" s="50"/>
    </row>
    <row r="99" spans="1:8" x14ac:dyDescent="0.25">
      <c r="A99" s="54">
        <f>COUNTIF($C$3:C99,"Да")</f>
        <v>1</v>
      </c>
      <c r="B99" s="53">
        <f t="shared" si="2"/>
        <v>45497</v>
      </c>
      <c r="C99" s="53" t="str">
        <f>IF(ISERROR(VLOOKUP(B99,Оп26_BYN→USD!$C$3:$C$28,1,0)),"Нет","Да")</f>
        <v>Нет</v>
      </c>
      <c r="D99" s="54">
        <f t="shared" si="3"/>
        <v>366</v>
      </c>
      <c r="E99" s="55">
        <f>('Все выпуски'!$F$4*'Все выпуски'!$F$8)*((VLOOKUP(IF(C99="Нет",VLOOKUP(A99,Оп26_BYN→USD!$A$2:$C$28,3,0),VLOOKUP((A99-1),Оп26_BYN→USD!$A$2:$C$28,3,0)),$B$2:$G$2382,5,0)-VLOOKUP(B99,$B$2:$G$2382,5,0))/365+(VLOOKUP(IF(C99="Нет",VLOOKUP(A99,Оп26_BYN→USD!$A$2:$C$28,3,0),VLOOKUP((A99-1),Оп26_BYN→USD!$A$2:$C$28,3,0)),$B$2:$G$2382,6,0)-VLOOKUP(B99,$B$2:$G$2382,6,0))/366)</f>
        <v>0.43720510515657185</v>
      </c>
      <c r="F99" s="54">
        <f>COUNTIF(D100:$D$2382,365)</f>
        <v>1757</v>
      </c>
      <c r="G99" s="54">
        <f>COUNTIF(D100:$D$2382,366)</f>
        <v>526</v>
      </c>
      <c r="H99" s="50"/>
    </row>
    <row r="100" spans="1:8" x14ac:dyDescent="0.25">
      <c r="A100" s="54">
        <f>COUNTIF($C$3:C100,"Да")</f>
        <v>1</v>
      </c>
      <c r="B100" s="53">
        <f t="shared" si="2"/>
        <v>45498</v>
      </c>
      <c r="C100" s="53" t="str">
        <f>IF(ISERROR(VLOOKUP(B100,Оп26_BYN→USD!$C$3:$C$28,1,0)),"Нет","Да")</f>
        <v>Нет</v>
      </c>
      <c r="D100" s="54">
        <f t="shared" si="3"/>
        <v>366</v>
      </c>
      <c r="E100" s="55">
        <f>('Все выпуски'!$F$4*'Все выпуски'!$F$8)*((VLOOKUP(IF(C100="Нет",VLOOKUP(A100,Оп26_BYN→USD!$A$2:$C$28,3,0),VLOOKUP((A100-1),Оп26_BYN→USD!$A$2:$C$28,3,0)),$B$2:$G$2382,5,0)-VLOOKUP(B100,$B$2:$G$2382,5,0))/365+(VLOOKUP(IF(C100="Нет",VLOOKUP(A100,Оп26_BYN→USD!$A$2:$C$28,3,0),VLOOKUP((A100-1),Оп26_BYN→USD!$A$2:$C$28,3,0)),$B$2:$G$2382,6,0)-VLOOKUP(B100,$B$2:$G$2382,6,0))/366)</f>
        <v>0.46635211216701</v>
      </c>
      <c r="F100" s="54">
        <f>COUNTIF(D101:$D$2382,365)</f>
        <v>1757</v>
      </c>
      <c r="G100" s="54">
        <f>COUNTIF(D101:$D$2382,366)</f>
        <v>525</v>
      </c>
      <c r="H100" s="50"/>
    </row>
    <row r="101" spans="1:8" x14ac:dyDescent="0.25">
      <c r="A101" s="54">
        <f>COUNTIF($C$3:C101,"Да")</f>
        <v>1</v>
      </c>
      <c r="B101" s="53">
        <f t="shared" si="2"/>
        <v>45499</v>
      </c>
      <c r="C101" s="53" t="str">
        <f>IF(ISERROR(VLOOKUP(B101,Оп26_BYN→USD!$C$3:$C$28,1,0)),"Нет","Да")</f>
        <v>Нет</v>
      </c>
      <c r="D101" s="54">
        <f t="shared" si="3"/>
        <v>366</v>
      </c>
      <c r="E101" s="55">
        <f>('Все выпуски'!$F$4*'Все выпуски'!$F$8)*((VLOOKUP(IF(C101="Нет",VLOOKUP(A101,Оп26_BYN→USD!$A$2:$C$28,3,0),VLOOKUP((A101-1),Оп26_BYN→USD!$A$2:$C$28,3,0)),$B$2:$G$2382,5,0)-VLOOKUP(B101,$B$2:$G$2382,5,0))/365+(VLOOKUP(IF(C101="Нет",VLOOKUP(A101,Оп26_BYN→USD!$A$2:$C$28,3,0),VLOOKUP((A101-1),Оп26_BYN→USD!$A$2:$C$28,3,0)),$B$2:$G$2382,6,0)-VLOOKUP(B101,$B$2:$G$2382,6,0))/366)</f>
        <v>0.49549911917744821</v>
      </c>
      <c r="F101" s="54">
        <f>COUNTIF(D102:$D$2382,365)</f>
        <v>1757</v>
      </c>
      <c r="G101" s="54">
        <f>COUNTIF(D102:$D$2382,366)</f>
        <v>524</v>
      </c>
      <c r="H101" s="50"/>
    </row>
    <row r="102" spans="1:8" x14ac:dyDescent="0.25">
      <c r="A102" s="54">
        <f>COUNTIF($C$3:C102,"Да")</f>
        <v>1</v>
      </c>
      <c r="B102" s="53">
        <f t="shared" si="2"/>
        <v>45500</v>
      </c>
      <c r="C102" s="53" t="str">
        <f>IF(ISERROR(VLOOKUP(B102,Оп26_BYN→USD!$C$3:$C$28,1,0)),"Нет","Да")</f>
        <v>Нет</v>
      </c>
      <c r="D102" s="54">
        <f t="shared" si="3"/>
        <v>366</v>
      </c>
      <c r="E102" s="55">
        <f>('Все выпуски'!$F$4*'Все выпуски'!$F$8)*((VLOOKUP(IF(C102="Нет",VLOOKUP(A102,Оп26_BYN→USD!$A$2:$C$28,3,0),VLOOKUP((A102-1),Оп26_BYN→USD!$A$2:$C$28,3,0)),$B$2:$G$2382,5,0)-VLOOKUP(B102,$B$2:$G$2382,5,0))/365+(VLOOKUP(IF(C102="Нет",VLOOKUP(A102,Оп26_BYN→USD!$A$2:$C$28,3,0),VLOOKUP((A102-1),Оп26_BYN→USD!$A$2:$C$28,3,0)),$B$2:$G$2382,6,0)-VLOOKUP(B102,$B$2:$G$2382,6,0))/366)</f>
        <v>0.52464612618788631</v>
      </c>
      <c r="F102" s="54">
        <f>COUNTIF(D103:$D$2382,365)</f>
        <v>1757</v>
      </c>
      <c r="G102" s="54">
        <f>COUNTIF(D103:$D$2382,366)</f>
        <v>523</v>
      </c>
      <c r="H102" s="50"/>
    </row>
    <row r="103" spans="1:8" x14ac:dyDescent="0.25">
      <c r="A103" s="54">
        <f>COUNTIF($C$3:C103,"Да")</f>
        <v>1</v>
      </c>
      <c r="B103" s="53">
        <f t="shared" si="2"/>
        <v>45501</v>
      </c>
      <c r="C103" s="53" t="str">
        <f>IF(ISERROR(VLOOKUP(B103,Оп26_BYN→USD!$C$3:$C$28,1,0)),"Нет","Да")</f>
        <v>Нет</v>
      </c>
      <c r="D103" s="54">
        <f t="shared" si="3"/>
        <v>366</v>
      </c>
      <c r="E103" s="55">
        <f>('Все выпуски'!$F$4*'Все выпуски'!$F$8)*((VLOOKUP(IF(C103="Нет",VLOOKUP(A103,Оп26_BYN→USD!$A$2:$C$28,3,0),VLOOKUP((A103-1),Оп26_BYN→USD!$A$2:$C$28,3,0)),$B$2:$G$2382,5,0)-VLOOKUP(B103,$B$2:$G$2382,5,0))/365+(VLOOKUP(IF(C103="Нет",VLOOKUP(A103,Оп26_BYN→USD!$A$2:$C$28,3,0),VLOOKUP((A103-1),Оп26_BYN→USD!$A$2:$C$28,3,0)),$B$2:$G$2382,6,0)-VLOOKUP(B103,$B$2:$G$2382,6,0))/366)</f>
        <v>0.55379313319832446</v>
      </c>
      <c r="F103" s="54">
        <f>COUNTIF(D104:$D$2382,365)</f>
        <v>1757</v>
      </c>
      <c r="G103" s="54">
        <f>COUNTIF(D104:$D$2382,366)</f>
        <v>522</v>
      </c>
      <c r="H103" s="50"/>
    </row>
    <row r="104" spans="1:8" x14ac:dyDescent="0.25">
      <c r="A104" s="54">
        <f>COUNTIF($C$3:C104,"Да")</f>
        <v>1</v>
      </c>
      <c r="B104" s="53">
        <f t="shared" si="2"/>
        <v>45502</v>
      </c>
      <c r="C104" s="53" t="str">
        <f>IF(ISERROR(VLOOKUP(B104,Оп26_BYN→USD!$C$3:$C$28,1,0)),"Нет","Да")</f>
        <v>Нет</v>
      </c>
      <c r="D104" s="54">
        <f t="shared" si="3"/>
        <v>366</v>
      </c>
      <c r="E104" s="55">
        <f>('Все выпуски'!$F$4*'Все выпуски'!$F$8)*((VLOOKUP(IF(C104="Нет",VLOOKUP(A104,Оп26_BYN→USD!$A$2:$C$28,3,0),VLOOKUP((A104-1),Оп26_BYN→USD!$A$2:$C$28,3,0)),$B$2:$G$2382,5,0)-VLOOKUP(B104,$B$2:$G$2382,5,0))/365+(VLOOKUP(IF(C104="Нет",VLOOKUP(A104,Оп26_BYN→USD!$A$2:$C$28,3,0),VLOOKUP((A104-1),Оп26_BYN→USD!$A$2:$C$28,3,0)),$B$2:$G$2382,6,0)-VLOOKUP(B104,$B$2:$G$2382,6,0))/366)</f>
        <v>0.5829401402087625</v>
      </c>
      <c r="F104" s="54">
        <f>COUNTIF(D105:$D$2382,365)</f>
        <v>1757</v>
      </c>
      <c r="G104" s="54">
        <f>COUNTIF(D105:$D$2382,366)</f>
        <v>521</v>
      </c>
      <c r="H104" s="50"/>
    </row>
    <row r="105" spans="1:8" x14ac:dyDescent="0.25">
      <c r="A105" s="54">
        <f>COUNTIF($C$3:C105,"Да")</f>
        <v>1</v>
      </c>
      <c r="B105" s="53">
        <f t="shared" si="2"/>
        <v>45503</v>
      </c>
      <c r="C105" s="53" t="str">
        <f>IF(ISERROR(VLOOKUP(B105,Оп26_BYN→USD!$C$3:$C$28,1,0)),"Нет","Да")</f>
        <v>Нет</v>
      </c>
      <c r="D105" s="54">
        <f t="shared" si="3"/>
        <v>366</v>
      </c>
      <c r="E105" s="55">
        <f>('Все выпуски'!$F$4*'Все выпуски'!$F$8)*((VLOOKUP(IF(C105="Нет",VLOOKUP(A105,Оп26_BYN→USD!$A$2:$C$28,3,0),VLOOKUP((A105-1),Оп26_BYN→USD!$A$2:$C$28,3,0)),$B$2:$G$2382,5,0)-VLOOKUP(B105,$B$2:$G$2382,5,0))/365+(VLOOKUP(IF(C105="Нет",VLOOKUP(A105,Оп26_BYN→USD!$A$2:$C$28,3,0),VLOOKUP((A105-1),Оп26_BYN→USD!$A$2:$C$28,3,0)),$B$2:$G$2382,6,0)-VLOOKUP(B105,$B$2:$G$2382,6,0))/366)</f>
        <v>0.61208714721920066</v>
      </c>
      <c r="F105" s="54">
        <f>COUNTIF(D106:$D$2382,365)</f>
        <v>1757</v>
      </c>
      <c r="G105" s="54">
        <f>COUNTIF(D106:$D$2382,366)</f>
        <v>520</v>
      </c>
      <c r="H105" s="50"/>
    </row>
    <row r="106" spans="1:8" x14ac:dyDescent="0.25">
      <c r="A106" s="54">
        <f>COUNTIF($C$3:C106,"Да")</f>
        <v>1</v>
      </c>
      <c r="B106" s="53">
        <f t="shared" si="2"/>
        <v>45504</v>
      </c>
      <c r="C106" s="53" t="str">
        <f>IF(ISERROR(VLOOKUP(B106,Оп26_BYN→USD!$C$3:$C$28,1,0)),"Нет","Да")</f>
        <v>Нет</v>
      </c>
      <c r="D106" s="54">
        <f t="shared" si="3"/>
        <v>366</v>
      </c>
      <c r="E106" s="55">
        <f>('Все выпуски'!$F$4*'Все выпуски'!$F$8)*((VLOOKUP(IF(C106="Нет",VLOOKUP(A106,Оп26_BYN→USD!$A$2:$C$28,3,0),VLOOKUP((A106-1),Оп26_BYN→USD!$A$2:$C$28,3,0)),$B$2:$G$2382,5,0)-VLOOKUP(B106,$B$2:$G$2382,5,0))/365+(VLOOKUP(IF(C106="Нет",VLOOKUP(A106,Оп26_BYN→USD!$A$2:$C$28,3,0),VLOOKUP((A106-1),Оп26_BYN→USD!$A$2:$C$28,3,0)),$B$2:$G$2382,6,0)-VLOOKUP(B106,$B$2:$G$2382,6,0))/366)</f>
        <v>0.64123415422963881</v>
      </c>
      <c r="F106" s="54">
        <f>COUNTIF(D107:$D$2382,365)</f>
        <v>1757</v>
      </c>
      <c r="G106" s="54">
        <f>COUNTIF(D107:$D$2382,366)</f>
        <v>519</v>
      </c>
      <c r="H106" s="50"/>
    </row>
    <row r="107" spans="1:8" x14ac:dyDescent="0.25">
      <c r="A107" s="54">
        <f>COUNTIF($C$3:C107,"Да")</f>
        <v>1</v>
      </c>
      <c r="B107" s="53">
        <f t="shared" si="2"/>
        <v>45505</v>
      </c>
      <c r="C107" s="53" t="str">
        <f>IF(ISERROR(VLOOKUP(B107,Оп26_BYN→USD!$C$3:$C$28,1,0)),"Нет","Да")</f>
        <v>Нет</v>
      </c>
      <c r="D107" s="54">
        <f t="shared" si="3"/>
        <v>366</v>
      </c>
      <c r="E107" s="55">
        <f>('Все выпуски'!$F$4*'Все выпуски'!$F$8)*((VLOOKUP(IF(C107="Нет",VLOOKUP(A107,Оп26_BYN→USD!$A$2:$C$28,3,0),VLOOKUP((A107-1),Оп26_BYN→USD!$A$2:$C$28,3,0)),$B$2:$G$2382,5,0)-VLOOKUP(B107,$B$2:$G$2382,5,0))/365+(VLOOKUP(IF(C107="Нет",VLOOKUP(A107,Оп26_BYN→USD!$A$2:$C$28,3,0),VLOOKUP((A107-1),Оп26_BYN→USD!$A$2:$C$28,3,0)),$B$2:$G$2382,6,0)-VLOOKUP(B107,$B$2:$G$2382,6,0))/366)</f>
        <v>0.67038116124007696</v>
      </c>
      <c r="F107" s="54">
        <f>COUNTIF(D108:$D$2382,365)</f>
        <v>1757</v>
      </c>
      <c r="G107" s="54">
        <f>COUNTIF(D108:$D$2382,366)</f>
        <v>518</v>
      </c>
      <c r="H107" s="50"/>
    </row>
    <row r="108" spans="1:8" x14ac:dyDescent="0.25">
      <c r="A108" s="54">
        <f>COUNTIF($C$3:C108,"Да")</f>
        <v>1</v>
      </c>
      <c r="B108" s="53">
        <f t="shared" si="2"/>
        <v>45506</v>
      </c>
      <c r="C108" s="53" t="str">
        <f>IF(ISERROR(VLOOKUP(B108,Оп26_BYN→USD!$C$3:$C$28,1,0)),"Нет","Да")</f>
        <v>Нет</v>
      </c>
      <c r="D108" s="54">
        <f t="shared" si="3"/>
        <v>366</v>
      </c>
      <c r="E108" s="55">
        <f>('Все выпуски'!$F$4*'Все выпуски'!$F$8)*((VLOOKUP(IF(C108="Нет",VLOOKUP(A108,Оп26_BYN→USD!$A$2:$C$28,3,0),VLOOKUP((A108-1),Оп26_BYN→USD!$A$2:$C$28,3,0)),$B$2:$G$2382,5,0)-VLOOKUP(B108,$B$2:$G$2382,5,0))/365+(VLOOKUP(IF(C108="Нет",VLOOKUP(A108,Оп26_BYN→USD!$A$2:$C$28,3,0),VLOOKUP((A108-1),Оп26_BYN→USD!$A$2:$C$28,3,0)),$B$2:$G$2382,6,0)-VLOOKUP(B108,$B$2:$G$2382,6,0))/366)</f>
        <v>0.69952816825051511</v>
      </c>
      <c r="F108" s="54">
        <f>COUNTIF(D109:$D$2382,365)</f>
        <v>1757</v>
      </c>
      <c r="G108" s="54">
        <f>COUNTIF(D109:$D$2382,366)</f>
        <v>517</v>
      </c>
      <c r="H108" s="50"/>
    </row>
    <row r="109" spans="1:8" x14ac:dyDescent="0.25">
      <c r="A109" s="54">
        <f>COUNTIF($C$3:C109,"Да")</f>
        <v>1</v>
      </c>
      <c r="B109" s="53">
        <f t="shared" si="2"/>
        <v>45507</v>
      </c>
      <c r="C109" s="53" t="str">
        <f>IF(ISERROR(VLOOKUP(B109,Оп26_BYN→USD!$C$3:$C$28,1,0)),"Нет","Да")</f>
        <v>Нет</v>
      </c>
      <c r="D109" s="54">
        <f t="shared" si="3"/>
        <v>366</v>
      </c>
      <c r="E109" s="55">
        <f>('Все выпуски'!$F$4*'Все выпуски'!$F$8)*((VLOOKUP(IF(C109="Нет",VLOOKUP(A109,Оп26_BYN→USD!$A$2:$C$28,3,0),VLOOKUP((A109-1),Оп26_BYN→USD!$A$2:$C$28,3,0)),$B$2:$G$2382,5,0)-VLOOKUP(B109,$B$2:$G$2382,5,0))/365+(VLOOKUP(IF(C109="Нет",VLOOKUP(A109,Оп26_BYN→USD!$A$2:$C$28,3,0),VLOOKUP((A109-1),Оп26_BYN→USD!$A$2:$C$28,3,0)),$B$2:$G$2382,6,0)-VLOOKUP(B109,$B$2:$G$2382,6,0))/366)</f>
        <v>0.72867517526095327</v>
      </c>
      <c r="F109" s="54">
        <f>COUNTIF(D110:$D$2382,365)</f>
        <v>1757</v>
      </c>
      <c r="G109" s="54">
        <f>COUNTIF(D110:$D$2382,366)</f>
        <v>516</v>
      </c>
      <c r="H109" s="50"/>
    </row>
    <row r="110" spans="1:8" x14ac:dyDescent="0.25">
      <c r="A110" s="54">
        <f>COUNTIF($C$3:C110,"Да")</f>
        <v>1</v>
      </c>
      <c r="B110" s="53">
        <f t="shared" si="2"/>
        <v>45508</v>
      </c>
      <c r="C110" s="53" t="str">
        <f>IF(ISERROR(VLOOKUP(B110,Оп26_BYN→USD!$C$3:$C$28,1,0)),"Нет","Да")</f>
        <v>Нет</v>
      </c>
      <c r="D110" s="54">
        <f t="shared" si="3"/>
        <v>366</v>
      </c>
      <c r="E110" s="55">
        <f>('Все выпуски'!$F$4*'Все выпуски'!$F$8)*((VLOOKUP(IF(C110="Нет",VLOOKUP(A110,Оп26_BYN→USD!$A$2:$C$28,3,0),VLOOKUP((A110-1),Оп26_BYN→USD!$A$2:$C$28,3,0)),$B$2:$G$2382,5,0)-VLOOKUP(B110,$B$2:$G$2382,5,0))/365+(VLOOKUP(IF(C110="Нет",VLOOKUP(A110,Оп26_BYN→USD!$A$2:$C$28,3,0),VLOOKUP((A110-1),Оп26_BYN→USD!$A$2:$C$28,3,0)),$B$2:$G$2382,6,0)-VLOOKUP(B110,$B$2:$G$2382,6,0))/366)</f>
        <v>0.7578221822713912</v>
      </c>
      <c r="F110" s="54">
        <f>COUNTIF(D111:$D$2382,365)</f>
        <v>1757</v>
      </c>
      <c r="G110" s="54">
        <f>COUNTIF(D111:$D$2382,366)</f>
        <v>515</v>
      </c>
      <c r="H110" s="50"/>
    </row>
    <row r="111" spans="1:8" x14ac:dyDescent="0.25">
      <c r="A111" s="54">
        <f>COUNTIF($C$3:C111,"Да")</f>
        <v>1</v>
      </c>
      <c r="B111" s="53">
        <f t="shared" si="2"/>
        <v>45509</v>
      </c>
      <c r="C111" s="53" t="str">
        <f>IF(ISERROR(VLOOKUP(B111,Оп26_BYN→USD!$C$3:$C$28,1,0)),"Нет","Да")</f>
        <v>Нет</v>
      </c>
      <c r="D111" s="54">
        <f t="shared" si="3"/>
        <v>366</v>
      </c>
      <c r="E111" s="55">
        <f>('Все выпуски'!$F$4*'Все выпуски'!$F$8)*((VLOOKUP(IF(C111="Нет",VLOOKUP(A111,Оп26_BYN→USD!$A$2:$C$28,3,0),VLOOKUP((A111-1),Оп26_BYN→USD!$A$2:$C$28,3,0)),$B$2:$G$2382,5,0)-VLOOKUP(B111,$B$2:$G$2382,5,0))/365+(VLOOKUP(IF(C111="Нет",VLOOKUP(A111,Оп26_BYN→USD!$A$2:$C$28,3,0),VLOOKUP((A111-1),Оп26_BYN→USD!$A$2:$C$28,3,0)),$B$2:$G$2382,6,0)-VLOOKUP(B111,$B$2:$G$2382,6,0))/366)</f>
        <v>0.78696918928182946</v>
      </c>
      <c r="F111" s="54">
        <f>COUNTIF(D112:$D$2382,365)</f>
        <v>1757</v>
      </c>
      <c r="G111" s="54">
        <f>COUNTIF(D112:$D$2382,366)</f>
        <v>514</v>
      </c>
      <c r="H111" s="50"/>
    </row>
    <row r="112" spans="1:8" x14ac:dyDescent="0.25">
      <c r="A112" s="54">
        <f>COUNTIF($C$3:C112,"Да")</f>
        <v>1</v>
      </c>
      <c r="B112" s="53">
        <f t="shared" si="2"/>
        <v>45510</v>
      </c>
      <c r="C112" s="53" t="str">
        <f>IF(ISERROR(VLOOKUP(B112,Оп26_BYN→USD!$C$3:$C$28,1,0)),"Нет","Да")</f>
        <v>Нет</v>
      </c>
      <c r="D112" s="54">
        <f t="shared" si="3"/>
        <v>366</v>
      </c>
      <c r="E112" s="55">
        <f>('Все выпуски'!$F$4*'Все выпуски'!$F$8)*((VLOOKUP(IF(C112="Нет",VLOOKUP(A112,Оп26_BYN→USD!$A$2:$C$28,3,0),VLOOKUP((A112-1),Оп26_BYN→USD!$A$2:$C$28,3,0)),$B$2:$G$2382,5,0)-VLOOKUP(B112,$B$2:$G$2382,5,0))/365+(VLOOKUP(IF(C112="Нет",VLOOKUP(A112,Оп26_BYN→USD!$A$2:$C$28,3,0),VLOOKUP((A112-1),Оп26_BYN→USD!$A$2:$C$28,3,0)),$B$2:$G$2382,6,0)-VLOOKUP(B112,$B$2:$G$2382,6,0))/366)</f>
        <v>0.81611619629226761</v>
      </c>
      <c r="F112" s="54">
        <f>COUNTIF(D113:$D$2382,365)</f>
        <v>1757</v>
      </c>
      <c r="G112" s="54">
        <f>COUNTIF(D113:$D$2382,366)</f>
        <v>513</v>
      </c>
      <c r="H112" s="50"/>
    </row>
    <row r="113" spans="1:8" x14ac:dyDescent="0.25">
      <c r="A113" s="54">
        <f>COUNTIF($C$3:C113,"Да")</f>
        <v>1</v>
      </c>
      <c r="B113" s="53">
        <f t="shared" si="2"/>
        <v>45511</v>
      </c>
      <c r="C113" s="53" t="str">
        <f>IF(ISERROR(VLOOKUP(B113,Оп26_BYN→USD!$C$3:$C$28,1,0)),"Нет","Да")</f>
        <v>Нет</v>
      </c>
      <c r="D113" s="54">
        <f t="shared" si="3"/>
        <v>366</v>
      </c>
      <c r="E113" s="55">
        <f>('Все выпуски'!$F$4*'Все выпуски'!$F$8)*((VLOOKUP(IF(C113="Нет",VLOOKUP(A113,Оп26_BYN→USD!$A$2:$C$28,3,0),VLOOKUP((A113-1),Оп26_BYN→USD!$A$2:$C$28,3,0)),$B$2:$G$2382,5,0)-VLOOKUP(B113,$B$2:$G$2382,5,0))/365+(VLOOKUP(IF(C113="Нет",VLOOKUP(A113,Оп26_BYN→USD!$A$2:$C$28,3,0),VLOOKUP((A113-1),Оп26_BYN→USD!$A$2:$C$28,3,0)),$B$2:$G$2382,6,0)-VLOOKUP(B113,$B$2:$G$2382,6,0))/366)</f>
        <v>0.84526320330270577</v>
      </c>
      <c r="F113" s="54">
        <f>COUNTIF(D114:$D$2382,365)</f>
        <v>1757</v>
      </c>
      <c r="G113" s="54">
        <f>COUNTIF(D114:$D$2382,366)</f>
        <v>512</v>
      </c>
      <c r="H113" s="50"/>
    </row>
    <row r="114" spans="1:8" x14ac:dyDescent="0.25">
      <c r="A114" s="54">
        <f>COUNTIF($C$3:C114,"Да")</f>
        <v>1</v>
      </c>
      <c r="B114" s="53">
        <f t="shared" si="2"/>
        <v>45512</v>
      </c>
      <c r="C114" s="53" t="str">
        <f>IF(ISERROR(VLOOKUP(B114,Оп26_BYN→USD!$C$3:$C$28,1,0)),"Нет","Да")</f>
        <v>Нет</v>
      </c>
      <c r="D114" s="54">
        <f t="shared" si="3"/>
        <v>366</v>
      </c>
      <c r="E114" s="55">
        <f>('Все выпуски'!$F$4*'Все выпуски'!$F$8)*((VLOOKUP(IF(C114="Нет",VLOOKUP(A114,Оп26_BYN→USD!$A$2:$C$28,3,0),VLOOKUP((A114-1),Оп26_BYN→USD!$A$2:$C$28,3,0)),$B$2:$G$2382,5,0)-VLOOKUP(B114,$B$2:$G$2382,5,0))/365+(VLOOKUP(IF(C114="Нет",VLOOKUP(A114,Оп26_BYN→USD!$A$2:$C$28,3,0),VLOOKUP((A114-1),Оп26_BYN→USD!$A$2:$C$28,3,0)),$B$2:$G$2382,6,0)-VLOOKUP(B114,$B$2:$G$2382,6,0))/366)</f>
        <v>0.8744102103131437</v>
      </c>
      <c r="F114" s="54">
        <f>COUNTIF(D115:$D$2382,365)</f>
        <v>1757</v>
      </c>
      <c r="G114" s="54">
        <f>COUNTIF(D115:$D$2382,366)</f>
        <v>511</v>
      </c>
      <c r="H114" s="50"/>
    </row>
    <row r="115" spans="1:8" x14ac:dyDescent="0.25">
      <c r="A115" s="54">
        <f>COUNTIF($C$3:C115,"Да")</f>
        <v>1</v>
      </c>
      <c r="B115" s="53">
        <f t="shared" si="2"/>
        <v>45513</v>
      </c>
      <c r="C115" s="53" t="str">
        <f>IF(ISERROR(VLOOKUP(B115,Оп26_BYN→USD!$C$3:$C$28,1,0)),"Нет","Да")</f>
        <v>Нет</v>
      </c>
      <c r="D115" s="54">
        <f t="shared" si="3"/>
        <v>366</v>
      </c>
      <c r="E115" s="55">
        <f>('Все выпуски'!$F$4*'Все выпуски'!$F$8)*((VLOOKUP(IF(C115="Нет",VLOOKUP(A115,Оп26_BYN→USD!$A$2:$C$28,3,0),VLOOKUP((A115-1),Оп26_BYN→USD!$A$2:$C$28,3,0)),$B$2:$G$2382,5,0)-VLOOKUP(B115,$B$2:$G$2382,5,0))/365+(VLOOKUP(IF(C115="Нет",VLOOKUP(A115,Оп26_BYN→USD!$A$2:$C$28,3,0),VLOOKUP((A115-1),Оп26_BYN→USD!$A$2:$C$28,3,0)),$B$2:$G$2382,6,0)-VLOOKUP(B115,$B$2:$G$2382,6,0))/366)</f>
        <v>0.90355721732358185</v>
      </c>
      <c r="F115" s="54">
        <f>COUNTIF(D116:$D$2382,365)</f>
        <v>1757</v>
      </c>
      <c r="G115" s="54">
        <f>COUNTIF(D116:$D$2382,366)</f>
        <v>510</v>
      </c>
      <c r="H115" s="50"/>
    </row>
    <row r="116" spans="1:8" x14ac:dyDescent="0.25">
      <c r="A116" s="54">
        <f>COUNTIF($C$3:C116,"Да")</f>
        <v>1</v>
      </c>
      <c r="B116" s="53">
        <f t="shared" si="2"/>
        <v>45514</v>
      </c>
      <c r="C116" s="53" t="str">
        <f>IF(ISERROR(VLOOKUP(B116,Оп26_BYN→USD!$C$3:$C$28,1,0)),"Нет","Да")</f>
        <v>Нет</v>
      </c>
      <c r="D116" s="54">
        <f t="shared" si="3"/>
        <v>366</v>
      </c>
      <c r="E116" s="55">
        <f>('Все выпуски'!$F$4*'Все выпуски'!$F$8)*((VLOOKUP(IF(C116="Нет",VLOOKUP(A116,Оп26_BYN→USD!$A$2:$C$28,3,0),VLOOKUP((A116-1),Оп26_BYN→USD!$A$2:$C$28,3,0)),$B$2:$G$2382,5,0)-VLOOKUP(B116,$B$2:$G$2382,5,0))/365+(VLOOKUP(IF(C116="Нет",VLOOKUP(A116,Оп26_BYN→USD!$A$2:$C$28,3,0),VLOOKUP((A116-1),Оп26_BYN→USD!$A$2:$C$28,3,0)),$B$2:$G$2382,6,0)-VLOOKUP(B116,$B$2:$G$2382,6,0))/366)</f>
        <v>0.93270422433402</v>
      </c>
      <c r="F116" s="54">
        <f>COUNTIF(D117:$D$2382,365)</f>
        <v>1757</v>
      </c>
      <c r="G116" s="54">
        <f>COUNTIF(D117:$D$2382,366)</f>
        <v>509</v>
      </c>
      <c r="H116" s="50"/>
    </row>
    <row r="117" spans="1:8" x14ac:dyDescent="0.25">
      <c r="A117" s="54">
        <f>COUNTIF($C$3:C117,"Да")</f>
        <v>1</v>
      </c>
      <c r="B117" s="53">
        <f t="shared" si="2"/>
        <v>45515</v>
      </c>
      <c r="C117" s="53" t="str">
        <f>IF(ISERROR(VLOOKUP(B117,Оп26_BYN→USD!$C$3:$C$28,1,0)),"Нет","Да")</f>
        <v>Нет</v>
      </c>
      <c r="D117" s="54">
        <f t="shared" si="3"/>
        <v>366</v>
      </c>
      <c r="E117" s="55">
        <f>('Все выпуски'!$F$4*'Все выпуски'!$F$8)*((VLOOKUP(IF(C117="Нет",VLOOKUP(A117,Оп26_BYN→USD!$A$2:$C$28,3,0),VLOOKUP((A117-1),Оп26_BYN→USD!$A$2:$C$28,3,0)),$B$2:$G$2382,5,0)-VLOOKUP(B117,$B$2:$G$2382,5,0))/365+(VLOOKUP(IF(C117="Нет",VLOOKUP(A117,Оп26_BYN→USD!$A$2:$C$28,3,0),VLOOKUP((A117-1),Оп26_BYN→USD!$A$2:$C$28,3,0)),$B$2:$G$2382,6,0)-VLOOKUP(B117,$B$2:$G$2382,6,0))/366)</f>
        <v>0.96185123134445827</v>
      </c>
      <c r="F117" s="54">
        <f>COUNTIF(D118:$D$2382,365)</f>
        <v>1757</v>
      </c>
      <c r="G117" s="54">
        <f>COUNTIF(D118:$D$2382,366)</f>
        <v>508</v>
      </c>
      <c r="H117" s="50"/>
    </row>
    <row r="118" spans="1:8" x14ac:dyDescent="0.25">
      <c r="A118" s="54">
        <f>COUNTIF($C$3:C118,"Да")</f>
        <v>1</v>
      </c>
      <c r="B118" s="53">
        <f t="shared" si="2"/>
        <v>45516</v>
      </c>
      <c r="C118" s="53" t="str">
        <f>IF(ISERROR(VLOOKUP(B118,Оп26_BYN→USD!$C$3:$C$28,1,0)),"Нет","Да")</f>
        <v>Нет</v>
      </c>
      <c r="D118" s="54">
        <f t="shared" si="3"/>
        <v>366</v>
      </c>
      <c r="E118" s="55">
        <f>('Все выпуски'!$F$4*'Все выпуски'!$F$8)*((VLOOKUP(IF(C118="Нет",VLOOKUP(A118,Оп26_BYN→USD!$A$2:$C$28,3,0),VLOOKUP((A118-1),Оп26_BYN→USD!$A$2:$C$28,3,0)),$B$2:$G$2382,5,0)-VLOOKUP(B118,$B$2:$G$2382,5,0))/365+(VLOOKUP(IF(C118="Нет",VLOOKUP(A118,Оп26_BYN→USD!$A$2:$C$28,3,0),VLOOKUP((A118-1),Оп26_BYN→USD!$A$2:$C$28,3,0)),$B$2:$G$2382,6,0)-VLOOKUP(B118,$B$2:$G$2382,6,0))/366)</f>
        <v>0.99099823835489642</v>
      </c>
      <c r="F118" s="54">
        <f>COUNTIF(D119:$D$2382,365)</f>
        <v>1757</v>
      </c>
      <c r="G118" s="54">
        <f>COUNTIF(D119:$D$2382,366)</f>
        <v>507</v>
      </c>
      <c r="H118" s="50"/>
    </row>
    <row r="119" spans="1:8" x14ac:dyDescent="0.25">
      <c r="A119" s="54">
        <f>COUNTIF($C$3:C119,"Да")</f>
        <v>1</v>
      </c>
      <c r="B119" s="53">
        <f t="shared" si="2"/>
        <v>45517</v>
      </c>
      <c r="C119" s="53" t="str">
        <f>IF(ISERROR(VLOOKUP(B119,Оп26_BYN→USD!$C$3:$C$28,1,0)),"Нет","Да")</f>
        <v>Нет</v>
      </c>
      <c r="D119" s="54">
        <f t="shared" si="3"/>
        <v>366</v>
      </c>
      <c r="E119" s="55">
        <f>('Все выпуски'!$F$4*'Все выпуски'!$F$8)*((VLOOKUP(IF(C119="Нет",VLOOKUP(A119,Оп26_BYN→USD!$A$2:$C$28,3,0),VLOOKUP((A119-1),Оп26_BYN→USD!$A$2:$C$28,3,0)),$B$2:$G$2382,5,0)-VLOOKUP(B119,$B$2:$G$2382,5,0))/365+(VLOOKUP(IF(C119="Нет",VLOOKUP(A119,Оп26_BYN→USD!$A$2:$C$28,3,0),VLOOKUP((A119-1),Оп26_BYN→USD!$A$2:$C$28,3,0)),$B$2:$G$2382,6,0)-VLOOKUP(B119,$B$2:$G$2382,6,0))/366)</f>
        <v>1.0201452453653344</v>
      </c>
      <c r="F119" s="54">
        <f>COUNTIF(D120:$D$2382,365)</f>
        <v>1757</v>
      </c>
      <c r="G119" s="54">
        <f>COUNTIF(D120:$D$2382,366)</f>
        <v>506</v>
      </c>
      <c r="H119" s="50"/>
    </row>
    <row r="120" spans="1:8" x14ac:dyDescent="0.25">
      <c r="A120" s="54">
        <f>COUNTIF($C$3:C120,"Да")</f>
        <v>1</v>
      </c>
      <c r="B120" s="53">
        <f t="shared" si="2"/>
        <v>45518</v>
      </c>
      <c r="C120" s="53" t="str">
        <f>IF(ISERROR(VLOOKUP(B120,Оп26_BYN→USD!$C$3:$C$28,1,0)),"Нет","Да")</f>
        <v>Нет</v>
      </c>
      <c r="D120" s="54">
        <f t="shared" si="3"/>
        <v>366</v>
      </c>
      <c r="E120" s="55">
        <f>('Все выпуски'!$F$4*'Все выпуски'!$F$8)*((VLOOKUP(IF(C120="Нет",VLOOKUP(A120,Оп26_BYN→USD!$A$2:$C$28,3,0),VLOOKUP((A120-1),Оп26_BYN→USD!$A$2:$C$28,3,0)),$B$2:$G$2382,5,0)-VLOOKUP(B120,$B$2:$G$2382,5,0))/365+(VLOOKUP(IF(C120="Нет",VLOOKUP(A120,Оп26_BYN→USD!$A$2:$C$28,3,0),VLOOKUP((A120-1),Оп26_BYN→USD!$A$2:$C$28,3,0)),$B$2:$G$2382,6,0)-VLOOKUP(B120,$B$2:$G$2382,6,0))/366)</f>
        <v>1.0492922523757726</v>
      </c>
      <c r="F120" s="54">
        <f>COUNTIF(D121:$D$2382,365)</f>
        <v>1757</v>
      </c>
      <c r="G120" s="54">
        <f>COUNTIF(D121:$D$2382,366)</f>
        <v>505</v>
      </c>
      <c r="H120" s="50"/>
    </row>
    <row r="121" spans="1:8" x14ac:dyDescent="0.25">
      <c r="A121" s="54">
        <f>COUNTIF($C$3:C121,"Да")</f>
        <v>1</v>
      </c>
      <c r="B121" s="53">
        <f t="shared" si="2"/>
        <v>45519</v>
      </c>
      <c r="C121" s="53" t="str">
        <f>IF(ISERROR(VLOOKUP(B121,Оп26_BYN→USD!$C$3:$C$28,1,0)),"Нет","Да")</f>
        <v>Нет</v>
      </c>
      <c r="D121" s="54">
        <f t="shared" si="3"/>
        <v>366</v>
      </c>
      <c r="E121" s="55">
        <f>('Все выпуски'!$F$4*'Все выпуски'!$F$8)*((VLOOKUP(IF(C121="Нет",VLOOKUP(A121,Оп26_BYN→USD!$A$2:$C$28,3,0),VLOOKUP((A121-1),Оп26_BYN→USD!$A$2:$C$28,3,0)),$B$2:$G$2382,5,0)-VLOOKUP(B121,$B$2:$G$2382,5,0))/365+(VLOOKUP(IF(C121="Нет",VLOOKUP(A121,Оп26_BYN→USD!$A$2:$C$28,3,0),VLOOKUP((A121-1),Оп26_BYN→USD!$A$2:$C$28,3,0)),$B$2:$G$2382,6,0)-VLOOKUP(B121,$B$2:$G$2382,6,0))/366)</f>
        <v>1.0784392593862107</v>
      </c>
      <c r="F121" s="54">
        <f>COUNTIF(D122:$D$2382,365)</f>
        <v>1757</v>
      </c>
      <c r="G121" s="54">
        <f>COUNTIF(D122:$D$2382,366)</f>
        <v>504</v>
      </c>
      <c r="H121" s="50"/>
    </row>
    <row r="122" spans="1:8" x14ac:dyDescent="0.25">
      <c r="A122" s="54">
        <f>COUNTIF($C$3:C122,"Да")</f>
        <v>1</v>
      </c>
      <c r="B122" s="53">
        <f t="shared" si="2"/>
        <v>45520</v>
      </c>
      <c r="C122" s="53" t="str">
        <f>IF(ISERROR(VLOOKUP(B122,Оп26_BYN→USD!$C$3:$C$28,1,0)),"Нет","Да")</f>
        <v>Нет</v>
      </c>
      <c r="D122" s="54">
        <f t="shared" si="3"/>
        <v>366</v>
      </c>
      <c r="E122" s="55">
        <f>('Все выпуски'!$F$4*'Все выпуски'!$F$8)*((VLOOKUP(IF(C122="Нет",VLOOKUP(A122,Оп26_BYN→USD!$A$2:$C$28,3,0),VLOOKUP((A122-1),Оп26_BYN→USD!$A$2:$C$28,3,0)),$B$2:$G$2382,5,0)-VLOOKUP(B122,$B$2:$G$2382,5,0))/365+(VLOOKUP(IF(C122="Нет",VLOOKUP(A122,Оп26_BYN→USD!$A$2:$C$28,3,0),VLOOKUP((A122-1),Оп26_BYN→USD!$A$2:$C$28,3,0)),$B$2:$G$2382,6,0)-VLOOKUP(B122,$B$2:$G$2382,6,0))/366)</f>
        <v>1.1075862663966489</v>
      </c>
      <c r="F122" s="54">
        <f>COUNTIF(D123:$D$2382,365)</f>
        <v>1757</v>
      </c>
      <c r="G122" s="54">
        <f>COUNTIF(D123:$D$2382,366)</f>
        <v>503</v>
      </c>
      <c r="H122" s="50"/>
    </row>
    <row r="123" spans="1:8" x14ac:dyDescent="0.25">
      <c r="A123" s="54">
        <f>COUNTIF($C$3:C123,"Да")</f>
        <v>1</v>
      </c>
      <c r="B123" s="53">
        <f t="shared" si="2"/>
        <v>45521</v>
      </c>
      <c r="C123" s="53" t="str">
        <f>IF(ISERROR(VLOOKUP(B123,Оп26_BYN→USD!$C$3:$C$28,1,0)),"Нет","Да")</f>
        <v>Нет</v>
      </c>
      <c r="D123" s="54">
        <f t="shared" si="3"/>
        <v>366</v>
      </c>
      <c r="E123" s="55">
        <f>('Все выпуски'!$F$4*'Все выпуски'!$F$8)*((VLOOKUP(IF(C123="Нет",VLOOKUP(A123,Оп26_BYN→USD!$A$2:$C$28,3,0),VLOOKUP((A123-1),Оп26_BYN→USD!$A$2:$C$28,3,0)),$B$2:$G$2382,5,0)-VLOOKUP(B123,$B$2:$G$2382,5,0))/365+(VLOOKUP(IF(C123="Нет",VLOOKUP(A123,Оп26_BYN→USD!$A$2:$C$28,3,0),VLOOKUP((A123-1),Оп26_BYN→USD!$A$2:$C$28,3,0)),$B$2:$G$2382,6,0)-VLOOKUP(B123,$B$2:$G$2382,6,0))/366)</f>
        <v>1.136733273407087</v>
      </c>
      <c r="F123" s="54">
        <f>COUNTIF(D124:$D$2382,365)</f>
        <v>1757</v>
      </c>
      <c r="G123" s="54">
        <f>COUNTIF(D124:$D$2382,366)</f>
        <v>502</v>
      </c>
      <c r="H123" s="50"/>
    </row>
    <row r="124" spans="1:8" x14ac:dyDescent="0.25">
      <c r="A124" s="54">
        <f>COUNTIF($C$3:C124,"Да")</f>
        <v>1</v>
      </c>
      <c r="B124" s="53">
        <f t="shared" si="2"/>
        <v>45522</v>
      </c>
      <c r="C124" s="53" t="str">
        <f>IF(ISERROR(VLOOKUP(B124,Оп26_BYN→USD!$C$3:$C$28,1,0)),"Нет","Да")</f>
        <v>Нет</v>
      </c>
      <c r="D124" s="54">
        <f t="shared" si="3"/>
        <v>366</v>
      </c>
      <c r="E124" s="55">
        <f>('Все выпуски'!$F$4*'Все выпуски'!$F$8)*((VLOOKUP(IF(C124="Нет",VLOOKUP(A124,Оп26_BYN→USD!$A$2:$C$28,3,0),VLOOKUP((A124-1),Оп26_BYN→USD!$A$2:$C$28,3,0)),$B$2:$G$2382,5,0)-VLOOKUP(B124,$B$2:$G$2382,5,0))/365+(VLOOKUP(IF(C124="Нет",VLOOKUP(A124,Оп26_BYN→USD!$A$2:$C$28,3,0),VLOOKUP((A124-1),Оп26_BYN→USD!$A$2:$C$28,3,0)),$B$2:$G$2382,6,0)-VLOOKUP(B124,$B$2:$G$2382,6,0))/366)</f>
        <v>1.165880280417525</v>
      </c>
      <c r="F124" s="54">
        <f>COUNTIF(D125:$D$2382,365)</f>
        <v>1757</v>
      </c>
      <c r="G124" s="54">
        <f>COUNTIF(D125:$D$2382,366)</f>
        <v>501</v>
      </c>
      <c r="H124" s="50"/>
    </row>
    <row r="125" spans="1:8" x14ac:dyDescent="0.25">
      <c r="A125" s="54">
        <f>COUNTIF($C$3:C125,"Да")</f>
        <v>1</v>
      </c>
      <c r="B125" s="53">
        <f t="shared" si="2"/>
        <v>45523</v>
      </c>
      <c r="C125" s="53" t="str">
        <f>IF(ISERROR(VLOOKUP(B125,Оп26_BYN→USD!$C$3:$C$28,1,0)),"Нет","Да")</f>
        <v>Нет</v>
      </c>
      <c r="D125" s="54">
        <f t="shared" si="3"/>
        <v>366</v>
      </c>
      <c r="E125" s="55">
        <f>('Все выпуски'!$F$4*'Все выпуски'!$F$8)*((VLOOKUP(IF(C125="Нет",VLOOKUP(A125,Оп26_BYN→USD!$A$2:$C$28,3,0),VLOOKUP((A125-1),Оп26_BYN→USD!$A$2:$C$28,3,0)),$B$2:$G$2382,5,0)-VLOOKUP(B125,$B$2:$G$2382,5,0))/365+(VLOOKUP(IF(C125="Нет",VLOOKUP(A125,Оп26_BYN→USD!$A$2:$C$28,3,0),VLOOKUP((A125-1),Оп26_BYN→USD!$A$2:$C$28,3,0)),$B$2:$G$2382,6,0)-VLOOKUP(B125,$B$2:$G$2382,6,0))/366)</f>
        <v>1.1950272874279633</v>
      </c>
      <c r="F125" s="54">
        <f>COUNTIF(D126:$D$2382,365)</f>
        <v>1757</v>
      </c>
      <c r="G125" s="54">
        <f>COUNTIF(D126:$D$2382,366)</f>
        <v>500</v>
      </c>
      <c r="H125" s="50"/>
    </row>
    <row r="126" spans="1:8" x14ac:dyDescent="0.25">
      <c r="A126" s="54">
        <f>COUNTIF($C$3:C126,"Да")</f>
        <v>1</v>
      </c>
      <c r="B126" s="53">
        <f t="shared" si="2"/>
        <v>45524</v>
      </c>
      <c r="C126" s="53" t="str">
        <f>IF(ISERROR(VLOOKUP(B126,Оп26_BYN→USD!$C$3:$C$28,1,0)),"Нет","Да")</f>
        <v>Нет</v>
      </c>
      <c r="D126" s="54">
        <f t="shared" si="3"/>
        <v>366</v>
      </c>
      <c r="E126" s="55">
        <f>('Все выпуски'!$F$4*'Все выпуски'!$F$8)*((VLOOKUP(IF(C126="Нет",VLOOKUP(A126,Оп26_BYN→USD!$A$2:$C$28,3,0),VLOOKUP((A126-1),Оп26_BYN→USD!$A$2:$C$28,3,0)),$B$2:$G$2382,5,0)-VLOOKUP(B126,$B$2:$G$2382,5,0))/365+(VLOOKUP(IF(C126="Нет",VLOOKUP(A126,Оп26_BYN→USD!$A$2:$C$28,3,0),VLOOKUP((A126-1),Оп26_BYN→USD!$A$2:$C$28,3,0)),$B$2:$G$2382,6,0)-VLOOKUP(B126,$B$2:$G$2382,6,0))/366)</f>
        <v>1.2241742944384013</v>
      </c>
      <c r="F126" s="54">
        <f>COUNTIF(D127:$D$2382,365)</f>
        <v>1757</v>
      </c>
      <c r="G126" s="54">
        <f>COUNTIF(D127:$D$2382,366)</f>
        <v>499</v>
      </c>
      <c r="H126" s="50"/>
    </row>
    <row r="127" spans="1:8" x14ac:dyDescent="0.25">
      <c r="A127" s="54">
        <f>COUNTIF($C$3:C127,"Да")</f>
        <v>1</v>
      </c>
      <c r="B127" s="53">
        <f t="shared" si="2"/>
        <v>45525</v>
      </c>
      <c r="C127" s="53" t="str">
        <f>IF(ISERROR(VLOOKUP(B127,Оп26_BYN→USD!$C$3:$C$28,1,0)),"Нет","Да")</f>
        <v>Нет</v>
      </c>
      <c r="D127" s="54">
        <f t="shared" si="3"/>
        <v>366</v>
      </c>
      <c r="E127" s="55">
        <f>('Все выпуски'!$F$4*'Все выпуски'!$F$8)*((VLOOKUP(IF(C127="Нет",VLOOKUP(A127,Оп26_BYN→USD!$A$2:$C$28,3,0),VLOOKUP((A127-1),Оп26_BYN→USD!$A$2:$C$28,3,0)),$B$2:$G$2382,5,0)-VLOOKUP(B127,$B$2:$G$2382,5,0))/365+(VLOOKUP(IF(C127="Нет",VLOOKUP(A127,Оп26_BYN→USD!$A$2:$C$28,3,0),VLOOKUP((A127-1),Оп26_BYN→USD!$A$2:$C$28,3,0)),$B$2:$G$2382,6,0)-VLOOKUP(B127,$B$2:$G$2382,6,0))/366)</f>
        <v>1.2533213014488396</v>
      </c>
      <c r="F127" s="54">
        <f>COUNTIF(D128:$D$2382,365)</f>
        <v>1757</v>
      </c>
      <c r="G127" s="54">
        <f>COUNTIF(D128:$D$2382,366)</f>
        <v>498</v>
      </c>
      <c r="H127" s="50"/>
    </row>
    <row r="128" spans="1:8" x14ac:dyDescent="0.25">
      <c r="A128" s="54">
        <f>COUNTIF($C$3:C128,"Да")</f>
        <v>1</v>
      </c>
      <c r="B128" s="53">
        <f t="shared" si="2"/>
        <v>45526</v>
      </c>
      <c r="C128" s="53" t="str">
        <f>IF(ISERROR(VLOOKUP(B128,Оп26_BYN→USD!$C$3:$C$28,1,0)),"Нет","Да")</f>
        <v>Нет</v>
      </c>
      <c r="D128" s="54">
        <f t="shared" si="3"/>
        <v>366</v>
      </c>
      <c r="E128" s="55">
        <f>('Все выпуски'!$F$4*'Все выпуски'!$F$8)*((VLOOKUP(IF(C128="Нет",VLOOKUP(A128,Оп26_BYN→USD!$A$2:$C$28,3,0),VLOOKUP((A128-1),Оп26_BYN→USD!$A$2:$C$28,3,0)),$B$2:$G$2382,5,0)-VLOOKUP(B128,$B$2:$G$2382,5,0))/365+(VLOOKUP(IF(C128="Нет",VLOOKUP(A128,Оп26_BYN→USD!$A$2:$C$28,3,0),VLOOKUP((A128-1),Оп26_BYN→USD!$A$2:$C$28,3,0)),$B$2:$G$2382,6,0)-VLOOKUP(B128,$B$2:$G$2382,6,0))/366)</f>
        <v>1.2824683084592776</v>
      </c>
      <c r="F128" s="54">
        <f>COUNTIF(D129:$D$2382,365)</f>
        <v>1757</v>
      </c>
      <c r="G128" s="54">
        <f>COUNTIF(D129:$D$2382,366)</f>
        <v>497</v>
      </c>
      <c r="H128" s="50"/>
    </row>
    <row r="129" spans="1:8" x14ac:dyDescent="0.25">
      <c r="A129" s="54">
        <f>COUNTIF($C$3:C129,"Да")</f>
        <v>1</v>
      </c>
      <c r="B129" s="53">
        <f t="shared" si="2"/>
        <v>45527</v>
      </c>
      <c r="C129" s="53" t="str">
        <f>IF(ISERROR(VLOOKUP(B129,Оп26_BYN→USD!$C$3:$C$28,1,0)),"Нет","Да")</f>
        <v>Нет</v>
      </c>
      <c r="D129" s="54">
        <f t="shared" si="3"/>
        <v>366</v>
      </c>
      <c r="E129" s="55">
        <f>('Все выпуски'!$F$4*'Все выпуски'!$F$8)*((VLOOKUP(IF(C129="Нет",VLOOKUP(A129,Оп26_BYN→USD!$A$2:$C$28,3,0),VLOOKUP((A129-1),Оп26_BYN→USD!$A$2:$C$28,3,0)),$B$2:$G$2382,5,0)-VLOOKUP(B129,$B$2:$G$2382,5,0))/365+(VLOOKUP(IF(C129="Нет",VLOOKUP(A129,Оп26_BYN→USD!$A$2:$C$28,3,0),VLOOKUP((A129-1),Оп26_BYN→USD!$A$2:$C$28,3,0)),$B$2:$G$2382,6,0)-VLOOKUP(B129,$B$2:$G$2382,6,0))/366)</f>
        <v>1.3116153154697157</v>
      </c>
      <c r="F129" s="54">
        <f>COUNTIF(D130:$D$2382,365)</f>
        <v>1757</v>
      </c>
      <c r="G129" s="54">
        <f>COUNTIF(D130:$D$2382,366)</f>
        <v>496</v>
      </c>
      <c r="H129" s="50"/>
    </row>
    <row r="130" spans="1:8" x14ac:dyDescent="0.25">
      <c r="A130" s="54">
        <f>COUNTIF($C$3:C130,"Да")</f>
        <v>1</v>
      </c>
      <c r="B130" s="53">
        <f t="shared" si="2"/>
        <v>45528</v>
      </c>
      <c r="C130" s="53" t="str">
        <f>IF(ISERROR(VLOOKUP(B130,Оп26_BYN→USD!$C$3:$C$28,1,0)),"Нет","Да")</f>
        <v>Нет</v>
      </c>
      <c r="D130" s="54">
        <f t="shared" si="3"/>
        <v>366</v>
      </c>
      <c r="E130" s="55">
        <f>('Все выпуски'!$F$4*'Все выпуски'!$F$8)*((VLOOKUP(IF(C130="Нет",VLOOKUP(A130,Оп26_BYN→USD!$A$2:$C$28,3,0),VLOOKUP((A130-1),Оп26_BYN→USD!$A$2:$C$28,3,0)),$B$2:$G$2382,5,0)-VLOOKUP(B130,$B$2:$G$2382,5,0))/365+(VLOOKUP(IF(C130="Нет",VLOOKUP(A130,Оп26_BYN→USD!$A$2:$C$28,3,0),VLOOKUP((A130-1),Оп26_BYN→USD!$A$2:$C$28,3,0)),$B$2:$G$2382,6,0)-VLOOKUP(B130,$B$2:$G$2382,6,0))/366)</f>
        <v>1.3407623224801539</v>
      </c>
      <c r="F130" s="54">
        <f>COUNTIF(D131:$D$2382,365)</f>
        <v>1757</v>
      </c>
      <c r="G130" s="54">
        <f>COUNTIF(D131:$D$2382,366)</f>
        <v>495</v>
      </c>
      <c r="H130" s="50"/>
    </row>
    <row r="131" spans="1:8" x14ac:dyDescent="0.25">
      <c r="A131" s="54">
        <f>COUNTIF($C$3:C131,"Да")</f>
        <v>1</v>
      </c>
      <c r="B131" s="53">
        <f t="shared" si="2"/>
        <v>45529</v>
      </c>
      <c r="C131" s="53" t="str">
        <f>IF(ISERROR(VLOOKUP(B131,Оп26_BYN→USD!$C$3:$C$28,1,0)),"Нет","Да")</f>
        <v>Нет</v>
      </c>
      <c r="D131" s="54">
        <f t="shared" si="3"/>
        <v>366</v>
      </c>
      <c r="E131" s="55">
        <f>('Все выпуски'!$F$4*'Все выпуски'!$F$8)*((VLOOKUP(IF(C131="Нет",VLOOKUP(A131,Оп26_BYN→USD!$A$2:$C$28,3,0),VLOOKUP((A131-1),Оп26_BYN→USD!$A$2:$C$28,3,0)),$B$2:$G$2382,5,0)-VLOOKUP(B131,$B$2:$G$2382,5,0))/365+(VLOOKUP(IF(C131="Нет",VLOOKUP(A131,Оп26_BYN→USD!$A$2:$C$28,3,0),VLOOKUP((A131-1),Оп26_BYN→USD!$A$2:$C$28,3,0)),$B$2:$G$2382,6,0)-VLOOKUP(B131,$B$2:$G$2382,6,0))/366)</f>
        <v>1.369909329490592</v>
      </c>
      <c r="F131" s="54">
        <f>COUNTIF(D132:$D$2382,365)</f>
        <v>1757</v>
      </c>
      <c r="G131" s="54">
        <f>COUNTIF(D132:$D$2382,366)</f>
        <v>494</v>
      </c>
      <c r="H131" s="50"/>
    </row>
    <row r="132" spans="1:8" x14ac:dyDescent="0.25">
      <c r="A132" s="54">
        <f>COUNTIF($C$3:C132,"Да")</f>
        <v>1</v>
      </c>
      <c r="B132" s="53">
        <f t="shared" ref="B132:B195" si="4">B131+1</f>
        <v>45530</v>
      </c>
      <c r="C132" s="53" t="str">
        <f>IF(ISERROR(VLOOKUP(B132,Оп26_BYN→USD!$C$3:$C$28,1,0)),"Нет","Да")</f>
        <v>Нет</v>
      </c>
      <c r="D132" s="54">
        <f t="shared" ref="D132:D195" si="5">IF(MOD(YEAR(B132),4)=0,366,365)</f>
        <v>366</v>
      </c>
      <c r="E132" s="55">
        <f>('Все выпуски'!$F$4*'Все выпуски'!$F$8)*((VLOOKUP(IF(C132="Нет",VLOOKUP(A132,Оп26_BYN→USD!$A$2:$C$28,3,0),VLOOKUP((A132-1),Оп26_BYN→USD!$A$2:$C$28,3,0)),$B$2:$G$2382,5,0)-VLOOKUP(B132,$B$2:$G$2382,5,0))/365+(VLOOKUP(IF(C132="Нет",VLOOKUP(A132,Оп26_BYN→USD!$A$2:$C$28,3,0),VLOOKUP((A132-1),Оп26_BYN→USD!$A$2:$C$28,3,0)),$B$2:$G$2382,6,0)-VLOOKUP(B132,$B$2:$G$2382,6,0))/366)</f>
        <v>1.3990563365010302</v>
      </c>
      <c r="F132" s="54">
        <f>COUNTIF(D133:$D$2382,365)</f>
        <v>1757</v>
      </c>
      <c r="G132" s="54">
        <f>COUNTIF(D133:$D$2382,366)</f>
        <v>493</v>
      </c>
      <c r="H132" s="50"/>
    </row>
    <row r="133" spans="1:8" x14ac:dyDescent="0.25">
      <c r="A133" s="54">
        <f>COUNTIF($C$3:C133,"Да")</f>
        <v>1</v>
      </c>
      <c r="B133" s="53">
        <f t="shared" si="4"/>
        <v>45531</v>
      </c>
      <c r="C133" s="53" t="str">
        <f>IF(ISERROR(VLOOKUP(B133,Оп26_BYN→USD!$C$3:$C$28,1,0)),"Нет","Да")</f>
        <v>Нет</v>
      </c>
      <c r="D133" s="54">
        <f t="shared" si="5"/>
        <v>366</v>
      </c>
      <c r="E133" s="55">
        <f>('Все выпуски'!$F$4*'Все выпуски'!$F$8)*((VLOOKUP(IF(C133="Нет",VLOOKUP(A133,Оп26_BYN→USD!$A$2:$C$28,3,0),VLOOKUP((A133-1),Оп26_BYN→USD!$A$2:$C$28,3,0)),$B$2:$G$2382,5,0)-VLOOKUP(B133,$B$2:$G$2382,5,0))/365+(VLOOKUP(IF(C133="Нет",VLOOKUP(A133,Оп26_BYN→USD!$A$2:$C$28,3,0),VLOOKUP((A133-1),Оп26_BYN→USD!$A$2:$C$28,3,0)),$B$2:$G$2382,6,0)-VLOOKUP(B133,$B$2:$G$2382,6,0))/366)</f>
        <v>1.4282033435114683</v>
      </c>
      <c r="F133" s="54">
        <f>COUNTIF(D134:$D$2382,365)</f>
        <v>1757</v>
      </c>
      <c r="G133" s="54">
        <f>COUNTIF(D134:$D$2382,366)</f>
        <v>492</v>
      </c>
      <c r="H133" s="50"/>
    </row>
    <row r="134" spans="1:8" x14ac:dyDescent="0.25">
      <c r="A134" s="54">
        <f>COUNTIF($C$3:C134,"Да")</f>
        <v>1</v>
      </c>
      <c r="B134" s="53">
        <f t="shared" si="4"/>
        <v>45532</v>
      </c>
      <c r="C134" s="53" t="str">
        <f>IF(ISERROR(VLOOKUP(B134,Оп26_BYN→USD!$C$3:$C$28,1,0)),"Нет","Да")</f>
        <v>Нет</v>
      </c>
      <c r="D134" s="54">
        <f t="shared" si="5"/>
        <v>366</v>
      </c>
      <c r="E134" s="55">
        <f>('Все выпуски'!$F$4*'Все выпуски'!$F$8)*((VLOOKUP(IF(C134="Нет",VLOOKUP(A134,Оп26_BYN→USD!$A$2:$C$28,3,0),VLOOKUP((A134-1),Оп26_BYN→USD!$A$2:$C$28,3,0)),$B$2:$G$2382,5,0)-VLOOKUP(B134,$B$2:$G$2382,5,0))/365+(VLOOKUP(IF(C134="Нет",VLOOKUP(A134,Оп26_BYN→USD!$A$2:$C$28,3,0),VLOOKUP((A134-1),Оп26_BYN→USD!$A$2:$C$28,3,0)),$B$2:$G$2382,6,0)-VLOOKUP(B134,$B$2:$G$2382,6,0))/366)</f>
        <v>1.4573503505219065</v>
      </c>
      <c r="F134" s="54">
        <f>COUNTIF(D135:$D$2382,365)</f>
        <v>1757</v>
      </c>
      <c r="G134" s="54">
        <f>COUNTIF(D135:$D$2382,366)</f>
        <v>491</v>
      </c>
      <c r="H134" s="50"/>
    </row>
    <row r="135" spans="1:8" x14ac:dyDescent="0.25">
      <c r="A135" s="54">
        <f>COUNTIF($C$3:C135,"Да")</f>
        <v>1</v>
      </c>
      <c r="B135" s="53">
        <f t="shared" si="4"/>
        <v>45533</v>
      </c>
      <c r="C135" s="53" t="str">
        <f>IF(ISERROR(VLOOKUP(B135,Оп26_BYN→USD!$C$3:$C$28,1,0)),"Нет","Да")</f>
        <v>Нет</v>
      </c>
      <c r="D135" s="54">
        <f t="shared" si="5"/>
        <v>366</v>
      </c>
      <c r="E135" s="55">
        <f>('Все выпуски'!$F$4*'Все выпуски'!$F$8)*((VLOOKUP(IF(C135="Нет",VLOOKUP(A135,Оп26_BYN→USD!$A$2:$C$28,3,0),VLOOKUP((A135-1),Оп26_BYN→USD!$A$2:$C$28,3,0)),$B$2:$G$2382,5,0)-VLOOKUP(B135,$B$2:$G$2382,5,0))/365+(VLOOKUP(IF(C135="Нет",VLOOKUP(A135,Оп26_BYN→USD!$A$2:$C$28,3,0),VLOOKUP((A135-1),Оп26_BYN→USD!$A$2:$C$28,3,0)),$B$2:$G$2382,6,0)-VLOOKUP(B135,$B$2:$G$2382,6,0))/366)</f>
        <v>1.4864973575323444</v>
      </c>
      <c r="F135" s="54">
        <f>COUNTIF(D136:$D$2382,365)</f>
        <v>1757</v>
      </c>
      <c r="G135" s="54">
        <f>COUNTIF(D136:$D$2382,366)</f>
        <v>490</v>
      </c>
      <c r="H135" s="50"/>
    </row>
    <row r="136" spans="1:8" x14ac:dyDescent="0.25">
      <c r="A136" s="54">
        <f>COUNTIF($C$3:C136,"Да")</f>
        <v>1</v>
      </c>
      <c r="B136" s="53">
        <f t="shared" si="4"/>
        <v>45534</v>
      </c>
      <c r="C136" s="53" t="str">
        <f>IF(ISERROR(VLOOKUP(B136,Оп26_BYN→USD!$C$3:$C$28,1,0)),"Нет","Да")</f>
        <v>Нет</v>
      </c>
      <c r="D136" s="54">
        <f t="shared" si="5"/>
        <v>366</v>
      </c>
      <c r="E136" s="55">
        <f>('Все выпуски'!$F$4*'Все выпуски'!$F$8)*((VLOOKUP(IF(C136="Нет",VLOOKUP(A136,Оп26_BYN→USD!$A$2:$C$28,3,0),VLOOKUP((A136-1),Оп26_BYN→USD!$A$2:$C$28,3,0)),$B$2:$G$2382,5,0)-VLOOKUP(B136,$B$2:$G$2382,5,0))/365+(VLOOKUP(IF(C136="Нет",VLOOKUP(A136,Оп26_BYN→USD!$A$2:$C$28,3,0),VLOOKUP((A136-1),Оп26_BYN→USD!$A$2:$C$28,3,0)),$B$2:$G$2382,6,0)-VLOOKUP(B136,$B$2:$G$2382,6,0))/366)</f>
        <v>1.5156443645427824</v>
      </c>
      <c r="F136" s="54">
        <f>COUNTIF(D137:$D$2382,365)</f>
        <v>1757</v>
      </c>
      <c r="G136" s="54">
        <f>COUNTIF(D137:$D$2382,366)</f>
        <v>489</v>
      </c>
      <c r="H136" s="50"/>
    </row>
    <row r="137" spans="1:8" x14ac:dyDescent="0.25">
      <c r="A137" s="54">
        <f>COUNTIF($C$3:C137,"Да")</f>
        <v>1</v>
      </c>
      <c r="B137" s="53">
        <f t="shared" si="4"/>
        <v>45535</v>
      </c>
      <c r="C137" s="53" t="str">
        <f>IF(ISERROR(VLOOKUP(B137,Оп26_BYN→USD!$C$3:$C$28,1,0)),"Нет","Да")</f>
        <v>Нет</v>
      </c>
      <c r="D137" s="54">
        <f t="shared" si="5"/>
        <v>366</v>
      </c>
      <c r="E137" s="55">
        <f>('Все выпуски'!$F$4*'Все выпуски'!$F$8)*((VLOOKUP(IF(C137="Нет",VLOOKUP(A137,Оп26_BYN→USD!$A$2:$C$28,3,0),VLOOKUP((A137-1),Оп26_BYN→USD!$A$2:$C$28,3,0)),$B$2:$G$2382,5,0)-VLOOKUP(B137,$B$2:$G$2382,5,0))/365+(VLOOKUP(IF(C137="Нет",VLOOKUP(A137,Оп26_BYN→USD!$A$2:$C$28,3,0),VLOOKUP((A137-1),Оп26_BYN→USD!$A$2:$C$28,3,0)),$B$2:$G$2382,6,0)-VLOOKUP(B137,$B$2:$G$2382,6,0))/366)</f>
        <v>1.5447913715532207</v>
      </c>
      <c r="F137" s="54">
        <f>COUNTIF(D138:$D$2382,365)</f>
        <v>1757</v>
      </c>
      <c r="G137" s="54">
        <f>COUNTIF(D138:$D$2382,366)</f>
        <v>488</v>
      </c>
      <c r="H137" s="50"/>
    </row>
    <row r="138" spans="1:8" x14ac:dyDescent="0.25">
      <c r="A138" s="54">
        <f>COUNTIF($C$3:C138,"Да")</f>
        <v>1</v>
      </c>
      <c r="B138" s="53">
        <f t="shared" si="4"/>
        <v>45536</v>
      </c>
      <c r="C138" s="53" t="str">
        <f>IF(ISERROR(VLOOKUP(B138,Оп26_BYN→USD!$C$3:$C$28,1,0)),"Нет","Да")</f>
        <v>Нет</v>
      </c>
      <c r="D138" s="54">
        <f t="shared" si="5"/>
        <v>366</v>
      </c>
      <c r="E138" s="55">
        <f>('Все выпуски'!$F$4*'Все выпуски'!$F$8)*((VLOOKUP(IF(C138="Нет",VLOOKUP(A138,Оп26_BYN→USD!$A$2:$C$28,3,0),VLOOKUP((A138-1),Оп26_BYN→USD!$A$2:$C$28,3,0)),$B$2:$G$2382,5,0)-VLOOKUP(B138,$B$2:$G$2382,5,0))/365+(VLOOKUP(IF(C138="Нет",VLOOKUP(A138,Оп26_BYN→USD!$A$2:$C$28,3,0),VLOOKUP((A138-1),Оп26_BYN→USD!$A$2:$C$28,3,0)),$B$2:$G$2382,6,0)-VLOOKUP(B138,$B$2:$G$2382,6,0))/366)</f>
        <v>1.5739383785636589</v>
      </c>
      <c r="F138" s="54">
        <f>COUNTIF(D139:$D$2382,365)</f>
        <v>1757</v>
      </c>
      <c r="G138" s="54">
        <f>COUNTIF(D139:$D$2382,366)</f>
        <v>487</v>
      </c>
      <c r="H138" s="50"/>
    </row>
    <row r="139" spans="1:8" x14ac:dyDescent="0.25">
      <c r="A139" s="54">
        <f>COUNTIF($C$3:C139,"Да")</f>
        <v>1</v>
      </c>
      <c r="B139" s="53">
        <f t="shared" si="4"/>
        <v>45537</v>
      </c>
      <c r="C139" s="53" t="str">
        <f>IF(ISERROR(VLOOKUP(B139,Оп26_BYN→USD!$C$3:$C$28,1,0)),"Нет","Да")</f>
        <v>Нет</v>
      </c>
      <c r="D139" s="54">
        <f t="shared" si="5"/>
        <v>366</v>
      </c>
      <c r="E139" s="55">
        <f>('Все выпуски'!$F$4*'Все выпуски'!$F$8)*((VLOOKUP(IF(C139="Нет",VLOOKUP(A139,Оп26_BYN→USD!$A$2:$C$28,3,0),VLOOKUP((A139-1),Оп26_BYN→USD!$A$2:$C$28,3,0)),$B$2:$G$2382,5,0)-VLOOKUP(B139,$B$2:$G$2382,5,0))/365+(VLOOKUP(IF(C139="Нет",VLOOKUP(A139,Оп26_BYN→USD!$A$2:$C$28,3,0),VLOOKUP((A139-1),Оп26_BYN→USD!$A$2:$C$28,3,0)),$B$2:$G$2382,6,0)-VLOOKUP(B139,$B$2:$G$2382,6,0))/366)</f>
        <v>1.603085385574097</v>
      </c>
      <c r="F139" s="54">
        <f>COUNTIF(D140:$D$2382,365)</f>
        <v>1757</v>
      </c>
      <c r="G139" s="54">
        <f>COUNTIF(D140:$D$2382,366)</f>
        <v>486</v>
      </c>
      <c r="H139" s="50"/>
    </row>
    <row r="140" spans="1:8" x14ac:dyDescent="0.25">
      <c r="A140" s="54">
        <f>COUNTIF($C$3:C140,"Да")</f>
        <v>1</v>
      </c>
      <c r="B140" s="53">
        <f t="shared" si="4"/>
        <v>45538</v>
      </c>
      <c r="C140" s="53" t="str">
        <f>IF(ISERROR(VLOOKUP(B140,Оп26_BYN→USD!$C$3:$C$28,1,0)),"Нет","Да")</f>
        <v>Нет</v>
      </c>
      <c r="D140" s="54">
        <f t="shared" si="5"/>
        <v>366</v>
      </c>
      <c r="E140" s="55">
        <f>('Все выпуски'!$F$4*'Все выпуски'!$F$8)*((VLOOKUP(IF(C140="Нет",VLOOKUP(A140,Оп26_BYN→USD!$A$2:$C$28,3,0),VLOOKUP((A140-1),Оп26_BYN→USD!$A$2:$C$28,3,0)),$B$2:$G$2382,5,0)-VLOOKUP(B140,$B$2:$G$2382,5,0))/365+(VLOOKUP(IF(C140="Нет",VLOOKUP(A140,Оп26_BYN→USD!$A$2:$C$28,3,0),VLOOKUP((A140-1),Оп26_BYN→USD!$A$2:$C$28,3,0)),$B$2:$G$2382,6,0)-VLOOKUP(B140,$B$2:$G$2382,6,0))/366)</f>
        <v>1.6322323925845352</v>
      </c>
      <c r="F140" s="54">
        <f>COUNTIF(D141:$D$2382,365)</f>
        <v>1757</v>
      </c>
      <c r="G140" s="54">
        <f>COUNTIF(D141:$D$2382,366)</f>
        <v>485</v>
      </c>
      <c r="H140" s="50"/>
    </row>
    <row r="141" spans="1:8" x14ac:dyDescent="0.25">
      <c r="A141" s="54">
        <f>COUNTIF($C$3:C141,"Да")</f>
        <v>1</v>
      </c>
      <c r="B141" s="53">
        <f t="shared" si="4"/>
        <v>45539</v>
      </c>
      <c r="C141" s="53" t="str">
        <f>IF(ISERROR(VLOOKUP(B141,Оп26_BYN→USD!$C$3:$C$28,1,0)),"Нет","Да")</f>
        <v>Нет</v>
      </c>
      <c r="D141" s="54">
        <f t="shared" si="5"/>
        <v>366</v>
      </c>
      <c r="E141" s="55">
        <f>('Все выпуски'!$F$4*'Все выпуски'!$F$8)*((VLOOKUP(IF(C141="Нет",VLOOKUP(A141,Оп26_BYN→USD!$A$2:$C$28,3,0),VLOOKUP((A141-1),Оп26_BYN→USD!$A$2:$C$28,3,0)),$B$2:$G$2382,5,0)-VLOOKUP(B141,$B$2:$G$2382,5,0))/365+(VLOOKUP(IF(C141="Нет",VLOOKUP(A141,Оп26_BYN→USD!$A$2:$C$28,3,0),VLOOKUP((A141-1),Оп26_BYN→USD!$A$2:$C$28,3,0)),$B$2:$G$2382,6,0)-VLOOKUP(B141,$B$2:$G$2382,6,0))/366)</f>
        <v>1.6613793995949733</v>
      </c>
      <c r="F141" s="54">
        <f>COUNTIF(D142:$D$2382,365)</f>
        <v>1757</v>
      </c>
      <c r="G141" s="54">
        <f>COUNTIF(D142:$D$2382,366)</f>
        <v>484</v>
      </c>
      <c r="H141" s="50"/>
    </row>
    <row r="142" spans="1:8" x14ac:dyDescent="0.25">
      <c r="A142" s="54">
        <f>COUNTIF($C$3:C142,"Да")</f>
        <v>1</v>
      </c>
      <c r="B142" s="53">
        <f t="shared" si="4"/>
        <v>45540</v>
      </c>
      <c r="C142" s="53" t="str">
        <f>IF(ISERROR(VLOOKUP(B142,Оп26_BYN→USD!$C$3:$C$28,1,0)),"Нет","Да")</f>
        <v>Нет</v>
      </c>
      <c r="D142" s="54">
        <f t="shared" si="5"/>
        <v>366</v>
      </c>
      <c r="E142" s="55">
        <f>('Все выпуски'!$F$4*'Все выпуски'!$F$8)*((VLOOKUP(IF(C142="Нет",VLOOKUP(A142,Оп26_BYN→USD!$A$2:$C$28,3,0),VLOOKUP((A142-1),Оп26_BYN→USD!$A$2:$C$28,3,0)),$B$2:$G$2382,5,0)-VLOOKUP(B142,$B$2:$G$2382,5,0))/365+(VLOOKUP(IF(C142="Нет",VLOOKUP(A142,Оп26_BYN→USD!$A$2:$C$28,3,0),VLOOKUP((A142-1),Оп26_BYN→USD!$A$2:$C$28,3,0)),$B$2:$G$2382,6,0)-VLOOKUP(B142,$B$2:$G$2382,6,0))/366)</f>
        <v>1.6905264066054115</v>
      </c>
      <c r="F142" s="54">
        <f>COUNTIF(D143:$D$2382,365)</f>
        <v>1757</v>
      </c>
      <c r="G142" s="54">
        <f>COUNTIF(D143:$D$2382,366)</f>
        <v>483</v>
      </c>
      <c r="H142" s="50"/>
    </row>
    <row r="143" spans="1:8" x14ac:dyDescent="0.25">
      <c r="A143" s="54">
        <f>COUNTIF($C$3:C143,"Да")</f>
        <v>1</v>
      </c>
      <c r="B143" s="53">
        <f t="shared" si="4"/>
        <v>45541</v>
      </c>
      <c r="C143" s="53" t="str">
        <f>IF(ISERROR(VLOOKUP(B143,Оп26_BYN→USD!$C$3:$C$28,1,0)),"Нет","Да")</f>
        <v>Нет</v>
      </c>
      <c r="D143" s="54">
        <f t="shared" si="5"/>
        <v>366</v>
      </c>
      <c r="E143" s="55">
        <f>('Все выпуски'!$F$4*'Все выпуски'!$F$8)*((VLOOKUP(IF(C143="Нет",VLOOKUP(A143,Оп26_BYN→USD!$A$2:$C$28,3,0),VLOOKUP((A143-1),Оп26_BYN→USD!$A$2:$C$28,3,0)),$B$2:$G$2382,5,0)-VLOOKUP(B143,$B$2:$G$2382,5,0))/365+(VLOOKUP(IF(C143="Нет",VLOOKUP(A143,Оп26_BYN→USD!$A$2:$C$28,3,0),VLOOKUP((A143-1),Оп26_BYN→USD!$A$2:$C$28,3,0)),$B$2:$G$2382,6,0)-VLOOKUP(B143,$B$2:$G$2382,6,0))/366)</f>
        <v>1.7196734136158496</v>
      </c>
      <c r="F143" s="54">
        <f>COUNTIF(D144:$D$2382,365)</f>
        <v>1757</v>
      </c>
      <c r="G143" s="54">
        <f>COUNTIF(D144:$D$2382,366)</f>
        <v>482</v>
      </c>
      <c r="H143" s="50"/>
    </row>
    <row r="144" spans="1:8" x14ac:dyDescent="0.25">
      <c r="A144" s="54">
        <f>COUNTIF($C$3:C144,"Да")</f>
        <v>1</v>
      </c>
      <c r="B144" s="53">
        <f t="shared" si="4"/>
        <v>45542</v>
      </c>
      <c r="C144" s="53" t="str">
        <f>IF(ISERROR(VLOOKUP(B144,Оп26_BYN→USD!$C$3:$C$28,1,0)),"Нет","Да")</f>
        <v>Нет</v>
      </c>
      <c r="D144" s="54">
        <f t="shared" si="5"/>
        <v>366</v>
      </c>
      <c r="E144" s="55">
        <f>('Все выпуски'!$F$4*'Все выпуски'!$F$8)*((VLOOKUP(IF(C144="Нет",VLOOKUP(A144,Оп26_BYN→USD!$A$2:$C$28,3,0),VLOOKUP((A144-1),Оп26_BYN→USD!$A$2:$C$28,3,0)),$B$2:$G$2382,5,0)-VLOOKUP(B144,$B$2:$G$2382,5,0))/365+(VLOOKUP(IF(C144="Нет",VLOOKUP(A144,Оп26_BYN→USD!$A$2:$C$28,3,0),VLOOKUP((A144-1),Оп26_BYN→USD!$A$2:$C$28,3,0)),$B$2:$G$2382,6,0)-VLOOKUP(B144,$B$2:$G$2382,6,0))/366)</f>
        <v>1.7488204206262874</v>
      </c>
      <c r="F144" s="54">
        <f>COUNTIF(D145:$D$2382,365)</f>
        <v>1757</v>
      </c>
      <c r="G144" s="54">
        <f>COUNTIF(D145:$D$2382,366)</f>
        <v>481</v>
      </c>
      <c r="H144" s="50"/>
    </row>
    <row r="145" spans="1:8" x14ac:dyDescent="0.25">
      <c r="A145" s="54">
        <f>COUNTIF($C$3:C145,"Да")</f>
        <v>1</v>
      </c>
      <c r="B145" s="53">
        <f t="shared" si="4"/>
        <v>45543</v>
      </c>
      <c r="C145" s="53" t="str">
        <f>IF(ISERROR(VLOOKUP(B145,Оп26_BYN→USD!$C$3:$C$28,1,0)),"Нет","Да")</f>
        <v>Нет</v>
      </c>
      <c r="D145" s="54">
        <f t="shared" si="5"/>
        <v>366</v>
      </c>
      <c r="E145" s="55">
        <f>('Все выпуски'!$F$4*'Все выпуски'!$F$8)*((VLOOKUP(IF(C145="Нет",VLOOKUP(A145,Оп26_BYN→USD!$A$2:$C$28,3,0),VLOOKUP((A145-1),Оп26_BYN→USD!$A$2:$C$28,3,0)),$B$2:$G$2382,5,0)-VLOOKUP(B145,$B$2:$G$2382,5,0))/365+(VLOOKUP(IF(C145="Нет",VLOOKUP(A145,Оп26_BYN→USD!$A$2:$C$28,3,0),VLOOKUP((A145-1),Оп26_BYN→USD!$A$2:$C$28,3,0)),$B$2:$G$2382,6,0)-VLOOKUP(B145,$B$2:$G$2382,6,0))/366)</f>
        <v>1.7779674276367257</v>
      </c>
      <c r="F145" s="54">
        <f>COUNTIF(D146:$D$2382,365)</f>
        <v>1757</v>
      </c>
      <c r="G145" s="54">
        <f>COUNTIF(D146:$D$2382,366)</f>
        <v>480</v>
      </c>
      <c r="H145" s="50"/>
    </row>
    <row r="146" spans="1:8" x14ac:dyDescent="0.25">
      <c r="A146" s="54">
        <f>COUNTIF($C$3:C146,"Да")</f>
        <v>1</v>
      </c>
      <c r="B146" s="53">
        <f t="shared" si="4"/>
        <v>45544</v>
      </c>
      <c r="C146" s="53" t="str">
        <f>IF(ISERROR(VLOOKUP(B146,Оп26_BYN→USD!$C$3:$C$28,1,0)),"Нет","Да")</f>
        <v>Нет</v>
      </c>
      <c r="D146" s="54">
        <f t="shared" si="5"/>
        <v>366</v>
      </c>
      <c r="E146" s="55">
        <f>('Все выпуски'!$F$4*'Все выпуски'!$F$8)*((VLOOKUP(IF(C146="Нет",VLOOKUP(A146,Оп26_BYN→USD!$A$2:$C$28,3,0),VLOOKUP((A146-1),Оп26_BYN→USD!$A$2:$C$28,3,0)),$B$2:$G$2382,5,0)-VLOOKUP(B146,$B$2:$G$2382,5,0))/365+(VLOOKUP(IF(C146="Нет",VLOOKUP(A146,Оп26_BYN→USD!$A$2:$C$28,3,0),VLOOKUP((A146-1),Оп26_BYN→USD!$A$2:$C$28,3,0)),$B$2:$G$2382,6,0)-VLOOKUP(B146,$B$2:$G$2382,6,0))/366)</f>
        <v>1.8071144346471637</v>
      </c>
      <c r="F146" s="54">
        <f>COUNTIF(D147:$D$2382,365)</f>
        <v>1757</v>
      </c>
      <c r="G146" s="54">
        <f>COUNTIF(D147:$D$2382,366)</f>
        <v>479</v>
      </c>
      <c r="H146" s="50"/>
    </row>
    <row r="147" spans="1:8" x14ac:dyDescent="0.25">
      <c r="A147" s="54">
        <f>COUNTIF($C$3:C147,"Да")</f>
        <v>1</v>
      </c>
      <c r="B147" s="53">
        <f t="shared" si="4"/>
        <v>45545</v>
      </c>
      <c r="C147" s="53" t="str">
        <f>IF(ISERROR(VLOOKUP(B147,Оп26_BYN→USD!$C$3:$C$28,1,0)),"Нет","Да")</f>
        <v>Нет</v>
      </c>
      <c r="D147" s="54">
        <f t="shared" si="5"/>
        <v>366</v>
      </c>
      <c r="E147" s="55">
        <f>('Все выпуски'!$F$4*'Все выпуски'!$F$8)*((VLOOKUP(IF(C147="Нет",VLOOKUP(A147,Оп26_BYN→USD!$A$2:$C$28,3,0),VLOOKUP((A147-1),Оп26_BYN→USD!$A$2:$C$28,3,0)),$B$2:$G$2382,5,0)-VLOOKUP(B147,$B$2:$G$2382,5,0))/365+(VLOOKUP(IF(C147="Нет",VLOOKUP(A147,Оп26_BYN→USD!$A$2:$C$28,3,0),VLOOKUP((A147-1),Оп26_BYN→USD!$A$2:$C$28,3,0)),$B$2:$G$2382,6,0)-VLOOKUP(B147,$B$2:$G$2382,6,0))/366)</f>
        <v>1.836261441657602</v>
      </c>
      <c r="F147" s="54">
        <f>COUNTIF(D148:$D$2382,365)</f>
        <v>1757</v>
      </c>
      <c r="G147" s="54">
        <f>COUNTIF(D148:$D$2382,366)</f>
        <v>478</v>
      </c>
      <c r="H147" s="50"/>
    </row>
    <row r="148" spans="1:8" x14ac:dyDescent="0.25">
      <c r="A148" s="54">
        <f>COUNTIF($C$3:C148,"Да")</f>
        <v>1</v>
      </c>
      <c r="B148" s="53">
        <f t="shared" si="4"/>
        <v>45546</v>
      </c>
      <c r="C148" s="53" t="str">
        <f>IF(ISERROR(VLOOKUP(B148,Оп26_BYN→USD!$C$3:$C$28,1,0)),"Нет","Да")</f>
        <v>Нет</v>
      </c>
      <c r="D148" s="54">
        <f t="shared" si="5"/>
        <v>366</v>
      </c>
      <c r="E148" s="55">
        <f>('Все выпуски'!$F$4*'Все выпуски'!$F$8)*((VLOOKUP(IF(C148="Нет",VLOOKUP(A148,Оп26_BYN→USD!$A$2:$C$28,3,0),VLOOKUP((A148-1),Оп26_BYN→USD!$A$2:$C$28,3,0)),$B$2:$G$2382,5,0)-VLOOKUP(B148,$B$2:$G$2382,5,0))/365+(VLOOKUP(IF(C148="Нет",VLOOKUP(A148,Оп26_BYN→USD!$A$2:$C$28,3,0),VLOOKUP((A148-1),Оп26_BYN→USD!$A$2:$C$28,3,0)),$B$2:$G$2382,6,0)-VLOOKUP(B148,$B$2:$G$2382,6,0))/366)</f>
        <v>1.86540844866804</v>
      </c>
      <c r="F148" s="54">
        <f>COUNTIF(D149:$D$2382,365)</f>
        <v>1757</v>
      </c>
      <c r="G148" s="54">
        <f>COUNTIF(D149:$D$2382,366)</f>
        <v>477</v>
      </c>
      <c r="H148" s="50"/>
    </row>
    <row r="149" spans="1:8" x14ac:dyDescent="0.25">
      <c r="A149" s="54">
        <f>COUNTIF($C$3:C149,"Да")</f>
        <v>1</v>
      </c>
      <c r="B149" s="53">
        <f t="shared" si="4"/>
        <v>45547</v>
      </c>
      <c r="C149" s="53" t="str">
        <f>IF(ISERROR(VLOOKUP(B149,Оп26_BYN→USD!$C$3:$C$28,1,0)),"Нет","Да")</f>
        <v>Нет</v>
      </c>
      <c r="D149" s="54">
        <f t="shared" si="5"/>
        <v>366</v>
      </c>
      <c r="E149" s="55">
        <f>('Все выпуски'!$F$4*'Все выпуски'!$F$8)*((VLOOKUP(IF(C149="Нет",VLOOKUP(A149,Оп26_BYN→USD!$A$2:$C$28,3,0),VLOOKUP((A149-1),Оп26_BYN→USD!$A$2:$C$28,3,0)),$B$2:$G$2382,5,0)-VLOOKUP(B149,$B$2:$G$2382,5,0))/365+(VLOOKUP(IF(C149="Нет",VLOOKUP(A149,Оп26_BYN→USD!$A$2:$C$28,3,0),VLOOKUP((A149-1),Оп26_BYN→USD!$A$2:$C$28,3,0)),$B$2:$G$2382,6,0)-VLOOKUP(B149,$B$2:$G$2382,6,0))/366)</f>
        <v>1.8945554556784783</v>
      </c>
      <c r="F149" s="54">
        <f>COUNTIF(D150:$D$2382,365)</f>
        <v>1757</v>
      </c>
      <c r="G149" s="54">
        <f>COUNTIF(D150:$D$2382,366)</f>
        <v>476</v>
      </c>
      <c r="H149" s="50"/>
    </row>
    <row r="150" spans="1:8" x14ac:dyDescent="0.25">
      <c r="A150" s="54">
        <f>COUNTIF($C$3:C150,"Да")</f>
        <v>1</v>
      </c>
      <c r="B150" s="53">
        <f t="shared" si="4"/>
        <v>45548</v>
      </c>
      <c r="C150" s="53" t="str">
        <f>IF(ISERROR(VLOOKUP(B150,Оп26_BYN→USD!$C$3:$C$28,1,0)),"Нет","Да")</f>
        <v>Нет</v>
      </c>
      <c r="D150" s="54">
        <f t="shared" si="5"/>
        <v>366</v>
      </c>
      <c r="E150" s="55">
        <f>('Все выпуски'!$F$4*'Все выпуски'!$F$8)*((VLOOKUP(IF(C150="Нет",VLOOKUP(A150,Оп26_BYN→USD!$A$2:$C$28,3,0),VLOOKUP((A150-1),Оп26_BYN→USD!$A$2:$C$28,3,0)),$B$2:$G$2382,5,0)-VLOOKUP(B150,$B$2:$G$2382,5,0))/365+(VLOOKUP(IF(C150="Нет",VLOOKUP(A150,Оп26_BYN→USD!$A$2:$C$28,3,0),VLOOKUP((A150-1),Оп26_BYN→USD!$A$2:$C$28,3,0)),$B$2:$G$2382,6,0)-VLOOKUP(B150,$B$2:$G$2382,6,0))/366)</f>
        <v>1.9237024626889165</v>
      </c>
      <c r="F150" s="54">
        <f>COUNTIF(D151:$D$2382,365)</f>
        <v>1757</v>
      </c>
      <c r="G150" s="54">
        <f>COUNTIF(D151:$D$2382,366)</f>
        <v>475</v>
      </c>
      <c r="H150" s="50"/>
    </row>
    <row r="151" spans="1:8" x14ac:dyDescent="0.25">
      <c r="A151" s="54">
        <f>COUNTIF($C$3:C151,"Да")</f>
        <v>1</v>
      </c>
      <c r="B151" s="53">
        <f t="shared" si="4"/>
        <v>45549</v>
      </c>
      <c r="C151" s="53" t="str">
        <f>IF(ISERROR(VLOOKUP(B151,Оп26_BYN→USD!$C$3:$C$28,1,0)),"Нет","Да")</f>
        <v>Нет</v>
      </c>
      <c r="D151" s="54">
        <f t="shared" si="5"/>
        <v>366</v>
      </c>
      <c r="E151" s="55">
        <f>('Все выпуски'!$F$4*'Все выпуски'!$F$8)*((VLOOKUP(IF(C151="Нет",VLOOKUP(A151,Оп26_BYN→USD!$A$2:$C$28,3,0),VLOOKUP((A151-1),Оп26_BYN→USD!$A$2:$C$28,3,0)),$B$2:$G$2382,5,0)-VLOOKUP(B151,$B$2:$G$2382,5,0))/365+(VLOOKUP(IF(C151="Нет",VLOOKUP(A151,Оп26_BYN→USD!$A$2:$C$28,3,0),VLOOKUP((A151-1),Оп26_BYN→USD!$A$2:$C$28,3,0)),$B$2:$G$2382,6,0)-VLOOKUP(B151,$B$2:$G$2382,6,0))/366)</f>
        <v>1.9528494696993546</v>
      </c>
      <c r="F151" s="54">
        <f>COUNTIF(D152:$D$2382,365)</f>
        <v>1757</v>
      </c>
      <c r="G151" s="54">
        <f>COUNTIF(D152:$D$2382,366)</f>
        <v>474</v>
      </c>
      <c r="H151" s="50"/>
    </row>
    <row r="152" spans="1:8" x14ac:dyDescent="0.25">
      <c r="A152" s="54">
        <f>COUNTIF($C$3:C152,"Да")</f>
        <v>1</v>
      </c>
      <c r="B152" s="53">
        <f t="shared" si="4"/>
        <v>45550</v>
      </c>
      <c r="C152" s="53" t="str">
        <f>IF(ISERROR(VLOOKUP(B152,Оп26_BYN→USD!$C$3:$C$28,1,0)),"Нет","Да")</f>
        <v>Нет</v>
      </c>
      <c r="D152" s="54">
        <f t="shared" si="5"/>
        <v>366</v>
      </c>
      <c r="E152" s="55">
        <f>('Все выпуски'!$F$4*'Все выпуски'!$F$8)*((VLOOKUP(IF(C152="Нет",VLOOKUP(A152,Оп26_BYN→USD!$A$2:$C$28,3,0),VLOOKUP((A152-1),Оп26_BYN→USD!$A$2:$C$28,3,0)),$B$2:$G$2382,5,0)-VLOOKUP(B152,$B$2:$G$2382,5,0))/365+(VLOOKUP(IF(C152="Нет",VLOOKUP(A152,Оп26_BYN→USD!$A$2:$C$28,3,0),VLOOKUP((A152-1),Оп26_BYN→USD!$A$2:$C$28,3,0)),$B$2:$G$2382,6,0)-VLOOKUP(B152,$B$2:$G$2382,6,0))/366)</f>
        <v>1.9819964767097928</v>
      </c>
      <c r="F152" s="54">
        <f>COUNTIF(D153:$D$2382,365)</f>
        <v>1757</v>
      </c>
      <c r="G152" s="54">
        <f>COUNTIF(D153:$D$2382,366)</f>
        <v>473</v>
      </c>
      <c r="H152" s="50"/>
    </row>
    <row r="153" spans="1:8" x14ac:dyDescent="0.25">
      <c r="A153" s="54">
        <f>COUNTIF($C$3:C153,"Да")</f>
        <v>1</v>
      </c>
      <c r="B153" s="53">
        <f t="shared" si="4"/>
        <v>45551</v>
      </c>
      <c r="C153" s="53" t="str">
        <f>IF(ISERROR(VLOOKUP(B153,Оп26_BYN→USD!$C$3:$C$28,1,0)),"Нет","Да")</f>
        <v>Нет</v>
      </c>
      <c r="D153" s="54">
        <f t="shared" si="5"/>
        <v>366</v>
      </c>
      <c r="E153" s="55">
        <f>('Все выпуски'!$F$4*'Все выпуски'!$F$8)*((VLOOKUP(IF(C153="Нет",VLOOKUP(A153,Оп26_BYN→USD!$A$2:$C$28,3,0),VLOOKUP((A153-1),Оп26_BYN→USD!$A$2:$C$28,3,0)),$B$2:$G$2382,5,0)-VLOOKUP(B153,$B$2:$G$2382,5,0))/365+(VLOOKUP(IF(C153="Нет",VLOOKUP(A153,Оп26_BYN→USD!$A$2:$C$28,3,0),VLOOKUP((A153-1),Оп26_BYN→USD!$A$2:$C$28,3,0)),$B$2:$G$2382,6,0)-VLOOKUP(B153,$B$2:$G$2382,6,0))/366)</f>
        <v>2.0111434837202307</v>
      </c>
      <c r="F153" s="54">
        <f>COUNTIF(D154:$D$2382,365)</f>
        <v>1757</v>
      </c>
      <c r="G153" s="54">
        <f>COUNTIF(D154:$D$2382,366)</f>
        <v>472</v>
      </c>
      <c r="H153" s="50"/>
    </row>
    <row r="154" spans="1:8" x14ac:dyDescent="0.25">
      <c r="A154" s="54">
        <f>COUNTIF($C$3:C154,"Да")</f>
        <v>1</v>
      </c>
      <c r="B154" s="53">
        <f t="shared" si="4"/>
        <v>45552</v>
      </c>
      <c r="C154" s="53" t="str">
        <f>IF(ISERROR(VLOOKUP(B154,Оп26_BYN→USD!$C$3:$C$28,1,0)),"Нет","Да")</f>
        <v>Нет</v>
      </c>
      <c r="D154" s="54">
        <f t="shared" si="5"/>
        <v>366</v>
      </c>
      <c r="E154" s="55">
        <f>('Все выпуски'!$F$4*'Все выпуски'!$F$8)*((VLOOKUP(IF(C154="Нет",VLOOKUP(A154,Оп26_BYN→USD!$A$2:$C$28,3,0),VLOOKUP((A154-1),Оп26_BYN→USD!$A$2:$C$28,3,0)),$B$2:$G$2382,5,0)-VLOOKUP(B154,$B$2:$G$2382,5,0))/365+(VLOOKUP(IF(C154="Нет",VLOOKUP(A154,Оп26_BYN→USD!$A$2:$C$28,3,0),VLOOKUP((A154-1),Оп26_BYN→USD!$A$2:$C$28,3,0)),$B$2:$G$2382,6,0)-VLOOKUP(B154,$B$2:$G$2382,6,0))/366)</f>
        <v>2.0402904907306687</v>
      </c>
      <c r="F154" s="54">
        <f>COUNTIF(D155:$D$2382,365)</f>
        <v>1757</v>
      </c>
      <c r="G154" s="54">
        <f>COUNTIF(D155:$D$2382,366)</f>
        <v>471</v>
      </c>
      <c r="H154" s="50"/>
    </row>
    <row r="155" spans="1:8" x14ac:dyDescent="0.25">
      <c r="A155" s="54">
        <f>COUNTIF($C$3:C155,"Да")</f>
        <v>1</v>
      </c>
      <c r="B155" s="53">
        <f t="shared" si="4"/>
        <v>45553</v>
      </c>
      <c r="C155" s="53" t="str">
        <f>IF(ISERROR(VLOOKUP(B155,Оп26_BYN→USD!$C$3:$C$28,1,0)),"Нет","Да")</f>
        <v>Нет</v>
      </c>
      <c r="D155" s="54">
        <f t="shared" si="5"/>
        <v>366</v>
      </c>
      <c r="E155" s="55">
        <f>('Все выпуски'!$F$4*'Все выпуски'!$F$8)*((VLOOKUP(IF(C155="Нет",VLOOKUP(A155,Оп26_BYN→USD!$A$2:$C$28,3,0),VLOOKUP((A155-1),Оп26_BYN→USD!$A$2:$C$28,3,0)),$B$2:$G$2382,5,0)-VLOOKUP(B155,$B$2:$G$2382,5,0))/365+(VLOOKUP(IF(C155="Нет",VLOOKUP(A155,Оп26_BYN→USD!$A$2:$C$28,3,0),VLOOKUP((A155-1),Оп26_BYN→USD!$A$2:$C$28,3,0)),$B$2:$G$2382,6,0)-VLOOKUP(B155,$B$2:$G$2382,6,0))/366)</f>
        <v>2.0694374977411067</v>
      </c>
      <c r="F155" s="54">
        <f>COUNTIF(D156:$D$2382,365)</f>
        <v>1757</v>
      </c>
      <c r="G155" s="54">
        <f>COUNTIF(D156:$D$2382,366)</f>
        <v>470</v>
      </c>
      <c r="H155" s="50"/>
    </row>
    <row r="156" spans="1:8" x14ac:dyDescent="0.25">
      <c r="A156" s="54">
        <f>COUNTIF($C$3:C156,"Да")</f>
        <v>1</v>
      </c>
      <c r="B156" s="53">
        <f t="shared" si="4"/>
        <v>45554</v>
      </c>
      <c r="C156" s="53" t="str">
        <f>IF(ISERROR(VLOOKUP(B156,Оп26_BYN→USD!$C$3:$C$28,1,0)),"Нет","Да")</f>
        <v>Нет</v>
      </c>
      <c r="D156" s="54">
        <f t="shared" si="5"/>
        <v>366</v>
      </c>
      <c r="E156" s="55">
        <f>('Все выпуски'!$F$4*'Все выпуски'!$F$8)*((VLOOKUP(IF(C156="Нет",VLOOKUP(A156,Оп26_BYN→USD!$A$2:$C$28,3,0),VLOOKUP((A156-1),Оп26_BYN→USD!$A$2:$C$28,3,0)),$B$2:$G$2382,5,0)-VLOOKUP(B156,$B$2:$G$2382,5,0))/365+(VLOOKUP(IF(C156="Нет",VLOOKUP(A156,Оп26_BYN→USD!$A$2:$C$28,3,0),VLOOKUP((A156-1),Оп26_BYN→USD!$A$2:$C$28,3,0)),$B$2:$G$2382,6,0)-VLOOKUP(B156,$B$2:$G$2382,6,0))/366)</f>
        <v>2.0985845047515452</v>
      </c>
      <c r="F156" s="54">
        <f>COUNTIF(D157:$D$2382,365)</f>
        <v>1757</v>
      </c>
      <c r="G156" s="54">
        <f>COUNTIF(D157:$D$2382,366)</f>
        <v>469</v>
      </c>
      <c r="H156" s="50"/>
    </row>
    <row r="157" spans="1:8" x14ac:dyDescent="0.25">
      <c r="A157" s="54">
        <f>COUNTIF($C$3:C157,"Да")</f>
        <v>1</v>
      </c>
      <c r="B157" s="53">
        <f t="shared" si="4"/>
        <v>45555</v>
      </c>
      <c r="C157" s="53" t="str">
        <f>IF(ISERROR(VLOOKUP(B157,Оп26_BYN→USD!$C$3:$C$28,1,0)),"Нет","Да")</f>
        <v>Нет</v>
      </c>
      <c r="D157" s="54">
        <f t="shared" si="5"/>
        <v>366</v>
      </c>
      <c r="E157" s="55">
        <f>('Все выпуски'!$F$4*'Все выпуски'!$F$8)*((VLOOKUP(IF(C157="Нет",VLOOKUP(A157,Оп26_BYN→USD!$A$2:$C$28,3,0),VLOOKUP((A157-1),Оп26_BYN→USD!$A$2:$C$28,3,0)),$B$2:$G$2382,5,0)-VLOOKUP(B157,$B$2:$G$2382,5,0))/365+(VLOOKUP(IF(C157="Нет",VLOOKUP(A157,Оп26_BYN→USD!$A$2:$C$28,3,0),VLOOKUP((A157-1),Оп26_BYN→USD!$A$2:$C$28,3,0)),$B$2:$G$2382,6,0)-VLOOKUP(B157,$B$2:$G$2382,6,0))/366)</f>
        <v>2.1277315117619833</v>
      </c>
      <c r="F157" s="54">
        <f>COUNTIF(D158:$D$2382,365)</f>
        <v>1757</v>
      </c>
      <c r="G157" s="54">
        <f>COUNTIF(D158:$D$2382,366)</f>
        <v>468</v>
      </c>
      <c r="H157" s="50"/>
    </row>
    <row r="158" spans="1:8" x14ac:dyDescent="0.25">
      <c r="A158" s="54">
        <f>COUNTIF($C$3:C158,"Да")</f>
        <v>1</v>
      </c>
      <c r="B158" s="53">
        <f t="shared" si="4"/>
        <v>45556</v>
      </c>
      <c r="C158" s="53" t="str">
        <f>IF(ISERROR(VLOOKUP(B158,Оп26_BYN→USD!$C$3:$C$28,1,0)),"Нет","Да")</f>
        <v>Нет</v>
      </c>
      <c r="D158" s="54">
        <f t="shared" si="5"/>
        <v>366</v>
      </c>
      <c r="E158" s="55">
        <f>('Все выпуски'!$F$4*'Все выпуски'!$F$8)*((VLOOKUP(IF(C158="Нет",VLOOKUP(A158,Оп26_BYN→USD!$A$2:$C$28,3,0),VLOOKUP((A158-1),Оп26_BYN→USD!$A$2:$C$28,3,0)),$B$2:$G$2382,5,0)-VLOOKUP(B158,$B$2:$G$2382,5,0))/365+(VLOOKUP(IF(C158="Нет",VLOOKUP(A158,Оп26_BYN→USD!$A$2:$C$28,3,0),VLOOKUP((A158-1),Оп26_BYN→USD!$A$2:$C$28,3,0)),$B$2:$G$2382,6,0)-VLOOKUP(B158,$B$2:$G$2382,6,0))/366)</f>
        <v>2.1568785187724213</v>
      </c>
      <c r="F158" s="54">
        <f>COUNTIF(D159:$D$2382,365)</f>
        <v>1757</v>
      </c>
      <c r="G158" s="54">
        <f>COUNTIF(D159:$D$2382,366)</f>
        <v>467</v>
      </c>
      <c r="H158" s="50"/>
    </row>
    <row r="159" spans="1:8" x14ac:dyDescent="0.25">
      <c r="A159" s="54">
        <f>COUNTIF($C$3:C159,"Да")</f>
        <v>1</v>
      </c>
      <c r="B159" s="53">
        <f t="shared" si="4"/>
        <v>45557</v>
      </c>
      <c r="C159" s="53" t="str">
        <f>IF(ISERROR(VLOOKUP(B159,Оп26_BYN→USD!$C$3:$C$28,1,0)),"Нет","Да")</f>
        <v>Нет</v>
      </c>
      <c r="D159" s="54">
        <f t="shared" si="5"/>
        <v>366</v>
      </c>
      <c r="E159" s="55">
        <f>('Все выпуски'!$F$4*'Все выпуски'!$F$8)*((VLOOKUP(IF(C159="Нет",VLOOKUP(A159,Оп26_BYN→USD!$A$2:$C$28,3,0),VLOOKUP((A159-1),Оп26_BYN→USD!$A$2:$C$28,3,0)),$B$2:$G$2382,5,0)-VLOOKUP(B159,$B$2:$G$2382,5,0))/365+(VLOOKUP(IF(C159="Нет",VLOOKUP(A159,Оп26_BYN→USD!$A$2:$C$28,3,0),VLOOKUP((A159-1),Оп26_BYN→USD!$A$2:$C$28,3,0)),$B$2:$G$2382,6,0)-VLOOKUP(B159,$B$2:$G$2382,6,0))/366)</f>
        <v>2.1860255257828594</v>
      </c>
      <c r="F159" s="54">
        <f>COUNTIF(D160:$D$2382,365)</f>
        <v>1757</v>
      </c>
      <c r="G159" s="54">
        <f>COUNTIF(D160:$D$2382,366)</f>
        <v>466</v>
      </c>
      <c r="H159" s="50"/>
    </row>
    <row r="160" spans="1:8" x14ac:dyDescent="0.25">
      <c r="A160" s="54">
        <f>COUNTIF($C$3:C160,"Да")</f>
        <v>1</v>
      </c>
      <c r="B160" s="53">
        <f t="shared" si="4"/>
        <v>45558</v>
      </c>
      <c r="C160" s="53" t="str">
        <f>IF(ISERROR(VLOOKUP(B160,Оп26_BYN→USD!$C$3:$C$28,1,0)),"Нет","Да")</f>
        <v>Нет</v>
      </c>
      <c r="D160" s="54">
        <f t="shared" si="5"/>
        <v>366</v>
      </c>
      <c r="E160" s="55">
        <f>('Все выпуски'!$F$4*'Все выпуски'!$F$8)*((VLOOKUP(IF(C160="Нет",VLOOKUP(A160,Оп26_BYN→USD!$A$2:$C$28,3,0),VLOOKUP((A160-1),Оп26_BYN→USD!$A$2:$C$28,3,0)),$B$2:$G$2382,5,0)-VLOOKUP(B160,$B$2:$G$2382,5,0))/365+(VLOOKUP(IF(C160="Нет",VLOOKUP(A160,Оп26_BYN→USD!$A$2:$C$28,3,0),VLOOKUP((A160-1),Оп26_BYN→USD!$A$2:$C$28,3,0)),$B$2:$G$2382,6,0)-VLOOKUP(B160,$B$2:$G$2382,6,0))/366)</f>
        <v>2.2151725327932978</v>
      </c>
      <c r="F160" s="54">
        <f>COUNTIF(D161:$D$2382,365)</f>
        <v>1757</v>
      </c>
      <c r="G160" s="54">
        <f>COUNTIF(D161:$D$2382,366)</f>
        <v>465</v>
      </c>
      <c r="H160" s="50"/>
    </row>
    <row r="161" spans="1:8" x14ac:dyDescent="0.25">
      <c r="A161" s="54">
        <f>COUNTIF($C$3:C161,"Да")</f>
        <v>1</v>
      </c>
      <c r="B161" s="53">
        <f t="shared" si="4"/>
        <v>45559</v>
      </c>
      <c r="C161" s="53" t="str">
        <f>IF(ISERROR(VLOOKUP(B161,Оп26_BYN→USD!$C$3:$C$28,1,0)),"Нет","Да")</f>
        <v>Нет</v>
      </c>
      <c r="D161" s="54">
        <f t="shared" si="5"/>
        <v>366</v>
      </c>
      <c r="E161" s="55">
        <f>('Все выпуски'!$F$4*'Все выпуски'!$F$8)*((VLOOKUP(IF(C161="Нет",VLOOKUP(A161,Оп26_BYN→USD!$A$2:$C$28,3,0),VLOOKUP((A161-1),Оп26_BYN→USD!$A$2:$C$28,3,0)),$B$2:$G$2382,5,0)-VLOOKUP(B161,$B$2:$G$2382,5,0))/365+(VLOOKUP(IF(C161="Нет",VLOOKUP(A161,Оп26_BYN→USD!$A$2:$C$28,3,0),VLOOKUP((A161-1),Оп26_BYN→USD!$A$2:$C$28,3,0)),$B$2:$G$2382,6,0)-VLOOKUP(B161,$B$2:$G$2382,6,0))/366)</f>
        <v>2.2443195398037359</v>
      </c>
      <c r="F161" s="54">
        <f>COUNTIF(D162:$D$2382,365)</f>
        <v>1757</v>
      </c>
      <c r="G161" s="54">
        <f>COUNTIF(D162:$D$2382,366)</f>
        <v>464</v>
      </c>
      <c r="H161" s="50"/>
    </row>
    <row r="162" spans="1:8" x14ac:dyDescent="0.25">
      <c r="A162" s="54">
        <f>COUNTIF($C$3:C162,"Да")</f>
        <v>1</v>
      </c>
      <c r="B162" s="53">
        <f t="shared" si="4"/>
        <v>45560</v>
      </c>
      <c r="C162" s="53" t="str">
        <f>IF(ISERROR(VLOOKUP(B162,Оп26_BYN→USD!$C$3:$C$28,1,0)),"Нет","Да")</f>
        <v>Нет</v>
      </c>
      <c r="D162" s="54">
        <f t="shared" si="5"/>
        <v>366</v>
      </c>
      <c r="E162" s="55">
        <f>('Все выпуски'!$F$4*'Все выпуски'!$F$8)*((VLOOKUP(IF(C162="Нет",VLOOKUP(A162,Оп26_BYN→USD!$A$2:$C$28,3,0),VLOOKUP((A162-1),Оп26_BYN→USD!$A$2:$C$28,3,0)),$B$2:$G$2382,5,0)-VLOOKUP(B162,$B$2:$G$2382,5,0))/365+(VLOOKUP(IF(C162="Нет",VLOOKUP(A162,Оп26_BYN→USD!$A$2:$C$28,3,0),VLOOKUP((A162-1),Оп26_BYN→USD!$A$2:$C$28,3,0)),$B$2:$G$2382,6,0)-VLOOKUP(B162,$B$2:$G$2382,6,0))/366)</f>
        <v>2.2734665468141739</v>
      </c>
      <c r="F162" s="54">
        <f>COUNTIF(D163:$D$2382,365)</f>
        <v>1757</v>
      </c>
      <c r="G162" s="54">
        <f>COUNTIF(D163:$D$2382,366)</f>
        <v>463</v>
      </c>
      <c r="H162" s="50"/>
    </row>
    <row r="163" spans="1:8" x14ac:dyDescent="0.25">
      <c r="A163" s="54">
        <f>COUNTIF($C$3:C163,"Да")</f>
        <v>1</v>
      </c>
      <c r="B163" s="53">
        <f t="shared" si="4"/>
        <v>45561</v>
      </c>
      <c r="C163" s="53" t="str">
        <f>IF(ISERROR(VLOOKUP(B163,Оп26_BYN→USD!$C$3:$C$28,1,0)),"Нет","Да")</f>
        <v>Нет</v>
      </c>
      <c r="D163" s="54">
        <f t="shared" si="5"/>
        <v>366</v>
      </c>
      <c r="E163" s="55">
        <f>('Все выпуски'!$F$4*'Все выпуски'!$F$8)*((VLOOKUP(IF(C163="Нет",VLOOKUP(A163,Оп26_BYN→USD!$A$2:$C$28,3,0),VLOOKUP((A163-1),Оп26_BYN→USD!$A$2:$C$28,3,0)),$B$2:$G$2382,5,0)-VLOOKUP(B163,$B$2:$G$2382,5,0))/365+(VLOOKUP(IF(C163="Нет",VLOOKUP(A163,Оп26_BYN→USD!$A$2:$C$28,3,0),VLOOKUP((A163-1),Оп26_BYN→USD!$A$2:$C$28,3,0)),$B$2:$G$2382,6,0)-VLOOKUP(B163,$B$2:$G$2382,6,0))/366)</f>
        <v>2.302613553824612</v>
      </c>
      <c r="F163" s="54">
        <f>COUNTIF(D164:$D$2382,365)</f>
        <v>1757</v>
      </c>
      <c r="G163" s="54">
        <f>COUNTIF(D164:$D$2382,366)</f>
        <v>462</v>
      </c>
      <c r="H163" s="50"/>
    </row>
    <row r="164" spans="1:8" x14ac:dyDescent="0.25">
      <c r="A164" s="54">
        <f>COUNTIF($C$3:C164,"Да")</f>
        <v>1</v>
      </c>
      <c r="B164" s="53">
        <f t="shared" si="4"/>
        <v>45562</v>
      </c>
      <c r="C164" s="53" t="str">
        <f>IF(ISERROR(VLOOKUP(B164,Оп26_BYN→USD!$C$3:$C$28,1,0)),"Нет","Да")</f>
        <v>Нет</v>
      </c>
      <c r="D164" s="54">
        <f t="shared" si="5"/>
        <v>366</v>
      </c>
      <c r="E164" s="55">
        <f>('Все выпуски'!$F$4*'Все выпуски'!$F$8)*((VLOOKUP(IF(C164="Нет",VLOOKUP(A164,Оп26_BYN→USD!$A$2:$C$28,3,0),VLOOKUP((A164-1),Оп26_BYN→USD!$A$2:$C$28,3,0)),$B$2:$G$2382,5,0)-VLOOKUP(B164,$B$2:$G$2382,5,0))/365+(VLOOKUP(IF(C164="Нет",VLOOKUP(A164,Оп26_BYN→USD!$A$2:$C$28,3,0),VLOOKUP((A164-1),Оп26_BYN→USD!$A$2:$C$28,3,0)),$B$2:$G$2382,6,0)-VLOOKUP(B164,$B$2:$G$2382,6,0))/366)</f>
        <v>2.33176056083505</v>
      </c>
      <c r="F164" s="54">
        <f>COUNTIF(D165:$D$2382,365)</f>
        <v>1757</v>
      </c>
      <c r="G164" s="54">
        <f>COUNTIF(D165:$D$2382,366)</f>
        <v>461</v>
      </c>
      <c r="H164" s="50"/>
    </row>
    <row r="165" spans="1:8" x14ac:dyDescent="0.25">
      <c r="A165" s="54">
        <f>COUNTIF($C$3:C165,"Да")</f>
        <v>1</v>
      </c>
      <c r="B165" s="53">
        <f t="shared" si="4"/>
        <v>45563</v>
      </c>
      <c r="C165" s="53" t="str">
        <f>IF(ISERROR(VLOOKUP(B165,Оп26_BYN→USD!$C$3:$C$28,1,0)),"Нет","Да")</f>
        <v>Нет</v>
      </c>
      <c r="D165" s="54">
        <f t="shared" si="5"/>
        <v>366</v>
      </c>
      <c r="E165" s="55">
        <f>('Все выпуски'!$F$4*'Все выпуски'!$F$8)*((VLOOKUP(IF(C165="Нет",VLOOKUP(A165,Оп26_BYN→USD!$A$2:$C$28,3,0),VLOOKUP((A165-1),Оп26_BYN→USD!$A$2:$C$28,3,0)),$B$2:$G$2382,5,0)-VLOOKUP(B165,$B$2:$G$2382,5,0))/365+(VLOOKUP(IF(C165="Нет",VLOOKUP(A165,Оп26_BYN→USD!$A$2:$C$28,3,0),VLOOKUP((A165-1),Оп26_BYN→USD!$A$2:$C$28,3,0)),$B$2:$G$2382,6,0)-VLOOKUP(B165,$B$2:$G$2382,6,0))/366)</f>
        <v>2.3609075678454881</v>
      </c>
      <c r="F165" s="54">
        <f>COUNTIF(D166:$D$2382,365)</f>
        <v>1757</v>
      </c>
      <c r="G165" s="54">
        <f>COUNTIF(D166:$D$2382,366)</f>
        <v>460</v>
      </c>
      <c r="H165" s="50"/>
    </row>
    <row r="166" spans="1:8" x14ac:dyDescent="0.25">
      <c r="A166" s="54">
        <f>COUNTIF($C$3:C166,"Да")</f>
        <v>1</v>
      </c>
      <c r="B166" s="53">
        <f t="shared" si="4"/>
        <v>45564</v>
      </c>
      <c r="C166" s="53" t="str">
        <f>IF(ISERROR(VLOOKUP(B166,Оп26_BYN→USD!$C$3:$C$28,1,0)),"Нет","Да")</f>
        <v>Нет</v>
      </c>
      <c r="D166" s="54">
        <f t="shared" si="5"/>
        <v>366</v>
      </c>
      <c r="E166" s="55">
        <f>('Все выпуски'!$F$4*'Все выпуски'!$F$8)*((VLOOKUP(IF(C166="Нет",VLOOKUP(A166,Оп26_BYN→USD!$A$2:$C$28,3,0),VLOOKUP((A166-1),Оп26_BYN→USD!$A$2:$C$28,3,0)),$B$2:$G$2382,5,0)-VLOOKUP(B166,$B$2:$G$2382,5,0))/365+(VLOOKUP(IF(C166="Нет",VLOOKUP(A166,Оп26_BYN→USD!$A$2:$C$28,3,0),VLOOKUP((A166-1),Оп26_BYN→USD!$A$2:$C$28,3,0)),$B$2:$G$2382,6,0)-VLOOKUP(B166,$B$2:$G$2382,6,0))/366)</f>
        <v>2.3900545748559265</v>
      </c>
      <c r="F166" s="54">
        <f>COUNTIF(D167:$D$2382,365)</f>
        <v>1757</v>
      </c>
      <c r="G166" s="54">
        <f>COUNTIF(D167:$D$2382,366)</f>
        <v>459</v>
      </c>
      <c r="H166" s="50"/>
    </row>
    <row r="167" spans="1:8" x14ac:dyDescent="0.25">
      <c r="A167" s="54">
        <f>COUNTIF($C$3:C167,"Да")</f>
        <v>1</v>
      </c>
      <c r="B167" s="53">
        <f t="shared" si="4"/>
        <v>45565</v>
      </c>
      <c r="C167" s="53" t="str">
        <f>IF(ISERROR(VLOOKUP(B167,Оп26_BYN→USD!$C$3:$C$28,1,0)),"Нет","Да")</f>
        <v>Нет</v>
      </c>
      <c r="D167" s="54">
        <f t="shared" si="5"/>
        <v>366</v>
      </c>
      <c r="E167" s="55">
        <f>('Все выпуски'!$F$4*'Все выпуски'!$F$8)*((VLOOKUP(IF(C167="Нет",VLOOKUP(A167,Оп26_BYN→USD!$A$2:$C$28,3,0),VLOOKUP((A167-1),Оп26_BYN→USD!$A$2:$C$28,3,0)),$B$2:$G$2382,5,0)-VLOOKUP(B167,$B$2:$G$2382,5,0))/365+(VLOOKUP(IF(C167="Нет",VLOOKUP(A167,Оп26_BYN→USD!$A$2:$C$28,3,0),VLOOKUP((A167-1),Оп26_BYN→USD!$A$2:$C$28,3,0)),$B$2:$G$2382,6,0)-VLOOKUP(B167,$B$2:$G$2382,6,0))/366)</f>
        <v>2.4192015818663646</v>
      </c>
      <c r="F167" s="54">
        <f>COUNTIF(D168:$D$2382,365)</f>
        <v>1757</v>
      </c>
      <c r="G167" s="54">
        <f>COUNTIF(D168:$D$2382,366)</f>
        <v>458</v>
      </c>
      <c r="H167" s="50"/>
    </row>
    <row r="168" spans="1:8" x14ac:dyDescent="0.25">
      <c r="A168" s="54">
        <f>COUNTIF($C$3:C168,"Да")</f>
        <v>1</v>
      </c>
      <c r="B168" s="53">
        <f t="shared" si="4"/>
        <v>45566</v>
      </c>
      <c r="C168" s="53" t="str">
        <f>IF(ISERROR(VLOOKUP(B168,Оп26_BYN→USD!$C$3:$C$28,1,0)),"Нет","Да")</f>
        <v>Нет</v>
      </c>
      <c r="D168" s="54">
        <f t="shared" si="5"/>
        <v>366</v>
      </c>
      <c r="E168" s="55">
        <f>('Все выпуски'!$F$4*'Все выпуски'!$F$8)*((VLOOKUP(IF(C168="Нет",VLOOKUP(A168,Оп26_BYN→USD!$A$2:$C$28,3,0),VLOOKUP((A168-1),Оп26_BYN→USD!$A$2:$C$28,3,0)),$B$2:$G$2382,5,0)-VLOOKUP(B168,$B$2:$G$2382,5,0))/365+(VLOOKUP(IF(C168="Нет",VLOOKUP(A168,Оп26_BYN→USD!$A$2:$C$28,3,0),VLOOKUP((A168-1),Оп26_BYN→USD!$A$2:$C$28,3,0)),$B$2:$G$2382,6,0)-VLOOKUP(B168,$B$2:$G$2382,6,0))/366)</f>
        <v>2.4483485888768026</v>
      </c>
      <c r="F168" s="54">
        <f>COUNTIF(D169:$D$2382,365)</f>
        <v>1757</v>
      </c>
      <c r="G168" s="54">
        <f>COUNTIF(D169:$D$2382,366)</f>
        <v>457</v>
      </c>
      <c r="H168" s="50"/>
    </row>
    <row r="169" spans="1:8" x14ac:dyDescent="0.25">
      <c r="A169" s="54">
        <f>COUNTIF($C$3:C169,"Да")</f>
        <v>1</v>
      </c>
      <c r="B169" s="53">
        <f t="shared" si="4"/>
        <v>45567</v>
      </c>
      <c r="C169" s="53" t="str">
        <f>IF(ISERROR(VLOOKUP(B169,Оп26_BYN→USD!$C$3:$C$28,1,0)),"Нет","Да")</f>
        <v>Нет</v>
      </c>
      <c r="D169" s="54">
        <f t="shared" si="5"/>
        <v>366</v>
      </c>
      <c r="E169" s="55">
        <f>('Все выпуски'!$F$4*'Все выпуски'!$F$8)*((VLOOKUP(IF(C169="Нет",VLOOKUP(A169,Оп26_BYN→USD!$A$2:$C$28,3,0),VLOOKUP((A169-1),Оп26_BYN→USD!$A$2:$C$28,3,0)),$B$2:$G$2382,5,0)-VLOOKUP(B169,$B$2:$G$2382,5,0))/365+(VLOOKUP(IF(C169="Нет",VLOOKUP(A169,Оп26_BYN→USD!$A$2:$C$28,3,0),VLOOKUP((A169-1),Оп26_BYN→USD!$A$2:$C$28,3,0)),$B$2:$G$2382,6,0)-VLOOKUP(B169,$B$2:$G$2382,6,0))/366)</f>
        <v>2.4774955958872407</v>
      </c>
      <c r="F169" s="54">
        <f>COUNTIF(D170:$D$2382,365)</f>
        <v>1757</v>
      </c>
      <c r="G169" s="54">
        <f>COUNTIF(D170:$D$2382,366)</f>
        <v>456</v>
      </c>
      <c r="H169" s="50"/>
    </row>
    <row r="170" spans="1:8" x14ac:dyDescent="0.25">
      <c r="A170" s="54">
        <f>COUNTIF($C$3:C170,"Да")</f>
        <v>1</v>
      </c>
      <c r="B170" s="53">
        <f t="shared" si="4"/>
        <v>45568</v>
      </c>
      <c r="C170" s="53" t="str">
        <f>IF(ISERROR(VLOOKUP(B170,Оп26_BYN→USD!$C$3:$C$28,1,0)),"Нет","Да")</f>
        <v>Нет</v>
      </c>
      <c r="D170" s="54">
        <f t="shared" si="5"/>
        <v>366</v>
      </c>
      <c r="E170" s="55">
        <f>('Все выпуски'!$F$4*'Все выпуски'!$F$8)*((VLOOKUP(IF(C170="Нет",VLOOKUP(A170,Оп26_BYN→USD!$A$2:$C$28,3,0),VLOOKUP((A170-1),Оп26_BYN→USD!$A$2:$C$28,3,0)),$B$2:$G$2382,5,0)-VLOOKUP(B170,$B$2:$G$2382,5,0))/365+(VLOOKUP(IF(C170="Нет",VLOOKUP(A170,Оп26_BYN→USD!$A$2:$C$28,3,0),VLOOKUP((A170-1),Оп26_BYN→USD!$A$2:$C$28,3,0)),$B$2:$G$2382,6,0)-VLOOKUP(B170,$B$2:$G$2382,6,0))/366)</f>
        <v>2.5066426028976792</v>
      </c>
      <c r="F170" s="54">
        <f>COUNTIF(D171:$D$2382,365)</f>
        <v>1757</v>
      </c>
      <c r="G170" s="54">
        <f>COUNTIF(D171:$D$2382,366)</f>
        <v>455</v>
      </c>
      <c r="H170" s="50"/>
    </row>
    <row r="171" spans="1:8" x14ac:dyDescent="0.25">
      <c r="A171" s="54">
        <f>COUNTIF($C$3:C171,"Да")</f>
        <v>1</v>
      </c>
      <c r="B171" s="53">
        <f t="shared" si="4"/>
        <v>45569</v>
      </c>
      <c r="C171" s="53" t="str">
        <f>IF(ISERROR(VLOOKUP(B171,Оп26_BYN→USD!$C$3:$C$28,1,0)),"Нет","Да")</f>
        <v>Нет</v>
      </c>
      <c r="D171" s="54">
        <f t="shared" si="5"/>
        <v>366</v>
      </c>
      <c r="E171" s="55">
        <f>('Все выпуски'!$F$4*'Все выпуски'!$F$8)*((VLOOKUP(IF(C171="Нет",VLOOKUP(A171,Оп26_BYN→USD!$A$2:$C$28,3,0),VLOOKUP((A171-1),Оп26_BYN→USD!$A$2:$C$28,3,0)),$B$2:$G$2382,5,0)-VLOOKUP(B171,$B$2:$G$2382,5,0))/365+(VLOOKUP(IF(C171="Нет",VLOOKUP(A171,Оп26_BYN→USD!$A$2:$C$28,3,0),VLOOKUP((A171-1),Оп26_BYN→USD!$A$2:$C$28,3,0)),$B$2:$G$2382,6,0)-VLOOKUP(B171,$B$2:$G$2382,6,0))/366)</f>
        <v>2.5357896099081167</v>
      </c>
      <c r="F171" s="54">
        <f>COUNTIF(D172:$D$2382,365)</f>
        <v>1757</v>
      </c>
      <c r="G171" s="54">
        <f>COUNTIF(D172:$D$2382,366)</f>
        <v>454</v>
      </c>
      <c r="H171" s="50"/>
    </row>
    <row r="172" spans="1:8" x14ac:dyDescent="0.25">
      <c r="A172" s="54">
        <f>COUNTIF($C$3:C172,"Да")</f>
        <v>1</v>
      </c>
      <c r="B172" s="53">
        <f t="shared" si="4"/>
        <v>45570</v>
      </c>
      <c r="C172" s="53" t="str">
        <f>IF(ISERROR(VLOOKUP(B172,Оп26_BYN→USD!$C$3:$C$28,1,0)),"Нет","Да")</f>
        <v>Нет</v>
      </c>
      <c r="D172" s="54">
        <f t="shared" si="5"/>
        <v>366</v>
      </c>
      <c r="E172" s="55">
        <f>('Все выпуски'!$F$4*'Все выпуски'!$F$8)*((VLOOKUP(IF(C172="Нет",VLOOKUP(A172,Оп26_BYN→USD!$A$2:$C$28,3,0),VLOOKUP((A172-1),Оп26_BYN→USD!$A$2:$C$28,3,0)),$B$2:$G$2382,5,0)-VLOOKUP(B172,$B$2:$G$2382,5,0))/365+(VLOOKUP(IF(C172="Нет",VLOOKUP(A172,Оп26_BYN→USD!$A$2:$C$28,3,0),VLOOKUP((A172-1),Оп26_BYN→USD!$A$2:$C$28,3,0)),$B$2:$G$2382,6,0)-VLOOKUP(B172,$B$2:$G$2382,6,0))/366)</f>
        <v>2.5649366169185552</v>
      </c>
      <c r="F172" s="54">
        <f>COUNTIF(D173:$D$2382,365)</f>
        <v>1757</v>
      </c>
      <c r="G172" s="54">
        <f>COUNTIF(D173:$D$2382,366)</f>
        <v>453</v>
      </c>
      <c r="H172" s="50"/>
    </row>
    <row r="173" spans="1:8" x14ac:dyDescent="0.25">
      <c r="A173" s="54">
        <f>COUNTIF($C$3:C173,"Да")</f>
        <v>1</v>
      </c>
      <c r="B173" s="53">
        <f t="shared" si="4"/>
        <v>45571</v>
      </c>
      <c r="C173" s="53" t="str">
        <f>IF(ISERROR(VLOOKUP(B173,Оп26_BYN→USD!$C$3:$C$28,1,0)),"Нет","Да")</f>
        <v>Нет</v>
      </c>
      <c r="D173" s="54">
        <f t="shared" si="5"/>
        <v>366</v>
      </c>
      <c r="E173" s="55">
        <f>('Все выпуски'!$F$4*'Все выпуски'!$F$8)*((VLOOKUP(IF(C173="Нет",VLOOKUP(A173,Оп26_BYN→USD!$A$2:$C$28,3,0),VLOOKUP((A173-1),Оп26_BYN→USD!$A$2:$C$28,3,0)),$B$2:$G$2382,5,0)-VLOOKUP(B173,$B$2:$G$2382,5,0))/365+(VLOOKUP(IF(C173="Нет",VLOOKUP(A173,Оп26_BYN→USD!$A$2:$C$28,3,0),VLOOKUP((A173-1),Оп26_BYN→USD!$A$2:$C$28,3,0)),$B$2:$G$2382,6,0)-VLOOKUP(B173,$B$2:$G$2382,6,0))/366)</f>
        <v>2.5940836239289933</v>
      </c>
      <c r="F173" s="54">
        <f>COUNTIF(D174:$D$2382,365)</f>
        <v>1757</v>
      </c>
      <c r="G173" s="54">
        <f>COUNTIF(D174:$D$2382,366)</f>
        <v>452</v>
      </c>
      <c r="H173" s="50"/>
    </row>
    <row r="174" spans="1:8" x14ac:dyDescent="0.25">
      <c r="A174" s="54">
        <f>COUNTIF($C$3:C174,"Да")</f>
        <v>1</v>
      </c>
      <c r="B174" s="53">
        <f t="shared" si="4"/>
        <v>45572</v>
      </c>
      <c r="C174" s="53" t="str">
        <f>IF(ISERROR(VLOOKUP(B174,Оп26_BYN→USD!$C$3:$C$28,1,0)),"Нет","Да")</f>
        <v>Нет</v>
      </c>
      <c r="D174" s="54">
        <f t="shared" si="5"/>
        <v>366</v>
      </c>
      <c r="E174" s="55">
        <f>('Все выпуски'!$F$4*'Все выпуски'!$F$8)*((VLOOKUP(IF(C174="Нет",VLOOKUP(A174,Оп26_BYN→USD!$A$2:$C$28,3,0),VLOOKUP((A174-1),Оп26_BYN→USD!$A$2:$C$28,3,0)),$B$2:$G$2382,5,0)-VLOOKUP(B174,$B$2:$G$2382,5,0))/365+(VLOOKUP(IF(C174="Нет",VLOOKUP(A174,Оп26_BYN→USD!$A$2:$C$28,3,0),VLOOKUP((A174-1),Оп26_BYN→USD!$A$2:$C$28,3,0)),$B$2:$G$2382,6,0)-VLOOKUP(B174,$B$2:$G$2382,6,0))/366)</f>
        <v>2.6232306309394313</v>
      </c>
      <c r="F174" s="54">
        <f>COUNTIF(D175:$D$2382,365)</f>
        <v>1757</v>
      </c>
      <c r="G174" s="54">
        <f>COUNTIF(D175:$D$2382,366)</f>
        <v>451</v>
      </c>
      <c r="H174" s="50"/>
    </row>
    <row r="175" spans="1:8" x14ac:dyDescent="0.25">
      <c r="A175" s="54">
        <f>COUNTIF($C$3:C175,"Да")</f>
        <v>1</v>
      </c>
      <c r="B175" s="53">
        <f t="shared" si="4"/>
        <v>45573</v>
      </c>
      <c r="C175" s="53" t="str">
        <f>IF(ISERROR(VLOOKUP(B175,Оп26_BYN→USD!$C$3:$C$28,1,0)),"Нет","Да")</f>
        <v>Нет</v>
      </c>
      <c r="D175" s="54">
        <f t="shared" si="5"/>
        <v>366</v>
      </c>
      <c r="E175" s="55">
        <f>('Все выпуски'!$F$4*'Все выпуски'!$F$8)*((VLOOKUP(IF(C175="Нет",VLOOKUP(A175,Оп26_BYN→USD!$A$2:$C$28,3,0),VLOOKUP((A175-1),Оп26_BYN→USD!$A$2:$C$28,3,0)),$B$2:$G$2382,5,0)-VLOOKUP(B175,$B$2:$G$2382,5,0))/365+(VLOOKUP(IF(C175="Нет",VLOOKUP(A175,Оп26_BYN→USD!$A$2:$C$28,3,0),VLOOKUP((A175-1),Оп26_BYN→USD!$A$2:$C$28,3,0)),$B$2:$G$2382,6,0)-VLOOKUP(B175,$B$2:$G$2382,6,0))/366)</f>
        <v>2.6523776379498694</v>
      </c>
      <c r="F175" s="54">
        <f>COUNTIF(D176:$D$2382,365)</f>
        <v>1757</v>
      </c>
      <c r="G175" s="54">
        <f>COUNTIF(D176:$D$2382,366)</f>
        <v>450</v>
      </c>
      <c r="H175" s="50"/>
    </row>
    <row r="176" spans="1:8" x14ac:dyDescent="0.25">
      <c r="A176" s="54">
        <f>COUNTIF($C$3:C176,"Да")</f>
        <v>2</v>
      </c>
      <c r="B176" s="53">
        <f t="shared" si="4"/>
        <v>45574</v>
      </c>
      <c r="C176" s="53" t="str">
        <f>IF(ISERROR(VLOOKUP(B176,Оп26_BYN→USD!$C$3:$C$28,1,0)),"Нет","Да")</f>
        <v>Да</v>
      </c>
      <c r="D176" s="54">
        <f t="shared" si="5"/>
        <v>366</v>
      </c>
      <c r="E176" s="55">
        <f>('Все выпуски'!$F$4*'Все выпуски'!$F$8)*((VLOOKUP(IF(C176="Нет",VLOOKUP(A176,Оп26_BYN→USD!$A$2:$C$28,3,0),VLOOKUP((A176-1),Оп26_BYN→USD!$A$2:$C$28,3,0)),$B$2:$G$2382,5,0)-VLOOKUP(B176,$B$2:$G$2382,5,0))/365+(VLOOKUP(IF(C176="Нет",VLOOKUP(A176,Оп26_BYN→USD!$A$2:$C$28,3,0),VLOOKUP((A176-1),Оп26_BYN→USD!$A$2:$C$28,3,0)),$B$2:$G$2382,6,0)-VLOOKUP(B176,$B$2:$G$2382,6,0))/366)</f>
        <v>2.6815246449603078</v>
      </c>
      <c r="F176" s="54">
        <f>COUNTIF(D177:$D$2382,365)</f>
        <v>1757</v>
      </c>
      <c r="G176" s="54">
        <f>COUNTIF(D177:$D$2382,366)</f>
        <v>449</v>
      </c>
      <c r="H176" s="50"/>
    </row>
    <row r="177" spans="1:8" x14ac:dyDescent="0.25">
      <c r="A177" s="54">
        <f>COUNTIF($C$3:C177,"Да")</f>
        <v>2</v>
      </c>
      <c r="B177" s="53">
        <f t="shared" si="4"/>
        <v>45575</v>
      </c>
      <c r="C177" s="53" t="str">
        <f>IF(ISERROR(VLOOKUP(B177,Оп26_BYN→USD!$C$3:$C$28,1,0)),"Нет","Да")</f>
        <v>Нет</v>
      </c>
      <c r="D177" s="54">
        <f t="shared" si="5"/>
        <v>366</v>
      </c>
      <c r="E177" s="55">
        <f>('Все выпуски'!$F$4*'Все выпуски'!$F$8)*((VLOOKUP(IF(C177="Нет",VLOOKUP(A177,Оп26_BYN→USD!$A$2:$C$28,3,0),VLOOKUP((A177-1),Оп26_BYN→USD!$A$2:$C$28,3,0)),$B$2:$G$2382,5,0)-VLOOKUP(B177,$B$2:$G$2382,5,0))/365+(VLOOKUP(IF(C177="Нет",VLOOKUP(A177,Оп26_BYN→USD!$A$2:$C$28,3,0),VLOOKUP((A177-1),Оп26_BYN→USD!$A$2:$C$28,3,0)),$B$2:$G$2382,6,0)-VLOOKUP(B177,$B$2:$G$2382,6,0))/366)</f>
        <v>2.9147007010438125E-2</v>
      </c>
      <c r="F177" s="54">
        <f>COUNTIF(D178:$D$2382,365)</f>
        <v>1757</v>
      </c>
      <c r="G177" s="54">
        <f>COUNTIF(D178:$D$2382,366)</f>
        <v>448</v>
      </c>
      <c r="H177" s="50"/>
    </row>
    <row r="178" spans="1:8" x14ac:dyDescent="0.25">
      <c r="A178" s="54">
        <f>COUNTIF($C$3:C178,"Да")</f>
        <v>2</v>
      </c>
      <c r="B178" s="53">
        <f t="shared" si="4"/>
        <v>45576</v>
      </c>
      <c r="C178" s="53" t="str">
        <f>IF(ISERROR(VLOOKUP(B178,Оп26_BYN→USD!$C$3:$C$28,1,0)),"Нет","Да")</f>
        <v>Нет</v>
      </c>
      <c r="D178" s="54">
        <f t="shared" si="5"/>
        <v>366</v>
      </c>
      <c r="E178" s="55">
        <f>('Все выпуски'!$F$4*'Все выпуски'!$F$8)*((VLOOKUP(IF(C178="Нет",VLOOKUP(A178,Оп26_BYN→USD!$A$2:$C$28,3,0),VLOOKUP((A178-1),Оп26_BYN→USD!$A$2:$C$28,3,0)),$B$2:$G$2382,5,0)-VLOOKUP(B178,$B$2:$G$2382,5,0))/365+(VLOOKUP(IF(C178="Нет",VLOOKUP(A178,Оп26_BYN→USD!$A$2:$C$28,3,0),VLOOKUP((A178-1),Оп26_BYN→USD!$A$2:$C$28,3,0)),$B$2:$G$2382,6,0)-VLOOKUP(B178,$B$2:$G$2382,6,0))/366)</f>
        <v>5.829401402087625E-2</v>
      </c>
      <c r="F178" s="54">
        <f>COUNTIF(D179:$D$2382,365)</f>
        <v>1757</v>
      </c>
      <c r="G178" s="54">
        <f>COUNTIF(D179:$D$2382,366)</f>
        <v>447</v>
      </c>
      <c r="H178" s="50"/>
    </row>
    <row r="179" spans="1:8" x14ac:dyDescent="0.25">
      <c r="A179" s="54">
        <f>COUNTIF($C$3:C179,"Да")</f>
        <v>2</v>
      </c>
      <c r="B179" s="53">
        <f t="shared" si="4"/>
        <v>45577</v>
      </c>
      <c r="C179" s="53" t="str">
        <f>IF(ISERROR(VLOOKUP(B179,Оп26_BYN→USD!$C$3:$C$28,1,0)),"Нет","Да")</f>
        <v>Нет</v>
      </c>
      <c r="D179" s="54">
        <f t="shared" si="5"/>
        <v>366</v>
      </c>
      <c r="E179" s="55">
        <f>('Все выпуски'!$F$4*'Все выпуски'!$F$8)*((VLOOKUP(IF(C179="Нет",VLOOKUP(A179,Оп26_BYN→USD!$A$2:$C$28,3,0),VLOOKUP((A179-1),Оп26_BYN→USD!$A$2:$C$28,3,0)),$B$2:$G$2382,5,0)-VLOOKUP(B179,$B$2:$G$2382,5,0))/365+(VLOOKUP(IF(C179="Нет",VLOOKUP(A179,Оп26_BYN→USD!$A$2:$C$28,3,0),VLOOKUP((A179-1),Оп26_BYN→USD!$A$2:$C$28,3,0)),$B$2:$G$2382,6,0)-VLOOKUP(B179,$B$2:$G$2382,6,0))/366)</f>
        <v>8.7441021031314389E-2</v>
      </c>
      <c r="F179" s="54">
        <f>COUNTIF(D180:$D$2382,365)</f>
        <v>1757</v>
      </c>
      <c r="G179" s="54">
        <f>COUNTIF(D180:$D$2382,366)</f>
        <v>446</v>
      </c>
      <c r="H179" s="50"/>
    </row>
    <row r="180" spans="1:8" x14ac:dyDescent="0.25">
      <c r="A180" s="54">
        <f>COUNTIF($C$3:C180,"Да")</f>
        <v>2</v>
      </c>
      <c r="B180" s="53">
        <f t="shared" si="4"/>
        <v>45578</v>
      </c>
      <c r="C180" s="53" t="str">
        <f>IF(ISERROR(VLOOKUP(B180,Оп26_BYN→USD!$C$3:$C$28,1,0)),"Нет","Да")</f>
        <v>Нет</v>
      </c>
      <c r="D180" s="54">
        <f t="shared" si="5"/>
        <v>366</v>
      </c>
      <c r="E180" s="55">
        <f>('Все выпуски'!$F$4*'Все выпуски'!$F$8)*((VLOOKUP(IF(C180="Нет",VLOOKUP(A180,Оп26_BYN→USD!$A$2:$C$28,3,0),VLOOKUP((A180-1),Оп26_BYN→USD!$A$2:$C$28,3,0)),$B$2:$G$2382,5,0)-VLOOKUP(B180,$B$2:$G$2382,5,0))/365+(VLOOKUP(IF(C180="Нет",VLOOKUP(A180,Оп26_BYN→USD!$A$2:$C$28,3,0),VLOOKUP((A180-1),Оп26_BYN→USD!$A$2:$C$28,3,0)),$B$2:$G$2382,6,0)-VLOOKUP(B180,$B$2:$G$2382,6,0))/366)</f>
        <v>0.1165880280417525</v>
      </c>
      <c r="F180" s="54">
        <f>COUNTIF(D181:$D$2382,365)</f>
        <v>1757</v>
      </c>
      <c r="G180" s="54">
        <f>COUNTIF(D181:$D$2382,366)</f>
        <v>445</v>
      </c>
      <c r="H180" s="50"/>
    </row>
    <row r="181" spans="1:8" x14ac:dyDescent="0.25">
      <c r="A181" s="54">
        <f>COUNTIF($C$3:C181,"Да")</f>
        <v>2</v>
      </c>
      <c r="B181" s="53">
        <f t="shared" si="4"/>
        <v>45579</v>
      </c>
      <c r="C181" s="53" t="str">
        <f>IF(ISERROR(VLOOKUP(B181,Оп26_BYN→USD!$C$3:$C$28,1,0)),"Нет","Да")</f>
        <v>Нет</v>
      </c>
      <c r="D181" s="54">
        <f t="shared" si="5"/>
        <v>366</v>
      </c>
      <c r="E181" s="55">
        <f>('Все выпуски'!$F$4*'Все выпуски'!$F$8)*((VLOOKUP(IF(C181="Нет",VLOOKUP(A181,Оп26_BYN→USD!$A$2:$C$28,3,0),VLOOKUP((A181-1),Оп26_BYN→USD!$A$2:$C$28,3,0)),$B$2:$G$2382,5,0)-VLOOKUP(B181,$B$2:$G$2382,5,0))/365+(VLOOKUP(IF(C181="Нет",VLOOKUP(A181,Оп26_BYN→USD!$A$2:$C$28,3,0),VLOOKUP((A181-1),Оп26_BYN→USD!$A$2:$C$28,3,0)),$B$2:$G$2382,6,0)-VLOOKUP(B181,$B$2:$G$2382,6,0))/366)</f>
        <v>0.14573503505219063</v>
      </c>
      <c r="F181" s="54">
        <f>COUNTIF(D182:$D$2382,365)</f>
        <v>1757</v>
      </c>
      <c r="G181" s="54">
        <f>COUNTIF(D182:$D$2382,366)</f>
        <v>444</v>
      </c>
      <c r="H181" s="50"/>
    </row>
    <row r="182" spans="1:8" x14ac:dyDescent="0.25">
      <c r="A182" s="54">
        <f>COUNTIF($C$3:C182,"Да")</f>
        <v>2</v>
      </c>
      <c r="B182" s="53">
        <f t="shared" si="4"/>
        <v>45580</v>
      </c>
      <c r="C182" s="53" t="str">
        <f>IF(ISERROR(VLOOKUP(B182,Оп26_BYN→USD!$C$3:$C$28,1,0)),"Нет","Да")</f>
        <v>Нет</v>
      </c>
      <c r="D182" s="54">
        <f t="shared" si="5"/>
        <v>366</v>
      </c>
      <c r="E182" s="55">
        <f>('Все выпуски'!$F$4*'Все выпуски'!$F$8)*((VLOOKUP(IF(C182="Нет",VLOOKUP(A182,Оп26_BYN→USD!$A$2:$C$28,3,0),VLOOKUP((A182-1),Оп26_BYN→USD!$A$2:$C$28,3,0)),$B$2:$G$2382,5,0)-VLOOKUP(B182,$B$2:$G$2382,5,0))/365+(VLOOKUP(IF(C182="Нет",VLOOKUP(A182,Оп26_BYN→USD!$A$2:$C$28,3,0),VLOOKUP((A182-1),Оп26_BYN→USD!$A$2:$C$28,3,0)),$B$2:$G$2382,6,0)-VLOOKUP(B182,$B$2:$G$2382,6,0))/366)</f>
        <v>0.17488204206262878</v>
      </c>
      <c r="F182" s="54">
        <f>COUNTIF(D183:$D$2382,365)</f>
        <v>1757</v>
      </c>
      <c r="G182" s="54">
        <f>COUNTIF(D183:$D$2382,366)</f>
        <v>443</v>
      </c>
      <c r="H182" s="50"/>
    </row>
    <row r="183" spans="1:8" x14ac:dyDescent="0.25">
      <c r="A183" s="54">
        <f>COUNTIF($C$3:C183,"Да")</f>
        <v>2</v>
      </c>
      <c r="B183" s="53">
        <f t="shared" si="4"/>
        <v>45581</v>
      </c>
      <c r="C183" s="53" t="str">
        <f>IF(ISERROR(VLOOKUP(B183,Оп26_BYN→USD!$C$3:$C$28,1,0)),"Нет","Да")</f>
        <v>Нет</v>
      </c>
      <c r="D183" s="54">
        <f t="shared" si="5"/>
        <v>366</v>
      </c>
      <c r="E183" s="55">
        <f>('Все выпуски'!$F$4*'Все выпуски'!$F$8)*((VLOOKUP(IF(C183="Нет",VLOOKUP(A183,Оп26_BYN→USD!$A$2:$C$28,3,0),VLOOKUP((A183-1),Оп26_BYN→USD!$A$2:$C$28,3,0)),$B$2:$G$2382,5,0)-VLOOKUP(B183,$B$2:$G$2382,5,0))/365+(VLOOKUP(IF(C183="Нет",VLOOKUP(A183,Оп26_BYN→USD!$A$2:$C$28,3,0),VLOOKUP((A183-1),Оп26_BYN→USD!$A$2:$C$28,3,0)),$B$2:$G$2382,6,0)-VLOOKUP(B183,$B$2:$G$2382,6,0))/366)</f>
        <v>0.2040290490730669</v>
      </c>
      <c r="F183" s="54">
        <f>COUNTIF(D184:$D$2382,365)</f>
        <v>1757</v>
      </c>
      <c r="G183" s="54">
        <f>COUNTIF(D184:$D$2382,366)</f>
        <v>442</v>
      </c>
      <c r="H183" s="50"/>
    </row>
    <row r="184" spans="1:8" x14ac:dyDescent="0.25">
      <c r="A184" s="54">
        <f>COUNTIF($C$3:C184,"Да")</f>
        <v>2</v>
      </c>
      <c r="B184" s="53">
        <f t="shared" si="4"/>
        <v>45582</v>
      </c>
      <c r="C184" s="53" t="str">
        <f>IF(ISERROR(VLOOKUP(B184,Оп26_BYN→USD!$C$3:$C$28,1,0)),"Нет","Да")</f>
        <v>Нет</v>
      </c>
      <c r="D184" s="54">
        <f t="shared" si="5"/>
        <v>366</v>
      </c>
      <c r="E184" s="55">
        <f>('Все выпуски'!$F$4*'Все выпуски'!$F$8)*((VLOOKUP(IF(C184="Нет",VLOOKUP(A184,Оп26_BYN→USD!$A$2:$C$28,3,0),VLOOKUP((A184-1),Оп26_BYN→USD!$A$2:$C$28,3,0)),$B$2:$G$2382,5,0)-VLOOKUP(B184,$B$2:$G$2382,5,0))/365+(VLOOKUP(IF(C184="Нет",VLOOKUP(A184,Оп26_BYN→USD!$A$2:$C$28,3,0),VLOOKUP((A184-1),Оп26_BYN→USD!$A$2:$C$28,3,0)),$B$2:$G$2382,6,0)-VLOOKUP(B184,$B$2:$G$2382,6,0))/366)</f>
        <v>0.233176056083505</v>
      </c>
      <c r="F184" s="54">
        <f>COUNTIF(D185:$D$2382,365)</f>
        <v>1757</v>
      </c>
      <c r="G184" s="54">
        <f>COUNTIF(D185:$D$2382,366)</f>
        <v>441</v>
      </c>
      <c r="H184" s="50"/>
    </row>
    <row r="185" spans="1:8" x14ac:dyDescent="0.25">
      <c r="A185" s="54">
        <f>COUNTIF($C$3:C185,"Да")</f>
        <v>2</v>
      </c>
      <c r="B185" s="53">
        <f t="shared" si="4"/>
        <v>45583</v>
      </c>
      <c r="C185" s="53" t="str">
        <f>IF(ISERROR(VLOOKUP(B185,Оп26_BYN→USD!$C$3:$C$28,1,0)),"Нет","Да")</f>
        <v>Нет</v>
      </c>
      <c r="D185" s="54">
        <f t="shared" si="5"/>
        <v>366</v>
      </c>
      <c r="E185" s="55">
        <f>('Все выпуски'!$F$4*'Все выпуски'!$F$8)*((VLOOKUP(IF(C185="Нет",VLOOKUP(A185,Оп26_BYN→USD!$A$2:$C$28,3,0),VLOOKUP((A185-1),Оп26_BYN→USD!$A$2:$C$28,3,0)),$B$2:$G$2382,5,0)-VLOOKUP(B185,$B$2:$G$2382,5,0))/365+(VLOOKUP(IF(C185="Нет",VLOOKUP(A185,Оп26_BYN→USD!$A$2:$C$28,3,0),VLOOKUP((A185-1),Оп26_BYN→USD!$A$2:$C$28,3,0)),$B$2:$G$2382,6,0)-VLOOKUP(B185,$B$2:$G$2382,6,0))/366)</f>
        <v>0.26232306309394315</v>
      </c>
      <c r="F185" s="54">
        <f>COUNTIF(D186:$D$2382,365)</f>
        <v>1757</v>
      </c>
      <c r="G185" s="54">
        <f>COUNTIF(D186:$D$2382,366)</f>
        <v>440</v>
      </c>
      <c r="H185" s="50"/>
    </row>
    <row r="186" spans="1:8" x14ac:dyDescent="0.25">
      <c r="A186" s="54">
        <f>COUNTIF($C$3:C186,"Да")</f>
        <v>2</v>
      </c>
      <c r="B186" s="53">
        <f t="shared" si="4"/>
        <v>45584</v>
      </c>
      <c r="C186" s="53" t="str">
        <f>IF(ISERROR(VLOOKUP(B186,Оп26_BYN→USD!$C$3:$C$28,1,0)),"Нет","Да")</f>
        <v>Нет</v>
      </c>
      <c r="D186" s="54">
        <f t="shared" si="5"/>
        <v>366</v>
      </c>
      <c r="E186" s="55">
        <f>('Все выпуски'!$F$4*'Все выпуски'!$F$8)*((VLOOKUP(IF(C186="Нет",VLOOKUP(A186,Оп26_BYN→USD!$A$2:$C$28,3,0),VLOOKUP((A186-1),Оп26_BYN→USD!$A$2:$C$28,3,0)),$B$2:$G$2382,5,0)-VLOOKUP(B186,$B$2:$G$2382,5,0))/365+(VLOOKUP(IF(C186="Нет",VLOOKUP(A186,Оп26_BYN→USD!$A$2:$C$28,3,0),VLOOKUP((A186-1),Оп26_BYN→USD!$A$2:$C$28,3,0)),$B$2:$G$2382,6,0)-VLOOKUP(B186,$B$2:$G$2382,6,0))/366)</f>
        <v>0.29147007010438125</v>
      </c>
      <c r="F186" s="54">
        <f>COUNTIF(D187:$D$2382,365)</f>
        <v>1757</v>
      </c>
      <c r="G186" s="54">
        <f>COUNTIF(D187:$D$2382,366)</f>
        <v>439</v>
      </c>
      <c r="H186" s="50"/>
    </row>
    <row r="187" spans="1:8" x14ac:dyDescent="0.25">
      <c r="A187" s="54">
        <f>COUNTIF($C$3:C187,"Да")</f>
        <v>2</v>
      </c>
      <c r="B187" s="53">
        <f t="shared" si="4"/>
        <v>45585</v>
      </c>
      <c r="C187" s="53" t="str">
        <f>IF(ISERROR(VLOOKUP(B187,Оп26_BYN→USD!$C$3:$C$28,1,0)),"Нет","Да")</f>
        <v>Нет</v>
      </c>
      <c r="D187" s="54">
        <f t="shared" si="5"/>
        <v>366</v>
      </c>
      <c r="E187" s="55">
        <f>('Все выпуски'!$F$4*'Все выпуски'!$F$8)*((VLOOKUP(IF(C187="Нет",VLOOKUP(A187,Оп26_BYN→USD!$A$2:$C$28,3,0),VLOOKUP((A187-1),Оп26_BYN→USD!$A$2:$C$28,3,0)),$B$2:$G$2382,5,0)-VLOOKUP(B187,$B$2:$G$2382,5,0))/365+(VLOOKUP(IF(C187="Нет",VLOOKUP(A187,Оп26_BYN→USD!$A$2:$C$28,3,0),VLOOKUP((A187-1),Оп26_BYN→USD!$A$2:$C$28,3,0)),$B$2:$G$2382,6,0)-VLOOKUP(B187,$B$2:$G$2382,6,0))/366)</f>
        <v>0.3206170771148194</v>
      </c>
      <c r="F187" s="54">
        <f>COUNTIF(D188:$D$2382,365)</f>
        <v>1757</v>
      </c>
      <c r="G187" s="54">
        <f>COUNTIF(D188:$D$2382,366)</f>
        <v>438</v>
      </c>
      <c r="H187" s="50"/>
    </row>
    <row r="188" spans="1:8" x14ac:dyDescent="0.25">
      <c r="A188" s="54">
        <f>COUNTIF($C$3:C188,"Да")</f>
        <v>2</v>
      </c>
      <c r="B188" s="53">
        <f t="shared" si="4"/>
        <v>45586</v>
      </c>
      <c r="C188" s="53" t="str">
        <f>IF(ISERROR(VLOOKUP(B188,Оп26_BYN→USD!$C$3:$C$28,1,0)),"Нет","Да")</f>
        <v>Нет</v>
      </c>
      <c r="D188" s="54">
        <f t="shared" si="5"/>
        <v>366</v>
      </c>
      <c r="E188" s="55">
        <f>('Все выпуски'!$F$4*'Все выпуски'!$F$8)*((VLOOKUP(IF(C188="Нет",VLOOKUP(A188,Оп26_BYN→USD!$A$2:$C$28,3,0),VLOOKUP((A188-1),Оп26_BYN→USD!$A$2:$C$28,3,0)),$B$2:$G$2382,5,0)-VLOOKUP(B188,$B$2:$G$2382,5,0))/365+(VLOOKUP(IF(C188="Нет",VLOOKUP(A188,Оп26_BYN→USD!$A$2:$C$28,3,0),VLOOKUP((A188-1),Оп26_BYN→USD!$A$2:$C$28,3,0)),$B$2:$G$2382,6,0)-VLOOKUP(B188,$B$2:$G$2382,6,0))/366)</f>
        <v>0.34976408412525756</v>
      </c>
      <c r="F188" s="54">
        <f>COUNTIF(D189:$D$2382,365)</f>
        <v>1757</v>
      </c>
      <c r="G188" s="54">
        <f>COUNTIF(D189:$D$2382,366)</f>
        <v>437</v>
      </c>
      <c r="H188" s="50"/>
    </row>
    <row r="189" spans="1:8" x14ac:dyDescent="0.25">
      <c r="A189" s="54">
        <f>COUNTIF($C$3:C189,"Да")</f>
        <v>2</v>
      </c>
      <c r="B189" s="53">
        <f t="shared" si="4"/>
        <v>45587</v>
      </c>
      <c r="C189" s="53" t="str">
        <f>IF(ISERROR(VLOOKUP(B189,Оп26_BYN→USD!$C$3:$C$28,1,0)),"Нет","Да")</f>
        <v>Нет</v>
      </c>
      <c r="D189" s="54">
        <f t="shared" si="5"/>
        <v>366</v>
      </c>
      <c r="E189" s="55">
        <f>('Все выпуски'!$F$4*'Все выпуски'!$F$8)*((VLOOKUP(IF(C189="Нет",VLOOKUP(A189,Оп26_BYN→USD!$A$2:$C$28,3,0),VLOOKUP((A189-1),Оп26_BYN→USD!$A$2:$C$28,3,0)),$B$2:$G$2382,5,0)-VLOOKUP(B189,$B$2:$G$2382,5,0))/365+(VLOOKUP(IF(C189="Нет",VLOOKUP(A189,Оп26_BYN→USD!$A$2:$C$28,3,0),VLOOKUP((A189-1),Оп26_BYN→USD!$A$2:$C$28,3,0)),$B$2:$G$2382,6,0)-VLOOKUP(B189,$B$2:$G$2382,6,0))/366)</f>
        <v>0.3789110911356956</v>
      </c>
      <c r="F189" s="54">
        <f>COUNTIF(D190:$D$2382,365)</f>
        <v>1757</v>
      </c>
      <c r="G189" s="54">
        <f>COUNTIF(D190:$D$2382,366)</f>
        <v>436</v>
      </c>
      <c r="H189" s="50"/>
    </row>
    <row r="190" spans="1:8" x14ac:dyDescent="0.25">
      <c r="A190" s="54">
        <f>COUNTIF($C$3:C190,"Да")</f>
        <v>2</v>
      </c>
      <c r="B190" s="53">
        <f t="shared" si="4"/>
        <v>45588</v>
      </c>
      <c r="C190" s="53" t="str">
        <f>IF(ISERROR(VLOOKUP(B190,Оп26_BYN→USD!$C$3:$C$28,1,0)),"Нет","Да")</f>
        <v>Нет</v>
      </c>
      <c r="D190" s="54">
        <f t="shared" si="5"/>
        <v>366</v>
      </c>
      <c r="E190" s="55">
        <f>('Все выпуски'!$F$4*'Все выпуски'!$F$8)*((VLOOKUP(IF(C190="Нет",VLOOKUP(A190,Оп26_BYN→USD!$A$2:$C$28,3,0),VLOOKUP((A190-1),Оп26_BYN→USD!$A$2:$C$28,3,0)),$B$2:$G$2382,5,0)-VLOOKUP(B190,$B$2:$G$2382,5,0))/365+(VLOOKUP(IF(C190="Нет",VLOOKUP(A190,Оп26_BYN→USD!$A$2:$C$28,3,0),VLOOKUP((A190-1),Оп26_BYN→USD!$A$2:$C$28,3,0)),$B$2:$G$2382,6,0)-VLOOKUP(B190,$B$2:$G$2382,6,0))/366)</f>
        <v>0.40805809814613381</v>
      </c>
      <c r="F190" s="54">
        <f>COUNTIF(D191:$D$2382,365)</f>
        <v>1757</v>
      </c>
      <c r="G190" s="54">
        <f>COUNTIF(D191:$D$2382,366)</f>
        <v>435</v>
      </c>
      <c r="H190" s="50"/>
    </row>
    <row r="191" spans="1:8" x14ac:dyDescent="0.25">
      <c r="A191" s="54">
        <f>COUNTIF($C$3:C191,"Да")</f>
        <v>2</v>
      </c>
      <c r="B191" s="53">
        <f t="shared" si="4"/>
        <v>45589</v>
      </c>
      <c r="C191" s="53" t="str">
        <f>IF(ISERROR(VLOOKUP(B191,Оп26_BYN→USD!$C$3:$C$28,1,0)),"Нет","Да")</f>
        <v>Нет</v>
      </c>
      <c r="D191" s="54">
        <f t="shared" si="5"/>
        <v>366</v>
      </c>
      <c r="E191" s="55">
        <f>('Все выпуски'!$F$4*'Все выпуски'!$F$8)*((VLOOKUP(IF(C191="Нет",VLOOKUP(A191,Оп26_BYN→USD!$A$2:$C$28,3,0),VLOOKUP((A191-1),Оп26_BYN→USD!$A$2:$C$28,3,0)),$B$2:$G$2382,5,0)-VLOOKUP(B191,$B$2:$G$2382,5,0))/365+(VLOOKUP(IF(C191="Нет",VLOOKUP(A191,Оп26_BYN→USD!$A$2:$C$28,3,0),VLOOKUP((A191-1),Оп26_BYN→USD!$A$2:$C$28,3,0)),$B$2:$G$2382,6,0)-VLOOKUP(B191,$B$2:$G$2382,6,0))/366)</f>
        <v>0.43720510515657185</v>
      </c>
      <c r="F191" s="54">
        <f>COUNTIF(D192:$D$2382,365)</f>
        <v>1757</v>
      </c>
      <c r="G191" s="54">
        <f>COUNTIF(D192:$D$2382,366)</f>
        <v>434</v>
      </c>
      <c r="H191" s="50"/>
    </row>
    <row r="192" spans="1:8" x14ac:dyDescent="0.25">
      <c r="A192" s="54">
        <f>COUNTIF($C$3:C192,"Да")</f>
        <v>2</v>
      </c>
      <c r="B192" s="53">
        <f t="shared" si="4"/>
        <v>45590</v>
      </c>
      <c r="C192" s="53" t="str">
        <f>IF(ISERROR(VLOOKUP(B192,Оп26_BYN→USD!$C$3:$C$28,1,0)),"Нет","Да")</f>
        <v>Нет</v>
      </c>
      <c r="D192" s="54">
        <f t="shared" si="5"/>
        <v>366</v>
      </c>
      <c r="E192" s="55">
        <f>('Все выпуски'!$F$4*'Все выпуски'!$F$8)*((VLOOKUP(IF(C192="Нет",VLOOKUP(A192,Оп26_BYN→USD!$A$2:$C$28,3,0),VLOOKUP((A192-1),Оп26_BYN→USD!$A$2:$C$28,3,0)),$B$2:$G$2382,5,0)-VLOOKUP(B192,$B$2:$G$2382,5,0))/365+(VLOOKUP(IF(C192="Нет",VLOOKUP(A192,Оп26_BYN→USD!$A$2:$C$28,3,0),VLOOKUP((A192-1),Оп26_BYN→USD!$A$2:$C$28,3,0)),$B$2:$G$2382,6,0)-VLOOKUP(B192,$B$2:$G$2382,6,0))/366)</f>
        <v>0.46635211216701</v>
      </c>
      <c r="F192" s="54">
        <f>COUNTIF(D193:$D$2382,365)</f>
        <v>1757</v>
      </c>
      <c r="G192" s="54">
        <f>COUNTIF(D193:$D$2382,366)</f>
        <v>433</v>
      </c>
      <c r="H192" s="50"/>
    </row>
    <row r="193" spans="1:8" x14ac:dyDescent="0.25">
      <c r="A193" s="54">
        <f>COUNTIF($C$3:C193,"Да")</f>
        <v>2</v>
      </c>
      <c r="B193" s="53">
        <f t="shared" si="4"/>
        <v>45591</v>
      </c>
      <c r="C193" s="53" t="str">
        <f>IF(ISERROR(VLOOKUP(B193,Оп26_BYN→USD!$C$3:$C$28,1,0)),"Нет","Да")</f>
        <v>Нет</v>
      </c>
      <c r="D193" s="54">
        <f t="shared" si="5"/>
        <v>366</v>
      </c>
      <c r="E193" s="55">
        <f>('Все выпуски'!$F$4*'Все выпуски'!$F$8)*((VLOOKUP(IF(C193="Нет",VLOOKUP(A193,Оп26_BYN→USD!$A$2:$C$28,3,0),VLOOKUP((A193-1),Оп26_BYN→USD!$A$2:$C$28,3,0)),$B$2:$G$2382,5,0)-VLOOKUP(B193,$B$2:$G$2382,5,0))/365+(VLOOKUP(IF(C193="Нет",VLOOKUP(A193,Оп26_BYN→USD!$A$2:$C$28,3,0),VLOOKUP((A193-1),Оп26_BYN→USD!$A$2:$C$28,3,0)),$B$2:$G$2382,6,0)-VLOOKUP(B193,$B$2:$G$2382,6,0))/366)</f>
        <v>0.49549911917744821</v>
      </c>
      <c r="F193" s="54">
        <f>COUNTIF(D194:$D$2382,365)</f>
        <v>1757</v>
      </c>
      <c r="G193" s="54">
        <f>COUNTIF(D194:$D$2382,366)</f>
        <v>432</v>
      </c>
      <c r="H193" s="50"/>
    </row>
    <row r="194" spans="1:8" x14ac:dyDescent="0.25">
      <c r="A194" s="54">
        <f>COUNTIF($C$3:C194,"Да")</f>
        <v>2</v>
      </c>
      <c r="B194" s="53">
        <f t="shared" si="4"/>
        <v>45592</v>
      </c>
      <c r="C194" s="53" t="str">
        <f>IF(ISERROR(VLOOKUP(B194,Оп26_BYN→USD!$C$3:$C$28,1,0)),"Нет","Да")</f>
        <v>Нет</v>
      </c>
      <c r="D194" s="54">
        <f t="shared" si="5"/>
        <v>366</v>
      </c>
      <c r="E194" s="55">
        <f>('Все выпуски'!$F$4*'Все выпуски'!$F$8)*((VLOOKUP(IF(C194="Нет",VLOOKUP(A194,Оп26_BYN→USD!$A$2:$C$28,3,0),VLOOKUP((A194-1),Оп26_BYN→USD!$A$2:$C$28,3,0)),$B$2:$G$2382,5,0)-VLOOKUP(B194,$B$2:$G$2382,5,0))/365+(VLOOKUP(IF(C194="Нет",VLOOKUP(A194,Оп26_BYN→USD!$A$2:$C$28,3,0),VLOOKUP((A194-1),Оп26_BYN→USD!$A$2:$C$28,3,0)),$B$2:$G$2382,6,0)-VLOOKUP(B194,$B$2:$G$2382,6,0))/366)</f>
        <v>0.52464612618788631</v>
      </c>
      <c r="F194" s="54">
        <f>COUNTIF(D195:$D$2382,365)</f>
        <v>1757</v>
      </c>
      <c r="G194" s="54">
        <f>COUNTIF(D195:$D$2382,366)</f>
        <v>431</v>
      </c>
      <c r="H194" s="50"/>
    </row>
    <row r="195" spans="1:8" x14ac:dyDescent="0.25">
      <c r="A195" s="54">
        <f>COUNTIF($C$3:C195,"Да")</f>
        <v>2</v>
      </c>
      <c r="B195" s="53">
        <f t="shared" si="4"/>
        <v>45593</v>
      </c>
      <c r="C195" s="53" t="str">
        <f>IF(ISERROR(VLOOKUP(B195,Оп26_BYN→USD!$C$3:$C$28,1,0)),"Нет","Да")</f>
        <v>Нет</v>
      </c>
      <c r="D195" s="54">
        <f t="shared" si="5"/>
        <v>366</v>
      </c>
      <c r="E195" s="55">
        <f>('Все выпуски'!$F$4*'Все выпуски'!$F$8)*((VLOOKUP(IF(C195="Нет",VLOOKUP(A195,Оп26_BYN→USD!$A$2:$C$28,3,0),VLOOKUP((A195-1),Оп26_BYN→USD!$A$2:$C$28,3,0)),$B$2:$G$2382,5,0)-VLOOKUP(B195,$B$2:$G$2382,5,0))/365+(VLOOKUP(IF(C195="Нет",VLOOKUP(A195,Оп26_BYN→USD!$A$2:$C$28,3,0),VLOOKUP((A195-1),Оп26_BYN→USD!$A$2:$C$28,3,0)),$B$2:$G$2382,6,0)-VLOOKUP(B195,$B$2:$G$2382,6,0))/366)</f>
        <v>0.55379313319832446</v>
      </c>
      <c r="F195" s="54">
        <f>COUNTIF(D196:$D$2382,365)</f>
        <v>1757</v>
      </c>
      <c r="G195" s="54">
        <f>COUNTIF(D196:$D$2382,366)</f>
        <v>430</v>
      </c>
      <c r="H195" s="50"/>
    </row>
    <row r="196" spans="1:8" x14ac:dyDescent="0.25">
      <c r="A196" s="54">
        <f>COUNTIF($C$3:C196,"Да")</f>
        <v>2</v>
      </c>
      <c r="B196" s="53">
        <f t="shared" ref="B196:B259" si="6">B195+1</f>
        <v>45594</v>
      </c>
      <c r="C196" s="53" t="str">
        <f>IF(ISERROR(VLOOKUP(B196,Оп26_BYN→USD!$C$3:$C$28,1,0)),"Нет","Да")</f>
        <v>Нет</v>
      </c>
      <c r="D196" s="54">
        <f t="shared" ref="D196:D259" si="7">IF(MOD(YEAR(B196),4)=0,366,365)</f>
        <v>366</v>
      </c>
      <c r="E196" s="55">
        <f>('Все выпуски'!$F$4*'Все выпуски'!$F$8)*((VLOOKUP(IF(C196="Нет",VLOOKUP(A196,Оп26_BYN→USD!$A$2:$C$28,3,0),VLOOKUP((A196-1),Оп26_BYN→USD!$A$2:$C$28,3,0)),$B$2:$G$2382,5,0)-VLOOKUP(B196,$B$2:$G$2382,5,0))/365+(VLOOKUP(IF(C196="Нет",VLOOKUP(A196,Оп26_BYN→USD!$A$2:$C$28,3,0),VLOOKUP((A196-1),Оп26_BYN→USD!$A$2:$C$28,3,0)),$B$2:$G$2382,6,0)-VLOOKUP(B196,$B$2:$G$2382,6,0))/366)</f>
        <v>0.5829401402087625</v>
      </c>
      <c r="F196" s="54">
        <f>COUNTIF(D197:$D$2382,365)</f>
        <v>1757</v>
      </c>
      <c r="G196" s="54">
        <f>COUNTIF(D197:$D$2382,366)</f>
        <v>429</v>
      </c>
      <c r="H196" s="50"/>
    </row>
    <row r="197" spans="1:8" x14ac:dyDescent="0.25">
      <c r="A197" s="54">
        <f>COUNTIF($C$3:C197,"Да")</f>
        <v>2</v>
      </c>
      <c r="B197" s="53">
        <f t="shared" si="6"/>
        <v>45595</v>
      </c>
      <c r="C197" s="53" t="str">
        <f>IF(ISERROR(VLOOKUP(B197,Оп26_BYN→USD!$C$3:$C$28,1,0)),"Нет","Да")</f>
        <v>Нет</v>
      </c>
      <c r="D197" s="54">
        <f t="shared" si="7"/>
        <v>366</v>
      </c>
      <c r="E197" s="55">
        <f>('Все выпуски'!$F$4*'Все выпуски'!$F$8)*((VLOOKUP(IF(C197="Нет",VLOOKUP(A197,Оп26_BYN→USD!$A$2:$C$28,3,0),VLOOKUP((A197-1),Оп26_BYN→USD!$A$2:$C$28,3,0)),$B$2:$G$2382,5,0)-VLOOKUP(B197,$B$2:$G$2382,5,0))/365+(VLOOKUP(IF(C197="Нет",VLOOKUP(A197,Оп26_BYN→USD!$A$2:$C$28,3,0),VLOOKUP((A197-1),Оп26_BYN→USD!$A$2:$C$28,3,0)),$B$2:$G$2382,6,0)-VLOOKUP(B197,$B$2:$G$2382,6,0))/366)</f>
        <v>0.61208714721920066</v>
      </c>
      <c r="F197" s="54">
        <f>COUNTIF(D198:$D$2382,365)</f>
        <v>1757</v>
      </c>
      <c r="G197" s="54">
        <f>COUNTIF(D198:$D$2382,366)</f>
        <v>428</v>
      </c>
      <c r="H197" s="50"/>
    </row>
    <row r="198" spans="1:8" x14ac:dyDescent="0.25">
      <c r="A198" s="54">
        <f>COUNTIF($C$3:C198,"Да")</f>
        <v>2</v>
      </c>
      <c r="B198" s="53">
        <f t="shared" si="6"/>
        <v>45596</v>
      </c>
      <c r="C198" s="53" t="str">
        <f>IF(ISERROR(VLOOKUP(B198,Оп26_BYN→USD!$C$3:$C$28,1,0)),"Нет","Да")</f>
        <v>Нет</v>
      </c>
      <c r="D198" s="54">
        <f t="shared" si="7"/>
        <v>366</v>
      </c>
      <c r="E198" s="55">
        <f>('Все выпуски'!$F$4*'Все выпуски'!$F$8)*((VLOOKUP(IF(C198="Нет",VLOOKUP(A198,Оп26_BYN→USD!$A$2:$C$28,3,0),VLOOKUP((A198-1),Оп26_BYN→USD!$A$2:$C$28,3,0)),$B$2:$G$2382,5,0)-VLOOKUP(B198,$B$2:$G$2382,5,0))/365+(VLOOKUP(IF(C198="Нет",VLOOKUP(A198,Оп26_BYN→USD!$A$2:$C$28,3,0),VLOOKUP((A198-1),Оп26_BYN→USD!$A$2:$C$28,3,0)),$B$2:$G$2382,6,0)-VLOOKUP(B198,$B$2:$G$2382,6,0))/366)</f>
        <v>0.64123415422963881</v>
      </c>
      <c r="F198" s="54">
        <f>COUNTIF(D199:$D$2382,365)</f>
        <v>1757</v>
      </c>
      <c r="G198" s="54">
        <f>COUNTIF(D199:$D$2382,366)</f>
        <v>427</v>
      </c>
      <c r="H198" s="50"/>
    </row>
    <row r="199" spans="1:8" x14ac:dyDescent="0.25">
      <c r="A199" s="54">
        <f>COUNTIF($C$3:C199,"Да")</f>
        <v>2</v>
      </c>
      <c r="B199" s="53">
        <f t="shared" si="6"/>
        <v>45597</v>
      </c>
      <c r="C199" s="53" t="str">
        <f>IF(ISERROR(VLOOKUP(B199,Оп26_BYN→USD!$C$3:$C$28,1,0)),"Нет","Да")</f>
        <v>Нет</v>
      </c>
      <c r="D199" s="54">
        <f t="shared" si="7"/>
        <v>366</v>
      </c>
      <c r="E199" s="55">
        <f>('Все выпуски'!$F$4*'Все выпуски'!$F$8)*((VLOOKUP(IF(C199="Нет",VLOOKUP(A199,Оп26_BYN→USD!$A$2:$C$28,3,0),VLOOKUP((A199-1),Оп26_BYN→USD!$A$2:$C$28,3,0)),$B$2:$G$2382,5,0)-VLOOKUP(B199,$B$2:$G$2382,5,0))/365+(VLOOKUP(IF(C199="Нет",VLOOKUP(A199,Оп26_BYN→USD!$A$2:$C$28,3,0),VLOOKUP((A199-1),Оп26_BYN→USD!$A$2:$C$28,3,0)),$B$2:$G$2382,6,0)-VLOOKUP(B199,$B$2:$G$2382,6,0))/366)</f>
        <v>0.67038116124007696</v>
      </c>
      <c r="F199" s="54">
        <f>COUNTIF(D200:$D$2382,365)</f>
        <v>1757</v>
      </c>
      <c r="G199" s="54">
        <f>COUNTIF(D200:$D$2382,366)</f>
        <v>426</v>
      </c>
      <c r="H199" s="50"/>
    </row>
    <row r="200" spans="1:8" x14ac:dyDescent="0.25">
      <c r="A200" s="54">
        <f>COUNTIF($C$3:C200,"Да")</f>
        <v>2</v>
      </c>
      <c r="B200" s="53">
        <f t="shared" si="6"/>
        <v>45598</v>
      </c>
      <c r="C200" s="53" t="str">
        <f>IF(ISERROR(VLOOKUP(B200,Оп26_BYN→USD!$C$3:$C$28,1,0)),"Нет","Да")</f>
        <v>Нет</v>
      </c>
      <c r="D200" s="54">
        <f t="shared" si="7"/>
        <v>366</v>
      </c>
      <c r="E200" s="55">
        <f>('Все выпуски'!$F$4*'Все выпуски'!$F$8)*((VLOOKUP(IF(C200="Нет",VLOOKUP(A200,Оп26_BYN→USD!$A$2:$C$28,3,0),VLOOKUP((A200-1),Оп26_BYN→USD!$A$2:$C$28,3,0)),$B$2:$G$2382,5,0)-VLOOKUP(B200,$B$2:$G$2382,5,0))/365+(VLOOKUP(IF(C200="Нет",VLOOKUP(A200,Оп26_BYN→USD!$A$2:$C$28,3,0),VLOOKUP((A200-1),Оп26_BYN→USD!$A$2:$C$28,3,0)),$B$2:$G$2382,6,0)-VLOOKUP(B200,$B$2:$G$2382,6,0))/366)</f>
        <v>0.69952816825051511</v>
      </c>
      <c r="F200" s="54">
        <f>COUNTIF(D201:$D$2382,365)</f>
        <v>1757</v>
      </c>
      <c r="G200" s="54">
        <f>COUNTIF(D201:$D$2382,366)</f>
        <v>425</v>
      </c>
      <c r="H200" s="50"/>
    </row>
    <row r="201" spans="1:8" x14ac:dyDescent="0.25">
      <c r="A201" s="54">
        <f>COUNTIF($C$3:C201,"Да")</f>
        <v>2</v>
      </c>
      <c r="B201" s="53">
        <f t="shared" si="6"/>
        <v>45599</v>
      </c>
      <c r="C201" s="53" t="str">
        <f>IF(ISERROR(VLOOKUP(B201,Оп26_BYN→USD!$C$3:$C$28,1,0)),"Нет","Да")</f>
        <v>Нет</v>
      </c>
      <c r="D201" s="54">
        <f t="shared" si="7"/>
        <v>366</v>
      </c>
      <c r="E201" s="55">
        <f>('Все выпуски'!$F$4*'Все выпуски'!$F$8)*((VLOOKUP(IF(C201="Нет",VLOOKUP(A201,Оп26_BYN→USD!$A$2:$C$28,3,0),VLOOKUP((A201-1),Оп26_BYN→USD!$A$2:$C$28,3,0)),$B$2:$G$2382,5,0)-VLOOKUP(B201,$B$2:$G$2382,5,0))/365+(VLOOKUP(IF(C201="Нет",VLOOKUP(A201,Оп26_BYN→USD!$A$2:$C$28,3,0),VLOOKUP((A201-1),Оп26_BYN→USD!$A$2:$C$28,3,0)),$B$2:$G$2382,6,0)-VLOOKUP(B201,$B$2:$G$2382,6,0))/366)</f>
        <v>0.72867517526095327</v>
      </c>
      <c r="F201" s="54">
        <f>COUNTIF(D202:$D$2382,365)</f>
        <v>1757</v>
      </c>
      <c r="G201" s="54">
        <f>COUNTIF(D202:$D$2382,366)</f>
        <v>424</v>
      </c>
      <c r="H201" s="50"/>
    </row>
    <row r="202" spans="1:8" x14ac:dyDescent="0.25">
      <c r="A202" s="54">
        <f>COUNTIF($C$3:C202,"Да")</f>
        <v>2</v>
      </c>
      <c r="B202" s="53">
        <f t="shared" si="6"/>
        <v>45600</v>
      </c>
      <c r="C202" s="53" t="str">
        <f>IF(ISERROR(VLOOKUP(B202,Оп26_BYN→USD!$C$3:$C$28,1,0)),"Нет","Да")</f>
        <v>Нет</v>
      </c>
      <c r="D202" s="54">
        <f t="shared" si="7"/>
        <v>366</v>
      </c>
      <c r="E202" s="55">
        <f>('Все выпуски'!$F$4*'Все выпуски'!$F$8)*((VLOOKUP(IF(C202="Нет",VLOOKUP(A202,Оп26_BYN→USD!$A$2:$C$28,3,0),VLOOKUP((A202-1),Оп26_BYN→USD!$A$2:$C$28,3,0)),$B$2:$G$2382,5,0)-VLOOKUP(B202,$B$2:$G$2382,5,0))/365+(VLOOKUP(IF(C202="Нет",VLOOKUP(A202,Оп26_BYN→USD!$A$2:$C$28,3,0),VLOOKUP((A202-1),Оп26_BYN→USD!$A$2:$C$28,3,0)),$B$2:$G$2382,6,0)-VLOOKUP(B202,$B$2:$G$2382,6,0))/366)</f>
        <v>0.7578221822713912</v>
      </c>
      <c r="F202" s="54">
        <f>COUNTIF(D203:$D$2382,365)</f>
        <v>1757</v>
      </c>
      <c r="G202" s="54">
        <f>COUNTIF(D203:$D$2382,366)</f>
        <v>423</v>
      </c>
      <c r="H202" s="50"/>
    </row>
    <row r="203" spans="1:8" x14ac:dyDescent="0.25">
      <c r="A203" s="54">
        <f>COUNTIF($C$3:C203,"Да")</f>
        <v>2</v>
      </c>
      <c r="B203" s="53">
        <f t="shared" si="6"/>
        <v>45601</v>
      </c>
      <c r="C203" s="53" t="str">
        <f>IF(ISERROR(VLOOKUP(B203,Оп26_BYN→USD!$C$3:$C$28,1,0)),"Нет","Да")</f>
        <v>Нет</v>
      </c>
      <c r="D203" s="54">
        <f t="shared" si="7"/>
        <v>366</v>
      </c>
      <c r="E203" s="55">
        <f>('Все выпуски'!$F$4*'Все выпуски'!$F$8)*((VLOOKUP(IF(C203="Нет",VLOOKUP(A203,Оп26_BYN→USD!$A$2:$C$28,3,0),VLOOKUP((A203-1),Оп26_BYN→USD!$A$2:$C$28,3,0)),$B$2:$G$2382,5,0)-VLOOKUP(B203,$B$2:$G$2382,5,0))/365+(VLOOKUP(IF(C203="Нет",VLOOKUP(A203,Оп26_BYN→USD!$A$2:$C$28,3,0),VLOOKUP((A203-1),Оп26_BYN→USD!$A$2:$C$28,3,0)),$B$2:$G$2382,6,0)-VLOOKUP(B203,$B$2:$G$2382,6,0))/366)</f>
        <v>0.78696918928182946</v>
      </c>
      <c r="F203" s="54">
        <f>COUNTIF(D204:$D$2382,365)</f>
        <v>1757</v>
      </c>
      <c r="G203" s="54">
        <f>COUNTIF(D204:$D$2382,366)</f>
        <v>422</v>
      </c>
      <c r="H203" s="50"/>
    </row>
    <row r="204" spans="1:8" x14ac:dyDescent="0.25">
      <c r="A204" s="54">
        <f>COUNTIF($C$3:C204,"Да")</f>
        <v>2</v>
      </c>
      <c r="B204" s="53">
        <f t="shared" si="6"/>
        <v>45602</v>
      </c>
      <c r="C204" s="53" t="str">
        <f>IF(ISERROR(VLOOKUP(B204,Оп26_BYN→USD!$C$3:$C$28,1,0)),"Нет","Да")</f>
        <v>Нет</v>
      </c>
      <c r="D204" s="54">
        <f t="shared" si="7"/>
        <v>366</v>
      </c>
      <c r="E204" s="55">
        <f>('Все выпуски'!$F$4*'Все выпуски'!$F$8)*((VLOOKUP(IF(C204="Нет",VLOOKUP(A204,Оп26_BYN→USD!$A$2:$C$28,3,0),VLOOKUP((A204-1),Оп26_BYN→USD!$A$2:$C$28,3,0)),$B$2:$G$2382,5,0)-VLOOKUP(B204,$B$2:$G$2382,5,0))/365+(VLOOKUP(IF(C204="Нет",VLOOKUP(A204,Оп26_BYN→USD!$A$2:$C$28,3,0),VLOOKUP((A204-1),Оп26_BYN→USD!$A$2:$C$28,3,0)),$B$2:$G$2382,6,0)-VLOOKUP(B204,$B$2:$G$2382,6,0))/366)</f>
        <v>0.81611619629226761</v>
      </c>
      <c r="F204" s="54">
        <f>COUNTIF(D205:$D$2382,365)</f>
        <v>1757</v>
      </c>
      <c r="G204" s="54">
        <f>COUNTIF(D205:$D$2382,366)</f>
        <v>421</v>
      </c>
      <c r="H204" s="50"/>
    </row>
    <row r="205" spans="1:8" x14ac:dyDescent="0.25">
      <c r="A205" s="54">
        <f>COUNTIF($C$3:C205,"Да")</f>
        <v>2</v>
      </c>
      <c r="B205" s="53">
        <f t="shared" si="6"/>
        <v>45603</v>
      </c>
      <c r="C205" s="53" t="str">
        <f>IF(ISERROR(VLOOKUP(B205,Оп26_BYN→USD!$C$3:$C$28,1,0)),"Нет","Да")</f>
        <v>Нет</v>
      </c>
      <c r="D205" s="54">
        <f t="shared" si="7"/>
        <v>366</v>
      </c>
      <c r="E205" s="55">
        <f>('Все выпуски'!$F$4*'Все выпуски'!$F$8)*((VLOOKUP(IF(C205="Нет",VLOOKUP(A205,Оп26_BYN→USD!$A$2:$C$28,3,0),VLOOKUP((A205-1),Оп26_BYN→USD!$A$2:$C$28,3,0)),$B$2:$G$2382,5,0)-VLOOKUP(B205,$B$2:$G$2382,5,0))/365+(VLOOKUP(IF(C205="Нет",VLOOKUP(A205,Оп26_BYN→USD!$A$2:$C$28,3,0),VLOOKUP((A205-1),Оп26_BYN→USD!$A$2:$C$28,3,0)),$B$2:$G$2382,6,0)-VLOOKUP(B205,$B$2:$G$2382,6,0))/366)</f>
        <v>0.84526320330270577</v>
      </c>
      <c r="F205" s="54">
        <f>COUNTIF(D206:$D$2382,365)</f>
        <v>1757</v>
      </c>
      <c r="G205" s="54">
        <f>COUNTIF(D206:$D$2382,366)</f>
        <v>420</v>
      </c>
      <c r="H205" s="50"/>
    </row>
    <row r="206" spans="1:8" x14ac:dyDescent="0.25">
      <c r="A206" s="54">
        <f>COUNTIF($C$3:C206,"Да")</f>
        <v>2</v>
      </c>
      <c r="B206" s="53">
        <f t="shared" si="6"/>
        <v>45604</v>
      </c>
      <c r="C206" s="53" t="str">
        <f>IF(ISERROR(VLOOKUP(B206,Оп26_BYN→USD!$C$3:$C$28,1,0)),"Нет","Да")</f>
        <v>Нет</v>
      </c>
      <c r="D206" s="54">
        <f t="shared" si="7"/>
        <v>366</v>
      </c>
      <c r="E206" s="55">
        <f>('Все выпуски'!$F$4*'Все выпуски'!$F$8)*((VLOOKUP(IF(C206="Нет",VLOOKUP(A206,Оп26_BYN→USD!$A$2:$C$28,3,0),VLOOKUP((A206-1),Оп26_BYN→USD!$A$2:$C$28,3,0)),$B$2:$G$2382,5,0)-VLOOKUP(B206,$B$2:$G$2382,5,0))/365+(VLOOKUP(IF(C206="Нет",VLOOKUP(A206,Оп26_BYN→USD!$A$2:$C$28,3,0),VLOOKUP((A206-1),Оп26_BYN→USD!$A$2:$C$28,3,0)),$B$2:$G$2382,6,0)-VLOOKUP(B206,$B$2:$G$2382,6,0))/366)</f>
        <v>0.8744102103131437</v>
      </c>
      <c r="F206" s="54">
        <f>COUNTIF(D207:$D$2382,365)</f>
        <v>1757</v>
      </c>
      <c r="G206" s="54">
        <f>COUNTIF(D207:$D$2382,366)</f>
        <v>419</v>
      </c>
      <c r="H206" s="50"/>
    </row>
    <row r="207" spans="1:8" x14ac:dyDescent="0.25">
      <c r="A207" s="54">
        <f>COUNTIF($C$3:C207,"Да")</f>
        <v>2</v>
      </c>
      <c r="B207" s="53">
        <f t="shared" si="6"/>
        <v>45605</v>
      </c>
      <c r="C207" s="53" t="str">
        <f>IF(ISERROR(VLOOKUP(B207,Оп26_BYN→USD!$C$3:$C$28,1,0)),"Нет","Да")</f>
        <v>Нет</v>
      </c>
      <c r="D207" s="54">
        <f t="shared" si="7"/>
        <v>366</v>
      </c>
      <c r="E207" s="55">
        <f>('Все выпуски'!$F$4*'Все выпуски'!$F$8)*((VLOOKUP(IF(C207="Нет",VLOOKUP(A207,Оп26_BYN→USD!$A$2:$C$28,3,0),VLOOKUP((A207-1),Оп26_BYN→USD!$A$2:$C$28,3,0)),$B$2:$G$2382,5,0)-VLOOKUP(B207,$B$2:$G$2382,5,0))/365+(VLOOKUP(IF(C207="Нет",VLOOKUP(A207,Оп26_BYN→USD!$A$2:$C$28,3,0),VLOOKUP((A207-1),Оп26_BYN→USD!$A$2:$C$28,3,0)),$B$2:$G$2382,6,0)-VLOOKUP(B207,$B$2:$G$2382,6,0))/366)</f>
        <v>0.90355721732358185</v>
      </c>
      <c r="F207" s="54">
        <f>COUNTIF(D208:$D$2382,365)</f>
        <v>1757</v>
      </c>
      <c r="G207" s="54">
        <f>COUNTIF(D208:$D$2382,366)</f>
        <v>418</v>
      </c>
      <c r="H207" s="50"/>
    </row>
    <row r="208" spans="1:8" x14ac:dyDescent="0.25">
      <c r="A208" s="54">
        <f>COUNTIF($C$3:C208,"Да")</f>
        <v>2</v>
      </c>
      <c r="B208" s="53">
        <f t="shared" si="6"/>
        <v>45606</v>
      </c>
      <c r="C208" s="53" t="str">
        <f>IF(ISERROR(VLOOKUP(B208,Оп26_BYN→USD!$C$3:$C$28,1,0)),"Нет","Да")</f>
        <v>Нет</v>
      </c>
      <c r="D208" s="54">
        <f t="shared" si="7"/>
        <v>366</v>
      </c>
      <c r="E208" s="55">
        <f>('Все выпуски'!$F$4*'Все выпуски'!$F$8)*((VLOOKUP(IF(C208="Нет",VLOOKUP(A208,Оп26_BYN→USD!$A$2:$C$28,3,0),VLOOKUP((A208-1),Оп26_BYN→USD!$A$2:$C$28,3,0)),$B$2:$G$2382,5,0)-VLOOKUP(B208,$B$2:$G$2382,5,0))/365+(VLOOKUP(IF(C208="Нет",VLOOKUP(A208,Оп26_BYN→USD!$A$2:$C$28,3,0),VLOOKUP((A208-1),Оп26_BYN→USD!$A$2:$C$28,3,0)),$B$2:$G$2382,6,0)-VLOOKUP(B208,$B$2:$G$2382,6,0))/366)</f>
        <v>0.93270422433402</v>
      </c>
      <c r="F208" s="54">
        <f>COUNTIF(D209:$D$2382,365)</f>
        <v>1757</v>
      </c>
      <c r="G208" s="54">
        <f>COUNTIF(D209:$D$2382,366)</f>
        <v>417</v>
      </c>
      <c r="H208" s="50"/>
    </row>
    <row r="209" spans="1:8" x14ac:dyDescent="0.25">
      <c r="A209" s="54">
        <f>COUNTIF($C$3:C209,"Да")</f>
        <v>2</v>
      </c>
      <c r="B209" s="53">
        <f t="shared" si="6"/>
        <v>45607</v>
      </c>
      <c r="C209" s="53" t="str">
        <f>IF(ISERROR(VLOOKUP(B209,Оп26_BYN→USD!$C$3:$C$28,1,0)),"Нет","Да")</f>
        <v>Нет</v>
      </c>
      <c r="D209" s="54">
        <f t="shared" si="7"/>
        <v>366</v>
      </c>
      <c r="E209" s="55">
        <f>('Все выпуски'!$F$4*'Все выпуски'!$F$8)*((VLOOKUP(IF(C209="Нет",VLOOKUP(A209,Оп26_BYN→USD!$A$2:$C$28,3,0),VLOOKUP((A209-1),Оп26_BYN→USD!$A$2:$C$28,3,0)),$B$2:$G$2382,5,0)-VLOOKUP(B209,$B$2:$G$2382,5,0))/365+(VLOOKUP(IF(C209="Нет",VLOOKUP(A209,Оп26_BYN→USD!$A$2:$C$28,3,0),VLOOKUP((A209-1),Оп26_BYN→USD!$A$2:$C$28,3,0)),$B$2:$G$2382,6,0)-VLOOKUP(B209,$B$2:$G$2382,6,0))/366)</f>
        <v>0.96185123134445827</v>
      </c>
      <c r="F209" s="54">
        <f>COUNTIF(D210:$D$2382,365)</f>
        <v>1757</v>
      </c>
      <c r="G209" s="54">
        <f>COUNTIF(D210:$D$2382,366)</f>
        <v>416</v>
      </c>
      <c r="H209" s="50"/>
    </row>
    <row r="210" spans="1:8" x14ac:dyDescent="0.25">
      <c r="A210" s="54">
        <f>COUNTIF($C$3:C210,"Да")</f>
        <v>2</v>
      </c>
      <c r="B210" s="53">
        <f t="shared" si="6"/>
        <v>45608</v>
      </c>
      <c r="C210" s="53" t="str">
        <f>IF(ISERROR(VLOOKUP(B210,Оп26_BYN→USD!$C$3:$C$28,1,0)),"Нет","Да")</f>
        <v>Нет</v>
      </c>
      <c r="D210" s="54">
        <f t="shared" si="7"/>
        <v>366</v>
      </c>
      <c r="E210" s="55">
        <f>('Все выпуски'!$F$4*'Все выпуски'!$F$8)*((VLOOKUP(IF(C210="Нет",VLOOKUP(A210,Оп26_BYN→USD!$A$2:$C$28,3,0),VLOOKUP((A210-1),Оп26_BYN→USD!$A$2:$C$28,3,0)),$B$2:$G$2382,5,0)-VLOOKUP(B210,$B$2:$G$2382,5,0))/365+(VLOOKUP(IF(C210="Нет",VLOOKUP(A210,Оп26_BYN→USD!$A$2:$C$28,3,0),VLOOKUP((A210-1),Оп26_BYN→USD!$A$2:$C$28,3,0)),$B$2:$G$2382,6,0)-VLOOKUP(B210,$B$2:$G$2382,6,0))/366)</f>
        <v>0.99099823835489642</v>
      </c>
      <c r="F210" s="54">
        <f>COUNTIF(D211:$D$2382,365)</f>
        <v>1757</v>
      </c>
      <c r="G210" s="54">
        <f>COUNTIF(D211:$D$2382,366)</f>
        <v>415</v>
      </c>
      <c r="H210" s="50"/>
    </row>
    <row r="211" spans="1:8" x14ac:dyDescent="0.25">
      <c r="A211" s="54">
        <f>COUNTIF($C$3:C211,"Да")</f>
        <v>2</v>
      </c>
      <c r="B211" s="53">
        <f t="shared" si="6"/>
        <v>45609</v>
      </c>
      <c r="C211" s="53" t="str">
        <f>IF(ISERROR(VLOOKUP(B211,Оп26_BYN→USD!$C$3:$C$28,1,0)),"Нет","Да")</f>
        <v>Нет</v>
      </c>
      <c r="D211" s="54">
        <f t="shared" si="7"/>
        <v>366</v>
      </c>
      <c r="E211" s="55">
        <f>('Все выпуски'!$F$4*'Все выпуски'!$F$8)*((VLOOKUP(IF(C211="Нет",VLOOKUP(A211,Оп26_BYN→USD!$A$2:$C$28,3,0),VLOOKUP((A211-1),Оп26_BYN→USD!$A$2:$C$28,3,0)),$B$2:$G$2382,5,0)-VLOOKUP(B211,$B$2:$G$2382,5,0))/365+(VLOOKUP(IF(C211="Нет",VLOOKUP(A211,Оп26_BYN→USD!$A$2:$C$28,3,0),VLOOKUP((A211-1),Оп26_BYN→USD!$A$2:$C$28,3,0)),$B$2:$G$2382,6,0)-VLOOKUP(B211,$B$2:$G$2382,6,0))/366)</f>
        <v>1.0201452453653344</v>
      </c>
      <c r="F211" s="54">
        <f>COUNTIF(D212:$D$2382,365)</f>
        <v>1757</v>
      </c>
      <c r="G211" s="54">
        <f>COUNTIF(D212:$D$2382,366)</f>
        <v>414</v>
      </c>
      <c r="H211" s="50"/>
    </row>
    <row r="212" spans="1:8" x14ac:dyDescent="0.25">
      <c r="A212" s="54">
        <f>COUNTIF($C$3:C212,"Да")</f>
        <v>2</v>
      </c>
      <c r="B212" s="53">
        <f t="shared" si="6"/>
        <v>45610</v>
      </c>
      <c r="C212" s="53" t="str">
        <f>IF(ISERROR(VLOOKUP(B212,Оп26_BYN→USD!$C$3:$C$28,1,0)),"Нет","Да")</f>
        <v>Нет</v>
      </c>
      <c r="D212" s="54">
        <f t="shared" si="7"/>
        <v>366</v>
      </c>
      <c r="E212" s="55">
        <f>('Все выпуски'!$F$4*'Все выпуски'!$F$8)*((VLOOKUP(IF(C212="Нет",VLOOKUP(A212,Оп26_BYN→USD!$A$2:$C$28,3,0),VLOOKUP((A212-1),Оп26_BYN→USD!$A$2:$C$28,3,0)),$B$2:$G$2382,5,0)-VLOOKUP(B212,$B$2:$G$2382,5,0))/365+(VLOOKUP(IF(C212="Нет",VLOOKUP(A212,Оп26_BYN→USD!$A$2:$C$28,3,0),VLOOKUP((A212-1),Оп26_BYN→USD!$A$2:$C$28,3,0)),$B$2:$G$2382,6,0)-VLOOKUP(B212,$B$2:$G$2382,6,0))/366)</f>
        <v>1.0492922523757726</v>
      </c>
      <c r="F212" s="54">
        <f>COUNTIF(D213:$D$2382,365)</f>
        <v>1757</v>
      </c>
      <c r="G212" s="54">
        <f>COUNTIF(D213:$D$2382,366)</f>
        <v>413</v>
      </c>
      <c r="H212" s="50"/>
    </row>
    <row r="213" spans="1:8" x14ac:dyDescent="0.25">
      <c r="A213" s="54">
        <f>COUNTIF($C$3:C213,"Да")</f>
        <v>2</v>
      </c>
      <c r="B213" s="53">
        <f t="shared" si="6"/>
        <v>45611</v>
      </c>
      <c r="C213" s="53" t="str">
        <f>IF(ISERROR(VLOOKUP(B213,Оп26_BYN→USD!$C$3:$C$28,1,0)),"Нет","Да")</f>
        <v>Нет</v>
      </c>
      <c r="D213" s="54">
        <f t="shared" si="7"/>
        <v>366</v>
      </c>
      <c r="E213" s="55">
        <f>('Все выпуски'!$F$4*'Все выпуски'!$F$8)*((VLOOKUP(IF(C213="Нет",VLOOKUP(A213,Оп26_BYN→USD!$A$2:$C$28,3,0),VLOOKUP((A213-1),Оп26_BYN→USD!$A$2:$C$28,3,0)),$B$2:$G$2382,5,0)-VLOOKUP(B213,$B$2:$G$2382,5,0))/365+(VLOOKUP(IF(C213="Нет",VLOOKUP(A213,Оп26_BYN→USD!$A$2:$C$28,3,0),VLOOKUP((A213-1),Оп26_BYN→USD!$A$2:$C$28,3,0)),$B$2:$G$2382,6,0)-VLOOKUP(B213,$B$2:$G$2382,6,0))/366)</f>
        <v>1.0784392593862107</v>
      </c>
      <c r="F213" s="54">
        <f>COUNTIF(D214:$D$2382,365)</f>
        <v>1757</v>
      </c>
      <c r="G213" s="54">
        <f>COUNTIF(D214:$D$2382,366)</f>
        <v>412</v>
      </c>
      <c r="H213" s="50"/>
    </row>
    <row r="214" spans="1:8" x14ac:dyDescent="0.25">
      <c r="A214" s="54">
        <f>COUNTIF($C$3:C214,"Да")</f>
        <v>2</v>
      </c>
      <c r="B214" s="53">
        <f t="shared" si="6"/>
        <v>45612</v>
      </c>
      <c r="C214" s="53" t="str">
        <f>IF(ISERROR(VLOOKUP(B214,Оп26_BYN→USD!$C$3:$C$28,1,0)),"Нет","Да")</f>
        <v>Нет</v>
      </c>
      <c r="D214" s="54">
        <f t="shared" si="7"/>
        <v>366</v>
      </c>
      <c r="E214" s="55">
        <f>('Все выпуски'!$F$4*'Все выпуски'!$F$8)*((VLOOKUP(IF(C214="Нет",VLOOKUP(A214,Оп26_BYN→USD!$A$2:$C$28,3,0),VLOOKUP((A214-1),Оп26_BYN→USD!$A$2:$C$28,3,0)),$B$2:$G$2382,5,0)-VLOOKUP(B214,$B$2:$G$2382,5,0))/365+(VLOOKUP(IF(C214="Нет",VLOOKUP(A214,Оп26_BYN→USD!$A$2:$C$28,3,0),VLOOKUP((A214-1),Оп26_BYN→USD!$A$2:$C$28,3,0)),$B$2:$G$2382,6,0)-VLOOKUP(B214,$B$2:$G$2382,6,0))/366)</f>
        <v>1.1075862663966489</v>
      </c>
      <c r="F214" s="54">
        <f>COUNTIF(D215:$D$2382,365)</f>
        <v>1757</v>
      </c>
      <c r="G214" s="54">
        <f>COUNTIF(D215:$D$2382,366)</f>
        <v>411</v>
      </c>
      <c r="H214" s="50"/>
    </row>
    <row r="215" spans="1:8" x14ac:dyDescent="0.25">
      <c r="A215" s="54">
        <f>COUNTIF($C$3:C215,"Да")</f>
        <v>2</v>
      </c>
      <c r="B215" s="53">
        <f t="shared" si="6"/>
        <v>45613</v>
      </c>
      <c r="C215" s="53" t="str">
        <f>IF(ISERROR(VLOOKUP(B215,Оп26_BYN→USD!$C$3:$C$28,1,0)),"Нет","Да")</f>
        <v>Нет</v>
      </c>
      <c r="D215" s="54">
        <f t="shared" si="7"/>
        <v>366</v>
      </c>
      <c r="E215" s="55">
        <f>('Все выпуски'!$F$4*'Все выпуски'!$F$8)*((VLOOKUP(IF(C215="Нет",VLOOKUP(A215,Оп26_BYN→USD!$A$2:$C$28,3,0),VLOOKUP((A215-1),Оп26_BYN→USD!$A$2:$C$28,3,0)),$B$2:$G$2382,5,0)-VLOOKUP(B215,$B$2:$G$2382,5,0))/365+(VLOOKUP(IF(C215="Нет",VLOOKUP(A215,Оп26_BYN→USD!$A$2:$C$28,3,0),VLOOKUP((A215-1),Оп26_BYN→USD!$A$2:$C$28,3,0)),$B$2:$G$2382,6,0)-VLOOKUP(B215,$B$2:$G$2382,6,0))/366)</f>
        <v>1.136733273407087</v>
      </c>
      <c r="F215" s="54">
        <f>COUNTIF(D216:$D$2382,365)</f>
        <v>1757</v>
      </c>
      <c r="G215" s="54">
        <f>COUNTIF(D216:$D$2382,366)</f>
        <v>410</v>
      </c>
      <c r="H215" s="50"/>
    </row>
    <row r="216" spans="1:8" x14ac:dyDescent="0.25">
      <c r="A216" s="54">
        <f>COUNTIF($C$3:C216,"Да")</f>
        <v>2</v>
      </c>
      <c r="B216" s="53">
        <f t="shared" si="6"/>
        <v>45614</v>
      </c>
      <c r="C216" s="53" t="str">
        <f>IF(ISERROR(VLOOKUP(B216,Оп26_BYN→USD!$C$3:$C$28,1,0)),"Нет","Да")</f>
        <v>Нет</v>
      </c>
      <c r="D216" s="54">
        <f t="shared" si="7"/>
        <v>366</v>
      </c>
      <c r="E216" s="55">
        <f>('Все выпуски'!$F$4*'Все выпуски'!$F$8)*((VLOOKUP(IF(C216="Нет",VLOOKUP(A216,Оп26_BYN→USD!$A$2:$C$28,3,0),VLOOKUP((A216-1),Оп26_BYN→USD!$A$2:$C$28,3,0)),$B$2:$G$2382,5,0)-VLOOKUP(B216,$B$2:$G$2382,5,0))/365+(VLOOKUP(IF(C216="Нет",VLOOKUP(A216,Оп26_BYN→USD!$A$2:$C$28,3,0),VLOOKUP((A216-1),Оп26_BYN→USD!$A$2:$C$28,3,0)),$B$2:$G$2382,6,0)-VLOOKUP(B216,$B$2:$G$2382,6,0))/366)</f>
        <v>1.165880280417525</v>
      </c>
      <c r="F216" s="54">
        <f>COUNTIF(D217:$D$2382,365)</f>
        <v>1757</v>
      </c>
      <c r="G216" s="54">
        <f>COUNTIF(D217:$D$2382,366)</f>
        <v>409</v>
      </c>
      <c r="H216" s="50"/>
    </row>
    <row r="217" spans="1:8" x14ac:dyDescent="0.25">
      <c r="A217" s="54">
        <f>COUNTIF($C$3:C217,"Да")</f>
        <v>2</v>
      </c>
      <c r="B217" s="53">
        <f t="shared" si="6"/>
        <v>45615</v>
      </c>
      <c r="C217" s="53" t="str">
        <f>IF(ISERROR(VLOOKUP(B217,Оп26_BYN→USD!$C$3:$C$28,1,0)),"Нет","Да")</f>
        <v>Нет</v>
      </c>
      <c r="D217" s="54">
        <f t="shared" si="7"/>
        <v>366</v>
      </c>
      <c r="E217" s="55">
        <f>('Все выпуски'!$F$4*'Все выпуски'!$F$8)*((VLOOKUP(IF(C217="Нет",VLOOKUP(A217,Оп26_BYN→USD!$A$2:$C$28,3,0),VLOOKUP((A217-1),Оп26_BYN→USD!$A$2:$C$28,3,0)),$B$2:$G$2382,5,0)-VLOOKUP(B217,$B$2:$G$2382,5,0))/365+(VLOOKUP(IF(C217="Нет",VLOOKUP(A217,Оп26_BYN→USD!$A$2:$C$28,3,0),VLOOKUP((A217-1),Оп26_BYN→USD!$A$2:$C$28,3,0)),$B$2:$G$2382,6,0)-VLOOKUP(B217,$B$2:$G$2382,6,0))/366)</f>
        <v>1.1950272874279633</v>
      </c>
      <c r="F217" s="54">
        <f>COUNTIF(D218:$D$2382,365)</f>
        <v>1757</v>
      </c>
      <c r="G217" s="54">
        <f>COUNTIF(D218:$D$2382,366)</f>
        <v>408</v>
      </c>
      <c r="H217" s="50"/>
    </row>
    <row r="218" spans="1:8" x14ac:dyDescent="0.25">
      <c r="A218" s="54">
        <f>COUNTIF($C$3:C218,"Да")</f>
        <v>2</v>
      </c>
      <c r="B218" s="53">
        <f t="shared" si="6"/>
        <v>45616</v>
      </c>
      <c r="C218" s="53" t="str">
        <f>IF(ISERROR(VLOOKUP(B218,Оп26_BYN→USD!$C$3:$C$28,1,0)),"Нет","Да")</f>
        <v>Нет</v>
      </c>
      <c r="D218" s="54">
        <f t="shared" si="7"/>
        <v>366</v>
      </c>
      <c r="E218" s="55">
        <f>('Все выпуски'!$F$4*'Все выпуски'!$F$8)*((VLOOKUP(IF(C218="Нет",VLOOKUP(A218,Оп26_BYN→USD!$A$2:$C$28,3,0),VLOOKUP((A218-1),Оп26_BYN→USD!$A$2:$C$28,3,0)),$B$2:$G$2382,5,0)-VLOOKUP(B218,$B$2:$G$2382,5,0))/365+(VLOOKUP(IF(C218="Нет",VLOOKUP(A218,Оп26_BYN→USD!$A$2:$C$28,3,0),VLOOKUP((A218-1),Оп26_BYN→USD!$A$2:$C$28,3,0)),$B$2:$G$2382,6,0)-VLOOKUP(B218,$B$2:$G$2382,6,0))/366)</f>
        <v>1.2241742944384013</v>
      </c>
      <c r="F218" s="54">
        <f>COUNTIF(D219:$D$2382,365)</f>
        <v>1757</v>
      </c>
      <c r="G218" s="54">
        <f>COUNTIF(D219:$D$2382,366)</f>
        <v>407</v>
      </c>
      <c r="H218" s="50"/>
    </row>
    <row r="219" spans="1:8" x14ac:dyDescent="0.25">
      <c r="A219" s="54">
        <f>COUNTIF($C$3:C219,"Да")</f>
        <v>2</v>
      </c>
      <c r="B219" s="53">
        <f t="shared" si="6"/>
        <v>45617</v>
      </c>
      <c r="C219" s="53" t="str">
        <f>IF(ISERROR(VLOOKUP(B219,Оп26_BYN→USD!$C$3:$C$28,1,0)),"Нет","Да")</f>
        <v>Нет</v>
      </c>
      <c r="D219" s="54">
        <f t="shared" si="7"/>
        <v>366</v>
      </c>
      <c r="E219" s="55">
        <f>('Все выпуски'!$F$4*'Все выпуски'!$F$8)*((VLOOKUP(IF(C219="Нет",VLOOKUP(A219,Оп26_BYN→USD!$A$2:$C$28,3,0),VLOOKUP((A219-1),Оп26_BYN→USD!$A$2:$C$28,3,0)),$B$2:$G$2382,5,0)-VLOOKUP(B219,$B$2:$G$2382,5,0))/365+(VLOOKUP(IF(C219="Нет",VLOOKUP(A219,Оп26_BYN→USD!$A$2:$C$28,3,0),VLOOKUP((A219-1),Оп26_BYN→USD!$A$2:$C$28,3,0)),$B$2:$G$2382,6,0)-VLOOKUP(B219,$B$2:$G$2382,6,0))/366)</f>
        <v>1.2533213014488396</v>
      </c>
      <c r="F219" s="54">
        <f>COUNTIF(D220:$D$2382,365)</f>
        <v>1757</v>
      </c>
      <c r="G219" s="54">
        <f>COUNTIF(D220:$D$2382,366)</f>
        <v>406</v>
      </c>
      <c r="H219" s="50"/>
    </row>
    <row r="220" spans="1:8" x14ac:dyDescent="0.25">
      <c r="A220" s="54">
        <f>COUNTIF($C$3:C220,"Да")</f>
        <v>2</v>
      </c>
      <c r="B220" s="53">
        <f t="shared" si="6"/>
        <v>45618</v>
      </c>
      <c r="C220" s="53" t="str">
        <f>IF(ISERROR(VLOOKUP(B220,Оп26_BYN→USD!$C$3:$C$28,1,0)),"Нет","Да")</f>
        <v>Нет</v>
      </c>
      <c r="D220" s="54">
        <f t="shared" si="7"/>
        <v>366</v>
      </c>
      <c r="E220" s="55">
        <f>('Все выпуски'!$F$4*'Все выпуски'!$F$8)*((VLOOKUP(IF(C220="Нет",VLOOKUP(A220,Оп26_BYN→USD!$A$2:$C$28,3,0),VLOOKUP((A220-1),Оп26_BYN→USD!$A$2:$C$28,3,0)),$B$2:$G$2382,5,0)-VLOOKUP(B220,$B$2:$G$2382,5,0))/365+(VLOOKUP(IF(C220="Нет",VLOOKUP(A220,Оп26_BYN→USD!$A$2:$C$28,3,0),VLOOKUP((A220-1),Оп26_BYN→USD!$A$2:$C$28,3,0)),$B$2:$G$2382,6,0)-VLOOKUP(B220,$B$2:$G$2382,6,0))/366)</f>
        <v>1.2824683084592776</v>
      </c>
      <c r="F220" s="54">
        <f>COUNTIF(D221:$D$2382,365)</f>
        <v>1757</v>
      </c>
      <c r="G220" s="54">
        <f>COUNTIF(D221:$D$2382,366)</f>
        <v>405</v>
      </c>
      <c r="H220" s="50"/>
    </row>
    <row r="221" spans="1:8" x14ac:dyDescent="0.25">
      <c r="A221" s="54">
        <f>COUNTIF($C$3:C221,"Да")</f>
        <v>2</v>
      </c>
      <c r="B221" s="53">
        <f t="shared" si="6"/>
        <v>45619</v>
      </c>
      <c r="C221" s="53" t="str">
        <f>IF(ISERROR(VLOOKUP(B221,Оп26_BYN→USD!$C$3:$C$28,1,0)),"Нет","Да")</f>
        <v>Нет</v>
      </c>
      <c r="D221" s="54">
        <f t="shared" si="7"/>
        <v>366</v>
      </c>
      <c r="E221" s="55">
        <f>('Все выпуски'!$F$4*'Все выпуски'!$F$8)*((VLOOKUP(IF(C221="Нет",VLOOKUP(A221,Оп26_BYN→USD!$A$2:$C$28,3,0),VLOOKUP((A221-1),Оп26_BYN→USD!$A$2:$C$28,3,0)),$B$2:$G$2382,5,0)-VLOOKUP(B221,$B$2:$G$2382,5,0))/365+(VLOOKUP(IF(C221="Нет",VLOOKUP(A221,Оп26_BYN→USD!$A$2:$C$28,3,0),VLOOKUP((A221-1),Оп26_BYN→USD!$A$2:$C$28,3,0)),$B$2:$G$2382,6,0)-VLOOKUP(B221,$B$2:$G$2382,6,0))/366)</f>
        <v>1.3116153154697157</v>
      </c>
      <c r="F221" s="54">
        <f>COUNTIF(D222:$D$2382,365)</f>
        <v>1757</v>
      </c>
      <c r="G221" s="54">
        <f>COUNTIF(D222:$D$2382,366)</f>
        <v>404</v>
      </c>
      <c r="H221" s="50"/>
    </row>
    <row r="222" spans="1:8" x14ac:dyDescent="0.25">
      <c r="A222" s="54">
        <f>COUNTIF($C$3:C222,"Да")</f>
        <v>2</v>
      </c>
      <c r="B222" s="53">
        <f t="shared" si="6"/>
        <v>45620</v>
      </c>
      <c r="C222" s="53" t="str">
        <f>IF(ISERROR(VLOOKUP(B222,Оп26_BYN→USD!$C$3:$C$28,1,0)),"Нет","Да")</f>
        <v>Нет</v>
      </c>
      <c r="D222" s="54">
        <f t="shared" si="7"/>
        <v>366</v>
      </c>
      <c r="E222" s="55">
        <f>('Все выпуски'!$F$4*'Все выпуски'!$F$8)*((VLOOKUP(IF(C222="Нет",VLOOKUP(A222,Оп26_BYN→USD!$A$2:$C$28,3,0),VLOOKUP((A222-1),Оп26_BYN→USD!$A$2:$C$28,3,0)),$B$2:$G$2382,5,0)-VLOOKUP(B222,$B$2:$G$2382,5,0))/365+(VLOOKUP(IF(C222="Нет",VLOOKUP(A222,Оп26_BYN→USD!$A$2:$C$28,3,0),VLOOKUP((A222-1),Оп26_BYN→USD!$A$2:$C$28,3,0)),$B$2:$G$2382,6,0)-VLOOKUP(B222,$B$2:$G$2382,6,0))/366)</f>
        <v>1.3407623224801539</v>
      </c>
      <c r="F222" s="54">
        <f>COUNTIF(D223:$D$2382,365)</f>
        <v>1757</v>
      </c>
      <c r="G222" s="54">
        <f>COUNTIF(D223:$D$2382,366)</f>
        <v>403</v>
      </c>
      <c r="H222" s="50"/>
    </row>
    <row r="223" spans="1:8" x14ac:dyDescent="0.25">
      <c r="A223" s="54">
        <f>COUNTIF($C$3:C223,"Да")</f>
        <v>2</v>
      </c>
      <c r="B223" s="53">
        <f t="shared" si="6"/>
        <v>45621</v>
      </c>
      <c r="C223" s="53" t="str">
        <f>IF(ISERROR(VLOOKUP(B223,Оп26_BYN→USD!$C$3:$C$28,1,0)),"Нет","Да")</f>
        <v>Нет</v>
      </c>
      <c r="D223" s="54">
        <f t="shared" si="7"/>
        <v>366</v>
      </c>
      <c r="E223" s="55">
        <f>('Все выпуски'!$F$4*'Все выпуски'!$F$8)*((VLOOKUP(IF(C223="Нет",VLOOKUP(A223,Оп26_BYN→USD!$A$2:$C$28,3,0),VLOOKUP((A223-1),Оп26_BYN→USD!$A$2:$C$28,3,0)),$B$2:$G$2382,5,0)-VLOOKUP(B223,$B$2:$G$2382,5,0))/365+(VLOOKUP(IF(C223="Нет",VLOOKUP(A223,Оп26_BYN→USD!$A$2:$C$28,3,0),VLOOKUP((A223-1),Оп26_BYN→USD!$A$2:$C$28,3,0)),$B$2:$G$2382,6,0)-VLOOKUP(B223,$B$2:$G$2382,6,0))/366)</f>
        <v>1.369909329490592</v>
      </c>
      <c r="F223" s="54">
        <f>COUNTIF(D224:$D$2382,365)</f>
        <v>1757</v>
      </c>
      <c r="G223" s="54">
        <f>COUNTIF(D224:$D$2382,366)</f>
        <v>402</v>
      </c>
      <c r="H223" s="50"/>
    </row>
    <row r="224" spans="1:8" x14ac:dyDescent="0.25">
      <c r="A224" s="54">
        <f>COUNTIF($C$3:C224,"Да")</f>
        <v>2</v>
      </c>
      <c r="B224" s="53">
        <f t="shared" si="6"/>
        <v>45622</v>
      </c>
      <c r="C224" s="53" t="str">
        <f>IF(ISERROR(VLOOKUP(B224,Оп26_BYN→USD!$C$3:$C$28,1,0)),"Нет","Да")</f>
        <v>Нет</v>
      </c>
      <c r="D224" s="54">
        <f t="shared" si="7"/>
        <v>366</v>
      </c>
      <c r="E224" s="55">
        <f>('Все выпуски'!$F$4*'Все выпуски'!$F$8)*((VLOOKUP(IF(C224="Нет",VLOOKUP(A224,Оп26_BYN→USD!$A$2:$C$28,3,0),VLOOKUP((A224-1),Оп26_BYN→USD!$A$2:$C$28,3,0)),$B$2:$G$2382,5,0)-VLOOKUP(B224,$B$2:$G$2382,5,0))/365+(VLOOKUP(IF(C224="Нет",VLOOKUP(A224,Оп26_BYN→USD!$A$2:$C$28,3,0),VLOOKUP((A224-1),Оп26_BYN→USD!$A$2:$C$28,3,0)),$B$2:$G$2382,6,0)-VLOOKUP(B224,$B$2:$G$2382,6,0))/366)</f>
        <v>1.3990563365010302</v>
      </c>
      <c r="F224" s="54">
        <f>COUNTIF(D225:$D$2382,365)</f>
        <v>1757</v>
      </c>
      <c r="G224" s="54">
        <f>COUNTIF(D225:$D$2382,366)</f>
        <v>401</v>
      </c>
      <c r="H224" s="50"/>
    </row>
    <row r="225" spans="1:8" x14ac:dyDescent="0.25">
      <c r="A225" s="54">
        <f>COUNTIF($C$3:C225,"Да")</f>
        <v>2</v>
      </c>
      <c r="B225" s="53">
        <f t="shared" si="6"/>
        <v>45623</v>
      </c>
      <c r="C225" s="53" t="str">
        <f>IF(ISERROR(VLOOKUP(B225,Оп26_BYN→USD!$C$3:$C$28,1,0)),"Нет","Да")</f>
        <v>Нет</v>
      </c>
      <c r="D225" s="54">
        <f t="shared" si="7"/>
        <v>366</v>
      </c>
      <c r="E225" s="55">
        <f>('Все выпуски'!$F$4*'Все выпуски'!$F$8)*((VLOOKUP(IF(C225="Нет",VLOOKUP(A225,Оп26_BYN→USD!$A$2:$C$28,3,0),VLOOKUP((A225-1),Оп26_BYN→USD!$A$2:$C$28,3,0)),$B$2:$G$2382,5,0)-VLOOKUP(B225,$B$2:$G$2382,5,0))/365+(VLOOKUP(IF(C225="Нет",VLOOKUP(A225,Оп26_BYN→USD!$A$2:$C$28,3,0),VLOOKUP((A225-1),Оп26_BYN→USD!$A$2:$C$28,3,0)),$B$2:$G$2382,6,0)-VLOOKUP(B225,$B$2:$G$2382,6,0))/366)</f>
        <v>1.4282033435114683</v>
      </c>
      <c r="F225" s="54">
        <f>COUNTIF(D226:$D$2382,365)</f>
        <v>1757</v>
      </c>
      <c r="G225" s="54">
        <f>COUNTIF(D226:$D$2382,366)</f>
        <v>400</v>
      </c>
      <c r="H225" s="50"/>
    </row>
    <row r="226" spans="1:8" x14ac:dyDescent="0.25">
      <c r="A226" s="54">
        <f>COUNTIF($C$3:C226,"Да")</f>
        <v>2</v>
      </c>
      <c r="B226" s="53">
        <f t="shared" si="6"/>
        <v>45624</v>
      </c>
      <c r="C226" s="53" t="str">
        <f>IF(ISERROR(VLOOKUP(B226,Оп26_BYN→USD!$C$3:$C$28,1,0)),"Нет","Да")</f>
        <v>Нет</v>
      </c>
      <c r="D226" s="54">
        <f t="shared" si="7"/>
        <v>366</v>
      </c>
      <c r="E226" s="55">
        <f>('Все выпуски'!$F$4*'Все выпуски'!$F$8)*((VLOOKUP(IF(C226="Нет",VLOOKUP(A226,Оп26_BYN→USD!$A$2:$C$28,3,0),VLOOKUP((A226-1),Оп26_BYN→USD!$A$2:$C$28,3,0)),$B$2:$G$2382,5,0)-VLOOKUP(B226,$B$2:$G$2382,5,0))/365+(VLOOKUP(IF(C226="Нет",VLOOKUP(A226,Оп26_BYN→USD!$A$2:$C$28,3,0),VLOOKUP((A226-1),Оп26_BYN→USD!$A$2:$C$28,3,0)),$B$2:$G$2382,6,0)-VLOOKUP(B226,$B$2:$G$2382,6,0))/366)</f>
        <v>1.4573503505219065</v>
      </c>
      <c r="F226" s="54">
        <f>COUNTIF(D227:$D$2382,365)</f>
        <v>1757</v>
      </c>
      <c r="G226" s="54">
        <f>COUNTIF(D227:$D$2382,366)</f>
        <v>399</v>
      </c>
      <c r="H226" s="50"/>
    </row>
    <row r="227" spans="1:8" x14ac:dyDescent="0.25">
      <c r="A227" s="54">
        <f>COUNTIF($C$3:C227,"Да")</f>
        <v>2</v>
      </c>
      <c r="B227" s="53">
        <f t="shared" si="6"/>
        <v>45625</v>
      </c>
      <c r="C227" s="53" t="str">
        <f>IF(ISERROR(VLOOKUP(B227,Оп26_BYN→USD!$C$3:$C$28,1,0)),"Нет","Да")</f>
        <v>Нет</v>
      </c>
      <c r="D227" s="54">
        <f t="shared" si="7"/>
        <v>366</v>
      </c>
      <c r="E227" s="55">
        <f>('Все выпуски'!$F$4*'Все выпуски'!$F$8)*((VLOOKUP(IF(C227="Нет",VLOOKUP(A227,Оп26_BYN→USD!$A$2:$C$28,3,0),VLOOKUP((A227-1),Оп26_BYN→USD!$A$2:$C$28,3,0)),$B$2:$G$2382,5,0)-VLOOKUP(B227,$B$2:$G$2382,5,0))/365+(VLOOKUP(IF(C227="Нет",VLOOKUP(A227,Оп26_BYN→USD!$A$2:$C$28,3,0),VLOOKUP((A227-1),Оп26_BYN→USD!$A$2:$C$28,3,0)),$B$2:$G$2382,6,0)-VLOOKUP(B227,$B$2:$G$2382,6,0))/366)</f>
        <v>1.4864973575323444</v>
      </c>
      <c r="F227" s="54">
        <f>COUNTIF(D228:$D$2382,365)</f>
        <v>1757</v>
      </c>
      <c r="G227" s="54">
        <f>COUNTIF(D228:$D$2382,366)</f>
        <v>398</v>
      </c>
      <c r="H227" s="50"/>
    </row>
    <row r="228" spans="1:8" x14ac:dyDescent="0.25">
      <c r="A228" s="54">
        <f>COUNTIF($C$3:C228,"Да")</f>
        <v>2</v>
      </c>
      <c r="B228" s="53">
        <f t="shared" si="6"/>
        <v>45626</v>
      </c>
      <c r="C228" s="53" t="str">
        <f>IF(ISERROR(VLOOKUP(B228,Оп26_BYN→USD!$C$3:$C$28,1,0)),"Нет","Да")</f>
        <v>Нет</v>
      </c>
      <c r="D228" s="54">
        <f t="shared" si="7"/>
        <v>366</v>
      </c>
      <c r="E228" s="55">
        <f>('Все выпуски'!$F$4*'Все выпуски'!$F$8)*((VLOOKUP(IF(C228="Нет",VLOOKUP(A228,Оп26_BYN→USD!$A$2:$C$28,3,0),VLOOKUP((A228-1),Оп26_BYN→USD!$A$2:$C$28,3,0)),$B$2:$G$2382,5,0)-VLOOKUP(B228,$B$2:$G$2382,5,0))/365+(VLOOKUP(IF(C228="Нет",VLOOKUP(A228,Оп26_BYN→USD!$A$2:$C$28,3,0),VLOOKUP((A228-1),Оп26_BYN→USD!$A$2:$C$28,3,0)),$B$2:$G$2382,6,0)-VLOOKUP(B228,$B$2:$G$2382,6,0))/366)</f>
        <v>1.5156443645427824</v>
      </c>
      <c r="F228" s="54">
        <f>COUNTIF(D229:$D$2382,365)</f>
        <v>1757</v>
      </c>
      <c r="G228" s="54">
        <f>COUNTIF(D229:$D$2382,366)</f>
        <v>397</v>
      </c>
      <c r="H228" s="50"/>
    </row>
    <row r="229" spans="1:8" x14ac:dyDescent="0.25">
      <c r="A229" s="54">
        <f>COUNTIF($C$3:C229,"Да")</f>
        <v>2</v>
      </c>
      <c r="B229" s="53">
        <f t="shared" si="6"/>
        <v>45627</v>
      </c>
      <c r="C229" s="53" t="str">
        <f>IF(ISERROR(VLOOKUP(B229,Оп26_BYN→USD!$C$3:$C$28,1,0)),"Нет","Да")</f>
        <v>Нет</v>
      </c>
      <c r="D229" s="54">
        <f t="shared" si="7"/>
        <v>366</v>
      </c>
      <c r="E229" s="55">
        <f>('Все выпуски'!$F$4*'Все выпуски'!$F$8)*((VLOOKUP(IF(C229="Нет",VLOOKUP(A229,Оп26_BYN→USD!$A$2:$C$28,3,0),VLOOKUP((A229-1),Оп26_BYN→USD!$A$2:$C$28,3,0)),$B$2:$G$2382,5,0)-VLOOKUP(B229,$B$2:$G$2382,5,0))/365+(VLOOKUP(IF(C229="Нет",VLOOKUP(A229,Оп26_BYN→USD!$A$2:$C$28,3,0),VLOOKUP((A229-1),Оп26_BYN→USD!$A$2:$C$28,3,0)),$B$2:$G$2382,6,0)-VLOOKUP(B229,$B$2:$G$2382,6,0))/366)</f>
        <v>1.5447913715532207</v>
      </c>
      <c r="F229" s="54">
        <f>COUNTIF(D230:$D$2382,365)</f>
        <v>1757</v>
      </c>
      <c r="G229" s="54">
        <f>COUNTIF(D230:$D$2382,366)</f>
        <v>396</v>
      </c>
      <c r="H229" s="50"/>
    </row>
    <row r="230" spans="1:8" x14ac:dyDescent="0.25">
      <c r="A230" s="54">
        <f>COUNTIF($C$3:C230,"Да")</f>
        <v>2</v>
      </c>
      <c r="B230" s="53">
        <f t="shared" si="6"/>
        <v>45628</v>
      </c>
      <c r="C230" s="53" t="str">
        <f>IF(ISERROR(VLOOKUP(B230,Оп26_BYN→USD!$C$3:$C$28,1,0)),"Нет","Да")</f>
        <v>Нет</v>
      </c>
      <c r="D230" s="54">
        <f t="shared" si="7"/>
        <v>366</v>
      </c>
      <c r="E230" s="55">
        <f>('Все выпуски'!$F$4*'Все выпуски'!$F$8)*((VLOOKUP(IF(C230="Нет",VLOOKUP(A230,Оп26_BYN→USD!$A$2:$C$28,3,0),VLOOKUP((A230-1),Оп26_BYN→USD!$A$2:$C$28,3,0)),$B$2:$G$2382,5,0)-VLOOKUP(B230,$B$2:$G$2382,5,0))/365+(VLOOKUP(IF(C230="Нет",VLOOKUP(A230,Оп26_BYN→USD!$A$2:$C$28,3,0),VLOOKUP((A230-1),Оп26_BYN→USD!$A$2:$C$28,3,0)),$B$2:$G$2382,6,0)-VLOOKUP(B230,$B$2:$G$2382,6,0))/366)</f>
        <v>1.5739383785636589</v>
      </c>
      <c r="F230" s="54">
        <f>COUNTIF(D231:$D$2382,365)</f>
        <v>1757</v>
      </c>
      <c r="G230" s="54">
        <f>COUNTIF(D231:$D$2382,366)</f>
        <v>395</v>
      </c>
      <c r="H230" s="50"/>
    </row>
    <row r="231" spans="1:8" x14ac:dyDescent="0.25">
      <c r="A231" s="54">
        <f>COUNTIF($C$3:C231,"Да")</f>
        <v>2</v>
      </c>
      <c r="B231" s="53">
        <f t="shared" si="6"/>
        <v>45629</v>
      </c>
      <c r="C231" s="53" t="str">
        <f>IF(ISERROR(VLOOKUP(B231,Оп26_BYN→USD!$C$3:$C$28,1,0)),"Нет","Да")</f>
        <v>Нет</v>
      </c>
      <c r="D231" s="54">
        <f t="shared" si="7"/>
        <v>366</v>
      </c>
      <c r="E231" s="55">
        <f>('Все выпуски'!$F$4*'Все выпуски'!$F$8)*((VLOOKUP(IF(C231="Нет",VLOOKUP(A231,Оп26_BYN→USD!$A$2:$C$28,3,0),VLOOKUP((A231-1),Оп26_BYN→USD!$A$2:$C$28,3,0)),$B$2:$G$2382,5,0)-VLOOKUP(B231,$B$2:$G$2382,5,0))/365+(VLOOKUP(IF(C231="Нет",VLOOKUP(A231,Оп26_BYN→USD!$A$2:$C$28,3,0),VLOOKUP((A231-1),Оп26_BYN→USD!$A$2:$C$28,3,0)),$B$2:$G$2382,6,0)-VLOOKUP(B231,$B$2:$G$2382,6,0))/366)</f>
        <v>1.603085385574097</v>
      </c>
      <c r="F231" s="54">
        <f>COUNTIF(D232:$D$2382,365)</f>
        <v>1757</v>
      </c>
      <c r="G231" s="54">
        <f>COUNTIF(D232:$D$2382,366)</f>
        <v>394</v>
      </c>
      <c r="H231" s="50"/>
    </row>
    <row r="232" spans="1:8" x14ac:dyDescent="0.25">
      <c r="A232" s="54">
        <f>COUNTIF($C$3:C232,"Да")</f>
        <v>2</v>
      </c>
      <c r="B232" s="53">
        <f t="shared" si="6"/>
        <v>45630</v>
      </c>
      <c r="C232" s="53" t="str">
        <f>IF(ISERROR(VLOOKUP(B232,Оп26_BYN→USD!$C$3:$C$28,1,0)),"Нет","Да")</f>
        <v>Нет</v>
      </c>
      <c r="D232" s="54">
        <f t="shared" si="7"/>
        <v>366</v>
      </c>
      <c r="E232" s="55">
        <f>('Все выпуски'!$F$4*'Все выпуски'!$F$8)*((VLOOKUP(IF(C232="Нет",VLOOKUP(A232,Оп26_BYN→USD!$A$2:$C$28,3,0),VLOOKUP((A232-1),Оп26_BYN→USD!$A$2:$C$28,3,0)),$B$2:$G$2382,5,0)-VLOOKUP(B232,$B$2:$G$2382,5,0))/365+(VLOOKUP(IF(C232="Нет",VLOOKUP(A232,Оп26_BYN→USD!$A$2:$C$28,3,0),VLOOKUP((A232-1),Оп26_BYN→USD!$A$2:$C$28,3,0)),$B$2:$G$2382,6,0)-VLOOKUP(B232,$B$2:$G$2382,6,0))/366)</f>
        <v>1.6322323925845352</v>
      </c>
      <c r="F232" s="54">
        <f>COUNTIF(D233:$D$2382,365)</f>
        <v>1757</v>
      </c>
      <c r="G232" s="54">
        <f>COUNTIF(D233:$D$2382,366)</f>
        <v>393</v>
      </c>
      <c r="H232" s="50"/>
    </row>
    <row r="233" spans="1:8" x14ac:dyDescent="0.25">
      <c r="A233" s="54">
        <f>COUNTIF($C$3:C233,"Да")</f>
        <v>2</v>
      </c>
      <c r="B233" s="53">
        <f t="shared" si="6"/>
        <v>45631</v>
      </c>
      <c r="C233" s="53" t="str">
        <f>IF(ISERROR(VLOOKUP(B233,Оп26_BYN→USD!$C$3:$C$28,1,0)),"Нет","Да")</f>
        <v>Нет</v>
      </c>
      <c r="D233" s="54">
        <f t="shared" si="7"/>
        <v>366</v>
      </c>
      <c r="E233" s="55">
        <f>('Все выпуски'!$F$4*'Все выпуски'!$F$8)*((VLOOKUP(IF(C233="Нет",VLOOKUP(A233,Оп26_BYN→USD!$A$2:$C$28,3,0),VLOOKUP((A233-1),Оп26_BYN→USD!$A$2:$C$28,3,0)),$B$2:$G$2382,5,0)-VLOOKUP(B233,$B$2:$G$2382,5,0))/365+(VLOOKUP(IF(C233="Нет",VLOOKUP(A233,Оп26_BYN→USD!$A$2:$C$28,3,0),VLOOKUP((A233-1),Оп26_BYN→USD!$A$2:$C$28,3,0)),$B$2:$G$2382,6,0)-VLOOKUP(B233,$B$2:$G$2382,6,0))/366)</f>
        <v>1.6613793995949733</v>
      </c>
      <c r="F233" s="54">
        <f>COUNTIF(D234:$D$2382,365)</f>
        <v>1757</v>
      </c>
      <c r="G233" s="54">
        <f>COUNTIF(D234:$D$2382,366)</f>
        <v>392</v>
      </c>
      <c r="H233" s="50"/>
    </row>
    <row r="234" spans="1:8" x14ac:dyDescent="0.25">
      <c r="A234" s="54">
        <f>COUNTIF($C$3:C234,"Да")</f>
        <v>2</v>
      </c>
      <c r="B234" s="53">
        <f t="shared" si="6"/>
        <v>45632</v>
      </c>
      <c r="C234" s="53" t="str">
        <f>IF(ISERROR(VLOOKUP(B234,Оп26_BYN→USD!$C$3:$C$28,1,0)),"Нет","Да")</f>
        <v>Нет</v>
      </c>
      <c r="D234" s="54">
        <f t="shared" si="7"/>
        <v>366</v>
      </c>
      <c r="E234" s="55">
        <f>('Все выпуски'!$F$4*'Все выпуски'!$F$8)*((VLOOKUP(IF(C234="Нет",VLOOKUP(A234,Оп26_BYN→USD!$A$2:$C$28,3,0),VLOOKUP((A234-1),Оп26_BYN→USD!$A$2:$C$28,3,0)),$B$2:$G$2382,5,0)-VLOOKUP(B234,$B$2:$G$2382,5,0))/365+(VLOOKUP(IF(C234="Нет",VLOOKUP(A234,Оп26_BYN→USD!$A$2:$C$28,3,0),VLOOKUP((A234-1),Оп26_BYN→USD!$A$2:$C$28,3,0)),$B$2:$G$2382,6,0)-VLOOKUP(B234,$B$2:$G$2382,6,0))/366)</f>
        <v>1.6905264066054115</v>
      </c>
      <c r="F234" s="54">
        <f>COUNTIF(D235:$D$2382,365)</f>
        <v>1757</v>
      </c>
      <c r="G234" s="54">
        <f>COUNTIF(D235:$D$2382,366)</f>
        <v>391</v>
      </c>
      <c r="H234" s="50"/>
    </row>
    <row r="235" spans="1:8" x14ac:dyDescent="0.25">
      <c r="A235" s="54">
        <f>COUNTIF($C$3:C235,"Да")</f>
        <v>2</v>
      </c>
      <c r="B235" s="53">
        <f t="shared" si="6"/>
        <v>45633</v>
      </c>
      <c r="C235" s="53" t="str">
        <f>IF(ISERROR(VLOOKUP(B235,Оп26_BYN→USD!$C$3:$C$28,1,0)),"Нет","Да")</f>
        <v>Нет</v>
      </c>
      <c r="D235" s="54">
        <f t="shared" si="7"/>
        <v>366</v>
      </c>
      <c r="E235" s="55">
        <f>('Все выпуски'!$F$4*'Все выпуски'!$F$8)*((VLOOKUP(IF(C235="Нет",VLOOKUP(A235,Оп26_BYN→USD!$A$2:$C$28,3,0),VLOOKUP((A235-1),Оп26_BYN→USD!$A$2:$C$28,3,0)),$B$2:$G$2382,5,0)-VLOOKUP(B235,$B$2:$G$2382,5,0))/365+(VLOOKUP(IF(C235="Нет",VLOOKUP(A235,Оп26_BYN→USD!$A$2:$C$28,3,0),VLOOKUP((A235-1),Оп26_BYN→USD!$A$2:$C$28,3,0)),$B$2:$G$2382,6,0)-VLOOKUP(B235,$B$2:$G$2382,6,0))/366)</f>
        <v>1.7196734136158496</v>
      </c>
      <c r="F235" s="54">
        <f>COUNTIF(D236:$D$2382,365)</f>
        <v>1757</v>
      </c>
      <c r="G235" s="54">
        <f>COUNTIF(D236:$D$2382,366)</f>
        <v>390</v>
      </c>
      <c r="H235" s="50"/>
    </row>
    <row r="236" spans="1:8" x14ac:dyDescent="0.25">
      <c r="A236" s="54">
        <f>COUNTIF($C$3:C236,"Да")</f>
        <v>2</v>
      </c>
      <c r="B236" s="53">
        <f t="shared" si="6"/>
        <v>45634</v>
      </c>
      <c r="C236" s="53" t="str">
        <f>IF(ISERROR(VLOOKUP(B236,Оп26_BYN→USD!$C$3:$C$28,1,0)),"Нет","Да")</f>
        <v>Нет</v>
      </c>
      <c r="D236" s="54">
        <f t="shared" si="7"/>
        <v>366</v>
      </c>
      <c r="E236" s="55">
        <f>('Все выпуски'!$F$4*'Все выпуски'!$F$8)*((VLOOKUP(IF(C236="Нет",VLOOKUP(A236,Оп26_BYN→USD!$A$2:$C$28,3,0),VLOOKUP((A236-1),Оп26_BYN→USD!$A$2:$C$28,3,0)),$B$2:$G$2382,5,0)-VLOOKUP(B236,$B$2:$G$2382,5,0))/365+(VLOOKUP(IF(C236="Нет",VLOOKUP(A236,Оп26_BYN→USD!$A$2:$C$28,3,0),VLOOKUP((A236-1),Оп26_BYN→USD!$A$2:$C$28,3,0)),$B$2:$G$2382,6,0)-VLOOKUP(B236,$B$2:$G$2382,6,0))/366)</f>
        <v>1.7488204206262874</v>
      </c>
      <c r="F236" s="54">
        <f>COUNTIF(D237:$D$2382,365)</f>
        <v>1757</v>
      </c>
      <c r="G236" s="54">
        <f>COUNTIF(D237:$D$2382,366)</f>
        <v>389</v>
      </c>
      <c r="H236" s="50"/>
    </row>
    <row r="237" spans="1:8" x14ac:dyDescent="0.25">
      <c r="A237" s="54">
        <f>COUNTIF($C$3:C237,"Да")</f>
        <v>2</v>
      </c>
      <c r="B237" s="53">
        <f t="shared" si="6"/>
        <v>45635</v>
      </c>
      <c r="C237" s="53" t="str">
        <f>IF(ISERROR(VLOOKUP(B237,Оп26_BYN→USD!$C$3:$C$28,1,0)),"Нет","Да")</f>
        <v>Нет</v>
      </c>
      <c r="D237" s="54">
        <f t="shared" si="7"/>
        <v>366</v>
      </c>
      <c r="E237" s="55">
        <f>('Все выпуски'!$F$4*'Все выпуски'!$F$8)*((VLOOKUP(IF(C237="Нет",VLOOKUP(A237,Оп26_BYN→USD!$A$2:$C$28,3,0),VLOOKUP((A237-1),Оп26_BYN→USD!$A$2:$C$28,3,0)),$B$2:$G$2382,5,0)-VLOOKUP(B237,$B$2:$G$2382,5,0))/365+(VLOOKUP(IF(C237="Нет",VLOOKUP(A237,Оп26_BYN→USD!$A$2:$C$28,3,0),VLOOKUP((A237-1),Оп26_BYN→USD!$A$2:$C$28,3,0)),$B$2:$G$2382,6,0)-VLOOKUP(B237,$B$2:$G$2382,6,0))/366)</f>
        <v>1.7779674276367257</v>
      </c>
      <c r="F237" s="54">
        <f>COUNTIF(D238:$D$2382,365)</f>
        <v>1757</v>
      </c>
      <c r="G237" s="54">
        <f>COUNTIF(D238:$D$2382,366)</f>
        <v>388</v>
      </c>
      <c r="H237" s="50"/>
    </row>
    <row r="238" spans="1:8" x14ac:dyDescent="0.25">
      <c r="A238" s="54">
        <f>COUNTIF($C$3:C238,"Да")</f>
        <v>2</v>
      </c>
      <c r="B238" s="53">
        <f t="shared" si="6"/>
        <v>45636</v>
      </c>
      <c r="C238" s="53" t="str">
        <f>IF(ISERROR(VLOOKUP(B238,Оп26_BYN→USD!$C$3:$C$28,1,0)),"Нет","Да")</f>
        <v>Нет</v>
      </c>
      <c r="D238" s="54">
        <f t="shared" si="7"/>
        <v>366</v>
      </c>
      <c r="E238" s="55">
        <f>('Все выпуски'!$F$4*'Все выпуски'!$F$8)*((VLOOKUP(IF(C238="Нет",VLOOKUP(A238,Оп26_BYN→USD!$A$2:$C$28,3,0),VLOOKUP((A238-1),Оп26_BYN→USD!$A$2:$C$28,3,0)),$B$2:$G$2382,5,0)-VLOOKUP(B238,$B$2:$G$2382,5,0))/365+(VLOOKUP(IF(C238="Нет",VLOOKUP(A238,Оп26_BYN→USD!$A$2:$C$28,3,0),VLOOKUP((A238-1),Оп26_BYN→USD!$A$2:$C$28,3,0)),$B$2:$G$2382,6,0)-VLOOKUP(B238,$B$2:$G$2382,6,0))/366)</f>
        <v>1.8071144346471637</v>
      </c>
      <c r="F238" s="54">
        <f>COUNTIF(D239:$D$2382,365)</f>
        <v>1757</v>
      </c>
      <c r="G238" s="54">
        <f>COUNTIF(D239:$D$2382,366)</f>
        <v>387</v>
      </c>
      <c r="H238" s="50"/>
    </row>
    <row r="239" spans="1:8" x14ac:dyDescent="0.25">
      <c r="A239" s="54">
        <f>COUNTIF($C$3:C239,"Да")</f>
        <v>2</v>
      </c>
      <c r="B239" s="53">
        <f t="shared" si="6"/>
        <v>45637</v>
      </c>
      <c r="C239" s="53" t="str">
        <f>IF(ISERROR(VLOOKUP(B239,Оп26_BYN→USD!$C$3:$C$28,1,0)),"Нет","Да")</f>
        <v>Нет</v>
      </c>
      <c r="D239" s="54">
        <f t="shared" si="7"/>
        <v>366</v>
      </c>
      <c r="E239" s="55">
        <f>('Все выпуски'!$F$4*'Все выпуски'!$F$8)*((VLOOKUP(IF(C239="Нет",VLOOKUP(A239,Оп26_BYN→USD!$A$2:$C$28,3,0),VLOOKUP((A239-1),Оп26_BYN→USD!$A$2:$C$28,3,0)),$B$2:$G$2382,5,0)-VLOOKUP(B239,$B$2:$G$2382,5,0))/365+(VLOOKUP(IF(C239="Нет",VLOOKUP(A239,Оп26_BYN→USD!$A$2:$C$28,3,0),VLOOKUP((A239-1),Оп26_BYN→USD!$A$2:$C$28,3,0)),$B$2:$G$2382,6,0)-VLOOKUP(B239,$B$2:$G$2382,6,0))/366)</f>
        <v>1.836261441657602</v>
      </c>
      <c r="F239" s="54">
        <f>COUNTIF(D240:$D$2382,365)</f>
        <v>1757</v>
      </c>
      <c r="G239" s="54">
        <f>COUNTIF(D240:$D$2382,366)</f>
        <v>386</v>
      </c>
      <c r="H239" s="50"/>
    </row>
    <row r="240" spans="1:8" x14ac:dyDescent="0.25">
      <c r="A240" s="54">
        <f>COUNTIF($C$3:C240,"Да")</f>
        <v>2</v>
      </c>
      <c r="B240" s="53">
        <f t="shared" si="6"/>
        <v>45638</v>
      </c>
      <c r="C240" s="53" t="str">
        <f>IF(ISERROR(VLOOKUP(B240,Оп26_BYN→USD!$C$3:$C$28,1,0)),"Нет","Да")</f>
        <v>Нет</v>
      </c>
      <c r="D240" s="54">
        <f t="shared" si="7"/>
        <v>366</v>
      </c>
      <c r="E240" s="55">
        <f>('Все выпуски'!$F$4*'Все выпуски'!$F$8)*((VLOOKUP(IF(C240="Нет",VLOOKUP(A240,Оп26_BYN→USD!$A$2:$C$28,3,0),VLOOKUP((A240-1),Оп26_BYN→USD!$A$2:$C$28,3,0)),$B$2:$G$2382,5,0)-VLOOKUP(B240,$B$2:$G$2382,5,0))/365+(VLOOKUP(IF(C240="Нет",VLOOKUP(A240,Оп26_BYN→USD!$A$2:$C$28,3,0),VLOOKUP((A240-1),Оп26_BYN→USD!$A$2:$C$28,3,0)),$B$2:$G$2382,6,0)-VLOOKUP(B240,$B$2:$G$2382,6,0))/366)</f>
        <v>1.86540844866804</v>
      </c>
      <c r="F240" s="54">
        <f>COUNTIF(D241:$D$2382,365)</f>
        <v>1757</v>
      </c>
      <c r="G240" s="54">
        <f>COUNTIF(D241:$D$2382,366)</f>
        <v>385</v>
      </c>
      <c r="H240" s="50"/>
    </row>
    <row r="241" spans="1:8" x14ac:dyDescent="0.25">
      <c r="A241" s="54">
        <f>COUNTIF($C$3:C241,"Да")</f>
        <v>2</v>
      </c>
      <c r="B241" s="53">
        <f t="shared" si="6"/>
        <v>45639</v>
      </c>
      <c r="C241" s="53" t="str">
        <f>IF(ISERROR(VLOOKUP(B241,Оп26_BYN→USD!$C$3:$C$28,1,0)),"Нет","Да")</f>
        <v>Нет</v>
      </c>
      <c r="D241" s="54">
        <f t="shared" si="7"/>
        <v>366</v>
      </c>
      <c r="E241" s="55">
        <f>('Все выпуски'!$F$4*'Все выпуски'!$F$8)*((VLOOKUP(IF(C241="Нет",VLOOKUP(A241,Оп26_BYN→USD!$A$2:$C$28,3,0),VLOOKUP((A241-1),Оп26_BYN→USD!$A$2:$C$28,3,0)),$B$2:$G$2382,5,0)-VLOOKUP(B241,$B$2:$G$2382,5,0))/365+(VLOOKUP(IF(C241="Нет",VLOOKUP(A241,Оп26_BYN→USD!$A$2:$C$28,3,0),VLOOKUP((A241-1),Оп26_BYN→USD!$A$2:$C$28,3,0)),$B$2:$G$2382,6,0)-VLOOKUP(B241,$B$2:$G$2382,6,0))/366)</f>
        <v>1.8945554556784783</v>
      </c>
      <c r="F241" s="54">
        <f>COUNTIF(D242:$D$2382,365)</f>
        <v>1757</v>
      </c>
      <c r="G241" s="54">
        <f>COUNTIF(D242:$D$2382,366)</f>
        <v>384</v>
      </c>
      <c r="H241" s="50"/>
    </row>
    <row r="242" spans="1:8" x14ac:dyDescent="0.25">
      <c r="A242" s="54">
        <f>COUNTIF($C$3:C242,"Да")</f>
        <v>2</v>
      </c>
      <c r="B242" s="53">
        <f t="shared" si="6"/>
        <v>45640</v>
      </c>
      <c r="C242" s="53" t="str">
        <f>IF(ISERROR(VLOOKUP(B242,Оп26_BYN→USD!$C$3:$C$28,1,0)),"Нет","Да")</f>
        <v>Нет</v>
      </c>
      <c r="D242" s="54">
        <f t="shared" si="7"/>
        <v>366</v>
      </c>
      <c r="E242" s="55">
        <f>('Все выпуски'!$F$4*'Все выпуски'!$F$8)*((VLOOKUP(IF(C242="Нет",VLOOKUP(A242,Оп26_BYN→USD!$A$2:$C$28,3,0),VLOOKUP((A242-1),Оп26_BYN→USD!$A$2:$C$28,3,0)),$B$2:$G$2382,5,0)-VLOOKUP(B242,$B$2:$G$2382,5,0))/365+(VLOOKUP(IF(C242="Нет",VLOOKUP(A242,Оп26_BYN→USD!$A$2:$C$28,3,0),VLOOKUP((A242-1),Оп26_BYN→USD!$A$2:$C$28,3,0)),$B$2:$G$2382,6,0)-VLOOKUP(B242,$B$2:$G$2382,6,0))/366)</f>
        <v>1.9237024626889165</v>
      </c>
      <c r="F242" s="54">
        <f>COUNTIF(D243:$D$2382,365)</f>
        <v>1757</v>
      </c>
      <c r="G242" s="54">
        <f>COUNTIF(D243:$D$2382,366)</f>
        <v>383</v>
      </c>
      <c r="H242" s="50"/>
    </row>
    <row r="243" spans="1:8" x14ac:dyDescent="0.25">
      <c r="A243" s="54">
        <f>COUNTIF($C$3:C243,"Да")</f>
        <v>2</v>
      </c>
      <c r="B243" s="53">
        <f t="shared" si="6"/>
        <v>45641</v>
      </c>
      <c r="C243" s="53" t="str">
        <f>IF(ISERROR(VLOOKUP(B243,Оп26_BYN→USD!$C$3:$C$28,1,0)),"Нет","Да")</f>
        <v>Нет</v>
      </c>
      <c r="D243" s="54">
        <f t="shared" si="7"/>
        <v>366</v>
      </c>
      <c r="E243" s="55">
        <f>('Все выпуски'!$F$4*'Все выпуски'!$F$8)*((VLOOKUP(IF(C243="Нет",VLOOKUP(A243,Оп26_BYN→USD!$A$2:$C$28,3,0),VLOOKUP((A243-1),Оп26_BYN→USD!$A$2:$C$28,3,0)),$B$2:$G$2382,5,0)-VLOOKUP(B243,$B$2:$G$2382,5,0))/365+(VLOOKUP(IF(C243="Нет",VLOOKUP(A243,Оп26_BYN→USD!$A$2:$C$28,3,0),VLOOKUP((A243-1),Оп26_BYN→USD!$A$2:$C$28,3,0)),$B$2:$G$2382,6,0)-VLOOKUP(B243,$B$2:$G$2382,6,0))/366)</f>
        <v>1.9528494696993546</v>
      </c>
      <c r="F243" s="54">
        <f>COUNTIF(D244:$D$2382,365)</f>
        <v>1757</v>
      </c>
      <c r="G243" s="54">
        <f>COUNTIF(D244:$D$2382,366)</f>
        <v>382</v>
      </c>
      <c r="H243" s="50"/>
    </row>
    <row r="244" spans="1:8" x14ac:dyDescent="0.25">
      <c r="A244" s="54">
        <f>COUNTIF($C$3:C244,"Да")</f>
        <v>2</v>
      </c>
      <c r="B244" s="53">
        <f t="shared" si="6"/>
        <v>45642</v>
      </c>
      <c r="C244" s="53" t="str">
        <f>IF(ISERROR(VLOOKUP(B244,Оп26_BYN→USD!$C$3:$C$28,1,0)),"Нет","Да")</f>
        <v>Нет</v>
      </c>
      <c r="D244" s="54">
        <f t="shared" si="7"/>
        <v>366</v>
      </c>
      <c r="E244" s="55">
        <f>('Все выпуски'!$F$4*'Все выпуски'!$F$8)*((VLOOKUP(IF(C244="Нет",VLOOKUP(A244,Оп26_BYN→USD!$A$2:$C$28,3,0),VLOOKUP((A244-1),Оп26_BYN→USD!$A$2:$C$28,3,0)),$B$2:$G$2382,5,0)-VLOOKUP(B244,$B$2:$G$2382,5,0))/365+(VLOOKUP(IF(C244="Нет",VLOOKUP(A244,Оп26_BYN→USD!$A$2:$C$28,3,0),VLOOKUP((A244-1),Оп26_BYN→USD!$A$2:$C$28,3,0)),$B$2:$G$2382,6,0)-VLOOKUP(B244,$B$2:$G$2382,6,0))/366)</f>
        <v>1.9819964767097928</v>
      </c>
      <c r="F244" s="54">
        <f>COUNTIF(D245:$D$2382,365)</f>
        <v>1757</v>
      </c>
      <c r="G244" s="54">
        <f>COUNTIF(D245:$D$2382,366)</f>
        <v>381</v>
      </c>
      <c r="H244" s="50"/>
    </row>
    <row r="245" spans="1:8" x14ac:dyDescent="0.25">
      <c r="A245" s="54">
        <f>COUNTIF($C$3:C245,"Да")</f>
        <v>2</v>
      </c>
      <c r="B245" s="53">
        <f t="shared" si="6"/>
        <v>45643</v>
      </c>
      <c r="C245" s="53" t="str">
        <f>IF(ISERROR(VLOOKUP(B245,Оп26_BYN→USD!$C$3:$C$28,1,0)),"Нет","Да")</f>
        <v>Нет</v>
      </c>
      <c r="D245" s="54">
        <f t="shared" si="7"/>
        <v>366</v>
      </c>
      <c r="E245" s="55">
        <f>('Все выпуски'!$F$4*'Все выпуски'!$F$8)*((VLOOKUP(IF(C245="Нет",VLOOKUP(A245,Оп26_BYN→USD!$A$2:$C$28,3,0),VLOOKUP((A245-1),Оп26_BYN→USD!$A$2:$C$28,3,0)),$B$2:$G$2382,5,0)-VLOOKUP(B245,$B$2:$G$2382,5,0))/365+(VLOOKUP(IF(C245="Нет",VLOOKUP(A245,Оп26_BYN→USD!$A$2:$C$28,3,0),VLOOKUP((A245-1),Оп26_BYN→USD!$A$2:$C$28,3,0)),$B$2:$G$2382,6,0)-VLOOKUP(B245,$B$2:$G$2382,6,0))/366)</f>
        <v>2.0111434837202307</v>
      </c>
      <c r="F245" s="54">
        <f>COUNTIF(D246:$D$2382,365)</f>
        <v>1757</v>
      </c>
      <c r="G245" s="54">
        <f>COUNTIF(D246:$D$2382,366)</f>
        <v>380</v>
      </c>
      <c r="H245" s="50"/>
    </row>
    <row r="246" spans="1:8" x14ac:dyDescent="0.25">
      <c r="A246" s="54">
        <f>COUNTIF($C$3:C246,"Да")</f>
        <v>2</v>
      </c>
      <c r="B246" s="53">
        <f t="shared" si="6"/>
        <v>45644</v>
      </c>
      <c r="C246" s="53" t="str">
        <f>IF(ISERROR(VLOOKUP(B246,Оп26_BYN→USD!$C$3:$C$28,1,0)),"Нет","Да")</f>
        <v>Нет</v>
      </c>
      <c r="D246" s="54">
        <f t="shared" si="7"/>
        <v>366</v>
      </c>
      <c r="E246" s="55">
        <f>('Все выпуски'!$F$4*'Все выпуски'!$F$8)*((VLOOKUP(IF(C246="Нет",VLOOKUP(A246,Оп26_BYN→USD!$A$2:$C$28,3,0),VLOOKUP((A246-1),Оп26_BYN→USD!$A$2:$C$28,3,0)),$B$2:$G$2382,5,0)-VLOOKUP(B246,$B$2:$G$2382,5,0))/365+(VLOOKUP(IF(C246="Нет",VLOOKUP(A246,Оп26_BYN→USD!$A$2:$C$28,3,0),VLOOKUP((A246-1),Оп26_BYN→USD!$A$2:$C$28,3,0)),$B$2:$G$2382,6,0)-VLOOKUP(B246,$B$2:$G$2382,6,0))/366)</f>
        <v>2.0402904907306687</v>
      </c>
      <c r="F246" s="54">
        <f>COUNTIF(D247:$D$2382,365)</f>
        <v>1757</v>
      </c>
      <c r="G246" s="54">
        <f>COUNTIF(D247:$D$2382,366)</f>
        <v>379</v>
      </c>
      <c r="H246" s="50"/>
    </row>
    <row r="247" spans="1:8" x14ac:dyDescent="0.25">
      <c r="A247" s="54">
        <f>COUNTIF($C$3:C247,"Да")</f>
        <v>2</v>
      </c>
      <c r="B247" s="53">
        <f t="shared" si="6"/>
        <v>45645</v>
      </c>
      <c r="C247" s="53" t="str">
        <f>IF(ISERROR(VLOOKUP(B247,Оп26_BYN→USD!$C$3:$C$28,1,0)),"Нет","Да")</f>
        <v>Нет</v>
      </c>
      <c r="D247" s="54">
        <f t="shared" si="7"/>
        <v>366</v>
      </c>
      <c r="E247" s="55">
        <f>('Все выпуски'!$F$4*'Все выпуски'!$F$8)*((VLOOKUP(IF(C247="Нет",VLOOKUP(A247,Оп26_BYN→USD!$A$2:$C$28,3,0),VLOOKUP((A247-1),Оп26_BYN→USD!$A$2:$C$28,3,0)),$B$2:$G$2382,5,0)-VLOOKUP(B247,$B$2:$G$2382,5,0))/365+(VLOOKUP(IF(C247="Нет",VLOOKUP(A247,Оп26_BYN→USD!$A$2:$C$28,3,0),VLOOKUP((A247-1),Оп26_BYN→USD!$A$2:$C$28,3,0)),$B$2:$G$2382,6,0)-VLOOKUP(B247,$B$2:$G$2382,6,0))/366)</f>
        <v>2.0694374977411067</v>
      </c>
      <c r="F247" s="54">
        <f>COUNTIF(D248:$D$2382,365)</f>
        <v>1757</v>
      </c>
      <c r="G247" s="54">
        <f>COUNTIF(D248:$D$2382,366)</f>
        <v>378</v>
      </c>
      <c r="H247" s="50"/>
    </row>
    <row r="248" spans="1:8" x14ac:dyDescent="0.25">
      <c r="A248" s="54">
        <f>COUNTIF($C$3:C248,"Да")</f>
        <v>2</v>
      </c>
      <c r="B248" s="53">
        <f t="shared" si="6"/>
        <v>45646</v>
      </c>
      <c r="C248" s="53" t="str">
        <f>IF(ISERROR(VLOOKUP(B248,Оп26_BYN→USD!$C$3:$C$28,1,0)),"Нет","Да")</f>
        <v>Нет</v>
      </c>
      <c r="D248" s="54">
        <f t="shared" si="7"/>
        <v>366</v>
      </c>
      <c r="E248" s="55">
        <f>('Все выпуски'!$F$4*'Все выпуски'!$F$8)*((VLOOKUP(IF(C248="Нет",VLOOKUP(A248,Оп26_BYN→USD!$A$2:$C$28,3,0),VLOOKUP((A248-1),Оп26_BYN→USD!$A$2:$C$28,3,0)),$B$2:$G$2382,5,0)-VLOOKUP(B248,$B$2:$G$2382,5,0))/365+(VLOOKUP(IF(C248="Нет",VLOOKUP(A248,Оп26_BYN→USD!$A$2:$C$28,3,0),VLOOKUP((A248-1),Оп26_BYN→USD!$A$2:$C$28,3,0)),$B$2:$G$2382,6,0)-VLOOKUP(B248,$B$2:$G$2382,6,0))/366)</f>
        <v>2.0985845047515452</v>
      </c>
      <c r="F248" s="54">
        <f>COUNTIF(D249:$D$2382,365)</f>
        <v>1757</v>
      </c>
      <c r="G248" s="54">
        <f>COUNTIF(D249:$D$2382,366)</f>
        <v>377</v>
      </c>
      <c r="H248" s="50"/>
    </row>
    <row r="249" spans="1:8" x14ac:dyDescent="0.25">
      <c r="A249" s="54">
        <f>COUNTIF($C$3:C249,"Да")</f>
        <v>2</v>
      </c>
      <c r="B249" s="53">
        <f t="shared" si="6"/>
        <v>45647</v>
      </c>
      <c r="C249" s="53" t="str">
        <f>IF(ISERROR(VLOOKUP(B249,Оп26_BYN→USD!$C$3:$C$28,1,0)),"Нет","Да")</f>
        <v>Нет</v>
      </c>
      <c r="D249" s="54">
        <f t="shared" si="7"/>
        <v>366</v>
      </c>
      <c r="E249" s="55">
        <f>('Все выпуски'!$F$4*'Все выпуски'!$F$8)*((VLOOKUP(IF(C249="Нет",VLOOKUP(A249,Оп26_BYN→USD!$A$2:$C$28,3,0),VLOOKUP((A249-1),Оп26_BYN→USD!$A$2:$C$28,3,0)),$B$2:$G$2382,5,0)-VLOOKUP(B249,$B$2:$G$2382,5,0))/365+(VLOOKUP(IF(C249="Нет",VLOOKUP(A249,Оп26_BYN→USD!$A$2:$C$28,3,0),VLOOKUP((A249-1),Оп26_BYN→USD!$A$2:$C$28,3,0)),$B$2:$G$2382,6,0)-VLOOKUP(B249,$B$2:$G$2382,6,0))/366)</f>
        <v>2.1277315117619833</v>
      </c>
      <c r="F249" s="54">
        <f>COUNTIF(D250:$D$2382,365)</f>
        <v>1757</v>
      </c>
      <c r="G249" s="54">
        <f>COUNTIF(D250:$D$2382,366)</f>
        <v>376</v>
      </c>
      <c r="H249" s="50"/>
    </row>
    <row r="250" spans="1:8" x14ac:dyDescent="0.25">
      <c r="A250" s="54">
        <f>COUNTIF($C$3:C250,"Да")</f>
        <v>2</v>
      </c>
      <c r="B250" s="53">
        <f t="shared" si="6"/>
        <v>45648</v>
      </c>
      <c r="C250" s="53" t="str">
        <f>IF(ISERROR(VLOOKUP(B250,Оп26_BYN→USD!$C$3:$C$28,1,0)),"Нет","Да")</f>
        <v>Нет</v>
      </c>
      <c r="D250" s="54">
        <f t="shared" si="7"/>
        <v>366</v>
      </c>
      <c r="E250" s="55">
        <f>('Все выпуски'!$F$4*'Все выпуски'!$F$8)*((VLOOKUP(IF(C250="Нет",VLOOKUP(A250,Оп26_BYN→USD!$A$2:$C$28,3,0),VLOOKUP((A250-1),Оп26_BYN→USD!$A$2:$C$28,3,0)),$B$2:$G$2382,5,0)-VLOOKUP(B250,$B$2:$G$2382,5,0))/365+(VLOOKUP(IF(C250="Нет",VLOOKUP(A250,Оп26_BYN→USD!$A$2:$C$28,3,0),VLOOKUP((A250-1),Оп26_BYN→USD!$A$2:$C$28,3,0)),$B$2:$G$2382,6,0)-VLOOKUP(B250,$B$2:$G$2382,6,0))/366)</f>
        <v>2.1568785187724213</v>
      </c>
      <c r="F250" s="54">
        <f>COUNTIF(D251:$D$2382,365)</f>
        <v>1757</v>
      </c>
      <c r="G250" s="54">
        <f>COUNTIF(D251:$D$2382,366)</f>
        <v>375</v>
      </c>
      <c r="H250" s="50"/>
    </row>
    <row r="251" spans="1:8" x14ac:dyDescent="0.25">
      <c r="A251" s="54">
        <f>COUNTIF($C$3:C251,"Да")</f>
        <v>2</v>
      </c>
      <c r="B251" s="53">
        <f t="shared" si="6"/>
        <v>45649</v>
      </c>
      <c r="C251" s="53" t="str">
        <f>IF(ISERROR(VLOOKUP(B251,Оп26_BYN→USD!$C$3:$C$28,1,0)),"Нет","Да")</f>
        <v>Нет</v>
      </c>
      <c r="D251" s="54">
        <f t="shared" si="7"/>
        <v>366</v>
      </c>
      <c r="E251" s="55">
        <f>('Все выпуски'!$F$4*'Все выпуски'!$F$8)*((VLOOKUP(IF(C251="Нет",VLOOKUP(A251,Оп26_BYN→USD!$A$2:$C$28,3,0),VLOOKUP((A251-1),Оп26_BYN→USD!$A$2:$C$28,3,0)),$B$2:$G$2382,5,0)-VLOOKUP(B251,$B$2:$G$2382,5,0))/365+(VLOOKUP(IF(C251="Нет",VLOOKUP(A251,Оп26_BYN→USD!$A$2:$C$28,3,0),VLOOKUP((A251-1),Оп26_BYN→USD!$A$2:$C$28,3,0)),$B$2:$G$2382,6,0)-VLOOKUP(B251,$B$2:$G$2382,6,0))/366)</f>
        <v>2.1860255257828594</v>
      </c>
      <c r="F251" s="54">
        <f>COUNTIF(D252:$D$2382,365)</f>
        <v>1757</v>
      </c>
      <c r="G251" s="54">
        <f>COUNTIF(D252:$D$2382,366)</f>
        <v>374</v>
      </c>
      <c r="H251" s="50"/>
    </row>
    <row r="252" spans="1:8" x14ac:dyDescent="0.25">
      <c r="A252" s="54">
        <f>COUNTIF($C$3:C252,"Да")</f>
        <v>2</v>
      </c>
      <c r="B252" s="53">
        <f t="shared" si="6"/>
        <v>45650</v>
      </c>
      <c r="C252" s="53" t="str">
        <f>IF(ISERROR(VLOOKUP(B252,Оп26_BYN→USD!$C$3:$C$28,1,0)),"Нет","Да")</f>
        <v>Нет</v>
      </c>
      <c r="D252" s="54">
        <f t="shared" si="7"/>
        <v>366</v>
      </c>
      <c r="E252" s="55">
        <f>('Все выпуски'!$F$4*'Все выпуски'!$F$8)*((VLOOKUP(IF(C252="Нет",VLOOKUP(A252,Оп26_BYN→USD!$A$2:$C$28,3,0),VLOOKUP((A252-1),Оп26_BYN→USD!$A$2:$C$28,3,0)),$B$2:$G$2382,5,0)-VLOOKUP(B252,$B$2:$G$2382,5,0))/365+(VLOOKUP(IF(C252="Нет",VLOOKUP(A252,Оп26_BYN→USD!$A$2:$C$28,3,0),VLOOKUP((A252-1),Оп26_BYN→USD!$A$2:$C$28,3,0)),$B$2:$G$2382,6,0)-VLOOKUP(B252,$B$2:$G$2382,6,0))/366)</f>
        <v>2.2151725327932978</v>
      </c>
      <c r="F252" s="54">
        <f>COUNTIF(D253:$D$2382,365)</f>
        <v>1757</v>
      </c>
      <c r="G252" s="54">
        <f>COUNTIF(D253:$D$2382,366)</f>
        <v>373</v>
      </c>
      <c r="H252" s="50"/>
    </row>
    <row r="253" spans="1:8" x14ac:dyDescent="0.25">
      <c r="A253" s="54">
        <f>COUNTIF($C$3:C253,"Да")</f>
        <v>2</v>
      </c>
      <c r="B253" s="53">
        <f t="shared" si="6"/>
        <v>45651</v>
      </c>
      <c r="C253" s="53" t="str">
        <f>IF(ISERROR(VLOOKUP(B253,Оп26_BYN→USD!$C$3:$C$28,1,0)),"Нет","Да")</f>
        <v>Нет</v>
      </c>
      <c r="D253" s="54">
        <f t="shared" si="7"/>
        <v>366</v>
      </c>
      <c r="E253" s="55">
        <f>('Все выпуски'!$F$4*'Все выпуски'!$F$8)*((VLOOKUP(IF(C253="Нет",VLOOKUP(A253,Оп26_BYN→USD!$A$2:$C$28,3,0),VLOOKUP((A253-1),Оп26_BYN→USD!$A$2:$C$28,3,0)),$B$2:$G$2382,5,0)-VLOOKUP(B253,$B$2:$G$2382,5,0))/365+(VLOOKUP(IF(C253="Нет",VLOOKUP(A253,Оп26_BYN→USD!$A$2:$C$28,3,0),VLOOKUP((A253-1),Оп26_BYN→USD!$A$2:$C$28,3,0)),$B$2:$G$2382,6,0)-VLOOKUP(B253,$B$2:$G$2382,6,0))/366)</f>
        <v>2.2443195398037359</v>
      </c>
      <c r="F253" s="54">
        <f>COUNTIF(D254:$D$2382,365)</f>
        <v>1757</v>
      </c>
      <c r="G253" s="54">
        <f>COUNTIF(D254:$D$2382,366)</f>
        <v>372</v>
      </c>
      <c r="H253" s="50"/>
    </row>
    <row r="254" spans="1:8" x14ac:dyDescent="0.25">
      <c r="A254" s="54">
        <f>COUNTIF($C$3:C254,"Да")</f>
        <v>2</v>
      </c>
      <c r="B254" s="53">
        <f t="shared" si="6"/>
        <v>45652</v>
      </c>
      <c r="C254" s="53" t="str">
        <f>IF(ISERROR(VLOOKUP(B254,Оп26_BYN→USD!$C$3:$C$28,1,0)),"Нет","Да")</f>
        <v>Нет</v>
      </c>
      <c r="D254" s="54">
        <f t="shared" si="7"/>
        <v>366</v>
      </c>
      <c r="E254" s="55">
        <f>('Все выпуски'!$F$4*'Все выпуски'!$F$8)*((VLOOKUP(IF(C254="Нет",VLOOKUP(A254,Оп26_BYN→USD!$A$2:$C$28,3,0),VLOOKUP((A254-1),Оп26_BYN→USD!$A$2:$C$28,3,0)),$B$2:$G$2382,5,0)-VLOOKUP(B254,$B$2:$G$2382,5,0))/365+(VLOOKUP(IF(C254="Нет",VLOOKUP(A254,Оп26_BYN→USD!$A$2:$C$28,3,0),VLOOKUP((A254-1),Оп26_BYN→USD!$A$2:$C$28,3,0)),$B$2:$G$2382,6,0)-VLOOKUP(B254,$B$2:$G$2382,6,0))/366)</f>
        <v>2.2734665468141739</v>
      </c>
      <c r="F254" s="54">
        <f>COUNTIF(D255:$D$2382,365)</f>
        <v>1757</v>
      </c>
      <c r="G254" s="54">
        <f>COUNTIF(D255:$D$2382,366)</f>
        <v>371</v>
      </c>
      <c r="H254" s="50"/>
    </row>
    <row r="255" spans="1:8" x14ac:dyDescent="0.25">
      <c r="A255" s="54">
        <f>COUNTIF($C$3:C255,"Да")</f>
        <v>2</v>
      </c>
      <c r="B255" s="53">
        <f t="shared" si="6"/>
        <v>45653</v>
      </c>
      <c r="C255" s="53" t="str">
        <f>IF(ISERROR(VLOOKUP(B255,Оп26_BYN→USD!$C$3:$C$28,1,0)),"Нет","Да")</f>
        <v>Нет</v>
      </c>
      <c r="D255" s="54">
        <f t="shared" si="7"/>
        <v>366</v>
      </c>
      <c r="E255" s="55">
        <f>('Все выпуски'!$F$4*'Все выпуски'!$F$8)*((VLOOKUP(IF(C255="Нет",VLOOKUP(A255,Оп26_BYN→USD!$A$2:$C$28,3,0),VLOOKUP((A255-1),Оп26_BYN→USD!$A$2:$C$28,3,0)),$B$2:$G$2382,5,0)-VLOOKUP(B255,$B$2:$G$2382,5,0))/365+(VLOOKUP(IF(C255="Нет",VLOOKUP(A255,Оп26_BYN→USD!$A$2:$C$28,3,0),VLOOKUP((A255-1),Оп26_BYN→USD!$A$2:$C$28,3,0)),$B$2:$G$2382,6,0)-VLOOKUP(B255,$B$2:$G$2382,6,0))/366)</f>
        <v>2.302613553824612</v>
      </c>
      <c r="F255" s="54">
        <f>COUNTIF(D256:$D$2382,365)</f>
        <v>1757</v>
      </c>
      <c r="G255" s="54">
        <f>COUNTIF(D256:$D$2382,366)</f>
        <v>370</v>
      </c>
      <c r="H255" s="50"/>
    </row>
    <row r="256" spans="1:8" x14ac:dyDescent="0.25">
      <c r="A256" s="54">
        <f>COUNTIF($C$3:C256,"Да")</f>
        <v>2</v>
      </c>
      <c r="B256" s="53">
        <f t="shared" si="6"/>
        <v>45654</v>
      </c>
      <c r="C256" s="53" t="str">
        <f>IF(ISERROR(VLOOKUP(B256,Оп26_BYN→USD!$C$3:$C$28,1,0)),"Нет","Да")</f>
        <v>Нет</v>
      </c>
      <c r="D256" s="54">
        <f t="shared" si="7"/>
        <v>366</v>
      </c>
      <c r="E256" s="55">
        <f>('Все выпуски'!$F$4*'Все выпуски'!$F$8)*((VLOOKUP(IF(C256="Нет",VLOOKUP(A256,Оп26_BYN→USD!$A$2:$C$28,3,0),VLOOKUP((A256-1),Оп26_BYN→USD!$A$2:$C$28,3,0)),$B$2:$G$2382,5,0)-VLOOKUP(B256,$B$2:$G$2382,5,0))/365+(VLOOKUP(IF(C256="Нет",VLOOKUP(A256,Оп26_BYN→USD!$A$2:$C$28,3,0),VLOOKUP((A256-1),Оп26_BYN→USD!$A$2:$C$28,3,0)),$B$2:$G$2382,6,0)-VLOOKUP(B256,$B$2:$G$2382,6,0))/366)</f>
        <v>2.33176056083505</v>
      </c>
      <c r="F256" s="54">
        <f>COUNTIF(D257:$D$2382,365)</f>
        <v>1757</v>
      </c>
      <c r="G256" s="54">
        <f>COUNTIF(D257:$D$2382,366)</f>
        <v>369</v>
      </c>
      <c r="H256" s="50"/>
    </row>
    <row r="257" spans="1:8" x14ac:dyDescent="0.25">
      <c r="A257" s="54">
        <f>COUNTIF($C$3:C257,"Да")</f>
        <v>2</v>
      </c>
      <c r="B257" s="53">
        <f t="shared" si="6"/>
        <v>45655</v>
      </c>
      <c r="C257" s="53" t="str">
        <f>IF(ISERROR(VLOOKUP(B257,Оп26_BYN→USD!$C$3:$C$28,1,0)),"Нет","Да")</f>
        <v>Нет</v>
      </c>
      <c r="D257" s="54">
        <f t="shared" si="7"/>
        <v>366</v>
      </c>
      <c r="E257" s="55">
        <f>('Все выпуски'!$F$4*'Все выпуски'!$F$8)*((VLOOKUP(IF(C257="Нет",VLOOKUP(A257,Оп26_BYN→USD!$A$2:$C$28,3,0),VLOOKUP((A257-1),Оп26_BYN→USD!$A$2:$C$28,3,0)),$B$2:$G$2382,5,0)-VLOOKUP(B257,$B$2:$G$2382,5,0))/365+(VLOOKUP(IF(C257="Нет",VLOOKUP(A257,Оп26_BYN→USD!$A$2:$C$28,3,0),VLOOKUP((A257-1),Оп26_BYN→USD!$A$2:$C$28,3,0)),$B$2:$G$2382,6,0)-VLOOKUP(B257,$B$2:$G$2382,6,0))/366)</f>
        <v>2.3609075678454881</v>
      </c>
      <c r="F257" s="54">
        <f>COUNTIF(D258:$D$2382,365)</f>
        <v>1757</v>
      </c>
      <c r="G257" s="54">
        <f>COUNTIF(D258:$D$2382,366)</f>
        <v>368</v>
      </c>
      <c r="H257" s="50"/>
    </row>
    <row r="258" spans="1:8" x14ac:dyDescent="0.25">
      <c r="A258" s="54">
        <f>COUNTIF($C$3:C258,"Да")</f>
        <v>2</v>
      </c>
      <c r="B258" s="53">
        <f t="shared" si="6"/>
        <v>45656</v>
      </c>
      <c r="C258" s="53" t="str">
        <f>IF(ISERROR(VLOOKUP(B258,Оп26_BYN→USD!$C$3:$C$28,1,0)),"Нет","Да")</f>
        <v>Нет</v>
      </c>
      <c r="D258" s="54">
        <f t="shared" si="7"/>
        <v>366</v>
      </c>
      <c r="E258" s="55">
        <f>('Все выпуски'!$F$4*'Все выпуски'!$F$8)*((VLOOKUP(IF(C258="Нет",VLOOKUP(A258,Оп26_BYN→USD!$A$2:$C$28,3,0),VLOOKUP((A258-1),Оп26_BYN→USD!$A$2:$C$28,3,0)),$B$2:$G$2382,5,0)-VLOOKUP(B258,$B$2:$G$2382,5,0))/365+(VLOOKUP(IF(C258="Нет",VLOOKUP(A258,Оп26_BYN→USD!$A$2:$C$28,3,0),VLOOKUP((A258-1),Оп26_BYN→USD!$A$2:$C$28,3,0)),$B$2:$G$2382,6,0)-VLOOKUP(B258,$B$2:$G$2382,6,0))/366)</f>
        <v>2.3900545748559265</v>
      </c>
      <c r="F258" s="54">
        <f>COUNTIF(D259:$D$2382,365)</f>
        <v>1757</v>
      </c>
      <c r="G258" s="54">
        <f>COUNTIF(D259:$D$2382,366)</f>
        <v>367</v>
      </c>
      <c r="H258" s="50"/>
    </row>
    <row r="259" spans="1:8" x14ac:dyDescent="0.25">
      <c r="A259" s="54">
        <f>COUNTIF($C$3:C259,"Да")</f>
        <v>2</v>
      </c>
      <c r="B259" s="53">
        <f t="shared" si="6"/>
        <v>45657</v>
      </c>
      <c r="C259" s="53" t="str">
        <f>IF(ISERROR(VLOOKUP(B259,Оп26_BYN→USD!$C$3:$C$28,1,0)),"Нет","Да")</f>
        <v>Нет</v>
      </c>
      <c r="D259" s="54">
        <f t="shared" si="7"/>
        <v>366</v>
      </c>
      <c r="E259" s="55">
        <f>('Все выпуски'!$F$4*'Все выпуски'!$F$8)*((VLOOKUP(IF(C259="Нет",VLOOKUP(A259,Оп26_BYN→USD!$A$2:$C$28,3,0),VLOOKUP((A259-1),Оп26_BYN→USD!$A$2:$C$28,3,0)),$B$2:$G$2382,5,0)-VLOOKUP(B259,$B$2:$G$2382,5,0))/365+(VLOOKUP(IF(C259="Нет",VLOOKUP(A259,Оп26_BYN→USD!$A$2:$C$28,3,0),VLOOKUP((A259-1),Оп26_BYN→USD!$A$2:$C$28,3,0)),$B$2:$G$2382,6,0)-VLOOKUP(B259,$B$2:$G$2382,6,0))/366)</f>
        <v>2.4192015818663646</v>
      </c>
      <c r="F259" s="54">
        <f>COUNTIF(D260:$D$2382,365)</f>
        <v>1757</v>
      </c>
      <c r="G259" s="54">
        <f>COUNTIF(D260:$D$2382,366)</f>
        <v>366</v>
      </c>
      <c r="H259" s="50"/>
    </row>
    <row r="260" spans="1:8" x14ac:dyDescent="0.25">
      <c r="A260" s="54">
        <f>COUNTIF($C$3:C260,"Да")</f>
        <v>2</v>
      </c>
      <c r="B260" s="53">
        <f t="shared" ref="B260:B323" si="8">B259+1</f>
        <v>45658</v>
      </c>
      <c r="C260" s="53" t="str">
        <f>IF(ISERROR(VLOOKUP(B260,Оп26_BYN→USD!$C$3:$C$28,1,0)),"Нет","Да")</f>
        <v>Нет</v>
      </c>
      <c r="D260" s="54">
        <f t="shared" ref="D260:D323" si="9">IF(MOD(YEAR(B260),4)=0,366,365)</f>
        <v>365</v>
      </c>
      <c r="E260" s="55">
        <f>('Все выпуски'!$F$4*'Все выпуски'!$F$8)*((VLOOKUP(IF(C260="Нет",VLOOKUP(A260,Оп26_BYN→USD!$A$2:$C$28,3,0),VLOOKUP((A260-1),Оп26_BYN→USD!$A$2:$C$28,3,0)),$B$2:$G$2382,5,0)-VLOOKUP(B260,$B$2:$G$2382,5,0))/365+(VLOOKUP(IF(C260="Нет",VLOOKUP(A260,Оп26_BYN→USD!$A$2:$C$28,3,0),VLOOKUP((A260-1),Оп26_BYN→USD!$A$2:$C$28,3,0)),$B$2:$G$2382,6,0)-VLOOKUP(B260,$B$2:$G$2382,6,0))/366)</f>
        <v>2.4484284436905299</v>
      </c>
      <c r="F260" s="54">
        <f>COUNTIF(D261:$D$2382,365)</f>
        <v>1756</v>
      </c>
      <c r="G260" s="54">
        <f>COUNTIF(D261:$D$2382,366)</f>
        <v>366</v>
      </c>
      <c r="H260" s="50"/>
    </row>
    <row r="261" spans="1:8" x14ac:dyDescent="0.25">
      <c r="A261" s="54">
        <f>COUNTIF($C$3:C261,"Да")</f>
        <v>2</v>
      </c>
      <c r="B261" s="53">
        <f t="shared" si="8"/>
        <v>45659</v>
      </c>
      <c r="C261" s="53" t="str">
        <f>IF(ISERROR(VLOOKUP(B261,Оп26_BYN→USD!$C$3:$C$28,1,0)),"Нет","Да")</f>
        <v>Нет</v>
      </c>
      <c r="D261" s="54">
        <f t="shared" si="9"/>
        <v>365</v>
      </c>
      <c r="E261" s="55">
        <f>('Все выпуски'!$F$4*'Все выпуски'!$F$8)*((VLOOKUP(IF(C261="Нет",VLOOKUP(A261,Оп26_BYN→USD!$A$2:$C$28,3,0),VLOOKUP((A261-1),Оп26_BYN→USD!$A$2:$C$28,3,0)),$B$2:$G$2382,5,0)-VLOOKUP(B261,$B$2:$G$2382,5,0))/365+(VLOOKUP(IF(C261="Нет",VLOOKUP(A261,Оп26_BYN→USD!$A$2:$C$28,3,0),VLOOKUP((A261-1),Оп26_BYN→USD!$A$2:$C$28,3,0)),$B$2:$G$2382,6,0)-VLOOKUP(B261,$B$2:$G$2382,6,0))/366)</f>
        <v>2.4776553055146953</v>
      </c>
      <c r="F261" s="54">
        <f>COUNTIF(D262:$D$2382,365)</f>
        <v>1755</v>
      </c>
      <c r="G261" s="54">
        <f>COUNTIF(D262:$D$2382,366)</f>
        <v>366</v>
      </c>
      <c r="H261" s="50"/>
    </row>
    <row r="262" spans="1:8" x14ac:dyDescent="0.25">
      <c r="A262" s="54">
        <f>COUNTIF($C$3:C262,"Да")</f>
        <v>2</v>
      </c>
      <c r="B262" s="53">
        <f t="shared" si="8"/>
        <v>45660</v>
      </c>
      <c r="C262" s="53" t="str">
        <f>IF(ISERROR(VLOOKUP(B262,Оп26_BYN→USD!$C$3:$C$28,1,0)),"Нет","Да")</f>
        <v>Нет</v>
      </c>
      <c r="D262" s="54">
        <f t="shared" si="9"/>
        <v>365</v>
      </c>
      <c r="E262" s="55">
        <f>('Все выпуски'!$F$4*'Все выпуски'!$F$8)*((VLOOKUP(IF(C262="Нет",VLOOKUP(A262,Оп26_BYN→USD!$A$2:$C$28,3,0),VLOOKUP((A262-1),Оп26_BYN→USD!$A$2:$C$28,3,0)),$B$2:$G$2382,5,0)-VLOOKUP(B262,$B$2:$G$2382,5,0))/365+(VLOOKUP(IF(C262="Нет",VLOOKUP(A262,Оп26_BYN→USD!$A$2:$C$28,3,0),VLOOKUP((A262-1),Оп26_BYN→USD!$A$2:$C$28,3,0)),$B$2:$G$2382,6,0)-VLOOKUP(B262,$B$2:$G$2382,6,0))/366)</f>
        <v>2.5068821673388606</v>
      </c>
      <c r="F262" s="54">
        <f>COUNTIF(D263:$D$2382,365)</f>
        <v>1754</v>
      </c>
      <c r="G262" s="54">
        <f>COUNTIF(D263:$D$2382,366)</f>
        <v>366</v>
      </c>
      <c r="H262" s="50"/>
    </row>
    <row r="263" spans="1:8" x14ac:dyDescent="0.25">
      <c r="A263" s="54">
        <f>COUNTIF($C$3:C263,"Да")</f>
        <v>2</v>
      </c>
      <c r="B263" s="53">
        <f t="shared" si="8"/>
        <v>45661</v>
      </c>
      <c r="C263" s="53" t="str">
        <f>IF(ISERROR(VLOOKUP(B263,Оп26_BYN→USD!$C$3:$C$28,1,0)),"Нет","Да")</f>
        <v>Нет</v>
      </c>
      <c r="D263" s="54">
        <f t="shared" si="9"/>
        <v>365</v>
      </c>
      <c r="E263" s="55">
        <f>('Все выпуски'!$F$4*'Все выпуски'!$F$8)*((VLOOKUP(IF(C263="Нет",VLOOKUP(A263,Оп26_BYN→USD!$A$2:$C$28,3,0),VLOOKUP((A263-1),Оп26_BYN→USD!$A$2:$C$28,3,0)),$B$2:$G$2382,5,0)-VLOOKUP(B263,$B$2:$G$2382,5,0))/365+(VLOOKUP(IF(C263="Нет",VLOOKUP(A263,Оп26_BYN→USD!$A$2:$C$28,3,0),VLOOKUP((A263-1),Оп26_BYN→USD!$A$2:$C$28,3,0)),$B$2:$G$2382,6,0)-VLOOKUP(B263,$B$2:$G$2382,6,0))/366)</f>
        <v>2.5361090291630259</v>
      </c>
      <c r="F263" s="54">
        <f>COUNTIF(D264:$D$2382,365)</f>
        <v>1753</v>
      </c>
      <c r="G263" s="54">
        <f>COUNTIF(D264:$D$2382,366)</f>
        <v>366</v>
      </c>
      <c r="H263" s="50"/>
    </row>
    <row r="264" spans="1:8" x14ac:dyDescent="0.25">
      <c r="A264" s="54">
        <f>COUNTIF($C$3:C264,"Да")</f>
        <v>2</v>
      </c>
      <c r="B264" s="53">
        <f t="shared" si="8"/>
        <v>45662</v>
      </c>
      <c r="C264" s="53" t="str">
        <f>IF(ISERROR(VLOOKUP(B264,Оп26_BYN→USD!$C$3:$C$28,1,0)),"Нет","Да")</f>
        <v>Нет</v>
      </c>
      <c r="D264" s="54">
        <f t="shared" si="9"/>
        <v>365</v>
      </c>
      <c r="E264" s="55">
        <f>('Все выпуски'!$F$4*'Все выпуски'!$F$8)*((VLOOKUP(IF(C264="Нет",VLOOKUP(A264,Оп26_BYN→USD!$A$2:$C$28,3,0),VLOOKUP((A264-1),Оп26_BYN→USD!$A$2:$C$28,3,0)),$B$2:$G$2382,5,0)-VLOOKUP(B264,$B$2:$G$2382,5,0))/365+(VLOOKUP(IF(C264="Нет",VLOOKUP(A264,Оп26_BYN→USD!$A$2:$C$28,3,0),VLOOKUP((A264-1),Оп26_BYN→USD!$A$2:$C$28,3,0)),$B$2:$G$2382,6,0)-VLOOKUP(B264,$B$2:$G$2382,6,0))/366)</f>
        <v>2.5653358909871913</v>
      </c>
      <c r="F264" s="54">
        <f>COUNTIF(D265:$D$2382,365)</f>
        <v>1752</v>
      </c>
      <c r="G264" s="54">
        <f>COUNTIF(D265:$D$2382,366)</f>
        <v>366</v>
      </c>
      <c r="H264" s="50"/>
    </row>
    <row r="265" spans="1:8" x14ac:dyDescent="0.25">
      <c r="A265" s="54">
        <f>COUNTIF($C$3:C265,"Да")</f>
        <v>2</v>
      </c>
      <c r="B265" s="53">
        <f t="shared" si="8"/>
        <v>45663</v>
      </c>
      <c r="C265" s="53" t="str">
        <f>IF(ISERROR(VLOOKUP(B265,Оп26_BYN→USD!$C$3:$C$28,1,0)),"Нет","Да")</f>
        <v>Нет</v>
      </c>
      <c r="D265" s="54">
        <f t="shared" si="9"/>
        <v>365</v>
      </c>
      <c r="E265" s="55">
        <f>('Все выпуски'!$F$4*'Все выпуски'!$F$8)*((VLOOKUP(IF(C265="Нет",VLOOKUP(A265,Оп26_BYN→USD!$A$2:$C$28,3,0),VLOOKUP((A265-1),Оп26_BYN→USD!$A$2:$C$28,3,0)),$B$2:$G$2382,5,0)-VLOOKUP(B265,$B$2:$G$2382,5,0))/365+(VLOOKUP(IF(C265="Нет",VLOOKUP(A265,Оп26_BYN→USD!$A$2:$C$28,3,0),VLOOKUP((A265-1),Оп26_BYN→USD!$A$2:$C$28,3,0)),$B$2:$G$2382,6,0)-VLOOKUP(B265,$B$2:$G$2382,6,0))/366)</f>
        <v>2.5945627528113566</v>
      </c>
      <c r="F265" s="54">
        <f>COUNTIF(D266:$D$2382,365)</f>
        <v>1751</v>
      </c>
      <c r="G265" s="54">
        <f>COUNTIF(D266:$D$2382,366)</f>
        <v>366</v>
      </c>
      <c r="H265" s="50"/>
    </row>
    <row r="266" spans="1:8" x14ac:dyDescent="0.25">
      <c r="A266" s="54">
        <f>COUNTIF($C$3:C266,"Да")</f>
        <v>2</v>
      </c>
      <c r="B266" s="53">
        <f t="shared" si="8"/>
        <v>45664</v>
      </c>
      <c r="C266" s="53" t="str">
        <f>IF(ISERROR(VLOOKUP(B266,Оп26_BYN→USD!$C$3:$C$28,1,0)),"Нет","Да")</f>
        <v>Нет</v>
      </c>
      <c r="D266" s="54">
        <f t="shared" si="9"/>
        <v>365</v>
      </c>
      <c r="E266" s="55">
        <f>('Все выпуски'!$F$4*'Все выпуски'!$F$8)*((VLOOKUP(IF(C266="Нет",VLOOKUP(A266,Оп26_BYN→USD!$A$2:$C$28,3,0),VLOOKUP((A266-1),Оп26_BYN→USD!$A$2:$C$28,3,0)),$B$2:$G$2382,5,0)-VLOOKUP(B266,$B$2:$G$2382,5,0))/365+(VLOOKUP(IF(C266="Нет",VLOOKUP(A266,Оп26_BYN→USD!$A$2:$C$28,3,0),VLOOKUP((A266-1),Оп26_BYN→USD!$A$2:$C$28,3,0)),$B$2:$G$2382,6,0)-VLOOKUP(B266,$B$2:$G$2382,6,0))/366)</f>
        <v>2.623789614635522</v>
      </c>
      <c r="F266" s="54">
        <f>COUNTIF(D267:$D$2382,365)</f>
        <v>1750</v>
      </c>
      <c r="G266" s="54">
        <f>COUNTIF(D267:$D$2382,366)</f>
        <v>366</v>
      </c>
      <c r="H266" s="50"/>
    </row>
    <row r="267" spans="1:8" x14ac:dyDescent="0.25">
      <c r="A267" s="54">
        <f>COUNTIF($C$3:C267,"Да")</f>
        <v>2</v>
      </c>
      <c r="B267" s="53">
        <f t="shared" si="8"/>
        <v>45665</v>
      </c>
      <c r="C267" s="53" t="str">
        <f>IF(ISERROR(VLOOKUP(B267,Оп26_BYN→USD!$C$3:$C$28,1,0)),"Нет","Да")</f>
        <v>Нет</v>
      </c>
      <c r="D267" s="54">
        <f t="shared" si="9"/>
        <v>365</v>
      </c>
      <c r="E267" s="55">
        <f>('Все выпуски'!$F$4*'Все выпуски'!$F$8)*((VLOOKUP(IF(C267="Нет",VLOOKUP(A267,Оп26_BYN→USD!$A$2:$C$28,3,0),VLOOKUP((A267-1),Оп26_BYN→USD!$A$2:$C$28,3,0)),$B$2:$G$2382,5,0)-VLOOKUP(B267,$B$2:$G$2382,5,0))/365+(VLOOKUP(IF(C267="Нет",VLOOKUP(A267,Оп26_BYN→USD!$A$2:$C$28,3,0),VLOOKUP((A267-1),Оп26_BYN→USD!$A$2:$C$28,3,0)),$B$2:$G$2382,6,0)-VLOOKUP(B267,$B$2:$G$2382,6,0))/366)</f>
        <v>2.6530164764596873</v>
      </c>
      <c r="F267" s="54">
        <f>COUNTIF(D268:$D$2382,365)</f>
        <v>1749</v>
      </c>
      <c r="G267" s="54">
        <f>COUNTIF(D268:$D$2382,366)</f>
        <v>366</v>
      </c>
      <c r="H267" s="50"/>
    </row>
    <row r="268" spans="1:8" x14ac:dyDescent="0.25">
      <c r="A268" s="54">
        <f>COUNTIF($C$3:C268,"Да")</f>
        <v>3</v>
      </c>
      <c r="B268" s="53">
        <f t="shared" si="8"/>
        <v>45666</v>
      </c>
      <c r="C268" s="53" t="str">
        <f>IF(ISERROR(VLOOKUP(B268,Оп26_BYN→USD!$C$3:$C$28,1,0)),"Нет","Да")</f>
        <v>Да</v>
      </c>
      <c r="D268" s="54">
        <f t="shared" si="9"/>
        <v>365</v>
      </c>
      <c r="E268" s="55">
        <f>('Все выпуски'!$F$4*'Все выпуски'!$F$8)*((VLOOKUP(IF(C268="Нет",VLOOKUP(A268,Оп26_BYN→USD!$A$2:$C$28,3,0),VLOOKUP((A268-1),Оп26_BYN→USD!$A$2:$C$28,3,0)),$B$2:$G$2382,5,0)-VLOOKUP(B268,$B$2:$G$2382,5,0))/365+(VLOOKUP(IF(C268="Нет",VLOOKUP(A268,Оп26_BYN→USD!$A$2:$C$28,3,0),VLOOKUP((A268-1),Оп26_BYN→USD!$A$2:$C$28,3,0)),$B$2:$G$2382,6,0)-VLOOKUP(B268,$B$2:$G$2382,6,0))/366)</f>
        <v>2.6822433382838526</v>
      </c>
      <c r="F268" s="54">
        <f>COUNTIF(D269:$D$2382,365)</f>
        <v>1748</v>
      </c>
      <c r="G268" s="54">
        <f>COUNTIF(D269:$D$2382,366)</f>
        <v>366</v>
      </c>
      <c r="H268" s="50"/>
    </row>
    <row r="269" spans="1:8" x14ac:dyDescent="0.25">
      <c r="A269" s="54">
        <f>COUNTIF($C$3:C269,"Да")</f>
        <v>3</v>
      </c>
      <c r="B269" s="53">
        <f t="shared" si="8"/>
        <v>45667</v>
      </c>
      <c r="C269" s="53" t="str">
        <f>IF(ISERROR(VLOOKUP(B269,Оп26_BYN→USD!$C$3:$C$28,1,0)),"Нет","Да")</f>
        <v>Нет</v>
      </c>
      <c r="D269" s="54">
        <f t="shared" si="9"/>
        <v>365</v>
      </c>
      <c r="E269" s="55">
        <f>('Все выпуски'!$F$4*'Все выпуски'!$F$8)*((VLOOKUP(IF(C269="Нет",VLOOKUP(A269,Оп26_BYN→USD!$A$2:$C$28,3,0),VLOOKUP((A269-1),Оп26_BYN→USD!$A$2:$C$28,3,0)),$B$2:$G$2382,5,0)-VLOOKUP(B269,$B$2:$G$2382,5,0))/365+(VLOOKUP(IF(C269="Нет",VLOOKUP(A269,Оп26_BYN→USD!$A$2:$C$28,3,0),VLOOKUP((A269-1),Оп26_BYN→USD!$A$2:$C$28,3,0)),$B$2:$G$2382,6,0)-VLOOKUP(B269,$B$2:$G$2382,6,0))/366)</f>
        <v>2.9226861824165354E-2</v>
      </c>
      <c r="F269" s="54">
        <f>COUNTIF(D270:$D$2382,365)</f>
        <v>1747</v>
      </c>
      <c r="G269" s="54">
        <f>COUNTIF(D270:$D$2382,366)</f>
        <v>366</v>
      </c>
      <c r="H269" s="50"/>
    </row>
    <row r="270" spans="1:8" x14ac:dyDescent="0.25">
      <c r="A270" s="54">
        <f>COUNTIF($C$3:C270,"Да")</f>
        <v>3</v>
      </c>
      <c r="B270" s="53">
        <f t="shared" si="8"/>
        <v>45668</v>
      </c>
      <c r="C270" s="53" t="str">
        <f>IF(ISERROR(VLOOKUP(B270,Оп26_BYN→USD!$C$3:$C$28,1,0)),"Нет","Да")</f>
        <v>Нет</v>
      </c>
      <c r="D270" s="54">
        <f t="shared" si="9"/>
        <v>365</v>
      </c>
      <c r="E270" s="55">
        <f>('Все выпуски'!$F$4*'Все выпуски'!$F$8)*((VLOOKUP(IF(C270="Нет",VLOOKUP(A270,Оп26_BYN→USD!$A$2:$C$28,3,0),VLOOKUP((A270-1),Оп26_BYN→USD!$A$2:$C$28,3,0)),$B$2:$G$2382,5,0)-VLOOKUP(B270,$B$2:$G$2382,5,0))/365+(VLOOKUP(IF(C270="Нет",VLOOKUP(A270,Оп26_BYN→USD!$A$2:$C$28,3,0),VLOOKUP((A270-1),Оп26_BYN→USD!$A$2:$C$28,3,0)),$B$2:$G$2382,6,0)-VLOOKUP(B270,$B$2:$G$2382,6,0))/366)</f>
        <v>5.8453723648330708E-2</v>
      </c>
      <c r="F270" s="54">
        <f>COUNTIF(D271:$D$2382,365)</f>
        <v>1746</v>
      </c>
      <c r="G270" s="54">
        <f>COUNTIF(D271:$D$2382,366)</f>
        <v>366</v>
      </c>
      <c r="H270" s="50"/>
    </row>
    <row r="271" spans="1:8" x14ac:dyDescent="0.25">
      <c r="A271" s="54">
        <f>COUNTIF($C$3:C271,"Да")</f>
        <v>3</v>
      </c>
      <c r="B271" s="53">
        <f t="shared" si="8"/>
        <v>45669</v>
      </c>
      <c r="C271" s="53" t="str">
        <f>IF(ISERROR(VLOOKUP(B271,Оп26_BYN→USD!$C$3:$C$28,1,0)),"Нет","Да")</f>
        <v>Нет</v>
      </c>
      <c r="D271" s="54">
        <f t="shared" si="9"/>
        <v>365</v>
      </c>
      <c r="E271" s="55">
        <f>('Все выпуски'!$F$4*'Все выпуски'!$F$8)*((VLOOKUP(IF(C271="Нет",VLOOKUP(A271,Оп26_BYN→USD!$A$2:$C$28,3,0),VLOOKUP((A271-1),Оп26_BYN→USD!$A$2:$C$28,3,0)),$B$2:$G$2382,5,0)-VLOOKUP(B271,$B$2:$G$2382,5,0))/365+(VLOOKUP(IF(C271="Нет",VLOOKUP(A271,Оп26_BYN→USD!$A$2:$C$28,3,0),VLOOKUP((A271-1),Оп26_BYN→USD!$A$2:$C$28,3,0)),$B$2:$G$2382,6,0)-VLOOKUP(B271,$B$2:$G$2382,6,0))/366)</f>
        <v>8.7680585472496061E-2</v>
      </c>
      <c r="F271" s="54">
        <f>COUNTIF(D272:$D$2382,365)</f>
        <v>1745</v>
      </c>
      <c r="G271" s="54">
        <f>COUNTIF(D272:$D$2382,366)</f>
        <v>366</v>
      </c>
      <c r="H271" s="50"/>
    </row>
    <row r="272" spans="1:8" x14ac:dyDescent="0.25">
      <c r="A272" s="54">
        <f>COUNTIF($C$3:C272,"Да")</f>
        <v>3</v>
      </c>
      <c r="B272" s="53">
        <f t="shared" si="8"/>
        <v>45670</v>
      </c>
      <c r="C272" s="53" t="str">
        <f>IF(ISERROR(VLOOKUP(B272,Оп26_BYN→USD!$C$3:$C$28,1,0)),"Нет","Да")</f>
        <v>Нет</v>
      </c>
      <c r="D272" s="54">
        <f t="shared" si="9"/>
        <v>365</v>
      </c>
      <c r="E272" s="55">
        <f>('Все выпуски'!$F$4*'Все выпуски'!$F$8)*((VLOOKUP(IF(C272="Нет",VLOOKUP(A272,Оп26_BYN→USD!$A$2:$C$28,3,0),VLOOKUP((A272-1),Оп26_BYN→USD!$A$2:$C$28,3,0)),$B$2:$G$2382,5,0)-VLOOKUP(B272,$B$2:$G$2382,5,0))/365+(VLOOKUP(IF(C272="Нет",VLOOKUP(A272,Оп26_BYN→USD!$A$2:$C$28,3,0),VLOOKUP((A272-1),Оп26_BYN→USD!$A$2:$C$28,3,0)),$B$2:$G$2382,6,0)-VLOOKUP(B272,$B$2:$G$2382,6,0))/366)</f>
        <v>0.11690744729666142</v>
      </c>
      <c r="F272" s="54">
        <f>COUNTIF(D273:$D$2382,365)</f>
        <v>1744</v>
      </c>
      <c r="G272" s="54">
        <f>COUNTIF(D273:$D$2382,366)</f>
        <v>366</v>
      </c>
      <c r="H272" s="50"/>
    </row>
    <row r="273" spans="1:8" x14ac:dyDescent="0.25">
      <c r="A273" s="54">
        <f>COUNTIF($C$3:C273,"Да")</f>
        <v>3</v>
      </c>
      <c r="B273" s="53">
        <f t="shared" si="8"/>
        <v>45671</v>
      </c>
      <c r="C273" s="53" t="str">
        <f>IF(ISERROR(VLOOKUP(B273,Оп26_BYN→USD!$C$3:$C$28,1,0)),"Нет","Да")</f>
        <v>Нет</v>
      </c>
      <c r="D273" s="54">
        <f t="shared" si="9"/>
        <v>365</v>
      </c>
      <c r="E273" s="55">
        <f>('Все выпуски'!$F$4*'Все выпуски'!$F$8)*((VLOOKUP(IF(C273="Нет",VLOOKUP(A273,Оп26_BYN→USD!$A$2:$C$28,3,0),VLOOKUP((A273-1),Оп26_BYN→USD!$A$2:$C$28,3,0)),$B$2:$G$2382,5,0)-VLOOKUP(B273,$B$2:$G$2382,5,0))/365+(VLOOKUP(IF(C273="Нет",VLOOKUP(A273,Оп26_BYN→USD!$A$2:$C$28,3,0),VLOOKUP((A273-1),Оп26_BYN→USD!$A$2:$C$28,3,0)),$B$2:$G$2382,6,0)-VLOOKUP(B273,$B$2:$G$2382,6,0))/366)</f>
        <v>0.14613430912082676</v>
      </c>
      <c r="F273" s="54">
        <f>COUNTIF(D274:$D$2382,365)</f>
        <v>1743</v>
      </c>
      <c r="G273" s="54">
        <f>COUNTIF(D274:$D$2382,366)</f>
        <v>366</v>
      </c>
      <c r="H273" s="50"/>
    </row>
    <row r="274" spans="1:8" x14ac:dyDescent="0.25">
      <c r="A274" s="54">
        <f>COUNTIF($C$3:C274,"Да")</f>
        <v>3</v>
      </c>
      <c r="B274" s="53">
        <f t="shared" si="8"/>
        <v>45672</v>
      </c>
      <c r="C274" s="53" t="str">
        <f>IF(ISERROR(VLOOKUP(B274,Оп26_BYN→USD!$C$3:$C$28,1,0)),"Нет","Да")</f>
        <v>Нет</v>
      </c>
      <c r="D274" s="54">
        <f t="shared" si="9"/>
        <v>365</v>
      </c>
      <c r="E274" s="55">
        <f>('Все выпуски'!$F$4*'Все выпуски'!$F$8)*((VLOOKUP(IF(C274="Нет",VLOOKUP(A274,Оп26_BYN→USD!$A$2:$C$28,3,0),VLOOKUP((A274-1),Оп26_BYN→USD!$A$2:$C$28,3,0)),$B$2:$G$2382,5,0)-VLOOKUP(B274,$B$2:$G$2382,5,0))/365+(VLOOKUP(IF(C274="Нет",VLOOKUP(A274,Оп26_BYN→USD!$A$2:$C$28,3,0),VLOOKUP((A274-1),Оп26_BYN→USD!$A$2:$C$28,3,0)),$B$2:$G$2382,6,0)-VLOOKUP(B274,$B$2:$G$2382,6,0))/366)</f>
        <v>0.17536117094499212</v>
      </c>
      <c r="F274" s="54">
        <f>COUNTIF(D275:$D$2382,365)</f>
        <v>1742</v>
      </c>
      <c r="G274" s="54">
        <f>COUNTIF(D275:$D$2382,366)</f>
        <v>366</v>
      </c>
      <c r="H274" s="50"/>
    </row>
    <row r="275" spans="1:8" x14ac:dyDescent="0.25">
      <c r="A275" s="54">
        <f>COUNTIF($C$3:C275,"Да")</f>
        <v>3</v>
      </c>
      <c r="B275" s="53">
        <f t="shared" si="8"/>
        <v>45673</v>
      </c>
      <c r="C275" s="53" t="str">
        <f>IF(ISERROR(VLOOKUP(B275,Оп26_BYN→USD!$C$3:$C$28,1,0)),"Нет","Да")</f>
        <v>Нет</v>
      </c>
      <c r="D275" s="54">
        <f t="shared" si="9"/>
        <v>365</v>
      </c>
      <c r="E275" s="55">
        <f>('Все выпуски'!$F$4*'Все выпуски'!$F$8)*((VLOOKUP(IF(C275="Нет",VLOOKUP(A275,Оп26_BYN→USD!$A$2:$C$28,3,0),VLOOKUP((A275-1),Оп26_BYN→USD!$A$2:$C$28,3,0)),$B$2:$G$2382,5,0)-VLOOKUP(B275,$B$2:$G$2382,5,0))/365+(VLOOKUP(IF(C275="Нет",VLOOKUP(A275,Оп26_BYN→USD!$A$2:$C$28,3,0),VLOOKUP((A275-1),Оп26_BYN→USD!$A$2:$C$28,3,0)),$B$2:$G$2382,6,0)-VLOOKUP(B275,$B$2:$G$2382,6,0))/366)</f>
        <v>0.20458803276915749</v>
      </c>
      <c r="F275" s="54">
        <f>COUNTIF(D276:$D$2382,365)</f>
        <v>1741</v>
      </c>
      <c r="G275" s="54">
        <f>COUNTIF(D276:$D$2382,366)</f>
        <v>366</v>
      </c>
      <c r="H275" s="50"/>
    </row>
    <row r="276" spans="1:8" x14ac:dyDescent="0.25">
      <c r="A276" s="54">
        <f>COUNTIF($C$3:C276,"Да")</f>
        <v>3</v>
      </c>
      <c r="B276" s="53">
        <f t="shared" si="8"/>
        <v>45674</v>
      </c>
      <c r="C276" s="53" t="str">
        <f>IF(ISERROR(VLOOKUP(B276,Оп26_BYN→USD!$C$3:$C$28,1,0)),"Нет","Да")</f>
        <v>Нет</v>
      </c>
      <c r="D276" s="54">
        <f t="shared" si="9"/>
        <v>365</v>
      </c>
      <c r="E276" s="55">
        <f>('Все выпуски'!$F$4*'Все выпуски'!$F$8)*((VLOOKUP(IF(C276="Нет",VLOOKUP(A276,Оп26_BYN→USD!$A$2:$C$28,3,0),VLOOKUP((A276-1),Оп26_BYN→USD!$A$2:$C$28,3,0)),$B$2:$G$2382,5,0)-VLOOKUP(B276,$B$2:$G$2382,5,0))/365+(VLOOKUP(IF(C276="Нет",VLOOKUP(A276,Оп26_BYN→USD!$A$2:$C$28,3,0),VLOOKUP((A276-1),Оп26_BYN→USD!$A$2:$C$28,3,0)),$B$2:$G$2382,6,0)-VLOOKUP(B276,$B$2:$G$2382,6,0))/366)</f>
        <v>0.23381489459332283</v>
      </c>
      <c r="F276" s="54">
        <f>COUNTIF(D277:$D$2382,365)</f>
        <v>1740</v>
      </c>
      <c r="G276" s="54">
        <f>COUNTIF(D277:$D$2382,366)</f>
        <v>366</v>
      </c>
      <c r="H276" s="50"/>
    </row>
    <row r="277" spans="1:8" x14ac:dyDescent="0.25">
      <c r="A277" s="54">
        <f>COUNTIF($C$3:C277,"Да")</f>
        <v>3</v>
      </c>
      <c r="B277" s="53">
        <f t="shared" si="8"/>
        <v>45675</v>
      </c>
      <c r="C277" s="53" t="str">
        <f>IF(ISERROR(VLOOKUP(B277,Оп26_BYN→USD!$C$3:$C$28,1,0)),"Нет","Да")</f>
        <v>Нет</v>
      </c>
      <c r="D277" s="54">
        <f t="shared" si="9"/>
        <v>365</v>
      </c>
      <c r="E277" s="55">
        <f>('Все выпуски'!$F$4*'Все выпуски'!$F$8)*((VLOOKUP(IF(C277="Нет",VLOOKUP(A277,Оп26_BYN→USD!$A$2:$C$28,3,0),VLOOKUP((A277-1),Оп26_BYN→USD!$A$2:$C$28,3,0)),$B$2:$G$2382,5,0)-VLOOKUP(B277,$B$2:$G$2382,5,0))/365+(VLOOKUP(IF(C277="Нет",VLOOKUP(A277,Оп26_BYN→USD!$A$2:$C$28,3,0),VLOOKUP((A277-1),Оп26_BYN→USD!$A$2:$C$28,3,0)),$B$2:$G$2382,6,0)-VLOOKUP(B277,$B$2:$G$2382,6,0))/366)</f>
        <v>0.26304175641748817</v>
      </c>
      <c r="F277" s="54">
        <f>COUNTIF(D278:$D$2382,365)</f>
        <v>1739</v>
      </c>
      <c r="G277" s="54">
        <f>COUNTIF(D278:$D$2382,366)</f>
        <v>366</v>
      </c>
      <c r="H277" s="50"/>
    </row>
    <row r="278" spans="1:8" x14ac:dyDescent="0.25">
      <c r="A278" s="54">
        <f>COUNTIF($C$3:C278,"Да")</f>
        <v>3</v>
      </c>
      <c r="B278" s="53">
        <f t="shared" si="8"/>
        <v>45676</v>
      </c>
      <c r="C278" s="53" t="str">
        <f>IF(ISERROR(VLOOKUP(B278,Оп26_BYN→USD!$C$3:$C$28,1,0)),"Нет","Да")</f>
        <v>Нет</v>
      </c>
      <c r="D278" s="54">
        <f t="shared" si="9"/>
        <v>365</v>
      </c>
      <c r="E278" s="55">
        <f>('Все выпуски'!$F$4*'Все выпуски'!$F$8)*((VLOOKUP(IF(C278="Нет",VLOOKUP(A278,Оп26_BYN→USD!$A$2:$C$28,3,0),VLOOKUP((A278-1),Оп26_BYN→USD!$A$2:$C$28,3,0)),$B$2:$G$2382,5,0)-VLOOKUP(B278,$B$2:$G$2382,5,0))/365+(VLOOKUP(IF(C278="Нет",VLOOKUP(A278,Оп26_BYN→USD!$A$2:$C$28,3,0),VLOOKUP((A278-1),Оп26_BYN→USD!$A$2:$C$28,3,0)),$B$2:$G$2382,6,0)-VLOOKUP(B278,$B$2:$G$2382,6,0))/366)</f>
        <v>0.29226861824165351</v>
      </c>
      <c r="F278" s="54">
        <f>COUNTIF(D279:$D$2382,365)</f>
        <v>1738</v>
      </c>
      <c r="G278" s="54">
        <f>COUNTIF(D279:$D$2382,366)</f>
        <v>366</v>
      </c>
      <c r="H278" s="50"/>
    </row>
    <row r="279" spans="1:8" x14ac:dyDescent="0.25">
      <c r="A279" s="54">
        <f>COUNTIF($C$3:C279,"Да")</f>
        <v>3</v>
      </c>
      <c r="B279" s="53">
        <f t="shared" si="8"/>
        <v>45677</v>
      </c>
      <c r="C279" s="53" t="str">
        <f>IF(ISERROR(VLOOKUP(B279,Оп26_BYN→USD!$C$3:$C$28,1,0)),"Нет","Да")</f>
        <v>Нет</v>
      </c>
      <c r="D279" s="54">
        <f t="shared" si="9"/>
        <v>365</v>
      </c>
      <c r="E279" s="55">
        <f>('Все выпуски'!$F$4*'Все выпуски'!$F$8)*((VLOOKUP(IF(C279="Нет",VLOOKUP(A279,Оп26_BYN→USD!$A$2:$C$28,3,0),VLOOKUP((A279-1),Оп26_BYN→USD!$A$2:$C$28,3,0)),$B$2:$G$2382,5,0)-VLOOKUP(B279,$B$2:$G$2382,5,0))/365+(VLOOKUP(IF(C279="Нет",VLOOKUP(A279,Оп26_BYN→USD!$A$2:$C$28,3,0),VLOOKUP((A279-1),Оп26_BYN→USD!$A$2:$C$28,3,0)),$B$2:$G$2382,6,0)-VLOOKUP(B279,$B$2:$G$2382,6,0))/366)</f>
        <v>0.32149548006581891</v>
      </c>
      <c r="F279" s="54">
        <f>COUNTIF(D280:$D$2382,365)</f>
        <v>1737</v>
      </c>
      <c r="G279" s="54">
        <f>COUNTIF(D280:$D$2382,366)</f>
        <v>366</v>
      </c>
      <c r="H279" s="50"/>
    </row>
    <row r="280" spans="1:8" x14ac:dyDescent="0.25">
      <c r="A280" s="54">
        <f>COUNTIF($C$3:C280,"Да")</f>
        <v>3</v>
      </c>
      <c r="B280" s="53">
        <f t="shared" si="8"/>
        <v>45678</v>
      </c>
      <c r="C280" s="53" t="str">
        <f>IF(ISERROR(VLOOKUP(B280,Оп26_BYN→USD!$C$3:$C$28,1,0)),"Нет","Да")</f>
        <v>Нет</v>
      </c>
      <c r="D280" s="54">
        <f t="shared" si="9"/>
        <v>365</v>
      </c>
      <c r="E280" s="55">
        <f>('Все выпуски'!$F$4*'Все выпуски'!$F$8)*((VLOOKUP(IF(C280="Нет",VLOOKUP(A280,Оп26_BYN→USD!$A$2:$C$28,3,0),VLOOKUP((A280-1),Оп26_BYN→USD!$A$2:$C$28,3,0)),$B$2:$G$2382,5,0)-VLOOKUP(B280,$B$2:$G$2382,5,0))/365+(VLOOKUP(IF(C280="Нет",VLOOKUP(A280,Оп26_BYN→USD!$A$2:$C$28,3,0),VLOOKUP((A280-1),Оп26_BYN→USD!$A$2:$C$28,3,0)),$B$2:$G$2382,6,0)-VLOOKUP(B280,$B$2:$G$2382,6,0))/366)</f>
        <v>0.35072234188998425</v>
      </c>
      <c r="F280" s="54">
        <f>COUNTIF(D281:$D$2382,365)</f>
        <v>1736</v>
      </c>
      <c r="G280" s="54">
        <f>COUNTIF(D281:$D$2382,366)</f>
        <v>366</v>
      </c>
      <c r="H280" s="50"/>
    </row>
    <row r="281" spans="1:8" x14ac:dyDescent="0.25">
      <c r="A281" s="54">
        <f>COUNTIF($C$3:C281,"Да")</f>
        <v>3</v>
      </c>
      <c r="B281" s="53">
        <f t="shared" si="8"/>
        <v>45679</v>
      </c>
      <c r="C281" s="53" t="str">
        <f>IF(ISERROR(VLOOKUP(B281,Оп26_BYN→USD!$C$3:$C$28,1,0)),"Нет","Да")</f>
        <v>Нет</v>
      </c>
      <c r="D281" s="54">
        <f t="shared" si="9"/>
        <v>365</v>
      </c>
      <c r="E281" s="55">
        <f>('Все выпуски'!$F$4*'Все выпуски'!$F$8)*((VLOOKUP(IF(C281="Нет",VLOOKUP(A281,Оп26_BYN→USD!$A$2:$C$28,3,0),VLOOKUP((A281-1),Оп26_BYN→USD!$A$2:$C$28,3,0)),$B$2:$G$2382,5,0)-VLOOKUP(B281,$B$2:$G$2382,5,0))/365+(VLOOKUP(IF(C281="Нет",VLOOKUP(A281,Оп26_BYN→USD!$A$2:$C$28,3,0),VLOOKUP((A281-1),Оп26_BYN→USD!$A$2:$C$28,3,0)),$B$2:$G$2382,6,0)-VLOOKUP(B281,$B$2:$G$2382,6,0))/366)</f>
        <v>0.37994920371414959</v>
      </c>
      <c r="F281" s="54">
        <f>COUNTIF(D282:$D$2382,365)</f>
        <v>1735</v>
      </c>
      <c r="G281" s="54">
        <f>COUNTIF(D282:$D$2382,366)</f>
        <v>366</v>
      </c>
      <c r="H281" s="50"/>
    </row>
    <row r="282" spans="1:8" x14ac:dyDescent="0.25">
      <c r="A282" s="54">
        <f>COUNTIF($C$3:C282,"Да")</f>
        <v>3</v>
      </c>
      <c r="B282" s="53">
        <f t="shared" si="8"/>
        <v>45680</v>
      </c>
      <c r="C282" s="53" t="str">
        <f>IF(ISERROR(VLOOKUP(B282,Оп26_BYN→USD!$C$3:$C$28,1,0)),"Нет","Да")</f>
        <v>Нет</v>
      </c>
      <c r="D282" s="54">
        <f t="shared" si="9"/>
        <v>365</v>
      </c>
      <c r="E282" s="55">
        <f>('Все выпуски'!$F$4*'Все выпуски'!$F$8)*((VLOOKUP(IF(C282="Нет",VLOOKUP(A282,Оп26_BYN→USD!$A$2:$C$28,3,0),VLOOKUP((A282-1),Оп26_BYN→USD!$A$2:$C$28,3,0)),$B$2:$G$2382,5,0)-VLOOKUP(B282,$B$2:$G$2382,5,0))/365+(VLOOKUP(IF(C282="Нет",VLOOKUP(A282,Оп26_BYN→USD!$A$2:$C$28,3,0),VLOOKUP((A282-1),Оп26_BYN→USD!$A$2:$C$28,3,0)),$B$2:$G$2382,6,0)-VLOOKUP(B282,$B$2:$G$2382,6,0))/366)</f>
        <v>0.40917606553831498</v>
      </c>
      <c r="F282" s="54">
        <f>COUNTIF(D283:$D$2382,365)</f>
        <v>1734</v>
      </c>
      <c r="G282" s="54">
        <f>COUNTIF(D283:$D$2382,366)</f>
        <v>366</v>
      </c>
      <c r="H282" s="50"/>
    </row>
    <row r="283" spans="1:8" x14ac:dyDescent="0.25">
      <c r="A283" s="54">
        <f>COUNTIF($C$3:C283,"Да")</f>
        <v>3</v>
      </c>
      <c r="B283" s="53">
        <f t="shared" si="8"/>
        <v>45681</v>
      </c>
      <c r="C283" s="53" t="str">
        <f>IF(ISERROR(VLOOKUP(B283,Оп26_BYN→USD!$C$3:$C$28,1,0)),"Нет","Да")</f>
        <v>Нет</v>
      </c>
      <c r="D283" s="54">
        <f t="shared" si="9"/>
        <v>365</v>
      </c>
      <c r="E283" s="55">
        <f>('Все выпуски'!$F$4*'Все выпуски'!$F$8)*((VLOOKUP(IF(C283="Нет",VLOOKUP(A283,Оп26_BYN→USD!$A$2:$C$28,3,0),VLOOKUP((A283-1),Оп26_BYN→USD!$A$2:$C$28,3,0)),$B$2:$G$2382,5,0)-VLOOKUP(B283,$B$2:$G$2382,5,0))/365+(VLOOKUP(IF(C283="Нет",VLOOKUP(A283,Оп26_BYN→USD!$A$2:$C$28,3,0),VLOOKUP((A283-1),Оп26_BYN→USD!$A$2:$C$28,3,0)),$B$2:$G$2382,6,0)-VLOOKUP(B283,$B$2:$G$2382,6,0))/366)</f>
        <v>0.43840292736248032</v>
      </c>
      <c r="F283" s="54">
        <f>COUNTIF(D284:$D$2382,365)</f>
        <v>1733</v>
      </c>
      <c r="G283" s="54">
        <f>COUNTIF(D284:$D$2382,366)</f>
        <v>366</v>
      </c>
      <c r="H283" s="50"/>
    </row>
    <row r="284" spans="1:8" x14ac:dyDescent="0.25">
      <c r="A284" s="54">
        <f>COUNTIF($C$3:C284,"Да")</f>
        <v>3</v>
      </c>
      <c r="B284" s="53">
        <f t="shared" si="8"/>
        <v>45682</v>
      </c>
      <c r="C284" s="53" t="str">
        <f>IF(ISERROR(VLOOKUP(B284,Оп26_BYN→USD!$C$3:$C$28,1,0)),"Нет","Да")</f>
        <v>Нет</v>
      </c>
      <c r="D284" s="54">
        <f t="shared" si="9"/>
        <v>365</v>
      </c>
      <c r="E284" s="55">
        <f>('Все выпуски'!$F$4*'Все выпуски'!$F$8)*((VLOOKUP(IF(C284="Нет",VLOOKUP(A284,Оп26_BYN→USD!$A$2:$C$28,3,0),VLOOKUP((A284-1),Оп26_BYN→USD!$A$2:$C$28,3,0)),$B$2:$G$2382,5,0)-VLOOKUP(B284,$B$2:$G$2382,5,0))/365+(VLOOKUP(IF(C284="Нет",VLOOKUP(A284,Оп26_BYN→USD!$A$2:$C$28,3,0),VLOOKUP((A284-1),Оп26_BYN→USD!$A$2:$C$28,3,0)),$B$2:$G$2382,6,0)-VLOOKUP(B284,$B$2:$G$2382,6,0))/366)</f>
        <v>0.46762978918664566</v>
      </c>
      <c r="F284" s="54">
        <f>COUNTIF(D285:$D$2382,365)</f>
        <v>1732</v>
      </c>
      <c r="G284" s="54">
        <f>COUNTIF(D285:$D$2382,366)</f>
        <v>366</v>
      </c>
      <c r="H284" s="50"/>
    </row>
    <row r="285" spans="1:8" x14ac:dyDescent="0.25">
      <c r="A285" s="54">
        <f>COUNTIF($C$3:C285,"Да")</f>
        <v>3</v>
      </c>
      <c r="B285" s="53">
        <f t="shared" si="8"/>
        <v>45683</v>
      </c>
      <c r="C285" s="53" t="str">
        <f>IF(ISERROR(VLOOKUP(B285,Оп26_BYN→USD!$C$3:$C$28,1,0)),"Нет","Да")</f>
        <v>Нет</v>
      </c>
      <c r="D285" s="54">
        <f t="shared" si="9"/>
        <v>365</v>
      </c>
      <c r="E285" s="55">
        <f>('Все выпуски'!$F$4*'Все выпуски'!$F$8)*((VLOOKUP(IF(C285="Нет",VLOOKUP(A285,Оп26_BYN→USD!$A$2:$C$28,3,0),VLOOKUP((A285-1),Оп26_BYN→USD!$A$2:$C$28,3,0)),$B$2:$G$2382,5,0)-VLOOKUP(B285,$B$2:$G$2382,5,0))/365+(VLOOKUP(IF(C285="Нет",VLOOKUP(A285,Оп26_BYN→USD!$A$2:$C$28,3,0),VLOOKUP((A285-1),Оп26_BYN→USD!$A$2:$C$28,3,0)),$B$2:$G$2382,6,0)-VLOOKUP(B285,$B$2:$G$2382,6,0))/366)</f>
        <v>0.49685665101081106</v>
      </c>
      <c r="F285" s="54">
        <f>COUNTIF(D286:$D$2382,365)</f>
        <v>1731</v>
      </c>
      <c r="G285" s="54">
        <f>COUNTIF(D286:$D$2382,366)</f>
        <v>366</v>
      </c>
      <c r="H285" s="50"/>
    </row>
    <row r="286" spans="1:8" x14ac:dyDescent="0.25">
      <c r="A286" s="54">
        <f>COUNTIF($C$3:C286,"Да")</f>
        <v>3</v>
      </c>
      <c r="B286" s="53">
        <f t="shared" si="8"/>
        <v>45684</v>
      </c>
      <c r="C286" s="53" t="str">
        <f>IF(ISERROR(VLOOKUP(B286,Оп26_BYN→USD!$C$3:$C$28,1,0)),"Нет","Да")</f>
        <v>Нет</v>
      </c>
      <c r="D286" s="54">
        <f t="shared" si="9"/>
        <v>365</v>
      </c>
      <c r="E286" s="55">
        <f>('Все выпуски'!$F$4*'Все выпуски'!$F$8)*((VLOOKUP(IF(C286="Нет",VLOOKUP(A286,Оп26_BYN→USD!$A$2:$C$28,3,0),VLOOKUP((A286-1),Оп26_BYN→USD!$A$2:$C$28,3,0)),$B$2:$G$2382,5,0)-VLOOKUP(B286,$B$2:$G$2382,5,0))/365+(VLOOKUP(IF(C286="Нет",VLOOKUP(A286,Оп26_BYN→USD!$A$2:$C$28,3,0),VLOOKUP((A286-1),Оп26_BYN→USD!$A$2:$C$28,3,0)),$B$2:$G$2382,6,0)-VLOOKUP(B286,$B$2:$G$2382,6,0))/366)</f>
        <v>0.52608351283497634</v>
      </c>
      <c r="F286" s="54">
        <f>COUNTIF(D287:$D$2382,365)</f>
        <v>1730</v>
      </c>
      <c r="G286" s="54">
        <f>COUNTIF(D287:$D$2382,366)</f>
        <v>366</v>
      </c>
      <c r="H286" s="50"/>
    </row>
    <row r="287" spans="1:8" x14ac:dyDescent="0.25">
      <c r="A287" s="54">
        <f>COUNTIF($C$3:C287,"Да")</f>
        <v>3</v>
      </c>
      <c r="B287" s="53">
        <f t="shared" si="8"/>
        <v>45685</v>
      </c>
      <c r="C287" s="53" t="str">
        <f>IF(ISERROR(VLOOKUP(B287,Оп26_BYN→USD!$C$3:$C$28,1,0)),"Нет","Да")</f>
        <v>Нет</v>
      </c>
      <c r="D287" s="54">
        <f t="shared" si="9"/>
        <v>365</v>
      </c>
      <c r="E287" s="55">
        <f>('Все выпуски'!$F$4*'Все выпуски'!$F$8)*((VLOOKUP(IF(C287="Нет",VLOOKUP(A287,Оп26_BYN→USD!$A$2:$C$28,3,0),VLOOKUP((A287-1),Оп26_BYN→USD!$A$2:$C$28,3,0)),$B$2:$G$2382,5,0)-VLOOKUP(B287,$B$2:$G$2382,5,0))/365+(VLOOKUP(IF(C287="Нет",VLOOKUP(A287,Оп26_BYN→USD!$A$2:$C$28,3,0),VLOOKUP((A287-1),Оп26_BYN→USD!$A$2:$C$28,3,0)),$B$2:$G$2382,6,0)-VLOOKUP(B287,$B$2:$G$2382,6,0))/366)</f>
        <v>0.55531037465914179</v>
      </c>
      <c r="F287" s="54">
        <f>COUNTIF(D288:$D$2382,365)</f>
        <v>1729</v>
      </c>
      <c r="G287" s="54">
        <f>COUNTIF(D288:$D$2382,366)</f>
        <v>366</v>
      </c>
      <c r="H287" s="50"/>
    </row>
    <row r="288" spans="1:8" x14ac:dyDescent="0.25">
      <c r="A288" s="54">
        <f>COUNTIF($C$3:C288,"Да")</f>
        <v>3</v>
      </c>
      <c r="B288" s="53">
        <f t="shared" si="8"/>
        <v>45686</v>
      </c>
      <c r="C288" s="53" t="str">
        <f>IF(ISERROR(VLOOKUP(B288,Оп26_BYN→USD!$C$3:$C$28,1,0)),"Нет","Да")</f>
        <v>Нет</v>
      </c>
      <c r="D288" s="54">
        <f t="shared" si="9"/>
        <v>365</v>
      </c>
      <c r="E288" s="55">
        <f>('Все выпуски'!$F$4*'Все выпуски'!$F$8)*((VLOOKUP(IF(C288="Нет",VLOOKUP(A288,Оп26_BYN→USD!$A$2:$C$28,3,0),VLOOKUP((A288-1),Оп26_BYN→USD!$A$2:$C$28,3,0)),$B$2:$G$2382,5,0)-VLOOKUP(B288,$B$2:$G$2382,5,0))/365+(VLOOKUP(IF(C288="Нет",VLOOKUP(A288,Оп26_BYN→USD!$A$2:$C$28,3,0),VLOOKUP((A288-1),Оп26_BYN→USD!$A$2:$C$28,3,0)),$B$2:$G$2382,6,0)-VLOOKUP(B288,$B$2:$G$2382,6,0))/366)</f>
        <v>0.58453723648330702</v>
      </c>
      <c r="F288" s="54">
        <f>COUNTIF(D289:$D$2382,365)</f>
        <v>1728</v>
      </c>
      <c r="G288" s="54">
        <f>COUNTIF(D289:$D$2382,366)</f>
        <v>366</v>
      </c>
      <c r="H288" s="50"/>
    </row>
    <row r="289" spans="1:8" x14ac:dyDescent="0.25">
      <c r="A289" s="54">
        <f>COUNTIF($C$3:C289,"Да")</f>
        <v>3</v>
      </c>
      <c r="B289" s="53">
        <f t="shared" si="8"/>
        <v>45687</v>
      </c>
      <c r="C289" s="53" t="str">
        <f>IF(ISERROR(VLOOKUP(B289,Оп26_BYN→USD!$C$3:$C$28,1,0)),"Нет","Да")</f>
        <v>Нет</v>
      </c>
      <c r="D289" s="54">
        <f t="shared" si="9"/>
        <v>365</v>
      </c>
      <c r="E289" s="55">
        <f>('Все выпуски'!$F$4*'Все выпуски'!$F$8)*((VLOOKUP(IF(C289="Нет",VLOOKUP(A289,Оп26_BYN→USD!$A$2:$C$28,3,0),VLOOKUP((A289-1),Оп26_BYN→USD!$A$2:$C$28,3,0)),$B$2:$G$2382,5,0)-VLOOKUP(B289,$B$2:$G$2382,5,0))/365+(VLOOKUP(IF(C289="Нет",VLOOKUP(A289,Оп26_BYN→USD!$A$2:$C$28,3,0),VLOOKUP((A289-1),Оп26_BYN→USD!$A$2:$C$28,3,0)),$B$2:$G$2382,6,0)-VLOOKUP(B289,$B$2:$G$2382,6,0))/366)</f>
        <v>0.61376409830747247</v>
      </c>
      <c r="F289" s="54">
        <f>COUNTIF(D290:$D$2382,365)</f>
        <v>1727</v>
      </c>
      <c r="G289" s="54">
        <f>COUNTIF(D290:$D$2382,366)</f>
        <v>366</v>
      </c>
      <c r="H289" s="50"/>
    </row>
    <row r="290" spans="1:8" x14ac:dyDescent="0.25">
      <c r="A290" s="54">
        <f>COUNTIF($C$3:C290,"Да")</f>
        <v>3</v>
      </c>
      <c r="B290" s="53">
        <f t="shared" si="8"/>
        <v>45688</v>
      </c>
      <c r="C290" s="53" t="str">
        <f>IF(ISERROR(VLOOKUP(B290,Оп26_BYN→USD!$C$3:$C$28,1,0)),"Нет","Да")</f>
        <v>Нет</v>
      </c>
      <c r="D290" s="54">
        <f t="shared" si="9"/>
        <v>365</v>
      </c>
      <c r="E290" s="55">
        <f>('Все выпуски'!$F$4*'Все выпуски'!$F$8)*((VLOOKUP(IF(C290="Нет",VLOOKUP(A290,Оп26_BYN→USD!$A$2:$C$28,3,0),VLOOKUP((A290-1),Оп26_BYN→USD!$A$2:$C$28,3,0)),$B$2:$G$2382,5,0)-VLOOKUP(B290,$B$2:$G$2382,5,0))/365+(VLOOKUP(IF(C290="Нет",VLOOKUP(A290,Оп26_BYN→USD!$A$2:$C$28,3,0),VLOOKUP((A290-1),Оп26_BYN→USD!$A$2:$C$28,3,0)),$B$2:$G$2382,6,0)-VLOOKUP(B290,$B$2:$G$2382,6,0))/366)</f>
        <v>0.64299096013163781</v>
      </c>
      <c r="F290" s="54">
        <f>COUNTIF(D291:$D$2382,365)</f>
        <v>1726</v>
      </c>
      <c r="G290" s="54">
        <f>COUNTIF(D291:$D$2382,366)</f>
        <v>366</v>
      </c>
      <c r="H290" s="50"/>
    </row>
    <row r="291" spans="1:8" x14ac:dyDescent="0.25">
      <c r="A291" s="54">
        <f>COUNTIF($C$3:C291,"Да")</f>
        <v>3</v>
      </c>
      <c r="B291" s="53">
        <f t="shared" si="8"/>
        <v>45689</v>
      </c>
      <c r="C291" s="53" t="str">
        <f>IF(ISERROR(VLOOKUP(B291,Оп26_BYN→USD!$C$3:$C$28,1,0)),"Нет","Да")</f>
        <v>Нет</v>
      </c>
      <c r="D291" s="54">
        <f t="shared" si="9"/>
        <v>365</v>
      </c>
      <c r="E291" s="55">
        <f>('Все выпуски'!$F$4*'Все выпуски'!$F$8)*((VLOOKUP(IF(C291="Нет",VLOOKUP(A291,Оп26_BYN→USD!$A$2:$C$28,3,0),VLOOKUP((A291-1),Оп26_BYN→USD!$A$2:$C$28,3,0)),$B$2:$G$2382,5,0)-VLOOKUP(B291,$B$2:$G$2382,5,0))/365+(VLOOKUP(IF(C291="Нет",VLOOKUP(A291,Оп26_BYN→USD!$A$2:$C$28,3,0),VLOOKUP((A291-1),Оп26_BYN→USD!$A$2:$C$28,3,0)),$B$2:$G$2382,6,0)-VLOOKUP(B291,$B$2:$G$2382,6,0))/366)</f>
        <v>0.67221782195580315</v>
      </c>
      <c r="F291" s="54">
        <f>COUNTIF(D292:$D$2382,365)</f>
        <v>1725</v>
      </c>
      <c r="G291" s="54">
        <f>COUNTIF(D292:$D$2382,366)</f>
        <v>366</v>
      </c>
      <c r="H291" s="50"/>
    </row>
    <row r="292" spans="1:8" x14ac:dyDescent="0.25">
      <c r="A292" s="54">
        <f>COUNTIF($C$3:C292,"Да")</f>
        <v>3</v>
      </c>
      <c r="B292" s="53">
        <f t="shared" si="8"/>
        <v>45690</v>
      </c>
      <c r="C292" s="53" t="str">
        <f>IF(ISERROR(VLOOKUP(B292,Оп26_BYN→USD!$C$3:$C$28,1,0)),"Нет","Да")</f>
        <v>Нет</v>
      </c>
      <c r="D292" s="54">
        <f t="shared" si="9"/>
        <v>365</v>
      </c>
      <c r="E292" s="55">
        <f>('Все выпуски'!$F$4*'Все выпуски'!$F$8)*((VLOOKUP(IF(C292="Нет",VLOOKUP(A292,Оп26_BYN→USD!$A$2:$C$28,3,0),VLOOKUP((A292-1),Оп26_BYN→USD!$A$2:$C$28,3,0)),$B$2:$G$2382,5,0)-VLOOKUP(B292,$B$2:$G$2382,5,0))/365+(VLOOKUP(IF(C292="Нет",VLOOKUP(A292,Оп26_BYN→USD!$A$2:$C$28,3,0),VLOOKUP((A292-1),Оп26_BYN→USD!$A$2:$C$28,3,0)),$B$2:$G$2382,6,0)-VLOOKUP(B292,$B$2:$G$2382,6,0))/366)</f>
        <v>0.70144468377996849</v>
      </c>
      <c r="F292" s="54">
        <f>COUNTIF(D293:$D$2382,365)</f>
        <v>1724</v>
      </c>
      <c r="G292" s="54">
        <f>COUNTIF(D293:$D$2382,366)</f>
        <v>366</v>
      </c>
      <c r="H292" s="50"/>
    </row>
    <row r="293" spans="1:8" x14ac:dyDescent="0.25">
      <c r="A293" s="54">
        <f>COUNTIF($C$3:C293,"Да")</f>
        <v>3</v>
      </c>
      <c r="B293" s="53">
        <f t="shared" si="8"/>
        <v>45691</v>
      </c>
      <c r="C293" s="53" t="str">
        <f>IF(ISERROR(VLOOKUP(B293,Оп26_BYN→USD!$C$3:$C$28,1,0)),"Нет","Да")</f>
        <v>Нет</v>
      </c>
      <c r="D293" s="54">
        <f t="shared" si="9"/>
        <v>365</v>
      </c>
      <c r="E293" s="55">
        <f>('Все выпуски'!$F$4*'Все выпуски'!$F$8)*((VLOOKUP(IF(C293="Нет",VLOOKUP(A293,Оп26_BYN→USD!$A$2:$C$28,3,0),VLOOKUP((A293-1),Оп26_BYN→USD!$A$2:$C$28,3,0)),$B$2:$G$2382,5,0)-VLOOKUP(B293,$B$2:$G$2382,5,0))/365+(VLOOKUP(IF(C293="Нет",VLOOKUP(A293,Оп26_BYN→USD!$A$2:$C$28,3,0),VLOOKUP((A293-1),Оп26_BYN→USD!$A$2:$C$28,3,0)),$B$2:$G$2382,6,0)-VLOOKUP(B293,$B$2:$G$2382,6,0))/366)</f>
        <v>0.73067154560413383</v>
      </c>
      <c r="F293" s="54">
        <f>COUNTIF(D294:$D$2382,365)</f>
        <v>1723</v>
      </c>
      <c r="G293" s="54">
        <f>COUNTIF(D294:$D$2382,366)</f>
        <v>366</v>
      </c>
      <c r="H293" s="50"/>
    </row>
    <row r="294" spans="1:8" x14ac:dyDescent="0.25">
      <c r="A294" s="54">
        <f>COUNTIF($C$3:C294,"Да")</f>
        <v>3</v>
      </c>
      <c r="B294" s="53">
        <f t="shared" si="8"/>
        <v>45692</v>
      </c>
      <c r="C294" s="53" t="str">
        <f>IF(ISERROR(VLOOKUP(B294,Оп26_BYN→USD!$C$3:$C$28,1,0)),"Нет","Да")</f>
        <v>Нет</v>
      </c>
      <c r="D294" s="54">
        <f t="shared" si="9"/>
        <v>365</v>
      </c>
      <c r="E294" s="55">
        <f>('Все выпуски'!$F$4*'Все выпуски'!$F$8)*((VLOOKUP(IF(C294="Нет",VLOOKUP(A294,Оп26_BYN→USD!$A$2:$C$28,3,0),VLOOKUP((A294-1),Оп26_BYN→USD!$A$2:$C$28,3,0)),$B$2:$G$2382,5,0)-VLOOKUP(B294,$B$2:$G$2382,5,0))/365+(VLOOKUP(IF(C294="Нет",VLOOKUP(A294,Оп26_BYN→USD!$A$2:$C$28,3,0),VLOOKUP((A294-1),Оп26_BYN→USD!$A$2:$C$28,3,0)),$B$2:$G$2382,6,0)-VLOOKUP(B294,$B$2:$G$2382,6,0))/366)</f>
        <v>0.75989840742829917</v>
      </c>
      <c r="F294" s="54">
        <f>COUNTIF(D295:$D$2382,365)</f>
        <v>1722</v>
      </c>
      <c r="G294" s="54">
        <f>COUNTIF(D295:$D$2382,366)</f>
        <v>366</v>
      </c>
      <c r="H294" s="50"/>
    </row>
    <row r="295" spans="1:8" x14ac:dyDescent="0.25">
      <c r="A295" s="54">
        <f>COUNTIF($C$3:C295,"Да")</f>
        <v>3</v>
      </c>
      <c r="B295" s="53">
        <f t="shared" si="8"/>
        <v>45693</v>
      </c>
      <c r="C295" s="53" t="str">
        <f>IF(ISERROR(VLOOKUP(B295,Оп26_BYN→USD!$C$3:$C$28,1,0)),"Нет","Да")</f>
        <v>Нет</v>
      </c>
      <c r="D295" s="54">
        <f t="shared" si="9"/>
        <v>365</v>
      </c>
      <c r="E295" s="55">
        <f>('Все выпуски'!$F$4*'Все выпуски'!$F$8)*((VLOOKUP(IF(C295="Нет",VLOOKUP(A295,Оп26_BYN→USD!$A$2:$C$28,3,0),VLOOKUP((A295-1),Оп26_BYN→USD!$A$2:$C$28,3,0)),$B$2:$G$2382,5,0)-VLOOKUP(B295,$B$2:$G$2382,5,0))/365+(VLOOKUP(IF(C295="Нет",VLOOKUP(A295,Оп26_BYN→USD!$A$2:$C$28,3,0),VLOOKUP((A295-1),Оп26_BYN→USD!$A$2:$C$28,3,0)),$B$2:$G$2382,6,0)-VLOOKUP(B295,$B$2:$G$2382,6,0))/366)</f>
        <v>0.78912526925246462</v>
      </c>
      <c r="F295" s="54">
        <f>COUNTIF(D296:$D$2382,365)</f>
        <v>1721</v>
      </c>
      <c r="G295" s="54">
        <f>COUNTIF(D296:$D$2382,366)</f>
        <v>366</v>
      </c>
      <c r="H295" s="50"/>
    </row>
    <row r="296" spans="1:8" x14ac:dyDescent="0.25">
      <c r="A296" s="54">
        <f>COUNTIF($C$3:C296,"Да")</f>
        <v>3</v>
      </c>
      <c r="B296" s="53">
        <f t="shared" si="8"/>
        <v>45694</v>
      </c>
      <c r="C296" s="53" t="str">
        <f>IF(ISERROR(VLOOKUP(B296,Оп26_BYN→USD!$C$3:$C$28,1,0)),"Нет","Да")</f>
        <v>Нет</v>
      </c>
      <c r="D296" s="54">
        <f t="shared" si="9"/>
        <v>365</v>
      </c>
      <c r="E296" s="55">
        <f>('Все выпуски'!$F$4*'Все выпуски'!$F$8)*((VLOOKUP(IF(C296="Нет",VLOOKUP(A296,Оп26_BYN→USD!$A$2:$C$28,3,0),VLOOKUP((A296-1),Оп26_BYN→USD!$A$2:$C$28,3,0)),$B$2:$G$2382,5,0)-VLOOKUP(B296,$B$2:$G$2382,5,0))/365+(VLOOKUP(IF(C296="Нет",VLOOKUP(A296,Оп26_BYN→USD!$A$2:$C$28,3,0),VLOOKUP((A296-1),Оп26_BYN→USD!$A$2:$C$28,3,0)),$B$2:$G$2382,6,0)-VLOOKUP(B296,$B$2:$G$2382,6,0))/366)</f>
        <v>0.81835213107662996</v>
      </c>
      <c r="F296" s="54">
        <f>COUNTIF(D297:$D$2382,365)</f>
        <v>1720</v>
      </c>
      <c r="G296" s="54">
        <f>COUNTIF(D297:$D$2382,366)</f>
        <v>366</v>
      </c>
      <c r="H296" s="50"/>
    </row>
    <row r="297" spans="1:8" x14ac:dyDescent="0.25">
      <c r="A297" s="54">
        <f>COUNTIF($C$3:C297,"Да")</f>
        <v>3</v>
      </c>
      <c r="B297" s="53">
        <f t="shared" si="8"/>
        <v>45695</v>
      </c>
      <c r="C297" s="53" t="str">
        <f>IF(ISERROR(VLOOKUP(B297,Оп26_BYN→USD!$C$3:$C$28,1,0)),"Нет","Да")</f>
        <v>Нет</v>
      </c>
      <c r="D297" s="54">
        <f t="shared" si="9"/>
        <v>365</v>
      </c>
      <c r="E297" s="55">
        <f>('Все выпуски'!$F$4*'Все выпуски'!$F$8)*((VLOOKUP(IF(C297="Нет",VLOOKUP(A297,Оп26_BYN→USD!$A$2:$C$28,3,0),VLOOKUP((A297-1),Оп26_BYN→USD!$A$2:$C$28,3,0)),$B$2:$G$2382,5,0)-VLOOKUP(B297,$B$2:$G$2382,5,0))/365+(VLOOKUP(IF(C297="Нет",VLOOKUP(A297,Оп26_BYN→USD!$A$2:$C$28,3,0),VLOOKUP((A297-1),Оп26_BYN→USD!$A$2:$C$28,3,0)),$B$2:$G$2382,6,0)-VLOOKUP(B297,$B$2:$G$2382,6,0))/366)</f>
        <v>0.8475789929007953</v>
      </c>
      <c r="F297" s="54">
        <f>COUNTIF(D298:$D$2382,365)</f>
        <v>1719</v>
      </c>
      <c r="G297" s="54">
        <f>COUNTIF(D298:$D$2382,366)</f>
        <v>366</v>
      </c>
      <c r="H297" s="50"/>
    </row>
    <row r="298" spans="1:8" x14ac:dyDescent="0.25">
      <c r="A298" s="54">
        <f>COUNTIF($C$3:C298,"Да")</f>
        <v>3</v>
      </c>
      <c r="B298" s="53">
        <f t="shared" si="8"/>
        <v>45696</v>
      </c>
      <c r="C298" s="53" t="str">
        <f>IF(ISERROR(VLOOKUP(B298,Оп26_BYN→USD!$C$3:$C$28,1,0)),"Нет","Да")</f>
        <v>Нет</v>
      </c>
      <c r="D298" s="54">
        <f t="shared" si="9"/>
        <v>365</v>
      </c>
      <c r="E298" s="55">
        <f>('Все выпуски'!$F$4*'Все выпуски'!$F$8)*((VLOOKUP(IF(C298="Нет",VLOOKUP(A298,Оп26_BYN→USD!$A$2:$C$28,3,0),VLOOKUP((A298-1),Оп26_BYN→USD!$A$2:$C$28,3,0)),$B$2:$G$2382,5,0)-VLOOKUP(B298,$B$2:$G$2382,5,0))/365+(VLOOKUP(IF(C298="Нет",VLOOKUP(A298,Оп26_BYN→USD!$A$2:$C$28,3,0),VLOOKUP((A298-1),Оп26_BYN→USD!$A$2:$C$28,3,0)),$B$2:$G$2382,6,0)-VLOOKUP(B298,$B$2:$G$2382,6,0))/366)</f>
        <v>0.87680585472496064</v>
      </c>
      <c r="F298" s="54">
        <f>COUNTIF(D299:$D$2382,365)</f>
        <v>1718</v>
      </c>
      <c r="G298" s="54">
        <f>COUNTIF(D299:$D$2382,366)</f>
        <v>366</v>
      </c>
      <c r="H298" s="50"/>
    </row>
    <row r="299" spans="1:8" x14ac:dyDescent="0.25">
      <c r="A299" s="54">
        <f>COUNTIF($C$3:C299,"Да")</f>
        <v>3</v>
      </c>
      <c r="B299" s="53">
        <f t="shared" si="8"/>
        <v>45697</v>
      </c>
      <c r="C299" s="53" t="str">
        <f>IF(ISERROR(VLOOKUP(B299,Оп26_BYN→USD!$C$3:$C$28,1,0)),"Нет","Да")</f>
        <v>Нет</v>
      </c>
      <c r="D299" s="54">
        <f t="shared" si="9"/>
        <v>365</v>
      </c>
      <c r="E299" s="55">
        <f>('Все выпуски'!$F$4*'Все выпуски'!$F$8)*((VLOOKUP(IF(C299="Нет",VLOOKUP(A299,Оп26_BYN→USD!$A$2:$C$28,3,0),VLOOKUP((A299-1),Оп26_BYN→USD!$A$2:$C$28,3,0)),$B$2:$G$2382,5,0)-VLOOKUP(B299,$B$2:$G$2382,5,0))/365+(VLOOKUP(IF(C299="Нет",VLOOKUP(A299,Оп26_BYN→USD!$A$2:$C$28,3,0),VLOOKUP((A299-1),Оп26_BYN→USD!$A$2:$C$28,3,0)),$B$2:$G$2382,6,0)-VLOOKUP(B299,$B$2:$G$2382,6,0))/366)</f>
        <v>0.90603271654912598</v>
      </c>
      <c r="F299" s="54">
        <f>COUNTIF(D300:$D$2382,365)</f>
        <v>1717</v>
      </c>
      <c r="G299" s="54">
        <f>COUNTIF(D300:$D$2382,366)</f>
        <v>366</v>
      </c>
      <c r="H299" s="50"/>
    </row>
    <row r="300" spans="1:8" x14ac:dyDescent="0.25">
      <c r="A300" s="54">
        <f>COUNTIF($C$3:C300,"Да")</f>
        <v>3</v>
      </c>
      <c r="B300" s="53">
        <f t="shared" si="8"/>
        <v>45698</v>
      </c>
      <c r="C300" s="53" t="str">
        <f>IF(ISERROR(VLOOKUP(B300,Оп26_BYN→USD!$C$3:$C$28,1,0)),"Нет","Да")</f>
        <v>Нет</v>
      </c>
      <c r="D300" s="54">
        <f t="shared" si="9"/>
        <v>365</v>
      </c>
      <c r="E300" s="55">
        <f>('Все выпуски'!$F$4*'Все выпуски'!$F$8)*((VLOOKUP(IF(C300="Нет",VLOOKUP(A300,Оп26_BYN→USD!$A$2:$C$28,3,0),VLOOKUP((A300-1),Оп26_BYN→USD!$A$2:$C$28,3,0)),$B$2:$G$2382,5,0)-VLOOKUP(B300,$B$2:$G$2382,5,0))/365+(VLOOKUP(IF(C300="Нет",VLOOKUP(A300,Оп26_BYN→USD!$A$2:$C$28,3,0),VLOOKUP((A300-1),Оп26_BYN→USD!$A$2:$C$28,3,0)),$B$2:$G$2382,6,0)-VLOOKUP(B300,$B$2:$G$2382,6,0))/366)</f>
        <v>0.93525957837329132</v>
      </c>
      <c r="F300" s="54">
        <f>COUNTIF(D301:$D$2382,365)</f>
        <v>1716</v>
      </c>
      <c r="G300" s="54">
        <f>COUNTIF(D301:$D$2382,366)</f>
        <v>366</v>
      </c>
      <c r="H300" s="50"/>
    </row>
    <row r="301" spans="1:8" x14ac:dyDescent="0.25">
      <c r="A301" s="54">
        <f>COUNTIF($C$3:C301,"Да")</f>
        <v>3</v>
      </c>
      <c r="B301" s="53">
        <f t="shared" si="8"/>
        <v>45699</v>
      </c>
      <c r="C301" s="53" t="str">
        <f>IF(ISERROR(VLOOKUP(B301,Оп26_BYN→USD!$C$3:$C$28,1,0)),"Нет","Да")</f>
        <v>Нет</v>
      </c>
      <c r="D301" s="54">
        <f t="shared" si="9"/>
        <v>365</v>
      </c>
      <c r="E301" s="55">
        <f>('Все выпуски'!$F$4*'Все выпуски'!$F$8)*((VLOOKUP(IF(C301="Нет",VLOOKUP(A301,Оп26_BYN→USD!$A$2:$C$28,3,0),VLOOKUP((A301-1),Оп26_BYN→USD!$A$2:$C$28,3,0)),$B$2:$G$2382,5,0)-VLOOKUP(B301,$B$2:$G$2382,5,0))/365+(VLOOKUP(IF(C301="Нет",VLOOKUP(A301,Оп26_BYN→USD!$A$2:$C$28,3,0),VLOOKUP((A301-1),Оп26_BYN→USD!$A$2:$C$28,3,0)),$B$2:$G$2382,6,0)-VLOOKUP(B301,$B$2:$G$2382,6,0))/366)</f>
        <v>0.96448644019745677</v>
      </c>
      <c r="F301" s="54">
        <f>COUNTIF(D302:$D$2382,365)</f>
        <v>1715</v>
      </c>
      <c r="G301" s="54">
        <f>COUNTIF(D302:$D$2382,366)</f>
        <v>366</v>
      </c>
      <c r="H301" s="50"/>
    </row>
    <row r="302" spans="1:8" x14ac:dyDescent="0.25">
      <c r="A302" s="54">
        <f>COUNTIF($C$3:C302,"Да")</f>
        <v>3</v>
      </c>
      <c r="B302" s="53">
        <f t="shared" si="8"/>
        <v>45700</v>
      </c>
      <c r="C302" s="53" t="str">
        <f>IF(ISERROR(VLOOKUP(B302,Оп26_BYN→USD!$C$3:$C$28,1,0)),"Нет","Да")</f>
        <v>Нет</v>
      </c>
      <c r="D302" s="54">
        <f t="shared" si="9"/>
        <v>365</v>
      </c>
      <c r="E302" s="55">
        <f>('Все выпуски'!$F$4*'Все выпуски'!$F$8)*((VLOOKUP(IF(C302="Нет",VLOOKUP(A302,Оп26_BYN→USD!$A$2:$C$28,3,0),VLOOKUP((A302-1),Оп26_BYN→USD!$A$2:$C$28,3,0)),$B$2:$G$2382,5,0)-VLOOKUP(B302,$B$2:$G$2382,5,0))/365+(VLOOKUP(IF(C302="Нет",VLOOKUP(A302,Оп26_BYN→USD!$A$2:$C$28,3,0),VLOOKUP((A302-1),Оп26_BYN→USD!$A$2:$C$28,3,0)),$B$2:$G$2382,6,0)-VLOOKUP(B302,$B$2:$G$2382,6,0))/366)</f>
        <v>0.99371330202162211</v>
      </c>
      <c r="F302" s="54">
        <f>COUNTIF(D303:$D$2382,365)</f>
        <v>1714</v>
      </c>
      <c r="G302" s="54">
        <f>COUNTIF(D303:$D$2382,366)</f>
        <v>366</v>
      </c>
      <c r="H302" s="50"/>
    </row>
    <row r="303" spans="1:8" x14ac:dyDescent="0.25">
      <c r="A303" s="54">
        <f>COUNTIF($C$3:C303,"Да")</f>
        <v>3</v>
      </c>
      <c r="B303" s="53">
        <f t="shared" si="8"/>
        <v>45701</v>
      </c>
      <c r="C303" s="53" t="str">
        <f>IF(ISERROR(VLOOKUP(B303,Оп26_BYN→USD!$C$3:$C$28,1,0)),"Нет","Да")</f>
        <v>Нет</v>
      </c>
      <c r="D303" s="54">
        <f t="shared" si="9"/>
        <v>365</v>
      </c>
      <c r="E303" s="55">
        <f>('Все выпуски'!$F$4*'Все выпуски'!$F$8)*((VLOOKUP(IF(C303="Нет",VLOOKUP(A303,Оп26_BYN→USD!$A$2:$C$28,3,0),VLOOKUP((A303-1),Оп26_BYN→USD!$A$2:$C$28,3,0)),$B$2:$G$2382,5,0)-VLOOKUP(B303,$B$2:$G$2382,5,0))/365+(VLOOKUP(IF(C303="Нет",VLOOKUP(A303,Оп26_BYN→USD!$A$2:$C$28,3,0),VLOOKUP((A303-1),Оп26_BYN→USD!$A$2:$C$28,3,0)),$B$2:$G$2382,6,0)-VLOOKUP(B303,$B$2:$G$2382,6,0))/366)</f>
        <v>1.0229401638457873</v>
      </c>
      <c r="F303" s="54">
        <f>COUNTIF(D304:$D$2382,365)</f>
        <v>1713</v>
      </c>
      <c r="G303" s="54">
        <f>COUNTIF(D304:$D$2382,366)</f>
        <v>366</v>
      </c>
      <c r="H303" s="50"/>
    </row>
    <row r="304" spans="1:8" x14ac:dyDescent="0.25">
      <c r="A304" s="54">
        <f>COUNTIF($C$3:C304,"Да")</f>
        <v>3</v>
      </c>
      <c r="B304" s="53">
        <f t="shared" si="8"/>
        <v>45702</v>
      </c>
      <c r="C304" s="53" t="str">
        <f>IF(ISERROR(VLOOKUP(B304,Оп26_BYN→USD!$C$3:$C$28,1,0)),"Нет","Да")</f>
        <v>Нет</v>
      </c>
      <c r="D304" s="54">
        <f t="shared" si="9"/>
        <v>365</v>
      </c>
      <c r="E304" s="55">
        <f>('Все выпуски'!$F$4*'Все выпуски'!$F$8)*((VLOOKUP(IF(C304="Нет",VLOOKUP(A304,Оп26_BYN→USD!$A$2:$C$28,3,0),VLOOKUP((A304-1),Оп26_BYN→USD!$A$2:$C$28,3,0)),$B$2:$G$2382,5,0)-VLOOKUP(B304,$B$2:$G$2382,5,0))/365+(VLOOKUP(IF(C304="Нет",VLOOKUP(A304,Оп26_BYN→USD!$A$2:$C$28,3,0),VLOOKUP((A304-1),Оп26_BYN→USD!$A$2:$C$28,3,0)),$B$2:$G$2382,6,0)-VLOOKUP(B304,$B$2:$G$2382,6,0))/366)</f>
        <v>1.0521670256699527</v>
      </c>
      <c r="F304" s="54">
        <f>COUNTIF(D305:$D$2382,365)</f>
        <v>1712</v>
      </c>
      <c r="G304" s="54">
        <f>COUNTIF(D305:$D$2382,366)</f>
        <v>366</v>
      </c>
      <c r="H304" s="50"/>
    </row>
    <row r="305" spans="1:8" x14ac:dyDescent="0.25">
      <c r="A305" s="54">
        <f>COUNTIF($C$3:C305,"Да")</f>
        <v>3</v>
      </c>
      <c r="B305" s="53">
        <f t="shared" si="8"/>
        <v>45703</v>
      </c>
      <c r="C305" s="53" t="str">
        <f>IF(ISERROR(VLOOKUP(B305,Оп26_BYN→USD!$C$3:$C$28,1,0)),"Нет","Да")</f>
        <v>Нет</v>
      </c>
      <c r="D305" s="54">
        <f t="shared" si="9"/>
        <v>365</v>
      </c>
      <c r="E305" s="55">
        <f>('Все выпуски'!$F$4*'Все выпуски'!$F$8)*((VLOOKUP(IF(C305="Нет",VLOOKUP(A305,Оп26_BYN→USD!$A$2:$C$28,3,0),VLOOKUP((A305-1),Оп26_BYN→USD!$A$2:$C$28,3,0)),$B$2:$G$2382,5,0)-VLOOKUP(B305,$B$2:$G$2382,5,0))/365+(VLOOKUP(IF(C305="Нет",VLOOKUP(A305,Оп26_BYN→USD!$A$2:$C$28,3,0),VLOOKUP((A305-1),Оп26_BYN→USD!$A$2:$C$28,3,0)),$B$2:$G$2382,6,0)-VLOOKUP(B305,$B$2:$G$2382,6,0))/366)</f>
        <v>1.081393887494118</v>
      </c>
      <c r="F305" s="54">
        <f>COUNTIF(D306:$D$2382,365)</f>
        <v>1711</v>
      </c>
      <c r="G305" s="54">
        <f>COUNTIF(D306:$D$2382,366)</f>
        <v>366</v>
      </c>
      <c r="H305" s="50"/>
    </row>
    <row r="306" spans="1:8" x14ac:dyDescent="0.25">
      <c r="A306" s="54">
        <f>COUNTIF($C$3:C306,"Да")</f>
        <v>3</v>
      </c>
      <c r="B306" s="53">
        <f t="shared" si="8"/>
        <v>45704</v>
      </c>
      <c r="C306" s="53" t="str">
        <f>IF(ISERROR(VLOOKUP(B306,Оп26_BYN→USD!$C$3:$C$28,1,0)),"Нет","Да")</f>
        <v>Нет</v>
      </c>
      <c r="D306" s="54">
        <f t="shared" si="9"/>
        <v>365</v>
      </c>
      <c r="E306" s="55">
        <f>('Все выпуски'!$F$4*'Все выпуски'!$F$8)*((VLOOKUP(IF(C306="Нет",VLOOKUP(A306,Оп26_BYN→USD!$A$2:$C$28,3,0),VLOOKUP((A306-1),Оп26_BYN→USD!$A$2:$C$28,3,0)),$B$2:$G$2382,5,0)-VLOOKUP(B306,$B$2:$G$2382,5,0))/365+(VLOOKUP(IF(C306="Нет",VLOOKUP(A306,Оп26_BYN→USD!$A$2:$C$28,3,0),VLOOKUP((A306-1),Оп26_BYN→USD!$A$2:$C$28,3,0)),$B$2:$G$2382,6,0)-VLOOKUP(B306,$B$2:$G$2382,6,0))/366)</f>
        <v>1.1106207493182836</v>
      </c>
      <c r="F306" s="54">
        <f>COUNTIF(D307:$D$2382,365)</f>
        <v>1710</v>
      </c>
      <c r="G306" s="54">
        <f>COUNTIF(D307:$D$2382,366)</f>
        <v>366</v>
      </c>
      <c r="H306" s="50"/>
    </row>
    <row r="307" spans="1:8" x14ac:dyDescent="0.25">
      <c r="A307" s="54">
        <f>COUNTIF($C$3:C307,"Да")</f>
        <v>3</v>
      </c>
      <c r="B307" s="53">
        <f t="shared" si="8"/>
        <v>45705</v>
      </c>
      <c r="C307" s="53" t="str">
        <f>IF(ISERROR(VLOOKUP(B307,Оп26_BYN→USD!$C$3:$C$28,1,0)),"Нет","Да")</f>
        <v>Нет</v>
      </c>
      <c r="D307" s="54">
        <f t="shared" si="9"/>
        <v>365</v>
      </c>
      <c r="E307" s="55">
        <f>('Все выпуски'!$F$4*'Все выпуски'!$F$8)*((VLOOKUP(IF(C307="Нет",VLOOKUP(A307,Оп26_BYN→USD!$A$2:$C$28,3,0),VLOOKUP((A307-1),Оп26_BYN→USD!$A$2:$C$28,3,0)),$B$2:$G$2382,5,0)-VLOOKUP(B307,$B$2:$G$2382,5,0))/365+(VLOOKUP(IF(C307="Нет",VLOOKUP(A307,Оп26_BYN→USD!$A$2:$C$28,3,0),VLOOKUP((A307-1),Оп26_BYN→USD!$A$2:$C$28,3,0)),$B$2:$G$2382,6,0)-VLOOKUP(B307,$B$2:$G$2382,6,0))/366)</f>
        <v>1.1398476111424489</v>
      </c>
      <c r="F307" s="54">
        <f>COUNTIF(D308:$D$2382,365)</f>
        <v>1709</v>
      </c>
      <c r="G307" s="54">
        <f>COUNTIF(D308:$D$2382,366)</f>
        <v>366</v>
      </c>
      <c r="H307" s="50"/>
    </row>
    <row r="308" spans="1:8" x14ac:dyDescent="0.25">
      <c r="A308" s="54">
        <f>COUNTIF($C$3:C308,"Да")</f>
        <v>3</v>
      </c>
      <c r="B308" s="53">
        <f t="shared" si="8"/>
        <v>45706</v>
      </c>
      <c r="C308" s="53" t="str">
        <f>IF(ISERROR(VLOOKUP(B308,Оп26_BYN→USD!$C$3:$C$28,1,0)),"Нет","Да")</f>
        <v>Нет</v>
      </c>
      <c r="D308" s="54">
        <f t="shared" si="9"/>
        <v>365</v>
      </c>
      <c r="E308" s="55">
        <f>('Все выпуски'!$F$4*'Все выпуски'!$F$8)*((VLOOKUP(IF(C308="Нет",VLOOKUP(A308,Оп26_BYN→USD!$A$2:$C$28,3,0),VLOOKUP((A308-1),Оп26_BYN→USD!$A$2:$C$28,3,0)),$B$2:$G$2382,5,0)-VLOOKUP(B308,$B$2:$G$2382,5,0))/365+(VLOOKUP(IF(C308="Нет",VLOOKUP(A308,Оп26_BYN→USD!$A$2:$C$28,3,0),VLOOKUP((A308-1),Оп26_BYN→USD!$A$2:$C$28,3,0)),$B$2:$G$2382,6,0)-VLOOKUP(B308,$B$2:$G$2382,6,0))/366)</f>
        <v>1.169074472966614</v>
      </c>
      <c r="F308" s="54">
        <f>COUNTIF(D309:$D$2382,365)</f>
        <v>1708</v>
      </c>
      <c r="G308" s="54">
        <f>COUNTIF(D309:$D$2382,366)</f>
        <v>366</v>
      </c>
      <c r="H308" s="50"/>
    </row>
    <row r="309" spans="1:8" x14ac:dyDescent="0.25">
      <c r="A309" s="54">
        <f>COUNTIF($C$3:C309,"Да")</f>
        <v>3</v>
      </c>
      <c r="B309" s="53">
        <f t="shared" si="8"/>
        <v>45707</v>
      </c>
      <c r="C309" s="53" t="str">
        <f>IF(ISERROR(VLOOKUP(B309,Оп26_BYN→USD!$C$3:$C$28,1,0)),"Нет","Да")</f>
        <v>Нет</v>
      </c>
      <c r="D309" s="54">
        <f t="shared" si="9"/>
        <v>365</v>
      </c>
      <c r="E309" s="55">
        <f>('Все выпуски'!$F$4*'Все выпуски'!$F$8)*((VLOOKUP(IF(C309="Нет",VLOOKUP(A309,Оп26_BYN→USD!$A$2:$C$28,3,0),VLOOKUP((A309-1),Оп26_BYN→USD!$A$2:$C$28,3,0)),$B$2:$G$2382,5,0)-VLOOKUP(B309,$B$2:$G$2382,5,0))/365+(VLOOKUP(IF(C309="Нет",VLOOKUP(A309,Оп26_BYN→USD!$A$2:$C$28,3,0),VLOOKUP((A309-1),Оп26_BYN→USD!$A$2:$C$28,3,0)),$B$2:$G$2382,6,0)-VLOOKUP(B309,$B$2:$G$2382,6,0))/366)</f>
        <v>1.1983013347907796</v>
      </c>
      <c r="F309" s="54">
        <f>COUNTIF(D310:$D$2382,365)</f>
        <v>1707</v>
      </c>
      <c r="G309" s="54">
        <f>COUNTIF(D310:$D$2382,366)</f>
        <v>366</v>
      </c>
      <c r="H309" s="50"/>
    </row>
    <row r="310" spans="1:8" x14ac:dyDescent="0.25">
      <c r="A310" s="54">
        <f>COUNTIF($C$3:C310,"Да")</f>
        <v>3</v>
      </c>
      <c r="B310" s="53">
        <f t="shared" si="8"/>
        <v>45708</v>
      </c>
      <c r="C310" s="53" t="str">
        <f>IF(ISERROR(VLOOKUP(B310,Оп26_BYN→USD!$C$3:$C$28,1,0)),"Нет","Да")</f>
        <v>Нет</v>
      </c>
      <c r="D310" s="54">
        <f t="shared" si="9"/>
        <v>365</v>
      </c>
      <c r="E310" s="55">
        <f>('Все выпуски'!$F$4*'Все выпуски'!$F$8)*((VLOOKUP(IF(C310="Нет",VLOOKUP(A310,Оп26_BYN→USD!$A$2:$C$28,3,0),VLOOKUP((A310-1),Оп26_BYN→USD!$A$2:$C$28,3,0)),$B$2:$G$2382,5,0)-VLOOKUP(B310,$B$2:$G$2382,5,0))/365+(VLOOKUP(IF(C310="Нет",VLOOKUP(A310,Оп26_BYN→USD!$A$2:$C$28,3,0),VLOOKUP((A310-1),Оп26_BYN→USD!$A$2:$C$28,3,0)),$B$2:$G$2382,6,0)-VLOOKUP(B310,$B$2:$G$2382,6,0))/366)</f>
        <v>1.2275281966149449</v>
      </c>
      <c r="F310" s="54">
        <f>COUNTIF(D311:$D$2382,365)</f>
        <v>1706</v>
      </c>
      <c r="G310" s="54">
        <f>COUNTIF(D311:$D$2382,366)</f>
        <v>366</v>
      </c>
      <c r="H310" s="50"/>
    </row>
    <row r="311" spans="1:8" x14ac:dyDescent="0.25">
      <c r="A311" s="54">
        <f>COUNTIF($C$3:C311,"Да")</f>
        <v>3</v>
      </c>
      <c r="B311" s="53">
        <f t="shared" si="8"/>
        <v>45709</v>
      </c>
      <c r="C311" s="53" t="str">
        <f>IF(ISERROR(VLOOKUP(B311,Оп26_BYN→USD!$C$3:$C$28,1,0)),"Нет","Да")</f>
        <v>Нет</v>
      </c>
      <c r="D311" s="54">
        <f t="shared" si="9"/>
        <v>365</v>
      </c>
      <c r="E311" s="55">
        <f>('Все выпуски'!$F$4*'Все выпуски'!$F$8)*((VLOOKUP(IF(C311="Нет",VLOOKUP(A311,Оп26_BYN→USD!$A$2:$C$28,3,0),VLOOKUP((A311-1),Оп26_BYN→USD!$A$2:$C$28,3,0)),$B$2:$G$2382,5,0)-VLOOKUP(B311,$B$2:$G$2382,5,0))/365+(VLOOKUP(IF(C311="Нет",VLOOKUP(A311,Оп26_BYN→USD!$A$2:$C$28,3,0),VLOOKUP((A311-1),Оп26_BYN→USD!$A$2:$C$28,3,0)),$B$2:$G$2382,6,0)-VLOOKUP(B311,$B$2:$G$2382,6,0))/366)</f>
        <v>1.2567550584391103</v>
      </c>
      <c r="F311" s="54">
        <f>COUNTIF(D312:$D$2382,365)</f>
        <v>1705</v>
      </c>
      <c r="G311" s="54">
        <f>COUNTIF(D312:$D$2382,366)</f>
        <v>366</v>
      </c>
      <c r="H311" s="50"/>
    </row>
    <row r="312" spans="1:8" x14ac:dyDescent="0.25">
      <c r="A312" s="54">
        <f>COUNTIF($C$3:C312,"Да")</f>
        <v>3</v>
      </c>
      <c r="B312" s="53">
        <f t="shared" si="8"/>
        <v>45710</v>
      </c>
      <c r="C312" s="53" t="str">
        <f>IF(ISERROR(VLOOKUP(B312,Оп26_BYN→USD!$C$3:$C$28,1,0)),"Нет","Да")</f>
        <v>Нет</v>
      </c>
      <c r="D312" s="54">
        <f t="shared" si="9"/>
        <v>365</v>
      </c>
      <c r="E312" s="55">
        <f>('Все выпуски'!$F$4*'Все выпуски'!$F$8)*((VLOOKUP(IF(C312="Нет",VLOOKUP(A312,Оп26_BYN→USD!$A$2:$C$28,3,0),VLOOKUP((A312-1),Оп26_BYN→USD!$A$2:$C$28,3,0)),$B$2:$G$2382,5,0)-VLOOKUP(B312,$B$2:$G$2382,5,0))/365+(VLOOKUP(IF(C312="Нет",VLOOKUP(A312,Оп26_BYN→USD!$A$2:$C$28,3,0),VLOOKUP((A312-1),Оп26_BYN→USD!$A$2:$C$28,3,0)),$B$2:$G$2382,6,0)-VLOOKUP(B312,$B$2:$G$2382,6,0))/366)</f>
        <v>1.2859819202632756</v>
      </c>
      <c r="F312" s="54">
        <f>COUNTIF(D313:$D$2382,365)</f>
        <v>1704</v>
      </c>
      <c r="G312" s="54">
        <f>COUNTIF(D313:$D$2382,366)</f>
        <v>366</v>
      </c>
      <c r="H312" s="50"/>
    </row>
    <row r="313" spans="1:8" x14ac:dyDescent="0.25">
      <c r="A313" s="54">
        <f>COUNTIF($C$3:C313,"Да")</f>
        <v>3</v>
      </c>
      <c r="B313" s="53">
        <f t="shared" si="8"/>
        <v>45711</v>
      </c>
      <c r="C313" s="53" t="str">
        <f>IF(ISERROR(VLOOKUP(B313,Оп26_BYN→USD!$C$3:$C$28,1,0)),"Нет","Да")</f>
        <v>Нет</v>
      </c>
      <c r="D313" s="54">
        <f t="shared" si="9"/>
        <v>365</v>
      </c>
      <c r="E313" s="55">
        <f>('Все выпуски'!$F$4*'Все выпуски'!$F$8)*((VLOOKUP(IF(C313="Нет",VLOOKUP(A313,Оп26_BYN→USD!$A$2:$C$28,3,0),VLOOKUP((A313-1),Оп26_BYN→USD!$A$2:$C$28,3,0)),$B$2:$G$2382,5,0)-VLOOKUP(B313,$B$2:$G$2382,5,0))/365+(VLOOKUP(IF(C313="Нет",VLOOKUP(A313,Оп26_BYN→USD!$A$2:$C$28,3,0),VLOOKUP((A313-1),Оп26_BYN→USD!$A$2:$C$28,3,0)),$B$2:$G$2382,6,0)-VLOOKUP(B313,$B$2:$G$2382,6,0))/366)</f>
        <v>1.315208782087441</v>
      </c>
      <c r="F313" s="54">
        <f>COUNTIF(D314:$D$2382,365)</f>
        <v>1703</v>
      </c>
      <c r="G313" s="54">
        <f>COUNTIF(D314:$D$2382,366)</f>
        <v>366</v>
      </c>
      <c r="H313" s="50"/>
    </row>
    <row r="314" spans="1:8" x14ac:dyDescent="0.25">
      <c r="A314" s="54">
        <f>COUNTIF($C$3:C314,"Да")</f>
        <v>3</v>
      </c>
      <c r="B314" s="53">
        <f t="shared" si="8"/>
        <v>45712</v>
      </c>
      <c r="C314" s="53" t="str">
        <f>IF(ISERROR(VLOOKUP(B314,Оп26_BYN→USD!$C$3:$C$28,1,0)),"Нет","Да")</f>
        <v>Нет</v>
      </c>
      <c r="D314" s="54">
        <f t="shared" si="9"/>
        <v>365</v>
      </c>
      <c r="E314" s="55">
        <f>('Все выпуски'!$F$4*'Все выпуски'!$F$8)*((VLOOKUP(IF(C314="Нет",VLOOKUP(A314,Оп26_BYN→USD!$A$2:$C$28,3,0),VLOOKUP((A314-1),Оп26_BYN→USD!$A$2:$C$28,3,0)),$B$2:$G$2382,5,0)-VLOOKUP(B314,$B$2:$G$2382,5,0))/365+(VLOOKUP(IF(C314="Нет",VLOOKUP(A314,Оп26_BYN→USD!$A$2:$C$28,3,0),VLOOKUP((A314-1),Оп26_BYN→USD!$A$2:$C$28,3,0)),$B$2:$G$2382,6,0)-VLOOKUP(B314,$B$2:$G$2382,6,0))/366)</f>
        <v>1.3444356439116063</v>
      </c>
      <c r="F314" s="54">
        <f>COUNTIF(D315:$D$2382,365)</f>
        <v>1702</v>
      </c>
      <c r="G314" s="54">
        <f>COUNTIF(D315:$D$2382,366)</f>
        <v>366</v>
      </c>
      <c r="H314" s="50"/>
    </row>
    <row r="315" spans="1:8" x14ac:dyDescent="0.25">
      <c r="A315" s="54">
        <f>COUNTIF($C$3:C315,"Да")</f>
        <v>3</v>
      </c>
      <c r="B315" s="53">
        <f t="shared" si="8"/>
        <v>45713</v>
      </c>
      <c r="C315" s="53" t="str">
        <f>IF(ISERROR(VLOOKUP(B315,Оп26_BYN→USD!$C$3:$C$28,1,0)),"Нет","Да")</f>
        <v>Нет</v>
      </c>
      <c r="D315" s="54">
        <f t="shared" si="9"/>
        <v>365</v>
      </c>
      <c r="E315" s="55">
        <f>('Все выпуски'!$F$4*'Все выпуски'!$F$8)*((VLOOKUP(IF(C315="Нет",VLOOKUP(A315,Оп26_BYN→USD!$A$2:$C$28,3,0),VLOOKUP((A315-1),Оп26_BYN→USD!$A$2:$C$28,3,0)),$B$2:$G$2382,5,0)-VLOOKUP(B315,$B$2:$G$2382,5,0))/365+(VLOOKUP(IF(C315="Нет",VLOOKUP(A315,Оп26_BYN→USD!$A$2:$C$28,3,0),VLOOKUP((A315-1),Оп26_BYN→USD!$A$2:$C$28,3,0)),$B$2:$G$2382,6,0)-VLOOKUP(B315,$B$2:$G$2382,6,0))/366)</f>
        <v>1.3736625057357716</v>
      </c>
      <c r="F315" s="54">
        <f>COUNTIF(D316:$D$2382,365)</f>
        <v>1701</v>
      </c>
      <c r="G315" s="54">
        <f>COUNTIF(D316:$D$2382,366)</f>
        <v>366</v>
      </c>
      <c r="H315" s="50"/>
    </row>
    <row r="316" spans="1:8" x14ac:dyDescent="0.25">
      <c r="A316" s="54">
        <f>COUNTIF($C$3:C316,"Да")</f>
        <v>3</v>
      </c>
      <c r="B316" s="53">
        <f t="shared" si="8"/>
        <v>45714</v>
      </c>
      <c r="C316" s="53" t="str">
        <f>IF(ISERROR(VLOOKUP(B316,Оп26_BYN→USD!$C$3:$C$28,1,0)),"Нет","Да")</f>
        <v>Нет</v>
      </c>
      <c r="D316" s="54">
        <f t="shared" si="9"/>
        <v>365</v>
      </c>
      <c r="E316" s="55">
        <f>('Все выпуски'!$F$4*'Все выпуски'!$F$8)*((VLOOKUP(IF(C316="Нет",VLOOKUP(A316,Оп26_BYN→USD!$A$2:$C$28,3,0),VLOOKUP((A316-1),Оп26_BYN→USD!$A$2:$C$28,3,0)),$B$2:$G$2382,5,0)-VLOOKUP(B316,$B$2:$G$2382,5,0))/365+(VLOOKUP(IF(C316="Нет",VLOOKUP(A316,Оп26_BYN→USD!$A$2:$C$28,3,0),VLOOKUP((A316-1),Оп26_BYN→USD!$A$2:$C$28,3,0)),$B$2:$G$2382,6,0)-VLOOKUP(B316,$B$2:$G$2382,6,0))/366)</f>
        <v>1.402889367559937</v>
      </c>
      <c r="F316" s="54">
        <f>COUNTIF(D317:$D$2382,365)</f>
        <v>1700</v>
      </c>
      <c r="G316" s="54">
        <f>COUNTIF(D317:$D$2382,366)</f>
        <v>366</v>
      </c>
      <c r="H316" s="50"/>
    </row>
    <row r="317" spans="1:8" x14ac:dyDescent="0.25">
      <c r="A317" s="54">
        <f>COUNTIF($C$3:C317,"Да")</f>
        <v>3</v>
      </c>
      <c r="B317" s="53">
        <f t="shared" si="8"/>
        <v>45715</v>
      </c>
      <c r="C317" s="53" t="str">
        <f>IF(ISERROR(VLOOKUP(B317,Оп26_BYN→USD!$C$3:$C$28,1,0)),"Нет","Да")</f>
        <v>Нет</v>
      </c>
      <c r="D317" s="54">
        <f t="shared" si="9"/>
        <v>365</v>
      </c>
      <c r="E317" s="55">
        <f>('Все выпуски'!$F$4*'Все выпуски'!$F$8)*((VLOOKUP(IF(C317="Нет",VLOOKUP(A317,Оп26_BYN→USD!$A$2:$C$28,3,0),VLOOKUP((A317-1),Оп26_BYN→USD!$A$2:$C$28,3,0)),$B$2:$G$2382,5,0)-VLOOKUP(B317,$B$2:$G$2382,5,0))/365+(VLOOKUP(IF(C317="Нет",VLOOKUP(A317,Оп26_BYN→USD!$A$2:$C$28,3,0),VLOOKUP((A317-1),Оп26_BYN→USD!$A$2:$C$28,3,0)),$B$2:$G$2382,6,0)-VLOOKUP(B317,$B$2:$G$2382,6,0))/366)</f>
        <v>1.4321162293841023</v>
      </c>
      <c r="F317" s="54">
        <f>COUNTIF(D318:$D$2382,365)</f>
        <v>1699</v>
      </c>
      <c r="G317" s="54">
        <f>COUNTIF(D318:$D$2382,366)</f>
        <v>366</v>
      </c>
      <c r="H317" s="50"/>
    </row>
    <row r="318" spans="1:8" x14ac:dyDescent="0.25">
      <c r="A318" s="54">
        <f>COUNTIF($C$3:C318,"Да")</f>
        <v>3</v>
      </c>
      <c r="B318" s="53">
        <f t="shared" si="8"/>
        <v>45716</v>
      </c>
      <c r="C318" s="53" t="str">
        <f>IF(ISERROR(VLOOKUP(B318,Оп26_BYN→USD!$C$3:$C$28,1,0)),"Нет","Да")</f>
        <v>Нет</v>
      </c>
      <c r="D318" s="54">
        <f t="shared" si="9"/>
        <v>365</v>
      </c>
      <c r="E318" s="55">
        <f>('Все выпуски'!$F$4*'Все выпуски'!$F$8)*((VLOOKUP(IF(C318="Нет",VLOOKUP(A318,Оп26_BYN→USD!$A$2:$C$28,3,0),VLOOKUP((A318-1),Оп26_BYN→USD!$A$2:$C$28,3,0)),$B$2:$G$2382,5,0)-VLOOKUP(B318,$B$2:$G$2382,5,0))/365+(VLOOKUP(IF(C318="Нет",VLOOKUP(A318,Оп26_BYN→USD!$A$2:$C$28,3,0),VLOOKUP((A318-1),Оп26_BYN→USD!$A$2:$C$28,3,0)),$B$2:$G$2382,6,0)-VLOOKUP(B318,$B$2:$G$2382,6,0))/366)</f>
        <v>1.4613430912082677</v>
      </c>
      <c r="F318" s="54">
        <f>COUNTIF(D319:$D$2382,365)</f>
        <v>1698</v>
      </c>
      <c r="G318" s="54">
        <f>COUNTIF(D319:$D$2382,366)</f>
        <v>366</v>
      </c>
      <c r="H318" s="50"/>
    </row>
    <row r="319" spans="1:8" x14ac:dyDescent="0.25">
      <c r="A319" s="54">
        <f>COUNTIF($C$3:C319,"Да")</f>
        <v>3</v>
      </c>
      <c r="B319" s="53">
        <f t="shared" si="8"/>
        <v>45717</v>
      </c>
      <c r="C319" s="53" t="str">
        <f>IF(ISERROR(VLOOKUP(B319,Оп26_BYN→USD!$C$3:$C$28,1,0)),"Нет","Да")</f>
        <v>Нет</v>
      </c>
      <c r="D319" s="54">
        <f t="shared" si="9"/>
        <v>365</v>
      </c>
      <c r="E319" s="55">
        <f>('Все выпуски'!$F$4*'Все выпуски'!$F$8)*((VLOOKUP(IF(C319="Нет",VLOOKUP(A319,Оп26_BYN→USD!$A$2:$C$28,3,0),VLOOKUP((A319-1),Оп26_BYN→USD!$A$2:$C$28,3,0)),$B$2:$G$2382,5,0)-VLOOKUP(B319,$B$2:$G$2382,5,0))/365+(VLOOKUP(IF(C319="Нет",VLOOKUP(A319,Оп26_BYN→USD!$A$2:$C$28,3,0),VLOOKUP((A319-1),Оп26_BYN→USD!$A$2:$C$28,3,0)),$B$2:$G$2382,6,0)-VLOOKUP(B319,$B$2:$G$2382,6,0))/366)</f>
        <v>1.4905699530324332</v>
      </c>
      <c r="F319" s="54">
        <f>COUNTIF(D320:$D$2382,365)</f>
        <v>1697</v>
      </c>
      <c r="G319" s="54">
        <f>COUNTIF(D320:$D$2382,366)</f>
        <v>366</v>
      </c>
      <c r="H319" s="50"/>
    </row>
    <row r="320" spans="1:8" x14ac:dyDescent="0.25">
      <c r="A320" s="54">
        <f>COUNTIF($C$3:C320,"Да")</f>
        <v>3</v>
      </c>
      <c r="B320" s="53">
        <f t="shared" si="8"/>
        <v>45718</v>
      </c>
      <c r="C320" s="53" t="str">
        <f>IF(ISERROR(VLOOKUP(B320,Оп26_BYN→USD!$C$3:$C$28,1,0)),"Нет","Да")</f>
        <v>Нет</v>
      </c>
      <c r="D320" s="54">
        <f t="shared" si="9"/>
        <v>365</v>
      </c>
      <c r="E320" s="55">
        <f>('Все выпуски'!$F$4*'Все выпуски'!$F$8)*((VLOOKUP(IF(C320="Нет",VLOOKUP(A320,Оп26_BYN→USD!$A$2:$C$28,3,0),VLOOKUP((A320-1),Оп26_BYN→USD!$A$2:$C$28,3,0)),$B$2:$G$2382,5,0)-VLOOKUP(B320,$B$2:$G$2382,5,0))/365+(VLOOKUP(IF(C320="Нет",VLOOKUP(A320,Оп26_BYN→USD!$A$2:$C$28,3,0),VLOOKUP((A320-1),Оп26_BYN→USD!$A$2:$C$28,3,0)),$B$2:$G$2382,6,0)-VLOOKUP(B320,$B$2:$G$2382,6,0))/366)</f>
        <v>1.5197968148565983</v>
      </c>
      <c r="F320" s="54">
        <f>COUNTIF(D321:$D$2382,365)</f>
        <v>1696</v>
      </c>
      <c r="G320" s="54">
        <f>COUNTIF(D321:$D$2382,366)</f>
        <v>366</v>
      </c>
      <c r="H320" s="50"/>
    </row>
    <row r="321" spans="1:8" x14ac:dyDescent="0.25">
      <c r="A321" s="54">
        <f>COUNTIF($C$3:C321,"Да")</f>
        <v>3</v>
      </c>
      <c r="B321" s="53">
        <f t="shared" si="8"/>
        <v>45719</v>
      </c>
      <c r="C321" s="53" t="str">
        <f>IF(ISERROR(VLOOKUP(B321,Оп26_BYN→USD!$C$3:$C$28,1,0)),"Нет","Да")</f>
        <v>Нет</v>
      </c>
      <c r="D321" s="54">
        <f t="shared" si="9"/>
        <v>365</v>
      </c>
      <c r="E321" s="55">
        <f>('Все выпуски'!$F$4*'Все выпуски'!$F$8)*((VLOOKUP(IF(C321="Нет",VLOOKUP(A321,Оп26_BYN→USD!$A$2:$C$28,3,0),VLOOKUP((A321-1),Оп26_BYN→USD!$A$2:$C$28,3,0)),$B$2:$G$2382,5,0)-VLOOKUP(B321,$B$2:$G$2382,5,0))/365+(VLOOKUP(IF(C321="Нет",VLOOKUP(A321,Оп26_BYN→USD!$A$2:$C$28,3,0),VLOOKUP((A321-1),Оп26_BYN→USD!$A$2:$C$28,3,0)),$B$2:$G$2382,6,0)-VLOOKUP(B321,$B$2:$G$2382,6,0))/366)</f>
        <v>1.5490236766807637</v>
      </c>
      <c r="F321" s="54">
        <f>COUNTIF(D322:$D$2382,365)</f>
        <v>1695</v>
      </c>
      <c r="G321" s="54">
        <f>COUNTIF(D322:$D$2382,366)</f>
        <v>366</v>
      </c>
      <c r="H321" s="50"/>
    </row>
    <row r="322" spans="1:8" x14ac:dyDescent="0.25">
      <c r="A322" s="54">
        <f>COUNTIF($C$3:C322,"Да")</f>
        <v>3</v>
      </c>
      <c r="B322" s="53">
        <f t="shared" si="8"/>
        <v>45720</v>
      </c>
      <c r="C322" s="53" t="str">
        <f>IF(ISERROR(VLOOKUP(B322,Оп26_BYN→USD!$C$3:$C$28,1,0)),"Нет","Да")</f>
        <v>Нет</v>
      </c>
      <c r="D322" s="54">
        <f t="shared" si="9"/>
        <v>365</v>
      </c>
      <c r="E322" s="55">
        <f>('Все выпуски'!$F$4*'Все выпуски'!$F$8)*((VLOOKUP(IF(C322="Нет",VLOOKUP(A322,Оп26_BYN→USD!$A$2:$C$28,3,0),VLOOKUP((A322-1),Оп26_BYN→USD!$A$2:$C$28,3,0)),$B$2:$G$2382,5,0)-VLOOKUP(B322,$B$2:$G$2382,5,0))/365+(VLOOKUP(IF(C322="Нет",VLOOKUP(A322,Оп26_BYN→USD!$A$2:$C$28,3,0),VLOOKUP((A322-1),Оп26_BYN→USD!$A$2:$C$28,3,0)),$B$2:$G$2382,6,0)-VLOOKUP(B322,$B$2:$G$2382,6,0))/366)</f>
        <v>1.5782505385049292</v>
      </c>
      <c r="F322" s="54">
        <f>COUNTIF(D323:$D$2382,365)</f>
        <v>1694</v>
      </c>
      <c r="G322" s="54">
        <f>COUNTIF(D323:$D$2382,366)</f>
        <v>366</v>
      </c>
      <c r="H322" s="50"/>
    </row>
    <row r="323" spans="1:8" x14ac:dyDescent="0.25">
      <c r="A323" s="54">
        <f>COUNTIF($C$3:C323,"Да")</f>
        <v>3</v>
      </c>
      <c r="B323" s="53">
        <f t="shared" si="8"/>
        <v>45721</v>
      </c>
      <c r="C323" s="53" t="str">
        <f>IF(ISERROR(VLOOKUP(B323,Оп26_BYN→USD!$C$3:$C$28,1,0)),"Нет","Да")</f>
        <v>Нет</v>
      </c>
      <c r="D323" s="54">
        <f t="shared" si="9"/>
        <v>365</v>
      </c>
      <c r="E323" s="55">
        <f>('Все выпуски'!$F$4*'Все выпуски'!$F$8)*((VLOOKUP(IF(C323="Нет",VLOOKUP(A323,Оп26_BYN→USD!$A$2:$C$28,3,0),VLOOKUP((A323-1),Оп26_BYN→USD!$A$2:$C$28,3,0)),$B$2:$G$2382,5,0)-VLOOKUP(B323,$B$2:$G$2382,5,0))/365+(VLOOKUP(IF(C323="Нет",VLOOKUP(A323,Оп26_BYN→USD!$A$2:$C$28,3,0),VLOOKUP((A323-1),Оп26_BYN→USD!$A$2:$C$28,3,0)),$B$2:$G$2382,6,0)-VLOOKUP(B323,$B$2:$G$2382,6,0))/366)</f>
        <v>1.6074774003290944</v>
      </c>
      <c r="F323" s="54">
        <f>COUNTIF(D324:$D$2382,365)</f>
        <v>1693</v>
      </c>
      <c r="G323" s="54">
        <f>COUNTIF(D324:$D$2382,366)</f>
        <v>366</v>
      </c>
      <c r="H323" s="50"/>
    </row>
    <row r="324" spans="1:8" x14ac:dyDescent="0.25">
      <c r="A324" s="54">
        <f>COUNTIF($C$3:C324,"Да")</f>
        <v>3</v>
      </c>
      <c r="B324" s="53">
        <f t="shared" ref="B324:B387" si="10">B323+1</f>
        <v>45722</v>
      </c>
      <c r="C324" s="53" t="str">
        <f>IF(ISERROR(VLOOKUP(B324,Оп26_BYN→USD!$C$3:$C$28,1,0)),"Нет","Да")</f>
        <v>Нет</v>
      </c>
      <c r="D324" s="54">
        <f t="shared" ref="D324:D387" si="11">IF(MOD(YEAR(B324),4)=0,366,365)</f>
        <v>365</v>
      </c>
      <c r="E324" s="55">
        <f>('Все выпуски'!$F$4*'Все выпуски'!$F$8)*((VLOOKUP(IF(C324="Нет",VLOOKUP(A324,Оп26_BYN→USD!$A$2:$C$28,3,0),VLOOKUP((A324-1),Оп26_BYN→USD!$A$2:$C$28,3,0)),$B$2:$G$2382,5,0)-VLOOKUP(B324,$B$2:$G$2382,5,0))/365+(VLOOKUP(IF(C324="Нет",VLOOKUP(A324,Оп26_BYN→USD!$A$2:$C$28,3,0),VLOOKUP((A324-1),Оп26_BYN→USD!$A$2:$C$28,3,0)),$B$2:$G$2382,6,0)-VLOOKUP(B324,$B$2:$G$2382,6,0))/366)</f>
        <v>1.6367042621532599</v>
      </c>
      <c r="F324" s="54">
        <f>COUNTIF(D325:$D$2382,365)</f>
        <v>1692</v>
      </c>
      <c r="G324" s="54">
        <f>COUNTIF(D325:$D$2382,366)</f>
        <v>366</v>
      </c>
      <c r="H324" s="50"/>
    </row>
    <row r="325" spans="1:8" x14ac:dyDescent="0.25">
      <c r="A325" s="54">
        <f>COUNTIF($C$3:C325,"Да")</f>
        <v>3</v>
      </c>
      <c r="B325" s="53">
        <f t="shared" si="10"/>
        <v>45723</v>
      </c>
      <c r="C325" s="53" t="str">
        <f>IF(ISERROR(VLOOKUP(B325,Оп26_BYN→USD!$C$3:$C$28,1,0)),"Нет","Да")</f>
        <v>Нет</v>
      </c>
      <c r="D325" s="54">
        <f t="shared" si="11"/>
        <v>365</v>
      </c>
      <c r="E325" s="55">
        <f>('Все выпуски'!$F$4*'Все выпуски'!$F$8)*((VLOOKUP(IF(C325="Нет",VLOOKUP(A325,Оп26_BYN→USD!$A$2:$C$28,3,0),VLOOKUP((A325-1),Оп26_BYN→USD!$A$2:$C$28,3,0)),$B$2:$G$2382,5,0)-VLOOKUP(B325,$B$2:$G$2382,5,0))/365+(VLOOKUP(IF(C325="Нет",VLOOKUP(A325,Оп26_BYN→USD!$A$2:$C$28,3,0),VLOOKUP((A325-1),Оп26_BYN→USD!$A$2:$C$28,3,0)),$B$2:$G$2382,6,0)-VLOOKUP(B325,$B$2:$G$2382,6,0))/366)</f>
        <v>1.6659311239774253</v>
      </c>
      <c r="F325" s="54">
        <f>COUNTIF(D326:$D$2382,365)</f>
        <v>1691</v>
      </c>
      <c r="G325" s="54">
        <f>COUNTIF(D326:$D$2382,366)</f>
        <v>366</v>
      </c>
      <c r="H325" s="50"/>
    </row>
    <row r="326" spans="1:8" x14ac:dyDescent="0.25">
      <c r="A326" s="54">
        <f>COUNTIF($C$3:C326,"Да")</f>
        <v>3</v>
      </c>
      <c r="B326" s="53">
        <f t="shared" si="10"/>
        <v>45724</v>
      </c>
      <c r="C326" s="53" t="str">
        <f>IF(ISERROR(VLOOKUP(B326,Оп26_BYN→USD!$C$3:$C$28,1,0)),"Нет","Да")</f>
        <v>Нет</v>
      </c>
      <c r="D326" s="54">
        <f t="shared" si="11"/>
        <v>365</v>
      </c>
      <c r="E326" s="55">
        <f>('Все выпуски'!$F$4*'Все выпуски'!$F$8)*((VLOOKUP(IF(C326="Нет",VLOOKUP(A326,Оп26_BYN→USD!$A$2:$C$28,3,0),VLOOKUP((A326-1),Оп26_BYN→USD!$A$2:$C$28,3,0)),$B$2:$G$2382,5,0)-VLOOKUP(B326,$B$2:$G$2382,5,0))/365+(VLOOKUP(IF(C326="Нет",VLOOKUP(A326,Оп26_BYN→USD!$A$2:$C$28,3,0),VLOOKUP((A326-1),Оп26_BYN→USD!$A$2:$C$28,3,0)),$B$2:$G$2382,6,0)-VLOOKUP(B326,$B$2:$G$2382,6,0))/366)</f>
        <v>1.6951579858015906</v>
      </c>
      <c r="F326" s="54">
        <f>COUNTIF(D327:$D$2382,365)</f>
        <v>1690</v>
      </c>
      <c r="G326" s="54">
        <f>COUNTIF(D327:$D$2382,366)</f>
        <v>366</v>
      </c>
      <c r="H326" s="50"/>
    </row>
    <row r="327" spans="1:8" x14ac:dyDescent="0.25">
      <c r="A327" s="54">
        <f>COUNTIF($C$3:C327,"Да")</f>
        <v>3</v>
      </c>
      <c r="B327" s="53">
        <f t="shared" si="10"/>
        <v>45725</v>
      </c>
      <c r="C327" s="53" t="str">
        <f>IF(ISERROR(VLOOKUP(B327,Оп26_BYN→USD!$C$3:$C$28,1,0)),"Нет","Да")</f>
        <v>Нет</v>
      </c>
      <c r="D327" s="54">
        <f t="shared" si="11"/>
        <v>365</v>
      </c>
      <c r="E327" s="55">
        <f>('Все выпуски'!$F$4*'Все выпуски'!$F$8)*((VLOOKUP(IF(C327="Нет",VLOOKUP(A327,Оп26_BYN→USD!$A$2:$C$28,3,0),VLOOKUP((A327-1),Оп26_BYN→USD!$A$2:$C$28,3,0)),$B$2:$G$2382,5,0)-VLOOKUP(B327,$B$2:$G$2382,5,0))/365+(VLOOKUP(IF(C327="Нет",VLOOKUP(A327,Оп26_BYN→USD!$A$2:$C$28,3,0),VLOOKUP((A327-1),Оп26_BYN→USD!$A$2:$C$28,3,0)),$B$2:$G$2382,6,0)-VLOOKUP(B327,$B$2:$G$2382,6,0))/366)</f>
        <v>1.7243848476257559</v>
      </c>
      <c r="F327" s="54">
        <f>COUNTIF(D328:$D$2382,365)</f>
        <v>1689</v>
      </c>
      <c r="G327" s="54">
        <f>COUNTIF(D328:$D$2382,366)</f>
        <v>366</v>
      </c>
      <c r="H327" s="50"/>
    </row>
    <row r="328" spans="1:8" x14ac:dyDescent="0.25">
      <c r="A328" s="54">
        <f>COUNTIF($C$3:C328,"Да")</f>
        <v>3</v>
      </c>
      <c r="B328" s="53">
        <f t="shared" si="10"/>
        <v>45726</v>
      </c>
      <c r="C328" s="53" t="str">
        <f>IF(ISERROR(VLOOKUP(B328,Оп26_BYN→USD!$C$3:$C$28,1,0)),"Нет","Да")</f>
        <v>Нет</v>
      </c>
      <c r="D328" s="54">
        <f t="shared" si="11"/>
        <v>365</v>
      </c>
      <c r="E328" s="55">
        <f>('Все выпуски'!$F$4*'Все выпуски'!$F$8)*((VLOOKUP(IF(C328="Нет",VLOOKUP(A328,Оп26_BYN→USD!$A$2:$C$28,3,0),VLOOKUP((A328-1),Оп26_BYN→USD!$A$2:$C$28,3,0)),$B$2:$G$2382,5,0)-VLOOKUP(B328,$B$2:$G$2382,5,0))/365+(VLOOKUP(IF(C328="Нет",VLOOKUP(A328,Оп26_BYN→USD!$A$2:$C$28,3,0),VLOOKUP((A328-1),Оп26_BYN→USD!$A$2:$C$28,3,0)),$B$2:$G$2382,6,0)-VLOOKUP(B328,$B$2:$G$2382,6,0))/366)</f>
        <v>1.7536117094499213</v>
      </c>
      <c r="F328" s="54">
        <f>COUNTIF(D329:$D$2382,365)</f>
        <v>1688</v>
      </c>
      <c r="G328" s="54">
        <f>COUNTIF(D329:$D$2382,366)</f>
        <v>366</v>
      </c>
      <c r="H328" s="50"/>
    </row>
    <row r="329" spans="1:8" x14ac:dyDescent="0.25">
      <c r="A329" s="54">
        <f>COUNTIF($C$3:C329,"Да")</f>
        <v>3</v>
      </c>
      <c r="B329" s="53">
        <f t="shared" si="10"/>
        <v>45727</v>
      </c>
      <c r="C329" s="53" t="str">
        <f>IF(ISERROR(VLOOKUP(B329,Оп26_BYN→USD!$C$3:$C$28,1,0)),"Нет","Да")</f>
        <v>Нет</v>
      </c>
      <c r="D329" s="54">
        <f t="shared" si="11"/>
        <v>365</v>
      </c>
      <c r="E329" s="55">
        <f>('Все выпуски'!$F$4*'Все выпуски'!$F$8)*((VLOOKUP(IF(C329="Нет",VLOOKUP(A329,Оп26_BYN→USD!$A$2:$C$28,3,0),VLOOKUP((A329-1),Оп26_BYN→USD!$A$2:$C$28,3,0)),$B$2:$G$2382,5,0)-VLOOKUP(B329,$B$2:$G$2382,5,0))/365+(VLOOKUP(IF(C329="Нет",VLOOKUP(A329,Оп26_BYN→USD!$A$2:$C$28,3,0),VLOOKUP((A329-1),Оп26_BYN→USD!$A$2:$C$28,3,0)),$B$2:$G$2382,6,0)-VLOOKUP(B329,$B$2:$G$2382,6,0))/366)</f>
        <v>1.7828385712740866</v>
      </c>
      <c r="F329" s="54">
        <f>COUNTIF(D330:$D$2382,365)</f>
        <v>1687</v>
      </c>
      <c r="G329" s="54">
        <f>COUNTIF(D330:$D$2382,366)</f>
        <v>366</v>
      </c>
      <c r="H329" s="50"/>
    </row>
    <row r="330" spans="1:8" x14ac:dyDescent="0.25">
      <c r="A330" s="54">
        <f>COUNTIF($C$3:C330,"Да")</f>
        <v>3</v>
      </c>
      <c r="B330" s="53">
        <f t="shared" si="10"/>
        <v>45728</v>
      </c>
      <c r="C330" s="53" t="str">
        <f>IF(ISERROR(VLOOKUP(B330,Оп26_BYN→USD!$C$3:$C$28,1,0)),"Нет","Да")</f>
        <v>Нет</v>
      </c>
      <c r="D330" s="54">
        <f t="shared" si="11"/>
        <v>365</v>
      </c>
      <c r="E330" s="55">
        <f>('Все выпуски'!$F$4*'Все выпуски'!$F$8)*((VLOOKUP(IF(C330="Нет",VLOOKUP(A330,Оп26_BYN→USD!$A$2:$C$28,3,0),VLOOKUP((A330-1),Оп26_BYN→USD!$A$2:$C$28,3,0)),$B$2:$G$2382,5,0)-VLOOKUP(B330,$B$2:$G$2382,5,0))/365+(VLOOKUP(IF(C330="Нет",VLOOKUP(A330,Оп26_BYN→USD!$A$2:$C$28,3,0),VLOOKUP((A330-1),Оп26_BYN→USD!$A$2:$C$28,3,0)),$B$2:$G$2382,6,0)-VLOOKUP(B330,$B$2:$G$2382,6,0))/366)</f>
        <v>1.812065433098252</v>
      </c>
      <c r="F330" s="54">
        <f>COUNTIF(D331:$D$2382,365)</f>
        <v>1686</v>
      </c>
      <c r="G330" s="54">
        <f>COUNTIF(D331:$D$2382,366)</f>
        <v>366</v>
      </c>
      <c r="H330" s="50"/>
    </row>
    <row r="331" spans="1:8" x14ac:dyDescent="0.25">
      <c r="A331" s="54">
        <f>COUNTIF($C$3:C331,"Да")</f>
        <v>3</v>
      </c>
      <c r="B331" s="53">
        <f t="shared" si="10"/>
        <v>45729</v>
      </c>
      <c r="C331" s="53" t="str">
        <f>IF(ISERROR(VLOOKUP(B331,Оп26_BYN→USD!$C$3:$C$28,1,0)),"Нет","Да")</f>
        <v>Нет</v>
      </c>
      <c r="D331" s="54">
        <f t="shared" si="11"/>
        <v>365</v>
      </c>
      <c r="E331" s="55">
        <f>('Все выпуски'!$F$4*'Все выпуски'!$F$8)*((VLOOKUP(IF(C331="Нет",VLOOKUP(A331,Оп26_BYN→USD!$A$2:$C$28,3,0),VLOOKUP((A331-1),Оп26_BYN→USD!$A$2:$C$28,3,0)),$B$2:$G$2382,5,0)-VLOOKUP(B331,$B$2:$G$2382,5,0))/365+(VLOOKUP(IF(C331="Нет",VLOOKUP(A331,Оп26_BYN→USD!$A$2:$C$28,3,0),VLOOKUP((A331-1),Оп26_BYN→USD!$A$2:$C$28,3,0)),$B$2:$G$2382,6,0)-VLOOKUP(B331,$B$2:$G$2382,6,0))/366)</f>
        <v>1.8412922949224175</v>
      </c>
      <c r="F331" s="54">
        <f>COUNTIF(D332:$D$2382,365)</f>
        <v>1685</v>
      </c>
      <c r="G331" s="54">
        <f>COUNTIF(D332:$D$2382,366)</f>
        <v>366</v>
      </c>
      <c r="H331" s="50"/>
    </row>
    <row r="332" spans="1:8" x14ac:dyDescent="0.25">
      <c r="A332" s="54">
        <f>COUNTIF($C$3:C332,"Да")</f>
        <v>3</v>
      </c>
      <c r="B332" s="53">
        <f t="shared" si="10"/>
        <v>45730</v>
      </c>
      <c r="C332" s="53" t="str">
        <f>IF(ISERROR(VLOOKUP(B332,Оп26_BYN→USD!$C$3:$C$28,1,0)),"Нет","Да")</f>
        <v>Нет</v>
      </c>
      <c r="D332" s="54">
        <f t="shared" si="11"/>
        <v>365</v>
      </c>
      <c r="E332" s="55">
        <f>('Все выпуски'!$F$4*'Все выпуски'!$F$8)*((VLOOKUP(IF(C332="Нет",VLOOKUP(A332,Оп26_BYN→USD!$A$2:$C$28,3,0),VLOOKUP((A332-1),Оп26_BYN→USD!$A$2:$C$28,3,0)),$B$2:$G$2382,5,0)-VLOOKUP(B332,$B$2:$G$2382,5,0))/365+(VLOOKUP(IF(C332="Нет",VLOOKUP(A332,Оп26_BYN→USD!$A$2:$C$28,3,0),VLOOKUP((A332-1),Оп26_BYN→USD!$A$2:$C$28,3,0)),$B$2:$G$2382,6,0)-VLOOKUP(B332,$B$2:$G$2382,6,0))/366)</f>
        <v>1.8705191567465826</v>
      </c>
      <c r="F332" s="54">
        <f>COUNTIF(D333:$D$2382,365)</f>
        <v>1684</v>
      </c>
      <c r="G332" s="54">
        <f>COUNTIF(D333:$D$2382,366)</f>
        <v>366</v>
      </c>
      <c r="H332" s="50"/>
    </row>
    <row r="333" spans="1:8" x14ac:dyDescent="0.25">
      <c r="A333" s="54">
        <f>COUNTIF($C$3:C333,"Да")</f>
        <v>3</v>
      </c>
      <c r="B333" s="53">
        <f t="shared" si="10"/>
        <v>45731</v>
      </c>
      <c r="C333" s="53" t="str">
        <f>IF(ISERROR(VLOOKUP(B333,Оп26_BYN→USD!$C$3:$C$28,1,0)),"Нет","Да")</f>
        <v>Нет</v>
      </c>
      <c r="D333" s="54">
        <f t="shared" si="11"/>
        <v>365</v>
      </c>
      <c r="E333" s="55">
        <f>('Все выпуски'!$F$4*'Все выпуски'!$F$8)*((VLOOKUP(IF(C333="Нет",VLOOKUP(A333,Оп26_BYN→USD!$A$2:$C$28,3,0),VLOOKUP((A333-1),Оп26_BYN→USD!$A$2:$C$28,3,0)),$B$2:$G$2382,5,0)-VLOOKUP(B333,$B$2:$G$2382,5,0))/365+(VLOOKUP(IF(C333="Нет",VLOOKUP(A333,Оп26_BYN→USD!$A$2:$C$28,3,0),VLOOKUP((A333-1),Оп26_BYN→USD!$A$2:$C$28,3,0)),$B$2:$G$2382,6,0)-VLOOKUP(B333,$B$2:$G$2382,6,0))/366)</f>
        <v>1.899746018570748</v>
      </c>
      <c r="F333" s="54">
        <f>COUNTIF(D334:$D$2382,365)</f>
        <v>1683</v>
      </c>
      <c r="G333" s="54">
        <f>COUNTIF(D334:$D$2382,366)</f>
        <v>366</v>
      </c>
      <c r="H333" s="50"/>
    </row>
    <row r="334" spans="1:8" x14ac:dyDescent="0.25">
      <c r="A334" s="54">
        <f>COUNTIF($C$3:C334,"Да")</f>
        <v>3</v>
      </c>
      <c r="B334" s="53">
        <f t="shared" si="10"/>
        <v>45732</v>
      </c>
      <c r="C334" s="53" t="str">
        <f>IF(ISERROR(VLOOKUP(B334,Оп26_BYN→USD!$C$3:$C$28,1,0)),"Нет","Да")</f>
        <v>Нет</v>
      </c>
      <c r="D334" s="54">
        <f t="shared" si="11"/>
        <v>365</v>
      </c>
      <c r="E334" s="55">
        <f>('Все выпуски'!$F$4*'Все выпуски'!$F$8)*((VLOOKUP(IF(C334="Нет",VLOOKUP(A334,Оп26_BYN→USD!$A$2:$C$28,3,0),VLOOKUP((A334-1),Оп26_BYN→USD!$A$2:$C$28,3,0)),$B$2:$G$2382,5,0)-VLOOKUP(B334,$B$2:$G$2382,5,0))/365+(VLOOKUP(IF(C334="Нет",VLOOKUP(A334,Оп26_BYN→USD!$A$2:$C$28,3,0),VLOOKUP((A334-1),Оп26_BYN→USD!$A$2:$C$28,3,0)),$B$2:$G$2382,6,0)-VLOOKUP(B334,$B$2:$G$2382,6,0))/366)</f>
        <v>1.9289728803949135</v>
      </c>
      <c r="F334" s="54">
        <f>COUNTIF(D335:$D$2382,365)</f>
        <v>1682</v>
      </c>
      <c r="G334" s="54">
        <f>COUNTIF(D335:$D$2382,366)</f>
        <v>366</v>
      </c>
      <c r="H334" s="50"/>
    </row>
    <row r="335" spans="1:8" x14ac:dyDescent="0.25">
      <c r="A335" s="54">
        <f>COUNTIF($C$3:C335,"Да")</f>
        <v>3</v>
      </c>
      <c r="B335" s="53">
        <f t="shared" si="10"/>
        <v>45733</v>
      </c>
      <c r="C335" s="53" t="str">
        <f>IF(ISERROR(VLOOKUP(B335,Оп26_BYN→USD!$C$3:$C$28,1,0)),"Нет","Да")</f>
        <v>Нет</v>
      </c>
      <c r="D335" s="54">
        <f t="shared" si="11"/>
        <v>365</v>
      </c>
      <c r="E335" s="55">
        <f>('Все выпуски'!$F$4*'Все выпуски'!$F$8)*((VLOOKUP(IF(C335="Нет",VLOOKUP(A335,Оп26_BYN→USD!$A$2:$C$28,3,0),VLOOKUP((A335-1),Оп26_BYN→USD!$A$2:$C$28,3,0)),$B$2:$G$2382,5,0)-VLOOKUP(B335,$B$2:$G$2382,5,0))/365+(VLOOKUP(IF(C335="Нет",VLOOKUP(A335,Оп26_BYN→USD!$A$2:$C$28,3,0),VLOOKUP((A335-1),Оп26_BYN→USD!$A$2:$C$28,3,0)),$B$2:$G$2382,6,0)-VLOOKUP(B335,$B$2:$G$2382,6,0))/366)</f>
        <v>1.9581997422190787</v>
      </c>
      <c r="F335" s="54">
        <f>COUNTIF(D336:$D$2382,365)</f>
        <v>1681</v>
      </c>
      <c r="G335" s="54">
        <f>COUNTIF(D336:$D$2382,366)</f>
        <v>366</v>
      </c>
      <c r="H335" s="50"/>
    </row>
    <row r="336" spans="1:8" x14ac:dyDescent="0.25">
      <c r="A336" s="54">
        <f>COUNTIF($C$3:C336,"Да")</f>
        <v>3</v>
      </c>
      <c r="B336" s="53">
        <f t="shared" si="10"/>
        <v>45734</v>
      </c>
      <c r="C336" s="53" t="str">
        <f>IF(ISERROR(VLOOKUP(B336,Оп26_BYN→USD!$C$3:$C$28,1,0)),"Нет","Да")</f>
        <v>Нет</v>
      </c>
      <c r="D336" s="54">
        <f t="shared" si="11"/>
        <v>365</v>
      </c>
      <c r="E336" s="55">
        <f>('Все выпуски'!$F$4*'Все выпуски'!$F$8)*((VLOOKUP(IF(C336="Нет",VLOOKUP(A336,Оп26_BYN→USD!$A$2:$C$28,3,0),VLOOKUP((A336-1),Оп26_BYN→USD!$A$2:$C$28,3,0)),$B$2:$G$2382,5,0)-VLOOKUP(B336,$B$2:$G$2382,5,0))/365+(VLOOKUP(IF(C336="Нет",VLOOKUP(A336,Оп26_BYN→USD!$A$2:$C$28,3,0),VLOOKUP((A336-1),Оп26_BYN→USD!$A$2:$C$28,3,0)),$B$2:$G$2382,6,0)-VLOOKUP(B336,$B$2:$G$2382,6,0))/366)</f>
        <v>1.9874266040432442</v>
      </c>
      <c r="F336" s="54">
        <f>COUNTIF(D337:$D$2382,365)</f>
        <v>1680</v>
      </c>
      <c r="G336" s="54">
        <f>COUNTIF(D337:$D$2382,366)</f>
        <v>366</v>
      </c>
      <c r="H336" s="50"/>
    </row>
    <row r="337" spans="1:8" x14ac:dyDescent="0.25">
      <c r="A337" s="54">
        <f>COUNTIF($C$3:C337,"Да")</f>
        <v>3</v>
      </c>
      <c r="B337" s="53">
        <f t="shared" si="10"/>
        <v>45735</v>
      </c>
      <c r="C337" s="53" t="str">
        <f>IF(ISERROR(VLOOKUP(B337,Оп26_BYN→USD!$C$3:$C$28,1,0)),"Нет","Да")</f>
        <v>Нет</v>
      </c>
      <c r="D337" s="54">
        <f t="shared" si="11"/>
        <v>365</v>
      </c>
      <c r="E337" s="55">
        <f>('Все выпуски'!$F$4*'Все выпуски'!$F$8)*((VLOOKUP(IF(C337="Нет",VLOOKUP(A337,Оп26_BYN→USD!$A$2:$C$28,3,0),VLOOKUP((A337-1),Оп26_BYN→USD!$A$2:$C$28,3,0)),$B$2:$G$2382,5,0)-VLOOKUP(B337,$B$2:$G$2382,5,0))/365+(VLOOKUP(IF(C337="Нет",VLOOKUP(A337,Оп26_BYN→USD!$A$2:$C$28,3,0),VLOOKUP((A337-1),Оп26_BYN→USD!$A$2:$C$28,3,0)),$B$2:$G$2382,6,0)-VLOOKUP(B337,$B$2:$G$2382,6,0))/366)</f>
        <v>2.0166534658674093</v>
      </c>
      <c r="F337" s="54">
        <f>COUNTIF(D338:$D$2382,365)</f>
        <v>1679</v>
      </c>
      <c r="G337" s="54">
        <f>COUNTIF(D338:$D$2382,366)</f>
        <v>366</v>
      </c>
      <c r="H337" s="50"/>
    </row>
    <row r="338" spans="1:8" x14ac:dyDescent="0.25">
      <c r="A338" s="54">
        <f>COUNTIF($C$3:C338,"Да")</f>
        <v>3</v>
      </c>
      <c r="B338" s="53">
        <f t="shared" si="10"/>
        <v>45736</v>
      </c>
      <c r="C338" s="53" t="str">
        <f>IF(ISERROR(VLOOKUP(B338,Оп26_BYN→USD!$C$3:$C$28,1,0)),"Нет","Да")</f>
        <v>Нет</v>
      </c>
      <c r="D338" s="54">
        <f t="shared" si="11"/>
        <v>365</v>
      </c>
      <c r="E338" s="55">
        <f>('Все выпуски'!$F$4*'Все выпуски'!$F$8)*((VLOOKUP(IF(C338="Нет",VLOOKUP(A338,Оп26_BYN→USD!$A$2:$C$28,3,0),VLOOKUP((A338-1),Оп26_BYN→USD!$A$2:$C$28,3,0)),$B$2:$G$2382,5,0)-VLOOKUP(B338,$B$2:$G$2382,5,0))/365+(VLOOKUP(IF(C338="Нет",VLOOKUP(A338,Оп26_BYN→USD!$A$2:$C$28,3,0),VLOOKUP((A338-1),Оп26_BYN→USD!$A$2:$C$28,3,0)),$B$2:$G$2382,6,0)-VLOOKUP(B338,$B$2:$G$2382,6,0))/366)</f>
        <v>2.0458803276915747</v>
      </c>
      <c r="F338" s="54">
        <f>COUNTIF(D339:$D$2382,365)</f>
        <v>1678</v>
      </c>
      <c r="G338" s="54">
        <f>COUNTIF(D339:$D$2382,366)</f>
        <v>366</v>
      </c>
      <c r="H338" s="50"/>
    </row>
    <row r="339" spans="1:8" x14ac:dyDescent="0.25">
      <c r="A339" s="54">
        <f>COUNTIF($C$3:C339,"Да")</f>
        <v>3</v>
      </c>
      <c r="B339" s="53">
        <f t="shared" si="10"/>
        <v>45737</v>
      </c>
      <c r="C339" s="53" t="str">
        <f>IF(ISERROR(VLOOKUP(B339,Оп26_BYN→USD!$C$3:$C$28,1,0)),"Нет","Да")</f>
        <v>Нет</v>
      </c>
      <c r="D339" s="54">
        <f t="shared" si="11"/>
        <v>365</v>
      </c>
      <c r="E339" s="55">
        <f>('Все выпуски'!$F$4*'Все выпуски'!$F$8)*((VLOOKUP(IF(C339="Нет",VLOOKUP(A339,Оп26_BYN→USD!$A$2:$C$28,3,0),VLOOKUP((A339-1),Оп26_BYN→USD!$A$2:$C$28,3,0)),$B$2:$G$2382,5,0)-VLOOKUP(B339,$B$2:$G$2382,5,0))/365+(VLOOKUP(IF(C339="Нет",VLOOKUP(A339,Оп26_BYN→USD!$A$2:$C$28,3,0),VLOOKUP((A339-1),Оп26_BYN→USD!$A$2:$C$28,3,0)),$B$2:$G$2382,6,0)-VLOOKUP(B339,$B$2:$G$2382,6,0))/366)</f>
        <v>2.07510718951574</v>
      </c>
      <c r="F339" s="54">
        <f>COUNTIF(D340:$D$2382,365)</f>
        <v>1677</v>
      </c>
      <c r="G339" s="54">
        <f>COUNTIF(D340:$D$2382,366)</f>
        <v>366</v>
      </c>
      <c r="H339" s="50"/>
    </row>
    <row r="340" spans="1:8" x14ac:dyDescent="0.25">
      <c r="A340" s="54">
        <f>COUNTIF($C$3:C340,"Да")</f>
        <v>3</v>
      </c>
      <c r="B340" s="53">
        <f t="shared" si="10"/>
        <v>45738</v>
      </c>
      <c r="C340" s="53" t="str">
        <f>IF(ISERROR(VLOOKUP(B340,Оп26_BYN→USD!$C$3:$C$28,1,0)),"Нет","Да")</f>
        <v>Нет</v>
      </c>
      <c r="D340" s="54">
        <f t="shared" si="11"/>
        <v>365</v>
      </c>
      <c r="E340" s="55">
        <f>('Все выпуски'!$F$4*'Все выпуски'!$F$8)*((VLOOKUP(IF(C340="Нет",VLOOKUP(A340,Оп26_BYN→USD!$A$2:$C$28,3,0),VLOOKUP((A340-1),Оп26_BYN→USD!$A$2:$C$28,3,0)),$B$2:$G$2382,5,0)-VLOOKUP(B340,$B$2:$G$2382,5,0))/365+(VLOOKUP(IF(C340="Нет",VLOOKUP(A340,Оп26_BYN→USD!$A$2:$C$28,3,0),VLOOKUP((A340-1),Оп26_BYN→USD!$A$2:$C$28,3,0)),$B$2:$G$2382,6,0)-VLOOKUP(B340,$B$2:$G$2382,6,0))/366)</f>
        <v>2.1043340513399054</v>
      </c>
      <c r="F340" s="54">
        <f>COUNTIF(D341:$D$2382,365)</f>
        <v>1676</v>
      </c>
      <c r="G340" s="54">
        <f>COUNTIF(D341:$D$2382,366)</f>
        <v>366</v>
      </c>
      <c r="H340" s="50"/>
    </row>
    <row r="341" spans="1:8" x14ac:dyDescent="0.25">
      <c r="A341" s="54">
        <f>COUNTIF($C$3:C341,"Да")</f>
        <v>3</v>
      </c>
      <c r="B341" s="53">
        <f t="shared" si="10"/>
        <v>45739</v>
      </c>
      <c r="C341" s="53" t="str">
        <f>IF(ISERROR(VLOOKUP(B341,Оп26_BYN→USD!$C$3:$C$28,1,0)),"Нет","Да")</f>
        <v>Нет</v>
      </c>
      <c r="D341" s="54">
        <f t="shared" si="11"/>
        <v>365</v>
      </c>
      <c r="E341" s="55">
        <f>('Все выпуски'!$F$4*'Все выпуски'!$F$8)*((VLOOKUP(IF(C341="Нет",VLOOKUP(A341,Оп26_BYN→USD!$A$2:$C$28,3,0),VLOOKUP((A341-1),Оп26_BYN→USD!$A$2:$C$28,3,0)),$B$2:$G$2382,5,0)-VLOOKUP(B341,$B$2:$G$2382,5,0))/365+(VLOOKUP(IF(C341="Нет",VLOOKUP(A341,Оп26_BYN→USD!$A$2:$C$28,3,0),VLOOKUP((A341-1),Оп26_BYN→USD!$A$2:$C$28,3,0)),$B$2:$G$2382,6,0)-VLOOKUP(B341,$B$2:$G$2382,6,0))/366)</f>
        <v>2.1335609131640711</v>
      </c>
      <c r="F341" s="54">
        <f>COUNTIF(D342:$D$2382,365)</f>
        <v>1675</v>
      </c>
      <c r="G341" s="54">
        <f>COUNTIF(D342:$D$2382,366)</f>
        <v>366</v>
      </c>
      <c r="H341" s="50"/>
    </row>
    <row r="342" spans="1:8" x14ac:dyDescent="0.25">
      <c r="A342" s="54">
        <f>COUNTIF($C$3:C342,"Да")</f>
        <v>3</v>
      </c>
      <c r="B342" s="53">
        <f t="shared" si="10"/>
        <v>45740</v>
      </c>
      <c r="C342" s="53" t="str">
        <f>IF(ISERROR(VLOOKUP(B342,Оп26_BYN→USD!$C$3:$C$28,1,0)),"Нет","Да")</f>
        <v>Нет</v>
      </c>
      <c r="D342" s="54">
        <f t="shared" si="11"/>
        <v>365</v>
      </c>
      <c r="E342" s="55">
        <f>('Все выпуски'!$F$4*'Все выпуски'!$F$8)*((VLOOKUP(IF(C342="Нет",VLOOKUP(A342,Оп26_BYN→USD!$A$2:$C$28,3,0),VLOOKUP((A342-1),Оп26_BYN→USD!$A$2:$C$28,3,0)),$B$2:$G$2382,5,0)-VLOOKUP(B342,$B$2:$G$2382,5,0))/365+(VLOOKUP(IF(C342="Нет",VLOOKUP(A342,Оп26_BYN→USD!$A$2:$C$28,3,0),VLOOKUP((A342-1),Оп26_BYN→USD!$A$2:$C$28,3,0)),$B$2:$G$2382,6,0)-VLOOKUP(B342,$B$2:$G$2382,6,0))/366)</f>
        <v>2.162787774988236</v>
      </c>
      <c r="F342" s="54">
        <f>COUNTIF(D343:$D$2382,365)</f>
        <v>1674</v>
      </c>
      <c r="G342" s="54">
        <f>COUNTIF(D343:$D$2382,366)</f>
        <v>366</v>
      </c>
      <c r="H342" s="50"/>
    </row>
    <row r="343" spans="1:8" x14ac:dyDescent="0.25">
      <c r="A343" s="54">
        <f>COUNTIF($C$3:C343,"Да")</f>
        <v>3</v>
      </c>
      <c r="B343" s="53">
        <f t="shared" si="10"/>
        <v>45741</v>
      </c>
      <c r="C343" s="53" t="str">
        <f>IF(ISERROR(VLOOKUP(B343,Оп26_BYN→USD!$C$3:$C$28,1,0)),"Нет","Да")</f>
        <v>Нет</v>
      </c>
      <c r="D343" s="54">
        <f t="shared" si="11"/>
        <v>365</v>
      </c>
      <c r="E343" s="55">
        <f>('Все выпуски'!$F$4*'Все выпуски'!$F$8)*((VLOOKUP(IF(C343="Нет",VLOOKUP(A343,Оп26_BYN→USD!$A$2:$C$28,3,0),VLOOKUP((A343-1),Оп26_BYN→USD!$A$2:$C$28,3,0)),$B$2:$G$2382,5,0)-VLOOKUP(B343,$B$2:$G$2382,5,0))/365+(VLOOKUP(IF(C343="Нет",VLOOKUP(A343,Оп26_BYN→USD!$A$2:$C$28,3,0),VLOOKUP((A343-1),Оп26_BYN→USD!$A$2:$C$28,3,0)),$B$2:$G$2382,6,0)-VLOOKUP(B343,$B$2:$G$2382,6,0))/366)</f>
        <v>2.1920146368124014</v>
      </c>
      <c r="F343" s="54">
        <f>COUNTIF(D344:$D$2382,365)</f>
        <v>1673</v>
      </c>
      <c r="G343" s="54">
        <f>COUNTIF(D344:$D$2382,366)</f>
        <v>366</v>
      </c>
      <c r="H343" s="50"/>
    </row>
    <row r="344" spans="1:8" x14ac:dyDescent="0.25">
      <c r="A344" s="54">
        <f>COUNTIF($C$3:C344,"Да")</f>
        <v>3</v>
      </c>
      <c r="B344" s="53">
        <f t="shared" si="10"/>
        <v>45742</v>
      </c>
      <c r="C344" s="53" t="str">
        <f>IF(ISERROR(VLOOKUP(B344,Оп26_BYN→USD!$C$3:$C$28,1,0)),"Нет","Да")</f>
        <v>Нет</v>
      </c>
      <c r="D344" s="54">
        <f t="shared" si="11"/>
        <v>365</v>
      </c>
      <c r="E344" s="55">
        <f>('Все выпуски'!$F$4*'Все выпуски'!$F$8)*((VLOOKUP(IF(C344="Нет",VLOOKUP(A344,Оп26_BYN→USD!$A$2:$C$28,3,0),VLOOKUP((A344-1),Оп26_BYN→USD!$A$2:$C$28,3,0)),$B$2:$G$2382,5,0)-VLOOKUP(B344,$B$2:$G$2382,5,0))/365+(VLOOKUP(IF(C344="Нет",VLOOKUP(A344,Оп26_BYN→USD!$A$2:$C$28,3,0),VLOOKUP((A344-1),Оп26_BYN→USD!$A$2:$C$28,3,0)),$B$2:$G$2382,6,0)-VLOOKUP(B344,$B$2:$G$2382,6,0))/366)</f>
        <v>2.2212414986365672</v>
      </c>
      <c r="F344" s="54">
        <f>COUNTIF(D345:$D$2382,365)</f>
        <v>1672</v>
      </c>
      <c r="G344" s="54">
        <f>COUNTIF(D345:$D$2382,366)</f>
        <v>366</v>
      </c>
      <c r="H344" s="50"/>
    </row>
    <row r="345" spans="1:8" x14ac:dyDescent="0.25">
      <c r="A345" s="54">
        <f>COUNTIF($C$3:C345,"Да")</f>
        <v>3</v>
      </c>
      <c r="B345" s="53">
        <f t="shared" si="10"/>
        <v>45743</v>
      </c>
      <c r="C345" s="53" t="str">
        <f>IF(ISERROR(VLOOKUP(B345,Оп26_BYN→USD!$C$3:$C$28,1,0)),"Нет","Да")</f>
        <v>Нет</v>
      </c>
      <c r="D345" s="54">
        <f t="shared" si="11"/>
        <v>365</v>
      </c>
      <c r="E345" s="55">
        <f>('Все выпуски'!$F$4*'Все выпуски'!$F$8)*((VLOOKUP(IF(C345="Нет",VLOOKUP(A345,Оп26_BYN→USD!$A$2:$C$28,3,0),VLOOKUP((A345-1),Оп26_BYN→USD!$A$2:$C$28,3,0)),$B$2:$G$2382,5,0)-VLOOKUP(B345,$B$2:$G$2382,5,0))/365+(VLOOKUP(IF(C345="Нет",VLOOKUP(A345,Оп26_BYN→USD!$A$2:$C$28,3,0),VLOOKUP((A345-1),Оп26_BYN→USD!$A$2:$C$28,3,0)),$B$2:$G$2382,6,0)-VLOOKUP(B345,$B$2:$G$2382,6,0))/366)</f>
        <v>2.2504683604607321</v>
      </c>
      <c r="F345" s="54">
        <f>COUNTIF(D346:$D$2382,365)</f>
        <v>1671</v>
      </c>
      <c r="G345" s="54">
        <f>COUNTIF(D346:$D$2382,366)</f>
        <v>366</v>
      </c>
      <c r="H345" s="50"/>
    </row>
    <row r="346" spans="1:8" x14ac:dyDescent="0.25">
      <c r="A346" s="54">
        <f>COUNTIF($C$3:C346,"Да")</f>
        <v>3</v>
      </c>
      <c r="B346" s="53">
        <f t="shared" si="10"/>
        <v>45744</v>
      </c>
      <c r="C346" s="53" t="str">
        <f>IF(ISERROR(VLOOKUP(B346,Оп26_BYN→USD!$C$3:$C$28,1,0)),"Нет","Да")</f>
        <v>Нет</v>
      </c>
      <c r="D346" s="54">
        <f t="shared" si="11"/>
        <v>365</v>
      </c>
      <c r="E346" s="55">
        <f>('Все выпуски'!$F$4*'Все выпуски'!$F$8)*((VLOOKUP(IF(C346="Нет",VLOOKUP(A346,Оп26_BYN→USD!$A$2:$C$28,3,0),VLOOKUP((A346-1),Оп26_BYN→USD!$A$2:$C$28,3,0)),$B$2:$G$2382,5,0)-VLOOKUP(B346,$B$2:$G$2382,5,0))/365+(VLOOKUP(IF(C346="Нет",VLOOKUP(A346,Оп26_BYN→USD!$A$2:$C$28,3,0),VLOOKUP((A346-1),Оп26_BYN→USD!$A$2:$C$28,3,0)),$B$2:$G$2382,6,0)-VLOOKUP(B346,$B$2:$G$2382,6,0))/366)</f>
        <v>2.2796952222848978</v>
      </c>
      <c r="F346" s="54">
        <f>COUNTIF(D347:$D$2382,365)</f>
        <v>1670</v>
      </c>
      <c r="G346" s="54">
        <f>COUNTIF(D347:$D$2382,366)</f>
        <v>366</v>
      </c>
      <c r="H346" s="50"/>
    </row>
    <row r="347" spans="1:8" x14ac:dyDescent="0.25">
      <c r="A347" s="54">
        <f>COUNTIF($C$3:C347,"Да")</f>
        <v>3</v>
      </c>
      <c r="B347" s="53">
        <f t="shared" si="10"/>
        <v>45745</v>
      </c>
      <c r="C347" s="53" t="str">
        <f>IF(ISERROR(VLOOKUP(B347,Оп26_BYN→USD!$C$3:$C$28,1,0)),"Нет","Да")</f>
        <v>Нет</v>
      </c>
      <c r="D347" s="54">
        <f t="shared" si="11"/>
        <v>365</v>
      </c>
      <c r="E347" s="55">
        <f>('Все выпуски'!$F$4*'Все выпуски'!$F$8)*((VLOOKUP(IF(C347="Нет",VLOOKUP(A347,Оп26_BYN→USD!$A$2:$C$28,3,0),VLOOKUP((A347-1),Оп26_BYN→USD!$A$2:$C$28,3,0)),$B$2:$G$2382,5,0)-VLOOKUP(B347,$B$2:$G$2382,5,0))/365+(VLOOKUP(IF(C347="Нет",VLOOKUP(A347,Оп26_BYN→USD!$A$2:$C$28,3,0),VLOOKUP((A347-1),Оп26_BYN→USD!$A$2:$C$28,3,0)),$B$2:$G$2382,6,0)-VLOOKUP(B347,$B$2:$G$2382,6,0))/366)</f>
        <v>2.3089220841090632</v>
      </c>
      <c r="F347" s="54">
        <f>COUNTIF(D348:$D$2382,365)</f>
        <v>1669</v>
      </c>
      <c r="G347" s="54">
        <f>COUNTIF(D348:$D$2382,366)</f>
        <v>366</v>
      </c>
      <c r="H347" s="50"/>
    </row>
    <row r="348" spans="1:8" x14ac:dyDescent="0.25">
      <c r="A348" s="54">
        <f>COUNTIF($C$3:C348,"Да")</f>
        <v>3</v>
      </c>
      <c r="B348" s="53">
        <f t="shared" si="10"/>
        <v>45746</v>
      </c>
      <c r="C348" s="53" t="str">
        <f>IF(ISERROR(VLOOKUP(B348,Оп26_BYN→USD!$C$3:$C$28,1,0)),"Нет","Да")</f>
        <v>Нет</v>
      </c>
      <c r="D348" s="54">
        <f t="shared" si="11"/>
        <v>365</v>
      </c>
      <c r="E348" s="55">
        <f>('Все выпуски'!$F$4*'Все выпуски'!$F$8)*((VLOOKUP(IF(C348="Нет",VLOOKUP(A348,Оп26_BYN→USD!$A$2:$C$28,3,0),VLOOKUP((A348-1),Оп26_BYN→USD!$A$2:$C$28,3,0)),$B$2:$G$2382,5,0)-VLOOKUP(B348,$B$2:$G$2382,5,0))/365+(VLOOKUP(IF(C348="Нет",VLOOKUP(A348,Оп26_BYN→USD!$A$2:$C$28,3,0),VLOOKUP((A348-1),Оп26_BYN→USD!$A$2:$C$28,3,0)),$B$2:$G$2382,6,0)-VLOOKUP(B348,$B$2:$G$2382,6,0))/366)</f>
        <v>2.3381489459332281</v>
      </c>
      <c r="F348" s="54">
        <f>COUNTIF(D349:$D$2382,365)</f>
        <v>1668</v>
      </c>
      <c r="G348" s="54">
        <f>COUNTIF(D349:$D$2382,366)</f>
        <v>366</v>
      </c>
      <c r="H348" s="50"/>
    </row>
    <row r="349" spans="1:8" x14ac:dyDescent="0.25">
      <c r="A349" s="54">
        <f>COUNTIF($C$3:C349,"Да")</f>
        <v>3</v>
      </c>
      <c r="B349" s="53">
        <f t="shared" si="10"/>
        <v>45747</v>
      </c>
      <c r="C349" s="53" t="str">
        <f>IF(ISERROR(VLOOKUP(B349,Оп26_BYN→USD!$C$3:$C$28,1,0)),"Нет","Да")</f>
        <v>Нет</v>
      </c>
      <c r="D349" s="54">
        <f t="shared" si="11"/>
        <v>365</v>
      </c>
      <c r="E349" s="55">
        <f>('Все выпуски'!$F$4*'Все выпуски'!$F$8)*((VLOOKUP(IF(C349="Нет",VLOOKUP(A349,Оп26_BYN→USD!$A$2:$C$28,3,0),VLOOKUP((A349-1),Оп26_BYN→USD!$A$2:$C$28,3,0)),$B$2:$G$2382,5,0)-VLOOKUP(B349,$B$2:$G$2382,5,0))/365+(VLOOKUP(IF(C349="Нет",VLOOKUP(A349,Оп26_BYN→USD!$A$2:$C$28,3,0),VLOOKUP((A349-1),Оп26_BYN→USD!$A$2:$C$28,3,0)),$B$2:$G$2382,6,0)-VLOOKUP(B349,$B$2:$G$2382,6,0))/366)</f>
        <v>2.3673758077573939</v>
      </c>
      <c r="F349" s="54">
        <f>COUNTIF(D350:$D$2382,365)</f>
        <v>1667</v>
      </c>
      <c r="G349" s="54">
        <f>COUNTIF(D350:$D$2382,366)</f>
        <v>366</v>
      </c>
      <c r="H349" s="50"/>
    </row>
    <row r="350" spans="1:8" x14ac:dyDescent="0.25">
      <c r="A350" s="54">
        <f>COUNTIF($C$3:C350,"Да")</f>
        <v>3</v>
      </c>
      <c r="B350" s="53">
        <f t="shared" si="10"/>
        <v>45748</v>
      </c>
      <c r="C350" s="53" t="str">
        <f>IF(ISERROR(VLOOKUP(B350,Оп26_BYN→USD!$C$3:$C$28,1,0)),"Нет","Да")</f>
        <v>Нет</v>
      </c>
      <c r="D350" s="54">
        <f t="shared" si="11"/>
        <v>365</v>
      </c>
      <c r="E350" s="55">
        <f>('Все выпуски'!$F$4*'Все выпуски'!$F$8)*((VLOOKUP(IF(C350="Нет",VLOOKUP(A350,Оп26_BYN→USD!$A$2:$C$28,3,0),VLOOKUP((A350-1),Оп26_BYN→USD!$A$2:$C$28,3,0)),$B$2:$G$2382,5,0)-VLOOKUP(B350,$B$2:$G$2382,5,0))/365+(VLOOKUP(IF(C350="Нет",VLOOKUP(A350,Оп26_BYN→USD!$A$2:$C$28,3,0),VLOOKUP((A350-1),Оп26_BYN→USD!$A$2:$C$28,3,0)),$B$2:$G$2382,6,0)-VLOOKUP(B350,$B$2:$G$2382,6,0))/366)</f>
        <v>2.3966026695815592</v>
      </c>
      <c r="F350" s="54">
        <f>COUNTIF(D351:$D$2382,365)</f>
        <v>1666</v>
      </c>
      <c r="G350" s="54">
        <f>COUNTIF(D351:$D$2382,366)</f>
        <v>366</v>
      </c>
      <c r="H350" s="50"/>
    </row>
    <row r="351" spans="1:8" x14ac:dyDescent="0.25">
      <c r="A351" s="54">
        <f>COUNTIF($C$3:C351,"Да")</f>
        <v>3</v>
      </c>
      <c r="B351" s="53">
        <f t="shared" si="10"/>
        <v>45749</v>
      </c>
      <c r="C351" s="53" t="str">
        <f>IF(ISERROR(VLOOKUP(B351,Оп26_BYN→USD!$C$3:$C$28,1,0)),"Нет","Да")</f>
        <v>Нет</v>
      </c>
      <c r="D351" s="54">
        <f t="shared" si="11"/>
        <v>365</v>
      </c>
      <c r="E351" s="55">
        <f>('Все выпуски'!$F$4*'Все выпуски'!$F$8)*((VLOOKUP(IF(C351="Нет",VLOOKUP(A351,Оп26_BYN→USD!$A$2:$C$28,3,0),VLOOKUP((A351-1),Оп26_BYN→USD!$A$2:$C$28,3,0)),$B$2:$G$2382,5,0)-VLOOKUP(B351,$B$2:$G$2382,5,0))/365+(VLOOKUP(IF(C351="Нет",VLOOKUP(A351,Оп26_BYN→USD!$A$2:$C$28,3,0),VLOOKUP((A351-1),Оп26_BYN→USD!$A$2:$C$28,3,0)),$B$2:$G$2382,6,0)-VLOOKUP(B351,$B$2:$G$2382,6,0))/366)</f>
        <v>2.4258295314057245</v>
      </c>
      <c r="F351" s="54">
        <f>COUNTIF(D352:$D$2382,365)</f>
        <v>1665</v>
      </c>
      <c r="G351" s="54">
        <f>COUNTIF(D352:$D$2382,366)</f>
        <v>366</v>
      </c>
      <c r="H351" s="50"/>
    </row>
    <row r="352" spans="1:8" x14ac:dyDescent="0.25">
      <c r="A352" s="54">
        <f>COUNTIF($C$3:C352,"Да")</f>
        <v>3</v>
      </c>
      <c r="B352" s="53">
        <f t="shared" si="10"/>
        <v>45750</v>
      </c>
      <c r="C352" s="53" t="str">
        <f>IF(ISERROR(VLOOKUP(B352,Оп26_BYN→USD!$C$3:$C$28,1,0)),"Нет","Да")</f>
        <v>Нет</v>
      </c>
      <c r="D352" s="54">
        <f t="shared" si="11"/>
        <v>365</v>
      </c>
      <c r="E352" s="55">
        <f>('Все выпуски'!$F$4*'Все выпуски'!$F$8)*((VLOOKUP(IF(C352="Нет",VLOOKUP(A352,Оп26_BYN→USD!$A$2:$C$28,3,0),VLOOKUP((A352-1),Оп26_BYN→USD!$A$2:$C$28,3,0)),$B$2:$G$2382,5,0)-VLOOKUP(B352,$B$2:$G$2382,5,0))/365+(VLOOKUP(IF(C352="Нет",VLOOKUP(A352,Оп26_BYN→USD!$A$2:$C$28,3,0),VLOOKUP((A352-1),Оп26_BYN→USD!$A$2:$C$28,3,0)),$B$2:$G$2382,6,0)-VLOOKUP(B352,$B$2:$G$2382,6,0))/366)</f>
        <v>2.4550563932298899</v>
      </c>
      <c r="F352" s="54">
        <f>COUNTIF(D353:$D$2382,365)</f>
        <v>1664</v>
      </c>
      <c r="G352" s="54">
        <f>COUNTIF(D353:$D$2382,366)</f>
        <v>366</v>
      </c>
      <c r="H352" s="50"/>
    </row>
    <row r="353" spans="1:8" x14ac:dyDescent="0.25">
      <c r="A353" s="54">
        <f>COUNTIF($C$3:C353,"Да")</f>
        <v>3</v>
      </c>
      <c r="B353" s="53">
        <f t="shared" si="10"/>
        <v>45751</v>
      </c>
      <c r="C353" s="53" t="str">
        <f>IF(ISERROR(VLOOKUP(B353,Оп26_BYN→USD!$C$3:$C$28,1,0)),"Нет","Да")</f>
        <v>Нет</v>
      </c>
      <c r="D353" s="54">
        <f t="shared" si="11"/>
        <v>365</v>
      </c>
      <c r="E353" s="55">
        <f>('Все выпуски'!$F$4*'Все выпуски'!$F$8)*((VLOOKUP(IF(C353="Нет",VLOOKUP(A353,Оп26_BYN→USD!$A$2:$C$28,3,0),VLOOKUP((A353-1),Оп26_BYN→USD!$A$2:$C$28,3,0)),$B$2:$G$2382,5,0)-VLOOKUP(B353,$B$2:$G$2382,5,0))/365+(VLOOKUP(IF(C353="Нет",VLOOKUP(A353,Оп26_BYN→USD!$A$2:$C$28,3,0),VLOOKUP((A353-1),Оп26_BYN→USD!$A$2:$C$28,3,0)),$B$2:$G$2382,6,0)-VLOOKUP(B353,$B$2:$G$2382,6,0))/366)</f>
        <v>2.4842832550540548</v>
      </c>
      <c r="F353" s="54">
        <f>COUNTIF(D354:$D$2382,365)</f>
        <v>1663</v>
      </c>
      <c r="G353" s="54">
        <f>COUNTIF(D354:$D$2382,366)</f>
        <v>366</v>
      </c>
      <c r="H353" s="50"/>
    </row>
    <row r="354" spans="1:8" x14ac:dyDescent="0.25">
      <c r="A354" s="54">
        <f>COUNTIF($C$3:C354,"Да")</f>
        <v>3</v>
      </c>
      <c r="B354" s="53">
        <f t="shared" si="10"/>
        <v>45752</v>
      </c>
      <c r="C354" s="53" t="str">
        <f>IF(ISERROR(VLOOKUP(B354,Оп26_BYN→USD!$C$3:$C$28,1,0)),"Нет","Да")</f>
        <v>Нет</v>
      </c>
      <c r="D354" s="54">
        <f t="shared" si="11"/>
        <v>365</v>
      </c>
      <c r="E354" s="55">
        <f>('Все выпуски'!$F$4*'Все выпуски'!$F$8)*((VLOOKUP(IF(C354="Нет",VLOOKUP(A354,Оп26_BYN→USD!$A$2:$C$28,3,0),VLOOKUP((A354-1),Оп26_BYN→USD!$A$2:$C$28,3,0)),$B$2:$G$2382,5,0)-VLOOKUP(B354,$B$2:$G$2382,5,0))/365+(VLOOKUP(IF(C354="Нет",VLOOKUP(A354,Оп26_BYN→USD!$A$2:$C$28,3,0),VLOOKUP((A354-1),Оп26_BYN→USD!$A$2:$C$28,3,0)),$B$2:$G$2382,6,0)-VLOOKUP(B354,$B$2:$G$2382,6,0))/366)</f>
        <v>2.5135101168782206</v>
      </c>
      <c r="F354" s="54">
        <f>COUNTIF(D355:$D$2382,365)</f>
        <v>1662</v>
      </c>
      <c r="G354" s="54">
        <f>COUNTIF(D355:$D$2382,366)</f>
        <v>366</v>
      </c>
      <c r="H354" s="50"/>
    </row>
    <row r="355" spans="1:8" x14ac:dyDescent="0.25">
      <c r="A355" s="54">
        <f>COUNTIF($C$3:C355,"Да")</f>
        <v>3</v>
      </c>
      <c r="B355" s="53">
        <f t="shared" si="10"/>
        <v>45753</v>
      </c>
      <c r="C355" s="53" t="str">
        <f>IF(ISERROR(VLOOKUP(B355,Оп26_BYN→USD!$C$3:$C$28,1,0)),"Нет","Да")</f>
        <v>Нет</v>
      </c>
      <c r="D355" s="54">
        <f t="shared" si="11"/>
        <v>365</v>
      </c>
      <c r="E355" s="55">
        <f>('Все выпуски'!$F$4*'Все выпуски'!$F$8)*((VLOOKUP(IF(C355="Нет",VLOOKUP(A355,Оп26_BYN→USD!$A$2:$C$28,3,0),VLOOKUP((A355-1),Оп26_BYN→USD!$A$2:$C$28,3,0)),$B$2:$G$2382,5,0)-VLOOKUP(B355,$B$2:$G$2382,5,0))/365+(VLOOKUP(IF(C355="Нет",VLOOKUP(A355,Оп26_BYN→USD!$A$2:$C$28,3,0),VLOOKUP((A355-1),Оп26_BYN→USD!$A$2:$C$28,3,0)),$B$2:$G$2382,6,0)-VLOOKUP(B355,$B$2:$G$2382,6,0))/366)</f>
        <v>2.5427369787023859</v>
      </c>
      <c r="F355" s="54">
        <f>COUNTIF(D356:$D$2382,365)</f>
        <v>1661</v>
      </c>
      <c r="G355" s="54">
        <f>COUNTIF(D356:$D$2382,366)</f>
        <v>366</v>
      </c>
      <c r="H355" s="50"/>
    </row>
    <row r="356" spans="1:8" x14ac:dyDescent="0.25">
      <c r="A356" s="54">
        <f>COUNTIF($C$3:C356,"Да")</f>
        <v>3</v>
      </c>
      <c r="B356" s="53">
        <f t="shared" si="10"/>
        <v>45754</v>
      </c>
      <c r="C356" s="53" t="str">
        <f>IF(ISERROR(VLOOKUP(B356,Оп26_BYN→USD!$C$3:$C$28,1,0)),"Нет","Да")</f>
        <v>Нет</v>
      </c>
      <c r="D356" s="54">
        <f t="shared" si="11"/>
        <v>365</v>
      </c>
      <c r="E356" s="55">
        <f>('Все выпуски'!$F$4*'Все выпуски'!$F$8)*((VLOOKUP(IF(C356="Нет",VLOOKUP(A356,Оп26_BYN→USD!$A$2:$C$28,3,0),VLOOKUP((A356-1),Оп26_BYN→USD!$A$2:$C$28,3,0)),$B$2:$G$2382,5,0)-VLOOKUP(B356,$B$2:$G$2382,5,0))/365+(VLOOKUP(IF(C356="Нет",VLOOKUP(A356,Оп26_BYN→USD!$A$2:$C$28,3,0),VLOOKUP((A356-1),Оп26_BYN→USD!$A$2:$C$28,3,0)),$B$2:$G$2382,6,0)-VLOOKUP(B356,$B$2:$G$2382,6,0))/366)</f>
        <v>2.5719638405265512</v>
      </c>
      <c r="F356" s="54">
        <f>COUNTIF(D357:$D$2382,365)</f>
        <v>1660</v>
      </c>
      <c r="G356" s="54">
        <f>COUNTIF(D357:$D$2382,366)</f>
        <v>366</v>
      </c>
      <c r="H356" s="50"/>
    </row>
    <row r="357" spans="1:8" x14ac:dyDescent="0.25">
      <c r="A357" s="54">
        <f>COUNTIF($C$3:C357,"Да")</f>
        <v>3</v>
      </c>
      <c r="B357" s="53">
        <f t="shared" si="10"/>
        <v>45755</v>
      </c>
      <c r="C357" s="53" t="str">
        <f>IF(ISERROR(VLOOKUP(B357,Оп26_BYN→USD!$C$3:$C$28,1,0)),"Нет","Да")</f>
        <v>Нет</v>
      </c>
      <c r="D357" s="54">
        <f t="shared" si="11"/>
        <v>365</v>
      </c>
      <c r="E357" s="55">
        <f>('Все выпуски'!$F$4*'Все выпуски'!$F$8)*((VLOOKUP(IF(C357="Нет",VLOOKUP(A357,Оп26_BYN→USD!$A$2:$C$28,3,0),VLOOKUP((A357-1),Оп26_BYN→USD!$A$2:$C$28,3,0)),$B$2:$G$2382,5,0)-VLOOKUP(B357,$B$2:$G$2382,5,0))/365+(VLOOKUP(IF(C357="Нет",VLOOKUP(A357,Оп26_BYN→USD!$A$2:$C$28,3,0),VLOOKUP((A357-1),Оп26_BYN→USD!$A$2:$C$28,3,0)),$B$2:$G$2382,6,0)-VLOOKUP(B357,$B$2:$G$2382,6,0))/366)</f>
        <v>2.6011907023507166</v>
      </c>
      <c r="F357" s="54">
        <f>COUNTIF(D358:$D$2382,365)</f>
        <v>1659</v>
      </c>
      <c r="G357" s="54">
        <f>COUNTIF(D358:$D$2382,366)</f>
        <v>366</v>
      </c>
      <c r="H357" s="50"/>
    </row>
    <row r="358" spans="1:8" x14ac:dyDescent="0.25">
      <c r="A358" s="54">
        <f>COUNTIF($C$3:C358,"Да")</f>
        <v>4</v>
      </c>
      <c r="B358" s="53">
        <f t="shared" si="10"/>
        <v>45756</v>
      </c>
      <c r="C358" s="53" t="str">
        <f>IF(ISERROR(VLOOKUP(B358,Оп26_BYN→USD!$C$3:$C$28,1,0)),"Нет","Да")</f>
        <v>Да</v>
      </c>
      <c r="D358" s="54">
        <f t="shared" si="11"/>
        <v>365</v>
      </c>
      <c r="E358" s="55">
        <f>('Все выпуски'!$F$4*'Все выпуски'!$F$8)*((VLOOKUP(IF(C358="Нет",VLOOKUP(A358,Оп26_BYN→USD!$A$2:$C$28,3,0),VLOOKUP((A358-1),Оп26_BYN→USD!$A$2:$C$28,3,0)),$B$2:$G$2382,5,0)-VLOOKUP(B358,$B$2:$G$2382,5,0))/365+(VLOOKUP(IF(C358="Нет",VLOOKUP(A358,Оп26_BYN→USD!$A$2:$C$28,3,0),VLOOKUP((A358-1),Оп26_BYN→USD!$A$2:$C$28,3,0)),$B$2:$G$2382,6,0)-VLOOKUP(B358,$B$2:$G$2382,6,0))/366)</f>
        <v>2.6304175641748819</v>
      </c>
      <c r="F358" s="54">
        <f>COUNTIF(D359:$D$2382,365)</f>
        <v>1658</v>
      </c>
      <c r="G358" s="54">
        <f>COUNTIF(D359:$D$2382,366)</f>
        <v>366</v>
      </c>
      <c r="H358" s="50"/>
    </row>
    <row r="359" spans="1:8" x14ac:dyDescent="0.25">
      <c r="A359" s="54">
        <f>COUNTIF($C$3:C359,"Да")</f>
        <v>4</v>
      </c>
      <c r="B359" s="53">
        <f t="shared" si="10"/>
        <v>45757</v>
      </c>
      <c r="C359" s="53" t="str">
        <f>IF(ISERROR(VLOOKUP(B359,Оп26_BYN→USD!$C$3:$C$28,1,0)),"Нет","Да")</f>
        <v>Нет</v>
      </c>
      <c r="D359" s="54">
        <f t="shared" si="11"/>
        <v>365</v>
      </c>
      <c r="E359" s="55">
        <f>('Все выпуски'!$F$4*'Все выпуски'!$F$8)*((VLOOKUP(IF(C359="Нет",VLOOKUP(A359,Оп26_BYN→USD!$A$2:$C$28,3,0),VLOOKUP((A359-1),Оп26_BYN→USD!$A$2:$C$28,3,0)),$B$2:$G$2382,5,0)-VLOOKUP(B359,$B$2:$G$2382,5,0))/365+(VLOOKUP(IF(C359="Нет",VLOOKUP(A359,Оп26_BYN→USD!$A$2:$C$28,3,0),VLOOKUP((A359-1),Оп26_BYN→USD!$A$2:$C$28,3,0)),$B$2:$G$2382,6,0)-VLOOKUP(B359,$B$2:$G$2382,6,0))/366)</f>
        <v>2.9226861824165354E-2</v>
      </c>
      <c r="F359" s="54">
        <f>COUNTIF(D360:$D$2382,365)</f>
        <v>1657</v>
      </c>
      <c r="G359" s="54">
        <f>COUNTIF(D360:$D$2382,366)</f>
        <v>366</v>
      </c>
      <c r="H359" s="50"/>
    </row>
    <row r="360" spans="1:8" x14ac:dyDescent="0.25">
      <c r="A360" s="54">
        <f>COUNTIF($C$3:C360,"Да")</f>
        <v>4</v>
      </c>
      <c r="B360" s="53">
        <f t="shared" si="10"/>
        <v>45758</v>
      </c>
      <c r="C360" s="53" t="str">
        <f>IF(ISERROR(VLOOKUP(B360,Оп26_BYN→USD!$C$3:$C$28,1,0)),"Нет","Да")</f>
        <v>Нет</v>
      </c>
      <c r="D360" s="54">
        <f t="shared" si="11"/>
        <v>365</v>
      </c>
      <c r="E360" s="55">
        <f>('Все выпуски'!$F$4*'Все выпуски'!$F$8)*((VLOOKUP(IF(C360="Нет",VLOOKUP(A360,Оп26_BYN→USD!$A$2:$C$28,3,0),VLOOKUP((A360-1),Оп26_BYN→USD!$A$2:$C$28,3,0)),$B$2:$G$2382,5,0)-VLOOKUP(B360,$B$2:$G$2382,5,0))/365+(VLOOKUP(IF(C360="Нет",VLOOKUP(A360,Оп26_BYN→USD!$A$2:$C$28,3,0),VLOOKUP((A360-1),Оп26_BYN→USD!$A$2:$C$28,3,0)),$B$2:$G$2382,6,0)-VLOOKUP(B360,$B$2:$G$2382,6,0))/366)</f>
        <v>5.8453723648330708E-2</v>
      </c>
      <c r="F360" s="54">
        <f>COUNTIF(D361:$D$2382,365)</f>
        <v>1656</v>
      </c>
      <c r="G360" s="54">
        <f>COUNTIF(D361:$D$2382,366)</f>
        <v>366</v>
      </c>
      <c r="H360" s="50"/>
    </row>
    <row r="361" spans="1:8" x14ac:dyDescent="0.25">
      <c r="A361" s="54">
        <f>COUNTIF($C$3:C361,"Да")</f>
        <v>4</v>
      </c>
      <c r="B361" s="53">
        <f t="shared" si="10"/>
        <v>45759</v>
      </c>
      <c r="C361" s="53" t="str">
        <f>IF(ISERROR(VLOOKUP(B361,Оп26_BYN→USD!$C$3:$C$28,1,0)),"Нет","Да")</f>
        <v>Нет</v>
      </c>
      <c r="D361" s="54">
        <f t="shared" si="11"/>
        <v>365</v>
      </c>
      <c r="E361" s="55">
        <f>('Все выпуски'!$F$4*'Все выпуски'!$F$8)*((VLOOKUP(IF(C361="Нет",VLOOKUP(A361,Оп26_BYN→USD!$A$2:$C$28,3,0),VLOOKUP((A361-1),Оп26_BYN→USD!$A$2:$C$28,3,0)),$B$2:$G$2382,5,0)-VLOOKUP(B361,$B$2:$G$2382,5,0))/365+(VLOOKUP(IF(C361="Нет",VLOOKUP(A361,Оп26_BYN→USD!$A$2:$C$28,3,0),VLOOKUP((A361-1),Оп26_BYN→USD!$A$2:$C$28,3,0)),$B$2:$G$2382,6,0)-VLOOKUP(B361,$B$2:$G$2382,6,0))/366)</f>
        <v>8.7680585472496061E-2</v>
      </c>
      <c r="F361" s="54">
        <f>COUNTIF(D362:$D$2382,365)</f>
        <v>1655</v>
      </c>
      <c r="G361" s="54">
        <f>COUNTIF(D362:$D$2382,366)</f>
        <v>366</v>
      </c>
      <c r="H361" s="50"/>
    </row>
    <row r="362" spans="1:8" x14ac:dyDescent="0.25">
      <c r="A362" s="54">
        <f>COUNTIF($C$3:C362,"Да")</f>
        <v>4</v>
      </c>
      <c r="B362" s="53">
        <f t="shared" si="10"/>
        <v>45760</v>
      </c>
      <c r="C362" s="53" t="str">
        <f>IF(ISERROR(VLOOKUP(B362,Оп26_BYN→USD!$C$3:$C$28,1,0)),"Нет","Да")</f>
        <v>Нет</v>
      </c>
      <c r="D362" s="54">
        <f t="shared" si="11"/>
        <v>365</v>
      </c>
      <c r="E362" s="55">
        <f>('Все выпуски'!$F$4*'Все выпуски'!$F$8)*((VLOOKUP(IF(C362="Нет",VLOOKUP(A362,Оп26_BYN→USD!$A$2:$C$28,3,0),VLOOKUP((A362-1),Оп26_BYN→USD!$A$2:$C$28,3,0)),$B$2:$G$2382,5,0)-VLOOKUP(B362,$B$2:$G$2382,5,0))/365+(VLOOKUP(IF(C362="Нет",VLOOKUP(A362,Оп26_BYN→USD!$A$2:$C$28,3,0),VLOOKUP((A362-1),Оп26_BYN→USD!$A$2:$C$28,3,0)),$B$2:$G$2382,6,0)-VLOOKUP(B362,$B$2:$G$2382,6,0))/366)</f>
        <v>0.11690744729666142</v>
      </c>
      <c r="F362" s="54">
        <f>COUNTIF(D363:$D$2382,365)</f>
        <v>1654</v>
      </c>
      <c r="G362" s="54">
        <f>COUNTIF(D363:$D$2382,366)</f>
        <v>366</v>
      </c>
      <c r="H362" s="50"/>
    </row>
    <row r="363" spans="1:8" x14ac:dyDescent="0.25">
      <c r="A363" s="54">
        <f>COUNTIF($C$3:C363,"Да")</f>
        <v>4</v>
      </c>
      <c r="B363" s="53">
        <f t="shared" si="10"/>
        <v>45761</v>
      </c>
      <c r="C363" s="53" t="str">
        <f>IF(ISERROR(VLOOKUP(B363,Оп26_BYN→USD!$C$3:$C$28,1,0)),"Нет","Да")</f>
        <v>Нет</v>
      </c>
      <c r="D363" s="54">
        <f t="shared" si="11"/>
        <v>365</v>
      </c>
      <c r="E363" s="55">
        <f>('Все выпуски'!$F$4*'Все выпуски'!$F$8)*((VLOOKUP(IF(C363="Нет",VLOOKUP(A363,Оп26_BYN→USD!$A$2:$C$28,3,0),VLOOKUP((A363-1),Оп26_BYN→USD!$A$2:$C$28,3,0)),$B$2:$G$2382,5,0)-VLOOKUP(B363,$B$2:$G$2382,5,0))/365+(VLOOKUP(IF(C363="Нет",VLOOKUP(A363,Оп26_BYN→USD!$A$2:$C$28,3,0),VLOOKUP((A363-1),Оп26_BYN→USD!$A$2:$C$28,3,0)),$B$2:$G$2382,6,0)-VLOOKUP(B363,$B$2:$G$2382,6,0))/366)</f>
        <v>0.14613430912082676</v>
      </c>
      <c r="F363" s="54">
        <f>COUNTIF(D364:$D$2382,365)</f>
        <v>1653</v>
      </c>
      <c r="G363" s="54">
        <f>COUNTIF(D364:$D$2382,366)</f>
        <v>366</v>
      </c>
      <c r="H363" s="50"/>
    </row>
    <row r="364" spans="1:8" x14ac:dyDescent="0.25">
      <c r="A364" s="54">
        <f>COUNTIF($C$3:C364,"Да")</f>
        <v>4</v>
      </c>
      <c r="B364" s="53">
        <f t="shared" si="10"/>
        <v>45762</v>
      </c>
      <c r="C364" s="53" t="str">
        <f>IF(ISERROR(VLOOKUP(B364,Оп26_BYN→USD!$C$3:$C$28,1,0)),"Нет","Да")</f>
        <v>Нет</v>
      </c>
      <c r="D364" s="54">
        <f t="shared" si="11"/>
        <v>365</v>
      </c>
      <c r="E364" s="55">
        <f>('Все выпуски'!$F$4*'Все выпуски'!$F$8)*((VLOOKUP(IF(C364="Нет",VLOOKUP(A364,Оп26_BYN→USD!$A$2:$C$28,3,0),VLOOKUP((A364-1),Оп26_BYN→USD!$A$2:$C$28,3,0)),$B$2:$G$2382,5,0)-VLOOKUP(B364,$B$2:$G$2382,5,0))/365+(VLOOKUP(IF(C364="Нет",VLOOKUP(A364,Оп26_BYN→USD!$A$2:$C$28,3,0),VLOOKUP((A364-1),Оп26_BYN→USD!$A$2:$C$28,3,0)),$B$2:$G$2382,6,0)-VLOOKUP(B364,$B$2:$G$2382,6,0))/366)</f>
        <v>0.17536117094499212</v>
      </c>
      <c r="F364" s="54">
        <f>COUNTIF(D365:$D$2382,365)</f>
        <v>1652</v>
      </c>
      <c r="G364" s="54">
        <f>COUNTIF(D365:$D$2382,366)</f>
        <v>366</v>
      </c>
      <c r="H364" s="50"/>
    </row>
    <row r="365" spans="1:8" x14ac:dyDescent="0.25">
      <c r="A365" s="54">
        <f>COUNTIF($C$3:C365,"Да")</f>
        <v>4</v>
      </c>
      <c r="B365" s="53">
        <f t="shared" si="10"/>
        <v>45763</v>
      </c>
      <c r="C365" s="53" t="str">
        <f>IF(ISERROR(VLOOKUP(B365,Оп26_BYN→USD!$C$3:$C$28,1,0)),"Нет","Да")</f>
        <v>Нет</v>
      </c>
      <c r="D365" s="54">
        <f t="shared" si="11"/>
        <v>365</v>
      </c>
      <c r="E365" s="55">
        <f>('Все выпуски'!$F$4*'Все выпуски'!$F$8)*((VLOOKUP(IF(C365="Нет",VLOOKUP(A365,Оп26_BYN→USD!$A$2:$C$28,3,0),VLOOKUP((A365-1),Оп26_BYN→USD!$A$2:$C$28,3,0)),$B$2:$G$2382,5,0)-VLOOKUP(B365,$B$2:$G$2382,5,0))/365+(VLOOKUP(IF(C365="Нет",VLOOKUP(A365,Оп26_BYN→USD!$A$2:$C$28,3,0),VLOOKUP((A365-1),Оп26_BYN→USD!$A$2:$C$28,3,0)),$B$2:$G$2382,6,0)-VLOOKUP(B365,$B$2:$G$2382,6,0))/366)</f>
        <v>0.20458803276915749</v>
      </c>
      <c r="F365" s="54">
        <f>COUNTIF(D366:$D$2382,365)</f>
        <v>1651</v>
      </c>
      <c r="G365" s="54">
        <f>COUNTIF(D366:$D$2382,366)</f>
        <v>366</v>
      </c>
      <c r="H365" s="50"/>
    </row>
    <row r="366" spans="1:8" x14ac:dyDescent="0.25">
      <c r="A366" s="54">
        <f>COUNTIF($C$3:C366,"Да")</f>
        <v>4</v>
      </c>
      <c r="B366" s="53">
        <f t="shared" si="10"/>
        <v>45764</v>
      </c>
      <c r="C366" s="53" t="str">
        <f>IF(ISERROR(VLOOKUP(B366,Оп26_BYN→USD!$C$3:$C$28,1,0)),"Нет","Да")</f>
        <v>Нет</v>
      </c>
      <c r="D366" s="54">
        <f t="shared" si="11"/>
        <v>365</v>
      </c>
      <c r="E366" s="55">
        <f>('Все выпуски'!$F$4*'Все выпуски'!$F$8)*((VLOOKUP(IF(C366="Нет",VLOOKUP(A366,Оп26_BYN→USD!$A$2:$C$28,3,0),VLOOKUP((A366-1),Оп26_BYN→USD!$A$2:$C$28,3,0)),$B$2:$G$2382,5,0)-VLOOKUP(B366,$B$2:$G$2382,5,0))/365+(VLOOKUP(IF(C366="Нет",VLOOKUP(A366,Оп26_BYN→USD!$A$2:$C$28,3,0),VLOOKUP((A366-1),Оп26_BYN→USD!$A$2:$C$28,3,0)),$B$2:$G$2382,6,0)-VLOOKUP(B366,$B$2:$G$2382,6,0))/366)</f>
        <v>0.23381489459332283</v>
      </c>
      <c r="F366" s="54">
        <f>COUNTIF(D367:$D$2382,365)</f>
        <v>1650</v>
      </c>
      <c r="G366" s="54">
        <f>COUNTIF(D367:$D$2382,366)</f>
        <v>366</v>
      </c>
      <c r="H366" s="50"/>
    </row>
    <row r="367" spans="1:8" x14ac:dyDescent="0.25">
      <c r="A367" s="54">
        <f>COUNTIF($C$3:C367,"Да")</f>
        <v>4</v>
      </c>
      <c r="B367" s="53">
        <f t="shared" si="10"/>
        <v>45765</v>
      </c>
      <c r="C367" s="53" t="str">
        <f>IF(ISERROR(VLOOKUP(B367,Оп26_BYN→USD!$C$3:$C$28,1,0)),"Нет","Да")</f>
        <v>Нет</v>
      </c>
      <c r="D367" s="54">
        <f t="shared" si="11"/>
        <v>365</v>
      </c>
      <c r="E367" s="55">
        <f>('Все выпуски'!$F$4*'Все выпуски'!$F$8)*((VLOOKUP(IF(C367="Нет",VLOOKUP(A367,Оп26_BYN→USD!$A$2:$C$28,3,0),VLOOKUP((A367-1),Оп26_BYN→USD!$A$2:$C$28,3,0)),$B$2:$G$2382,5,0)-VLOOKUP(B367,$B$2:$G$2382,5,0))/365+(VLOOKUP(IF(C367="Нет",VLOOKUP(A367,Оп26_BYN→USD!$A$2:$C$28,3,0),VLOOKUP((A367-1),Оп26_BYN→USD!$A$2:$C$28,3,0)),$B$2:$G$2382,6,0)-VLOOKUP(B367,$B$2:$G$2382,6,0))/366)</f>
        <v>0.26304175641748817</v>
      </c>
      <c r="F367" s="54">
        <f>COUNTIF(D368:$D$2382,365)</f>
        <v>1649</v>
      </c>
      <c r="G367" s="54">
        <f>COUNTIF(D368:$D$2382,366)</f>
        <v>366</v>
      </c>
      <c r="H367" s="50"/>
    </row>
    <row r="368" spans="1:8" x14ac:dyDescent="0.25">
      <c r="A368" s="54">
        <f>COUNTIF($C$3:C368,"Да")</f>
        <v>4</v>
      </c>
      <c r="B368" s="53">
        <f t="shared" si="10"/>
        <v>45766</v>
      </c>
      <c r="C368" s="53" t="str">
        <f>IF(ISERROR(VLOOKUP(B368,Оп26_BYN→USD!$C$3:$C$28,1,0)),"Нет","Да")</f>
        <v>Нет</v>
      </c>
      <c r="D368" s="54">
        <f t="shared" si="11"/>
        <v>365</v>
      </c>
      <c r="E368" s="55">
        <f>('Все выпуски'!$F$4*'Все выпуски'!$F$8)*((VLOOKUP(IF(C368="Нет",VLOOKUP(A368,Оп26_BYN→USD!$A$2:$C$28,3,0),VLOOKUP((A368-1),Оп26_BYN→USD!$A$2:$C$28,3,0)),$B$2:$G$2382,5,0)-VLOOKUP(B368,$B$2:$G$2382,5,0))/365+(VLOOKUP(IF(C368="Нет",VLOOKUP(A368,Оп26_BYN→USD!$A$2:$C$28,3,0),VLOOKUP((A368-1),Оп26_BYN→USD!$A$2:$C$28,3,0)),$B$2:$G$2382,6,0)-VLOOKUP(B368,$B$2:$G$2382,6,0))/366)</f>
        <v>0.29226861824165351</v>
      </c>
      <c r="F368" s="54">
        <f>COUNTIF(D369:$D$2382,365)</f>
        <v>1648</v>
      </c>
      <c r="G368" s="54">
        <f>COUNTIF(D369:$D$2382,366)</f>
        <v>366</v>
      </c>
      <c r="H368" s="50"/>
    </row>
    <row r="369" spans="1:8" x14ac:dyDescent="0.25">
      <c r="A369" s="54">
        <f>COUNTIF($C$3:C369,"Да")</f>
        <v>4</v>
      </c>
      <c r="B369" s="53">
        <f t="shared" si="10"/>
        <v>45767</v>
      </c>
      <c r="C369" s="53" t="str">
        <f>IF(ISERROR(VLOOKUP(B369,Оп26_BYN→USD!$C$3:$C$28,1,0)),"Нет","Да")</f>
        <v>Нет</v>
      </c>
      <c r="D369" s="54">
        <f t="shared" si="11"/>
        <v>365</v>
      </c>
      <c r="E369" s="55">
        <f>('Все выпуски'!$F$4*'Все выпуски'!$F$8)*((VLOOKUP(IF(C369="Нет",VLOOKUP(A369,Оп26_BYN→USD!$A$2:$C$28,3,0),VLOOKUP((A369-1),Оп26_BYN→USD!$A$2:$C$28,3,0)),$B$2:$G$2382,5,0)-VLOOKUP(B369,$B$2:$G$2382,5,0))/365+(VLOOKUP(IF(C369="Нет",VLOOKUP(A369,Оп26_BYN→USD!$A$2:$C$28,3,0),VLOOKUP((A369-1),Оп26_BYN→USD!$A$2:$C$28,3,0)),$B$2:$G$2382,6,0)-VLOOKUP(B369,$B$2:$G$2382,6,0))/366)</f>
        <v>0.32149548006581891</v>
      </c>
      <c r="F369" s="54">
        <f>COUNTIF(D370:$D$2382,365)</f>
        <v>1647</v>
      </c>
      <c r="G369" s="54">
        <f>COUNTIF(D370:$D$2382,366)</f>
        <v>366</v>
      </c>
      <c r="H369" s="50"/>
    </row>
    <row r="370" spans="1:8" x14ac:dyDescent="0.25">
      <c r="A370" s="54">
        <f>COUNTIF($C$3:C370,"Да")</f>
        <v>4</v>
      </c>
      <c r="B370" s="53">
        <f t="shared" si="10"/>
        <v>45768</v>
      </c>
      <c r="C370" s="53" t="str">
        <f>IF(ISERROR(VLOOKUP(B370,Оп26_BYN→USD!$C$3:$C$28,1,0)),"Нет","Да")</f>
        <v>Нет</v>
      </c>
      <c r="D370" s="54">
        <f t="shared" si="11"/>
        <v>365</v>
      </c>
      <c r="E370" s="55">
        <f>('Все выпуски'!$F$4*'Все выпуски'!$F$8)*((VLOOKUP(IF(C370="Нет",VLOOKUP(A370,Оп26_BYN→USD!$A$2:$C$28,3,0),VLOOKUP((A370-1),Оп26_BYN→USD!$A$2:$C$28,3,0)),$B$2:$G$2382,5,0)-VLOOKUP(B370,$B$2:$G$2382,5,0))/365+(VLOOKUP(IF(C370="Нет",VLOOKUP(A370,Оп26_BYN→USD!$A$2:$C$28,3,0),VLOOKUP((A370-1),Оп26_BYN→USD!$A$2:$C$28,3,0)),$B$2:$G$2382,6,0)-VLOOKUP(B370,$B$2:$G$2382,6,0))/366)</f>
        <v>0.35072234188998425</v>
      </c>
      <c r="F370" s="54">
        <f>COUNTIF(D371:$D$2382,365)</f>
        <v>1646</v>
      </c>
      <c r="G370" s="54">
        <f>COUNTIF(D371:$D$2382,366)</f>
        <v>366</v>
      </c>
      <c r="H370" s="50"/>
    </row>
    <row r="371" spans="1:8" x14ac:dyDescent="0.25">
      <c r="A371" s="54">
        <f>COUNTIF($C$3:C371,"Да")</f>
        <v>4</v>
      </c>
      <c r="B371" s="53">
        <f t="shared" si="10"/>
        <v>45769</v>
      </c>
      <c r="C371" s="53" t="str">
        <f>IF(ISERROR(VLOOKUP(B371,Оп26_BYN→USD!$C$3:$C$28,1,0)),"Нет","Да")</f>
        <v>Нет</v>
      </c>
      <c r="D371" s="54">
        <f t="shared" si="11"/>
        <v>365</v>
      </c>
      <c r="E371" s="55">
        <f>('Все выпуски'!$F$4*'Все выпуски'!$F$8)*((VLOOKUP(IF(C371="Нет",VLOOKUP(A371,Оп26_BYN→USD!$A$2:$C$28,3,0),VLOOKUP((A371-1),Оп26_BYN→USD!$A$2:$C$28,3,0)),$B$2:$G$2382,5,0)-VLOOKUP(B371,$B$2:$G$2382,5,0))/365+(VLOOKUP(IF(C371="Нет",VLOOKUP(A371,Оп26_BYN→USD!$A$2:$C$28,3,0),VLOOKUP((A371-1),Оп26_BYN→USD!$A$2:$C$28,3,0)),$B$2:$G$2382,6,0)-VLOOKUP(B371,$B$2:$G$2382,6,0))/366)</f>
        <v>0.37994920371414959</v>
      </c>
      <c r="F371" s="54">
        <f>COUNTIF(D372:$D$2382,365)</f>
        <v>1645</v>
      </c>
      <c r="G371" s="54">
        <f>COUNTIF(D372:$D$2382,366)</f>
        <v>366</v>
      </c>
      <c r="H371" s="50"/>
    </row>
    <row r="372" spans="1:8" x14ac:dyDescent="0.25">
      <c r="A372" s="54">
        <f>COUNTIF($C$3:C372,"Да")</f>
        <v>4</v>
      </c>
      <c r="B372" s="53">
        <f t="shared" si="10"/>
        <v>45770</v>
      </c>
      <c r="C372" s="53" t="str">
        <f>IF(ISERROR(VLOOKUP(B372,Оп26_BYN→USD!$C$3:$C$28,1,0)),"Нет","Да")</f>
        <v>Нет</v>
      </c>
      <c r="D372" s="54">
        <f t="shared" si="11"/>
        <v>365</v>
      </c>
      <c r="E372" s="55">
        <f>('Все выпуски'!$F$4*'Все выпуски'!$F$8)*((VLOOKUP(IF(C372="Нет",VLOOKUP(A372,Оп26_BYN→USD!$A$2:$C$28,3,0),VLOOKUP((A372-1),Оп26_BYN→USD!$A$2:$C$28,3,0)),$B$2:$G$2382,5,0)-VLOOKUP(B372,$B$2:$G$2382,5,0))/365+(VLOOKUP(IF(C372="Нет",VLOOKUP(A372,Оп26_BYN→USD!$A$2:$C$28,3,0),VLOOKUP((A372-1),Оп26_BYN→USD!$A$2:$C$28,3,0)),$B$2:$G$2382,6,0)-VLOOKUP(B372,$B$2:$G$2382,6,0))/366)</f>
        <v>0.40917606553831498</v>
      </c>
      <c r="F372" s="54">
        <f>COUNTIF(D373:$D$2382,365)</f>
        <v>1644</v>
      </c>
      <c r="G372" s="54">
        <f>COUNTIF(D373:$D$2382,366)</f>
        <v>366</v>
      </c>
      <c r="H372" s="50"/>
    </row>
    <row r="373" spans="1:8" x14ac:dyDescent="0.25">
      <c r="A373" s="54">
        <f>COUNTIF($C$3:C373,"Да")</f>
        <v>4</v>
      </c>
      <c r="B373" s="53">
        <f t="shared" si="10"/>
        <v>45771</v>
      </c>
      <c r="C373" s="53" t="str">
        <f>IF(ISERROR(VLOOKUP(B373,Оп26_BYN→USD!$C$3:$C$28,1,0)),"Нет","Да")</f>
        <v>Нет</v>
      </c>
      <c r="D373" s="54">
        <f t="shared" si="11"/>
        <v>365</v>
      </c>
      <c r="E373" s="55">
        <f>('Все выпуски'!$F$4*'Все выпуски'!$F$8)*((VLOOKUP(IF(C373="Нет",VLOOKUP(A373,Оп26_BYN→USD!$A$2:$C$28,3,0),VLOOKUP((A373-1),Оп26_BYN→USD!$A$2:$C$28,3,0)),$B$2:$G$2382,5,0)-VLOOKUP(B373,$B$2:$G$2382,5,0))/365+(VLOOKUP(IF(C373="Нет",VLOOKUP(A373,Оп26_BYN→USD!$A$2:$C$28,3,0),VLOOKUP((A373-1),Оп26_BYN→USD!$A$2:$C$28,3,0)),$B$2:$G$2382,6,0)-VLOOKUP(B373,$B$2:$G$2382,6,0))/366)</f>
        <v>0.43840292736248032</v>
      </c>
      <c r="F373" s="54">
        <f>COUNTIF(D374:$D$2382,365)</f>
        <v>1643</v>
      </c>
      <c r="G373" s="54">
        <f>COUNTIF(D374:$D$2382,366)</f>
        <v>366</v>
      </c>
      <c r="H373" s="50"/>
    </row>
    <row r="374" spans="1:8" x14ac:dyDescent="0.25">
      <c r="A374" s="54">
        <f>COUNTIF($C$3:C374,"Да")</f>
        <v>4</v>
      </c>
      <c r="B374" s="53">
        <f t="shared" si="10"/>
        <v>45772</v>
      </c>
      <c r="C374" s="53" t="str">
        <f>IF(ISERROR(VLOOKUP(B374,Оп26_BYN→USD!$C$3:$C$28,1,0)),"Нет","Да")</f>
        <v>Нет</v>
      </c>
      <c r="D374" s="54">
        <f t="shared" si="11"/>
        <v>365</v>
      </c>
      <c r="E374" s="55">
        <f>('Все выпуски'!$F$4*'Все выпуски'!$F$8)*((VLOOKUP(IF(C374="Нет",VLOOKUP(A374,Оп26_BYN→USD!$A$2:$C$28,3,0),VLOOKUP((A374-1),Оп26_BYN→USD!$A$2:$C$28,3,0)),$B$2:$G$2382,5,0)-VLOOKUP(B374,$B$2:$G$2382,5,0))/365+(VLOOKUP(IF(C374="Нет",VLOOKUP(A374,Оп26_BYN→USD!$A$2:$C$28,3,0),VLOOKUP((A374-1),Оп26_BYN→USD!$A$2:$C$28,3,0)),$B$2:$G$2382,6,0)-VLOOKUP(B374,$B$2:$G$2382,6,0))/366)</f>
        <v>0.46762978918664566</v>
      </c>
      <c r="F374" s="54">
        <f>COUNTIF(D375:$D$2382,365)</f>
        <v>1642</v>
      </c>
      <c r="G374" s="54">
        <f>COUNTIF(D375:$D$2382,366)</f>
        <v>366</v>
      </c>
      <c r="H374" s="50"/>
    </row>
    <row r="375" spans="1:8" x14ac:dyDescent="0.25">
      <c r="A375" s="54">
        <f>COUNTIF($C$3:C375,"Да")</f>
        <v>4</v>
      </c>
      <c r="B375" s="53">
        <f t="shared" si="10"/>
        <v>45773</v>
      </c>
      <c r="C375" s="53" t="str">
        <f>IF(ISERROR(VLOOKUP(B375,Оп26_BYN→USD!$C$3:$C$28,1,0)),"Нет","Да")</f>
        <v>Нет</v>
      </c>
      <c r="D375" s="54">
        <f t="shared" si="11"/>
        <v>365</v>
      </c>
      <c r="E375" s="55">
        <f>('Все выпуски'!$F$4*'Все выпуски'!$F$8)*((VLOOKUP(IF(C375="Нет",VLOOKUP(A375,Оп26_BYN→USD!$A$2:$C$28,3,0),VLOOKUP((A375-1),Оп26_BYN→USD!$A$2:$C$28,3,0)),$B$2:$G$2382,5,0)-VLOOKUP(B375,$B$2:$G$2382,5,0))/365+(VLOOKUP(IF(C375="Нет",VLOOKUP(A375,Оп26_BYN→USD!$A$2:$C$28,3,0),VLOOKUP((A375-1),Оп26_BYN→USD!$A$2:$C$28,3,0)),$B$2:$G$2382,6,0)-VLOOKUP(B375,$B$2:$G$2382,6,0))/366)</f>
        <v>0.49685665101081106</v>
      </c>
      <c r="F375" s="54">
        <f>COUNTIF(D376:$D$2382,365)</f>
        <v>1641</v>
      </c>
      <c r="G375" s="54">
        <f>COUNTIF(D376:$D$2382,366)</f>
        <v>366</v>
      </c>
      <c r="H375" s="50"/>
    </row>
    <row r="376" spans="1:8" x14ac:dyDescent="0.25">
      <c r="A376" s="54">
        <f>COUNTIF($C$3:C376,"Да")</f>
        <v>4</v>
      </c>
      <c r="B376" s="53">
        <f t="shared" si="10"/>
        <v>45774</v>
      </c>
      <c r="C376" s="53" t="str">
        <f>IF(ISERROR(VLOOKUP(B376,Оп26_BYN→USD!$C$3:$C$28,1,0)),"Нет","Да")</f>
        <v>Нет</v>
      </c>
      <c r="D376" s="54">
        <f t="shared" si="11"/>
        <v>365</v>
      </c>
      <c r="E376" s="55">
        <f>('Все выпуски'!$F$4*'Все выпуски'!$F$8)*((VLOOKUP(IF(C376="Нет",VLOOKUP(A376,Оп26_BYN→USD!$A$2:$C$28,3,0),VLOOKUP((A376-1),Оп26_BYN→USD!$A$2:$C$28,3,0)),$B$2:$G$2382,5,0)-VLOOKUP(B376,$B$2:$G$2382,5,0))/365+(VLOOKUP(IF(C376="Нет",VLOOKUP(A376,Оп26_BYN→USD!$A$2:$C$28,3,0),VLOOKUP((A376-1),Оп26_BYN→USD!$A$2:$C$28,3,0)),$B$2:$G$2382,6,0)-VLOOKUP(B376,$B$2:$G$2382,6,0))/366)</f>
        <v>0.52608351283497634</v>
      </c>
      <c r="F376" s="54">
        <f>COUNTIF(D377:$D$2382,365)</f>
        <v>1640</v>
      </c>
      <c r="G376" s="54">
        <f>COUNTIF(D377:$D$2382,366)</f>
        <v>366</v>
      </c>
      <c r="H376" s="50"/>
    </row>
    <row r="377" spans="1:8" x14ac:dyDescent="0.25">
      <c r="A377" s="54">
        <f>COUNTIF($C$3:C377,"Да")</f>
        <v>4</v>
      </c>
      <c r="B377" s="53">
        <f t="shared" si="10"/>
        <v>45775</v>
      </c>
      <c r="C377" s="53" t="str">
        <f>IF(ISERROR(VLOOKUP(B377,Оп26_BYN→USD!$C$3:$C$28,1,0)),"Нет","Да")</f>
        <v>Нет</v>
      </c>
      <c r="D377" s="54">
        <f t="shared" si="11"/>
        <v>365</v>
      </c>
      <c r="E377" s="55">
        <f>('Все выпуски'!$F$4*'Все выпуски'!$F$8)*((VLOOKUP(IF(C377="Нет",VLOOKUP(A377,Оп26_BYN→USD!$A$2:$C$28,3,0),VLOOKUP((A377-1),Оп26_BYN→USD!$A$2:$C$28,3,0)),$B$2:$G$2382,5,0)-VLOOKUP(B377,$B$2:$G$2382,5,0))/365+(VLOOKUP(IF(C377="Нет",VLOOKUP(A377,Оп26_BYN→USD!$A$2:$C$28,3,0),VLOOKUP((A377-1),Оп26_BYN→USD!$A$2:$C$28,3,0)),$B$2:$G$2382,6,0)-VLOOKUP(B377,$B$2:$G$2382,6,0))/366)</f>
        <v>0.55531037465914179</v>
      </c>
      <c r="F377" s="54">
        <f>COUNTIF(D378:$D$2382,365)</f>
        <v>1639</v>
      </c>
      <c r="G377" s="54">
        <f>COUNTIF(D378:$D$2382,366)</f>
        <v>366</v>
      </c>
      <c r="H377" s="50"/>
    </row>
    <row r="378" spans="1:8" x14ac:dyDescent="0.25">
      <c r="A378" s="54">
        <f>COUNTIF($C$3:C378,"Да")</f>
        <v>4</v>
      </c>
      <c r="B378" s="53">
        <f t="shared" si="10"/>
        <v>45776</v>
      </c>
      <c r="C378" s="53" t="str">
        <f>IF(ISERROR(VLOOKUP(B378,Оп26_BYN→USD!$C$3:$C$28,1,0)),"Нет","Да")</f>
        <v>Нет</v>
      </c>
      <c r="D378" s="54">
        <f t="shared" si="11"/>
        <v>365</v>
      </c>
      <c r="E378" s="55">
        <f>('Все выпуски'!$F$4*'Все выпуски'!$F$8)*((VLOOKUP(IF(C378="Нет",VLOOKUP(A378,Оп26_BYN→USD!$A$2:$C$28,3,0),VLOOKUP((A378-1),Оп26_BYN→USD!$A$2:$C$28,3,0)),$B$2:$G$2382,5,0)-VLOOKUP(B378,$B$2:$G$2382,5,0))/365+(VLOOKUP(IF(C378="Нет",VLOOKUP(A378,Оп26_BYN→USD!$A$2:$C$28,3,0),VLOOKUP((A378-1),Оп26_BYN→USD!$A$2:$C$28,3,0)),$B$2:$G$2382,6,0)-VLOOKUP(B378,$B$2:$G$2382,6,0))/366)</f>
        <v>0.58453723648330702</v>
      </c>
      <c r="F378" s="54">
        <f>COUNTIF(D379:$D$2382,365)</f>
        <v>1638</v>
      </c>
      <c r="G378" s="54">
        <f>COUNTIF(D379:$D$2382,366)</f>
        <v>366</v>
      </c>
      <c r="H378" s="50"/>
    </row>
    <row r="379" spans="1:8" x14ac:dyDescent="0.25">
      <c r="A379" s="54">
        <f>COUNTIF($C$3:C379,"Да")</f>
        <v>4</v>
      </c>
      <c r="B379" s="53">
        <f t="shared" si="10"/>
        <v>45777</v>
      </c>
      <c r="C379" s="53" t="str">
        <f>IF(ISERROR(VLOOKUP(B379,Оп26_BYN→USD!$C$3:$C$28,1,0)),"Нет","Да")</f>
        <v>Нет</v>
      </c>
      <c r="D379" s="54">
        <f t="shared" si="11"/>
        <v>365</v>
      </c>
      <c r="E379" s="55">
        <f>('Все выпуски'!$F$4*'Все выпуски'!$F$8)*((VLOOKUP(IF(C379="Нет",VLOOKUP(A379,Оп26_BYN→USD!$A$2:$C$28,3,0),VLOOKUP((A379-1),Оп26_BYN→USD!$A$2:$C$28,3,0)),$B$2:$G$2382,5,0)-VLOOKUP(B379,$B$2:$G$2382,5,0))/365+(VLOOKUP(IF(C379="Нет",VLOOKUP(A379,Оп26_BYN→USD!$A$2:$C$28,3,0),VLOOKUP((A379-1),Оп26_BYN→USD!$A$2:$C$28,3,0)),$B$2:$G$2382,6,0)-VLOOKUP(B379,$B$2:$G$2382,6,0))/366)</f>
        <v>0.61376409830747247</v>
      </c>
      <c r="F379" s="54">
        <f>COUNTIF(D380:$D$2382,365)</f>
        <v>1637</v>
      </c>
      <c r="G379" s="54">
        <f>COUNTIF(D380:$D$2382,366)</f>
        <v>366</v>
      </c>
      <c r="H379" s="50"/>
    </row>
    <row r="380" spans="1:8" x14ac:dyDescent="0.25">
      <c r="A380" s="54">
        <f>COUNTIF($C$3:C380,"Да")</f>
        <v>4</v>
      </c>
      <c r="B380" s="53">
        <f t="shared" si="10"/>
        <v>45778</v>
      </c>
      <c r="C380" s="53" t="str">
        <f>IF(ISERROR(VLOOKUP(B380,Оп26_BYN→USD!$C$3:$C$28,1,0)),"Нет","Да")</f>
        <v>Нет</v>
      </c>
      <c r="D380" s="54">
        <f t="shared" si="11"/>
        <v>365</v>
      </c>
      <c r="E380" s="55">
        <f>('Все выпуски'!$F$4*'Все выпуски'!$F$8)*((VLOOKUP(IF(C380="Нет",VLOOKUP(A380,Оп26_BYN→USD!$A$2:$C$28,3,0),VLOOKUP((A380-1),Оп26_BYN→USD!$A$2:$C$28,3,0)),$B$2:$G$2382,5,0)-VLOOKUP(B380,$B$2:$G$2382,5,0))/365+(VLOOKUP(IF(C380="Нет",VLOOKUP(A380,Оп26_BYN→USD!$A$2:$C$28,3,0),VLOOKUP((A380-1),Оп26_BYN→USD!$A$2:$C$28,3,0)),$B$2:$G$2382,6,0)-VLOOKUP(B380,$B$2:$G$2382,6,0))/366)</f>
        <v>0.64299096013163781</v>
      </c>
      <c r="F380" s="54">
        <f>COUNTIF(D381:$D$2382,365)</f>
        <v>1636</v>
      </c>
      <c r="G380" s="54">
        <f>COUNTIF(D381:$D$2382,366)</f>
        <v>366</v>
      </c>
      <c r="H380" s="50"/>
    </row>
    <row r="381" spans="1:8" x14ac:dyDescent="0.25">
      <c r="A381" s="54">
        <f>COUNTIF($C$3:C381,"Да")</f>
        <v>4</v>
      </c>
      <c r="B381" s="53">
        <f t="shared" si="10"/>
        <v>45779</v>
      </c>
      <c r="C381" s="53" t="str">
        <f>IF(ISERROR(VLOOKUP(B381,Оп26_BYN→USD!$C$3:$C$28,1,0)),"Нет","Да")</f>
        <v>Нет</v>
      </c>
      <c r="D381" s="54">
        <f t="shared" si="11"/>
        <v>365</v>
      </c>
      <c r="E381" s="55">
        <f>('Все выпуски'!$F$4*'Все выпуски'!$F$8)*((VLOOKUP(IF(C381="Нет",VLOOKUP(A381,Оп26_BYN→USD!$A$2:$C$28,3,0),VLOOKUP((A381-1),Оп26_BYN→USD!$A$2:$C$28,3,0)),$B$2:$G$2382,5,0)-VLOOKUP(B381,$B$2:$G$2382,5,0))/365+(VLOOKUP(IF(C381="Нет",VLOOKUP(A381,Оп26_BYN→USD!$A$2:$C$28,3,0),VLOOKUP((A381-1),Оп26_BYN→USD!$A$2:$C$28,3,0)),$B$2:$G$2382,6,0)-VLOOKUP(B381,$B$2:$G$2382,6,0))/366)</f>
        <v>0.67221782195580315</v>
      </c>
      <c r="F381" s="54">
        <f>COUNTIF(D382:$D$2382,365)</f>
        <v>1635</v>
      </c>
      <c r="G381" s="54">
        <f>COUNTIF(D382:$D$2382,366)</f>
        <v>366</v>
      </c>
      <c r="H381" s="50"/>
    </row>
    <row r="382" spans="1:8" x14ac:dyDescent="0.25">
      <c r="A382" s="54">
        <f>COUNTIF($C$3:C382,"Да")</f>
        <v>4</v>
      </c>
      <c r="B382" s="53">
        <f t="shared" si="10"/>
        <v>45780</v>
      </c>
      <c r="C382" s="53" t="str">
        <f>IF(ISERROR(VLOOKUP(B382,Оп26_BYN→USD!$C$3:$C$28,1,0)),"Нет","Да")</f>
        <v>Нет</v>
      </c>
      <c r="D382" s="54">
        <f t="shared" si="11"/>
        <v>365</v>
      </c>
      <c r="E382" s="55">
        <f>('Все выпуски'!$F$4*'Все выпуски'!$F$8)*((VLOOKUP(IF(C382="Нет",VLOOKUP(A382,Оп26_BYN→USD!$A$2:$C$28,3,0),VLOOKUP((A382-1),Оп26_BYN→USD!$A$2:$C$28,3,0)),$B$2:$G$2382,5,0)-VLOOKUP(B382,$B$2:$G$2382,5,0))/365+(VLOOKUP(IF(C382="Нет",VLOOKUP(A382,Оп26_BYN→USD!$A$2:$C$28,3,0),VLOOKUP((A382-1),Оп26_BYN→USD!$A$2:$C$28,3,0)),$B$2:$G$2382,6,0)-VLOOKUP(B382,$B$2:$G$2382,6,0))/366)</f>
        <v>0.70144468377996849</v>
      </c>
      <c r="F382" s="54">
        <f>COUNTIF(D383:$D$2382,365)</f>
        <v>1634</v>
      </c>
      <c r="G382" s="54">
        <f>COUNTIF(D383:$D$2382,366)</f>
        <v>366</v>
      </c>
      <c r="H382" s="50"/>
    </row>
    <row r="383" spans="1:8" x14ac:dyDescent="0.25">
      <c r="A383" s="54">
        <f>COUNTIF($C$3:C383,"Да")</f>
        <v>4</v>
      </c>
      <c r="B383" s="53">
        <f t="shared" si="10"/>
        <v>45781</v>
      </c>
      <c r="C383" s="53" t="str">
        <f>IF(ISERROR(VLOOKUP(B383,Оп26_BYN→USD!$C$3:$C$28,1,0)),"Нет","Да")</f>
        <v>Нет</v>
      </c>
      <c r="D383" s="54">
        <f t="shared" si="11"/>
        <v>365</v>
      </c>
      <c r="E383" s="55">
        <f>('Все выпуски'!$F$4*'Все выпуски'!$F$8)*((VLOOKUP(IF(C383="Нет",VLOOKUP(A383,Оп26_BYN→USD!$A$2:$C$28,3,0),VLOOKUP((A383-1),Оп26_BYN→USD!$A$2:$C$28,3,0)),$B$2:$G$2382,5,0)-VLOOKUP(B383,$B$2:$G$2382,5,0))/365+(VLOOKUP(IF(C383="Нет",VLOOKUP(A383,Оп26_BYN→USD!$A$2:$C$28,3,0),VLOOKUP((A383-1),Оп26_BYN→USD!$A$2:$C$28,3,0)),$B$2:$G$2382,6,0)-VLOOKUP(B383,$B$2:$G$2382,6,0))/366)</f>
        <v>0.73067154560413383</v>
      </c>
      <c r="F383" s="54">
        <f>COUNTIF(D384:$D$2382,365)</f>
        <v>1633</v>
      </c>
      <c r="G383" s="54">
        <f>COUNTIF(D384:$D$2382,366)</f>
        <v>366</v>
      </c>
      <c r="H383" s="50"/>
    </row>
    <row r="384" spans="1:8" x14ac:dyDescent="0.25">
      <c r="A384" s="54">
        <f>COUNTIF($C$3:C384,"Да")</f>
        <v>4</v>
      </c>
      <c r="B384" s="53">
        <f t="shared" si="10"/>
        <v>45782</v>
      </c>
      <c r="C384" s="53" t="str">
        <f>IF(ISERROR(VLOOKUP(B384,Оп26_BYN→USD!$C$3:$C$28,1,0)),"Нет","Да")</f>
        <v>Нет</v>
      </c>
      <c r="D384" s="54">
        <f t="shared" si="11"/>
        <v>365</v>
      </c>
      <c r="E384" s="55">
        <f>('Все выпуски'!$F$4*'Все выпуски'!$F$8)*((VLOOKUP(IF(C384="Нет",VLOOKUP(A384,Оп26_BYN→USD!$A$2:$C$28,3,0),VLOOKUP((A384-1),Оп26_BYN→USD!$A$2:$C$28,3,0)),$B$2:$G$2382,5,0)-VLOOKUP(B384,$B$2:$G$2382,5,0))/365+(VLOOKUP(IF(C384="Нет",VLOOKUP(A384,Оп26_BYN→USD!$A$2:$C$28,3,0),VLOOKUP((A384-1),Оп26_BYN→USD!$A$2:$C$28,3,0)),$B$2:$G$2382,6,0)-VLOOKUP(B384,$B$2:$G$2382,6,0))/366)</f>
        <v>0.75989840742829917</v>
      </c>
      <c r="F384" s="54">
        <f>COUNTIF(D385:$D$2382,365)</f>
        <v>1632</v>
      </c>
      <c r="G384" s="54">
        <f>COUNTIF(D385:$D$2382,366)</f>
        <v>366</v>
      </c>
      <c r="H384" s="50"/>
    </row>
    <row r="385" spans="1:8" x14ac:dyDescent="0.25">
      <c r="A385" s="54">
        <f>COUNTIF($C$3:C385,"Да")</f>
        <v>4</v>
      </c>
      <c r="B385" s="53">
        <f t="shared" si="10"/>
        <v>45783</v>
      </c>
      <c r="C385" s="53" t="str">
        <f>IF(ISERROR(VLOOKUP(B385,Оп26_BYN→USD!$C$3:$C$28,1,0)),"Нет","Да")</f>
        <v>Нет</v>
      </c>
      <c r="D385" s="54">
        <f t="shared" si="11"/>
        <v>365</v>
      </c>
      <c r="E385" s="55">
        <f>('Все выпуски'!$F$4*'Все выпуски'!$F$8)*((VLOOKUP(IF(C385="Нет",VLOOKUP(A385,Оп26_BYN→USD!$A$2:$C$28,3,0),VLOOKUP((A385-1),Оп26_BYN→USD!$A$2:$C$28,3,0)),$B$2:$G$2382,5,0)-VLOOKUP(B385,$B$2:$G$2382,5,0))/365+(VLOOKUP(IF(C385="Нет",VLOOKUP(A385,Оп26_BYN→USD!$A$2:$C$28,3,0),VLOOKUP((A385-1),Оп26_BYN→USD!$A$2:$C$28,3,0)),$B$2:$G$2382,6,0)-VLOOKUP(B385,$B$2:$G$2382,6,0))/366)</f>
        <v>0.78912526925246462</v>
      </c>
      <c r="F385" s="54">
        <f>COUNTIF(D386:$D$2382,365)</f>
        <v>1631</v>
      </c>
      <c r="G385" s="54">
        <f>COUNTIF(D386:$D$2382,366)</f>
        <v>366</v>
      </c>
      <c r="H385" s="50"/>
    </row>
    <row r="386" spans="1:8" x14ac:dyDescent="0.25">
      <c r="A386" s="54">
        <f>COUNTIF($C$3:C386,"Да")</f>
        <v>4</v>
      </c>
      <c r="B386" s="53">
        <f t="shared" si="10"/>
        <v>45784</v>
      </c>
      <c r="C386" s="53" t="str">
        <f>IF(ISERROR(VLOOKUP(B386,Оп26_BYN→USD!$C$3:$C$28,1,0)),"Нет","Да")</f>
        <v>Нет</v>
      </c>
      <c r="D386" s="54">
        <f t="shared" si="11"/>
        <v>365</v>
      </c>
      <c r="E386" s="55">
        <f>('Все выпуски'!$F$4*'Все выпуски'!$F$8)*((VLOOKUP(IF(C386="Нет",VLOOKUP(A386,Оп26_BYN→USD!$A$2:$C$28,3,0),VLOOKUP((A386-1),Оп26_BYN→USD!$A$2:$C$28,3,0)),$B$2:$G$2382,5,0)-VLOOKUP(B386,$B$2:$G$2382,5,0))/365+(VLOOKUP(IF(C386="Нет",VLOOKUP(A386,Оп26_BYN→USD!$A$2:$C$28,3,0),VLOOKUP((A386-1),Оп26_BYN→USD!$A$2:$C$28,3,0)),$B$2:$G$2382,6,0)-VLOOKUP(B386,$B$2:$G$2382,6,0))/366)</f>
        <v>0.81835213107662996</v>
      </c>
      <c r="F386" s="54">
        <f>COUNTIF(D387:$D$2382,365)</f>
        <v>1630</v>
      </c>
      <c r="G386" s="54">
        <f>COUNTIF(D387:$D$2382,366)</f>
        <v>366</v>
      </c>
      <c r="H386" s="50"/>
    </row>
    <row r="387" spans="1:8" x14ac:dyDescent="0.25">
      <c r="A387" s="54">
        <f>COUNTIF($C$3:C387,"Да")</f>
        <v>4</v>
      </c>
      <c r="B387" s="53">
        <f t="shared" si="10"/>
        <v>45785</v>
      </c>
      <c r="C387" s="53" t="str">
        <f>IF(ISERROR(VLOOKUP(B387,Оп26_BYN→USD!$C$3:$C$28,1,0)),"Нет","Да")</f>
        <v>Нет</v>
      </c>
      <c r="D387" s="54">
        <f t="shared" si="11"/>
        <v>365</v>
      </c>
      <c r="E387" s="55">
        <f>('Все выпуски'!$F$4*'Все выпуски'!$F$8)*((VLOOKUP(IF(C387="Нет",VLOOKUP(A387,Оп26_BYN→USD!$A$2:$C$28,3,0),VLOOKUP((A387-1),Оп26_BYN→USD!$A$2:$C$28,3,0)),$B$2:$G$2382,5,0)-VLOOKUP(B387,$B$2:$G$2382,5,0))/365+(VLOOKUP(IF(C387="Нет",VLOOKUP(A387,Оп26_BYN→USD!$A$2:$C$28,3,0),VLOOKUP((A387-1),Оп26_BYN→USD!$A$2:$C$28,3,0)),$B$2:$G$2382,6,0)-VLOOKUP(B387,$B$2:$G$2382,6,0))/366)</f>
        <v>0.8475789929007953</v>
      </c>
      <c r="F387" s="54">
        <f>COUNTIF(D388:$D$2382,365)</f>
        <v>1629</v>
      </c>
      <c r="G387" s="54">
        <f>COUNTIF(D388:$D$2382,366)</f>
        <v>366</v>
      </c>
      <c r="H387" s="50"/>
    </row>
    <row r="388" spans="1:8" x14ac:dyDescent="0.25">
      <c r="A388" s="54">
        <f>COUNTIF($C$3:C388,"Да")</f>
        <v>4</v>
      </c>
      <c r="B388" s="53">
        <f t="shared" ref="B388:B451" si="12">B387+1</f>
        <v>45786</v>
      </c>
      <c r="C388" s="53" t="str">
        <f>IF(ISERROR(VLOOKUP(B388,Оп26_BYN→USD!$C$3:$C$28,1,0)),"Нет","Да")</f>
        <v>Нет</v>
      </c>
      <c r="D388" s="54">
        <f t="shared" ref="D388:D451" si="13">IF(MOD(YEAR(B388),4)=0,366,365)</f>
        <v>365</v>
      </c>
      <c r="E388" s="55">
        <f>('Все выпуски'!$F$4*'Все выпуски'!$F$8)*((VLOOKUP(IF(C388="Нет",VLOOKUP(A388,Оп26_BYN→USD!$A$2:$C$28,3,0),VLOOKUP((A388-1),Оп26_BYN→USD!$A$2:$C$28,3,0)),$B$2:$G$2382,5,0)-VLOOKUP(B388,$B$2:$G$2382,5,0))/365+(VLOOKUP(IF(C388="Нет",VLOOKUP(A388,Оп26_BYN→USD!$A$2:$C$28,3,0),VLOOKUP((A388-1),Оп26_BYN→USD!$A$2:$C$28,3,0)),$B$2:$G$2382,6,0)-VLOOKUP(B388,$B$2:$G$2382,6,0))/366)</f>
        <v>0.87680585472496064</v>
      </c>
      <c r="F388" s="54">
        <f>COUNTIF(D389:$D$2382,365)</f>
        <v>1628</v>
      </c>
      <c r="G388" s="54">
        <f>COUNTIF(D389:$D$2382,366)</f>
        <v>366</v>
      </c>
      <c r="H388" s="50"/>
    </row>
    <row r="389" spans="1:8" x14ac:dyDescent="0.25">
      <c r="A389" s="54">
        <f>COUNTIF($C$3:C389,"Да")</f>
        <v>4</v>
      </c>
      <c r="B389" s="53">
        <f t="shared" si="12"/>
        <v>45787</v>
      </c>
      <c r="C389" s="53" t="str">
        <f>IF(ISERROR(VLOOKUP(B389,Оп26_BYN→USD!$C$3:$C$28,1,0)),"Нет","Да")</f>
        <v>Нет</v>
      </c>
      <c r="D389" s="54">
        <f t="shared" si="13"/>
        <v>365</v>
      </c>
      <c r="E389" s="55">
        <f>('Все выпуски'!$F$4*'Все выпуски'!$F$8)*((VLOOKUP(IF(C389="Нет",VLOOKUP(A389,Оп26_BYN→USD!$A$2:$C$28,3,0),VLOOKUP((A389-1),Оп26_BYN→USD!$A$2:$C$28,3,0)),$B$2:$G$2382,5,0)-VLOOKUP(B389,$B$2:$G$2382,5,0))/365+(VLOOKUP(IF(C389="Нет",VLOOKUP(A389,Оп26_BYN→USD!$A$2:$C$28,3,0),VLOOKUP((A389-1),Оп26_BYN→USD!$A$2:$C$28,3,0)),$B$2:$G$2382,6,0)-VLOOKUP(B389,$B$2:$G$2382,6,0))/366)</f>
        <v>0.90603271654912598</v>
      </c>
      <c r="F389" s="54">
        <f>COUNTIF(D390:$D$2382,365)</f>
        <v>1627</v>
      </c>
      <c r="G389" s="54">
        <f>COUNTIF(D390:$D$2382,366)</f>
        <v>366</v>
      </c>
      <c r="H389" s="50"/>
    </row>
    <row r="390" spans="1:8" x14ac:dyDescent="0.25">
      <c r="A390" s="54">
        <f>COUNTIF($C$3:C390,"Да")</f>
        <v>4</v>
      </c>
      <c r="B390" s="53">
        <f t="shared" si="12"/>
        <v>45788</v>
      </c>
      <c r="C390" s="53" t="str">
        <f>IF(ISERROR(VLOOKUP(B390,Оп26_BYN→USD!$C$3:$C$28,1,0)),"Нет","Да")</f>
        <v>Нет</v>
      </c>
      <c r="D390" s="54">
        <f t="shared" si="13"/>
        <v>365</v>
      </c>
      <c r="E390" s="55">
        <f>('Все выпуски'!$F$4*'Все выпуски'!$F$8)*((VLOOKUP(IF(C390="Нет",VLOOKUP(A390,Оп26_BYN→USD!$A$2:$C$28,3,0),VLOOKUP((A390-1),Оп26_BYN→USD!$A$2:$C$28,3,0)),$B$2:$G$2382,5,0)-VLOOKUP(B390,$B$2:$G$2382,5,0))/365+(VLOOKUP(IF(C390="Нет",VLOOKUP(A390,Оп26_BYN→USD!$A$2:$C$28,3,0),VLOOKUP((A390-1),Оп26_BYN→USD!$A$2:$C$28,3,0)),$B$2:$G$2382,6,0)-VLOOKUP(B390,$B$2:$G$2382,6,0))/366)</f>
        <v>0.93525957837329132</v>
      </c>
      <c r="F390" s="54">
        <f>COUNTIF(D391:$D$2382,365)</f>
        <v>1626</v>
      </c>
      <c r="G390" s="54">
        <f>COUNTIF(D391:$D$2382,366)</f>
        <v>366</v>
      </c>
      <c r="H390" s="50"/>
    </row>
    <row r="391" spans="1:8" x14ac:dyDescent="0.25">
      <c r="A391" s="54">
        <f>COUNTIF($C$3:C391,"Да")</f>
        <v>4</v>
      </c>
      <c r="B391" s="53">
        <f t="shared" si="12"/>
        <v>45789</v>
      </c>
      <c r="C391" s="53" t="str">
        <f>IF(ISERROR(VLOOKUP(B391,Оп26_BYN→USD!$C$3:$C$28,1,0)),"Нет","Да")</f>
        <v>Нет</v>
      </c>
      <c r="D391" s="54">
        <f t="shared" si="13"/>
        <v>365</v>
      </c>
      <c r="E391" s="55">
        <f>('Все выпуски'!$F$4*'Все выпуски'!$F$8)*((VLOOKUP(IF(C391="Нет",VLOOKUP(A391,Оп26_BYN→USD!$A$2:$C$28,3,0),VLOOKUP((A391-1),Оп26_BYN→USD!$A$2:$C$28,3,0)),$B$2:$G$2382,5,0)-VLOOKUP(B391,$B$2:$G$2382,5,0))/365+(VLOOKUP(IF(C391="Нет",VLOOKUP(A391,Оп26_BYN→USD!$A$2:$C$28,3,0),VLOOKUP((A391-1),Оп26_BYN→USD!$A$2:$C$28,3,0)),$B$2:$G$2382,6,0)-VLOOKUP(B391,$B$2:$G$2382,6,0))/366)</f>
        <v>0.96448644019745677</v>
      </c>
      <c r="F391" s="54">
        <f>COUNTIF(D392:$D$2382,365)</f>
        <v>1625</v>
      </c>
      <c r="G391" s="54">
        <f>COUNTIF(D392:$D$2382,366)</f>
        <v>366</v>
      </c>
      <c r="H391" s="50"/>
    </row>
    <row r="392" spans="1:8" x14ac:dyDescent="0.25">
      <c r="A392" s="54">
        <f>COUNTIF($C$3:C392,"Да")</f>
        <v>4</v>
      </c>
      <c r="B392" s="53">
        <f t="shared" si="12"/>
        <v>45790</v>
      </c>
      <c r="C392" s="53" t="str">
        <f>IF(ISERROR(VLOOKUP(B392,Оп26_BYN→USD!$C$3:$C$28,1,0)),"Нет","Да")</f>
        <v>Нет</v>
      </c>
      <c r="D392" s="54">
        <f t="shared" si="13"/>
        <v>365</v>
      </c>
      <c r="E392" s="55">
        <f>('Все выпуски'!$F$4*'Все выпуски'!$F$8)*((VLOOKUP(IF(C392="Нет",VLOOKUP(A392,Оп26_BYN→USD!$A$2:$C$28,3,0),VLOOKUP((A392-1),Оп26_BYN→USD!$A$2:$C$28,3,0)),$B$2:$G$2382,5,0)-VLOOKUP(B392,$B$2:$G$2382,5,0))/365+(VLOOKUP(IF(C392="Нет",VLOOKUP(A392,Оп26_BYN→USD!$A$2:$C$28,3,0),VLOOKUP((A392-1),Оп26_BYN→USD!$A$2:$C$28,3,0)),$B$2:$G$2382,6,0)-VLOOKUP(B392,$B$2:$G$2382,6,0))/366)</f>
        <v>0.99371330202162211</v>
      </c>
      <c r="F392" s="54">
        <f>COUNTIF(D393:$D$2382,365)</f>
        <v>1624</v>
      </c>
      <c r="G392" s="54">
        <f>COUNTIF(D393:$D$2382,366)</f>
        <v>366</v>
      </c>
      <c r="H392" s="50"/>
    </row>
    <row r="393" spans="1:8" x14ac:dyDescent="0.25">
      <c r="A393" s="54">
        <f>COUNTIF($C$3:C393,"Да")</f>
        <v>4</v>
      </c>
      <c r="B393" s="53">
        <f t="shared" si="12"/>
        <v>45791</v>
      </c>
      <c r="C393" s="53" t="str">
        <f>IF(ISERROR(VLOOKUP(B393,Оп26_BYN→USD!$C$3:$C$28,1,0)),"Нет","Да")</f>
        <v>Нет</v>
      </c>
      <c r="D393" s="54">
        <f t="shared" si="13"/>
        <v>365</v>
      </c>
      <c r="E393" s="55">
        <f>('Все выпуски'!$F$4*'Все выпуски'!$F$8)*((VLOOKUP(IF(C393="Нет",VLOOKUP(A393,Оп26_BYN→USD!$A$2:$C$28,3,0),VLOOKUP((A393-1),Оп26_BYN→USD!$A$2:$C$28,3,0)),$B$2:$G$2382,5,0)-VLOOKUP(B393,$B$2:$G$2382,5,0))/365+(VLOOKUP(IF(C393="Нет",VLOOKUP(A393,Оп26_BYN→USD!$A$2:$C$28,3,0),VLOOKUP((A393-1),Оп26_BYN→USD!$A$2:$C$28,3,0)),$B$2:$G$2382,6,0)-VLOOKUP(B393,$B$2:$G$2382,6,0))/366)</f>
        <v>1.0229401638457873</v>
      </c>
      <c r="F393" s="54">
        <f>COUNTIF(D394:$D$2382,365)</f>
        <v>1623</v>
      </c>
      <c r="G393" s="54">
        <f>COUNTIF(D394:$D$2382,366)</f>
        <v>366</v>
      </c>
      <c r="H393" s="50"/>
    </row>
    <row r="394" spans="1:8" x14ac:dyDescent="0.25">
      <c r="A394" s="54">
        <f>COUNTIF($C$3:C394,"Да")</f>
        <v>4</v>
      </c>
      <c r="B394" s="53">
        <f t="shared" si="12"/>
        <v>45792</v>
      </c>
      <c r="C394" s="53" t="str">
        <f>IF(ISERROR(VLOOKUP(B394,Оп26_BYN→USD!$C$3:$C$28,1,0)),"Нет","Да")</f>
        <v>Нет</v>
      </c>
      <c r="D394" s="54">
        <f t="shared" si="13"/>
        <v>365</v>
      </c>
      <c r="E394" s="55">
        <f>('Все выпуски'!$F$4*'Все выпуски'!$F$8)*((VLOOKUP(IF(C394="Нет",VLOOKUP(A394,Оп26_BYN→USD!$A$2:$C$28,3,0),VLOOKUP((A394-1),Оп26_BYN→USD!$A$2:$C$28,3,0)),$B$2:$G$2382,5,0)-VLOOKUP(B394,$B$2:$G$2382,5,0))/365+(VLOOKUP(IF(C394="Нет",VLOOKUP(A394,Оп26_BYN→USD!$A$2:$C$28,3,0),VLOOKUP((A394-1),Оп26_BYN→USD!$A$2:$C$28,3,0)),$B$2:$G$2382,6,0)-VLOOKUP(B394,$B$2:$G$2382,6,0))/366)</f>
        <v>1.0521670256699527</v>
      </c>
      <c r="F394" s="54">
        <f>COUNTIF(D395:$D$2382,365)</f>
        <v>1622</v>
      </c>
      <c r="G394" s="54">
        <f>COUNTIF(D395:$D$2382,366)</f>
        <v>366</v>
      </c>
      <c r="H394" s="50"/>
    </row>
    <row r="395" spans="1:8" x14ac:dyDescent="0.25">
      <c r="A395" s="54">
        <f>COUNTIF($C$3:C395,"Да")</f>
        <v>4</v>
      </c>
      <c r="B395" s="53">
        <f t="shared" si="12"/>
        <v>45793</v>
      </c>
      <c r="C395" s="53" t="str">
        <f>IF(ISERROR(VLOOKUP(B395,Оп26_BYN→USD!$C$3:$C$28,1,0)),"Нет","Да")</f>
        <v>Нет</v>
      </c>
      <c r="D395" s="54">
        <f t="shared" si="13"/>
        <v>365</v>
      </c>
      <c r="E395" s="55">
        <f>('Все выпуски'!$F$4*'Все выпуски'!$F$8)*((VLOOKUP(IF(C395="Нет",VLOOKUP(A395,Оп26_BYN→USD!$A$2:$C$28,3,0),VLOOKUP((A395-1),Оп26_BYN→USD!$A$2:$C$28,3,0)),$B$2:$G$2382,5,0)-VLOOKUP(B395,$B$2:$G$2382,5,0))/365+(VLOOKUP(IF(C395="Нет",VLOOKUP(A395,Оп26_BYN→USD!$A$2:$C$28,3,0),VLOOKUP((A395-1),Оп26_BYN→USD!$A$2:$C$28,3,0)),$B$2:$G$2382,6,0)-VLOOKUP(B395,$B$2:$G$2382,6,0))/366)</f>
        <v>1.081393887494118</v>
      </c>
      <c r="F395" s="54">
        <f>COUNTIF(D396:$D$2382,365)</f>
        <v>1621</v>
      </c>
      <c r="G395" s="54">
        <f>COUNTIF(D396:$D$2382,366)</f>
        <v>366</v>
      </c>
      <c r="H395" s="50"/>
    </row>
    <row r="396" spans="1:8" x14ac:dyDescent="0.25">
      <c r="A396" s="54">
        <f>COUNTIF($C$3:C396,"Да")</f>
        <v>4</v>
      </c>
      <c r="B396" s="53">
        <f t="shared" si="12"/>
        <v>45794</v>
      </c>
      <c r="C396" s="53" t="str">
        <f>IF(ISERROR(VLOOKUP(B396,Оп26_BYN→USD!$C$3:$C$28,1,0)),"Нет","Да")</f>
        <v>Нет</v>
      </c>
      <c r="D396" s="54">
        <f t="shared" si="13"/>
        <v>365</v>
      </c>
      <c r="E396" s="55">
        <f>('Все выпуски'!$F$4*'Все выпуски'!$F$8)*((VLOOKUP(IF(C396="Нет",VLOOKUP(A396,Оп26_BYN→USD!$A$2:$C$28,3,0),VLOOKUP((A396-1),Оп26_BYN→USD!$A$2:$C$28,3,0)),$B$2:$G$2382,5,0)-VLOOKUP(B396,$B$2:$G$2382,5,0))/365+(VLOOKUP(IF(C396="Нет",VLOOKUP(A396,Оп26_BYN→USD!$A$2:$C$28,3,0),VLOOKUP((A396-1),Оп26_BYN→USD!$A$2:$C$28,3,0)),$B$2:$G$2382,6,0)-VLOOKUP(B396,$B$2:$G$2382,6,0))/366)</f>
        <v>1.1106207493182836</v>
      </c>
      <c r="F396" s="54">
        <f>COUNTIF(D397:$D$2382,365)</f>
        <v>1620</v>
      </c>
      <c r="G396" s="54">
        <f>COUNTIF(D397:$D$2382,366)</f>
        <v>366</v>
      </c>
      <c r="H396" s="50"/>
    </row>
    <row r="397" spans="1:8" x14ac:dyDescent="0.25">
      <c r="A397" s="54">
        <f>COUNTIF($C$3:C397,"Да")</f>
        <v>4</v>
      </c>
      <c r="B397" s="53">
        <f t="shared" si="12"/>
        <v>45795</v>
      </c>
      <c r="C397" s="53" t="str">
        <f>IF(ISERROR(VLOOKUP(B397,Оп26_BYN→USD!$C$3:$C$28,1,0)),"Нет","Да")</f>
        <v>Нет</v>
      </c>
      <c r="D397" s="54">
        <f t="shared" si="13"/>
        <v>365</v>
      </c>
      <c r="E397" s="55">
        <f>('Все выпуски'!$F$4*'Все выпуски'!$F$8)*((VLOOKUP(IF(C397="Нет",VLOOKUP(A397,Оп26_BYN→USD!$A$2:$C$28,3,0),VLOOKUP((A397-1),Оп26_BYN→USD!$A$2:$C$28,3,0)),$B$2:$G$2382,5,0)-VLOOKUP(B397,$B$2:$G$2382,5,0))/365+(VLOOKUP(IF(C397="Нет",VLOOKUP(A397,Оп26_BYN→USD!$A$2:$C$28,3,0),VLOOKUP((A397-1),Оп26_BYN→USD!$A$2:$C$28,3,0)),$B$2:$G$2382,6,0)-VLOOKUP(B397,$B$2:$G$2382,6,0))/366)</f>
        <v>1.1398476111424489</v>
      </c>
      <c r="F397" s="54">
        <f>COUNTIF(D398:$D$2382,365)</f>
        <v>1619</v>
      </c>
      <c r="G397" s="54">
        <f>COUNTIF(D398:$D$2382,366)</f>
        <v>366</v>
      </c>
      <c r="H397" s="50"/>
    </row>
    <row r="398" spans="1:8" x14ac:dyDescent="0.25">
      <c r="A398" s="54">
        <f>COUNTIF($C$3:C398,"Да")</f>
        <v>4</v>
      </c>
      <c r="B398" s="53">
        <f t="shared" si="12"/>
        <v>45796</v>
      </c>
      <c r="C398" s="53" t="str">
        <f>IF(ISERROR(VLOOKUP(B398,Оп26_BYN→USD!$C$3:$C$28,1,0)),"Нет","Да")</f>
        <v>Нет</v>
      </c>
      <c r="D398" s="54">
        <f t="shared" si="13"/>
        <v>365</v>
      </c>
      <c r="E398" s="55">
        <f>('Все выпуски'!$F$4*'Все выпуски'!$F$8)*((VLOOKUP(IF(C398="Нет",VLOOKUP(A398,Оп26_BYN→USD!$A$2:$C$28,3,0),VLOOKUP((A398-1),Оп26_BYN→USD!$A$2:$C$28,3,0)),$B$2:$G$2382,5,0)-VLOOKUP(B398,$B$2:$G$2382,5,0))/365+(VLOOKUP(IF(C398="Нет",VLOOKUP(A398,Оп26_BYN→USD!$A$2:$C$28,3,0),VLOOKUP((A398-1),Оп26_BYN→USD!$A$2:$C$28,3,0)),$B$2:$G$2382,6,0)-VLOOKUP(B398,$B$2:$G$2382,6,0))/366)</f>
        <v>1.169074472966614</v>
      </c>
      <c r="F398" s="54">
        <f>COUNTIF(D399:$D$2382,365)</f>
        <v>1618</v>
      </c>
      <c r="G398" s="54">
        <f>COUNTIF(D399:$D$2382,366)</f>
        <v>366</v>
      </c>
      <c r="H398" s="50"/>
    </row>
    <row r="399" spans="1:8" x14ac:dyDescent="0.25">
      <c r="A399" s="54">
        <f>COUNTIF($C$3:C399,"Да")</f>
        <v>4</v>
      </c>
      <c r="B399" s="53">
        <f t="shared" si="12"/>
        <v>45797</v>
      </c>
      <c r="C399" s="53" t="str">
        <f>IF(ISERROR(VLOOKUP(B399,Оп26_BYN→USD!$C$3:$C$28,1,0)),"Нет","Да")</f>
        <v>Нет</v>
      </c>
      <c r="D399" s="54">
        <f t="shared" si="13"/>
        <v>365</v>
      </c>
      <c r="E399" s="55">
        <f>('Все выпуски'!$F$4*'Все выпуски'!$F$8)*((VLOOKUP(IF(C399="Нет",VLOOKUP(A399,Оп26_BYN→USD!$A$2:$C$28,3,0),VLOOKUP((A399-1),Оп26_BYN→USD!$A$2:$C$28,3,0)),$B$2:$G$2382,5,0)-VLOOKUP(B399,$B$2:$G$2382,5,0))/365+(VLOOKUP(IF(C399="Нет",VLOOKUP(A399,Оп26_BYN→USD!$A$2:$C$28,3,0),VLOOKUP((A399-1),Оп26_BYN→USD!$A$2:$C$28,3,0)),$B$2:$G$2382,6,0)-VLOOKUP(B399,$B$2:$G$2382,6,0))/366)</f>
        <v>1.1983013347907796</v>
      </c>
      <c r="F399" s="54">
        <f>COUNTIF(D400:$D$2382,365)</f>
        <v>1617</v>
      </c>
      <c r="G399" s="54">
        <f>COUNTIF(D400:$D$2382,366)</f>
        <v>366</v>
      </c>
      <c r="H399" s="50"/>
    </row>
    <row r="400" spans="1:8" x14ac:dyDescent="0.25">
      <c r="A400" s="54">
        <f>COUNTIF($C$3:C400,"Да")</f>
        <v>4</v>
      </c>
      <c r="B400" s="53">
        <f t="shared" si="12"/>
        <v>45798</v>
      </c>
      <c r="C400" s="53" t="str">
        <f>IF(ISERROR(VLOOKUP(B400,Оп26_BYN→USD!$C$3:$C$28,1,0)),"Нет","Да")</f>
        <v>Нет</v>
      </c>
      <c r="D400" s="54">
        <f t="shared" si="13"/>
        <v>365</v>
      </c>
      <c r="E400" s="55">
        <f>('Все выпуски'!$F$4*'Все выпуски'!$F$8)*((VLOOKUP(IF(C400="Нет",VLOOKUP(A400,Оп26_BYN→USD!$A$2:$C$28,3,0),VLOOKUP((A400-1),Оп26_BYN→USD!$A$2:$C$28,3,0)),$B$2:$G$2382,5,0)-VLOOKUP(B400,$B$2:$G$2382,5,0))/365+(VLOOKUP(IF(C400="Нет",VLOOKUP(A400,Оп26_BYN→USD!$A$2:$C$28,3,0),VLOOKUP((A400-1),Оп26_BYN→USD!$A$2:$C$28,3,0)),$B$2:$G$2382,6,0)-VLOOKUP(B400,$B$2:$G$2382,6,0))/366)</f>
        <v>1.2275281966149449</v>
      </c>
      <c r="F400" s="54">
        <f>COUNTIF(D401:$D$2382,365)</f>
        <v>1616</v>
      </c>
      <c r="G400" s="54">
        <f>COUNTIF(D401:$D$2382,366)</f>
        <v>366</v>
      </c>
      <c r="H400" s="50"/>
    </row>
    <row r="401" spans="1:8" x14ac:dyDescent="0.25">
      <c r="A401" s="54">
        <f>COUNTIF($C$3:C401,"Да")</f>
        <v>4</v>
      </c>
      <c r="B401" s="53">
        <f t="shared" si="12"/>
        <v>45799</v>
      </c>
      <c r="C401" s="53" t="str">
        <f>IF(ISERROR(VLOOKUP(B401,Оп26_BYN→USD!$C$3:$C$28,1,0)),"Нет","Да")</f>
        <v>Нет</v>
      </c>
      <c r="D401" s="54">
        <f t="shared" si="13"/>
        <v>365</v>
      </c>
      <c r="E401" s="55">
        <f>('Все выпуски'!$F$4*'Все выпуски'!$F$8)*((VLOOKUP(IF(C401="Нет",VLOOKUP(A401,Оп26_BYN→USD!$A$2:$C$28,3,0),VLOOKUP((A401-1),Оп26_BYN→USD!$A$2:$C$28,3,0)),$B$2:$G$2382,5,0)-VLOOKUP(B401,$B$2:$G$2382,5,0))/365+(VLOOKUP(IF(C401="Нет",VLOOKUP(A401,Оп26_BYN→USD!$A$2:$C$28,3,0),VLOOKUP((A401-1),Оп26_BYN→USD!$A$2:$C$28,3,0)),$B$2:$G$2382,6,0)-VLOOKUP(B401,$B$2:$G$2382,6,0))/366)</f>
        <v>1.2567550584391103</v>
      </c>
      <c r="F401" s="54">
        <f>COUNTIF(D402:$D$2382,365)</f>
        <v>1615</v>
      </c>
      <c r="G401" s="54">
        <f>COUNTIF(D402:$D$2382,366)</f>
        <v>366</v>
      </c>
      <c r="H401" s="50"/>
    </row>
    <row r="402" spans="1:8" x14ac:dyDescent="0.25">
      <c r="A402" s="54">
        <f>COUNTIF($C$3:C402,"Да")</f>
        <v>4</v>
      </c>
      <c r="B402" s="53">
        <f t="shared" si="12"/>
        <v>45800</v>
      </c>
      <c r="C402" s="53" t="str">
        <f>IF(ISERROR(VLOOKUP(B402,Оп26_BYN→USD!$C$3:$C$28,1,0)),"Нет","Да")</f>
        <v>Нет</v>
      </c>
      <c r="D402" s="54">
        <f t="shared" si="13"/>
        <v>365</v>
      </c>
      <c r="E402" s="55">
        <f>('Все выпуски'!$F$4*'Все выпуски'!$F$8)*((VLOOKUP(IF(C402="Нет",VLOOKUP(A402,Оп26_BYN→USD!$A$2:$C$28,3,0),VLOOKUP((A402-1),Оп26_BYN→USD!$A$2:$C$28,3,0)),$B$2:$G$2382,5,0)-VLOOKUP(B402,$B$2:$G$2382,5,0))/365+(VLOOKUP(IF(C402="Нет",VLOOKUP(A402,Оп26_BYN→USD!$A$2:$C$28,3,0),VLOOKUP((A402-1),Оп26_BYN→USD!$A$2:$C$28,3,0)),$B$2:$G$2382,6,0)-VLOOKUP(B402,$B$2:$G$2382,6,0))/366)</f>
        <v>1.2859819202632756</v>
      </c>
      <c r="F402" s="54">
        <f>COUNTIF(D403:$D$2382,365)</f>
        <v>1614</v>
      </c>
      <c r="G402" s="54">
        <f>COUNTIF(D403:$D$2382,366)</f>
        <v>366</v>
      </c>
      <c r="H402" s="50"/>
    </row>
    <row r="403" spans="1:8" x14ac:dyDescent="0.25">
      <c r="A403" s="54">
        <f>COUNTIF($C$3:C403,"Да")</f>
        <v>4</v>
      </c>
      <c r="B403" s="53">
        <f t="shared" si="12"/>
        <v>45801</v>
      </c>
      <c r="C403" s="53" t="str">
        <f>IF(ISERROR(VLOOKUP(B403,Оп26_BYN→USD!$C$3:$C$28,1,0)),"Нет","Да")</f>
        <v>Нет</v>
      </c>
      <c r="D403" s="54">
        <f t="shared" si="13"/>
        <v>365</v>
      </c>
      <c r="E403" s="55">
        <f>('Все выпуски'!$F$4*'Все выпуски'!$F$8)*((VLOOKUP(IF(C403="Нет",VLOOKUP(A403,Оп26_BYN→USD!$A$2:$C$28,3,0),VLOOKUP((A403-1),Оп26_BYN→USD!$A$2:$C$28,3,0)),$B$2:$G$2382,5,0)-VLOOKUP(B403,$B$2:$G$2382,5,0))/365+(VLOOKUP(IF(C403="Нет",VLOOKUP(A403,Оп26_BYN→USD!$A$2:$C$28,3,0),VLOOKUP((A403-1),Оп26_BYN→USD!$A$2:$C$28,3,0)),$B$2:$G$2382,6,0)-VLOOKUP(B403,$B$2:$G$2382,6,0))/366)</f>
        <v>1.315208782087441</v>
      </c>
      <c r="F403" s="54">
        <f>COUNTIF(D404:$D$2382,365)</f>
        <v>1613</v>
      </c>
      <c r="G403" s="54">
        <f>COUNTIF(D404:$D$2382,366)</f>
        <v>366</v>
      </c>
      <c r="H403" s="50"/>
    </row>
    <row r="404" spans="1:8" x14ac:dyDescent="0.25">
      <c r="A404" s="54">
        <f>COUNTIF($C$3:C404,"Да")</f>
        <v>4</v>
      </c>
      <c r="B404" s="53">
        <f t="shared" si="12"/>
        <v>45802</v>
      </c>
      <c r="C404" s="53" t="str">
        <f>IF(ISERROR(VLOOKUP(B404,Оп26_BYN→USD!$C$3:$C$28,1,0)),"Нет","Да")</f>
        <v>Нет</v>
      </c>
      <c r="D404" s="54">
        <f t="shared" si="13"/>
        <v>365</v>
      </c>
      <c r="E404" s="55">
        <f>('Все выпуски'!$F$4*'Все выпуски'!$F$8)*((VLOOKUP(IF(C404="Нет",VLOOKUP(A404,Оп26_BYN→USD!$A$2:$C$28,3,0),VLOOKUP((A404-1),Оп26_BYN→USD!$A$2:$C$28,3,0)),$B$2:$G$2382,5,0)-VLOOKUP(B404,$B$2:$G$2382,5,0))/365+(VLOOKUP(IF(C404="Нет",VLOOKUP(A404,Оп26_BYN→USD!$A$2:$C$28,3,0),VLOOKUP((A404-1),Оп26_BYN→USD!$A$2:$C$28,3,0)),$B$2:$G$2382,6,0)-VLOOKUP(B404,$B$2:$G$2382,6,0))/366)</f>
        <v>1.3444356439116063</v>
      </c>
      <c r="F404" s="54">
        <f>COUNTIF(D405:$D$2382,365)</f>
        <v>1612</v>
      </c>
      <c r="G404" s="54">
        <f>COUNTIF(D405:$D$2382,366)</f>
        <v>366</v>
      </c>
      <c r="H404" s="50"/>
    </row>
    <row r="405" spans="1:8" x14ac:dyDescent="0.25">
      <c r="A405" s="54">
        <f>COUNTIF($C$3:C405,"Да")</f>
        <v>4</v>
      </c>
      <c r="B405" s="53">
        <f t="shared" si="12"/>
        <v>45803</v>
      </c>
      <c r="C405" s="53" t="str">
        <f>IF(ISERROR(VLOOKUP(B405,Оп26_BYN→USD!$C$3:$C$28,1,0)),"Нет","Да")</f>
        <v>Нет</v>
      </c>
      <c r="D405" s="54">
        <f t="shared" si="13"/>
        <v>365</v>
      </c>
      <c r="E405" s="55">
        <f>('Все выпуски'!$F$4*'Все выпуски'!$F$8)*((VLOOKUP(IF(C405="Нет",VLOOKUP(A405,Оп26_BYN→USD!$A$2:$C$28,3,0),VLOOKUP((A405-1),Оп26_BYN→USD!$A$2:$C$28,3,0)),$B$2:$G$2382,5,0)-VLOOKUP(B405,$B$2:$G$2382,5,0))/365+(VLOOKUP(IF(C405="Нет",VLOOKUP(A405,Оп26_BYN→USD!$A$2:$C$28,3,0),VLOOKUP((A405-1),Оп26_BYN→USD!$A$2:$C$28,3,0)),$B$2:$G$2382,6,0)-VLOOKUP(B405,$B$2:$G$2382,6,0))/366)</f>
        <v>1.3736625057357716</v>
      </c>
      <c r="F405" s="54">
        <f>COUNTIF(D406:$D$2382,365)</f>
        <v>1611</v>
      </c>
      <c r="G405" s="54">
        <f>COUNTIF(D406:$D$2382,366)</f>
        <v>366</v>
      </c>
      <c r="H405" s="50"/>
    </row>
    <row r="406" spans="1:8" x14ac:dyDescent="0.25">
      <c r="A406" s="54">
        <f>COUNTIF($C$3:C406,"Да")</f>
        <v>4</v>
      </c>
      <c r="B406" s="53">
        <f t="shared" si="12"/>
        <v>45804</v>
      </c>
      <c r="C406" s="53" t="str">
        <f>IF(ISERROR(VLOOKUP(B406,Оп26_BYN→USD!$C$3:$C$28,1,0)),"Нет","Да")</f>
        <v>Нет</v>
      </c>
      <c r="D406" s="54">
        <f t="shared" si="13"/>
        <v>365</v>
      </c>
      <c r="E406" s="55">
        <f>('Все выпуски'!$F$4*'Все выпуски'!$F$8)*((VLOOKUP(IF(C406="Нет",VLOOKUP(A406,Оп26_BYN→USD!$A$2:$C$28,3,0),VLOOKUP((A406-1),Оп26_BYN→USD!$A$2:$C$28,3,0)),$B$2:$G$2382,5,0)-VLOOKUP(B406,$B$2:$G$2382,5,0))/365+(VLOOKUP(IF(C406="Нет",VLOOKUP(A406,Оп26_BYN→USD!$A$2:$C$28,3,0),VLOOKUP((A406-1),Оп26_BYN→USD!$A$2:$C$28,3,0)),$B$2:$G$2382,6,0)-VLOOKUP(B406,$B$2:$G$2382,6,0))/366)</f>
        <v>1.402889367559937</v>
      </c>
      <c r="F406" s="54">
        <f>COUNTIF(D407:$D$2382,365)</f>
        <v>1610</v>
      </c>
      <c r="G406" s="54">
        <f>COUNTIF(D407:$D$2382,366)</f>
        <v>366</v>
      </c>
      <c r="H406" s="50"/>
    </row>
    <row r="407" spans="1:8" x14ac:dyDescent="0.25">
      <c r="A407" s="54">
        <f>COUNTIF($C$3:C407,"Да")</f>
        <v>4</v>
      </c>
      <c r="B407" s="53">
        <f t="shared" si="12"/>
        <v>45805</v>
      </c>
      <c r="C407" s="53" t="str">
        <f>IF(ISERROR(VLOOKUP(B407,Оп26_BYN→USD!$C$3:$C$28,1,0)),"Нет","Да")</f>
        <v>Нет</v>
      </c>
      <c r="D407" s="54">
        <f t="shared" si="13"/>
        <v>365</v>
      </c>
      <c r="E407" s="55">
        <f>('Все выпуски'!$F$4*'Все выпуски'!$F$8)*((VLOOKUP(IF(C407="Нет",VLOOKUP(A407,Оп26_BYN→USD!$A$2:$C$28,3,0),VLOOKUP((A407-1),Оп26_BYN→USD!$A$2:$C$28,3,0)),$B$2:$G$2382,5,0)-VLOOKUP(B407,$B$2:$G$2382,5,0))/365+(VLOOKUP(IF(C407="Нет",VLOOKUP(A407,Оп26_BYN→USD!$A$2:$C$28,3,0),VLOOKUP((A407-1),Оп26_BYN→USD!$A$2:$C$28,3,0)),$B$2:$G$2382,6,0)-VLOOKUP(B407,$B$2:$G$2382,6,0))/366)</f>
        <v>1.4321162293841023</v>
      </c>
      <c r="F407" s="54">
        <f>COUNTIF(D408:$D$2382,365)</f>
        <v>1609</v>
      </c>
      <c r="G407" s="54">
        <f>COUNTIF(D408:$D$2382,366)</f>
        <v>366</v>
      </c>
      <c r="H407" s="50"/>
    </row>
    <row r="408" spans="1:8" x14ac:dyDescent="0.25">
      <c r="A408" s="54">
        <f>COUNTIF($C$3:C408,"Да")</f>
        <v>4</v>
      </c>
      <c r="B408" s="53">
        <f t="shared" si="12"/>
        <v>45806</v>
      </c>
      <c r="C408" s="53" t="str">
        <f>IF(ISERROR(VLOOKUP(B408,Оп26_BYN→USD!$C$3:$C$28,1,0)),"Нет","Да")</f>
        <v>Нет</v>
      </c>
      <c r="D408" s="54">
        <f t="shared" si="13"/>
        <v>365</v>
      </c>
      <c r="E408" s="55">
        <f>('Все выпуски'!$F$4*'Все выпуски'!$F$8)*((VLOOKUP(IF(C408="Нет",VLOOKUP(A408,Оп26_BYN→USD!$A$2:$C$28,3,0),VLOOKUP((A408-1),Оп26_BYN→USD!$A$2:$C$28,3,0)),$B$2:$G$2382,5,0)-VLOOKUP(B408,$B$2:$G$2382,5,0))/365+(VLOOKUP(IF(C408="Нет",VLOOKUP(A408,Оп26_BYN→USD!$A$2:$C$28,3,0),VLOOKUP((A408-1),Оп26_BYN→USD!$A$2:$C$28,3,0)),$B$2:$G$2382,6,0)-VLOOKUP(B408,$B$2:$G$2382,6,0))/366)</f>
        <v>1.4613430912082677</v>
      </c>
      <c r="F408" s="54">
        <f>COUNTIF(D409:$D$2382,365)</f>
        <v>1608</v>
      </c>
      <c r="G408" s="54">
        <f>COUNTIF(D409:$D$2382,366)</f>
        <v>366</v>
      </c>
      <c r="H408" s="50"/>
    </row>
    <row r="409" spans="1:8" x14ac:dyDescent="0.25">
      <c r="A409" s="54">
        <f>COUNTIF($C$3:C409,"Да")</f>
        <v>4</v>
      </c>
      <c r="B409" s="53">
        <f t="shared" si="12"/>
        <v>45807</v>
      </c>
      <c r="C409" s="53" t="str">
        <f>IF(ISERROR(VLOOKUP(B409,Оп26_BYN→USD!$C$3:$C$28,1,0)),"Нет","Да")</f>
        <v>Нет</v>
      </c>
      <c r="D409" s="54">
        <f t="shared" si="13"/>
        <v>365</v>
      </c>
      <c r="E409" s="55">
        <f>('Все выпуски'!$F$4*'Все выпуски'!$F$8)*((VLOOKUP(IF(C409="Нет",VLOOKUP(A409,Оп26_BYN→USD!$A$2:$C$28,3,0),VLOOKUP((A409-1),Оп26_BYN→USD!$A$2:$C$28,3,0)),$B$2:$G$2382,5,0)-VLOOKUP(B409,$B$2:$G$2382,5,0))/365+(VLOOKUP(IF(C409="Нет",VLOOKUP(A409,Оп26_BYN→USD!$A$2:$C$28,3,0),VLOOKUP((A409-1),Оп26_BYN→USD!$A$2:$C$28,3,0)),$B$2:$G$2382,6,0)-VLOOKUP(B409,$B$2:$G$2382,6,0))/366)</f>
        <v>1.4905699530324332</v>
      </c>
      <c r="F409" s="54">
        <f>COUNTIF(D410:$D$2382,365)</f>
        <v>1607</v>
      </c>
      <c r="G409" s="54">
        <f>COUNTIF(D410:$D$2382,366)</f>
        <v>366</v>
      </c>
      <c r="H409" s="50"/>
    </row>
    <row r="410" spans="1:8" x14ac:dyDescent="0.25">
      <c r="A410" s="54">
        <f>COUNTIF($C$3:C410,"Да")</f>
        <v>4</v>
      </c>
      <c r="B410" s="53">
        <f t="shared" si="12"/>
        <v>45808</v>
      </c>
      <c r="C410" s="53" t="str">
        <f>IF(ISERROR(VLOOKUP(B410,Оп26_BYN→USD!$C$3:$C$28,1,0)),"Нет","Да")</f>
        <v>Нет</v>
      </c>
      <c r="D410" s="54">
        <f t="shared" si="13"/>
        <v>365</v>
      </c>
      <c r="E410" s="55">
        <f>('Все выпуски'!$F$4*'Все выпуски'!$F$8)*((VLOOKUP(IF(C410="Нет",VLOOKUP(A410,Оп26_BYN→USD!$A$2:$C$28,3,0),VLOOKUP((A410-1),Оп26_BYN→USD!$A$2:$C$28,3,0)),$B$2:$G$2382,5,0)-VLOOKUP(B410,$B$2:$G$2382,5,0))/365+(VLOOKUP(IF(C410="Нет",VLOOKUP(A410,Оп26_BYN→USD!$A$2:$C$28,3,0),VLOOKUP((A410-1),Оп26_BYN→USD!$A$2:$C$28,3,0)),$B$2:$G$2382,6,0)-VLOOKUP(B410,$B$2:$G$2382,6,0))/366)</f>
        <v>1.5197968148565983</v>
      </c>
      <c r="F410" s="54">
        <f>COUNTIF(D411:$D$2382,365)</f>
        <v>1606</v>
      </c>
      <c r="G410" s="54">
        <f>COUNTIF(D411:$D$2382,366)</f>
        <v>366</v>
      </c>
      <c r="H410" s="50"/>
    </row>
    <row r="411" spans="1:8" x14ac:dyDescent="0.25">
      <c r="A411" s="54">
        <f>COUNTIF($C$3:C411,"Да")</f>
        <v>4</v>
      </c>
      <c r="B411" s="53">
        <f t="shared" si="12"/>
        <v>45809</v>
      </c>
      <c r="C411" s="53" t="str">
        <f>IF(ISERROR(VLOOKUP(B411,Оп26_BYN→USD!$C$3:$C$28,1,0)),"Нет","Да")</f>
        <v>Нет</v>
      </c>
      <c r="D411" s="54">
        <f t="shared" si="13"/>
        <v>365</v>
      </c>
      <c r="E411" s="55">
        <f>('Все выпуски'!$F$4*'Все выпуски'!$F$8)*((VLOOKUP(IF(C411="Нет",VLOOKUP(A411,Оп26_BYN→USD!$A$2:$C$28,3,0),VLOOKUP((A411-1),Оп26_BYN→USD!$A$2:$C$28,3,0)),$B$2:$G$2382,5,0)-VLOOKUP(B411,$B$2:$G$2382,5,0))/365+(VLOOKUP(IF(C411="Нет",VLOOKUP(A411,Оп26_BYN→USD!$A$2:$C$28,3,0),VLOOKUP((A411-1),Оп26_BYN→USD!$A$2:$C$28,3,0)),$B$2:$G$2382,6,0)-VLOOKUP(B411,$B$2:$G$2382,6,0))/366)</f>
        <v>1.5490236766807637</v>
      </c>
      <c r="F411" s="54">
        <f>COUNTIF(D412:$D$2382,365)</f>
        <v>1605</v>
      </c>
      <c r="G411" s="54">
        <f>COUNTIF(D412:$D$2382,366)</f>
        <v>366</v>
      </c>
      <c r="H411" s="50"/>
    </row>
    <row r="412" spans="1:8" x14ac:dyDescent="0.25">
      <c r="A412" s="54">
        <f>COUNTIF($C$3:C412,"Да")</f>
        <v>4</v>
      </c>
      <c r="B412" s="53">
        <f t="shared" si="12"/>
        <v>45810</v>
      </c>
      <c r="C412" s="53" t="str">
        <f>IF(ISERROR(VLOOKUP(B412,Оп26_BYN→USD!$C$3:$C$28,1,0)),"Нет","Да")</f>
        <v>Нет</v>
      </c>
      <c r="D412" s="54">
        <f t="shared" si="13"/>
        <v>365</v>
      </c>
      <c r="E412" s="55">
        <f>('Все выпуски'!$F$4*'Все выпуски'!$F$8)*((VLOOKUP(IF(C412="Нет",VLOOKUP(A412,Оп26_BYN→USD!$A$2:$C$28,3,0),VLOOKUP((A412-1),Оп26_BYN→USD!$A$2:$C$28,3,0)),$B$2:$G$2382,5,0)-VLOOKUP(B412,$B$2:$G$2382,5,0))/365+(VLOOKUP(IF(C412="Нет",VLOOKUP(A412,Оп26_BYN→USD!$A$2:$C$28,3,0),VLOOKUP((A412-1),Оп26_BYN→USD!$A$2:$C$28,3,0)),$B$2:$G$2382,6,0)-VLOOKUP(B412,$B$2:$G$2382,6,0))/366)</f>
        <v>1.5782505385049292</v>
      </c>
      <c r="F412" s="54">
        <f>COUNTIF(D413:$D$2382,365)</f>
        <v>1604</v>
      </c>
      <c r="G412" s="54">
        <f>COUNTIF(D413:$D$2382,366)</f>
        <v>366</v>
      </c>
      <c r="H412" s="50"/>
    </row>
    <row r="413" spans="1:8" x14ac:dyDescent="0.25">
      <c r="A413" s="54">
        <f>COUNTIF($C$3:C413,"Да")</f>
        <v>4</v>
      </c>
      <c r="B413" s="53">
        <f t="shared" si="12"/>
        <v>45811</v>
      </c>
      <c r="C413" s="53" t="str">
        <f>IF(ISERROR(VLOOKUP(B413,Оп26_BYN→USD!$C$3:$C$28,1,0)),"Нет","Да")</f>
        <v>Нет</v>
      </c>
      <c r="D413" s="54">
        <f t="shared" si="13"/>
        <v>365</v>
      </c>
      <c r="E413" s="55">
        <f>('Все выпуски'!$F$4*'Все выпуски'!$F$8)*((VLOOKUP(IF(C413="Нет",VLOOKUP(A413,Оп26_BYN→USD!$A$2:$C$28,3,0),VLOOKUP((A413-1),Оп26_BYN→USD!$A$2:$C$28,3,0)),$B$2:$G$2382,5,0)-VLOOKUP(B413,$B$2:$G$2382,5,0))/365+(VLOOKUP(IF(C413="Нет",VLOOKUP(A413,Оп26_BYN→USD!$A$2:$C$28,3,0),VLOOKUP((A413-1),Оп26_BYN→USD!$A$2:$C$28,3,0)),$B$2:$G$2382,6,0)-VLOOKUP(B413,$B$2:$G$2382,6,0))/366)</f>
        <v>1.6074774003290944</v>
      </c>
      <c r="F413" s="54">
        <f>COUNTIF(D414:$D$2382,365)</f>
        <v>1603</v>
      </c>
      <c r="G413" s="54">
        <f>COUNTIF(D414:$D$2382,366)</f>
        <v>366</v>
      </c>
      <c r="H413" s="50"/>
    </row>
    <row r="414" spans="1:8" x14ac:dyDescent="0.25">
      <c r="A414" s="54">
        <f>COUNTIF($C$3:C414,"Да")</f>
        <v>4</v>
      </c>
      <c r="B414" s="53">
        <f t="shared" si="12"/>
        <v>45812</v>
      </c>
      <c r="C414" s="53" t="str">
        <f>IF(ISERROR(VLOOKUP(B414,Оп26_BYN→USD!$C$3:$C$28,1,0)),"Нет","Да")</f>
        <v>Нет</v>
      </c>
      <c r="D414" s="54">
        <f t="shared" si="13"/>
        <v>365</v>
      </c>
      <c r="E414" s="55">
        <f>('Все выпуски'!$F$4*'Все выпуски'!$F$8)*((VLOOKUP(IF(C414="Нет",VLOOKUP(A414,Оп26_BYN→USD!$A$2:$C$28,3,0),VLOOKUP((A414-1),Оп26_BYN→USD!$A$2:$C$28,3,0)),$B$2:$G$2382,5,0)-VLOOKUP(B414,$B$2:$G$2382,5,0))/365+(VLOOKUP(IF(C414="Нет",VLOOKUP(A414,Оп26_BYN→USD!$A$2:$C$28,3,0),VLOOKUP((A414-1),Оп26_BYN→USD!$A$2:$C$28,3,0)),$B$2:$G$2382,6,0)-VLOOKUP(B414,$B$2:$G$2382,6,0))/366)</f>
        <v>1.6367042621532599</v>
      </c>
      <c r="F414" s="54">
        <f>COUNTIF(D415:$D$2382,365)</f>
        <v>1602</v>
      </c>
      <c r="G414" s="54">
        <f>COUNTIF(D415:$D$2382,366)</f>
        <v>366</v>
      </c>
      <c r="H414" s="50"/>
    </row>
    <row r="415" spans="1:8" x14ac:dyDescent="0.25">
      <c r="A415" s="54">
        <f>COUNTIF($C$3:C415,"Да")</f>
        <v>4</v>
      </c>
      <c r="B415" s="53">
        <f t="shared" si="12"/>
        <v>45813</v>
      </c>
      <c r="C415" s="53" t="str">
        <f>IF(ISERROR(VLOOKUP(B415,Оп26_BYN→USD!$C$3:$C$28,1,0)),"Нет","Да")</f>
        <v>Нет</v>
      </c>
      <c r="D415" s="54">
        <f t="shared" si="13"/>
        <v>365</v>
      </c>
      <c r="E415" s="55">
        <f>('Все выпуски'!$F$4*'Все выпуски'!$F$8)*((VLOOKUP(IF(C415="Нет",VLOOKUP(A415,Оп26_BYN→USD!$A$2:$C$28,3,0),VLOOKUP((A415-1),Оп26_BYN→USD!$A$2:$C$28,3,0)),$B$2:$G$2382,5,0)-VLOOKUP(B415,$B$2:$G$2382,5,0))/365+(VLOOKUP(IF(C415="Нет",VLOOKUP(A415,Оп26_BYN→USD!$A$2:$C$28,3,0),VLOOKUP((A415-1),Оп26_BYN→USD!$A$2:$C$28,3,0)),$B$2:$G$2382,6,0)-VLOOKUP(B415,$B$2:$G$2382,6,0))/366)</f>
        <v>1.6659311239774253</v>
      </c>
      <c r="F415" s="54">
        <f>COUNTIF(D416:$D$2382,365)</f>
        <v>1601</v>
      </c>
      <c r="G415" s="54">
        <f>COUNTIF(D416:$D$2382,366)</f>
        <v>366</v>
      </c>
      <c r="H415" s="50"/>
    </row>
    <row r="416" spans="1:8" x14ac:dyDescent="0.25">
      <c r="A416" s="54">
        <f>COUNTIF($C$3:C416,"Да")</f>
        <v>4</v>
      </c>
      <c r="B416" s="53">
        <f t="shared" si="12"/>
        <v>45814</v>
      </c>
      <c r="C416" s="53" t="str">
        <f>IF(ISERROR(VLOOKUP(B416,Оп26_BYN→USD!$C$3:$C$28,1,0)),"Нет","Да")</f>
        <v>Нет</v>
      </c>
      <c r="D416" s="54">
        <f t="shared" si="13"/>
        <v>365</v>
      </c>
      <c r="E416" s="55">
        <f>('Все выпуски'!$F$4*'Все выпуски'!$F$8)*((VLOOKUP(IF(C416="Нет",VLOOKUP(A416,Оп26_BYN→USD!$A$2:$C$28,3,0),VLOOKUP((A416-1),Оп26_BYN→USD!$A$2:$C$28,3,0)),$B$2:$G$2382,5,0)-VLOOKUP(B416,$B$2:$G$2382,5,0))/365+(VLOOKUP(IF(C416="Нет",VLOOKUP(A416,Оп26_BYN→USD!$A$2:$C$28,3,0),VLOOKUP((A416-1),Оп26_BYN→USD!$A$2:$C$28,3,0)),$B$2:$G$2382,6,0)-VLOOKUP(B416,$B$2:$G$2382,6,0))/366)</f>
        <v>1.6951579858015906</v>
      </c>
      <c r="F416" s="54">
        <f>COUNTIF(D417:$D$2382,365)</f>
        <v>1600</v>
      </c>
      <c r="G416" s="54">
        <f>COUNTIF(D417:$D$2382,366)</f>
        <v>366</v>
      </c>
      <c r="H416" s="50"/>
    </row>
    <row r="417" spans="1:8" x14ac:dyDescent="0.25">
      <c r="A417" s="54">
        <f>COUNTIF($C$3:C417,"Да")</f>
        <v>4</v>
      </c>
      <c r="B417" s="53">
        <f t="shared" si="12"/>
        <v>45815</v>
      </c>
      <c r="C417" s="53" t="str">
        <f>IF(ISERROR(VLOOKUP(B417,Оп26_BYN→USD!$C$3:$C$28,1,0)),"Нет","Да")</f>
        <v>Нет</v>
      </c>
      <c r="D417" s="54">
        <f t="shared" si="13"/>
        <v>365</v>
      </c>
      <c r="E417" s="55">
        <f>('Все выпуски'!$F$4*'Все выпуски'!$F$8)*((VLOOKUP(IF(C417="Нет",VLOOKUP(A417,Оп26_BYN→USD!$A$2:$C$28,3,0),VLOOKUP((A417-1),Оп26_BYN→USD!$A$2:$C$28,3,0)),$B$2:$G$2382,5,0)-VLOOKUP(B417,$B$2:$G$2382,5,0))/365+(VLOOKUP(IF(C417="Нет",VLOOKUP(A417,Оп26_BYN→USD!$A$2:$C$28,3,0),VLOOKUP((A417-1),Оп26_BYN→USD!$A$2:$C$28,3,0)),$B$2:$G$2382,6,0)-VLOOKUP(B417,$B$2:$G$2382,6,0))/366)</f>
        <v>1.7243848476257559</v>
      </c>
      <c r="F417" s="54">
        <f>COUNTIF(D418:$D$2382,365)</f>
        <v>1599</v>
      </c>
      <c r="G417" s="54">
        <f>COUNTIF(D418:$D$2382,366)</f>
        <v>366</v>
      </c>
      <c r="H417" s="50"/>
    </row>
    <row r="418" spans="1:8" x14ac:dyDescent="0.25">
      <c r="A418" s="54">
        <f>COUNTIF($C$3:C418,"Да")</f>
        <v>4</v>
      </c>
      <c r="B418" s="53">
        <f t="shared" si="12"/>
        <v>45816</v>
      </c>
      <c r="C418" s="53" t="str">
        <f>IF(ISERROR(VLOOKUP(B418,Оп26_BYN→USD!$C$3:$C$28,1,0)),"Нет","Да")</f>
        <v>Нет</v>
      </c>
      <c r="D418" s="54">
        <f t="shared" si="13"/>
        <v>365</v>
      </c>
      <c r="E418" s="55">
        <f>('Все выпуски'!$F$4*'Все выпуски'!$F$8)*((VLOOKUP(IF(C418="Нет",VLOOKUP(A418,Оп26_BYN→USD!$A$2:$C$28,3,0),VLOOKUP((A418-1),Оп26_BYN→USD!$A$2:$C$28,3,0)),$B$2:$G$2382,5,0)-VLOOKUP(B418,$B$2:$G$2382,5,0))/365+(VLOOKUP(IF(C418="Нет",VLOOKUP(A418,Оп26_BYN→USD!$A$2:$C$28,3,0),VLOOKUP((A418-1),Оп26_BYN→USD!$A$2:$C$28,3,0)),$B$2:$G$2382,6,0)-VLOOKUP(B418,$B$2:$G$2382,6,0))/366)</f>
        <v>1.7536117094499213</v>
      </c>
      <c r="F418" s="54">
        <f>COUNTIF(D419:$D$2382,365)</f>
        <v>1598</v>
      </c>
      <c r="G418" s="54">
        <f>COUNTIF(D419:$D$2382,366)</f>
        <v>366</v>
      </c>
      <c r="H418" s="50"/>
    </row>
    <row r="419" spans="1:8" x14ac:dyDescent="0.25">
      <c r="A419" s="54">
        <f>COUNTIF($C$3:C419,"Да")</f>
        <v>4</v>
      </c>
      <c r="B419" s="53">
        <f t="shared" si="12"/>
        <v>45817</v>
      </c>
      <c r="C419" s="53" t="str">
        <f>IF(ISERROR(VLOOKUP(B419,Оп26_BYN→USD!$C$3:$C$28,1,0)),"Нет","Да")</f>
        <v>Нет</v>
      </c>
      <c r="D419" s="54">
        <f t="shared" si="13"/>
        <v>365</v>
      </c>
      <c r="E419" s="55">
        <f>('Все выпуски'!$F$4*'Все выпуски'!$F$8)*((VLOOKUP(IF(C419="Нет",VLOOKUP(A419,Оп26_BYN→USD!$A$2:$C$28,3,0),VLOOKUP((A419-1),Оп26_BYN→USD!$A$2:$C$28,3,0)),$B$2:$G$2382,5,0)-VLOOKUP(B419,$B$2:$G$2382,5,0))/365+(VLOOKUP(IF(C419="Нет",VLOOKUP(A419,Оп26_BYN→USD!$A$2:$C$28,3,0),VLOOKUP((A419-1),Оп26_BYN→USD!$A$2:$C$28,3,0)),$B$2:$G$2382,6,0)-VLOOKUP(B419,$B$2:$G$2382,6,0))/366)</f>
        <v>1.7828385712740866</v>
      </c>
      <c r="F419" s="54">
        <f>COUNTIF(D420:$D$2382,365)</f>
        <v>1597</v>
      </c>
      <c r="G419" s="54">
        <f>COUNTIF(D420:$D$2382,366)</f>
        <v>366</v>
      </c>
      <c r="H419" s="50"/>
    </row>
    <row r="420" spans="1:8" x14ac:dyDescent="0.25">
      <c r="A420" s="54">
        <f>COUNTIF($C$3:C420,"Да")</f>
        <v>4</v>
      </c>
      <c r="B420" s="53">
        <f t="shared" si="12"/>
        <v>45818</v>
      </c>
      <c r="C420" s="53" t="str">
        <f>IF(ISERROR(VLOOKUP(B420,Оп26_BYN→USD!$C$3:$C$28,1,0)),"Нет","Да")</f>
        <v>Нет</v>
      </c>
      <c r="D420" s="54">
        <f t="shared" si="13"/>
        <v>365</v>
      </c>
      <c r="E420" s="55">
        <f>('Все выпуски'!$F$4*'Все выпуски'!$F$8)*((VLOOKUP(IF(C420="Нет",VLOOKUP(A420,Оп26_BYN→USD!$A$2:$C$28,3,0),VLOOKUP((A420-1),Оп26_BYN→USD!$A$2:$C$28,3,0)),$B$2:$G$2382,5,0)-VLOOKUP(B420,$B$2:$G$2382,5,0))/365+(VLOOKUP(IF(C420="Нет",VLOOKUP(A420,Оп26_BYN→USD!$A$2:$C$28,3,0),VLOOKUP((A420-1),Оп26_BYN→USD!$A$2:$C$28,3,0)),$B$2:$G$2382,6,0)-VLOOKUP(B420,$B$2:$G$2382,6,0))/366)</f>
        <v>1.812065433098252</v>
      </c>
      <c r="F420" s="54">
        <f>COUNTIF(D421:$D$2382,365)</f>
        <v>1596</v>
      </c>
      <c r="G420" s="54">
        <f>COUNTIF(D421:$D$2382,366)</f>
        <v>366</v>
      </c>
      <c r="H420" s="50"/>
    </row>
    <row r="421" spans="1:8" x14ac:dyDescent="0.25">
      <c r="A421" s="54">
        <f>COUNTIF($C$3:C421,"Да")</f>
        <v>4</v>
      </c>
      <c r="B421" s="53">
        <f t="shared" si="12"/>
        <v>45819</v>
      </c>
      <c r="C421" s="53" t="str">
        <f>IF(ISERROR(VLOOKUP(B421,Оп26_BYN→USD!$C$3:$C$28,1,0)),"Нет","Да")</f>
        <v>Нет</v>
      </c>
      <c r="D421" s="54">
        <f t="shared" si="13"/>
        <v>365</v>
      </c>
      <c r="E421" s="55">
        <f>('Все выпуски'!$F$4*'Все выпуски'!$F$8)*((VLOOKUP(IF(C421="Нет",VLOOKUP(A421,Оп26_BYN→USD!$A$2:$C$28,3,0),VLOOKUP((A421-1),Оп26_BYN→USD!$A$2:$C$28,3,0)),$B$2:$G$2382,5,0)-VLOOKUP(B421,$B$2:$G$2382,5,0))/365+(VLOOKUP(IF(C421="Нет",VLOOKUP(A421,Оп26_BYN→USD!$A$2:$C$28,3,0),VLOOKUP((A421-1),Оп26_BYN→USD!$A$2:$C$28,3,0)),$B$2:$G$2382,6,0)-VLOOKUP(B421,$B$2:$G$2382,6,0))/366)</f>
        <v>1.8412922949224175</v>
      </c>
      <c r="F421" s="54">
        <f>COUNTIF(D422:$D$2382,365)</f>
        <v>1595</v>
      </c>
      <c r="G421" s="54">
        <f>COUNTIF(D422:$D$2382,366)</f>
        <v>366</v>
      </c>
      <c r="H421" s="50"/>
    </row>
    <row r="422" spans="1:8" x14ac:dyDescent="0.25">
      <c r="A422" s="54">
        <f>COUNTIF($C$3:C422,"Да")</f>
        <v>4</v>
      </c>
      <c r="B422" s="53">
        <f t="shared" si="12"/>
        <v>45820</v>
      </c>
      <c r="C422" s="53" t="str">
        <f>IF(ISERROR(VLOOKUP(B422,Оп26_BYN→USD!$C$3:$C$28,1,0)),"Нет","Да")</f>
        <v>Нет</v>
      </c>
      <c r="D422" s="54">
        <f t="shared" si="13"/>
        <v>365</v>
      </c>
      <c r="E422" s="55">
        <f>('Все выпуски'!$F$4*'Все выпуски'!$F$8)*((VLOOKUP(IF(C422="Нет",VLOOKUP(A422,Оп26_BYN→USD!$A$2:$C$28,3,0),VLOOKUP((A422-1),Оп26_BYN→USD!$A$2:$C$28,3,0)),$B$2:$G$2382,5,0)-VLOOKUP(B422,$B$2:$G$2382,5,0))/365+(VLOOKUP(IF(C422="Нет",VLOOKUP(A422,Оп26_BYN→USD!$A$2:$C$28,3,0),VLOOKUP((A422-1),Оп26_BYN→USD!$A$2:$C$28,3,0)),$B$2:$G$2382,6,0)-VLOOKUP(B422,$B$2:$G$2382,6,0))/366)</f>
        <v>1.8705191567465826</v>
      </c>
      <c r="F422" s="54">
        <f>COUNTIF(D423:$D$2382,365)</f>
        <v>1594</v>
      </c>
      <c r="G422" s="54">
        <f>COUNTIF(D423:$D$2382,366)</f>
        <v>366</v>
      </c>
      <c r="H422" s="50"/>
    </row>
    <row r="423" spans="1:8" x14ac:dyDescent="0.25">
      <c r="A423" s="54">
        <f>COUNTIF($C$3:C423,"Да")</f>
        <v>4</v>
      </c>
      <c r="B423" s="53">
        <f t="shared" si="12"/>
        <v>45821</v>
      </c>
      <c r="C423" s="53" t="str">
        <f>IF(ISERROR(VLOOKUP(B423,Оп26_BYN→USD!$C$3:$C$28,1,0)),"Нет","Да")</f>
        <v>Нет</v>
      </c>
      <c r="D423" s="54">
        <f t="shared" si="13"/>
        <v>365</v>
      </c>
      <c r="E423" s="55">
        <f>('Все выпуски'!$F$4*'Все выпуски'!$F$8)*((VLOOKUP(IF(C423="Нет",VLOOKUP(A423,Оп26_BYN→USD!$A$2:$C$28,3,0),VLOOKUP((A423-1),Оп26_BYN→USD!$A$2:$C$28,3,0)),$B$2:$G$2382,5,0)-VLOOKUP(B423,$B$2:$G$2382,5,0))/365+(VLOOKUP(IF(C423="Нет",VLOOKUP(A423,Оп26_BYN→USD!$A$2:$C$28,3,0),VLOOKUP((A423-1),Оп26_BYN→USD!$A$2:$C$28,3,0)),$B$2:$G$2382,6,0)-VLOOKUP(B423,$B$2:$G$2382,6,0))/366)</f>
        <v>1.899746018570748</v>
      </c>
      <c r="F423" s="54">
        <f>COUNTIF(D424:$D$2382,365)</f>
        <v>1593</v>
      </c>
      <c r="G423" s="54">
        <f>COUNTIF(D424:$D$2382,366)</f>
        <v>366</v>
      </c>
      <c r="H423" s="50"/>
    </row>
    <row r="424" spans="1:8" x14ac:dyDescent="0.25">
      <c r="A424" s="54">
        <f>COUNTIF($C$3:C424,"Да")</f>
        <v>4</v>
      </c>
      <c r="B424" s="53">
        <f t="shared" si="12"/>
        <v>45822</v>
      </c>
      <c r="C424" s="53" t="str">
        <f>IF(ISERROR(VLOOKUP(B424,Оп26_BYN→USD!$C$3:$C$28,1,0)),"Нет","Да")</f>
        <v>Нет</v>
      </c>
      <c r="D424" s="54">
        <f t="shared" si="13"/>
        <v>365</v>
      </c>
      <c r="E424" s="55">
        <f>('Все выпуски'!$F$4*'Все выпуски'!$F$8)*((VLOOKUP(IF(C424="Нет",VLOOKUP(A424,Оп26_BYN→USD!$A$2:$C$28,3,0),VLOOKUP((A424-1),Оп26_BYN→USD!$A$2:$C$28,3,0)),$B$2:$G$2382,5,0)-VLOOKUP(B424,$B$2:$G$2382,5,0))/365+(VLOOKUP(IF(C424="Нет",VLOOKUP(A424,Оп26_BYN→USD!$A$2:$C$28,3,0),VLOOKUP((A424-1),Оп26_BYN→USD!$A$2:$C$28,3,0)),$B$2:$G$2382,6,0)-VLOOKUP(B424,$B$2:$G$2382,6,0))/366)</f>
        <v>1.9289728803949135</v>
      </c>
      <c r="F424" s="54">
        <f>COUNTIF(D425:$D$2382,365)</f>
        <v>1592</v>
      </c>
      <c r="G424" s="54">
        <f>COUNTIF(D425:$D$2382,366)</f>
        <v>366</v>
      </c>
      <c r="H424" s="50"/>
    </row>
    <row r="425" spans="1:8" x14ac:dyDescent="0.25">
      <c r="A425" s="54">
        <f>COUNTIF($C$3:C425,"Да")</f>
        <v>4</v>
      </c>
      <c r="B425" s="53">
        <f t="shared" si="12"/>
        <v>45823</v>
      </c>
      <c r="C425" s="53" t="str">
        <f>IF(ISERROR(VLOOKUP(B425,Оп26_BYN→USD!$C$3:$C$28,1,0)),"Нет","Да")</f>
        <v>Нет</v>
      </c>
      <c r="D425" s="54">
        <f t="shared" si="13"/>
        <v>365</v>
      </c>
      <c r="E425" s="55">
        <f>('Все выпуски'!$F$4*'Все выпуски'!$F$8)*((VLOOKUP(IF(C425="Нет",VLOOKUP(A425,Оп26_BYN→USD!$A$2:$C$28,3,0),VLOOKUP((A425-1),Оп26_BYN→USD!$A$2:$C$28,3,0)),$B$2:$G$2382,5,0)-VLOOKUP(B425,$B$2:$G$2382,5,0))/365+(VLOOKUP(IF(C425="Нет",VLOOKUP(A425,Оп26_BYN→USD!$A$2:$C$28,3,0),VLOOKUP((A425-1),Оп26_BYN→USD!$A$2:$C$28,3,0)),$B$2:$G$2382,6,0)-VLOOKUP(B425,$B$2:$G$2382,6,0))/366)</f>
        <v>1.9581997422190787</v>
      </c>
      <c r="F425" s="54">
        <f>COUNTIF(D426:$D$2382,365)</f>
        <v>1591</v>
      </c>
      <c r="G425" s="54">
        <f>COUNTIF(D426:$D$2382,366)</f>
        <v>366</v>
      </c>
      <c r="H425" s="50"/>
    </row>
    <row r="426" spans="1:8" x14ac:dyDescent="0.25">
      <c r="A426" s="54">
        <f>COUNTIF($C$3:C426,"Да")</f>
        <v>4</v>
      </c>
      <c r="B426" s="53">
        <f t="shared" si="12"/>
        <v>45824</v>
      </c>
      <c r="C426" s="53" t="str">
        <f>IF(ISERROR(VLOOKUP(B426,Оп26_BYN→USD!$C$3:$C$28,1,0)),"Нет","Да")</f>
        <v>Нет</v>
      </c>
      <c r="D426" s="54">
        <f t="shared" si="13"/>
        <v>365</v>
      </c>
      <c r="E426" s="55">
        <f>('Все выпуски'!$F$4*'Все выпуски'!$F$8)*((VLOOKUP(IF(C426="Нет",VLOOKUP(A426,Оп26_BYN→USD!$A$2:$C$28,3,0),VLOOKUP((A426-1),Оп26_BYN→USD!$A$2:$C$28,3,0)),$B$2:$G$2382,5,0)-VLOOKUP(B426,$B$2:$G$2382,5,0))/365+(VLOOKUP(IF(C426="Нет",VLOOKUP(A426,Оп26_BYN→USD!$A$2:$C$28,3,0),VLOOKUP((A426-1),Оп26_BYN→USD!$A$2:$C$28,3,0)),$B$2:$G$2382,6,0)-VLOOKUP(B426,$B$2:$G$2382,6,0))/366)</f>
        <v>1.9874266040432442</v>
      </c>
      <c r="F426" s="54">
        <f>COUNTIF(D427:$D$2382,365)</f>
        <v>1590</v>
      </c>
      <c r="G426" s="54">
        <f>COUNTIF(D427:$D$2382,366)</f>
        <v>366</v>
      </c>
      <c r="H426" s="50"/>
    </row>
    <row r="427" spans="1:8" x14ac:dyDescent="0.25">
      <c r="A427" s="54">
        <f>COUNTIF($C$3:C427,"Да")</f>
        <v>4</v>
      </c>
      <c r="B427" s="53">
        <f t="shared" si="12"/>
        <v>45825</v>
      </c>
      <c r="C427" s="53" t="str">
        <f>IF(ISERROR(VLOOKUP(B427,Оп26_BYN→USD!$C$3:$C$28,1,0)),"Нет","Да")</f>
        <v>Нет</v>
      </c>
      <c r="D427" s="54">
        <f t="shared" si="13"/>
        <v>365</v>
      </c>
      <c r="E427" s="55">
        <f>('Все выпуски'!$F$4*'Все выпуски'!$F$8)*((VLOOKUP(IF(C427="Нет",VLOOKUP(A427,Оп26_BYN→USD!$A$2:$C$28,3,0),VLOOKUP((A427-1),Оп26_BYN→USD!$A$2:$C$28,3,0)),$B$2:$G$2382,5,0)-VLOOKUP(B427,$B$2:$G$2382,5,0))/365+(VLOOKUP(IF(C427="Нет",VLOOKUP(A427,Оп26_BYN→USD!$A$2:$C$28,3,0),VLOOKUP((A427-1),Оп26_BYN→USD!$A$2:$C$28,3,0)),$B$2:$G$2382,6,0)-VLOOKUP(B427,$B$2:$G$2382,6,0))/366)</f>
        <v>2.0166534658674093</v>
      </c>
      <c r="F427" s="54">
        <f>COUNTIF(D428:$D$2382,365)</f>
        <v>1589</v>
      </c>
      <c r="G427" s="54">
        <f>COUNTIF(D428:$D$2382,366)</f>
        <v>366</v>
      </c>
      <c r="H427" s="50"/>
    </row>
    <row r="428" spans="1:8" x14ac:dyDescent="0.25">
      <c r="A428" s="54">
        <f>COUNTIF($C$3:C428,"Да")</f>
        <v>4</v>
      </c>
      <c r="B428" s="53">
        <f t="shared" si="12"/>
        <v>45826</v>
      </c>
      <c r="C428" s="53" t="str">
        <f>IF(ISERROR(VLOOKUP(B428,Оп26_BYN→USD!$C$3:$C$28,1,0)),"Нет","Да")</f>
        <v>Нет</v>
      </c>
      <c r="D428" s="54">
        <f t="shared" si="13"/>
        <v>365</v>
      </c>
      <c r="E428" s="55">
        <f>('Все выпуски'!$F$4*'Все выпуски'!$F$8)*((VLOOKUP(IF(C428="Нет",VLOOKUP(A428,Оп26_BYN→USD!$A$2:$C$28,3,0),VLOOKUP((A428-1),Оп26_BYN→USD!$A$2:$C$28,3,0)),$B$2:$G$2382,5,0)-VLOOKUP(B428,$B$2:$G$2382,5,0))/365+(VLOOKUP(IF(C428="Нет",VLOOKUP(A428,Оп26_BYN→USD!$A$2:$C$28,3,0),VLOOKUP((A428-1),Оп26_BYN→USD!$A$2:$C$28,3,0)),$B$2:$G$2382,6,0)-VLOOKUP(B428,$B$2:$G$2382,6,0))/366)</f>
        <v>2.0458803276915747</v>
      </c>
      <c r="F428" s="54">
        <f>COUNTIF(D429:$D$2382,365)</f>
        <v>1588</v>
      </c>
      <c r="G428" s="54">
        <f>COUNTIF(D429:$D$2382,366)</f>
        <v>366</v>
      </c>
      <c r="H428" s="50"/>
    </row>
    <row r="429" spans="1:8" x14ac:dyDescent="0.25">
      <c r="A429" s="54">
        <f>COUNTIF($C$3:C429,"Да")</f>
        <v>4</v>
      </c>
      <c r="B429" s="53">
        <f t="shared" si="12"/>
        <v>45827</v>
      </c>
      <c r="C429" s="53" t="str">
        <f>IF(ISERROR(VLOOKUP(B429,Оп26_BYN→USD!$C$3:$C$28,1,0)),"Нет","Да")</f>
        <v>Нет</v>
      </c>
      <c r="D429" s="54">
        <f t="shared" si="13"/>
        <v>365</v>
      </c>
      <c r="E429" s="55">
        <f>('Все выпуски'!$F$4*'Все выпуски'!$F$8)*((VLOOKUP(IF(C429="Нет",VLOOKUP(A429,Оп26_BYN→USD!$A$2:$C$28,3,0),VLOOKUP((A429-1),Оп26_BYN→USD!$A$2:$C$28,3,0)),$B$2:$G$2382,5,0)-VLOOKUP(B429,$B$2:$G$2382,5,0))/365+(VLOOKUP(IF(C429="Нет",VLOOKUP(A429,Оп26_BYN→USD!$A$2:$C$28,3,0),VLOOKUP((A429-1),Оп26_BYN→USD!$A$2:$C$28,3,0)),$B$2:$G$2382,6,0)-VLOOKUP(B429,$B$2:$G$2382,6,0))/366)</f>
        <v>2.07510718951574</v>
      </c>
      <c r="F429" s="54">
        <f>COUNTIF(D430:$D$2382,365)</f>
        <v>1587</v>
      </c>
      <c r="G429" s="54">
        <f>COUNTIF(D430:$D$2382,366)</f>
        <v>366</v>
      </c>
      <c r="H429" s="50"/>
    </row>
    <row r="430" spans="1:8" x14ac:dyDescent="0.25">
      <c r="A430" s="54">
        <f>COUNTIF($C$3:C430,"Да")</f>
        <v>4</v>
      </c>
      <c r="B430" s="53">
        <f t="shared" si="12"/>
        <v>45828</v>
      </c>
      <c r="C430" s="53" t="str">
        <f>IF(ISERROR(VLOOKUP(B430,Оп26_BYN→USD!$C$3:$C$28,1,0)),"Нет","Да")</f>
        <v>Нет</v>
      </c>
      <c r="D430" s="54">
        <f t="shared" si="13"/>
        <v>365</v>
      </c>
      <c r="E430" s="55">
        <f>('Все выпуски'!$F$4*'Все выпуски'!$F$8)*((VLOOKUP(IF(C430="Нет",VLOOKUP(A430,Оп26_BYN→USD!$A$2:$C$28,3,0),VLOOKUP((A430-1),Оп26_BYN→USD!$A$2:$C$28,3,0)),$B$2:$G$2382,5,0)-VLOOKUP(B430,$B$2:$G$2382,5,0))/365+(VLOOKUP(IF(C430="Нет",VLOOKUP(A430,Оп26_BYN→USD!$A$2:$C$28,3,0),VLOOKUP((A430-1),Оп26_BYN→USD!$A$2:$C$28,3,0)),$B$2:$G$2382,6,0)-VLOOKUP(B430,$B$2:$G$2382,6,0))/366)</f>
        <v>2.1043340513399054</v>
      </c>
      <c r="F430" s="54">
        <f>COUNTIF(D431:$D$2382,365)</f>
        <v>1586</v>
      </c>
      <c r="G430" s="54">
        <f>COUNTIF(D431:$D$2382,366)</f>
        <v>366</v>
      </c>
      <c r="H430" s="50"/>
    </row>
    <row r="431" spans="1:8" x14ac:dyDescent="0.25">
      <c r="A431" s="54">
        <f>COUNTIF($C$3:C431,"Да")</f>
        <v>4</v>
      </c>
      <c r="B431" s="53">
        <f t="shared" si="12"/>
        <v>45829</v>
      </c>
      <c r="C431" s="53" t="str">
        <f>IF(ISERROR(VLOOKUP(B431,Оп26_BYN→USD!$C$3:$C$28,1,0)),"Нет","Да")</f>
        <v>Нет</v>
      </c>
      <c r="D431" s="54">
        <f t="shared" si="13"/>
        <v>365</v>
      </c>
      <c r="E431" s="55">
        <f>('Все выпуски'!$F$4*'Все выпуски'!$F$8)*((VLOOKUP(IF(C431="Нет",VLOOKUP(A431,Оп26_BYN→USD!$A$2:$C$28,3,0),VLOOKUP((A431-1),Оп26_BYN→USD!$A$2:$C$28,3,0)),$B$2:$G$2382,5,0)-VLOOKUP(B431,$B$2:$G$2382,5,0))/365+(VLOOKUP(IF(C431="Нет",VLOOKUP(A431,Оп26_BYN→USD!$A$2:$C$28,3,0),VLOOKUP((A431-1),Оп26_BYN→USD!$A$2:$C$28,3,0)),$B$2:$G$2382,6,0)-VLOOKUP(B431,$B$2:$G$2382,6,0))/366)</f>
        <v>2.1335609131640711</v>
      </c>
      <c r="F431" s="54">
        <f>COUNTIF(D432:$D$2382,365)</f>
        <v>1585</v>
      </c>
      <c r="G431" s="54">
        <f>COUNTIF(D432:$D$2382,366)</f>
        <v>366</v>
      </c>
      <c r="H431" s="50"/>
    </row>
    <row r="432" spans="1:8" x14ac:dyDescent="0.25">
      <c r="A432" s="54">
        <f>COUNTIF($C$3:C432,"Да")</f>
        <v>4</v>
      </c>
      <c r="B432" s="53">
        <f t="shared" si="12"/>
        <v>45830</v>
      </c>
      <c r="C432" s="53" t="str">
        <f>IF(ISERROR(VLOOKUP(B432,Оп26_BYN→USD!$C$3:$C$28,1,0)),"Нет","Да")</f>
        <v>Нет</v>
      </c>
      <c r="D432" s="54">
        <f t="shared" si="13"/>
        <v>365</v>
      </c>
      <c r="E432" s="55">
        <f>('Все выпуски'!$F$4*'Все выпуски'!$F$8)*((VLOOKUP(IF(C432="Нет",VLOOKUP(A432,Оп26_BYN→USD!$A$2:$C$28,3,0),VLOOKUP((A432-1),Оп26_BYN→USD!$A$2:$C$28,3,0)),$B$2:$G$2382,5,0)-VLOOKUP(B432,$B$2:$G$2382,5,0))/365+(VLOOKUP(IF(C432="Нет",VLOOKUP(A432,Оп26_BYN→USD!$A$2:$C$28,3,0),VLOOKUP((A432-1),Оп26_BYN→USD!$A$2:$C$28,3,0)),$B$2:$G$2382,6,0)-VLOOKUP(B432,$B$2:$G$2382,6,0))/366)</f>
        <v>2.162787774988236</v>
      </c>
      <c r="F432" s="54">
        <f>COUNTIF(D433:$D$2382,365)</f>
        <v>1584</v>
      </c>
      <c r="G432" s="54">
        <f>COUNTIF(D433:$D$2382,366)</f>
        <v>366</v>
      </c>
      <c r="H432" s="50"/>
    </row>
    <row r="433" spans="1:8" x14ac:dyDescent="0.25">
      <c r="A433" s="54">
        <f>COUNTIF($C$3:C433,"Да")</f>
        <v>4</v>
      </c>
      <c r="B433" s="53">
        <f t="shared" si="12"/>
        <v>45831</v>
      </c>
      <c r="C433" s="53" t="str">
        <f>IF(ISERROR(VLOOKUP(B433,Оп26_BYN→USD!$C$3:$C$28,1,0)),"Нет","Да")</f>
        <v>Нет</v>
      </c>
      <c r="D433" s="54">
        <f t="shared" si="13"/>
        <v>365</v>
      </c>
      <c r="E433" s="55">
        <f>('Все выпуски'!$F$4*'Все выпуски'!$F$8)*((VLOOKUP(IF(C433="Нет",VLOOKUP(A433,Оп26_BYN→USD!$A$2:$C$28,3,0),VLOOKUP((A433-1),Оп26_BYN→USD!$A$2:$C$28,3,0)),$B$2:$G$2382,5,0)-VLOOKUP(B433,$B$2:$G$2382,5,0))/365+(VLOOKUP(IF(C433="Нет",VLOOKUP(A433,Оп26_BYN→USD!$A$2:$C$28,3,0),VLOOKUP((A433-1),Оп26_BYN→USD!$A$2:$C$28,3,0)),$B$2:$G$2382,6,0)-VLOOKUP(B433,$B$2:$G$2382,6,0))/366)</f>
        <v>2.1920146368124014</v>
      </c>
      <c r="F433" s="54">
        <f>COUNTIF(D434:$D$2382,365)</f>
        <v>1583</v>
      </c>
      <c r="G433" s="54">
        <f>COUNTIF(D434:$D$2382,366)</f>
        <v>366</v>
      </c>
      <c r="H433" s="50"/>
    </row>
    <row r="434" spans="1:8" x14ac:dyDescent="0.25">
      <c r="A434" s="54">
        <f>COUNTIF($C$3:C434,"Да")</f>
        <v>4</v>
      </c>
      <c r="B434" s="53">
        <f t="shared" si="12"/>
        <v>45832</v>
      </c>
      <c r="C434" s="53" t="str">
        <f>IF(ISERROR(VLOOKUP(B434,Оп26_BYN→USD!$C$3:$C$28,1,0)),"Нет","Да")</f>
        <v>Нет</v>
      </c>
      <c r="D434" s="54">
        <f t="shared" si="13"/>
        <v>365</v>
      </c>
      <c r="E434" s="55">
        <f>('Все выпуски'!$F$4*'Все выпуски'!$F$8)*((VLOOKUP(IF(C434="Нет",VLOOKUP(A434,Оп26_BYN→USD!$A$2:$C$28,3,0),VLOOKUP((A434-1),Оп26_BYN→USD!$A$2:$C$28,3,0)),$B$2:$G$2382,5,0)-VLOOKUP(B434,$B$2:$G$2382,5,0))/365+(VLOOKUP(IF(C434="Нет",VLOOKUP(A434,Оп26_BYN→USD!$A$2:$C$28,3,0),VLOOKUP((A434-1),Оп26_BYN→USD!$A$2:$C$28,3,0)),$B$2:$G$2382,6,0)-VLOOKUP(B434,$B$2:$G$2382,6,0))/366)</f>
        <v>2.2212414986365672</v>
      </c>
      <c r="F434" s="54">
        <f>COUNTIF(D435:$D$2382,365)</f>
        <v>1582</v>
      </c>
      <c r="G434" s="54">
        <f>COUNTIF(D435:$D$2382,366)</f>
        <v>366</v>
      </c>
      <c r="H434" s="50"/>
    </row>
    <row r="435" spans="1:8" x14ac:dyDescent="0.25">
      <c r="A435" s="54">
        <f>COUNTIF($C$3:C435,"Да")</f>
        <v>4</v>
      </c>
      <c r="B435" s="53">
        <f t="shared" si="12"/>
        <v>45833</v>
      </c>
      <c r="C435" s="53" t="str">
        <f>IF(ISERROR(VLOOKUP(B435,Оп26_BYN→USD!$C$3:$C$28,1,0)),"Нет","Да")</f>
        <v>Нет</v>
      </c>
      <c r="D435" s="54">
        <f t="shared" si="13"/>
        <v>365</v>
      </c>
      <c r="E435" s="55">
        <f>('Все выпуски'!$F$4*'Все выпуски'!$F$8)*((VLOOKUP(IF(C435="Нет",VLOOKUP(A435,Оп26_BYN→USD!$A$2:$C$28,3,0),VLOOKUP((A435-1),Оп26_BYN→USD!$A$2:$C$28,3,0)),$B$2:$G$2382,5,0)-VLOOKUP(B435,$B$2:$G$2382,5,0))/365+(VLOOKUP(IF(C435="Нет",VLOOKUP(A435,Оп26_BYN→USD!$A$2:$C$28,3,0),VLOOKUP((A435-1),Оп26_BYN→USD!$A$2:$C$28,3,0)),$B$2:$G$2382,6,0)-VLOOKUP(B435,$B$2:$G$2382,6,0))/366)</f>
        <v>2.2504683604607321</v>
      </c>
      <c r="F435" s="54">
        <f>COUNTIF(D436:$D$2382,365)</f>
        <v>1581</v>
      </c>
      <c r="G435" s="54">
        <f>COUNTIF(D436:$D$2382,366)</f>
        <v>366</v>
      </c>
      <c r="H435" s="50"/>
    </row>
    <row r="436" spans="1:8" x14ac:dyDescent="0.25">
      <c r="A436" s="54">
        <f>COUNTIF($C$3:C436,"Да")</f>
        <v>4</v>
      </c>
      <c r="B436" s="53">
        <f t="shared" si="12"/>
        <v>45834</v>
      </c>
      <c r="C436" s="53" t="str">
        <f>IF(ISERROR(VLOOKUP(B436,Оп26_BYN→USD!$C$3:$C$28,1,0)),"Нет","Да")</f>
        <v>Нет</v>
      </c>
      <c r="D436" s="54">
        <f t="shared" si="13"/>
        <v>365</v>
      </c>
      <c r="E436" s="55">
        <f>('Все выпуски'!$F$4*'Все выпуски'!$F$8)*((VLOOKUP(IF(C436="Нет",VLOOKUP(A436,Оп26_BYN→USD!$A$2:$C$28,3,0),VLOOKUP((A436-1),Оп26_BYN→USD!$A$2:$C$28,3,0)),$B$2:$G$2382,5,0)-VLOOKUP(B436,$B$2:$G$2382,5,0))/365+(VLOOKUP(IF(C436="Нет",VLOOKUP(A436,Оп26_BYN→USD!$A$2:$C$28,3,0),VLOOKUP((A436-1),Оп26_BYN→USD!$A$2:$C$28,3,0)),$B$2:$G$2382,6,0)-VLOOKUP(B436,$B$2:$G$2382,6,0))/366)</f>
        <v>2.2796952222848978</v>
      </c>
      <c r="F436" s="54">
        <f>COUNTIF(D437:$D$2382,365)</f>
        <v>1580</v>
      </c>
      <c r="G436" s="54">
        <f>COUNTIF(D437:$D$2382,366)</f>
        <v>366</v>
      </c>
      <c r="H436" s="50"/>
    </row>
    <row r="437" spans="1:8" x14ac:dyDescent="0.25">
      <c r="A437" s="54">
        <f>COUNTIF($C$3:C437,"Да")</f>
        <v>4</v>
      </c>
      <c r="B437" s="53">
        <f t="shared" si="12"/>
        <v>45835</v>
      </c>
      <c r="C437" s="53" t="str">
        <f>IF(ISERROR(VLOOKUP(B437,Оп26_BYN→USD!$C$3:$C$28,1,0)),"Нет","Да")</f>
        <v>Нет</v>
      </c>
      <c r="D437" s="54">
        <f t="shared" si="13"/>
        <v>365</v>
      </c>
      <c r="E437" s="55">
        <f>('Все выпуски'!$F$4*'Все выпуски'!$F$8)*((VLOOKUP(IF(C437="Нет",VLOOKUP(A437,Оп26_BYN→USD!$A$2:$C$28,3,0),VLOOKUP((A437-1),Оп26_BYN→USD!$A$2:$C$28,3,0)),$B$2:$G$2382,5,0)-VLOOKUP(B437,$B$2:$G$2382,5,0))/365+(VLOOKUP(IF(C437="Нет",VLOOKUP(A437,Оп26_BYN→USD!$A$2:$C$28,3,0),VLOOKUP((A437-1),Оп26_BYN→USD!$A$2:$C$28,3,0)),$B$2:$G$2382,6,0)-VLOOKUP(B437,$B$2:$G$2382,6,0))/366)</f>
        <v>2.3089220841090632</v>
      </c>
      <c r="F437" s="54">
        <f>COUNTIF(D438:$D$2382,365)</f>
        <v>1579</v>
      </c>
      <c r="G437" s="54">
        <f>COUNTIF(D438:$D$2382,366)</f>
        <v>366</v>
      </c>
      <c r="H437" s="50"/>
    </row>
    <row r="438" spans="1:8" x14ac:dyDescent="0.25">
      <c r="A438" s="54">
        <f>COUNTIF($C$3:C438,"Да")</f>
        <v>4</v>
      </c>
      <c r="B438" s="53">
        <f t="shared" si="12"/>
        <v>45836</v>
      </c>
      <c r="C438" s="53" t="str">
        <f>IF(ISERROR(VLOOKUP(B438,Оп26_BYN→USD!$C$3:$C$28,1,0)),"Нет","Да")</f>
        <v>Нет</v>
      </c>
      <c r="D438" s="54">
        <f t="shared" si="13"/>
        <v>365</v>
      </c>
      <c r="E438" s="55">
        <f>('Все выпуски'!$F$4*'Все выпуски'!$F$8)*((VLOOKUP(IF(C438="Нет",VLOOKUP(A438,Оп26_BYN→USD!$A$2:$C$28,3,0),VLOOKUP((A438-1),Оп26_BYN→USD!$A$2:$C$28,3,0)),$B$2:$G$2382,5,0)-VLOOKUP(B438,$B$2:$G$2382,5,0))/365+(VLOOKUP(IF(C438="Нет",VLOOKUP(A438,Оп26_BYN→USD!$A$2:$C$28,3,0),VLOOKUP((A438-1),Оп26_BYN→USD!$A$2:$C$28,3,0)),$B$2:$G$2382,6,0)-VLOOKUP(B438,$B$2:$G$2382,6,0))/366)</f>
        <v>2.3381489459332281</v>
      </c>
      <c r="F438" s="54">
        <f>COUNTIF(D439:$D$2382,365)</f>
        <v>1578</v>
      </c>
      <c r="G438" s="54">
        <f>COUNTIF(D439:$D$2382,366)</f>
        <v>366</v>
      </c>
      <c r="H438" s="50"/>
    </row>
    <row r="439" spans="1:8" x14ac:dyDescent="0.25">
      <c r="A439" s="54">
        <f>COUNTIF($C$3:C439,"Да")</f>
        <v>4</v>
      </c>
      <c r="B439" s="53">
        <f t="shared" si="12"/>
        <v>45837</v>
      </c>
      <c r="C439" s="53" t="str">
        <f>IF(ISERROR(VLOOKUP(B439,Оп26_BYN→USD!$C$3:$C$28,1,0)),"Нет","Да")</f>
        <v>Нет</v>
      </c>
      <c r="D439" s="54">
        <f t="shared" si="13"/>
        <v>365</v>
      </c>
      <c r="E439" s="55">
        <f>('Все выпуски'!$F$4*'Все выпуски'!$F$8)*((VLOOKUP(IF(C439="Нет",VLOOKUP(A439,Оп26_BYN→USD!$A$2:$C$28,3,0),VLOOKUP((A439-1),Оп26_BYN→USD!$A$2:$C$28,3,0)),$B$2:$G$2382,5,0)-VLOOKUP(B439,$B$2:$G$2382,5,0))/365+(VLOOKUP(IF(C439="Нет",VLOOKUP(A439,Оп26_BYN→USD!$A$2:$C$28,3,0),VLOOKUP((A439-1),Оп26_BYN→USD!$A$2:$C$28,3,0)),$B$2:$G$2382,6,0)-VLOOKUP(B439,$B$2:$G$2382,6,0))/366)</f>
        <v>2.3673758077573939</v>
      </c>
      <c r="F439" s="54">
        <f>COUNTIF(D440:$D$2382,365)</f>
        <v>1577</v>
      </c>
      <c r="G439" s="54">
        <f>COUNTIF(D440:$D$2382,366)</f>
        <v>366</v>
      </c>
      <c r="H439" s="50"/>
    </row>
    <row r="440" spans="1:8" x14ac:dyDescent="0.25">
      <c r="A440" s="54">
        <f>COUNTIF($C$3:C440,"Да")</f>
        <v>4</v>
      </c>
      <c r="B440" s="53">
        <f t="shared" si="12"/>
        <v>45838</v>
      </c>
      <c r="C440" s="53" t="str">
        <f>IF(ISERROR(VLOOKUP(B440,Оп26_BYN→USD!$C$3:$C$28,1,0)),"Нет","Да")</f>
        <v>Нет</v>
      </c>
      <c r="D440" s="54">
        <f t="shared" si="13"/>
        <v>365</v>
      </c>
      <c r="E440" s="55">
        <f>('Все выпуски'!$F$4*'Все выпуски'!$F$8)*((VLOOKUP(IF(C440="Нет",VLOOKUP(A440,Оп26_BYN→USD!$A$2:$C$28,3,0),VLOOKUP((A440-1),Оп26_BYN→USD!$A$2:$C$28,3,0)),$B$2:$G$2382,5,0)-VLOOKUP(B440,$B$2:$G$2382,5,0))/365+(VLOOKUP(IF(C440="Нет",VLOOKUP(A440,Оп26_BYN→USD!$A$2:$C$28,3,0),VLOOKUP((A440-1),Оп26_BYN→USD!$A$2:$C$28,3,0)),$B$2:$G$2382,6,0)-VLOOKUP(B440,$B$2:$G$2382,6,0))/366)</f>
        <v>2.3966026695815592</v>
      </c>
      <c r="F440" s="54">
        <f>COUNTIF(D441:$D$2382,365)</f>
        <v>1576</v>
      </c>
      <c r="G440" s="54">
        <f>COUNTIF(D441:$D$2382,366)</f>
        <v>366</v>
      </c>
      <c r="H440" s="50"/>
    </row>
    <row r="441" spans="1:8" x14ac:dyDescent="0.25">
      <c r="A441" s="54">
        <f>COUNTIF($C$3:C441,"Да")</f>
        <v>4</v>
      </c>
      <c r="B441" s="53">
        <f t="shared" si="12"/>
        <v>45839</v>
      </c>
      <c r="C441" s="53" t="str">
        <f>IF(ISERROR(VLOOKUP(B441,Оп26_BYN→USD!$C$3:$C$28,1,0)),"Нет","Да")</f>
        <v>Нет</v>
      </c>
      <c r="D441" s="54">
        <f t="shared" si="13"/>
        <v>365</v>
      </c>
      <c r="E441" s="55">
        <f>('Все выпуски'!$F$4*'Все выпуски'!$F$8)*((VLOOKUP(IF(C441="Нет",VLOOKUP(A441,Оп26_BYN→USD!$A$2:$C$28,3,0),VLOOKUP((A441-1),Оп26_BYN→USD!$A$2:$C$28,3,0)),$B$2:$G$2382,5,0)-VLOOKUP(B441,$B$2:$G$2382,5,0))/365+(VLOOKUP(IF(C441="Нет",VLOOKUP(A441,Оп26_BYN→USD!$A$2:$C$28,3,0),VLOOKUP((A441-1),Оп26_BYN→USD!$A$2:$C$28,3,0)),$B$2:$G$2382,6,0)-VLOOKUP(B441,$B$2:$G$2382,6,0))/366)</f>
        <v>2.4258295314057245</v>
      </c>
      <c r="F441" s="54">
        <f>COUNTIF(D442:$D$2382,365)</f>
        <v>1575</v>
      </c>
      <c r="G441" s="54">
        <f>COUNTIF(D442:$D$2382,366)</f>
        <v>366</v>
      </c>
      <c r="H441" s="50"/>
    </row>
    <row r="442" spans="1:8" x14ac:dyDescent="0.25">
      <c r="A442" s="54">
        <f>COUNTIF($C$3:C442,"Да")</f>
        <v>4</v>
      </c>
      <c r="B442" s="53">
        <f t="shared" si="12"/>
        <v>45840</v>
      </c>
      <c r="C442" s="53" t="str">
        <f>IF(ISERROR(VLOOKUP(B442,Оп26_BYN→USD!$C$3:$C$28,1,0)),"Нет","Да")</f>
        <v>Нет</v>
      </c>
      <c r="D442" s="54">
        <f t="shared" si="13"/>
        <v>365</v>
      </c>
      <c r="E442" s="55">
        <f>('Все выпуски'!$F$4*'Все выпуски'!$F$8)*((VLOOKUP(IF(C442="Нет",VLOOKUP(A442,Оп26_BYN→USD!$A$2:$C$28,3,0),VLOOKUP((A442-1),Оп26_BYN→USD!$A$2:$C$28,3,0)),$B$2:$G$2382,5,0)-VLOOKUP(B442,$B$2:$G$2382,5,0))/365+(VLOOKUP(IF(C442="Нет",VLOOKUP(A442,Оп26_BYN→USD!$A$2:$C$28,3,0),VLOOKUP((A442-1),Оп26_BYN→USD!$A$2:$C$28,3,0)),$B$2:$G$2382,6,0)-VLOOKUP(B442,$B$2:$G$2382,6,0))/366)</f>
        <v>2.4550563932298899</v>
      </c>
      <c r="F442" s="54">
        <f>COUNTIF(D443:$D$2382,365)</f>
        <v>1574</v>
      </c>
      <c r="G442" s="54">
        <f>COUNTIF(D443:$D$2382,366)</f>
        <v>366</v>
      </c>
      <c r="H442" s="50"/>
    </row>
    <row r="443" spans="1:8" x14ac:dyDescent="0.25">
      <c r="A443" s="54">
        <f>COUNTIF($C$3:C443,"Да")</f>
        <v>4</v>
      </c>
      <c r="B443" s="53">
        <f t="shared" si="12"/>
        <v>45841</v>
      </c>
      <c r="C443" s="53" t="str">
        <f>IF(ISERROR(VLOOKUP(B443,Оп26_BYN→USD!$C$3:$C$28,1,0)),"Нет","Да")</f>
        <v>Нет</v>
      </c>
      <c r="D443" s="54">
        <f t="shared" si="13"/>
        <v>365</v>
      </c>
      <c r="E443" s="55">
        <f>('Все выпуски'!$F$4*'Все выпуски'!$F$8)*((VLOOKUP(IF(C443="Нет",VLOOKUP(A443,Оп26_BYN→USD!$A$2:$C$28,3,0),VLOOKUP((A443-1),Оп26_BYN→USD!$A$2:$C$28,3,0)),$B$2:$G$2382,5,0)-VLOOKUP(B443,$B$2:$G$2382,5,0))/365+(VLOOKUP(IF(C443="Нет",VLOOKUP(A443,Оп26_BYN→USD!$A$2:$C$28,3,0),VLOOKUP((A443-1),Оп26_BYN→USD!$A$2:$C$28,3,0)),$B$2:$G$2382,6,0)-VLOOKUP(B443,$B$2:$G$2382,6,0))/366)</f>
        <v>2.4842832550540548</v>
      </c>
      <c r="F443" s="54">
        <f>COUNTIF(D444:$D$2382,365)</f>
        <v>1573</v>
      </c>
      <c r="G443" s="54">
        <f>COUNTIF(D444:$D$2382,366)</f>
        <v>366</v>
      </c>
      <c r="H443" s="50"/>
    </row>
    <row r="444" spans="1:8" x14ac:dyDescent="0.25">
      <c r="A444" s="54">
        <f>COUNTIF($C$3:C444,"Да")</f>
        <v>4</v>
      </c>
      <c r="B444" s="53">
        <f t="shared" si="12"/>
        <v>45842</v>
      </c>
      <c r="C444" s="53" t="str">
        <f>IF(ISERROR(VLOOKUP(B444,Оп26_BYN→USD!$C$3:$C$28,1,0)),"Нет","Да")</f>
        <v>Нет</v>
      </c>
      <c r="D444" s="54">
        <f t="shared" si="13"/>
        <v>365</v>
      </c>
      <c r="E444" s="55">
        <f>('Все выпуски'!$F$4*'Все выпуски'!$F$8)*((VLOOKUP(IF(C444="Нет",VLOOKUP(A444,Оп26_BYN→USD!$A$2:$C$28,3,0),VLOOKUP((A444-1),Оп26_BYN→USD!$A$2:$C$28,3,0)),$B$2:$G$2382,5,0)-VLOOKUP(B444,$B$2:$G$2382,5,0))/365+(VLOOKUP(IF(C444="Нет",VLOOKUP(A444,Оп26_BYN→USD!$A$2:$C$28,3,0),VLOOKUP((A444-1),Оп26_BYN→USD!$A$2:$C$28,3,0)),$B$2:$G$2382,6,0)-VLOOKUP(B444,$B$2:$G$2382,6,0))/366)</f>
        <v>2.5135101168782206</v>
      </c>
      <c r="F444" s="54">
        <f>COUNTIF(D445:$D$2382,365)</f>
        <v>1572</v>
      </c>
      <c r="G444" s="54">
        <f>COUNTIF(D445:$D$2382,366)</f>
        <v>366</v>
      </c>
      <c r="H444" s="50"/>
    </row>
    <row r="445" spans="1:8" x14ac:dyDescent="0.25">
      <c r="A445" s="54">
        <f>COUNTIF($C$3:C445,"Да")</f>
        <v>4</v>
      </c>
      <c r="B445" s="53">
        <f t="shared" si="12"/>
        <v>45843</v>
      </c>
      <c r="C445" s="53" t="str">
        <f>IF(ISERROR(VLOOKUP(B445,Оп26_BYN→USD!$C$3:$C$28,1,0)),"Нет","Да")</f>
        <v>Нет</v>
      </c>
      <c r="D445" s="54">
        <f t="shared" si="13"/>
        <v>365</v>
      </c>
      <c r="E445" s="55">
        <f>('Все выпуски'!$F$4*'Все выпуски'!$F$8)*((VLOOKUP(IF(C445="Нет",VLOOKUP(A445,Оп26_BYN→USD!$A$2:$C$28,3,0),VLOOKUP((A445-1),Оп26_BYN→USD!$A$2:$C$28,3,0)),$B$2:$G$2382,5,0)-VLOOKUP(B445,$B$2:$G$2382,5,0))/365+(VLOOKUP(IF(C445="Нет",VLOOKUP(A445,Оп26_BYN→USD!$A$2:$C$28,3,0),VLOOKUP((A445-1),Оп26_BYN→USD!$A$2:$C$28,3,0)),$B$2:$G$2382,6,0)-VLOOKUP(B445,$B$2:$G$2382,6,0))/366)</f>
        <v>2.5427369787023859</v>
      </c>
      <c r="F445" s="54">
        <f>COUNTIF(D446:$D$2382,365)</f>
        <v>1571</v>
      </c>
      <c r="G445" s="54">
        <f>COUNTIF(D446:$D$2382,366)</f>
        <v>366</v>
      </c>
      <c r="H445" s="50"/>
    </row>
    <row r="446" spans="1:8" x14ac:dyDescent="0.25">
      <c r="A446" s="54">
        <f>COUNTIF($C$3:C446,"Да")</f>
        <v>4</v>
      </c>
      <c r="B446" s="53">
        <f t="shared" si="12"/>
        <v>45844</v>
      </c>
      <c r="C446" s="53" t="str">
        <f>IF(ISERROR(VLOOKUP(B446,Оп26_BYN→USD!$C$3:$C$28,1,0)),"Нет","Да")</f>
        <v>Нет</v>
      </c>
      <c r="D446" s="54">
        <f t="shared" si="13"/>
        <v>365</v>
      </c>
      <c r="E446" s="55">
        <f>('Все выпуски'!$F$4*'Все выпуски'!$F$8)*((VLOOKUP(IF(C446="Нет",VLOOKUP(A446,Оп26_BYN→USD!$A$2:$C$28,3,0),VLOOKUP((A446-1),Оп26_BYN→USD!$A$2:$C$28,3,0)),$B$2:$G$2382,5,0)-VLOOKUP(B446,$B$2:$G$2382,5,0))/365+(VLOOKUP(IF(C446="Нет",VLOOKUP(A446,Оп26_BYN→USD!$A$2:$C$28,3,0),VLOOKUP((A446-1),Оп26_BYN→USD!$A$2:$C$28,3,0)),$B$2:$G$2382,6,0)-VLOOKUP(B446,$B$2:$G$2382,6,0))/366)</f>
        <v>2.5719638405265512</v>
      </c>
      <c r="F446" s="54">
        <f>COUNTIF(D447:$D$2382,365)</f>
        <v>1570</v>
      </c>
      <c r="G446" s="54">
        <f>COUNTIF(D447:$D$2382,366)</f>
        <v>366</v>
      </c>
      <c r="H446" s="50"/>
    </row>
    <row r="447" spans="1:8" x14ac:dyDescent="0.25">
      <c r="A447" s="54">
        <f>COUNTIF($C$3:C447,"Да")</f>
        <v>4</v>
      </c>
      <c r="B447" s="53">
        <f t="shared" si="12"/>
        <v>45845</v>
      </c>
      <c r="C447" s="53" t="str">
        <f>IF(ISERROR(VLOOKUP(B447,Оп26_BYN→USD!$C$3:$C$28,1,0)),"Нет","Да")</f>
        <v>Нет</v>
      </c>
      <c r="D447" s="54">
        <f t="shared" si="13"/>
        <v>365</v>
      </c>
      <c r="E447" s="55">
        <f>('Все выпуски'!$F$4*'Все выпуски'!$F$8)*((VLOOKUP(IF(C447="Нет",VLOOKUP(A447,Оп26_BYN→USD!$A$2:$C$28,3,0),VLOOKUP((A447-1),Оп26_BYN→USD!$A$2:$C$28,3,0)),$B$2:$G$2382,5,0)-VLOOKUP(B447,$B$2:$G$2382,5,0))/365+(VLOOKUP(IF(C447="Нет",VLOOKUP(A447,Оп26_BYN→USD!$A$2:$C$28,3,0),VLOOKUP((A447-1),Оп26_BYN→USD!$A$2:$C$28,3,0)),$B$2:$G$2382,6,0)-VLOOKUP(B447,$B$2:$G$2382,6,0))/366)</f>
        <v>2.6011907023507166</v>
      </c>
      <c r="F447" s="54">
        <f>COUNTIF(D448:$D$2382,365)</f>
        <v>1569</v>
      </c>
      <c r="G447" s="54">
        <f>COUNTIF(D448:$D$2382,366)</f>
        <v>366</v>
      </c>
      <c r="H447" s="50"/>
    </row>
    <row r="448" spans="1:8" x14ac:dyDescent="0.25">
      <c r="A448" s="54">
        <f>COUNTIF($C$3:C448,"Да")</f>
        <v>4</v>
      </c>
      <c r="B448" s="53">
        <f t="shared" si="12"/>
        <v>45846</v>
      </c>
      <c r="C448" s="53" t="str">
        <f>IF(ISERROR(VLOOKUP(B448,Оп26_BYN→USD!$C$3:$C$28,1,0)),"Нет","Да")</f>
        <v>Нет</v>
      </c>
      <c r="D448" s="54">
        <f t="shared" si="13"/>
        <v>365</v>
      </c>
      <c r="E448" s="55">
        <f>('Все выпуски'!$F$4*'Все выпуски'!$F$8)*((VLOOKUP(IF(C448="Нет",VLOOKUP(A448,Оп26_BYN→USD!$A$2:$C$28,3,0),VLOOKUP((A448-1),Оп26_BYN→USD!$A$2:$C$28,3,0)),$B$2:$G$2382,5,0)-VLOOKUP(B448,$B$2:$G$2382,5,0))/365+(VLOOKUP(IF(C448="Нет",VLOOKUP(A448,Оп26_BYN→USD!$A$2:$C$28,3,0),VLOOKUP((A448-1),Оп26_BYN→USD!$A$2:$C$28,3,0)),$B$2:$G$2382,6,0)-VLOOKUP(B448,$B$2:$G$2382,6,0))/366)</f>
        <v>2.6304175641748819</v>
      </c>
      <c r="F448" s="54">
        <f>COUNTIF(D449:$D$2382,365)</f>
        <v>1568</v>
      </c>
      <c r="G448" s="54">
        <f>COUNTIF(D449:$D$2382,366)</f>
        <v>366</v>
      </c>
      <c r="H448" s="50"/>
    </row>
    <row r="449" spans="1:8" x14ac:dyDescent="0.25">
      <c r="A449" s="54">
        <f>COUNTIF($C$3:C449,"Да")</f>
        <v>5</v>
      </c>
      <c r="B449" s="53">
        <f t="shared" si="12"/>
        <v>45847</v>
      </c>
      <c r="C449" s="53" t="str">
        <f>IF(ISERROR(VLOOKUP(B449,Оп26_BYN→USD!$C$3:$C$28,1,0)),"Нет","Да")</f>
        <v>Да</v>
      </c>
      <c r="D449" s="54">
        <f t="shared" si="13"/>
        <v>365</v>
      </c>
      <c r="E449" s="55">
        <f>('Все выпуски'!$F$4*'Все выпуски'!$F$8)*((VLOOKUP(IF(C449="Нет",VLOOKUP(A449,Оп26_BYN→USD!$A$2:$C$28,3,0),VLOOKUP((A449-1),Оп26_BYN→USD!$A$2:$C$28,3,0)),$B$2:$G$2382,5,0)-VLOOKUP(B449,$B$2:$G$2382,5,0))/365+(VLOOKUP(IF(C449="Нет",VLOOKUP(A449,Оп26_BYN→USD!$A$2:$C$28,3,0),VLOOKUP((A449-1),Оп26_BYN→USD!$A$2:$C$28,3,0)),$B$2:$G$2382,6,0)-VLOOKUP(B449,$B$2:$G$2382,6,0))/366)</f>
        <v>2.6596444259990473</v>
      </c>
      <c r="F449" s="54">
        <f>COUNTIF(D450:$D$2382,365)</f>
        <v>1567</v>
      </c>
      <c r="G449" s="54">
        <f>COUNTIF(D450:$D$2382,366)</f>
        <v>366</v>
      </c>
      <c r="H449" s="50"/>
    </row>
    <row r="450" spans="1:8" x14ac:dyDescent="0.25">
      <c r="A450" s="54">
        <f>COUNTIF($C$3:C450,"Да")</f>
        <v>5</v>
      </c>
      <c r="B450" s="53">
        <f t="shared" si="12"/>
        <v>45848</v>
      </c>
      <c r="C450" s="53" t="str">
        <f>IF(ISERROR(VLOOKUP(B450,Оп26_BYN→USD!$C$3:$C$28,1,0)),"Нет","Да")</f>
        <v>Нет</v>
      </c>
      <c r="D450" s="54">
        <f t="shared" si="13"/>
        <v>365</v>
      </c>
      <c r="E450" s="55">
        <f>('Все выпуски'!$F$4*'Все выпуски'!$F$8)*((VLOOKUP(IF(C450="Нет",VLOOKUP(A450,Оп26_BYN→USD!$A$2:$C$28,3,0),VLOOKUP((A450-1),Оп26_BYN→USD!$A$2:$C$28,3,0)),$B$2:$G$2382,5,0)-VLOOKUP(B450,$B$2:$G$2382,5,0))/365+(VLOOKUP(IF(C450="Нет",VLOOKUP(A450,Оп26_BYN→USD!$A$2:$C$28,3,0),VLOOKUP((A450-1),Оп26_BYN→USD!$A$2:$C$28,3,0)),$B$2:$G$2382,6,0)-VLOOKUP(B450,$B$2:$G$2382,6,0))/366)</f>
        <v>2.9226861824165354E-2</v>
      </c>
      <c r="F450" s="54">
        <f>COUNTIF(D451:$D$2382,365)</f>
        <v>1566</v>
      </c>
      <c r="G450" s="54">
        <f>COUNTIF(D451:$D$2382,366)</f>
        <v>366</v>
      </c>
      <c r="H450" s="50"/>
    </row>
    <row r="451" spans="1:8" x14ac:dyDescent="0.25">
      <c r="A451" s="54">
        <f>COUNTIF($C$3:C451,"Да")</f>
        <v>5</v>
      </c>
      <c r="B451" s="53">
        <f t="shared" si="12"/>
        <v>45849</v>
      </c>
      <c r="C451" s="53" t="str">
        <f>IF(ISERROR(VLOOKUP(B451,Оп26_BYN→USD!$C$3:$C$28,1,0)),"Нет","Да")</f>
        <v>Нет</v>
      </c>
      <c r="D451" s="54">
        <f t="shared" si="13"/>
        <v>365</v>
      </c>
      <c r="E451" s="55">
        <f>('Все выпуски'!$F$4*'Все выпуски'!$F$8)*((VLOOKUP(IF(C451="Нет",VLOOKUP(A451,Оп26_BYN→USD!$A$2:$C$28,3,0),VLOOKUP((A451-1),Оп26_BYN→USD!$A$2:$C$28,3,0)),$B$2:$G$2382,5,0)-VLOOKUP(B451,$B$2:$G$2382,5,0))/365+(VLOOKUP(IF(C451="Нет",VLOOKUP(A451,Оп26_BYN→USD!$A$2:$C$28,3,0),VLOOKUP((A451-1),Оп26_BYN→USD!$A$2:$C$28,3,0)),$B$2:$G$2382,6,0)-VLOOKUP(B451,$B$2:$G$2382,6,0))/366)</f>
        <v>5.8453723648330708E-2</v>
      </c>
      <c r="F451" s="54">
        <f>COUNTIF(D452:$D$2382,365)</f>
        <v>1565</v>
      </c>
      <c r="G451" s="54">
        <f>COUNTIF(D452:$D$2382,366)</f>
        <v>366</v>
      </c>
      <c r="H451" s="50"/>
    </row>
    <row r="452" spans="1:8" x14ac:dyDescent="0.25">
      <c r="A452" s="54">
        <f>COUNTIF($C$3:C452,"Да")</f>
        <v>5</v>
      </c>
      <c r="B452" s="53">
        <f t="shared" ref="B452:B515" si="14">B451+1</f>
        <v>45850</v>
      </c>
      <c r="C452" s="53" t="str">
        <f>IF(ISERROR(VLOOKUP(B452,Оп26_BYN→USD!$C$3:$C$28,1,0)),"Нет","Да")</f>
        <v>Нет</v>
      </c>
      <c r="D452" s="54">
        <f t="shared" ref="D452:D515" si="15">IF(MOD(YEAR(B452),4)=0,366,365)</f>
        <v>365</v>
      </c>
      <c r="E452" s="55">
        <f>('Все выпуски'!$F$4*'Все выпуски'!$F$8)*((VLOOKUP(IF(C452="Нет",VLOOKUP(A452,Оп26_BYN→USD!$A$2:$C$28,3,0),VLOOKUP((A452-1),Оп26_BYN→USD!$A$2:$C$28,3,0)),$B$2:$G$2382,5,0)-VLOOKUP(B452,$B$2:$G$2382,5,0))/365+(VLOOKUP(IF(C452="Нет",VLOOKUP(A452,Оп26_BYN→USD!$A$2:$C$28,3,0),VLOOKUP((A452-1),Оп26_BYN→USD!$A$2:$C$28,3,0)),$B$2:$G$2382,6,0)-VLOOKUP(B452,$B$2:$G$2382,6,0))/366)</f>
        <v>8.7680585472496061E-2</v>
      </c>
      <c r="F452" s="54">
        <f>COUNTIF(D453:$D$2382,365)</f>
        <v>1564</v>
      </c>
      <c r="G452" s="54">
        <f>COUNTIF(D453:$D$2382,366)</f>
        <v>366</v>
      </c>
      <c r="H452" s="50"/>
    </row>
    <row r="453" spans="1:8" x14ac:dyDescent="0.25">
      <c r="A453" s="54">
        <f>COUNTIF($C$3:C453,"Да")</f>
        <v>5</v>
      </c>
      <c r="B453" s="53">
        <f t="shared" si="14"/>
        <v>45851</v>
      </c>
      <c r="C453" s="53" t="str">
        <f>IF(ISERROR(VLOOKUP(B453,Оп26_BYN→USD!$C$3:$C$28,1,0)),"Нет","Да")</f>
        <v>Нет</v>
      </c>
      <c r="D453" s="54">
        <f t="shared" si="15"/>
        <v>365</v>
      </c>
      <c r="E453" s="55">
        <f>('Все выпуски'!$F$4*'Все выпуски'!$F$8)*((VLOOKUP(IF(C453="Нет",VLOOKUP(A453,Оп26_BYN→USD!$A$2:$C$28,3,0),VLOOKUP((A453-1),Оп26_BYN→USD!$A$2:$C$28,3,0)),$B$2:$G$2382,5,0)-VLOOKUP(B453,$B$2:$G$2382,5,0))/365+(VLOOKUP(IF(C453="Нет",VLOOKUP(A453,Оп26_BYN→USD!$A$2:$C$28,3,0),VLOOKUP((A453-1),Оп26_BYN→USD!$A$2:$C$28,3,0)),$B$2:$G$2382,6,0)-VLOOKUP(B453,$B$2:$G$2382,6,0))/366)</f>
        <v>0.11690744729666142</v>
      </c>
      <c r="F453" s="54">
        <f>COUNTIF(D454:$D$2382,365)</f>
        <v>1563</v>
      </c>
      <c r="G453" s="54">
        <f>COUNTIF(D454:$D$2382,366)</f>
        <v>366</v>
      </c>
      <c r="H453" s="50"/>
    </row>
    <row r="454" spans="1:8" x14ac:dyDescent="0.25">
      <c r="A454" s="54">
        <f>COUNTIF($C$3:C454,"Да")</f>
        <v>5</v>
      </c>
      <c r="B454" s="53">
        <f t="shared" si="14"/>
        <v>45852</v>
      </c>
      <c r="C454" s="53" t="str">
        <f>IF(ISERROR(VLOOKUP(B454,Оп26_BYN→USD!$C$3:$C$28,1,0)),"Нет","Да")</f>
        <v>Нет</v>
      </c>
      <c r="D454" s="54">
        <f t="shared" si="15"/>
        <v>365</v>
      </c>
      <c r="E454" s="55">
        <f>('Все выпуски'!$F$4*'Все выпуски'!$F$8)*((VLOOKUP(IF(C454="Нет",VLOOKUP(A454,Оп26_BYN→USD!$A$2:$C$28,3,0),VLOOKUP((A454-1),Оп26_BYN→USD!$A$2:$C$28,3,0)),$B$2:$G$2382,5,0)-VLOOKUP(B454,$B$2:$G$2382,5,0))/365+(VLOOKUP(IF(C454="Нет",VLOOKUP(A454,Оп26_BYN→USD!$A$2:$C$28,3,0),VLOOKUP((A454-1),Оп26_BYN→USD!$A$2:$C$28,3,0)),$B$2:$G$2382,6,0)-VLOOKUP(B454,$B$2:$G$2382,6,0))/366)</f>
        <v>0.14613430912082676</v>
      </c>
      <c r="F454" s="54">
        <f>COUNTIF(D455:$D$2382,365)</f>
        <v>1562</v>
      </c>
      <c r="G454" s="54">
        <f>COUNTIF(D455:$D$2382,366)</f>
        <v>366</v>
      </c>
      <c r="H454" s="50"/>
    </row>
    <row r="455" spans="1:8" x14ac:dyDescent="0.25">
      <c r="A455" s="54">
        <f>COUNTIF($C$3:C455,"Да")</f>
        <v>5</v>
      </c>
      <c r="B455" s="53">
        <f t="shared" si="14"/>
        <v>45853</v>
      </c>
      <c r="C455" s="53" t="str">
        <f>IF(ISERROR(VLOOKUP(B455,Оп26_BYN→USD!$C$3:$C$28,1,0)),"Нет","Да")</f>
        <v>Нет</v>
      </c>
      <c r="D455" s="54">
        <f t="shared" si="15"/>
        <v>365</v>
      </c>
      <c r="E455" s="55">
        <f>('Все выпуски'!$F$4*'Все выпуски'!$F$8)*((VLOOKUP(IF(C455="Нет",VLOOKUP(A455,Оп26_BYN→USD!$A$2:$C$28,3,0),VLOOKUP((A455-1),Оп26_BYN→USD!$A$2:$C$28,3,0)),$B$2:$G$2382,5,0)-VLOOKUP(B455,$B$2:$G$2382,5,0))/365+(VLOOKUP(IF(C455="Нет",VLOOKUP(A455,Оп26_BYN→USD!$A$2:$C$28,3,0),VLOOKUP((A455-1),Оп26_BYN→USD!$A$2:$C$28,3,0)),$B$2:$G$2382,6,0)-VLOOKUP(B455,$B$2:$G$2382,6,0))/366)</f>
        <v>0.17536117094499212</v>
      </c>
      <c r="F455" s="54">
        <f>COUNTIF(D456:$D$2382,365)</f>
        <v>1561</v>
      </c>
      <c r="G455" s="54">
        <f>COUNTIF(D456:$D$2382,366)</f>
        <v>366</v>
      </c>
      <c r="H455" s="50"/>
    </row>
    <row r="456" spans="1:8" x14ac:dyDescent="0.25">
      <c r="A456" s="54">
        <f>COUNTIF($C$3:C456,"Да")</f>
        <v>5</v>
      </c>
      <c r="B456" s="53">
        <f t="shared" si="14"/>
        <v>45854</v>
      </c>
      <c r="C456" s="53" t="str">
        <f>IF(ISERROR(VLOOKUP(B456,Оп26_BYN→USD!$C$3:$C$28,1,0)),"Нет","Да")</f>
        <v>Нет</v>
      </c>
      <c r="D456" s="54">
        <f t="shared" si="15"/>
        <v>365</v>
      </c>
      <c r="E456" s="55">
        <f>('Все выпуски'!$F$4*'Все выпуски'!$F$8)*((VLOOKUP(IF(C456="Нет",VLOOKUP(A456,Оп26_BYN→USD!$A$2:$C$28,3,0),VLOOKUP((A456-1),Оп26_BYN→USD!$A$2:$C$28,3,0)),$B$2:$G$2382,5,0)-VLOOKUP(B456,$B$2:$G$2382,5,0))/365+(VLOOKUP(IF(C456="Нет",VLOOKUP(A456,Оп26_BYN→USD!$A$2:$C$28,3,0),VLOOKUP((A456-1),Оп26_BYN→USD!$A$2:$C$28,3,0)),$B$2:$G$2382,6,0)-VLOOKUP(B456,$B$2:$G$2382,6,0))/366)</f>
        <v>0.20458803276915749</v>
      </c>
      <c r="F456" s="54">
        <f>COUNTIF(D457:$D$2382,365)</f>
        <v>1560</v>
      </c>
      <c r="G456" s="54">
        <f>COUNTIF(D457:$D$2382,366)</f>
        <v>366</v>
      </c>
      <c r="H456" s="50"/>
    </row>
    <row r="457" spans="1:8" x14ac:dyDescent="0.25">
      <c r="A457" s="54">
        <f>COUNTIF($C$3:C457,"Да")</f>
        <v>5</v>
      </c>
      <c r="B457" s="53">
        <f t="shared" si="14"/>
        <v>45855</v>
      </c>
      <c r="C457" s="53" t="str">
        <f>IF(ISERROR(VLOOKUP(B457,Оп26_BYN→USD!$C$3:$C$28,1,0)),"Нет","Да")</f>
        <v>Нет</v>
      </c>
      <c r="D457" s="54">
        <f t="shared" si="15"/>
        <v>365</v>
      </c>
      <c r="E457" s="55">
        <f>('Все выпуски'!$F$4*'Все выпуски'!$F$8)*((VLOOKUP(IF(C457="Нет",VLOOKUP(A457,Оп26_BYN→USD!$A$2:$C$28,3,0),VLOOKUP((A457-1),Оп26_BYN→USD!$A$2:$C$28,3,0)),$B$2:$G$2382,5,0)-VLOOKUP(B457,$B$2:$G$2382,5,0))/365+(VLOOKUP(IF(C457="Нет",VLOOKUP(A457,Оп26_BYN→USD!$A$2:$C$28,3,0),VLOOKUP((A457-1),Оп26_BYN→USD!$A$2:$C$28,3,0)),$B$2:$G$2382,6,0)-VLOOKUP(B457,$B$2:$G$2382,6,0))/366)</f>
        <v>0.23381489459332283</v>
      </c>
      <c r="F457" s="54">
        <f>COUNTIF(D458:$D$2382,365)</f>
        <v>1559</v>
      </c>
      <c r="G457" s="54">
        <f>COUNTIF(D458:$D$2382,366)</f>
        <v>366</v>
      </c>
      <c r="H457" s="50"/>
    </row>
    <row r="458" spans="1:8" x14ac:dyDescent="0.25">
      <c r="A458" s="54">
        <f>COUNTIF($C$3:C458,"Да")</f>
        <v>5</v>
      </c>
      <c r="B458" s="53">
        <f t="shared" si="14"/>
        <v>45856</v>
      </c>
      <c r="C458" s="53" t="str">
        <f>IF(ISERROR(VLOOKUP(B458,Оп26_BYN→USD!$C$3:$C$28,1,0)),"Нет","Да")</f>
        <v>Нет</v>
      </c>
      <c r="D458" s="54">
        <f t="shared" si="15"/>
        <v>365</v>
      </c>
      <c r="E458" s="55">
        <f>('Все выпуски'!$F$4*'Все выпуски'!$F$8)*((VLOOKUP(IF(C458="Нет",VLOOKUP(A458,Оп26_BYN→USD!$A$2:$C$28,3,0),VLOOKUP((A458-1),Оп26_BYN→USD!$A$2:$C$28,3,0)),$B$2:$G$2382,5,0)-VLOOKUP(B458,$B$2:$G$2382,5,0))/365+(VLOOKUP(IF(C458="Нет",VLOOKUP(A458,Оп26_BYN→USD!$A$2:$C$28,3,0),VLOOKUP((A458-1),Оп26_BYN→USD!$A$2:$C$28,3,0)),$B$2:$G$2382,6,0)-VLOOKUP(B458,$B$2:$G$2382,6,0))/366)</f>
        <v>0.26304175641748817</v>
      </c>
      <c r="F458" s="54">
        <f>COUNTIF(D459:$D$2382,365)</f>
        <v>1558</v>
      </c>
      <c r="G458" s="54">
        <f>COUNTIF(D459:$D$2382,366)</f>
        <v>366</v>
      </c>
      <c r="H458" s="50"/>
    </row>
    <row r="459" spans="1:8" x14ac:dyDescent="0.25">
      <c r="A459" s="54">
        <f>COUNTIF($C$3:C459,"Да")</f>
        <v>5</v>
      </c>
      <c r="B459" s="53">
        <f t="shared" si="14"/>
        <v>45857</v>
      </c>
      <c r="C459" s="53" t="str">
        <f>IF(ISERROR(VLOOKUP(B459,Оп26_BYN→USD!$C$3:$C$28,1,0)),"Нет","Да")</f>
        <v>Нет</v>
      </c>
      <c r="D459" s="54">
        <f t="shared" si="15"/>
        <v>365</v>
      </c>
      <c r="E459" s="55">
        <f>('Все выпуски'!$F$4*'Все выпуски'!$F$8)*((VLOOKUP(IF(C459="Нет",VLOOKUP(A459,Оп26_BYN→USD!$A$2:$C$28,3,0),VLOOKUP((A459-1),Оп26_BYN→USD!$A$2:$C$28,3,0)),$B$2:$G$2382,5,0)-VLOOKUP(B459,$B$2:$G$2382,5,0))/365+(VLOOKUP(IF(C459="Нет",VLOOKUP(A459,Оп26_BYN→USD!$A$2:$C$28,3,0),VLOOKUP((A459-1),Оп26_BYN→USD!$A$2:$C$28,3,0)),$B$2:$G$2382,6,0)-VLOOKUP(B459,$B$2:$G$2382,6,0))/366)</f>
        <v>0.29226861824165351</v>
      </c>
      <c r="F459" s="54">
        <f>COUNTIF(D460:$D$2382,365)</f>
        <v>1557</v>
      </c>
      <c r="G459" s="54">
        <f>COUNTIF(D460:$D$2382,366)</f>
        <v>366</v>
      </c>
      <c r="H459" s="50"/>
    </row>
    <row r="460" spans="1:8" x14ac:dyDescent="0.25">
      <c r="A460" s="54">
        <f>COUNTIF($C$3:C460,"Да")</f>
        <v>5</v>
      </c>
      <c r="B460" s="53">
        <f t="shared" si="14"/>
        <v>45858</v>
      </c>
      <c r="C460" s="53" t="str">
        <f>IF(ISERROR(VLOOKUP(B460,Оп26_BYN→USD!$C$3:$C$28,1,0)),"Нет","Да")</f>
        <v>Нет</v>
      </c>
      <c r="D460" s="54">
        <f t="shared" si="15"/>
        <v>365</v>
      </c>
      <c r="E460" s="55">
        <f>('Все выпуски'!$F$4*'Все выпуски'!$F$8)*((VLOOKUP(IF(C460="Нет",VLOOKUP(A460,Оп26_BYN→USD!$A$2:$C$28,3,0),VLOOKUP((A460-1),Оп26_BYN→USD!$A$2:$C$28,3,0)),$B$2:$G$2382,5,0)-VLOOKUP(B460,$B$2:$G$2382,5,0))/365+(VLOOKUP(IF(C460="Нет",VLOOKUP(A460,Оп26_BYN→USD!$A$2:$C$28,3,0),VLOOKUP((A460-1),Оп26_BYN→USD!$A$2:$C$28,3,0)),$B$2:$G$2382,6,0)-VLOOKUP(B460,$B$2:$G$2382,6,0))/366)</f>
        <v>0.32149548006581891</v>
      </c>
      <c r="F460" s="54">
        <f>COUNTIF(D461:$D$2382,365)</f>
        <v>1556</v>
      </c>
      <c r="G460" s="54">
        <f>COUNTIF(D461:$D$2382,366)</f>
        <v>366</v>
      </c>
      <c r="H460" s="50"/>
    </row>
    <row r="461" spans="1:8" x14ac:dyDescent="0.25">
      <c r="A461" s="54">
        <f>COUNTIF($C$3:C461,"Да")</f>
        <v>5</v>
      </c>
      <c r="B461" s="53">
        <f t="shared" si="14"/>
        <v>45859</v>
      </c>
      <c r="C461" s="53" t="str">
        <f>IF(ISERROR(VLOOKUP(B461,Оп26_BYN→USD!$C$3:$C$28,1,0)),"Нет","Да")</f>
        <v>Нет</v>
      </c>
      <c r="D461" s="54">
        <f t="shared" si="15"/>
        <v>365</v>
      </c>
      <c r="E461" s="55">
        <f>('Все выпуски'!$F$4*'Все выпуски'!$F$8)*((VLOOKUP(IF(C461="Нет",VLOOKUP(A461,Оп26_BYN→USD!$A$2:$C$28,3,0),VLOOKUP((A461-1),Оп26_BYN→USD!$A$2:$C$28,3,0)),$B$2:$G$2382,5,0)-VLOOKUP(B461,$B$2:$G$2382,5,0))/365+(VLOOKUP(IF(C461="Нет",VLOOKUP(A461,Оп26_BYN→USD!$A$2:$C$28,3,0),VLOOKUP((A461-1),Оп26_BYN→USD!$A$2:$C$28,3,0)),$B$2:$G$2382,6,0)-VLOOKUP(B461,$B$2:$G$2382,6,0))/366)</f>
        <v>0.35072234188998425</v>
      </c>
      <c r="F461" s="54">
        <f>COUNTIF(D462:$D$2382,365)</f>
        <v>1555</v>
      </c>
      <c r="G461" s="54">
        <f>COUNTIF(D462:$D$2382,366)</f>
        <v>366</v>
      </c>
      <c r="H461" s="50"/>
    </row>
    <row r="462" spans="1:8" x14ac:dyDescent="0.25">
      <c r="A462" s="54">
        <f>COUNTIF($C$3:C462,"Да")</f>
        <v>5</v>
      </c>
      <c r="B462" s="53">
        <f t="shared" si="14"/>
        <v>45860</v>
      </c>
      <c r="C462" s="53" t="str">
        <f>IF(ISERROR(VLOOKUP(B462,Оп26_BYN→USD!$C$3:$C$28,1,0)),"Нет","Да")</f>
        <v>Нет</v>
      </c>
      <c r="D462" s="54">
        <f t="shared" si="15"/>
        <v>365</v>
      </c>
      <c r="E462" s="55">
        <f>('Все выпуски'!$F$4*'Все выпуски'!$F$8)*((VLOOKUP(IF(C462="Нет",VLOOKUP(A462,Оп26_BYN→USD!$A$2:$C$28,3,0),VLOOKUP((A462-1),Оп26_BYN→USD!$A$2:$C$28,3,0)),$B$2:$G$2382,5,0)-VLOOKUP(B462,$B$2:$G$2382,5,0))/365+(VLOOKUP(IF(C462="Нет",VLOOKUP(A462,Оп26_BYN→USD!$A$2:$C$28,3,0),VLOOKUP((A462-1),Оп26_BYN→USD!$A$2:$C$28,3,0)),$B$2:$G$2382,6,0)-VLOOKUP(B462,$B$2:$G$2382,6,0))/366)</f>
        <v>0.37994920371414959</v>
      </c>
      <c r="F462" s="54">
        <f>COUNTIF(D463:$D$2382,365)</f>
        <v>1554</v>
      </c>
      <c r="G462" s="54">
        <f>COUNTIF(D463:$D$2382,366)</f>
        <v>366</v>
      </c>
      <c r="H462" s="50"/>
    </row>
    <row r="463" spans="1:8" x14ac:dyDescent="0.25">
      <c r="A463" s="54">
        <f>COUNTIF($C$3:C463,"Да")</f>
        <v>5</v>
      </c>
      <c r="B463" s="53">
        <f t="shared" si="14"/>
        <v>45861</v>
      </c>
      <c r="C463" s="53" t="str">
        <f>IF(ISERROR(VLOOKUP(B463,Оп26_BYN→USD!$C$3:$C$28,1,0)),"Нет","Да")</f>
        <v>Нет</v>
      </c>
      <c r="D463" s="54">
        <f t="shared" si="15"/>
        <v>365</v>
      </c>
      <c r="E463" s="55">
        <f>('Все выпуски'!$F$4*'Все выпуски'!$F$8)*((VLOOKUP(IF(C463="Нет",VLOOKUP(A463,Оп26_BYN→USD!$A$2:$C$28,3,0),VLOOKUP((A463-1),Оп26_BYN→USD!$A$2:$C$28,3,0)),$B$2:$G$2382,5,0)-VLOOKUP(B463,$B$2:$G$2382,5,0))/365+(VLOOKUP(IF(C463="Нет",VLOOKUP(A463,Оп26_BYN→USD!$A$2:$C$28,3,0),VLOOKUP((A463-1),Оп26_BYN→USD!$A$2:$C$28,3,0)),$B$2:$G$2382,6,0)-VLOOKUP(B463,$B$2:$G$2382,6,0))/366)</f>
        <v>0.40917606553831498</v>
      </c>
      <c r="F463" s="54">
        <f>COUNTIF(D464:$D$2382,365)</f>
        <v>1553</v>
      </c>
      <c r="G463" s="54">
        <f>COUNTIF(D464:$D$2382,366)</f>
        <v>366</v>
      </c>
      <c r="H463" s="50"/>
    </row>
    <row r="464" spans="1:8" x14ac:dyDescent="0.25">
      <c r="A464" s="54">
        <f>COUNTIF($C$3:C464,"Да")</f>
        <v>5</v>
      </c>
      <c r="B464" s="53">
        <f t="shared" si="14"/>
        <v>45862</v>
      </c>
      <c r="C464" s="53" t="str">
        <f>IF(ISERROR(VLOOKUP(B464,Оп26_BYN→USD!$C$3:$C$28,1,0)),"Нет","Да")</f>
        <v>Нет</v>
      </c>
      <c r="D464" s="54">
        <f t="shared" si="15"/>
        <v>365</v>
      </c>
      <c r="E464" s="55">
        <f>('Все выпуски'!$F$4*'Все выпуски'!$F$8)*((VLOOKUP(IF(C464="Нет",VLOOKUP(A464,Оп26_BYN→USD!$A$2:$C$28,3,0),VLOOKUP((A464-1),Оп26_BYN→USD!$A$2:$C$28,3,0)),$B$2:$G$2382,5,0)-VLOOKUP(B464,$B$2:$G$2382,5,0))/365+(VLOOKUP(IF(C464="Нет",VLOOKUP(A464,Оп26_BYN→USD!$A$2:$C$28,3,0),VLOOKUP((A464-1),Оп26_BYN→USD!$A$2:$C$28,3,0)),$B$2:$G$2382,6,0)-VLOOKUP(B464,$B$2:$G$2382,6,0))/366)</f>
        <v>0.43840292736248032</v>
      </c>
      <c r="F464" s="54">
        <f>COUNTIF(D465:$D$2382,365)</f>
        <v>1552</v>
      </c>
      <c r="G464" s="54">
        <f>COUNTIF(D465:$D$2382,366)</f>
        <v>366</v>
      </c>
      <c r="H464" s="50"/>
    </row>
    <row r="465" spans="1:8" x14ac:dyDescent="0.25">
      <c r="A465" s="54">
        <f>COUNTIF($C$3:C465,"Да")</f>
        <v>5</v>
      </c>
      <c r="B465" s="53">
        <f t="shared" si="14"/>
        <v>45863</v>
      </c>
      <c r="C465" s="53" t="str">
        <f>IF(ISERROR(VLOOKUP(B465,Оп26_BYN→USD!$C$3:$C$28,1,0)),"Нет","Да")</f>
        <v>Нет</v>
      </c>
      <c r="D465" s="54">
        <f t="shared" si="15"/>
        <v>365</v>
      </c>
      <c r="E465" s="55">
        <f>('Все выпуски'!$F$4*'Все выпуски'!$F$8)*((VLOOKUP(IF(C465="Нет",VLOOKUP(A465,Оп26_BYN→USD!$A$2:$C$28,3,0),VLOOKUP((A465-1),Оп26_BYN→USD!$A$2:$C$28,3,0)),$B$2:$G$2382,5,0)-VLOOKUP(B465,$B$2:$G$2382,5,0))/365+(VLOOKUP(IF(C465="Нет",VLOOKUP(A465,Оп26_BYN→USD!$A$2:$C$28,3,0),VLOOKUP((A465-1),Оп26_BYN→USD!$A$2:$C$28,3,0)),$B$2:$G$2382,6,0)-VLOOKUP(B465,$B$2:$G$2382,6,0))/366)</f>
        <v>0.46762978918664566</v>
      </c>
      <c r="F465" s="54">
        <f>COUNTIF(D466:$D$2382,365)</f>
        <v>1551</v>
      </c>
      <c r="G465" s="54">
        <f>COUNTIF(D466:$D$2382,366)</f>
        <v>366</v>
      </c>
      <c r="H465" s="50"/>
    </row>
    <row r="466" spans="1:8" x14ac:dyDescent="0.25">
      <c r="A466" s="54">
        <f>COUNTIF($C$3:C466,"Да")</f>
        <v>5</v>
      </c>
      <c r="B466" s="53">
        <f t="shared" si="14"/>
        <v>45864</v>
      </c>
      <c r="C466" s="53" t="str">
        <f>IF(ISERROR(VLOOKUP(B466,Оп26_BYN→USD!$C$3:$C$28,1,0)),"Нет","Да")</f>
        <v>Нет</v>
      </c>
      <c r="D466" s="54">
        <f t="shared" si="15"/>
        <v>365</v>
      </c>
      <c r="E466" s="55">
        <f>('Все выпуски'!$F$4*'Все выпуски'!$F$8)*((VLOOKUP(IF(C466="Нет",VLOOKUP(A466,Оп26_BYN→USD!$A$2:$C$28,3,0),VLOOKUP((A466-1),Оп26_BYN→USD!$A$2:$C$28,3,0)),$B$2:$G$2382,5,0)-VLOOKUP(B466,$B$2:$G$2382,5,0))/365+(VLOOKUP(IF(C466="Нет",VLOOKUP(A466,Оп26_BYN→USD!$A$2:$C$28,3,0),VLOOKUP((A466-1),Оп26_BYN→USD!$A$2:$C$28,3,0)),$B$2:$G$2382,6,0)-VLOOKUP(B466,$B$2:$G$2382,6,0))/366)</f>
        <v>0.49685665101081106</v>
      </c>
      <c r="F466" s="54">
        <f>COUNTIF(D467:$D$2382,365)</f>
        <v>1550</v>
      </c>
      <c r="G466" s="54">
        <f>COUNTIF(D467:$D$2382,366)</f>
        <v>366</v>
      </c>
      <c r="H466" s="50"/>
    </row>
    <row r="467" spans="1:8" x14ac:dyDescent="0.25">
      <c r="A467" s="54">
        <f>COUNTIF($C$3:C467,"Да")</f>
        <v>5</v>
      </c>
      <c r="B467" s="53">
        <f t="shared" si="14"/>
        <v>45865</v>
      </c>
      <c r="C467" s="53" t="str">
        <f>IF(ISERROR(VLOOKUP(B467,Оп26_BYN→USD!$C$3:$C$28,1,0)),"Нет","Да")</f>
        <v>Нет</v>
      </c>
      <c r="D467" s="54">
        <f t="shared" si="15"/>
        <v>365</v>
      </c>
      <c r="E467" s="55">
        <f>('Все выпуски'!$F$4*'Все выпуски'!$F$8)*((VLOOKUP(IF(C467="Нет",VLOOKUP(A467,Оп26_BYN→USD!$A$2:$C$28,3,0),VLOOKUP((A467-1),Оп26_BYN→USD!$A$2:$C$28,3,0)),$B$2:$G$2382,5,0)-VLOOKUP(B467,$B$2:$G$2382,5,0))/365+(VLOOKUP(IF(C467="Нет",VLOOKUP(A467,Оп26_BYN→USD!$A$2:$C$28,3,0),VLOOKUP((A467-1),Оп26_BYN→USD!$A$2:$C$28,3,0)),$B$2:$G$2382,6,0)-VLOOKUP(B467,$B$2:$G$2382,6,0))/366)</f>
        <v>0.52608351283497634</v>
      </c>
      <c r="F467" s="54">
        <f>COUNTIF(D468:$D$2382,365)</f>
        <v>1549</v>
      </c>
      <c r="G467" s="54">
        <f>COUNTIF(D468:$D$2382,366)</f>
        <v>366</v>
      </c>
      <c r="H467" s="50"/>
    </row>
    <row r="468" spans="1:8" x14ac:dyDescent="0.25">
      <c r="A468" s="54">
        <f>COUNTIF($C$3:C468,"Да")</f>
        <v>5</v>
      </c>
      <c r="B468" s="53">
        <f t="shared" si="14"/>
        <v>45866</v>
      </c>
      <c r="C468" s="53" t="str">
        <f>IF(ISERROR(VLOOKUP(B468,Оп26_BYN→USD!$C$3:$C$28,1,0)),"Нет","Да")</f>
        <v>Нет</v>
      </c>
      <c r="D468" s="54">
        <f t="shared" si="15"/>
        <v>365</v>
      </c>
      <c r="E468" s="55">
        <f>('Все выпуски'!$F$4*'Все выпуски'!$F$8)*((VLOOKUP(IF(C468="Нет",VLOOKUP(A468,Оп26_BYN→USD!$A$2:$C$28,3,0),VLOOKUP((A468-1),Оп26_BYN→USD!$A$2:$C$28,3,0)),$B$2:$G$2382,5,0)-VLOOKUP(B468,$B$2:$G$2382,5,0))/365+(VLOOKUP(IF(C468="Нет",VLOOKUP(A468,Оп26_BYN→USD!$A$2:$C$28,3,0),VLOOKUP((A468-1),Оп26_BYN→USD!$A$2:$C$28,3,0)),$B$2:$G$2382,6,0)-VLOOKUP(B468,$B$2:$G$2382,6,0))/366)</f>
        <v>0.55531037465914179</v>
      </c>
      <c r="F468" s="54">
        <f>COUNTIF(D469:$D$2382,365)</f>
        <v>1548</v>
      </c>
      <c r="G468" s="54">
        <f>COUNTIF(D469:$D$2382,366)</f>
        <v>366</v>
      </c>
      <c r="H468" s="50"/>
    </row>
    <row r="469" spans="1:8" x14ac:dyDescent="0.25">
      <c r="A469" s="54">
        <f>COUNTIF($C$3:C469,"Да")</f>
        <v>5</v>
      </c>
      <c r="B469" s="53">
        <f t="shared" si="14"/>
        <v>45867</v>
      </c>
      <c r="C469" s="53" t="str">
        <f>IF(ISERROR(VLOOKUP(B469,Оп26_BYN→USD!$C$3:$C$28,1,0)),"Нет","Да")</f>
        <v>Нет</v>
      </c>
      <c r="D469" s="54">
        <f t="shared" si="15"/>
        <v>365</v>
      </c>
      <c r="E469" s="55">
        <f>('Все выпуски'!$F$4*'Все выпуски'!$F$8)*((VLOOKUP(IF(C469="Нет",VLOOKUP(A469,Оп26_BYN→USD!$A$2:$C$28,3,0),VLOOKUP((A469-1),Оп26_BYN→USD!$A$2:$C$28,3,0)),$B$2:$G$2382,5,0)-VLOOKUP(B469,$B$2:$G$2382,5,0))/365+(VLOOKUP(IF(C469="Нет",VLOOKUP(A469,Оп26_BYN→USD!$A$2:$C$28,3,0),VLOOKUP((A469-1),Оп26_BYN→USD!$A$2:$C$28,3,0)),$B$2:$G$2382,6,0)-VLOOKUP(B469,$B$2:$G$2382,6,0))/366)</f>
        <v>0.58453723648330702</v>
      </c>
      <c r="F469" s="54">
        <f>COUNTIF(D470:$D$2382,365)</f>
        <v>1547</v>
      </c>
      <c r="G469" s="54">
        <f>COUNTIF(D470:$D$2382,366)</f>
        <v>366</v>
      </c>
      <c r="H469" s="50"/>
    </row>
    <row r="470" spans="1:8" x14ac:dyDescent="0.25">
      <c r="A470" s="54">
        <f>COUNTIF($C$3:C470,"Да")</f>
        <v>5</v>
      </c>
      <c r="B470" s="53">
        <f t="shared" si="14"/>
        <v>45868</v>
      </c>
      <c r="C470" s="53" t="str">
        <f>IF(ISERROR(VLOOKUP(B470,Оп26_BYN→USD!$C$3:$C$28,1,0)),"Нет","Да")</f>
        <v>Нет</v>
      </c>
      <c r="D470" s="54">
        <f t="shared" si="15"/>
        <v>365</v>
      </c>
      <c r="E470" s="55">
        <f>('Все выпуски'!$F$4*'Все выпуски'!$F$8)*((VLOOKUP(IF(C470="Нет",VLOOKUP(A470,Оп26_BYN→USD!$A$2:$C$28,3,0),VLOOKUP((A470-1),Оп26_BYN→USD!$A$2:$C$28,3,0)),$B$2:$G$2382,5,0)-VLOOKUP(B470,$B$2:$G$2382,5,0))/365+(VLOOKUP(IF(C470="Нет",VLOOKUP(A470,Оп26_BYN→USD!$A$2:$C$28,3,0),VLOOKUP((A470-1),Оп26_BYN→USD!$A$2:$C$28,3,0)),$B$2:$G$2382,6,0)-VLOOKUP(B470,$B$2:$G$2382,6,0))/366)</f>
        <v>0.61376409830747247</v>
      </c>
      <c r="F470" s="54">
        <f>COUNTIF(D471:$D$2382,365)</f>
        <v>1546</v>
      </c>
      <c r="G470" s="54">
        <f>COUNTIF(D471:$D$2382,366)</f>
        <v>366</v>
      </c>
      <c r="H470" s="50"/>
    </row>
    <row r="471" spans="1:8" x14ac:dyDescent="0.25">
      <c r="A471" s="54">
        <f>COUNTIF($C$3:C471,"Да")</f>
        <v>5</v>
      </c>
      <c r="B471" s="53">
        <f t="shared" si="14"/>
        <v>45869</v>
      </c>
      <c r="C471" s="53" t="str">
        <f>IF(ISERROR(VLOOKUP(B471,Оп26_BYN→USD!$C$3:$C$28,1,0)),"Нет","Да")</f>
        <v>Нет</v>
      </c>
      <c r="D471" s="54">
        <f t="shared" si="15"/>
        <v>365</v>
      </c>
      <c r="E471" s="55">
        <f>('Все выпуски'!$F$4*'Все выпуски'!$F$8)*((VLOOKUP(IF(C471="Нет",VLOOKUP(A471,Оп26_BYN→USD!$A$2:$C$28,3,0),VLOOKUP((A471-1),Оп26_BYN→USD!$A$2:$C$28,3,0)),$B$2:$G$2382,5,0)-VLOOKUP(B471,$B$2:$G$2382,5,0))/365+(VLOOKUP(IF(C471="Нет",VLOOKUP(A471,Оп26_BYN→USD!$A$2:$C$28,3,0),VLOOKUP((A471-1),Оп26_BYN→USD!$A$2:$C$28,3,0)),$B$2:$G$2382,6,0)-VLOOKUP(B471,$B$2:$G$2382,6,0))/366)</f>
        <v>0.64299096013163781</v>
      </c>
      <c r="F471" s="54">
        <f>COUNTIF(D472:$D$2382,365)</f>
        <v>1545</v>
      </c>
      <c r="G471" s="54">
        <f>COUNTIF(D472:$D$2382,366)</f>
        <v>366</v>
      </c>
      <c r="H471" s="50"/>
    </row>
    <row r="472" spans="1:8" x14ac:dyDescent="0.25">
      <c r="A472" s="54">
        <f>COUNTIF($C$3:C472,"Да")</f>
        <v>5</v>
      </c>
      <c r="B472" s="53">
        <f t="shared" si="14"/>
        <v>45870</v>
      </c>
      <c r="C472" s="53" t="str">
        <f>IF(ISERROR(VLOOKUP(B472,Оп26_BYN→USD!$C$3:$C$28,1,0)),"Нет","Да")</f>
        <v>Нет</v>
      </c>
      <c r="D472" s="54">
        <f t="shared" si="15"/>
        <v>365</v>
      </c>
      <c r="E472" s="55">
        <f>('Все выпуски'!$F$4*'Все выпуски'!$F$8)*((VLOOKUP(IF(C472="Нет",VLOOKUP(A472,Оп26_BYN→USD!$A$2:$C$28,3,0),VLOOKUP((A472-1),Оп26_BYN→USD!$A$2:$C$28,3,0)),$B$2:$G$2382,5,0)-VLOOKUP(B472,$B$2:$G$2382,5,0))/365+(VLOOKUP(IF(C472="Нет",VLOOKUP(A472,Оп26_BYN→USD!$A$2:$C$28,3,0),VLOOKUP((A472-1),Оп26_BYN→USD!$A$2:$C$28,3,0)),$B$2:$G$2382,6,0)-VLOOKUP(B472,$B$2:$G$2382,6,0))/366)</f>
        <v>0.67221782195580315</v>
      </c>
      <c r="F472" s="54">
        <f>COUNTIF(D473:$D$2382,365)</f>
        <v>1544</v>
      </c>
      <c r="G472" s="54">
        <f>COUNTIF(D473:$D$2382,366)</f>
        <v>366</v>
      </c>
      <c r="H472" s="50"/>
    </row>
    <row r="473" spans="1:8" x14ac:dyDescent="0.25">
      <c r="A473" s="54">
        <f>COUNTIF($C$3:C473,"Да")</f>
        <v>5</v>
      </c>
      <c r="B473" s="53">
        <f t="shared" si="14"/>
        <v>45871</v>
      </c>
      <c r="C473" s="53" t="str">
        <f>IF(ISERROR(VLOOKUP(B473,Оп26_BYN→USD!$C$3:$C$28,1,0)),"Нет","Да")</f>
        <v>Нет</v>
      </c>
      <c r="D473" s="54">
        <f t="shared" si="15"/>
        <v>365</v>
      </c>
      <c r="E473" s="55">
        <f>('Все выпуски'!$F$4*'Все выпуски'!$F$8)*((VLOOKUP(IF(C473="Нет",VLOOKUP(A473,Оп26_BYN→USD!$A$2:$C$28,3,0),VLOOKUP((A473-1),Оп26_BYN→USD!$A$2:$C$28,3,0)),$B$2:$G$2382,5,0)-VLOOKUP(B473,$B$2:$G$2382,5,0))/365+(VLOOKUP(IF(C473="Нет",VLOOKUP(A473,Оп26_BYN→USD!$A$2:$C$28,3,0),VLOOKUP((A473-1),Оп26_BYN→USD!$A$2:$C$28,3,0)),$B$2:$G$2382,6,0)-VLOOKUP(B473,$B$2:$G$2382,6,0))/366)</f>
        <v>0.70144468377996849</v>
      </c>
      <c r="F473" s="54">
        <f>COUNTIF(D474:$D$2382,365)</f>
        <v>1543</v>
      </c>
      <c r="G473" s="54">
        <f>COUNTIF(D474:$D$2382,366)</f>
        <v>366</v>
      </c>
      <c r="H473" s="50"/>
    </row>
    <row r="474" spans="1:8" x14ac:dyDescent="0.25">
      <c r="A474" s="54">
        <f>COUNTIF($C$3:C474,"Да")</f>
        <v>5</v>
      </c>
      <c r="B474" s="53">
        <f t="shared" si="14"/>
        <v>45872</v>
      </c>
      <c r="C474" s="53" t="str">
        <f>IF(ISERROR(VLOOKUP(B474,Оп26_BYN→USD!$C$3:$C$28,1,0)),"Нет","Да")</f>
        <v>Нет</v>
      </c>
      <c r="D474" s="54">
        <f t="shared" si="15"/>
        <v>365</v>
      </c>
      <c r="E474" s="55">
        <f>('Все выпуски'!$F$4*'Все выпуски'!$F$8)*((VLOOKUP(IF(C474="Нет",VLOOKUP(A474,Оп26_BYN→USD!$A$2:$C$28,3,0),VLOOKUP((A474-1),Оп26_BYN→USD!$A$2:$C$28,3,0)),$B$2:$G$2382,5,0)-VLOOKUP(B474,$B$2:$G$2382,5,0))/365+(VLOOKUP(IF(C474="Нет",VLOOKUP(A474,Оп26_BYN→USD!$A$2:$C$28,3,0),VLOOKUP((A474-1),Оп26_BYN→USD!$A$2:$C$28,3,0)),$B$2:$G$2382,6,0)-VLOOKUP(B474,$B$2:$G$2382,6,0))/366)</f>
        <v>0.73067154560413383</v>
      </c>
      <c r="F474" s="54">
        <f>COUNTIF(D475:$D$2382,365)</f>
        <v>1542</v>
      </c>
      <c r="G474" s="54">
        <f>COUNTIF(D475:$D$2382,366)</f>
        <v>366</v>
      </c>
      <c r="H474" s="50"/>
    </row>
    <row r="475" spans="1:8" x14ac:dyDescent="0.25">
      <c r="A475" s="54">
        <f>COUNTIF($C$3:C475,"Да")</f>
        <v>5</v>
      </c>
      <c r="B475" s="53">
        <f t="shared" si="14"/>
        <v>45873</v>
      </c>
      <c r="C475" s="53" t="str">
        <f>IF(ISERROR(VLOOKUP(B475,Оп26_BYN→USD!$C$3:$C$28,1,0)),"Нет","Да")</f>
        <v>Нет</v>
      </c>
      <c r="D475" s="54">
        <f t="shared" si="15"/>
        <v>365</v>
      </c>
      <c r="E475" s="55">
        <f>('Все выпуски'!$F$4*'Все выпуски'!$F$8)*((VLOOKUP(IF(C475="Нет",VLOOKUP(A475,Оп26_BYN→USD!$A$2:$C$28,3,0),VLOOKUP((A475-1),Оп26_BYN→USD!$A$2:$C$28,3,0)),$B$2:$G$2382,5,0)-VLOOKUP(B475,$B$2:$G$2382,5,0))/365+(VLOOKUP(IF(C475="Нет",VLOOKUP(A475,Оп26_BYN→USD!$A$2:$C$28,3,0),VLOOKUP((A475-1),Оп26_BYN→USD!$A$2:$C$28,3,0)),$B$2:$G$2382,6,0)-VLOOKUP(B475,$B$2:$G$2382,6,0))/366)</f>
        <v>0.75989840742829917</v>
      </c>
      <c r="F475" s="54">
        <f>COUNTIF(D476:$D$2382,365)</f>
        <v>1541</v>
      </c>
      <c r="G475" s="54">
        <f>COUNTIF(D476:$D$2382,366)</f>
        <v>366</v>
      </c>
      <c r="H475" s="50"/>
    </row>
    <row r="476" spans="1:8" x14ac:dyDescent="0.25">
      <c r="A476" s="54">
        <f>COUNTIF($C$3:C476,"Да")</f>
        <v>5</v>
      </c>
      <c r="B476" s="53">
        <f t="shared" si="14"/>
        <v>45874</v>
      </c>
      <c r="C476" s="53" t="str">
        <f>IF(ISERROR(VLOOKUP(B476,Оп26_BYN→USD!$C$3:$C$28,1,0)),"Нет","Да")</f>
        <v>Нет</v>
      </c>
      <c r="D476" s="54">
        <f t="shared" si="15"/>
        <v>365</v>
      </c>
      <c r="E476" s="55">
        <f>('Все выпуски'!$F$4*'Все выпуски'!$F$8)*((VLOOKUP(IF(C476="Нет",VLOOKUP(A476,Оп26_BYN→USD!$A$2:$C$28,3,0),VLOOKUP((A476-1),Оп26_BYN→USD!$A$2:$C$28,3,0)),$B$2:$G$2382,5,0)-VLOOKUP(B476,$B$2:$G$2382,5,0))/365+(VLOOKUP(IF(C476="Нет",VLOOKUP(A476,Оп26_BYN→USD!$A$2:$C$28,3,0),VLOOKUP((A476-1),Оп26_BYN→USD!$A$2:$C$28,3,0)),$B$2:$G$2382,6,0)-VLOOKUP(B476,$B$2:$G$2382,6,0))/366)</f>
        <v>0.78912526925246462</v>
      </c>
      <c r="F476" s="54">
        <f>COUNTIF(D477:$D$2382,365)</f>
        <v>1540</v>
      </c>
      <c r="G476" s="54">
        <f>COUNTIF(D477:$D$2382,366)</f>
        <v>366</v>
      </c>
      <c r="H476" s="50"/>
    </row>
    <row r="477" spans="1:8" x14ac:dyDescent="0.25">
      <c r="A477" s="54">
        <f>COUNTIF($C$3:C477,"Да")</f>
        <v>5</v>
      </c>
      <c r="B477" s="53">
        <f t="shared" si="14"/>
        <v>45875</v>
      </c>
      <c r="C477" s="53" t="str">
        <f>IF(ISERROR(VLOOKUP(B477,Оп26_BYN→USD!$C$3:$C$28,1,0)),"Нет","Да")</f>
        <v>Нет</v>
      </c>
      <c r="D477" s="54">
        <f t="shared" si="15"/>
        <v>365</v>
      </c>
      <c r="E477" s="55">
        <f>('Все выпуски'!$F$4*'Все выпуски'!$F$8)*((VLOOKUP(IF(C477="Нет",VLOOKUP(A477,Оп26_BYN→USD!$A$2:$C$28,3,0),VLOOKUP((A477-1),Оп26_BYN→USD!$A$2:$C$28,3,0)),$B$2:$G$2382,5,0)-VLOOKUP(B477,$B$2:$G$2382,5,0))/365+(VLOOKUP(IF(C477="Нет",VLOOKUP(A477,Оп26_BYN→USD!$A$2:$C$28,3,0),VLOOKUP((A477-1),Оп26_BYN→USD!$A$2:$C$28,3,0)),$B$2:$G$2382,6,0)-VLOOKUP(B477,$B$2:$G$2382,6,0))/366)</f>
        <v>0.81835213107662996</v>
      </c>
      <c r="F477" s="54">
        <f>COUNTIF(D478:$D$2382,365)</f>
        <v>1539</v>
      </c>
      <c r="G477" s="54">
        <f>COUNTIF(D478:$D$2382,366)</f>
        <v>366</v>
      </c>
      <c r="H477" s="50"/>
    </row>
    <row r="478" spans="1:8" x14ac:dyDescent="0.25">
      <c r="A478" s="54">
        <f>COUNTIF($C$3:C478,"Да")</f>
        <v>5</v>
      </c>
      <c r="B478" s="53">
        <f t="shared" si="14"/>
        <v>45876</v>
      </c>
      <c r="C478" s="53" t="str">
        <f>IF(ISERROR(VLOOKUP(B478,Оп26_BYN→USD!$C$3:$C$28,1,0)),"Нет","Да")</f>
        <v>Нет</v>
      </c>
      <c r="D478" s="54">
        <f t="shared" si="15"/>
        <v>365</v>
      </c>
      <c r="E478" s="55">
        <f>('Все выпуски'!$F$4*'Все выпуски'!$F$8)*((VLOOKUP(IF(C478="Нет",VLOOKUP(A478,Оп26_BYN→USD!$A$2:$C$28,3,0),VLOOKUP((A478-1),Оп26_BYN→USD!$A$2:$C$28,3,0)),$B$2:$G$2382,5,0)-VLOOKUP(B478,$B$2:$G$2382,5,0))/365+(VLOOKUP(IF(C478="Нет",VLOOKUP(A478,Оп26_BYN→USD!$A$2:$C$28,3,0),VLOOKUP((A478-1),Оп26_BYN→USD!$A$2:$C$28,3,0)),$B$2:$G$2382,6,0)-VLOOKUP(B478,$B$2:$G$2382,6,0))/366)</f>
        <v>0.8475789929007953</v>
      </c>
      <c r="F478" s="54">
        <f>COUNTIF(D479:$D$2382,365)</f>
        <v>1538</v>
      </c>
      <c r="G478" s="54">
        <f>COUNTIF(D479:$D$2382,366)</f>
        <v>366</v>
      </c>
      <c r="H478" s="50"/>
    </row>
    <row r="479" spans="1:8" x14ac:dyDescent="0.25">
      <c r="A479" s="54">
        <f>COUNTIF($C$3:C479,"Да")</f>
        <v>5</v>
      </c>
      <c r="B479" s="53">
        <f t="shared" si="14"/>
        <v>45877</v>
      </c>
      <c r="C479" s="53" t="str">
        <f>IF(ISERROR(VLOOKUP(B479,Оп26_BYN→USD!$C$3:$C$28,1,0)),"Нет","Да")</f>
        <v>Нет</v>
      </c>
      <c r="D479" s="54">
        <f t="shared" si="15"/>
        <v>365</v>
      </c>
      <c r="E479" s="55">
        <f>('Все выпуски'!$F$4*'Все выпуски'!$F$8)*((VLOOKUP(IF(C479="Нет",VLOOKUP(A479,Оп26_BYN→USD!$A$2:$C$28,3,0),VLOOKUP((A479-1),Оп26_BYN→USD!$A$2:$C$28,3,0)),$B$2:$G$2382,5,0)-VLOOKUP(B479,$B$2:$G$2382,5,0))/365+(VLOOKUP(IF(C479="Нет",VLOOKUP(A479,Оп26_BYN→USD!$A$2:$C$28,3,0),VLOOKUP((A479-1),Оп26_BYN→USD!$A$2:$C$28,3,0)),$B$2:$G$2382,6,0)-VLOOKUP(B479,$B$2:$G$2382,6,0))/366)</f>
        <v>0.87680585472496064</v>
      </c>
      <c r="F479" s="54">
        <f>COUNTIF(D480:$D$2382,365)</f>
        <v>1537</v>
      </c>
      <c r="G479" s="54">
        <f>COUNTIF(D480:$D$2382,366)</f>
        <v>366</v>
      </c>
      <c r="H479" s="50"/>
    </row>
    <row r="480" spans="1:8" x14ac:dyDescent="0.25">
      <c r="A480" s="54">
        <f>COUNTIF($C$3:C480,"Да")</f>
        <v>5</v>
      </c>
      <c r="B480" s="53">
        <f t="shared" si="14"/>
        <v>45878</v>
      </c>
      <c r="C480" s="53" t="str">
        <f>IF(ISERROR(VLOOKUP(B480,Оп26_BYN→USD!$C$3:$C$28,1,0)),"Нет","Да")</f>
        <v>Нет</v>
      </c>
      <c r="D480" s="54">
        <f t="shared" si="15"/>
        <v>365</v>
      </c>
      <c r="E480" s="55">
        <f>('Все выпуски'!$F$4*'Все выпуски'!$F$8)*((VLOOKUP(IF(C480="Нет",VLOOKUP(A480,Оп26_BYN→USD!$A$2:$C$28,3,0),VLOOKUP((A480-1),Оп26_BYN→USD!$A$2:$C$28,3,0)),$B$2:$G$2382,5,0)-VLOOKUP(B480,$B$2:$G$2382,5,0))/365+(VLOOKUP(IF(C480="Нет",VLOOKUP(A480,Оп26_BYN→USD!$A$2:$C$28,3,0),VLOOKUP((A480-1),Оп26_BYN→USD!$A$2:$C$28,3,0)),$B$2:$G$2382,6,0)-VLOOKUP(B480,$B$2:$G$2382,6,0))/366)</f>
        <v>0.90603271654912598</v>
      </c>
      <c r="F480" s="54">
        <f>COUNTIF(D481:$D$2382,365)</f>
        <v>1536</v>
      </c>
      <c r="G480" s="54">
        <f>COUNTIF(D481:$D$2382,366)</f>
        <v>366</v>
      </c>
      <c r="H480" s="50"/>
    </row>
    <row r="481" spans="1:8" x14ac:dyDescent="0.25">
      <c r="A481" s="54">
        <f>COUNTIF($C$3:C481,"Да")</f>
        <v>5</v>
      </c>
      <c r="B481" s="53">
        <f t="shared" si="14"/>
        <v>45879</v>
      </c>
      <c r="C481" s="53" t="str">
        <f>IF(ISERROR(VLOOKUP(B481,Оп26_BYN→USD!$C$3:$C$28,1,0)),"Нет","Да")</f>
        <v>Нет</v>
      </c>
      <c r="D481" s="54">
        <f t="shared" si="15"/>
        <v>365</v>
      </c>
      <c r="E481" s="55">
        <f>('Все выпуски'!$F$4*'Все выпуски'!$F$8)*((VLOOKUP(IF(C481="Нет",VLOOKUP(A481,Оп26_BYN→USD!$A$2:$C$28,3,0),VLOOKUP((A481-1),Оп26_BYN→USD!$A$2:$C$28,3,0)),$B$2:$G$2382,5,0)-VLOOKUP(B481,$B$2:$G$2382,5,0))/365+(VLOOKUP(IF(C481="Нет",VLOOKUP(A481,Оп26_BYN→USD!$A$2:$C$28,3,0),VLOOKUP((A481-1),Оп26_BYN→USD!$A$2:$C$28,3,0)),$B$2:$G$2382,6,0)-VLOOKUP(B481,$B$2:$G$2382,6,0))/366)</f>
        <v>0.93525957837329132</v>
      </c>
      <c r="F481" s="54">
        <f>COUNTIF(D482:$D$2382,365)</f>
        <v>1535</v>
      </c>
      <c r="G481" s="54">
        <f>COUNTIF(D482:$D$2382,366)</f>
        <v>366</v>
      </c>
      <c r="H481" s="50"/>
    </row>
    <row r="482" spans="1:8" x14ac:dyDescent="0.25">
      <c r="A482" s="54">
        <f>COUNTIF($C$3:C482,"Да")</f>
        <v>5</v>
      </c>
      <c r="B482" s="53">
        <f t="shared" si="14"/>
        <v>45880</v>
      </c>
      <c r="C482" s="53" t="str">
        <f>IF(ISERROR(VLOOKUP(B482,Оп26_BYN→USD!$C$3:$C$28,1,0)),"Нет","Да")</f>
        <v>Нет</v>
      </c>
      <c r="D482" s="54">
        <f t="shared" si="15"/>
        <v>365</v>
      </c>
      <c r="E482" s="55">
        <f>('Все выпуски'!$F$4*'Все выпуски'!$F$8)*((VLOOKUP(IF(C482="Нет",VLOOKUP(A482,Оп26_BYN→USD!$A$2:$C$28,3,0),VLOOKUP((A482-1),Оп26_BYN→USD!$A$2:$C$28,3,0)),$B$2:$G$2382,5,0)-VLOOKUP(B482,$B$2:$G$2382,5,0))/365+(VLOOKUP(IF(C482="Нет",VLOOKUP(A482,Оп26_BYN→USD!$A$2:$C$28,3,0),VLOOKUP((A482-1),Оп26_BYN→USD!$A$2:$C$28,3,0)),$B$2:$G$2382,6,0)-VLOOKUP(B482,$B$2:$G$2382,6,0))/366)</f>
        <v>0.96448644019745677</v>
      </c>
      <c r="F482" s="54">
        <f>COUNTIF(D483:$D$2382,365)</f>
        <v>1534</v>
      </c>
      <c r="G482" s="54">
        <f>COUNTIF(D483:$D$2382,366)</f>
        <v>366</v>
      </c>
      <c r="H482" s="50"/>
    </row>
    <row r="483" spans="1:8" x14ac:dyDescent="0.25">
      <c r="A483" s="54">
        <f>COUNTIF($C$3:C483,"Да")</f>
        <v>5</v>
      </c>
      <c r="B483" s="53">
        <f t="shared" si="14"/>
        <v>45881</v>
      </c>
      <c r="C483" s="53" t="str">
        <f>IF(ISERROR(VLOOKUP(B483,Оп26_BYN→USD!$C$3:$C$28,1,0)),"Нет","Да")</f>
        <v>Нет</v>
      </c>
      <c r="D483" s="54">
        <f t="shared" si="15"/>
        <v>365</v>
      </c>
      <c r="E483" s="55">
        <f>('Все выпуски'!$F$4*'Все выпуски'!$F$8)*((VLOOKUP(IF(C483="Нет",VLOOKUP(A483,Оп26_BYN→USD!$A$2:$C$28,3,0),VLOOKUP((A483-1),Оп26_BYN→USD!$A$2:$C$28,3,0)),$B$2:$G$2382,5,0)-VLOOKUP(B483,$B$2:$G$2382,5,0))/365+(VLOOKUP(IF(C483="Нет",VLOOKUP(A483,Оп26_BYN→USD!$A$2:$C$28,3,0),VLOOKUP((A483-1),Оп26_BYN→USD!$A$2:$C$28,3,0)),$B$2:$G$2382,6,0)-VLOOKUP(B483,$B$2:$G$2382,6,0))/366)</f>
        <v>0.99371330202162211</v>
      </c>
      <c r="F483" s="54">
        <f>COUNTIF(D484:$D$2382,365)</f>
        <v>1533</v>
      </c>
      <c r="G483" s="54">
        <f>COUNTIF(D484:$D$2382,366)</f>
        <v>366</v>
      </c>
      <c r="H483" s="50"/>
    </row>
    <row r="484" spans="1:8" x14ac:dyDescent="0.25">
      <c r="A484" s="54">
        <f>COUNTIF($C$3:C484,"Да")</f>
        <v>5</v>
      </c>
      <c r="B484" s="53">
        <f t="shared" si="14"/>
        <v>45882</v>
      </c>
      <c r="C484" s="53" t="str">
        <f>IF(ISERROR(VLOOKUP(B484,Оп26_BYN→USD!$C$3:$C$28,1,0)),"Нет","Да")</f>
        <v>Нет</v>
      </c>
      <c r="D484" s="54">
        <f t="shared" si="15"/>
        <v>365</v>
      </c>
      <c r="E484" s="55">
        <f>('Все выпуски'!$F$4*'Все выпуски'!$F$8)*((VLOOKUP(IF(C484="Нет",VLOOKUP(A484,Оп26_BYN→USD!$A$2:$C$28,3,0),VLOOKUP((A484-1),Оп26_BYN→USD!$A$2:$C$28,3,0)),$B$2:$G$2382,5,0)-VLOOKUP(B484,$B$2:$G$2382,5,0))/365+(VLOOKUP(IF(C484="Нет",VLOOKUP(A484,Оп26_BYN→USD!$A$2:$C$28,3,0),VLOOKUP((A484-1),Оп26_BYN→USD!$A$2:$C$28,3,0)),$B$2:$G$2382,6,0)-VLOOKUP(B484,$B$2:$G$2382,6,0))/366)</f>
        <v>1.0229401638457873</v>
      </c>
      <c r="F484" s="54">
        <f>COUNTIF(D485:$D$2382,365)</f>
        <v>1532</v>
      </c>
      <c r="G484" s="54">
        <f>COUNTIF(D485:$D$2382,366)</f>
        <v>366</v>
      </c>
      <c r="H484" s="50"/>
    </row>
    <row r="485" spans="1:8" x14ac:dyDescent="0.25">
      <c r="A485" s="54">
        <f>COUNTIF($C$3:C485,"Да")</f>
        <v>5</v>
      </c>
      <c r="B485" s="53">
        <f t="shared" si="14"/>
        <v>45883</v>
      </c>
      <c r="C485" s="53" t="str">
        <f>IF(ISERROR(VLOOKUP(B485,Оп26_BYN→USD!$C$3:$C$28,1,0)),"Нет","Да")</f>
        <v>Нет</v>
      </c>
      <c r="D485" s="54">
        <f t="shared" si="15"/>
        <v>365</v>
      </c>
      <c r="E485" s="55">
        <f>('Все выпуски'!$F$4*'Все выпуски'!$F$8)*((VLOOKUP(IF(C485="Нет",VLOOKUP(A485,Оп26_BYN→USD!$A$2:$C$28,3,0),VLOOKUP((A485-1),Оп26_BYN→USD!$A$2:$C$28,3,0)),$B$2:$G$2382,5,0)-VLOOKUP(B485,$B$2:$G$2382,5,0))/365+(VLOOKUP(IF(C485="Нет",VLOOKUP(A485,Оп26_BYN→USD!$A$2:$C$28,3,0),VLOOKUP((A485-1),Оп26_BYN→USD!$A$2:$C$28,3,0)),$B$2:$G$2382,6,0)-VLOOKUP(B485,$B$2:$G$2382,6,0))/366)</f>
        <v>1.0521670256699527</v>
      </c>
      <c r="F485" s="54">
        <f>COUNTIF(D486:$D$2382,365)</f>
        <v>1531</v>
      </c>
      <c r="G485" s="54">
        <f>COUNTIF(D486:$D$2382,366)</f>
        <v>366</v>
      </c>
      <c r="H485" s="50"/>
    </row>
    <row r="486" spans="1:8" x14ac:dyDescent="0.25">
      <c r="A486" s="54">
        <f>COUNTIF($C$3:C486,"Да")</f>
        <v>5</v>
      </c>
      <c r="B486" s="53">
        <f t="shared" si="14"/>
        <v>45884</v>
      </c>
      <c r="C486" s="53" t="str">
        <f>IF(ISERROR(VLOOKUP(B486,Оп26_BYN→USD!$C$3:$C$28,1,0)),"Нет","Да")</f>
        <v>Нет</v>
      </c>
      <c r="D486" s="54">
        <f t="shared" si="15"/>
        <v>365</v>
      </c>
      <c r="E486" s="55">
        <f>('Все выпуски'!$F$4*'Все выпуски'!$F$8)*((VLOOKUP(IF(C486="Нет",VLOOKUP(A486,Оп26_BYN→USD!$A$2:$C$28,3,0),VLOOKUP((A486-1),Оп26_BYN→USD!$A$2:$C$28,3,0)),$B$2:$G$2382,5,0)-VLOOKUP(B486,$B$2:$G$2382,5,0))/365+(VLOOKUP(IF(C486="Нет",VLOOKUP(A486,Оп26_BYN→USD!$A$2:$C$28,3,0),VLOOKUP((A486-1),Оп26_BYN→USD!$A$2:$C$28,3,0)),$B$2:$G$2382,6,0)-VLOOKUP(B486,$B$2:$G$2382,6,0))/366)</f>
        <v>1.081393887494118</v>
      </c>
      <c r="F486" s="54">
        <f>COUNTIF(D487:$D$2382,365)</f>
        <v>1530</v>
      </c>
      <c r="G486" s="54">
        <f>COUNTIF(D487:$D$2382,366)</f>
        <v>366</v>
      </c>
      <c r="H486" s="50"/>
    </row>
    <row r="487" spans="1:8" x14ac:dyDescent="0.25">
      <c r="A487" s="54">
        <f>COUNTIF($C$3:C487,"Да")</f>
        <v>5</v>
      </c>
      <c r="B487" s="53">
        <f t="shared" si="14"/>
        <v>45885</v>
      </c>
      <c r="C487" s="53" t="str">
        <f>IF(ISERROR(VLOOKUP(B487,Оп26_BYN→USD!$C$3:$C$28,1,0)),"Нет","Да")</f>
        <v>Нет</v>
      </c>
      <c r="D487" s="54">
        <f t="shared" si="15"/>
        <v>365</v>
      </c>
      <c r="E487" s="55">
        <f>('Все выпуски'!$F$4*'Все выпуски'!$F$8)*((VLOOKUP(IF(C487="Нет",VLOOKUP(A487,Оп26_BYN→USD!$A$2:$C$28,3,0),VLOOKUP((A487-1),Оп26_BYN→USD!$A$2:$C$28,3,0)),$B$2:$G$2382,5,0)-VLOOKUP(B487,$B$2:$G$2382,5,0))/365+(VLOOKUP(IF(C487="Нет",VLOOKUP(A487,Оп26_BYN→USD!$A$2:$C$28,3,0),VLOOKUP((A487-1),Оп26_BYN→USD!$A$2:$C$28,3,0)),$B$2:$G$2382,6,0)-VLOOKUP(B487,$B$2:$G$2382,6,0))/366)</f>
        <v>1.1106207493182836</v>
      </c>
      <c r="F487" s="54">
        <f>COUNTIF(D488:$D$2382,365)</f>
        <v>1529</v>
      </c>
      <c r="G487" s="54">
        <f>COUNTIF(D488:$D$2382,366)</f>
        <v>366</v>
      </c>
      <c r="H487" s="50"/>
    </row>
    <row r="488" spans="1:8" x14ac:dyDescent="0.25">
      <c r="A488" s="54">
        <f>COUNTIF($C$3:C488,"Да")</f>
        <v>5</v>
      </c>
      <c r="B488" s="53">
        <f t="shared" si="14"/>
        <v>45886</v>
      </c>
      <c r="C488" s="53" t="str">
        <f>IF(ISERROR(VLOOKUP(B488,Оп26_BYN→USD!$C$3:$C$28,1,0)),"Нет","Да")</f>
        <v>Нет</v>
      </c>
      <c r="D488" s="54">
        <f t="shared" si="15"/>
        <v>365</v>
      </c>
      <c r="E488" s="55">
        <f>('Все выпуски'!$F$4*'Все выпуски'!$F$8)*((VLOOKUP(IF(C488="Нет",VLOOKUP(A488,Оп26_BYN→USD!$A$2:$C$28,3,0),VLOOKUP((A488-1),Оп26_BYN→USD!$A$2:$C$28,3,0)),$B$2:$G$2382,5,0)-VLOOKUP(B488,$B$2:$G$2382,5,0))/365+(VLOOKUP(IF(C488="Нет",VLOOKUP(A488,Оп26_BYN→USD!$A$2:$C$28,3,0),VLOOKUP((A488-1),Оп26_BYN→USD!$A$2:$C$28,3,0)),$B$2:$G$2382,6,0)-VLOOKUP(B488,$B$2:$G$2382,6,0))/366)</f>
        <v>1.1398476111424489</v>
      </c>
      <c r="F488" s="54">
        <f>COUNTIF(D489:$D$2382,365)</f>
        <v>1528</v>
      </c>
      <c r="G488" s="54">
        <f>COUNTIF(D489:$D$2382,366)</f>
        <v>366</v>
      </c>
      <c r="H488" s="50"/>
    </row>
    <row r="489" spans="1:8" x14ac:dyDescent="0.25">
      <c r="A489" s="54">
        <f>COUNTIF($C$3:C489,"Да")</f>
        <v>5</v>
      </c>
      <c r="B489" s="53">
        <f t="shared" si="14"/>
        <v>45887</v>
      </c>
      <c r="C489" s="53" t="str">
        <f>IF(ISERROR(VLOOKUP(B489,Оп26_BYN→USD!$C$3:$C$28,1,0)),"Нет","Да")</f>
        <v>Нет</v>
      </c>
      <c r="D489" s="54">
        <f t="shared" si="15"/>
        <v>365</v>
      </c>
      <c r="E489" s="55">
        <f>('Все выпуски'!$F$4*'Все выпуски'!$F$8)*((VLOOKUP(IF(C489="Нет",VLOOKUP(A489,Оп26_BYN→USD!$A$2:$C$28,3,0),VLOOKUP((A489-1),Оп26_BYN→USD!$A$2:$C$28,3,0)),$B$2:$G$2382,5,0)-VLOOKUP(B489,$B$2:$G$2382,5,0))/365+(VLOOKUP(IF(C489="Нет",VLOOKUP(A489,Оп26_BYN→USD!$A$2:$C$28,3,0),VLOOKUP((A489-1),Оп26_BYN→USD!$A$2:$C$28,3,0)),$B$2:$G$2382,6,0)-VLOOKUP(B489,$B$2:$G$2382,6,0))/366)</f>
        <v>1.169074472966614</v>
      </c>
      <c r="F489" s="54">
        <f>COUNTIF(D490:$D$2382,365)</f>
        <v>1527</v>
      </c>
      <c r="G489" s="54">
        <f>COUNTIF(D490:$D$2382,366)</f>
        <v>366</v>
      </c>
      <c r="H489" s="50"/>
    </row>
    <row r="490" spans="1:8" x14ac:dyDescent="0.25">
      <c r="A490" s="54">
        <f>COUNTIF($C$3:C490,"Да")</f>
        <v>5</v>
      </c>
      <c r="B490" s="53">
        <f t="shared" si="14"/>
        <v>45888</v>
      </c>
      <c r="C490" s="53" t="str">
        <f>IF(ISERROR(VLOOKUP(B490,Оп26_BYN→USD!$C$3:$C$28,1,0)),"Нет","Да")</f>
        <v>Нет</v>
      </c>
      <c r="D490" s="54">
        <f t="shared" si="15"/>
        <v>365</v>
      </c>
      <c r="E490" s="55">
        <f>('Все выпуски'!$F$4*'Все выпуски'!$F$8)*((VLOOKUP(IF(C490="Нет",VLOOKUP(A490,Оп26_BYN→USD!$A$2:$C$28,3,0),VLOOKUP((A490-1),Оп26_BYN→USD!$A$2:$C$28,3,0)),$B$2:$G$2382,5,0)-VLOOKUP(B490,$B$2:$G$2382,5,0))/365+(VLOOKUP(IF(C490="Нет",VLOOKUP(A490,Оп26_BYN→USD!$A$2:$C$28,3,0),VLOOKUP((A490-1),Оп26_BYN→USD!$A$2:$C$28,3,0)),$B$2:$G$2382,6,0)-VLOOKUP(B490,$B$2:$G$2382,6,0))/366)</f>
        <v>1.1983013347907796</v>
      </c>
      <c r="F490" s="54">
        <f>COUNTIF(D491:$D$2382,365)</f>
        <v>1526</v>
      </c>
      <c r="G490" s="54">
        <f>COUNTIF(D491:$D$2382,366)</f>
        <v>366</v>
      </c>
      <c r="H490" s="50"/>
    </row>
    <row r="491" spans="1:8" x14ac:dyDescent="0.25">
      <c r="A491" s="54">
        <f>COUNTIF($C$3:C491,"Да")</f>
        <v>5</v>
      </c>
      <c r="B491" s="53">
        <f t="shared" si="14"/>
        <v>45889</v>
      </c>
      <c r="C491" s="53" t="str">
        <f>IF(ISERROR(VLOOKUP(B491,Оп26_BYN→USD!$C$3:$C$28,1,0)),"Нет","Да")</f>
        <v>Нет</v>
      </c>
      <c r="D491" s="54">
        <f t="shared" si="15"/>
        <v>365</v>
      </c>
      <c r="E491" s="55">
        <f>('Все выпуски'!$F$4*'Все выпуски'!$F$8)*((VLOOKUP(IF(C491="Нет",VLOOKUP(A491,Оп26_BYN→USD!$A$2:$C$28,3,0),VLOOKUP((A491-1),Оп26_BYN→USD!$A$2:$C$28,3,0)),$B$2:$G$2382,5,0)-VLOOKUP(B491,$B$2:$G$2382,5,0))/365+(VLOOKUP(IF(C491="Нет",VLOOKUP(A491,Оп26_BYN→USD!$A$2:$C$28,3,0),VLOOKUP((A491-1),Оп26_BYN→USD!$A$2:$C$28,3,0)),$B$2:$G$2382,6,0)-VLOOKUP(B491,$B$2:$G$2382,6,0))/366)</f>
        <v>1.2275281966149449</v>
      </c>
      <c r="F491" s="54">
        <f>COUNTIF(D492:$D$2382,365)</f>
        <v>1525</v>
      </c>
      <c r="G491" s="54">
        <f>COUNTIF(D492:$D$2382,366)</f>
        <v>366</v>
      </c>
      <c r="H491" s="50"/>
    </row>
    <row r="492" spans="1:8" x14ac:dyDescent="0.25">
      <c r="A492" s="54">
        <f>COUNTIF($C$3:C492,"Да")</f>
        <v>5</v>
      </c>
      <c r="B492" s="53">
        <f t="shared" si="14"/>
        <v>45890</v>
      </c>
      <c r="C492" s="53" t="str">
        <f>IF(ISERROR(VLOOKUP(B492,Оп26_BYN→USD!$C$3:$C$28,1,0)),"Нет","Да")</f>
        <v>Нет</v>
      </c>
      <c r="D492" s="54">
        <f t="shared" si="15"/>
        <v>365</v>
      </c>
      <c r="E492" s="55">
        <f>('Все выпуски'!$F$4*'Все выпуски'!$F$8)*((VLOOKUP(IF(C492="Нет",VLOOKUP(A492,Оп26_BYN→USD!$A$2:$C$28,3,0),VLOOKUP((A492-1),Оп26_BYN→USD!$A$2:$C$28,3,0)),$B$2:$G$2382,5,0)-VLOOKUP(B492,$B$2:$G$2382,5,0))/365+(VLOOKUP(IF(C492="Нет",VLOOKUP(A492,Оп26_BYN→USD!$A$2:$C$28,3,0),VLOOKUP((A492-1),Оп26_BYN→USD!$A$2:$C$28,3,0)),$B$2:$G$2382,6,0)-VLOOKUP(B492,$B$2:$G$2382,6,0))/366)</f>
        <v>1.2567550584391103</v>
      </c>
      <c r="F492" s="54">
        <f>COUNTIF(D493:$D$2382,365)</f>
        <v>1524</v>
      </c>
      <c r="G492" s="54">
        <f>COUNTIF(D493:$D$2382,366)</f>
        <v>366</v>
      </c>
      <c r="H492" s="50"/>
    </row>
    <row r="493" spans="1:8" x14ac:dyDescent="0.25">
      <c r="A493" s="54">
        <f>COUNTIF($C$3:C493,"Да")</f>
        <v>5</v>
      </c>
      <c r="B493" s="53">
        <f t="shared" si="14"/>
        <v>45891</v>
      </c>
      <c r="C493" s="53" t="str">
        <f>IF(ISERROR(VLOOKUP(B493,Оп26_BYN→USD!$C$3:$C$28,1,0)),"Нет","Да")</f>
        <v>Нет</v>
      </c>
      <c r="D493" s="54">
        <f t="shared" si="15"/>
        <v>365</v>
      </c>
      <c r="E493" s="55">
        <f>('Все выпуски'!$F$4*'Все выпуски'!$F$8)*((VLOOKUP(IF(C493="Нет",VLOOKUP(A493,Оп26_BYN→USD!$A$2:$C$28,3,0),VLOOKUP((A493-1),Оп26_BYN→USD!$A$2:$C$28,3,0)),$B$2:$G$2382,5,0)-VLOOKUP(B493,$B$2:$G$2382,5,0))/365+(VLOOKUP(IF(C493="Нет",VLOOKUP(A493,Оп26_BYN→USD!$A$2:$C$28,3,0),VLOOKUP((A493-1),Оп26_BYN→USD!$A$2:$C$28,3,0)),$B$2:$G$2382,6,0)-VLOOKUP(B493,$B$2:$G$2382,6,0))/366)</f>
        <v>1.2859819202632756</v>
      </c>
      <c r="F493" s="54">
        <f>COUNTIF(D494:$D$2382,365)</f>
        <v>1523</v>
      </c>
      <c r="G493" s="54">
        <f>COUNTIF(D494:$D$2382,366)</f>
        <v>366</v>
      </c>
      <c r="H493" s="50"/>
    </row>
    <row r="494" spans="1:8" x14ac:dyDescent="0.25">
      <c r="A494" s="54">
        <f>COUNTIF($C$3:C494,"Да")</f>
        <v>5</v>
      </c>
      <c r="B494" s="53">
        <f t="shared" si="14"/>
        <v>45892</v>
      </c>
      <c r="C494" s="53" t="str">
        <f>IF(ISERROR(VLOOKUP(B494,Оп26_BYN→USD!$C$3:$C$28,1,0)),"Нет","Да")</f>
        <v>Нет</v>
      </c>
      <c r="D494" s="54">
        <f t="shared" si="15"/>
        <v>365</v>
      </c>
      <c r="E494" s="55">
        <f>('Все выпуски'!$F$4*'Все выпуски'!$F$8)*((VLOOKUP(IF(C494="Нет",VLOOKUP(A494,Оп26_BYN→USD!$A$2:$C$28,3,0),VLOOKUP((A494-1),Оп26_BYN→USD!$A$2:$C$28,3,0)),$B$2:$G$2382,5,0)-VLOOKUP(B494,$B$2:$G$2382,5,0))/365+(VLOOKUP(IF(C494="Нет",VLOOKUP(A494,Оп26_BYN→USD!$A$2:$C$28,3,0),VLOOKUP((A494-1),Оп26_BYN→USD!$A$2:$C$28,3,0)),$B$2:$G$2382,6,0)-VLOOKUP(B494,$B$2:$G$2382,6,0))/366)</f>
        <v>1.315208782087441</v>
      </c>
      <c r="F494" s="54">
        <f>COUNTIF(D495:$D$2382,365)</f>
        <v>1522</v>
      </c>
      <c r="G494" s="54">
        <f>COUNTIF(D495:$D$2382,366)</f>
        <v>366</v>
      </c>
      <c r="H494" s="50"/>
    </row>
    <row r="495" spans="1:8" x14ac:dyDescent="0.25">
      <c r="A495" s="54">
        <f>COUNTIF($C$3:C495,"Да")</f>
        <v>5</v>
      </c>
      <c r="B495" s="53">
        <f t="shared" si="14"/>
        <v>45893</v>
      </c>
      <c r="C495" s="53" t="str">
        <f>IF(ISERROR(VLOOKUP(B495,Оп26_BYN→USD!$C$3:$C$28,1,0)),"Нет","Да")</f>
        <v>Нет</v>
      </c>
      <c r="D495" s="54">
        <f t="shared" si="15"/>
        <v>365</v>
      </c>
      <c r="E495" s="55">
        <f>('Все выпуски'!$F$4*'Все выпуски'!$F$8)*((VLOOKUP(IF(C495="Нет",VLOOKUP(A495,Оп26_BYN→USD!$A$2:$C$28,3,0),VLOOKUP((A495-1),Оп26_BYN→USD!$A$2:$C$28,3,0)),$B$2:$G$2382,5,0)-VLOOKUP(B495,$B$2:$G$2382,5,0))/365+(VLOOKUP(IF(C495="Нет",VLOOKUP(A495,Оп26_BYN→USD!$A$2:$C$28,3,0),VLOOKUP((A495-1),Оп26_BYN→USD!$A$2:$C$28,3,0)),$B$2:$G$2382,6,0)-VLOOKUP(B495,$B$2:$G$2382,6,0))/366)</f>
        <v>1.3444356439116063</v>
      </c>
      <c r="F495" s="54">
        <f>COUNTIF(D496:$D$2382,365)</f>
        <v>1521</v>
      </c>
      <c r="G495" s="54">
        <f>COUNTIF(D496:$D$2382,366)</f>
        <v>366</v>
      </c>
      <c r="H495" s="50"/>
    </row>
    <row r="496" spans="1:8" x14ac:dyDescent="0.25">
      <c r="A496" s="54">
        <f>COUNTIF($C$3:C496,"Да")</f>
        <v>5</v>
      </c>
      <c r="B496" s="53">
        <f t="shared" si="14"/>
        <v>45894</v>
      </c>
      <c r="C496" s="53" t="str">
        <f>IF(ISERROR(VLOOKUP(B496,Оп26_BYN→USD!$C$3:$C$28,1,0)),"Нет","Да")</f>
        <v>Нет</v>
      </c>
      <c r="D496" s="54">
        <f t="shared" si="15"/>
        <v>365</v>
      </c>
      <c r="E496" s="55">
        <f>('Все выпуски'!$F$4*'Все выпуски'!$F$8)*((VLOOKUP(IF(C496="Нет",VLOOKUP(A496,Оп26_BYN→USD!$A$2:$C$28,3,0),VLOOKUP((A496-1),Оп26_BYN→USD!$A$2:$C$28,3,0)),$B$2:$G$2382,5,0)-VLOOKUP(B496,$B$2:$G$2382,5,0))/365+(VLOOKUP(IF(C496="Нет",VLOOKUP(A496,Оп26_BYN→USD!$A$2:$C$28,3,0),VLOOKUP((A496-1),Оп26_BYN→USD!$A$2:$C$28,3,0)),$B$2:$G$2382,6,0)-VLOOKUP(B496,$B$2:$G$2382,6,0))/366)</f>
        <v>1.3736625057357716</v>
      </c>
      <c r="F496" s="54">
        <f>COUNTIF(D497:$D$2382,365)</f>
        <v>1520</v>
      </c>
      <c r="G496" s="54">
        <f>COUNTIF(D497:$D$2382,366)</f>
        <v>366</v>
      </c>
      <c r="H496" s="50"/>
    </row>
    <row r="497" spans="1:8" x14ac:dyDescent="0.25">
      <c r="A497" s="54">
        <f>COUNTIF($C$3:C497,"Да")</f>
        <v>5</v>
      </c>
      <c r="B497" s="53">
        <f t="shared" si="14"/>
        <v>45895</v>
      </c>
      <c r="C497" s="53" t="str">
        <f>IF(ISERROR(VLOOKUP(B497,Оп26_BYN→USD!$C$3:$C$28,1,0)),"Нет","Да")</f>
        <v>Нет</v>
      </c>
      <c r="D497" s="54">
        <f t="shared" si="15"/>
        <v>365</v>
      </c>
      <c r="E497" s="55">
        <f>('Все выпуски'!$F$4*'Все выпуски'!$F$8)*((VLOOKUP(IF(C497="Нет",VLOOKUP(A497,Оп26_BYN→USD!$A$2:$C$28,3,0),VLOOKUP((A497-1),Оп26_BYN→USD!$A$2:$C$28,3,0)),$B$2:$G$2382,5,0)-VLOOKUP(B497,$B$2:$G$2382,5,0))/365+(VLOOKUP(IF(C497="Нет",VLOOKUP(A497,Оп26_BYN→USD!$A$2:$C$28,3,0),VLOOKUP((A497-1),Оп26_BYN→USD!$A$2:$C$28,3,0)),$B$2:$G$2382,6,0)-VLOOKUP(B497,$B$2:$G$2382,6,0))/366)</f>
        <v>1.402889367559937</v>
      </c>
      <c r="F497" s="54">
        <f>COUNTIF(D498:$D$2382,365)</f>
        <v>1519</v>
      </c>
      <c r="G497" s="54">
        <f>COUNTIF(D498:$D$2382,366)</f>
        <v>366</v>
      </c>
      <c r="H497" s="50"/>
    </row>
    <row r="498" spans="1:8" x14ac:dyDescent="0.25">
      <c r="A498" s="54">
        <f>COUNTIF($C$3:C498,"Да")</f>
        <v>5</v>
      </c>
      <c r="B498" s="53">
        <f t="shared" si="14"/>
        <v>45896</v>
      </c>
      <c r="C498" s="53" t="str">
        <f>IF(ISERROR(VLOOKUP(B498,Оп26_BYN→USD!$C$3:$C$28,1,0)),"Нет","Да")</f>
        <v>Нет</v>
      </c>
      <c r="D498" s="54">
        <f t="shared" si="15"/>
        <v>365</v>
      </c>
      <c r="E498" s="55">
        <f>('Все выпуски'!$F$4*'Все выпуски'!$F$8)*((VLOOKUP(IF(C498="Нет",VLOOKUP(A498,Оп26_BYN→USD!$A$2:$C$28,3,0),VLOOKUP((A498-1),Оп26_BYN→USD!$A$2:$C$28,3,0)),$B$2:$G$2382,5,0)-VLOOKUP(B498,$B$2:$G$2382,5,0))/365+(VLOOKUP(IF(C498="Нет",VLOOKUP(A498,Оп26_BYN→USD!$A$2:$C$28,3,0),VLOOKUP((A498-1),Оп26_BYN→USD!$A$2:$C$28,3,0)),$B$2:$G$2382,6,0)-VLOOKUP(B498,$B$2:$G$2382,6,0))/366)</f>
        <v>1.4321162293841023</v>
      </c>
      <c r="F498" s="54">
        <f>COUNTIF(D499:$D$2382,365)</f>
        <v>1518</v>
      </c>
      <c r="G498" s="54">
        <f>COUNTIF(D499:$D$2382,366)</f>
        <v>366</v>
      </c>
      <c r="H498" s="50"/>
    </row>
    <row r="499" spans="1:8" x14ac:dyDescent="0.25">
      <c r="A499" s="54">
        <f>COUNTIF($C$3:C499,"Да")</f>
        <v>5</v>
      </c>
      <c r="B499" s="53">
        <f t="shared" si="14"/>
        <v>45897</v>
      </c>
      <c r="C499" s="53" t="str">
        <f>IF(ISERROR(VLOOKUP(B499,Оп26_BYN→USD!$C$3:$C$28,1,0)),"Нет","Да")</f>
        <v>Нет</v>
      </c>
      <c r="D499" s="54">
        <f t="shared" si="15"/>
        <v>365</v>
      </c>
      <c r="E499" s="55">
        <f>('Все выпуски'!$F$4*'Все выпуски'!$F$8)*((VLOOKUP(IF(C499="Нет",VLOOKUP(A499,Оп26_BYN→USD!$A$2:$C$28,3,0),VLOOKUP((A499-1),Оп26_BYN→USD!$A$2:$C$28,3,0)),$B$2:$G$2382,5,0)-VLOOKUP(B499,$B$2:$G$2382,5,0))/365+(VLOOKUP(IF(C499="Нет",VLOOKUP(A499,Оп26_BYN→USD!$A$2:$C$28,3,0),VLOOKUP((A499-1),Оп26_BYN→USD!$A$2:$C$28,3,0)),$B$2:$G$2382,6,0)-VLOOKUP(B499,$B$2:$G$2382,6,0))/366)</f>
        <v>1.4613430912082677</v>
      </c>
      <c r="F499" s="54">
        <f>COUNTIF(D500:$D$2382,365)</f>
        <v>1517</v>
      </c>
      <c r="G499" s="54">
        <f>COUNTIF(D500:$D$2382,366)</f>
        <v>366</v>
      </c>
      <c r="H499" s="50"/>
    </row>
    <row r="500" spans="1:8" x14ac:dyDescent="0.25">
      <c r="A500" s="54">
        <f>COUNTIF($C$3:C500,"Да")</f>
        <v>5</v>
      </c>
      <c r="B500" s="53">
        <f t="shared" si="14"/>
        <v>45898</v>
      </c>
      <c r="C500" s="53" t="str">
        <f>IF(ISERROR(VLOOKUP(B500,Оп26_BYN→USD!$C$3:$C$28,1,0)),"Нет","Да")</f>
        <v>Нет</v>
      </c>
      <c r="D500" s="54">
        <f t="shared" si="15"/>
        <v>365</v>
      </c>
      <c r="E500" s="55">
        <f>('Все выпуски'!$F$4*'Все выпуски'!$F$8)*((VLOOKUP(IF(C500="Нет",VLOOKUP(A500,Оп26_BYN→USD!$A$2:$C$28,3,0),VLOOKUP((A500-1),Оп26_BYN→USD!$A$2:$C$28,3,0)),$B$2:$G$2382,5,0)-VLOOKUP(B500,$B$2:$G$2382,5,0))/365+(VLOOKUP(IF(C500="Нет",VLOOKUP(A500,Оп26_BYN→USD!$A$2:$C$28,3,0),VLOOKUP((A500-1),Оп26_BYN→USD!$A$2:$C$28,3,0)),$B$2:$G$2382,6,0)-VLOOKUP(B500,$B$2:$G$2382,6,0))/366)</f>
        <v>1.4905699530324332</v>
      </c>
      <c r="F500" s="54">
        <f>COUNTIF(D501:$D$2382,365)</f>
        <v>1516</v>
      </c>
      <c r="G500" s="54">
        <f>COUNTIF(D501:$D$2382,366)</f>
        <v>366</v>
      </c>
      <c r="H500" s="50"/>
    </row>
    <row r="501" spans="1:8" x14ac:dyDescent="0.25">
      <c r="A501" s="54">
        <f>COUNTIF($C$3:C501,"Да")</f>
        <v>5</v>
      </c>
      <c r="B501" s="53">
        <f t="shared" si="14"/>
        <v>45899</v>
      </c>
      <c r="C501" s="53" t="str">
        <f>IF(ISERROR(VLOOKUP(B501,Оп26_BYN→USD!$C$3:$C$28,1,0)),"Нет","Да")</f>
        <v>Нет</v>
      </c>
      <c r="D501" s="54">
        <f t="shared" si="15"/>
        <v>365</v>
      </c>
      <c r="E501" s="55">
        <f>('Все выпуски'!$F$4*'Все выпуски'!$F$8)*((VLOOKUP(IF(C501="Нет",VLOOKUP(A501,Оп26_BYN→USD!$A$2:$C$28,3,0),VLOOKUP((A501-1),Оп26_BYN→USD!$A$2:$C$28,3,0)),$B$2:$G$2382,5,0)-VLOOKUP(B501,$B$2:$G$2382,5,0))/365+(VLOOKUP(IF(C501="Нет",VLOOKUP(A501,Оп26_BYN→USD!$A$2:$C$28,3,0),VLOOKUP((A501-1),Оп26_BYN→USD!$A$2:$C$28,3,0)),$B$2:$G$2382,6,0)-VLOOKUP(B501,$B$2:$G$2382,6,0))/366)</f>
        <v>1.5197968148565983</v>
      </c>
      <c r="F501" s="54">
        <f>COUNTIF(D502:$D$2382,365)</f>
        <v>1515</v>
      </c>
      <c r="G501" s="54">
        <f>COUNTIF(D502:$D$2382,366)</f>
        <v>366</v>
      </c>
      <c r="H501" s="50"/>
    </row>
    <row r="502" spans="1:8" x14ac:dyDescent="0.25">
      <c r="A502" s="54">
        <f>COUNTIF($C$3:C502,"Да")</f>
        <v>5</v>
      </c>
      <c r="B502" s="53">
        <f t="shared" si="14"/>
        <v>45900</v>
      </c>
      <c r="C502" s="53" t="str">
        <f>IF(ISERROR(VLOOKUP(B502,Оп26_BYN→USD!$C$3:$C$28,1,0)),"Нет","Да")</f>
        <v>Нет</v>
      </c>
      <c r="D502" s="54">
        <f t="shared" si="15"/>
        <v>365</v>
      </c>
      <c r="E502" s="55">
        <f>('Все выпуски'!$F$4*'Все выпуски'!$F$8)*((VLOOKUP(IF(C502="Нет",VLOOKUP(A502,Оп26_BYN→USD!$A$2:$C$28,3,0),VLOOKUP((A502-1),Оп26_BYN→USD!$A$2:$C$28,3,0)),$B$2:$G$2382,5,0)-VLOOKUP(B502,$B$2:$G$2382,5,0))/365+(VLOOKUP(IF(C502="Нет",VLOOKUP(A502,Оп26_BYN→USD!$A$2:$C$28,3,0),VLOOKUP((A502-1),Оп26_BYN→USD!$A$2:$C$28,3,0)),$B$2:$G$2382,6,0)-VLOOKUP(B502,$B$2:$G$2382,6,0))/366)</f>
        <v>1.5490236766807637</v>
      </c>
      <c r="F502" s="54">
        <f>COUNTIF(D503:$D$2382,365)</f>
        <v>1514</v>
      </c>
      <c r="G502" s="54">
        <f>COUNTIF(D503:$D$2382,366)</f>
        <v>366</v>
      </c>
      <c r="H502" s="50"/>
    </row>
    <row r="503" spans="1:8" x14ac:dyDescent="0.25">
      <c r="A503" s="54">
        <f>COUNTIF($C$3:C503,"Да")</f>
        <v>5</v>
      </c>
      <c r="B503" s="53">
        <f t="shared" si="14"/>
        <v>45901</v>
      </c>
      <c r="C503" s="53" t="str">
        <f>IF(ISERROR(VLOOKUP(B503,Оп26_BYN→USD!$C$3:$C$28,1,0)),"Нет","Да")</f>
        <v>Нет</v>
      </c>
      <c r="D503" s="54">
        <f t="shared" si="15"/>
        <v>365</v>
      </c>
      <c r="E503" s="55">
        <f>('Все выпуски'!$F$4*'Все выпуски'!$F$8)*((VLOOKUP(IF(C503="Нет",VLOOKUP(A503,Оп26_BYN→USD!$A$2:$C$28,3,0),VLOOKUP((A503-1),Оп26_BYN→USD!$A$2:$C$28,3,0)),$B$2:$G$2382,5,0)-VLOOKUP(B503,$B$2:$G$2382,5,0))/365+(VLOOKUP(IF(C503="Нет",VLOOKUP(A503,Оп26_BYN→USD!$A$2:$C$28,3,0),VLOOKUP((A503-1),Оп26_BYN→USD!$A$2:$C$28,3,0)),$B$2:$G$2382,6,0)-VLOOKUP(B503,$B$2:$G$2382,6,0))/366)</f>
        <v>1.5782505385049292</v>
      </c>
      <c r="F503" s="54">
        <f>COUNTIF(D504:$D$2382,365)</f>
        <v>1513</v>
      </c>
      <c r="G503" s="54">
        <f>COUNTIF(D504:$D$2382,366)</f>
        <v>366</v>
      </c>
      <c r="H503" s="50"/>
    </row>
    <row r="504" spans="1:8" x14ac:dyDescent="0.25">
      <c r="A504" s="54">
        <f>COUNTIF($C$3:C504,"Да")</f>
        <v>5</v>
      </c>
      <c r="B504" s="53">
        <f t="shared" si="14"/>
        <v>45902</v>
      </c>
      <c r="C504" s="53" t="str">
        <f>IF(ISERROR(VLOOKUP(B504,Оп26_BYN→USD!$C$3:$C$28,1,0)),"Нет","Да")</f>
        <v>Нет</v>
      </c>
      <c r="D504" s="54">
        <f t="shared" si="15"/>
        <v>365</v>
      </c>
      <c r="E504" s="55">
        <f>('Все выпуски'!$F$4*'Все выпуски'!$F$8)*((VLOOKUP(IF(C504="Нет",VLOOKUP(A504,Оп26_BYN→USD!$A$2:$C$28,3,0),VLOOKUP((A504-1),Оп26_BYN→USD!$A$2:$C$28,3,0)),$B$2:$G$2382,5,0)-VLOOKUP(B504,$B$2:$G$2382,5,0))/365+(VLOOKUP(IF(C504="Нет",VLOOKUP(A504,Оп26_BYN→USD!$A$2:$C$28,3,0),VLOOKUP((A504-1),Оп26_BYN→USD!$A$2:$C$28,3,0)),$B$2:$G$2382,6,0)-VLOOKUP(B504,$B$2:$G$2382,6,0))/366)</f>
        <v>1.6074774003290944</v>
      </c>
      <c r="F504" s="54">
        <f>COUNTIF(D505:$D$2382,365)</f>
        <v>1512</v>
      </c>
      <c r="G504" s="54">
        <f>COUNTIF(D505:$D$2382,366)</f>
        <v>366</v>
      </c>
      <c r="H504" s="50"/>
    </row>
    <row r="505" spans="1:8" x14ac:dyDescent="0.25">
      <c r="A505" s="54">
        <f>COUNTIF($C$3:C505,"Да")</f>
        <v>5</v>
      </c>
      <c r="B505" s="53">
        <f t="shared" si="14"/>
        <v>45903</v>
      </c>
      <c r="C505" s="53" t="str">
        <f>IF(ISERROR(VLOOKUP(B505,Оп26_BYN→USD!$C$3:$C$28,1,0)),"Нет","Да")</f>
        <v>Нет</v>
      </c>
      <c r="D505" s="54">
        <f t="shared" si="15"/>
        <v>365</v>
      </c>
      <c r="E505" s="55">
        <f>('Все выпуски'!$F$4*'Все выпуски'!$F$8)*((VLOOKUP(IF(C505="Нет",VLOOKUP(A505,Оп26_BYN→USD!$A$2:$C$28,3,0),VLOOKUP((A505-1),Оп26_BYN→USD!$A$2:$C$28,3,0)),$B$2:$G$2382,5,0)-VLOOKUP(B505,$B$2:$G$2382,5,0))/365+(VLOOKUP(IF(C505="Нет",VLOOKUP(A505,Оп26_BYN→USD!$A$2:$C$28,3,0),VLOOKUP((A505-1),Оп26_BYN→USD!$A$2:$C$28,3,0)),$B$2:$G$2382,6,0)-VLOOKUP(B505,$B$2:$G$2382,6,0))/366)</f>
        <v>1.6367042621532599</v>
      </c>
      <c r="F505" s="54">
        <f>COUNTIF(D506:$D$2382,365)</f>
        <v>1511</v>
      </c>
      <c r="G505" s="54">
        <f>COUNTIF(D506:$D$2382,366)</f>
        <v>366</v>
      </c>
      <c r="H505" s="50"/>
    </row>
    <row r="506" spans="1:8" x14ac:dyDescent="0.25">
      <c r="A506" s="54">
        <f>COUNTIF($C$3:C506,"Да")</f>
        <v>5</v>
      </c>
      <c r="B506" s="53">
        <f t="shared" si="14"/>
        <v>45904</v>
      </c>
      <c r="C506" s="53" t="str">
        <f>IF(ISERROR(VLOOKUP(B506,Оп26_BYN→USD!$C$3:$C$28,1,0)),"Нет","Да")</f>
        <v>Нет</v>
      </c>
      <c r="D506" s="54">
        <f t="shared" si="15"/>
        <v>365</v>
      </c>
      <c r="E506" s="55">
        <f>('Все выпуски'!$F$4*'Все выпуски'!$F$8)*((VLOOKUP(IF(C506="Нет",VLOOKUP(A506,Оп26_BYN→USD!$A$2:$C$28,3,0),VLOOKUP((A506-1),Оп26_BYN→USD!$A$2:$C$28,3,0)),$B$2:$G$2382,5,0)-VLOOKUP(B506,$B$2:$G$2382,5,0))/365+(VLOOKUP(IF(C506="Нет",VLOOKUP(A506,Оп26_BYN→USD!$A$2:$C$28,3,0),VLOOKUP((A506-1),Оп26_BYN→USD!$A$2:$C$28,3,0)),$B$2:$G$2382,6,0)-VLOOKUP(B506,$B$2:$G$2382,6,0))/366)</f>
        <v>1.6659311239774253</v>
      </c>
      <c r="F506" s="54">
        <f>COUNTIF(D507:$D$2382,365)</f>
        <v>1510</v>
      </c>
      <c r="G506" s="54">
        <f>COUNTIF(D507:$D$2382,366)</f>
        <v>366</v>
      </c>
      <c r="H506" s="50"/>
    </row>
    <row r="507" spans="1:8" x14ac:dyDescent="0.25">
      <c r="A507" s="54">
        <f>COUNTIF($C$3:C507,"Да")</f>
        <v>5</v>
      </c>
      <c r="B507" s="53">
        <f t="shared" si="14"/>
        <v>45905</v>
      </c>
      <c r="C507" s="53" t="str">
        <f>IF(ISERROR(VLOOKUP(B507,Оп26_BYN→USD!$C$3:$C$28,1,0)),"Нет","Да")</f>
        <v>Нет</v>
      </c>
      <c r="D507" s="54">
        <f t="shared" si="15"/>
        <v>365</v>
      </c>
      <c r="E507" s="55">
        <f>('Все выпуски'!$F$4*'Все выпуски'!$F$8)*((VLOOKUP(IF(C507="Нет",VLOOKUP(A507,Оп26_BYN→USD!$A$2:$C$28,3,0),VLOOKUP((A507-1),Оп26_BYN→USD!$A$2:$C$28,3,0)),$B$2:$G$2382,5,0)-VLOOKUP(B507,$B$2:$G$2382,5,0))/365+(VLOOKUP(IF(C507="Нет",VLOOKUP(A507,Оп26_BYN→USD!$A$2:$C$28,3,0),VLOOKUP((A507-1),Оп26_BYN→USD!$A$2:$C$28,3,0)),$B$2:$G$2382,6,0)-VLOOKUP(B507,$B$2:$G$2382,6,0))/366)</f>
        <v>1.6951579858015906</v>
      </c>
      <c r="F507" s="54">
        <f>COUNTIF(D508:$D$2382,365)</f>
        <v>1509</v>
      </c>
      <c r="G507" s="54">
        <f>COUNTIF(D508:$D$2382,366)</f>
        <v>366</v>
      </c>
      <c r="H507" s="50"/>
    </row>
    <row r="508" spans="1:8" x14ac:dyDescent="0.25">
      <c r="A508" s="54">
        <f>COUNTIF($C$3:C508,"Да")</f>
        <v>5</v>
      </c>
      <c r="B508" s="53">
        <f t="shared" si="14"/>
        <v>45906</v>
      </c>
      <c r="C508" s="53" t="str">
        <f>IF(ISERROR(VLOOKUP(B508,Оп26_BYN→USD!$C$3:$C$28,1,0)),"Нет","Да")</f>
        <v>Нет</v>
      </c>
      <c r="D508" s="54">
        <f t="shared" si="15"/>
        <v>365</v>
      </c>
      <c r="E508" s="55">
        <f>('Все выпуски'!$F$4*'Все выпуски'!$F$8)*((VLOOKUP(IF(C508="Нет",VLOOKUP(A508,Оп26_BYN→USD!$A$2:$C$28,3,0),VLOOKUP((A508-1),Оп26_BYN→USD!$A$2:$C$28,3,0)),$B$2:$G$2382,5,0)-VLOOKUP(B508,$B$2:$G$2382,5,0))/365+(VLOOKUP(IF(C508="Нет",VLOOKUP(A508,Оп26_BYN→USD!$A$2:$C$28,3,0),VLOOKUP((A508-1),Оп26_BYN→USD!$A$2:$C$28,3,0)),$B$2:$G$2382,6,0)-VLOOKUP(B508,$B$2:$G$2382,6,0))/366)</f>
        <v>1.7243848476257559</v>
      </c>
      <c r="F508" s="54">
        <f>COUNTIF(D509:$D$2382,365)</f>
        <v>1508</v>
      </c>
      <c r="G508" s="54">
        <f>COUNTIF(D509:$D$2382,366)</f>
        <v>366</v>
      </c>
      <c r="H508" s="50"/>
    </row>
    <row r="509" spans="1:8" x14ac:dyDescent="0.25">
      <c r="A509" s="54">
        <f>COUNTIF($C$3:C509,"Да")</f>
        <v>5</v>
      </c>
      <c r="B509" s="53">
        <f t="shared" si="14"/>
        <v>45907</v>
      </c>
      <c r="C509" s="53" t="str">
        <f>IF(ISERROR(VLOOKUP(B509,Оп26_BYN→USD!$C$3:$C$28,1,0)),"Нет","Да")</f>
        <v>Нет</v>
      </c>
      <c r="D509" s="54">
        <f t="shared" si="15"/>
        <v>365</v>
      </c>
      <c r="E509" s="55">
        <f>('Все выпуски'!$F$4*'Все выпуски'!$F$8)*((VLOOKUP(IF(C509="Нет",VLOOKUP(A509,Оп26_BYN→USD!$A$2:$C$28,3,0),VLOOKUP((A509-1),Оп26_BYN→USD!$A$2:$C$28,3,0)),$B$2:$G$2382,5,0)-VLOOKUP(B509,$B$2:$G$2382,5,0))/365+(VLOOKUP(IF(C509="Нет",VLOOKUP(A509,Оп26_BYN→USD!$A$2:$C$28,3,0),VLOOKUP((A509-1),Оп26_BYN→USD!$A$2:$C$28,3,0)),$B$2:$G$2382,6,0)-VLOOKUP(B509,$B$2:$G$2382,6,0))/366)</f>
        <v>1.7536117094499213</v>
      </c>
      <c r="F509" s="54">
        <f>COUNTIF(D510:$D$2382,365)</f>
        <v>1507</v>
      </c>
      <c r="G509" s="54">
        <f>COUNTIF(D510:$D$2382,366)</f>
        <v>366</v>
      </c>
      <c r="H509" s="50"/>
    </row>
    <row r="510" spans="1:8" x14ac:dyDescent="0.25">
      <c r="A510" s="54">
        <f>COUNTIF($C$3:C510,"Да")</f>
        <v>5</v>
      </c>
      <c r="B510" s="53">
        <f t="shared" si="14"/>
        <v>45908</v>
      </c>
      <c r="C510" s="53" t="str">
        <f>IF(ISERROR(VLOOKUP(B510,Оп26_BYN→USD!$C$3:$C$28,1,0)),"Нет","Да")</f>
        <v>Нет</v>
      </c>
      <c r="D510" s="54">
        <f t="shared" si="15"/>
        <v>365</v>
      </c>
      <c r="E510" s="55">
        <f>('Все выпуски'!$F$4*'Все выпуски'!$F$8)*((VLOOKUP(IF(C510="Нет",VLOOKUP(A510,Оп26_BYN→USD!$A$2:$C$28,3,0),VLOOKUP((A510-1),Оп26_BYN→USD!$A$2:$C$28,3,0)),$B$2:$G$2382,5,0)-VLOOKUP(B510,$B$2:$G$2382,5,0))/365+(VLOOKUP(IF(C510="Нет",VLOOKUP(A510,Оп26_BYN→USD!$A$2:$C$28,3,0),VLOOKUP((A510-1),Оп26_BYN→USD!$A$2:$C$28,3,0)),$B$2:$G$2382,6,0)-VLOOKUP(B510,$B$2:$G$2382,6,0))/366)</f>
        <v>1.7828385712740866</v>
      </c>
      <c r="F510" s="54">
        <f>COUNTIF(D511:$D$2382,365)</f>
        <v>1506</v>
      </c>
      <c r="G510" s="54">
        <f>COUNTIF(D511:$D$2382,366)</f>
        <v>366</v>
      </c>
      <c r="H510" s="50"/>
    </row>
    <row r="511" spans="1:8" x14ac:dyDescent="0.25">
      <c r="A511" s="54">
        <f>COUNTIF($C$3:C511,"Да")</f>
        <v>5</v>
      </c>
      <c r="B511" s="53">
        <f t="shared" si="14"/>
        <v>45909</v>
      </c>
      <c r="C511" s="53" t="str">
        <f>IF(ISERROR(VLOOKUP(B511,Оп26_BYN→USD!$C$3:$C$28,1,0)),"Нет","Да")</f>
        <v>Нет</v>
      </c>
      <c r="D511" s="54">
        <f t="shared" si="15"/>
        <v>365</v>
      </c>
      <c r="E511" s="55">
        <f>('Все выпуски'!$F$4*'Все выпуски'!$F$8)*((VLOOKUP(IF(C511="Нет",VLOOKUP(A511,Оп26_BYN→USD!$A$2:$C$28,3,0),VLOOKUP((A511-1),Оп26_BYN→USD!$A$2:$C$28,3,0)),$B$2:$G$2382,5,0)-VLOOKUP(B511,$B$2:$G$2382,5,0))/365+(VLOOKUP(IF(C511="Нет",VLOOKUP(A511,Оп26_BYN→USD!$A$2:$C$28,3,0),VLOOKUP((A511-1),Оп26_BYN→USD!$A$2:$C$28,3,0)),$B$2:$G$2382,6,0)-VLOOKUP(B511,$B$2:$G$2382,6,0))/366)</f>
        <v>1.812065433098252</v>
      </c>
      <c r="F511" s="54">
        <f>COUNTIF(D512:$D$2382,365)</f>
        <v>1505</v>
      </c>
      <c r="G511" s="54">
        <f>COUNTIF(D512:$D$2382,366)</f>
        <v>366</v>
      </c>
      <c r="H511" s="50"/>
    </row>
    <row r="512" spans="1:8" x14ac:dyDescent="0.25">
      <c r="A512" s="54">
        <f>COUNTIF($C$3:C512,"Да")</f>
        <v>5</v>
      </c>
      <c r="B512" s="53">
        <f t="shared" si="14"/>
        <v>45910</v>
      </c>
      <c r="C512" s="53" t="str">
        <f>IF(ISERROR(VLOOKUP(B512,Оп26_BYN→USD!$C$3:$C$28,1,0)),"Нет","Да")</f>
        <v>Нет</v>
      </c>
      <c r="D512" s="54">
        <f t="shared" si="15"/>
        <v>365</v>
      </c>
      <c r="E512" s="55">
        <f>('Все выпуски'!$F$4*'Все выпуски'!$F$8)*((VLOOKUP(IF(C512="Нет",VLOOKUP(A512,Оп26_BYN→USD!$A$2:$C$28,3,0),VLOOKUP((A512-1),Оп26_BYN→USD!$A$2:$C$28,3,0)),$B$2:$G$2382,5,0)-VLOOKUP(B512,$B$2:$G$2382,5,0))/365+(VLOOKUP(IF(C512="Нет",VLOOKUP(A512,Оп26_BYN→USD!$A$2:$C$28,3,0),VLOOKUP((A512-1),Оп26_BYN→USD!$A$2:$C$28,3,0)),$B$2:$G$2382,6,0)-VLOOKUP(B512,$B$2:$G$2382,6,0))/366)</f>
        <v>1.8412922949224175</v>
      </c>
      <c r="F512" s="54">
        <f>COUNTIF(D513:$D$2382,365)</f>
        <v>1504</v>
      </c>
      <c r="G512" s="54">
        <f>COUNTIF(D513:$D$2382,366)</f>
        <v>366</v>
      </c>
      <c r="H512" s="50"/>
    </row>
    <row r="513" spans="1:8" x14ac:dyDescent="0.25">
      <c r="A513" s="54">
        <f>COUNTIF($C$3:C513,"Да")</f>
        <v>5</v>
      </c>
      <c r="B513" s="53">
        <f t="shared" si="14"/>
        <v>45911</v>
      </c>
      <c r="C513" s="53" t="str">
        <f>IF(ISERROR(VLOOKUP(B513,Оп26_BYN→USD!$C$3:$C$28,1,0)),"Нет","Да")</f>
        <v>Нет</v>
      </c>
      <c r="D513" s="54">
        <f t="shared" si="15"/>
        <v>365</v>
      </c>
      <c r="E513" s="55">
        <f>('Все выпуски'!$F$4*'Все выпуски'!$F$8)*((VLOOKUP(IF(C513="Нет",VLOOKUP(A513,Оп26_BYN→USD!$A$2:$C$28,3,0),VLOOKUP((A513-1),Оп26_BYN→USD!$A$2:$C$28,3,0)),$B$2:$G$2382,5,0)-VLOOKUP(B513,$B$2:$G$2382,5,0))/365+(VLOOKUP(IF(C513="Нет",VLOOKUP(A513,Оп26_BYN→USD!$A$2:$C$28,3,0),VLOOKUP((A513-1),Оп26_BYN→USD!$A$2:$C$28,3,0)),$B$2:$G$2382,6,0)-VLOOKUP(B513,$B$2:$G$2382,6,0))/366)</f>
        <v>1.8705191567465826</v>
      </c>
      <c r="F513" s="54">
        <f>COUNTIF(D514:$D$2382,365)</f>
        <v>1503</v>
      </c>
      <c r="G513" s="54">
        <f>COUNTIF(D514:$D$2382,366)</f>
        <v>366</v>
      </c>
      <c r="H513" s="50"/>
    </row>
    <row r="514" spans="1:8" x14ac:dyDescent="0.25">
      <c r="A514" s="54">
        <f>COUNTIF($C$3:C514,"Да")</f>
        <v>5</v>
      </c>
      <c r="B514" s="53">
        <f t="shared" si="14"/>
        <v>45912</v>
      </c>
      <c r="C514" s="53" t="str">
        <f>IF(ISERROR(VLOOKUP(B514,Оп26_BYN→USD!$C$3:$C$28,1,0)),"Нет","Да")</f>
        <v>Нет</v>
      </c>
      <c r="D514" s="54">
        <f t="shared" si="15"/>
        <v>365</v>
      </c>
      <c r="E514" s="55">
        <f>('Все выпуски'!$F$4*'Все выпуски'!$F$8)*((VLOOKUP(IF(C514="Нет",VLOOKUP(A514,Оп26_BYN→USD!$A$2:$C$28,3,0),VLOOKUP((A514-1),Оп26_BYN→USD!$A$2:$C$28,3,0)),$B$2:$G$2382,5,0)-VLOOKUP(B514,$B$2:$G$2382,5,0))/365+(VLOOKUP(IF(C514="Нет",VLOOKUP(A514,Оп26_BYN→USD!$A$2:$C$28,3,0),VLOOKUP((A514-1),Оп26_BYN→USD!$A$2:$C$28,3,0)),$B$2:$G$2382,6,0)-VLOOKUP(B514,$B$2:$G$2382,6,0))/366)</f>
        <v>1.899746018570748</v>
      </c>
      <c r="F514" s="54">
        <f>COUNTIF(D515:$D$2382,365)</f>
        <v>1502</v>
      </c>
      <c r="G514" s="54">
        <f>COUNTIF(D515:$D$2382,366)</f>
        <v>366</v>
      </c>
      <c r="H514" s="50"/>
    </row>
    <row r="515" spans="1:8" x14ac:dyDescent="0.25">
      <c r="A515" s="54">
        <f>COUNTIF($C$3:C515,"Да")</f>
        <v>5</v>
      </c>
      <c r="B515" s="53">
        <f t="shared" si="14"/>
        <v>45913</v>
      </c>
      <c r="C515" s="53" t="str">
        <f>IF(ISERROR(VLOOKUP(B515,Оп26_BYN→USD!$C$3:$C$28,1,0)),"Нет","Да")</f>
        <v>Нет</v>
      </c>
      <c r="D515" s="54">
        <f t="shared" si="15"/>
        <v>365</v>
      </c>
      <c r="E515" s="55">
        <f>('Все выпуски'!$F$4*'Все выпуски'!$F$8)*((VLOOKUP(IF(C515="Нет",VLOOKUP(A515,Оп26_BYN→USD!$A$2:$C$28,3,0),VLOOKUP((A515-1),Оп26_BYN→USD!$A$2:$C$28,3,0)),$B$2:$G$2382,5,0)-VLOOKUP(B515,$B$2:$G$2382,5,0))/365+(VLOOKUP(IF(C515="Нет",VLOOKUP(A515,Оп26_BYN→USD!$A$2:$C$28,3,0),VLOOKUP((A515-1),Оп26_BYN→USD!$A$2:$C$28,3,0)),$B$2:$G$2382,6,0)-VLOOKUP(B515,$B$2:$G$2382,6,0))/366)</f>
        <v>1.9289728803949135</v>
      </c>
      <c r="F515" s="54">
        <f>COUNTIF(D516:$D$2382,365)</f>
        <v>1501</v>
      </c>
      <c r="G515" s="54">
        <f>COUNTIF(D516:$D$2382,366)</f>
        <v>366</v>
      </c>
      <c r="H515" s="50"/>
    </row>
    <row r="516" spans="1:8" x14ac:dyDescent="0.25">
      <c r="A516" s="54">
        <f>COUNTIF($C$3:C516,"Да")</f>
        <v>5</v>
      </c>
      <c r="B516" s="53">
        <f t="shared" ref="B516:B579" si="16">B515+1</f>
        <v>45914</v>
      </c>
      <c r="C516" s="53" t="str">
        <f>IF(ISERROR(VLOOKUP(B516,Оп26_BYN→USD!$C$3:$C$28,1,0)),"Нет","Да")</f>
        <v>Нет</v>
      </c>
      <c r="D516" s="54">
        <f t="shared" ref="D516:D579" si="17">IF(MOD(YEAR(B516),4)=0,366,365)</f>
        <v>365</v>
      </c>
      <c r="E516" s="55">
        <f>('Все выпуски'!$F$4*'Все выпуски'!$F$8)*((VLOOKUP(IF(C516="Нет",VLOOKUP(A516,Оп26_BYN→USD!$A$2:$C$28,3,0),VLOOKUP((A516-1),Оп26_BYN→USD!$A$2:$C$28,3,0)),$B$2:$G$2382,5,0)-VLOOKUP(B516,$B$2:$G$2382,5,0))/365+(VLOOKUP(IF(C516="Нет",VLOOKUP(A516,Оп26_BYN→USD!$A$2:$C$28,3,0),VLOOKUP((A516-1),Оп26_BYN→USD!$A$2:$C$28,3,0)),$B$2:$G$2382,6,0)-VLOOKUP(B516,$B$2:$G$2382,6,0))/366)</f>
        <v>1.9581997422190787</v>
      </c>
      <c r="F516" s="54">
        <f>COUNTIF(D517:$D$2382,365)</f>
        <v>1500</v>
      </c>
      <c r="G516" s="54">
        <f>COUNTIF(D517:$D$2382,366)</f>
        <v>366</v>
      </c>
      <c r="H516" s="50"/>
    </row>
    <row r="517" spans="1:8" x14ac:dyDescent="0.25">
      <c r="A517" s="54">
        <f>COUNTIF($C$3:C517,"Да")</f>
        <v>5</v>
      </c>
      <c r="B517" s="53">
        <f t="shared" si="16"/>
        <v>45915</v>
      </c>
      <c r="C517" s="53" t="str">
        <f>IF(ISERROR(VLOOKUP(B517,Оп26_BYN→USD!$C$3:$C$28,1,0)),"Нет","Да")</f>
        <v>Нет</v>
      </c>
      <c r="D517" s="54">
        <f t="shared" si="17"/>
        <v>365</v>
      </c>
      <c r="E517" s="55">
        <f>('Все выпуски'!$F$4*'Все выпуски'!$F$8)*((VLOOKUP(IF(C517="Нет",VLOOKUP(A517,Оп26_BYN→USD!$A$2:$C$28,3,0),VLOOKUP((A517-1),Оп26_BYN→USD!$A$2:$C$28,3,0)),$B$2:$G$2382,5,0)-VLOOKUP(B517,$B$2:$G$2382,5,0))/365+(VLOOKUP(IF(C517="Нет",VLOOKUP(A517,Оп26_BYN→USD!$A$2:$C$28,3,0),VLOOKUP((A517-1),Оп26_BYN→USD!$A$2:$C$28,3,0)),$B$2:$G$2382,6,0)-VLOOKUP(B517,$B$2:$G$2382,6,0))/366)</f>
        <v>1.9874266040432442</v>
      </c>
      <c r="F517" s="54">
        <f>COUNTIF(D518:$D$2382,365)</f>
        <v>1499</v>
      </c>
      <c r="G517" s="54">
        <f>COUNTIF(D518:$D$2382,366)</f>
        <v>366</v>
      </c>
      <c r="H517" s="50"/>
    </row>
    <row r="518" spans="1:8" x14ac:dyDescent="0.25">
      <c r="A518" s="54">
        <f>COUNTIF($C$3:C518,"Да")</f>
        <v>5</v>
      </c>
      <c r="B518" s="53">
        <f t="shared" si="16"/>
        <v>45916</v>
      </c>
      <c r="C518" s="53" t="str">
        <f>IF(ISERROR(VLOOKUP(B518,Оп26_BYN→USD!$C$3:$C$28,1,0)),"Нет","Да")</f>
        <v>Нет</v>
      </c>
      <c r="D518" s="54">
        <f t="shared" si="17"/>
        <v>365</v>
      </c>
      <c r="E518" s="55">
        <f>('Все выпуски'!$F$4*'Все выпуски'!$F$8)*((VLOOKUP(IF(C518="Нет",VLOOKUP(A518,Оп26_BYN→USD!$A$2:$C$28,3,0),VLOOKUP((A518-1),Оп26_BYN→USD!$A$2:$C$28,3,0)),$B$2:$G$2382,5,0)-VLOOKUP(B518,$B$2:$G$2382,5,0))/365+(VLOOKUP(IF(C518="Нет",VLOOKUP(A518,Оп26_BYN→USD!$A$2:$C$28,3,0),VLOOKUP((A518-1),Оп26_BYN→USD!$A$2:$C$28,3,0)),$B$2:$G$2382,6,0)-VLOOKUP(B518,$B$2:$G$2382,6,0))/366)</f>
        <v>2.0166534658674093</v>
      </c>
      <c r="F518" s="54">
        <f>COUNTIF(D519:$D$2382,365)</f>
        <v>1498</v>
      </c>
      <c r="G518" s="54">
        <f>COUNTIF(D519:$D$2382,366)</f>
        <v>366</v>
      </c>
      <c r="H518" s="50"/>
    </row>
    <row r="519" spans="1:8" x14ac:dyDescent="0.25">
      <c r="A519" s="54">
        <f>COUNTIF($C$3:C519,"Да")</f>
        <v>5</v>
      </c>
      <c r="B519" s="53">
        <f t="shared" si="16"/>
        <v>45917</v>
      </c>
      <c r="C519" s="53" t="str">
        <f>IF(ISERROR(VLOOKUP(B519,Оп26_BYN→USD!$C$3:$C$28,1,0)),"Нет","Да")</f>
        <v>Нет</v>
      </c>
      <c r="D519" s="54">
        <f t="shared" si="17"/>
        <v>365</v>
      </c>
      <c r="E519" s="55">
        <f>('Все выпуски'!$F$4*'Все выпуски'!$F$8)*((VLOOKUP(IF(C519="Нет",VLOOKUP(A519,Оп26_BYN→USD!$A$2:$C$28,3,0),VLOOKUP((A519-1),Оп26_BYN→USD!$A$2:$C$28,3,0)),$B$2:$G$2382,5,0)-VLOOKUP(B519,$B$2:$G$2382,5,0))/365+(VLOOKUP(IF(C519="Нет",VLOOKUP(A519,Оп26_BYN→USD!$A$2:$C$28,3,0),VLOOKUP((A519-1),Оп26_BYN→USD!$A$2:$C$28,3,0)),$B$2:$G$2382,6,0)-VLOOKUP(B519,$B$2:$G$2382,6,0))/366)</f>
        <v>2.0458803276915747</v>
      </c>
      <c r="F519" s="54">
        <f>COUNTIF(D520:$D$2382,365)</f>
        <v>1497</v>
      </c>
      <c r="G519" s="54">
        <f>COUNTIF(D520:$D$2382,366)</f>
        <v>366</v>
      </c>
      <c r="H519" s="50"/>
    </row>
    <row r="520" spans="1:8" x14ac:dyDescent="0.25">
      <c r="A520" s="54">
        <f>COUNTIF($C$3:C520,"Да")</f>
        <v>5</v>
      </c>
      <c r="B520" s="53">
        <f t="shared" si="16"/>
        <v>45918</v>
      </c>
      <c r="C520" s="53" t="str">
        <f>IF(ISERROR(VLOOKUP(B520,Оп26_BYN→USD!$C$3:$C$28,1,0)),"Нет","Да")</f>
        <v>Нет</v>
      </c>
      <c r="D520" s="54">
        <f t="shared" si="17"/>
        <v>365</v>
      </c>
      <c r="E520" s="55">
        <f>('Все выпуски'!$F$4*'Все выпуски'!$F$8)*((VLOOKUP(IF(C520="Нет",VLOOKUP(A520,Оп26_BYN→USD!$A$2:$C$28,3,0),VLOOKUP((A520-1),Оп26_BYN→USD!$A$2:$C$28,3,0)),$B$2:$G$2382,5,0)-VLOOKUP(B520,$B$2:$G$2382,5,0))/365+(VLOOKUP(IF(C520="Нет",VLOOKUP(A520,Оп26_BYN→USD!$A$2:$C$28,3,0),VLOOKUP((A520-1),Оп26_BYN→USD!$A$2:$C$28,3,0)),$B$2:$G$2382,6,0)-VLOOKUP(B520,$B$2:$G$2382,6,0))/366)</f>
        <v>2.07510718951574</v>
      </c>
      <c r="F520" s="54">
        <f>COUNTIF(D521:$D$2382,365)</f>
        <v>1496</v>
      </c>
      <c r="G520" s="54">
        <f>COUNTIF(D521:$D$2382,366)</f>
        <v>366</v>
      </c>
      <c r="H520" s="50"/>
    </row>
    <row r="521" spans="1:8" x14ac:dyDescent="0.25">
      <c r="A521" s="54">
        <f>COUNTIF($C$3:C521,"Да")</f>
        <v>5</v>
      </c>
      <c r="B521" s="53">
        <f t="shared" si="16"/>
        <v>45919</v>
      </c>
      <c r="C521" s="53" t="str">
        <f>IF(ISERROR(VLOOKUP(B521,Оп26_BYN→USD!$C$3:$C$28,1,0)),"Нет","Да")</f>
        <v>Нет</v>
      </c>
      <c r="D521" s="54">
        <f t="shared" si="17"/>
        <v>365</v>
      </c>
      <c r="E521" s="55">
        <f>('Все выпуски'!$F$4*'Все выпуски'!$F$8)*((VLOOKUP(IF(C521="Нет",VLOOKUP(A521,Оп26_BYN→USD!$A$2:$C$28,3,0),VLOOKUP((A521-1),Оп26_BYN→USD!$A$2:$C$28,3,0)),$B$2:$G$2382,5,0)-VLOOKUP(B521,$B$2:$G$2382,5,0))/365+(VLOOKUP(IF(C521="Нет",VLOOKUP(A521,Оп26_BYN→USD!$A$2:$C$28,3,0),VLOOKUP((A521-1),Оп26_BYN→USD!$A$2:$C$28,3,0)),$B$2:$G$2382,6,0)-VLOOKUP(B521,$B$2:$G$2382,6,0))/366)</f>
        <v>2.1043340513399054</v>
      </c>
      <c r="F521" s="54">
        <f>COUNTIF(D522:$D$2382,365)</f>
        <v>1495</v>
      </c>
      <c r="G521" s="54">
        <f>COUNTIF(D522:$D$2382,366)</f>
        <v>366</v>
      </c>
      <c r="H521" s="50"/>
    </row>
    <row r="522" spans="1:8" x14ac:dyDescent="0.25">
      <c r="A522" s="54">
        <f>COUNTIF($C$3:C522,"Да")</f>
        <v>5</v>
      </c>
      <c r="B522" s="53">
        <f t="shared" si="16"/>
        <v>45920</v>
      </c>
      <c r="C522" s="53" t="str">
        <f>IF(ISERROR(VLOOKUP(B522,Оп26_BYN→USD!$C$3:$C$28,1,0)),"Нет","Да")</f>
        <v>Нет</v>
      </c>
      <c r="D522" s="54">
        <f t="shared" si="17"/>
        <v>365</v>
      </c>
      <c r="E522" s="55">
        <f>('Все выпуски'!$F$4*'Все выпуски'!$F$8)*((VLOOKUP(IF(C522="Нет",VLOOKUP(A522,Оп26_BYN→USD!$A$2:$C$28,3,0),VLOOKUP((A522-1),Оп26_BYN→USD!$A$2:$C$28,3,0)),$B$2:$G$2382,5,0)-VLOOKUP(B522,$B$2:$G$2382,5,0))/365+(VLOOKUP(IF(C522="Нет",VLOOKUP(A522,Оп26_BYN→USD!$A$2:$C$28,3,0),VLOOKUP((A522-1),Оп26_BYN→USD!$A$2:$C$28,3,0)),$B$2:$G$2382,6,0)-VLOOKUP(B522,$B$2:$G$2382,6,0))/366)</f>
        <v>2.1335609131640711</v>
      </c>
      <c r="F522" s="54">
        <f>COUNTIF(D523:$D$2382,365)</f>
        <v>1494</v>
      </c>
      <c r="G522" s="54">
        <f>COUNTIF(D523:$D$2382,366)</f>
        <v>366</v>
      </c>
      <c r="H522" s="50"/>
    </row>
    <row r="523" spans="1:8" x14ac:dyDescent="0.25">
      <c r="A523" s="54">
        <f>COUNTIF($C$3:C523,"Да")</f>
        <v>5</v>
      </c>
      <c r="B523" s="53">
        <f t="shared" si="16"/>
        <v>45921</v>
      </c>
      <c r="C523" s="53" t="str">
        <f>IF(ISERROR(VLOOKUP(B523,Оп26_BYN→USD!$C$3:$C$28,1,0)),"Нет","Да")</f>
        <v>Нет</v>
      </c>
      <c r="D523" s="54">
        <f t="shared" si="17"/>
        <v>365</v>
      </c>
      <c r="E523" s="55">
        <f>('Все выпуски'!$F$4*'Все выпуски'!$F$8)*((VLOOKUP(IF(C523="Нет",VLOOKUP(A523,Оп26_BYN→USD!$A$2:$C$28,3,0),VLOOKUP((A523-1),Оп26_BYN→USD!$A$2:$C$28,3,0)),$B$2:$G$2382,5,0)-VLOOKUP(B523,$B$2:$G$2382,5,0))/365+(VLOOKUP(IF(C523="Нет",VLOOKUP(A523,Оп26_BYN→USD!$A$2:$C$28,3,0),VLOOKUP((A523-1),Оп26_BYN→USD!$A$2:$C$28,3,0)),$B$2:$G$2382,6,0)-VLOOKUP(B523,$B$2:$G$2382,6,0))/366)</f>
        <v>2.162787774988236</v>
      </c>
      <c r="F523" s="54">
        <f>COUNTIF(D524:$D$2382,365)</f>
        <v>1493</v>
      </c>
      <c r="G523" s="54">
        <f>COUNTIF(D524:$D$2382,366)</f>
        <v>366</v>
      </c>
      <c r="H523" s="50"/>
    </row>
    <row r="524" spans="1:8" x14ac:dyDescent="0.25">
      <c r="A524" s="54">
        <f>COUNTIF($C$3:C524,"Да")</f>
        <v>5</v>
      </c>
      <c r="B524" s="53">
        <f t="shared" si="16"/>
        <v>45922</v>
      </c>
      <c r="C524" s="53" t="str">
        <f>IF(ISERROR(VLOOKUP(B524,Оп26_BYN→USD!$C$3:$C$28,1,0)),"Нет","Да")</f>
        <v>Нет</v>
      </c>
      <c r="D524" s="54">
        <f t="shared" si="17"/>
        <v>365</v>
      </c>
      <c r="E524" s="55">
        <f>('Все выпуски'!$F$4*'Все выпуски'!$F$8)*((VLOOKUP(IF(C524="Нет",VLOOKUP(A524,Оп26_BYN→USD!$A$2:$C$28,3,0),VLOOKUP((A524-1),Оп26_BYN→USD!$A$2:$C$28,3,0)),$B$2:$G$2382,5,0)-VLOOKUP(B524,$B$2:$G$2382,5,0))/365+(VLOOKUP(IF(C524="Нет",VLOOKUP(A524,Оп26_BYN→USD!$A$2:$C$28,3,0),VLOOKUP((A524-1),Оп26_BYN→USD!$A$2:$C$28,3,0)),$B$2:$G$2382,6,0)-VLOOKUP(B524,$B$2:$G$2382,6,0))/366)</f>
        <v>2.1920146368124014</v>
      </c>
      <c r="F524" s="54">
        <f>COUNTIF(D525:$D$2382,365)</f>
        <v>1492</v>
      </c>
      <c r="G524" s="54">
        <f>COUNTIF(D525:$D$2382,366)</f>
        <v>366</v>
      </c>
      <c r="H524" s="50"/>
    </row>
    <row r="525" spans="1:8" x14ac:dyDescent="0.25">
      <c r="A525" s="54">
        <f>COUNTIF($C$3:C525,"Да")</f>
        <v>5</v>
      </c>
      <c r="B525" s="53">
        <f t="shared" si="16"/>
        <v>45923</v>
      </c>
      <c r="C525" s="53" t="str">
        <f>IF(ISERROR(VLOOKUP(B525,Оп26_BYN→USD!$C$3:$C$28,1,0)),"Нет","Да")</f>
        <v>Нет</v>
      </c>
      <c r="D525" s="54">
        <f t="shared" si="17"/>
        <v>365</v>
      </c>
      <c r="E525" s="55">
        <f>('Все выпуски'!$F$4*'Все выпуски'!$F$8)*((VLOOKUP(IF(C525="Нет",VLOOKUP(A525,Оп26_BYN→USD!$A$2:$C$28,3,0),VLOOKUP((A525-1),Оп26_BYN→USD!$A$2:$C$28,3,0)),$B$2:$G$2382,5,0)-VLOOKUP(B525,$B$2:$G$2382,5,0))/365+(VLOOKUP(IF(C525="Нет",VLOOKUP(A525,Оп26_BYN→USD!$A$2:$C$28,3,0),VLOOKUP((A525-1),Оп26_BYN→USD!$A$2:$C$28,3,0)),$B$2:$G$2382,6,0)-VLOOKUP(B525,$B$2:$G$2382,6,0))/366)</f>
        <v>2.2212414986365672</v>
      </c>
      <c r="F525" s="54">
        <f>COUNTIF(D526:$D$2382,365)</f>
        <v>1491</v>
      </c>
      <c r="G525" s="54">
        <f>COUNTIF(D526:$D$2382,366)</f>
        <v>366</v>
      </c>
      <c r="H525" s="50"/>
    </row>
    <row r="526" spans="1:8" x14ac:dyDescent="0.25">
      <c r="A526" s="54">
        <f>COUNTIF($C$3:C526,"Да")</f>
        <v>5</v>
      </c>
      <c r="B526" s="53">
        <f t="shared" si="16"/>
        <v>45924</v>
      </c>
      <c r="C526" s="53" t="str">
        <f>IF(ISERROR(VLOOKUP(B526,Оп26_BYN→USD!$C$3:$C$28,1,0)),"Нет","Да")</f>
        <v>Нет</v>
      </c>
      <c r="D526" s="54">
        <f t="shared" si="17"/>
        <v>365</v>
      </c>
      <c r="E526" s="55">
        <f>('Все выпуски'!$F$4*'Все выпуски'!$F$8)*((VLOOKUP(IF(C526="Нет",VLOOKUP(A526,Оп26_BYN→USD!$A$2:$C$28,3,0),VLOOKUP((A526-1),Оп26_BYN→USD!$A$2:$C$28,3,0)),$B$2:$G$2382,5,0)-VLOOKUP(B526,$B$2:$G$2382,5,0))/365+(VLOOKUP(IF(C526="Нет",VLOOKUP(A526,Оп26_BYN→USD!$A$2:$C$28,3,0),VLOOKUP((A526-1),Оп26_BYN→USD!$A$2:$C$28,3,0)),$B$2:$G$2382,6,0)-VLOOKUP(B526,$B$2:$G$2382,6,0))/366)</f>
        <v>2.2504683604607321</v>
      </c>
      <c r="F526" s="54">
        <f>COUNTIF(D527:$D$2382,365)</f>
        <v>1490</v>
      </c>
      <c r="G526" s="54">
        <f>COUNTIF(D527:$D$2382,366)</f>
        <v>366</v>
      </c>
      <c r="H526" s="50"/>
    </row>
    <row r="527" spans="1:8" x14ac:dyDescent="0.25">
      <c r="A527" s="54">
        <f>COUNTIF($C$3:C527,"Да")</f>
        <v>5</v>
      </c>
      <c r="B527" s="53">
        <f t="shared" si="16"/>
        <v>45925</v>
      </c>
      <c r="C527" s="53" t="str">
        <f>IF(ISERROR(VLOOKUP(B527,Оп26_BYN→USD!$C$3:$C$28,1,0)),"Нет","Да")</f>
        <v>Нет</v>
      </c>
      <c r="D527" s="54">
        <f t="shared" si="17"/>
        <v>365</v>
      </c>
      <c r="E527" s="55">
        <f>('Все выпуски'!$F$4*'Все выпуски'!$F$8)*((VLOOKUP(IF(C527="Нет",VLOOKUP(A527,Оп26_BYN→USD!$A$2:$C$28,3,0),VLOOKUP((A527-1),Оп26_BYN→USD!$A$2:$C$28,3,0)),$B$2:$G$2382,5,0)-VLOOKUP(B527,$B$2:$G$2382,5,0))/365+(VLOOKUP(IF(C527="Нет",VLOOKUP(A527,Оп26_BYN→USD!$A$2:$C$28,3,0),VLOOKUP((A527-1),Оп26_BYN→USD!$A$2:$C$28,3,0)),$B$2:$G$2382,6,0)-VLOOKUP(B527,$B$2:$G$2382,6,0))/366)</f>
        <v>2.2796952222848978</v>
      </c>
      <c r="F527" s="54">
        <f>COUNTIF(D528:$D$2382,365)</f>
        <v>1489</v>
      </c>
      <c r="G527" s="54">
        <f>COUNTIF(D528:$D$2382,366)</f>
        <v>366</v>
      </c>
      <c r="H527" s="50"/>
    </row>
    <row r="528" spans="1:8" x14ac:dyDescent="0.25">
      <c r="A528" s="54">
        <f>COUNTIF($C$3:C528,"Да")</f>
        <v>5</v>
      </c>
      <c r="B528" s="53">
        <f t="shared" si="16"/>
        <v>45926</v>
      </c>
      <c r="C528" s="53" t="str">
        <f>IF(ISERROR(VLOOKUP(B528,Оп26_BYN→USD!$C$3:$C$28,1,0)),"Нет","Да")</f>
        <v>Нет</v>
      </c>
      <c r="D528" s="54">
        <f t="shared" si="17"/>
        <v>365</v>
      </c>
      <c r="E528" s="55">
        <f>('Все выпуски'!$F$4*'Все выпуски'!$F$8)*((VLOOKUP(IF(C528="Нет",VLOOKUP(A528,Оп26_BYN→USD!$A$2:$C$28,3,0),VLOOKUP((A528-1),Оп26_BYN→USD!$A$2:$C$28,3,0)),$B$2:$G$2382,5,0)-VLOOKUP(B528,$B$2:$G$2382,5,0))/365+(VLOOKUP(IF(C528="Нет",VLOOKUP(A528,Оп26_BYN→USD!$A$2:$C$28,3,0),VLOOKUP((A528-1),Оп26_BYN→USD!$A$2:$C$28,3,0)),$B$2:$G$2382,6,0)-VLOOKUP(B528,$B$2:$G$2382,6,0))/366)</f>
        <v>2.3089220841090632</v>
      </c>
      <c r="F528" s="54">
        <f>COUNTIF(D529:$D$2382,365)</f>
        <v>1488</v>
      </c>
      <c r="G528" s="54">
        <f>COUNTIF(D529:$D$2382,366)</f>
        <v>366</v>
      </c>
      <c r="H528" s="50"/>
    </row>
    <row r="529" spans="1:8" x14ac:dyDescent="0.25">
      <c r="A529" s="54">
        <f>COUNTIF($C$3:C529,"Да")</f>
        <v>5</v>
      </c>
      <c r="B529" s="53">
        <f t="shared" si="16"/>
        <v>45927</v>
      </c>
      <c r="C529" s="53" t="str">
        <f>IF(ISERROR(VLOOKUP(B529,Оп26_BYN→USD!$C$3:$C$28,1,0)),"Нет","Да")</f>
        <v>Нет</v>
      </c>
      <c r="D529" s="54">
        <f t="shared" si="17"/>
        <v>365</v>
      </c>
      <c r="E529" s="55">
        <f>('Все выпуски'!$F$4*'Все выпуски'!$F$8)*((VLOOKUP(IF(C529="Нет",VLOOKUP(A529,Оп26_BYN→USD!$A$2:$C$28,3,0),VLOOKUP((A529-1),Оп26_BYN→USD!$A$2:$C$28,3,0)),$B$2:$G$2382,5,0)-VLOOKUP(B529,$B$2:$G$2382,5,0))/365+(VLOOKUP(IF(C529="Нет",VLOOKUP(A529,Оп26_BYN→USD!$A$2:$C$28,3,0),VLOOKUP((A529-1),Оп26_BYN→USD!$A$2:$C$28,3,0)),$B$2:$G$2382,6,0)-VLOOKUP(B529,$B$2:$G$2382,6,0))/366)</f>
        <v>2.3381489459332281</v>
      </c>
      <c r="F529" s="54">
        <f>COUNTIF(D530:$D$2382,365)</f>
        <v>1487</v>
      </c>
      <c r="G529" s="54">
        <f>COUNTIF(D530:$D$2382,366)</f>
        <v>366</v>
      </c>
      <c r="H529" s="50"/>
    </row>
    <row r="530" spans="1:8" x14ac:dyDescent="0.25">
      <c r="A530" s="54">
        <f>COUNTIF($C$3:C530,"Да")</f>
        <v>5</v>
      </c>
      <c r="B530" s="53">
        <f t="shared" si="16"/>
        <v>45928</v>
      </c>
      <c r="C530" s="53" t="str">
        <f>IF(ISERROR(VLOOKUP(B530,Оп26_BYN→USD!$C$3:$C$28,1,0)),"Нет","Да")</f>
        <v>Нет</v>
      </c>
      <c r="D530" s="54">
        <f t="shared" si="17"/>
        <v>365</v>
      </c>
      <c r="E530" s="55">
        <f>('Все выпуски'!$F$4*'Все выпуски'!$F$8)*((VLOOKUP(IF(C530="Нет",VLOOKUP(A530,Оп26_BYN→USD!$A$2:$C$28,3,0),VLOOKUP((A530-1),Оп26_BYN→USD!$A$2:$C$28,3,0)),$B$2:$G$2382,5,0)-VLOOKUP(B530,$B$2:$G$2382,5,0))/365+(VLOOKUP(IF(C530="Нет",VLOOKUP(A530,Оп26_BYN→USD!$A$2:$C$28,3,0),VLOOKUP((A530-1),Оп26_BYN→USD!$A$2:$C$28,3,0)),$B$2:$G$2382,6,0)-VLOOKUP(B530,$B$2:$G$2382,6,0))/366)</f>
        <v>2.3673758077573939</v>
      </c>
      <c r="F530" s="54">
        <f>COUNTIF(D531:$D$2382,365)</f>
        <v>1486</v>
      </c>
      <c r="G530" s="54">
        <f>COUNTIF(D531:$D$2382,366)</f>
        <v>366</v>
      </c>
      <c r="H530" s="50"/>
    </row>
    <row r="531" spans="1:8" x14ac:dyDescent="0.25">
      <c r="A531" s="54">
        <f>COUNTIF($C$3:C531,"Да")</f>
        <v>5</v>
      </c>
      <c r="B531" s="53">
        <f t="shared" si="16"/>
        <v>45929</v>
      </c>
      <c r="C531" s="53" t="str">
        <f>IF(ISERROR(VLOOKUP(B531,Оп26_BYN→USD!$C$3:$C$28,1,0)),"Нет","Да")</f>
        <v>Нет</v>
      </c>
      <c r="D531" s="54">
        <f t="shared" si="17"/>
        <v>365</v>
      </c>
      <c r="E531" s="55">
        <f>('Все выпуски'!$F$4*'Все выпуски'!$F$8)*((VLOOKUP(IF(C531="Нет",VLOOKUP(A531,Оп26_BYN→USD!$A$2:$C$28,3,0),VLOOKUP((A531-1),Оп26_BYN→USD!$A$2:$C$28,3,0)),$B$2:$G$2382,5,0)-VLOOKUP(B531,$B$2:$G$2382,5,0))/365+(VLOOKUP(IF(C531="Нет",VLOOKUP(A531,Оп26_BYN→USD!$A$2:$C$28,3,0),VLOOKUP((A531-1),Оп26_BYN→USD!$A$2:$C$28,3,0)),$B$2:$G$2382,6,0)-VLOOKUP(B531,$B$2:$G$2382,6,0))/366)</f>
        <v>2.3966026695815592</v>
      </c>
      <c r="F531" s="54">
        <f>COUNTIF(D532:$D$2382,365)</f>
        <v>1485</v>
      </c>
      <c r="G531" s="54">
        <f>COUNTIF(D532:$D$2382,366)</f>
        <v>366</v>
      </c>
      <c r="H531" s="50"/>
    </row>
    <row r="532" spans="1:8" x14ac:dyDescent="0.25">
      <c r="A532" s="54">
        <f>COUNTIF($C$3:C532,"Да")</f>
        <v>5</v>
      </c>
      <c r="B532" s="53">
        <f t="shared" si="16"/>
        <v>45930</v>
      </c>
      <c r="C532" s="53" t="str">
        <f>IF(ISERROR(VLOOKUP(B532,Оп26_BYN→USD!$C$3:$C$28,1,0)),"Нет","Да")</f>
        <v>Нет</v>
      </c>
      <c r="D532" s="54">
        <f t="shared" si="17"/>
        <v>365</v>
      </c>
      <c r="E532" s="55">
        <f>('Все выпуски'!$F$4*'Все выпуски'!$F$8)*((VLOOKUP(IF(C532="Нет",VLOOKUP(A532,Оп26_BYN→USD!$A$2:$C$28,3,0),VLOOKUP((A532-1),Оп26_BYN→USD!$A$2:$C$28,3,0)),$B$2:$G$2382,5,0)-VLOOKUP(B532,$B$2:$G$2382,5,0))/365+(VLOOKUP(IF(C532="Нет",VLOOKUP(A532,Оп26_BYN→USD!$A$2:$C$28,3,0),VLOOKUP((A532-1),Оп26_BYN→USD!$A$2:$C$28,3,0)),$B$2:$G$2382,6,0)-VLOOKUP(B532,$B$2:$G$2382,6,0))/366)</f>
        <v>2.4258295314057245</v>
      </c>
      <c r="F532" s="54">
        <f>COUNTIF(D533:$D$2382,365)</f>
        <v>1484</v>
      </c>
      <c r="G532" s="54">
        <f>COUNTIF(D533:$D$2382,366)</f>
        <v>366</v>
      </c>
      <c r="H532" s="50"/>
    </row>
    <row r="533" spans="1:8" x14ac:dyDescent="0.25">
      <c r="A533" s="54">
        <f>COUNTIF($C$3:C533,"Да")</f>
        <v>5</v>
      </c>
      <c r="B533" s="53">
        <f t="shared" si="16"/>
        <v>45931</v>
      </c>
      <c r="C533" s="53" t="str">
        <f>IF(ISERROR(VLOOKUP(B533,Оп26_BYN→USD!$C$3:$C$28,1,0)),"Нет","Да")</f>
        <v>Нет</v>
      </c>
      <c r="D533" s="54">
        <f t="shared" si="17"/>
        <v>365</v>
      </c>
      <c r="E533" s="55">
        <f>('Все выпуски'!$F$4*'Все выпуски'!$F$8)*((VLOOKUP(IF(C533="Нет",VLOOKUP(A533,Оп26_BYN→USD!$A$2:$C$28,3,0),VLOOKUP((A533-1),Оп26_BYN→USD!$A$2:$C$28,3,0)),$B$2:$G$2382,5,0)-VLOOKUP(B533,$B$2:$G$2382,5,0))/365+(VLOOKUP(IF(C533="Нет",VLOOKUP(A533,Оп26_BYN→USD!$A$2:$C$28,3,0),VLOOKUP((A533-1),Оп26_BYN→USD!$A$2:$C$28,3,0)),$B$2:$G$2382,6,0)-VLOOKUP(B533,$B$2:$G$2382,6,0))/366)</f>
        <v>2.4550563932298899</v>
      </c>
      <c r="F533" s="54">
        <f>COUNTIF(D534:$D$2382,365)</f>
        <v>1483</v>
      </c>
      <c r="G533" s="54">
        <f>COUNTIF(D534:$D$2382,366)</f>
        <v>366</v>
      </c>
      <c r="H533" s="50"/>
    </row>
    <row r="534" spans="1:8" x14ac:dyDescent="0.25">
      <c r="A534" s="54">
        <f>COUNTIF($C$3:C534,"Да")</f>
        <v>5</v>
      </c>
      <c r="B534" s="53">
        <f t="shared" si="16"/>
        <v>45932</v>
      </c>
      <c r="C534" s="53" t="str">
        <f>IF(ISERROR(VLOOKUP(B534,Оп26_BYN→USD!$C$3:$C$28,1,0)),"Нет","Да")</f>
        <v>Нет</v>
      </c>
      <c r="D534" s="54">
        <f t="shared" si="17"/>
        <v>365</v>
      </c>
      <c r="E534" s="55">
        <f>('Все выпуски'!$F$4*'Все выпуски'!$F$8)*((VLOOKUP(IF(C534="Нет",VLOOKUP(A534,Оп26_BYN→USD!$A$2:$C$28,3,0),VLOOKUP((A534-1),Оп26_BYN→USD!$A$2:$C$28,3,0)),$B$2:$G$2382,5,0)-VLOOKUP(B534,$B$2:$G$2382,5,0))/365+(VLOOKUP(IF(C534="Нет",VLOOKUP(A534,Оп26_BYN→USD!$A$2:$C$28,3,0),VLOOKUP((A534-1),Оп26_BYN→USD!$A$2:$C$28,3,0)),$B$2:$G$2382,6,0)-VLOOKUP(B534,$B$2:$G$2382,6,0))/366)</f>
        <v>2.4842832550540548</v>
      </c>
      <c r="F534" s="54">
        <f>COUNTIF(D535:$D$2382,365)</f>
        <v>1482</v>
      </c>
      <c r="G534" s="54">
        <f>COUNTIF(D535:$D$2382,366)</f>
        <v>366</v>
      </c>
      <c r="H534" s="50"/>
    </row>
    <row r="535" spans="1:8" x14ac:dyDescent="0.25">
      <c r="A535" s="54">
        <f>COUNTIF($C$3:C535,"Да")</f>
        <v>5</v>
      </c>
      <c r="B535" s="53">
        <f t="shared" si="16"/>
        <v>45933</v>
      </c>
      <c r="C535" s="53" t="str">
        <f>IF(ISERROR(VLOOKUP(B535,Оп26_BYN→USD!$C$3:$C$28,1,0)),"Нет","Да")</f>
        <v>Нет</v>
      </c>
      <c r="D535" s="54">
        <f t="shared" si="17"/>
        <v>365</v>
      </c>
      <c r="E535" s="55">
        <f>('Все выпуски'!$F$4*'Все выпуски'!$F$8)*((VLOOKUP(IF(C535="Нет",VLOOKUP(A535,Оп26_BYN→USD!$A$2:$C$28,3,0),VLOOKUP((A535-1),Оп26_BYN→USD!$A$2:$C$28,3,0)),$B$2:$G$2382,5,0)-VLOOKUP(B535,$B$2:$G$2382,5,0))/365+(VLOOKUP(IF(C535="Нет",VLOOKUP(A535,Оп26_BYN→USD!$A$2:$C$28,3,0),VLOOKUP((A535-1),Оп26_BYN→USD!$A$2:$C$28,3,0)),$B$2:$G$2382,6,0)-VLOOKUP(B535,$B$2:$G$2382,6,0))/366)</f>
        <v>2.5135101168782206</v>
      </c>
      <c r="F535" s="54">
        <f>COUNTIF(D536:$D$2382,365)</f>
        <v>1481</v>
      </c>
      <c r="G535" s="54">
        <f>COUNTIF(D536:$D$2382,366)</f>
        <v>366</v>
      </c>
      <c r="H535" s="50"/>
    </row>
    <row r="536" spans="1:8" x14ac:dyDescent="0.25">
      <c r="A536" s="54">
        <f>COUNTIF($C$3:C536,"Да")</f>
        <v>5</v>
      </c>
      <c r="B536" s="53">
        <f t="shared" si="16"/>
        <v>45934</v>
      </c>
      <c r="C536" s="53" t="str">
        <f>IF(ISERROR(VLOOKUP(B536,Оп26_BYN→USD!$C$3:$C$28,1,0)),"Нет","Да")</f>
        <v>Нет</v>
      </c>
      <c r="D536" s="54">
        <f t="shared" si="17"/>
        <v>365</v>
      </c>
      <c r="E536" s="55">
        <f>('Все выпуски'!$F$4*'Все выпуски'!$F$8)*((VLOOKUP(IF(C536="Нет",VLOOKUP(A536,Оп26_BYN→USD!$A$2:$C$28,3,0),VLOOKUP((A536-1),Оп26_BYN→USD!$A$2:$C$28,3,0)),$B$2:$G$2382,5,0)-VLOOKUP(B536,$B$2:$G$2382,5,0))/365+(VLOOKUP(IF(C536="Нет",VLOOKUP(A536,Оп26_BYN→USD!$A$2:$C$28,3,0),VLOOKUP((A536-1),Оп26_BYN→USD!$A$2:$C$28,3,0)),$B$2:$G$2382,6,0)-VLOOKUP(B536,$B$2:$G$2382,6,0))/366)</f>
        <v>2.5427369787023859</v>
      </c>
      <c r="F536" s="54">
        <f>COUNTIF(D537:$D$2382,365)</f>
        <v>1480</v>
      </c>
      <c r="G536" s="54">
        <f>COUNTIF(D537:$D$2382,366)</f>
        <v>366</v>
      </c>
      <c r="H536" s="50"/>
    </row>
    <row r="537" spans="1:8" x14ac:dyDescent="0.25">
      <c r="A537" s="54">
        <f>COUNTIF($C$3:C537,"Да")</f>
        <v>5</v>
      </c>
      <c r="B537" s="53">
        <f t="shared" si="16"/>
        <v>45935</v>
      </c>
      <c r="C537" s="53" t="str">
        <f>IF(ISERROR(VLOOKUP(B537,Оп26_BYN→USD!$C$3:$C$28,1,0)),"Нет","Да")</f>
        <v>Нет</v>
      </c>
      <c r="D537" s="54">
        <f t="shared" si="17"/>
        <v>365</v>
      </c>
      <c r="E537" s="55">
        <f>('Все выпуски'!$F$4*'Все выпуски'!$F$8)*((VLOOKUP(IF(C537="Нет",VLOOKUP(A537,Оп26_BYN→USD!$A$2:$C$28,3,0),VLOOKUP((A537-1),Оп26_BYN→USD!$A$2:$C$28,3,0)),$B$2:$G$2382,5,0)-VLOOKUP(B537,$B$2:$G$2382,5,0))/365+(VLOOKUP(IF(C537="Нет",VLOOKUP(A537,Оп26_BYN→USD!$A$2:$C$28,3,0),VLOOKUP((A537-1),Оп26_BYN→USD!$A$2:$C$28,3,0)),$B$2:$G$2382,6,0)-VLOOKUP(B537,$B$2:$G$2382,6,0))/366)</f>
        <v>2.5719638405265512</v>
      </c>
      <c r="F537" s="54">
        <f>COUNTIF(D538:$D$2382,365)</f>
        <v>1479</v>
      </c>
      <c r="G537" s="54">
        <f>COUNTIF(D538:$D$2382,366)</f>
        <v>366</v>
      </c>
      <c r="H537" s="50"/>
    </row>
    <row r="538" spans="1:8" x14ac:dyDescent="0.25">
      <c r="A538" s="54">
        <f>COUNTIF($C$3:C538,"Да")</f>
        <v>5</v>
      </c>
      <c r="B538" s="53">
        <f t="shared" si="16"/>
        <v>45936</v>
      </c>
      <c r="C538" s="53" t="str">
        <f>IF(ISERROR(VLOOKUP(B538,Оп26_BYN→USD!$C$3:$C$28,1,0)),"Нет","Да")</f>
        <v>Нет</v>
      </c>
      <c r="D538" s="54">
        <f t="shared" si="17"/>
        <v>365</v>
      </c>
      <c r="E538" s="55">
        <f>('Все выпуски'!$F$4*'Все выпуски'!$F$8)*((VLOOKUP(IF(C538="Нет",VLOOKUP(A538,Оп26_BYN→USD!$A$2:$C$28,3,0),VLOOKUP((A538-1),Оп26_BYN→USD!$A$2:$C$28,3,0)),$B$2:$G$2382,5,0)-VLOOKUP(B538,$B$2:$G$2382,5,0))/365+(VLOOKUP(IF(C538="Нет",VLOOKUP(A538,Оп26_BYN→USD!$A$2:$C$28,3,0),VLOOKUP((A538-1),Оп26_BYN→USD!$A$2:$C$28,3,0)),$B$2:$G$2382,6,0)-VLOOKUP(B538,$B$2:$G$2382,6,0))/366)</f>
        <v>2.6011907023507166</v>
      </c>
      <c r="F538" s="54">
        <f>COUNTIF(D539:$D$2382,365)</f>
        <v>1478</v>
      </c>
      <c r="G538" s="54">
        <f>COUNTIF(D539:$D$2382,366)</f>
        <v>366</v>
      </c>
      <c r="H538" s="50"/>
    </row>
    <row r="539" spans="1:8" x14ac:dyDescent="0.25">
      <c r="A539" s="54">
        <f>COUNTIF($C$3:C539,"Да")</f>
        <v>5</v>
      </c>
      <c r="B539" s="53">
        <f t="shared" si="16"/>
        <v>45937</v>
      </c>
      <c r="C539" s="53" t="str">
        <f>IF(ISERROR(VLOOKUP(B539,Оп26_BYN→USD!$C$3:$C$28,1,0)),"Нет","Да")</f>
        <v>Нет</v>
      </c>
      <c r="D539" s="54">
        <f t="shared" si="17"/>
        <v>365</v>
      </c>
      <c r="E539" s="55">
        <f>('Все выпуски'!$F$4*'Все выпуски'!$F$8)*((VLOOKUP(IF(C539="Нет",VLOOKUP(A539,Оп26_BYN→USD!$A$2:$C$28,3,0),VLOOKUP((A539-1),Оп26_BYN→USD!$A$2:$C$28,3,0)),$B$2:$G$2382,5,0)-VLOOKUP(B539,$B$2:$G$2382,5,0))/365+(VLOOKUP(IF(C539="Нет",VLOOKUP(A539,Оп26_BYN→USD!$A$2:$C$28,3,0),VLOOKUP((A539-1),Оп26_BYN→USD!$A$2:$C$28,3,0)),$B$2:$G$2382,6,0)-VLOOKUP(B539,$B$2:$G$2382,6,0))/366)</f>
        <v>2.6304175641748819</v>
      </c>
      <c r="F539" s="54">
        <f>COUNTIF(D540:$D$2382,365)</f>
        <v>1477</v>
      </c>
      <c r="G539" s="54">
        <f>COUNTIF(D540:$D$2382,366)</f>
        <v>366</v>
      </c>
      <c r="H539" s="50"/>
    </row>
    <row r="540" spans="1:8" x14ac:dyDescent="0.25">
      <c r="A540" s="54">
        <f>COUNTIF($C$3:C540,"Да")</f>
        <v>5</v>
      </c>
      <c r="B540" s="53">
        <f t="shared" si="16"/>
        <v>45938</v>
      </c>
      <c r="C540" s="53" t="str">
        <f>IF(ISERROR(VLOOKUP(B540,Оп26_BYN→USD!$C$3:$C$28,1,0)),"Нет","Да")</f>
        <v>Нет</v>
      </c>
      <c r="D540" s="54">
        <f t="shared" si="17"/>
        <v>365</v>
      </c>
      <c r="E540" s="55">
        <f>('Все выпуски'!$F$4*'Все выпуски'!$F$8)*((VLOOKUP(IF(C540="Нет",VLOOKUP(A540,Оп26_BYN→USD!$A$2:$C$28,3,0),VLOOKUP((A540-1),Оп26_BYN→USD!$A$2:$C$28,3,0)),$B$2:$G$2382,5,0)-VLOOKUP(B540,$B$2:$G$2382,5,0))/365+(VLOOKUP(IF(C540="Нет",VLOOKUP(A540,Оп26_BYN→USD!$A$2:$C$28,3,0),VLOOKUP((A540-1),Оп26_BYN→USD!$A$2:$C$28,3,0)),$B$2:$G$2382,6,0)-VLOOKUP(B540,$B$2:$G$2382,6,0))/366)</f>
        <v>2.6596444259990473</v>
      </c>
      <c r="F540" s="54">
        <f>COUNTIF(D541:$D$2382,365)</f>
        <v>1476</v>
      </c>
      <c r="G540" s="54">
        <f>COUNTIF(D541:$D$2382,366)</f>
        <v>366</v>
      </c>
      <c r="H540" s="50"/>
    </row>
    <row r="541" spans="1:8" x14ac:dyDescent="0.25">
      <c r="A541" s="54">
        <f>COUNTIF($C$3:C541,"Да")</f>
        <v>6</v>
      </c>
      <c r="B541" s="53">
        <f t="shared" si="16"/>
        <v>45939</v>
      </c>
      <c r="C541" s="53" t="str">
        <f>IF(ISERROR(VLOOKUP(B541,Оп26_BYN→USD!$C$3:$C$28,1,0)),"Нет","Да")</f>
        <v>Да</v>
      </c>
      <c r="D541" s="54">
        <f t="shared" si="17"/>
        <v>365</v>
      </c>
      <c r="E541" s="55">
        <f>('Все выпуски'!$F$4*'Все выпуски'!$F$8)*((VLOOKUP(IF(C541="Нет",VLOOKUP(A541,Оп26_BYN→USD!$A$2:$C$28,3,0),VLOOKUP((A541-1),Оп26_BYN→USD!$A$2:$C$28,3,0)),$B$2:$G$2382,5,0)-VLOOKUP(B541,$B$2:$G$2382,5,0))/365+(VLOOKUP(IF(C541="Нет",VLOOKUP(A541,Оп26_BYN→USD!$A$2:$C$28,3,0),VLOOKUP((A541-1),Оп26_BYN→USD!$A$2:$C$28,3,0)),$B$2:$G$2382,6,0)-VLOOKUP(B541,$B$2:$G$2382,6,0))/366)</f>
        <v>2.6888712878232126</v>
      </c>
      <c r="F541" s="54">
        <f>COUNTIF(D542:$D$2382,365)</f>
        <v>1475</v>
      </c>
      <c r="G541" s="54">
        <f>COUNTIF(D542:$D$2382,366)</f>
        <v>366</v>
      </c>
      <c r="H541" s="50"/>
    </row>
    <row r="542" spans="1:8" x14ac:dyDescent="0.25">
      <c r="A542" s="54">
        <f>COUNTIF($C$3:C542,"Да")</f>
        <v>6</v>
      </c>
      <c r="B542" s="53">
        <f t="shared" si="16"/>
        <v>45940</v>
      </c>
      <c r="C542" s="53" t="str">
        <f>IF(ISERROR(VLOOKUP(B542,Оп26_BYN→USD!$C$3:$C$28,1,0)),"Нет","Да")</f>
        <v>Нет</v>
      </c>
      <c r="D542" s="54">
        <f t="shared" si="17"/>
        <v>365</v>
      </c>
      <c r="E542" s="55">
        <f>('Все выпуски'!$F$4*'Все выпуски'!$F$8)*((VLOOKUP(IF(C542="Нет",VLOOKUP(A542,Оп26_BYN→USD!$A$2:$C$28,3,0),VLOOKUP((A542-1),Оп26_BYN→USD!$A$2:$C$28,3,0)),$B$2:$G$2382,5,0)-VLOOKUP(B542,$B$2:$G$2382,5,0))/365+(VLOOKUP(IF(C542="Нет",VLOOKUP(A542,Оп26_BYN→USD!$A$2:$C$28,3,0),VLOOKUP((A542-1),Оп26_BYN→USD!$A$2:$C$28,3,0)),$B$2:$G$2382,6,0)-VLOOKUP(B542,$B$2:$G$2382,6,0))/366)</f>
        <v>2.9226861824165354E-2</v>
      </c>
      <c r="F542" s="54">
        <f>COUNTIF(D543:$D$2382,365)</f>
        <v>1474</v>
      </c>
      <c r="G542" s="54">
        <f>COUNTIF(D543:$D$2382,366)</f>
        <v>366</v>
      </c>
      <c r="H542" s="50"/>
    </row>
    <row r="543" spans="1:8" x14ac:dyDescent="0.25">
      <c r="A543" s="54">
        <f>COUNTIF($C$3:C543,"Да")</f>
        <v>6</v>
      </c>
      <c r="B543" s="53">
        <f t="shared" si="16"/>
        <v>45941</v>
      </c>
      <c r="C543" s="53" t="str">
        <f>IF(ISERROR(VLOOKUP(B543,Оп26_BYN→USD!$C$3:$C$28,1,0)),"Нет","Да")</f>
        <v>Нет</v>
      </c>
      <c r="D543" s="54">
        <f t="shared" si="17"/>
        <v>365</v>
      </c>
      <c r="E543" s="55">
        <f>('Все выпуски'!$F$4*'Все выпуски'!$F$8)*((VLOOKUP(IF(C543="Нет",VLOOKUP(A543,Оп26_BYN→USD!$A$2:$C$28,3,0),VLOOKUP((A543-1),Оп26_BYN→USD!$A$2:$C$28,3,0)),$B$2:$G$2382,5,0)-VLOOKUP(B543,$B$2:$G$2382,5,0))/365+(VLOOKUP(IF(C543="Нет",VLOOKUP(A543,Оп26_BYN→USD!$A$2:$C$28,3,0),VLOOKUP((A543-1),Оп26_BYN→USD!$A$2:$C$28,3,0)),$B$2:$G$2382,6,0)-VLOOKUP(B543,$B$2:$G$2382,6,0))/366)</f>
        <v>5.8453723648330708E-2</v>
      </c>
      <c r="F543" s="54">
        <f>COUNTIF(D544:$D$2382,365)</f>
        <v>1473</v>
      </c>
      <c r="G543" s="54">
        <f>COUNTIF(D544:$D$2382,366)</f>
        <v>366</v>
      </c>
      <c r="H543" s="50"/>
    </row>
    <row r="544" spans="1:8" x14ac:dyDescent="0.25">
      <c r="A544" s="54">
        <f>COUNTIF($C$3:C544,"Да")</f>
        <v>6</v>
      </c>
      <c r="B544" s="53">
        <f t="shared" si="16"/>
        <v>45942</v>
      </c>
      <c r="C544" s="53" t="str">
        <f>IF(ISERROR(VLOOKUP(B544,Оп26_BYN→USD!$C$3:$C$28,1,0)),"Нет","Да")</f>
        <v>Нет</v>
      </c>
      <c r="D544" s="54">
        <f t="shared" si="17"/>
        <v>365</v>
      </c>
      <c r="E544" s="55">
        <f>('Все выпуски'!$F$4*'Все выпуски'!$F$8)*((VLOOKUP(IF(C544="Нет",VLOOKUP(A544,Оп26_BYN→USD!$A$2:$C$28,3,0),VLOOKUP((A544-1),Оп26_BYN→USD!$A$2:$C$28,3,0)),$B$2:$G$2382,5,0)-VLOOKUP(B544,$B$2:$G$2382,5,0))/365+(VLOOKUP(IF(C544="Нет",VLOOKUP(A544,Оп26_BYN→USD!$A$2:$C$28,3,0),VLOOKUP((A544-1),Оп26_BYN→USD!$A$2:$C$28,3,0)),$B$2:$G$2382,6,0)-VLOOKUP(B544,$B$2:$G$2382,6,0))/366)</f>
        <v>8.7680585472496061E-2</v>
      </c>
      <c r="F544" s="54">
        <f>COUNTIF(D545:$D$2382,365)</f>
        <v>1472</v>
      </c>
      <c r="G544" s="54">
        <f>COUNTIF(D545:$D$2382,366)</f>
        <v>366</v>
      </c>
      <c r="H544" s="50"/>
    </row>
    <row r="545" spans="1:8" x14ac:dyDescent="0.25">
      <c r="A545" s="54">
        <f>COUNTIF($C$3:C545,"Да")</f>
        <v>6</v>
      </c>
      <c r="B545" s="53">
        <f t="shared" si="16"/>
        <v>45943</v>
      </c>
      <c r="C545" s="53" t="str">
        <f>IF(ISERROR(VLOOKUP(B545,Оп26_BYN→USD!$C$3:$C$28,1,0)),"Нет","Да")</f>
        <v>Нет</v>
      </c>
      <c r="D545" s="54">
        <f t="shared" si="17"/>
        <v>365</v>
      </c>
      <c r="E545" s="55">
        <f>('Все выпуски'!$F$4*'Все выпуски'!$F$8)*((VLOOKUP(IF(C545="Нет",VLOOKUP(A545,Оп26_BYN→USD!$A$2:$C$28,3,0),VLOOKUP((A545-1),Оп26_BYN→USD!$A$2:$C$28,3,0)),$B$2:$G$2382,5,0)-VLOOKUP(B545,$B$2:$G$2382,5,0))/365+(VLOOKUP(IF(C545="Нет",VLOOKUP(A545,Оп26_BYN→USD!$A$2:$C$28,3,0),VLOOKUP((A545-1),Оп26_BYN→USD!$A$2:$C$28,3,0)),$B$2:$G$2382,6,0)-VLOOKUP(B545,$B$2:$G$2382,6,0))/366)</f>
        <v>0.11690744729666142</v>
      </c>
      <c r="F545" s="54">
        <f>COUNTIF(D546:$D$2382,365)</f>
        <v>1471</v>
      </c>
      <c r="G545" s="54">
        <f>COUNTIF(D546:$D$2382,366)</f>
        <v>366</v>
      </c>
      <c r="H545" s="50"/>
    </row>
    <row r="546" spans="1:8" x14ac:dyDescent="0.25">
      <c r="A546" s="54">
        <f>COUNTIF($C$3:C546,"Да")</f>
        <v>6</v>
      </c>
      <c r="B546" s="53">
        <f t="shared" si="16"/>
        <v>45944</v>
      </c>
      <c r="C546" s="53" t="str">
        <f>IF(ISERROR(VLOOKUP(B546,Оп26_BYN→USD!$C$3:$C$28,1,0)),"Нет","Да")</f>
        <v>Нет</v>
      </c>
      <c r="D546" s="54">
        <f t="shared" si="17"/>
        <v>365</v>
      </c>
      <c r="E546" s="55">
        <f>('Все выпуски'!$F$4*'Все выпуски'!$F$8)*((VLOOKUP(IF(C546="Нет",VLOOKUP(A546,Оп26_BYN→USD!$A$2:$C$28,3,0),VLOOKUP((A546-1),Оп26_BYN→USD!$A$2:$C$28,3,0)),$B$2:$G$2382,5,0)-VLOOKUP(B546,$B$2:$G$2382,5,0))/365+(VLOOKUP(IF(C546="Нет",VLOOKUP(A546,Оп26_BYN→USD!$A$2:$C$28,3,0),VLOOKUP((A546-1),Оп26_BYN→USD!$A$2:$C$28,3,0)),$B$2:$G$2382,6,0)-VLOOKUP(B546,$B$2:$G$2382,6,0))/366)</f>
        <v>0.14613430912082676</v>
      </c>
      <c r="F546" s="54">
        <f>COUNTIF(D547:$D$2382,365)</f>
        <v>1470</v>
      </c>
      <c r="G546" s="54">
        <f>COUNTIF(D547:$D$2382,366)</f>
        <v>366</v>
      </c>
      <c r="H546" s="50"/>
    </row>
    <row r="547" spans="1:8" x14ac:dyDescent="0.25">
      <c r="A547" s="54">
        <f>COUNTIF($C$3:C547,"Да")</f>
        <v>6</v>
      </c>
      <c r="B547" s="53">
        <f t="shared" si="16"/>
        <v>45945</v>
      </c>
      <c r="C547" s="53" t="str">
        <f>IF(ISERROR(VLOOKUP(B547,Оп26_BYN→USD!$C$3:$C$28,1,0)),"Нет","Да")</f>
        <v>Нет</v>
      </c>
      <c r="D547" s="54">
        <f t="shared" si="17"/>
        <v>365</v>
      </c>
      <c r="E547" s="55">
        <f>('Все выпуски'!$F$4*'Все выпуски'!$F$8)*((VLOOKUP(IF(C547="Нет",VLOOKUP(A547,Оп26_BYN→USD!$A$2:$C$28,3,0),VLOOKUP((A547-1),Оп26_BYN→USD!$A$2:$C$28,3,0)),$B$2:$G$2382,5,0)-VLOOKUP(B547,$B$2:$G$2382,5,0))/365+(VLOOKUP(IF(C547="Нет",VLOOKUP(A547,Оп26_BYN→USD!$A$2:$C$28,3,0),VLOOKUP((A547-1),Оп26_BYN→USD!$A$2:$C$28,3,0)),$B$2:$G$2382,6,0)-VLOOKUP(B547,$B$2:$G$2382,6,0))/366)</f>
        <v>0.17536117094499212</v>
      </c>
      <c r="F547" s="54">
        <f>COUNTIF(D548:$D$2382,365)</f>
        <v>1469</v>
      </c>
      <c r="G547" s="54">
        <f>COUNTIF(D548:$D$2382,366)</f>
        <v>366</v>
      </c>
      <c r="H547" s="50"/>
    </row>
    <row r="548" spans="1:8" x14ac:dyDescent="0.25">
      <c r="A548" s="54">
        <f>COUNTIF($C$3:C548,"Да")</f>
        <v>6</v>
      </c>
      <c r="B548" s="53">
        <f t="shared" si="16"/>
        <v>45946</v>
      </c>
      <c r="C548" s="53" t="str">
        <f>IF(ISERROR(VLOOKUP(B548,Оп26_BYN→USD!$C$3:$C$28,1,0)),"Нет","Да")</f>
        <v>Нет</v>
      </c>
      <c r="D548" s="54">
        <f t="shared" si="17"/>
        <v>365</v>
      </c>
      <c r="E548" s="55">
        <f>('Все выпуски'!$F$4*'Все выпуски'!$F$8)*((VLOOKUP(IF(C548="Нет",VLOOKUP(A548,Оп26_BYN→USD!$A$2:$C$28,3,0),VLOOKUP((A548-1),Оп26_BYN→USD!$A$2:$C$28,3,0)),$B$2:$G$2382,5,0)-VLOOKUP(B548,$B$2:$G$2382,5,0))/365+(VLOOKUP(IF(C548="Нет",VLOOKUP(A548,Оп26_BYN→USD!$A$2:$C$28,3,0),VLOOKUP((A548-1),Оп26_BYN→USD!$A$2:$C$28,3,0)),$B$2:$G$2382,6,0)-VLOOKUP(B548,$B$2:$G$2382,6,0))/366)</f>
        <v>0.20458803276915749</v>
      </c>
      <c r="F548" s="54">
        <f>COUNTIF(D549:$D$2382,365)</f>
        <v>1468</v>
      </c>
      <c r="G548" s="54">
        <f>COUNTIF(D549:$D$2382,366)</f>
        <v>366</v>
      </c>
      <c r="H548" s="50"/>
    </row>
    <row r="549" spans="1:8" x14ac:dyDescent="0.25">
      <c r="A549" s="54">
        <f>COUNTIF($C$3:C549,"Да")</f>
        <v>6</v>
      </c>
      <c r="B549" s="53">
        <f t="shared" si="16"/>
        <v>45947</v>
      </c>
      <c r="C549" s="53" t="str">
        <f>IF(ISERROR(VLOOKUP(B549,Оп26_BYN→USD!$C$3:$C$28,1,0)),"Нет","Да")</f>
        <v>Нет</v>
      </c>
      <c r="D549" s="54">
        <f t="shared" si="17"/>
        <v>365</v>
      </c>
      <c r="E549" s="55">
        <f>('Все выпуски'!$F$4*'Все выпуски'!$F$8)*((VLOOKUP(IF(C549="Нет",VLOOKUP(A549,Оп26_BYN→USD!$A$2:$C$28,3,0),VLOOKUP((A549-1),Оп26_BYN→USD!$A$2:$C$28,3,0)),$B$2:$G$2382,5,0)-VLOOKUP(B549,$B$2:$G$2382,5,0))/365+(VLOOKUP(IF(C549="Нет",VLOOKUP(A549,Оп26_BYN→USD!$A$2:$C$28,3,0),VLOOKUP((A549-1),Оп26_BYN→USD!$A$2:$C$28,3,0)),$B$2:$G$2382,6,0)-VLOOKUP(B549,$B$2:$G$2382,6,0))/366)</f>
        <v>0.23381489459332283</v>
      </c>
      <c r="F549" s="54">
        <f>COUNTIF(D550:$D$2382,365)</f>
        <v>1467</v>
      </c>
      <c r="G549" s="54">
        <f>COUNTIF(D550:$D$2382,366)</f>
        <v>366</v>
      </c>
      <c r="H549" s="50"/>
    </row>
    <row r="550" spans="1:8" x14ac:dyDescent="0.25">
      <c r="A550" s="54">
        <f>COUNTIF($C$3:C550,"Да")</f>
        <v>6</v>
      </c>
      <c r="B550" s="53">
        <f t="shared" si="16"/>
        <v>45948</v>
      </c>
      <c r="C550" s="53" t="str">
        <f>IF(ISERROR(VLOOKUP(B550,Оп26_BYN→USD!$C$3:$C$28,1,0)),"Нет","Да")</f>
        <v>Нет</v>
      </c>
      <c r="D550" s="54">
        <f t="shared" si="17"/>
        <v>365</v>
      </c>
      <c r="E550" s="55">
        <f>('Все выпуски'!$F$4*'Все выпуски'!$F$8)*((VLOOKUP(IF(C550="Нет",VLOOKUP(A550,Оп26_BYN→USD!$A$2:$C$28,3,0),VLOOKUP((A550-1),Оп26_BYN→USD!$A$2:$C$28,3,0)),$B$2:$G$2382,5,0)-VLOOKUP(B550,$B$2:$G$2382,5,0))/365+(VLOOKUP(IF(C550="Нет",VLOOKUP(A550,Оп26_BYN→USD!$A$2:$C$28,3,0),VLOOKUP((A550-1),Оп26_BYN→USD!$A$2:$C$28,3,0)),$B$2:$G$2382,6,0)-VLOOKUP(B550,$B$2:$G$2382,6,0))/366)</f>
        <v>0.26304175641748817</v>
      </c>
      <c r="F550" s="54">
        <f>COUNTIF(D551:$D$2382,365)</f>
        <v>1466</v>
      </c>
      <c r="G550" s="54">
        <f>COUNTIF(D551:$D$2382,366)</f>
        <v>366</v>
      </c>
      <c r="H550" s="50"/>
    </row>
    <row r="551" spans="1:8" x14ac:dyDescent="0.25">
      <c r="A551" s="54">
        <f>COUNTIF($C$3:C551,"Да")</f>
        <v>6</v>
      </c>
      <c r="B551" s="53">
        <f t="shared" si="16"/>
        <v>45949</v>
      </c>
      <c r="C551" s="53" t="str">
        <f>IF(ISERROR(VLOOKUP(B551,Оп26_BYN→USD!$C$3:$C$28,1,0)),"Нет","Да")</f>
        <v>Нет</v>
      </c>
      <c r="D551" s="54">
        <f t="shared" si="17"/>
        <v>365</v>
      </c>
      <c r="E551" s="55">
        <f>('Все выпуски'!$F$4*'Все выпуски'!$F$8)*((VLOOKUP(IF(C551="Нет",VLOOKUP(A551,Оп26_BYN→USD!$A$2:$C$28,3,0),VLOOKUP((A551-1),Оп26_BYN→USD!$A$2:$C$28,3,0)),$B$2:$G$2382,5,0)-VLOOKUP(B551,$B$2:$G$2382,5,0))/365+(VLOOKUP(IF(C551="Нет",VLOOKUP(A551,Оп26_BYN→USD!$A$2:$C$28,3,0),VLOOKUP((A551-1),Оп26_BYN→USD!$A$2:$C$28,3,0)),$B$2:$G$2382,6,0)-VLOOKUP(B551,$B$2:$G$2382,6,0))/366)</f>
        <v>0.29226861824165351</v>
      </c>
      <c r="F551" s="54">
        <f>COUNTIF(D552:$D$2382,365)</f>
        <v>1465</v>
      </c>
      <c r="G551" s="54">
        <f>COUNTIF(D552:$D$2382,366)</f>
        <v>366</v>
      </c>
      <c r="H551" s="50"/>
    </row>
    <row r="552" spans="1:8" x14ac:dyDescent="0.25">
      <c r="A552" s="54">
        <f>COUNTIF($C$3:C552,"Да")</f>
        <v>6</v>
      </c>
      <c r="B552" s="53">
        <f t="shared" si="16"/>
        <v>45950</v>
      </c>
      <c r="C552" s="53" t="str">
        <f>IF(ISERROR(VLOOKUP(B552,Оп26_BYN→USD!$C$3:$C$28,1,0)),"Нет","Да")</f>
        <v>Нет</v>
      </c>
      <c r="D552" s="54">
        <f t="shared" si="17"/>
        <v>365</v>
      </c>
      <c r="E552" s="55">
        <f>('Все выпуски'!$F$4*'Все выпуски'!$F$8)*((VLOOKUP(IF(C552="Нет",VLOOKUP(A552,Оп26_BYN→USD!$A$2:$C$28,3,0),VLOOKUP((A552-1),Оп26_BYN→USD!$A$2:$C$28,3,0)),$B$2:$G$2382,5,0)-VLOOKUP(B552,$B$2:$G$2382,5,0))/365+(VLOOKUP(IF(C552="Нет",VLOOKUP(A552,Оп26_BYN→USD!$A$2:$C$28,3,0),VLOOKUP((A552-1),Оп26_BYN→USD!$A$2:$C$28,3,0)),$B$2:$G$2382,6,0)-VLOOKUP(B552,$B$2:$G$2382,6,0))/366)</f>
        <v>0.32149548006581891</v>
      </c>
      <c r="F552" s="54">
        <f>COUNTIF(D553:$D$2382,365)</f>
        <v>1464</v>
      </c>
      <c r="G552" s="54">
        <f>COUNTIF(D553:$D$2382,366)</f>
        <v>366</v>
      </c>
      <c r="H552" s="50"/>
    </row>
    <row r="553" spans="1:8" x14ac:dyDescent="0.25">
      <c r="A553" s="54">
        <f>COUNTIF($C$3:C553,"Да")</f>
        <v>6</v>
      </c>
      <c r="B553" s="53">
        <f t="shared" si="16"/>
        <v>45951</v>
      </c>
      <c r="C553" s="53" t="str">
        <f>IF(ISERROR(VLOOKUP(B553,Оп26_BYN→USD!$C$3:$C$28,1,0)),"Нет","Да")</f>
        <v>Нет</v>
      </c>
      <c r="D553" s="54">
        <f t="shared" si="17"/>
        <v>365</v>
      </c>
      <c r="E553" s="55">
        <f>('Все выпуски'!$F$4*'Все выпуски'!$F$8)*((VLOOKUP(IF(C553="Нет",VLOOKUP(A553,Оп26_BYN→USD!$A$2:$C$28,3,0),VLOOKUP((A553-1),Оп26_BYN→USD!$A$2:$C$28,3,0)),$B$2:$G$2382,5,0)-VLOOKUP(B553,$B$2:$G$2382,5,0))/365+(VLOOKUP(IF(C553="Нет",VLOOKUP(A553,Оп26_BYN→USD!$A$2:$C$28,3,0),VLOOKUP((A553-1),Оп26_BYN→USD!$A$2:$C$28,3,0)),$B$2:$G$2382,6,0)-VLOOKUP(B553,$B$2:$G$2382,6,0))/366)</f>
        <v>0.35072234188998425</v>
      </c>
      <c r="F553" s="54">
        <f>COUNTIF(D554:$D$2382,365)</f>
        <v>1463</v>
      </c>
      <c r="G553" s="54">
        <f>COUNTIF(D554:$D$2382,366)</f>
        <v>366</v>
      </c>
      <c r="H553" s="50"/>
    </row>
    <row r="554" spans="1:8" x14ac:dyDescent="0.25">
      <c r="A554" s="54">
        <f>COUNTIF($C$3:C554,"Да")</f>
        <v>6</v>
      </c>
      <c r="B554" s="53">
        <f t="shared" si="16"/>
        <v>45952</v>
      </c>
      <c r="C554" s="53" t="str">
        <f>IF(ISERROR(VLOOKUP(B554,Оп26_BYN→USD!$C$3:$C$28,1,0)),"Нет","Да")</f>
        <v>Нет</v>
      </c>
      <c r="D554" s="54">
        <f t="shared" si="17"/>
        <v>365</v>
      </c>
      <c r="E554" s="55">
        <f>('Все выпуски'!$F$4*'Все выпуски'!$F$8)*((VLOOKUP(IF(C554="Нет",VLOOKUP(A554,Оп26_BYN→USD!$A$2:$C$28,3,0),VLOOKUP((A554-1),Оп26_BYN→USD!$A$2:$C$28,3,0)),$B$2:$G$2382,5,0)-VLOOKUP(B554,$B$2:$G$2382,5,0))/365+(VLOOKUP(IF(C554="Нет",VLOOKUP(A554,Оп26_BYN→USD!$A$2:$C$28,3,0),VLOOKUP((A554-1),Оп26_BYN→USD!$A$2:$C$28,3,0)),$B$2:$G$2382,6,0)-VLOOKUP(B554,$B$2:$G$2382,6,0))/366)</f>
        <v>0.37994920371414959</v>
      </c>
      <c r="F554" s="54">
        <f>COUNTIF(D555:$D$2382,365)</f>
        <v>1462</v>
      </c>
      <c r="G554" s="54">
        <f>COUNTIF(D555:$D$2382,366)</f>
        <v>366</v>
      </c>
      <c r="H554" s="50"/>
    </row>
    <row r="555" spans="1:8" x14ac:dyDescent="0.25">
      <c r="A555" s="54">
        <f>COUNTIF($C$3:C555,"Да")</f>
        <v>6</v>
      </c>
      <c r="B555" s="53">
        <f t="shared" si="16"/>
        <v>45953</v>
      </c>
      <c r="C555" s="53" t="str">
        <f>IF(ISERROR(VLOOKUP(B555,Оп26_BYN→USD!$C$3:$C$28,1,0)),"Нет","Да")</f>
        <v>Нет</v>
      </c>
      <c r="D555" s="54">
        <f t="shared" si="17"/>
        <v>365</v>
      </c>
      <c r="E555" s="55">
        <f>('Все выпуски'!$F$4*'Все выпуски'!$F$8)*((VLOOKUP(IF(C555="Нет",VLOOKUP(A555,Оп26_BYN→USD!$A$2:$C$28,3,0),VLOOKUP((A555-1),Оп26_BYN→USD!$A$2:$C$28,3,0)),$B$2:$G$2382,5,0)-VLOOKUP(B555,$B$2:$G$2382,5,0))/365+(VLOOKUP(IF(C555="Нет",VLOOKUP(A555,Оп26_BYN→USD!$A$2:$C$28,3,0),VLOOKUP((A555-1),Оп26_BYN→USD!$A$2:$C$28,3,0)),$B$2:$G$2382,6,0)-VLOOKUP(B555,$B$2:$G$2382,6,0))/366)</f>
        <v>0.40917606553831498</v>
      </c>
      <c r="F555" s="54">
        <f>COUNTIF(D556:$D$2382,365)</f>
        <v>1461</v>
      </c>
      <c r="G555" s="54">
        <f>COUNTIF(D556:$D$2382,366)</f>
        <v>366</v>
      </c>
      <c r="H555" s="50"/>
    </row>
    <row r="556" spans="1:8" x14ac:dyDescent="0.25">
      <c r="A556" s="54">
        <f>COUNTIF($C$3:C556,"Да")</f>
        <v>6</v>
      </c>
      <c r="B556" s="53">
        <f t="shared" si="16"/>
        <v>45954</v>
      </c>
      <c r="C556" s="53" t="str">
        <f>IF(ISERROR(VLOOKUP(B556,Оп26_BYN→USD!$C$3:$C$28,1,0)),"Нет","Да")</f>
        <v>Нет</v>
      </c>
      <c r="D556" s="54">
        <f t="shared" si="17"/>
        <v>365</v>
      </c>
      <c r="E556" s="55">
        <f>('Все выпуски'!$F$4*'Все выпуски'!$F$8)*((VLOOKUP(IF(C556="Нет",VLOOKUP(A556,Оп26_BYN→USD!$A$2:$C$28,3,0),VLOOKUP((A556-1),Оп26_BYN→USD!$A$2:$C$28,3,0)),$B$2:$G$2382,5,0)-VLOOKUP(B556,$B$2:$G$2382,5,0))/365+(VLOOKUP(IF(C556="Нет",VLOOKUP(A556,Оп26_BYN→USD!$A$2:$C$28,3,0),VLOOKUP((A556-1),Оп26_BYN→USD!$A$2:$C$28,3,0)),$B$2:$G$2382,6,0)-VLOOKUP(B556,$B$2:$G$2382,6,0))/366)</f>
        <v>0.43840292736248032</v>
      </c>
      <c r="F556" s="54">
        <f>COUNTIF(D557:$D$2382,365)</f>
        <v>1460</v>
      </c>
      <c r="G556" s="54">
        <f>COUNTIF(D557:$D$2382,366)</f>
        <v>366</v>
      </c>
      <c r="H556" s="50"/>
    </row>
    <row r="557" spans="1:8" x14ac:dyDescent="0.25">
      <c r="A557" s="54">
        <f>COUNTIF($C$3:C557,"Да")</f>
        <v>6</v>
      </c>
      <c r="B557" s="53">
        <f t="shared" si="16"/>
        <v>45955</v>
      </c>
      <c r="C557" s="53" t="str">
        <f>IF(ISERROR(VLOOKUP(B557,Оп26_BYN→USD!$C$3:$C$28,1,0)),"Нет","Да")</f>
        <v>Нет</v>
      </c>
      <c r="D557" s="54">
        <f t="shared" si="17"/>
        <v>365</v>
      </c>
      <c r="E557" s="55">
        <f>('Все выпуски'!$F$4*'Все выпуски'!$F$8)*((VLOOKUP(IF(C557="Нет",VLOOKUP(A557,Оп26_BYN→USD!$A$2:$C$28,3,0),VLOOKUP((A557-1),Оп26_BYN→USD!$A$2:$C$28,3,0)),$B$2:$G$2382,5,0)-VLOOKUP(B557,$B$2:$G$2382,5,0))/365+(VLOOKUP(IF(C557="Нет",VLOOKUP(A557,Оп26_BYN→USD!$A$2:$C$28,3,0),VLOOKUP((A557-1),Оп26_BYN→USD!$A$2:$C$28,3,0)),$B$2:$G$2382,6,0)-VLOOKUP(B557,$B$2:$G$2382,6,0))/366)</f>
        <v>0.46762978918664566</v>
      </c>
      <c r="F557" s="54">
        <f>COUNTIF(D558:$D$2382,365)</f>
        <v>1459</v>
      </c>
      <c r="G557" s="54">
        <f>COUNTIF(D558:$D$2382,366)</f>
        <v>366</v>
      </c>
      <c r="H557" s="50"/>
    </row>
    <row r="558" spans="1:8" x14ac:dyDescent="0.25">
      <c r="A558" s="54">
        <f>COUNTIF($C$3:C558,"Да")</f>
        <v>6</v>
      </c>
      <c r="B558" s="53">
        <f t="shared" si="16"/>
        <v>45956</v>
      </c>
      <c r="C558" s="53" t="str">
        <f>IF(ISERROR(VLOOKUP(B558,Оп26_BYN→USD!$C$3:$C$28,1,0)),"Нет","Да")</f>
        <v>Нет</v>
      </c>
      <c r="D558" s="54">
        <f t="shared" si="17"/>
        <v>365</v>
      </c>
      <c r="E558" s="55">
        <f>('Все выпуски'!$F$4*'Все выпуски'!$F$8)*((VLOOKUP(IF(C558="Нет",VLOOKUP(A558,Оп26_BYN→USD!$A$2:$C$28,3,0),VLOOKUP((A558-1),Оп26_BYN→USD!$A$2:$C$28,3,0)),$B$2:$G$2382,5,0)-VLOOKUP(B558,$B$2:$G$2382,5,0))/365+(VLOOKUP(IF(C558="Нет",VLOOKUP(A558,Оп26_BYN→USD!$A$2:$C$28,3,0),VLOOKUP((A558-1),Оп26_BYN→USD!$A$2:$C$28,3,0)),$B$2:$G$2382,6,0)-VLOOKUP(B558,$B$2:$G$2382,6,0))/366)</f>
        <v>0.49685665101081106</v>
      </c>
      <c r="F558" s="54">
        <f>COUNTIF(D559:$D$2382,365)</f>
        <v>1458</v>
      </c>
      <c r="G558" s="54">
        <f>COUNTIF(D559:$D$2382,366)</f>
        <v>366</v>
      </c>
      <c r="H558" s="50"/>
    </row>
    <row r="559" spans="1:8" x14ac:dyDescent="0.25">
      <c r="A559" s="54">
        <f>COUNTIF($C$3:C559,"Да")</f>
        <v>6</v>
      </c>
      <c r="B559" s="53">
        <f t="shared" si="16"/>
        <v>45957</v>
      </c>
      <c r="C559" s="53" t="str">
        <f>IF(ISERROR(VLOOKUP(B559,Оп26_BYN→USD!$C$3:$C$28,1,0)),"Нет","Да")</f>
        <v>Нет</v>
      </c>
      <c r="D559" s="54">
        <f t="shared" si="17"/>
        <v>365</v>
      </c>
      <c r="E559" s="55">
        <f>('Все выпуски'!$F$4*'Все выпуски'!$F$8)*((VLOOKUP(IF(C559="Нет",VLOOKUP(A559,Оп26_BYN→USD!$A$2:$C$28,3,0),VLOOKUP((A559-1),Оп26_BYN→USD!$A$2:$C$28,3,0)),$B$2:$G$2382,5,0)-VLOOKUP(B559,$B$2:$G$2382,5,0))/365+(VLOOKUP(IF(C559="Нет",VLOOKUP(A559,Оп26_BYN→USD!$A$2:$C$28,3,0),VLOOKUP((A559-1),Оп26_BYN→USD!$A$2:$C$28,3,0)),$B$2:$G$2382,6,0)-VLOOKUP(B559,$B$2:$G$2382,6,0))/366)</f>
        <v>0.52608351283497634</v>
      </c>
      <c r="F559" s="54">
        <f>COUNTIF(D560:$D$2382,365)</f>
        <v>1457</v>
      </c>
      <c r="G559" s="54">
        <f>COUNTIF(D560:$D$2382,366)</f>
        <v>366</v>
      </c>
      <c r="H559" s="50"/>
    </row>
    <row r="560" spans="1:8" x14ac:dyDescent="0.25">
      <c r="A560" s="54">
        <f>COUNTIF($C$3:C560,"Да")</f>
        <v>6</v>
      </c>
      <c r="B560" s="53">
        <f t="shared" si="16"/>
        <v>45958</v>
      </c>
      <c r="C560" s="53" t="str">
        <f>IF(ISERROR(VLOOKUP(B560,Оп26_BYN→USD!$C$3:$C$28,1,0)),"Нет","Да")</f>
        <v>Нет</v>
      </c>
      <c r="D560" s="54">
        <f t="shared" si="17"/>
        <v>365</v>
      </c>
      <c r="E560" s="55">
        <f>('Все выпуски'!$F$4*'Все выпуски'!$F$8)*((VLOOKUP(IF(C560="Нет",VLOOKUP(A560,Оп26_BYN→USD!$A$2:$C$28,3,0),VLOOKUP((A560-1),Оп26_BYN→USD!$A$2:$C$28,3,0)),$B$2:$G$2382,5,0)-VLOOKUP(B560,$B$2:$G$2382,5,0))/365+(VLOOKUP(IF(C560="Нет",VLOOKUP(A560,Оп26_BYN→USD!$A$2:$C$28,3,0),VLOOKUP((A560-1),Оп26_BYN→USD!$A$2:$C$28,3,0)),$B$2:$G$2382,6,0)-VLOOKUP(B560,$B$2:$G$2382,6,0))/366)</f>
        <v>0.55531037465914179</v>
      </c>
      <c r="F560" s="54">
        <f>COUNTIF(D561:$D$2382,365)</f>
        <v>1456</v>
      </c>
      <c r="G560" s="54">
        <f>COUNTIF(D561:$D$2382,366)</f>
        <v>366</v>
      </c>
      <c r="H560" s="50"/>
    </row>
    <row r="561" spans="1:8" x14ac:dyDescent="0.25">
      <c r="A561" s="54">
        <f>COUNTIF($C$3:C561,"Да")</f>
        <v>6</v>
      </c>
      <c r="B561" s="53">
        <f t="shared" si="16"/>
        <v>45959</v>
      </c>
      <c r="C561" s="53" t="str">
        <f>IF(ISERROR(VLOOKUP(B561,Оп26_BYN→USD!$C$3:$C$28,1,0)),"Нет","Да")</f>
        <v>Нет</v>
      </c>
      <c r="D561" s="54">
        <f t="shared" si="17"/>
        <v>365</v>
      </c>
      <c r="E561" s="55">
        <f>('Все выпуски'!$F$4*'Все выпуски'!$F$8)*((VLOOKUP(IF(C561="Нет",VLOOKUP(A561,Оп26_BYN→USD!$A$2:$C$28,3,0),VLOOKUP((A561-1),Оп26_BYN→USD!$A$2:$C$28,3,0)),$B$2:$G$2382,5,0)-VLOOKUP(B561,$B$2:$G$2382,5,0))/365+(VLOOKUP(IF(C561="Нет",VLOOKUP(A561,Оп26_BYN→USD!$A$2:$C$28,3,0),VLOOKUP((A561-1),Оп26_BYN→USD!$A$2:$C$28,3,0)),$B$2:$G$2382,6,0)-VLOOKUP(B561,$B$2:$G$2382,6,0))/366)</f>
        <v>0.58453723648330702</v>
      </c>
      <c r="F561" s="54">
        <f>COUNTIF(D562:$D$2382,365)</f>
        <v>1455</v>
      </c>
      <c r="G561" s="54">
        <f>COUNTIF(D562:$D$2382,366)</f>
        <v>366</v>
      </c>
      <c r="H561" s="50"/>
    </row>
    <row r="562" spans="1:8" x14ac:dyDescent="0.25">
      <c r="A562" s="54">
        <f>COUNTIF($C$3:C562,"Да")</f>
        <v>6</v>
      </c>
      <c r="B562" s="53">
        <f t="shared" si="16"/>
        <v>45960</v>
      </c>
      <c r="C562" s="53" t="str">
        <f>IF(ISERROR(VLOOKUP(B562,Оп26_BYN→USD!$C$3:$C$28,1,0)),"Нет","Да")</f>
        <v>Нет</v>
      </c>
      <c r="D562" s="54">
        <f t="shared" si="17"/>
        <v>365</v>
      </c>
      <c r="E562" s="55">
        <f>('Все выпуски'!$F$4*'Все выпуски'!$F$8)*((VLOOKUP(IF(C562="Нет",VLOOKUP(A562,Оп26_BYN→USD!$A$2:$C$28,3,0),VLOOKUP((A562-1),Оп26_BYN→USD!$A$2:$C$28,3,0)),$B$2:$G$2382,5,0)-VLOOKUP(B562,$B$2:$G$2382,5,0))/365+(VLOOKUP(IF(C562="Нет",VLOOKUP(A562,Оп26_BYN→USD!$A$2:$C$28,3,0),VLOOKUP((A562-1),Оп26_BYN→USD!$A$2:$C$28,3,0)),$B$2:$G$2382,6,0)-VLOOKUP(B562,$B$2:$G$2382,6,0))/366)</f>
        <v>0.61376409830747247</v>
      </c>
      <c r="F562" s="54">
        <f>COUNTIF(D563:$D$2382,365)</f>
        <v>1454</v>
      </c>
      <c r="G562" s="54">
        <f>COUNTIF(D563:$D$2382,366)</f>
        <v>366</v>
      </c>
      <c r="H562" s="50"/>
    </row>
    <row r="563" spans="1:8" x14ac:dyDescent="0.25">
      <c r="A563" s="54">
        <f>COUNTIF($C$3:C563,"Да")</f>
        <v>6</v>
      </c>
      <c r="B563" s="53">
        <f t="shared" si="16"/>
        <v>45961</v>
      </c>
      <c r="C563" s="53" t="str">
        <f>IF(ISERROR(VLOOKUP(B563,Оп26_BYN→USD!$C$3:$C$28,1,0)),"Нет","Да")</f>
        <v>Нет</v>
      </c>
      <c r="D563" s="54">
        <f t="shared" si="17"/>
        <v>365</v>
      </c>
      <c r="E563" s="55">
        <f>('Все выпуски'!$F$4*'Все выпуски'!$F$8)*((VLOOKUP(IF(C563="Нет",VLOOKUP(A563,Оп26_BYN→USD!$A$2:$C$28,3,0),VLOOKUP((A563-1),Оп26_BYN→USD!$A$2:$C$28,3,0)),$B$2:$G$2382,5,0)-VLOOKUP(B563,$B$2:$G$2382,5,0))/365+(VLOOKUP(IF(C563="Нет",VLOOKUP(A563,Оп26_BYN→USD!$A$2:$C$28,3,0),VLOOKUP((A563-1),Оп26_BYN→USD!$A$2:$C$28,3,0)),$B$2:$G$2382,6,0)-VLOOKUP(B563,$B$2:$G$2382,6,0))/366)</f>
        <v>0.64299096013163781</v>
      </c>
      <c r="F563" s="54">
        <f>COUNTIF(D564:$D$2382,365)</f>
        <v>1453</v>
      </c>
      <c r="G563" s="54">
        <f>COUNTIF(D564:$D$2382,366)</f>
        <v>366</v>
      </c>
      <c r="H563" s="50"/>
    </row>
    <row r="564" spans="1:8" x14ac:dyDescent="0.25">
      <c r="A564" s="54">
        <f>COUNTIF($C$3:C564,"Да")</f>
        <v>6</v>
      </c>
      <c r="B564" s="53">
        <f t="shared" si="16"/>
        <v>45962</v>
      </c>
      <c r="C564" s="53" t="str">
        <f>IF(ISERROR(VLOOKUP(B564,Оп26_BYN→USD!$C$3:$C$28,1,0)),"Нет","Да")</f>
        <v>Нет</v>
      </c>
      <c r="D564" s="54">
        <f t="shared" si="17"/>
        <v>365</v>
      </c>
      <c r="E564" s="55">
        <f>('Все выпуски'!$F$4*'Все выпуски'!$F$8)*((VLOOKUP(IF(C564="Нет",VLOOKUP(A564,Оп26_BYN→USD!$A$2:$C$28,3,0),VLOOKUP((A564-1),Оп26_BYN→USD!$A$2:$C$28,3,0)),$B$2:$G$2382,5,0)-VLOOKUP(B564,$B$2:$G$2382,5,0))/365+(VLOOKUP(IF(C564="Нет",VLOOKUP(A564,Оп26_BYN→USD!$A$2:$C$28,3,0),VLOOKUP((A564-1),Оп26_BYN→USD!$A$2:$C$28,3,0)),$B$2:$G$2382,6,0)-VLOOKUP(B564,$B$2:$G$2382,6,0))/366)</f>
        <v>0.67221782195580315</v>
      </c>
      <c r="F564" s="54">
        <f>COUNTIF(D565:$D$2382,365)</f>
        <v>1452</v>
      </c>
      <c r="G564" s="54">
        <f>COUNTIF(D565:$D$2382,366)</f>
        <v>366</v>
      </c>
      <c r="H564" s="50"/>
    </row>
    <row r="565" spans="1:8" x14ac:dyDescent="0.25">
      <c r="A565" s="54">
        <f>COUNTIF($C$3:C565,"Да")</f>
        <v>6</v>
      </c>
      <c r="B565" s="53">
        <f t="shared" si="16"/>
        <v>45963</v>
      </c>
      <c r="C565" s="53" t="str">
        <f>IF(ISERROR(VLOOKUP(B565,Оп26_BYN→USD!$C$3:$C$28,1,0)),"Нет","Да")</f>
        <v>Нет</v>
      </c>
      <c r="D565" s="54">
        <f t="shared" si="17"/>
        <v>365</v>
      </c>
      <c r="E565" s="55">
        <f>('Все выпуски'!$F$4*'Все выпуски'!$F$8)*((VLOOKUP(IF(C565="Нет",VLOOKUP(A565,Оп26_BYN→USD!$A$2:$C$28,3,0),VLOOKUP((A565-1),Оп26_BYN→USD!$A$2:$C$28,3,0)),$B$2:$G$2382,5,0)-VLOOKUP(B565,$B$2:$G$2382,5,0))/365+(VLOOKUP(IF(C565="Нет",VLOOKUP(A565,Оп26_BYN→USD!$A$2:$C$28,3,0),VLOOKUP((A565-1),Оп26_BYN→USD!$A$2:$C$28,3,0)),$B$2:$G$2382,6,0)-VLOOKUP(B565,$B$2:$G$2382,6,0))/366)</f>
        <v>0.70144468377996849</v>
      </c>
      <c r="F565" s="54">
        <f>COUNTIF(D566:$D$2382,365)</f>
        <v>1451</v>
      </c>
      <c r="G565" s="54">
        <f>COUNTIF(D566:$D$2382,366)</f>
        <v>366</v>
      </c>
      <c r="H565" s="50"/>
    </row>
    <row r="566" spans="1:8" x14ac:dyDescent="0.25">
      <c r="A566" s="54">
        <f>COUNTIF($C$3:C566,"Да")</f>
        <v>6</v>
      </c>
      <c r="B566" s="53">
        <f t="shared" si="16"/>
        <v>45964</v>
      </c>
      <c r="C566" s="53" t="str">
        <f>IF(ISERROR(VLOOKUP(B566,Оп26_BYN→USD!$C$3:$C$28,1,0)),"Нет","Да")</f>
        <v>Нет</v>
      </c>
      <c r="D566" s="54">
        <f t="shared" si="17"/>
        <v>365</v>
      </c>
      <c r="E566" s="55">
        <f>('Все выпуски'!$F$4*'Все выпуски'!$F$8)*((VLOOKUP(IF(C566="Нет",VLOOKUP(A566,Оп26_BYN→USD!$A$2:$C$28,3,0),VLOOKUP((A566-1),Оп26_BYN→USD!$A$2:$C$28,3,0)),$B$2:$G$2382,5,0)-VLOOKUP(B566,$B$2:$G$2382,5,0))/365+(VLOOKUP(IF(C566="Нет",VLOOKUP(A566,Оп26_BYN→USD!$A$2:$C$28,3,0),VLOOKUP((A566-1),Оп26_BYN→USD!$A$2:$C$28,3,0)),$B$2:$G$2382,6,0)-VLOOKUP(B566,$B$2:$G$2382,6,0))/366)</f>
        <v>0.73067154560413383</v>
      </c>
      <c r="F566" s="54">
        <f>COUNTIF(D567:$D$2382,365)</f>
        <v>1450</v>
      </c>
      <c r="G566" s="54">
        <f>COUNTIF(D567:$D$2382,366)</f>
        <v>366</v>
      </c>
      <c r="H566" s="50"/>
    </row>
    <row r="567" spans="1:8" x14ac:dyDescent="0.25">
      <c r="A567" s="54">
        <f>COUNTIF($C$3:C567,"Да")</f>
        <v>6</v>
      </c>
      <c r="B567" s="53">
        <f t="shared" si="16"/>
        <v>45965</v>
      </c>
      <c r="C567" s="53" t="str">
        <f>IF(ISERROR(VLOOKUP(B567,Оп26_BYN→USD!$C$3:$C$28,1,0)),"Нет","Да")</f>
        <v>Нет</v>
      </c>
      <c r="D567" s="54">
        <f t="shared" si="17"/>
        <v>365</v>
      </c>
      <c r="E567" s="55">
        <f>('Все выпуски'!$F$4*'Все выпуски'!$F$8)*((VLOOKUP(IF(C567="Нет",VLOOKUP(A567,Оп26_BYN→USD!$A$2:$C$28,3,0),VLOOKUP((A567-1),Оп26_BYN→USD!$A$2:$C$28,3,0)),$B$2:$G$2382,5,0)-VLOOKUP(B567,$B$2:$G$2382,5,0))/365+(VLOOKUP(IF(C567="Нет",VLOOKUP(A567,Оп26_BYN→USD!$A$2:$C$28,3,0),VLOOKUP((A567-1),Оп26_BYN→USD!$A$2:$C$28,3,0)),$B$2:$G$2382,6,0)-VLOOKUP(B567,$B$2:$G$2382,6,0))/366)</f>
        <v>0.75989840742829917</v>
      </c>
      <c r="F567" s="54">
        <f>COUNTIF(D568:$D$2382,365)</f>
        <v>1449</v>
      </c>
      <c r="G567" s="54">
        <f>COUNTIF(D568:$D$2382,366)</f>
        <v>366</v>
      </c>
      <c r="H567" s="50"/>
    </row>
    <row r="568" spans="1:8" x14ac:dyDescent="0.25">
      <c r="A568" s="54">
        <f>COUNTIF($C$3:C568,"Да")</f>
        <v>6</v>
      </c>
      <c r="B568" s="53">
        <f t="shared" si="16"/>
        <v>45966</v>
      </c>
      <c r="C568" s="53" t="str">
        <f>IF(ISERROR(VLOOKUP(B568,Оп26_BYN→USD!$C$3:$C$28,1,0)),"Нет","Да")</f>
        <v>Нет</v>
      </c>
      <c r="D568" s="54">
        <f t="shared" si="17"/>
        <v>365</v>
      </c>
      <c r="E568" s="55">
        <f>('Все выпуски'!$F$4*'Все выпуски'!$F$8)*((VLOOKUP(IF(C568="Нет",VLOOKUP(A568,Оп26_BYN→USD!$A$2:$C$28,3,0),VLOOKUP((A568-1),Оп26_BYN→USD!$A$2:$C$28,3,0)),$B$2:$G$2382,5,0)-VLOOKUP(B568,$B$2:$G$2382,5,0))/365+(VLOOKUP(IF(C568="Нет",VLOOKUP(A568,Оп26_BYN→USD!$A$2:$C$28,3,0),VLOOKUP((A568-1),Оп26_BYN→USD!$A$2:$C$28,3,0)),$B$2:$G$2382,6,0)-VLOOKUP(B568,$B$2:$G$2382,6,0))/366)</f>
        <v>0.78912526925246462</v>
      </c>
      <c r="F568" s="54">
        <f>COUNTIF(D569:$D$2382,365)</f>
        <v>1448</v>
      </c>
      <c r="G568" s="54">
        <f>COUNTIF(D569:$D$2382,366)</f>
        <v>366</v>
      </c>
      <c r="H568" s="50"/>
    </row>
    <row r="569" spans="1:8" x14ac:dyDescent="0.25">
      <c r="A569" s="54">
        <f>COUNTIF($C$3:C569,"Да")</f>
        <v>6</v>
      </c>
      <c r="B569" s="53">
        <f t="shared" si="16"/>
        <v>45967</v>
      </c>
      <c r="C569" s="53" t="str">
        <f>IF(ISERROR(VLOOKUP(B569,Оп26_BYN→USD!$C$3:$C$28,1,0)),"Нет","Да")</f>
        <v>Нет</v>
      </c>
      <c r="D569" s="54">
        <f t="shared" si="17"/>
        <v>365</v>
      </c>
      <c r="E569" s="55">
        <f>('Все выпуски'!$F$4*'Все выпуски'!$F$8)*((VLOOKUP(IF(C569="Нет",VLOOKUP(A569,Оп26_BYN→USD!$A$2:$C$28,3,0),VLOOKUP((A569-1),Оп26_BYN→USD!$A$2:$C$28,3,0)),$B$2:$G$2382,5,0)-VLOOKUP(B569,$B$2:$G$2382,5,0))/365+(VLOOKUP(IF(C569="Нет",VLOOKUP(A569,Оп26_BYN→USD!$A$2:$C$28,3,0),VLOOKUP((A569-1),Оп26_BYN→USD!$A$2:$C$28,3,0)),$B$2:$G$2382,6,0)-VLOOKUP(B569,$B$2:$G$2382,6,0))/366)</f>
        <v>0.81835213107662996</v>
      </c>
      <c r="F569" s="54">
        <f>COUNTIF(D570:$D$2382,365)</f>
        <v>1447</v>
      </c>
      <c r="G569" s="54">
        <f>COUNTIF(D570:$D$2382,366)</f>
        <v>366</v>
      </c>
      <c r="H569" s="50"/>
    </row>
    <row r="570" spans="1:8" x14ac:dyDescent="0.25">
      <c r="A570" s="54">
        <f>COUNTIF($C$3:C570,"Да")</f>
        <v>6</v>
      </c>
      <c r="B570" s="53">
        <f t="shared" si="16"/>
        <v>45968</v>
      </c>
      <c r="C570" s="53" t="str">
        <f>IF(ISERROR(VLOOKUP(B570,Оп26_BYN→USD!$C$3:$C$28,1,0)),"Нет","Да")</f>
        <v>Нет</v>
      </c>
      <c r="D570" s="54">
        <f t="shared" si="17"/>
        <v>365</v>
      </c>
      <c r="E570" s="55">
        <f>('Все выпуски'!$F$4*'Все выпуски'!$F$8)*((VLOOKUP(IF(C570="Нет",VLOOKUP(A570,Оп26_BYN→USD!$A$2:$C$28,3,0),VLOOKUP((A570-1),Оп26_BYN→USD!$A$2:$C$28,3,0)),$B$2:$G$2382,5,0)-VLOOKUP(B570,$B$2:$G$2382,5,0))/365+(VLOOKUP(IF(C570="Нет",VLOOKUP(A570,Оп26_BYN→USD!$A$2:$C$28,3,0),VLOOKUP((A570-1),Оп26_BYN→USD!$A$2:$C$28,3,0)),$B$2:$G$2382,6,0)-VLOOKUP(B570,$B$2:$G$2382,6,0))/366)</f>
        <v>0.8475789929007953</v>
      </c>
      <c r="F570" s="54">
        <f>COUNTIF(D571:$D$2382,365)</f>
        <v>1446</v>
      </c>
      <c r="G570" s="54">
        <f>COUNTIF(D571:$D$2382,366)</f>
        <v>366</v>
      </c>
      <c r="H570" s="50"/>
    </row>
    <row r="571" spans="1:8" x14ac:dyDescent="0.25">
      <c r="A571" s="54">
        <f>COUNTIF($C$3:C571,"Да")</f>
        <v>6</v>
      </c>
      <c r="B571" s="53">
        <f t="shared" si="16"/>
        <v>45969</v>
      </c>
      <c r="C571" s="53" t="str">
        <f>IF(ISERROR(VLOOKUP(B571,Оп26_BYN→USD!$C$3:$C$28,1,0)),"Нет","Да")</f>
        <v>Нет</v>
      </c>
      <c r="D571" s="54">
        <f t="shared" si="17"/>
        <v>365</v>
      </c>
      <c r="E571" s="55">
        <f>('Все выпуски'!$F$4*'Все выпуски'!$F$8)*((VLOOKUP(IF(C571="Нет",VLOOKUP(A571,Оп26_BYN→USD!$A$2:$C$28,3,0),VLOOKUP((A571-1),Оп26_BYN→USD!$A$2:$C$28,3,0)),$B$2:$G$2382,5,0)-VLOOKUP(B571,$B$2:$G$2382,5,0))/365+(VLOOKUP(IF(C571="Нет",VLOOKUP(A571,Оп26_BYN→USD!$A$2:$C$28,3,0),VLOOKUP((A571-1),Оп26_BYN→USD!$A$2:$C$28,3,0)),$B$2:$G$2382,6,0)-VLOOKUP(B571,$B$2:$G$2382,6,0))/366)</f>
        <v>0.87680585472496064</v>
      </c>
      <c r="F571" s="54">
        <f>COUNTIF(D572:$D$2382,365)</f>
        <v>1445</v>
      </c>
      <c r="G571" s="54">
        <f>COUNTIF(D572:$D$2382,366)</f>
        <v>366</v>
      </c>
      <c r="H571" s="50"/>
    </row>
    <row r="572" spans="1:8" x14ac:dyDescent="0.25">
      <c r="A572" s="54">
        <f>COUNTIF($C$3:C572,"Да")</f>
        <v>6</v>
      </c>
      <c r="B572" s="53">
        <f t="shared" si="16"/>
        <v>45970</v>
      </c>
      <c r="C572" s="53" t="str">
        <f>IF(ISERROR(VLOOKUP(B572,Оп26_BYN→USD!$C$3:$C$28,1,0)),"Нет","Да")</f>
        <v>Нет</v>
      </c>
      <c r="D572" s="54">
        <f t="shared" si="17"/>
        <v>365</v>
      </c>
      <c r="E572" s="55">
        <f>('Все выпуски'!$F$4*'Все выпуски'!$F$8)*((VLOOKUP(IF(C572="Нет",VLOOKUP(A572,Оп26_BYN→USD!$A$2:$C$28,3,0),VLOOKUP((A572-1),Оп26_BYN→USD!$A$2:$C$28,3,0)),$B$2:$G$2382,5,0)-VLOOKUP(B572,$B$2:$G$2382,5,0))/365+(VLOOKUP(IF(C572="Нет",VLOOKUP(A572,Оп26_BYN→USD!$A$2:$C$28,3,0),VLOOKUP((A572-1),Оп26_BYN→USD!$A$2:$C$28,3,0)),$B$2:$G$2382,6,0)-VLOOKUP(B572,$B$2:$G$2382,6,0))/366)</f>
        <v>0.90603271654912598</v>
      </c>
      <c r="F572" s="54">
        <f>COUNTIF(D573:$D$2382,365)</f>
        <v>1444</v>
      </c>
      <c r="G572" s="54">
        <f>COUNTIF(D573:$D$2382,366)</f>
        <v>366</v>
      </c>
      <c r="H572" s="50"/>
    </row>
    <row r="573" spans="1:8" x14ac:dyDescent="0.25">
      <c r="A573" s="54">
        <f>COUNTIF($C$3:C573,"Да")</f>
        <v>6</v>
      </c>
      <c r="B573" s="53">
        <f t="shared" si="16"/>
        <v>45971</v>
      </c>
      <c r="C573" s="53" t="str">
        <f>IF(ISERROR(VLOOKUP(B573,Оп26_BYN→USD!$C$3:$C$28,1,0)),"Нет","Да")</f>
        <v>Нет</v>
      </c>
      <c r="D573" s="54">
        <f t="shared" si="17"/>
        <v>365</v>
      </c>
      <c r="E573" s="55">
        <f>('Все выпуски'!$F$4*'Все выпуски'!$F$8)*((VLOOKUP(IF(C573="Нет",VLOOKUP(A573,Оп26_BYN→USD!$A$2:$C$28,3,0),VLOOKUP((A573-1),Оп26_BYN→USD!$A$2:$C$28,3,0)),$B$2:$G$2382,5,0)-VLOOKUP(B573,$B$2:$G$2382,5,0))/365+(VLOOKUP(IF(C573="Нет",VLOOKUP(A573,Оп26_BYN→USD!$A$2:$C$28,3,0),VLOOKUP((A573-1),Оп26_BYN→USD!$A$2:$C$28,3,0)),$B$2:$G$2382,6,0)-VLOOKUP(B573,$B$2:$G$2382,6,0))/366)</f>
        <v>0.93525957837329132</v>
      </c>
      <c r="F573" s="54">
        <f>COUNTIF(D574:$D$2382,365)</f>
        <v>1443</v>
      </c>
      <c r="G573" s="54">
        <f>COUNTIF(D574:$D$2382,366)</f>
        <v>366</v>
      </c>
      <c r="H573" s="50"/>
    </row>
    <row r="574" spans="1:8" x14ac:dyDescent="0.25">
      <c r="A574" s="54">
        <f>COUNTIF($C$3:C574,"Да")</f>
        <v>6</v>
      </c>
      <c r="B574" s="53">
        <f t="shared" si="16"/>
        <v>45972</v>
      </c>
      <c r="C574" s="53" t="str">
        <f>IF(ISERROR(VLOOKUP(B574,Оп26_BYN→USD!$C$3:$C$28,1,0)),"Нет","Да")</f>
        <v>Нет</v>
      </c>
      <c r="D574" s="54">
        <f t="shared" si="17"/>
        <v>365</v>
      </c>
      <c r="E574" s="55">
        <f>('Все выпуски'!$F$4*'Все выпуски'!$F$8)*((VLOOKUP(IF(C574="Нет",VLOOKUP(A574,Оп26_BYN→USD!$A$2:$C$28,3,0),VLOOKUP((A574-1),Оп26_BYN→USD!$A$2:$C$28,3,0)),$B$2:$G$2382,5,0)-VLOOKUP(B574,$B$2:$G$2382,5,0))/365+(VLOOKUP(IF(C574="Нет",VLOOKUP(A574,Оп26_BYN→USD!$A$2:$C$28,3,0),VLOOKUP((A574-1),Оп26_BYN→USD!$A$2:$C$28,3,0)),$B$2:$G$2382,6,0)-VLOOKUP(B574,$B$2:$G$2382,6,0))/366)</f>
        <v>0.96448644019745677</v>
      </c>
      <c r="F574" s="54">
        <f>COUNTIF(D575:$D$2382,365)</f>
        <v>1442</v>
      </c>
      <c r="G574" s="54">
        <f>COUNTIF(D575:$D$2382,366)</f>
        <v>366</v>
      </c>
      <c r="H574" s="50"/>
    </row>
    <row r="575" spans="1:8" x14ac:dyDescent="0.25">
      <c r="A575" s="54">
        <f>COUNTIF($C$3:C575,"Да")</f>
        <v>6</v>
      </c>
      <c r="B575" s="53">
        <f t="shared" si="16"/>
        <v>45973</v>
      </c>
      <c r="C575" s="53" t="str">
        <f>IF(ISERROR(VLOOKUP(B575,Оп26_BYN→USD!$C$3:$C$28,1,0)),"Нет","Да")</f>
        <v>Нет</v>
      </c>
      <c r="D575" s="54">
        <f t="shared" si="17"/>
        <v>365</v>
      </c>
      <c r="E575" s="55">
        <f>('Все выпуски'!$F$4*'Все выпуски'!$F$8)*((VLOOKUP(IF(C575="Нет",VLOOKUP(A575,Оп26_BYN→USD!$A$2:$C$28,3,0),VLOOKUP((A575-1),Оп26_BYN→USD!$A$2:$C$28,3,0)),$B$2:$G$2382,5,0)-VLOOKUP(B575,$B$2:$G$2382,5,0))/365+(VLOOKUP(IF(C575="Нет",VLOOKUP(A575,Оп26_BYN→USD!$A$2:$C$28,3,0),VLOOKUP((A575-1),Оп26_BYN→USD!$A$2:$C$28,3,0)),$B$2:$G$2382,6,0)-VLOOKUP(B575,$B$2:$G$2382,6,0))/366)</f>
        <v>0.99371330202162211</v>
      </c>
      <c r="F575" s="54">
        <f>COUNTIF(D576:$D$2382,365)</f>
        <v>1441</v>
      </c>
      <c r="G575" s="54">
        <f>COUNTIF(D576:$D$2382,366)</f>
        <v>366</v>
      </c>
      <c r="H575" s="50"/>
    </row>
    <row r="576" spans="1:8" x14ac:dyDescent="0.25">
      <c r="A576" s="54">
        <f>COUNTIF($C$3:C576,"Да")</f>
        <v>6</v>
      </c>
      <c r="B576" s="53">
        <f t="shared" si="16"/>
        <v>45974</v>
      </c>
      <c r="C576" s="53" t="str">
        <f>IF(ISERROR(VLOOKUP(B576,Оп26_BYN→USD!$C$3:$C$28,1,0)),"Нет","Да")</f>
        <v>Нет</v>
      </c>
      <c r="D576" s="54">
        <f t="shared" si="17"/>
        <v>365</v>
      </c>
      <c r="E576" s="55">
        <f>('Все выпуски'!$F$4*'Все выпуски'!$F$8)*((VLOOKUP(IF(C576="Нет",VLOOKUP(A576,Оп26_BYN→USD!$A$2:$C$28,3,0),VLOOKUP((A576-1),Оп26_BYN→USD!$A$2:$C$28,3,0)),$B$2:$G$2382,5,0)-VLOOKUP(B576,$B$2:$G$2382,5,0))/365+(VLOOKUP(IF(C576="Нет",VLOOKUP(A576,Оп26_BYN→USD!$A$2:$C$28,3,0),VLOOKUP((A576-1),Оп26_BYN→USD!$A$2:$C$28,3,0)),$B$2:$G$2382,6,0)-VLOOKUP(B576,$B$2:$G$2382,6,0))/366)</f>
        <v>1.0229401638457873</v>
      </c>
      <c r="F576" s="54">
        <f>COUNTIF(D577:$D$2382,365)</f>
        <v>1440</v>
      </c>
      <c r="G576" s="54">
        <f>COUNTIF(D577:$D$2382,366)</f>
        <v>366</v>
      </c>
      <c r="H576" s="50"/>
    </row>
    <row r="577" spans="1:8" x14ac:dyDescent="0.25">
      <c r="A577" s="54">
        <f>COUNTIF($C$3:C577,"Да")</f>
        <v>6</v>
      </c>
      <c r="B577" s="53">
        <f t="shared" si="16"/>
        <v>45975</v>
      </c>
      <c r="C577" s="53" t="str">
        <f>IF(ISERROR(VLOOKUP(B577,Оп26_BYN→USD!$C$3:$C$28,1,0)),"Нет","Да")</f>
        <v>Нет</v>
      </c>
      <c r="D577" s="54">
        <f t="shared" si="17"/>
        <v>365</v>
      </c>
      <c r="E577" s="55">
        <f>('Все выпуски'!$F$4*'Все выпуски'!$F$8)*((VLOOKUP(IF(C577="Нет",VLOOKUP(A577,Оп26_BYN→USD!$A$2:$C$28,3,0),VLOOKUP((A577-1),Оп26_BYN→USD!$A$2:$C$28,3,0)),$B$2:$G$2382,5,0)-VLOOKUP(B577,$B$2:$G$2382,5,0))/365+(VLOOKUP(IF(C577="Нет",VLOOKUP(A577,Оп26_BYN→USD!$A$2:$C$28,3,0),VLOOKUP((A577-1),Оп26_BYN→USD!$A$2:$C$28,3,0)),$B$2:$G$2382,6,0)-VLOOKUP(B577,$B$2:$G$2382,6,0))/366)</f>
        <v>1.0521670256699527</v>
      </c>
      <c r="F577" s="54">
        <f>COUNTIF(D578:$D$2382,365)</f>
        <v>1439</v>
      </c>
      <c r="G577" s="54">
        <f>COUNTIF(D578:$D$2382,366)</f>
        <v>366</v>
      </c>
      <c r="H577" s="50"/>
    </row>
    <row r="578" spans="1:8" x14ac:dyDescent="0.25">
      <c r="A578" s="54">
        <f>COUNTIF($C$3:C578,"Да")</f>
        <v>6</v>
      </c>
      <c r="B578" s="53">
        <f t="shared" si="16"/>
        <v>45976</v>
      </c>
      <c r="C578" s="53" t="str">
        <f>IF(ISERROR(VLOOKUP(B578,Оп26_BYN→USD!$C$3:$C$28,1,0)),"Нет","Да")</f>
        <v>Нет</v>
      </c>
      <c r="D578" s="54">
        <f t="shared" si="17"/>
        <v>365</v>
      </c>
      <c r="E578" s="55">
        <f>('Все выпуски'!$F$4*'Все выпуски'!$F$8)*((VLOOKUP(IF(C578="Нет",VLOOKUP(A578,Оп26_BYN→USD!$A$2:$C$28,3,0),VLOOKUP((A578-1),Оп26_BYN→USD!$A$2:$C$28,3,0)),$B$2:$G$2382,5,0)-VLOOKUP(B578,$B$2:$G$2382,5,0))/365+(VLOOKUP(IF(C578="Нет",VLOOKUP(A578,Оп26_BYN→USD!$A$2:$C$28,3,0),VLOOKUP((A578-1),Оп26_BYN→USD!$A$2:$C$28,3,0)),$B$2:$G$2382,6,0)-VLOOKUP(B578,$B$2:$G$2382,6,0))/366)</f>
        <v>1.081393887494118</v>
      </c>
      <c r="F578" s="54">
        <f>COUNTIF(D579:$D$2382,365)</f>
        <v>1438</v>
      </c>
      <c r="G578" s="54">
        <f>COUNTIF(D579:$D$2382,366)</f>
        <v>366</v>
      </c>
      <c r="H578" s="50"/>
    </row>
    <row r="579" spans="1:8" x14ac:dyDescent="0.25">
      <c r="A579" s="54">
        <f>COUNTIF($C$3:C579,"Да")</f>
        <v>6</v>
      </c>
      <c r="B579" s="53">
        <f t="shared" si="16"/>
        <v>45977</v>
      </c>
      <c r="C579" s="53" t="str">
        <f>IF(ISERROR(VLOOKUP(B579,Оп26_BYN→USD!$C$3:$C$28,1,0)),"Нет","Да")</f>
        <v>Нет</v>
      </c>
      <c r="D579" s="54">
        <f t="shared" si="17"/>
        <v>365</v>
      </c>
      <c r="E579" s="55">
        <f>('Все выпуски'!$F$4*'Все выпуски'!$F$8)*((VLOOKUP(IF(C579="Нет",VLOOKUP(A579,Оп26_BYN→USD!$A$2:$C$28,3,0),VLOOKUP((A579-1),Оп26_BYN→USD!$A$2:$C$28,3,0)),$B$2:$G$2382,5,0)-VLOOKUP(B579,$B$2:$G$2382,5,0))/365+(VLOOKUP(IF(C579="Нет",VLOOKUP(A579,Оп26_BYN→USD!$A$2:$C$28,3,0),VLOOKUP((A579-1),Оп26_BYN→USD!$A$2:$C$28,3,0)),$B$2:$G$2382,6,0)-VLOOKUP(B579,$B$2:$G$2382,6,0))/366)</f>
        <v>1.1106207493182836</v>
      </c>
      <c r="F579" s="54">
        <f>COUNTIF(D580:$D$2382,365)</f>
        <v>1437</v>
      </c>
      <c r="G579" s="54">
        <f>COUNTIF(D580:$D$2382,366)</f>
        <v>366</v>
      </c>
      <c r="H579" s="50"/>
    </row>
    <row r="580" spans="1:8" x14ac:dyDescent="0.25">
      <c r="A580" s="54">
        <f>COUNTIF($C$3:C580,"Да")</f>
        <v>6</v>
      </c>
      <c r="B580" s="53">
        <f t="shared" ref="B580:B643" si="18">B579+1</f>
        <v>45978</v>
      </c>
      <c r="C580" s="53" t="str">
        <f>IF(ISERROR(VLOOKUP(B580,Оп26_BYN→USD!$C$3:$C$28,1,0)),"Нет","Да")</f>
        <v>Нет</v>
      </c>
      <c r="D580" s="54">
        <f t="shared" ref="D580:D643" si="19">IF(MOD(YEAR(B580),4)=0,366,365)</f>
        <v>365</v>
      </c>
      <c r="E580" s="55">
        <f>('Все выпуски'!$F$4*'Все выпуски'!$F$8)*((VLOOKUP(IF(C580="Нет",VLOOKUP(A580,Оп26_BYN→USD!$A$2:$C$28,3,0),VLOOKUP((A580-1),Оп26_BYN→USD!$A$2:$C$28,3,0)),$B$2:$G$2382,5,0)-VLOOKUP(B580,$B$2:$G$2382,5,0))/365+(VLOOKUP(IF(C580="Нет",VLOOKUP(A580,Оп26_BYN→USD!$A$2:$C$28,3,0),VLOOKUP((A580-1),Оп26_BYN→USD!$A$2:$C$28,3,0)),$B$2:$G$2382,6,0)-VLOOKUP(B580,$B$2:$G$2382,6,0))/366)</f>
        <v>1.1398476111424489</v>
      </c>
      <c r="F580" s="54">
        <f>COUNTIF(D581:$D$2382,365)</f>
        <v>1436</v>
      </c>
      <c r="G580" s="54">
        <f>COUNTIF(D581:$D$2382,366)</f>
        <v>366</v>
      </c>
      <c r="H580" s="50"/>
    </row>
    <row r="581" spans="1:8" x14ac:dyDescent="0.25">
      <c r="A581" s="54">
        <f>COUNTIF($C$3:C581,"Да")</f>
        <v>6</v>
      </c>
      <c r="B581" s="53">
        <f t="shared" si="18"/>
        <v>45979</v>
      </c>
      <c r="C581" s="53" t="str">
        <f>IF(ISERROR(VLOOKUP(B581,Оп26_BYN→USD!$C$3:$C$28,1,0)),"Нет","Да")</f>
        <v>Нет</v>
      </c>
      <c r="D581" s="54">
        <f t="shared" si="19"/>
        <v>365</v>
      </c>
      <c r="E581" s="55">
        <f>('Все выпуски'!$F$4*'Все выпуски'!$F$8)*((VLOOKUP(IF(C581="Нет",VLOOKUP(A581,Оп26_BYN→USD!$A$2:$C$28,3,0),VLOOKUP((A581-1),Оп26_BYN→USD!$A$2:$C$28,3,0)),$B$2:$G$2382,5,0)-VLOOKUP(B581,$B$2:$G$2382,5,0))/365+(VLOOKUP(IF(C581="Нет",VLOOKUP(A581,Оп26_BYN→USD!$A$2:$C$28,3,0),VLOOKUP((A581-1),Оп26_BYN→USD!$A$2:$C$28,3,0)),$B$2:$G$2382,6,0)-VLOOKUP(B581,$B$2:$G$2382,6,0))/366)</f>
        <v>1.169074472966614</v>
      </c>
      <c r="F581" s="54">
        <f>COUNTIF(D582:$D$2382,365)</f>
        <v>1435</v>
      </c>
      <c r="G581" s="54">
        <f>COUNTIF(D582:$D$2382,366)</f>
        <v>366</v>
      </c>
      <c r="H581" s="50"/>
    </row>
    <row r="582" spans="1:8" x14ac:dyDescent="0.25">
      <c r="A582" s="54">
        <f>COUNTIF($C$3:C582,"Да")</f>
        <v>6</v>
      </c>
      <c r="B582" s="53">
        <f t="shared" si="18"/>
        <v>45980</v>
      </c>
      <c r="C582" s="53" t="str">
        <f>IF(ISERROR(VLOOKUP(B582,Оп26_BYN→USD!$C$3:$C$28,1,0)),"Нет","Да")</f>
        <v>Нет</v>
      </c>
      <c r="D582" s="54">
        <f t="shared" si="19"/>
        <v>365</v>
      </c>
      <c r="E582" s="55">
        <f>('Все выпуски'!$F$4*'Все выпуски'!$F$8)*((VLOOKUP(IF(C582="Нет",VLOOKUP(A582,Оп26_BYN→USD!$A$2:$C$28,3,0),VLOOKUP((A582-1),Оп26_BYN→USD!$A$2:$C$28,3,0)),$B$2:$G$2382,5,0)-VLOOKUP(B582,$B$2:$G$2382,5,0))/365+(VLOOKUP(IF(C582="Нет",VLOOKUP(A582,Оп26_BYN→USD!$A$2:$C$28,3,0),VLOOKUP((A582-1),Оп26_BYN→USD!$A$2:$C$28,3,0)),$B$2:$G$2382,6,0)-VLOOKUP(B582,$B$2:$G$2382,6,0))/366)</f>
        <v>1.1983013347907796</v>
      </c>
      <c r="F582" s="54">
        <f>COUNTIF(D583:$D$2382,365)</f>
        <v>1434</v>
      </c>
      <c r="G582" s="54">
        <f>COUNTIF(D583:$D$2382,366)</f>
        <v>366</v>
      </c>
      <c r="H582" s="50"/>
    </row>
    <row r="583" spans="1:8" x14ac:dyDescent="0.25">
      <c r="A583" s="54">
        <f>COUNTIF($C$3:C583,"Да")</f>
        <v>6</v>
      </c>
      <c r="B583" s="53">
        <f t="shared" si="18"/>
        <v>45981</v>
      </c>
      <c r="C583" s="53" t="str">
        <f>IF(ISERROR(VLOOKUP(B583,Оп26_BYN→USD!$C$3:$C$28,1,0)),"Нет","Да")</f>
        <v>Нет</v>
      </c>
      <c r="D583" s="54">
        <f t="shared" si="19"/>
        <v>365</v>
      </c>
      <c r="E583" s="55">
        <f>('Все выпуски'!$F$4*'Все выпуски'!$F$8)*((VLOOKUP(IF(C583="Нет",VLOOKUP(A583,Оп26_BYN→USD!$A$2:$C$28,3,0),VLOOKUP((A583-1),Оп26_BYN→USD!$A$2:$C$28,3,0)),$B$2:$G$2382,5,0)-VLOOKUP(B583,$B$2:$G$2382,5,0))/365+(VLOOKUP(IF(C583="Нет",VLOOKUP(A583,Оп26_BYN→USD!$A$2:$C$28,3,0),VLOOKUP((A583-1),Оп26_BYN→USD!$A$2:$C$28,3,0)),$B$2:$G$2382,6,0)-VLOOKUP(B583,$B$2:$G$2382,6,0))/366)</f>
        <v>1.2275281966149449</v>
      </c>
      <c r="F583" s="54">
        <f>COUNTIF(D584:$D$2382,365)</f>
        <v>1433</v>
      </c>
      <c r="G583" s="54">
        <f>COUNTIF(D584:$D$2382,366)</f>
        <v>366</v>
      </c>
      <c r="H583" s="50"/>
    </row>
    <row r="584" spans="1:8" x14ac:dyDescent="0.25">
      <c r="A584" s="54">
        <f>COUNTIF($C$3:C584,"Да")</f>
        <v>6</v>
      </c>
      <c r="B584" s="53">
        <f t="shared" si="18"/>
        <v>45982</v>
      </c>
      <c r="C584" s="53" t="str">
        <f>IF(ISERROR(VLOOKUP(B584,Оп26_BYN→USD!$C$3:$C$28,1,0)),"Нет","Да")</f>
        <v>Нет</v>
      </c>
      <c r="D584" s="54">
        <f t="shared" si="19"/>
        <v>365</v>
      </c>
      <c r="E584" s="55">
        <f>('Все выпуски'!$F$4*'Все выпуски'!$F$8)*((VLOOKUP(IF(C584="Нет",VLOOKUP(A584,Оп26_BYN→USD!$A$2:$C$28,3,0),VLOOKUP((A584-1),Оп26_BYN→USD!$A$2:$C$28,3,0)),$B$2:$G$2382,5,0)-VLOOKUP(B584,$B$2:$G$2382,5,0))/365+(VLOOKUP(IF(C584="Нет",VLOOKUP(A584,Оп26_BYN→USD!$A$2:$C$28,3,0),VLOOKUP((A584-1),Оп26_BYN→USD!$A$2:$C$28,3,0)),$B$2:$G$2382,6,0)-VLOOKUP(B584,$B$2:$G$2382,6,0))/366)</f>
        <v>1.2567550584391103</v>
      </c>
      <c r="F584" s="54">
        <f>COUNTIF(D585:$D$2382,365)</f>
        <v>1432</v>
      </c>
      <c r="G584" s="54">
        <f>COUNTIF(D585:$D$2382,366)</f>
        <v>366</v>
      </c>
      <c r="H584" s="50"/>
    </row>
    <row r="585" spans="1:8" x14ac:dyDescent="0.25">
      <c r="A585" s="54">
        <f>COUNTIF($C$3:C585,"Да")</f>
        <v>6</v>
      </c>
      <c r="B585" s="53">
        <f t="shared" si="18"/>
        <v>45983</v>
      </c>
      <c r="C585" s="53" t="str">
        <f>IF(ISERROR(VLOOKUP(B585,Оп26_BYN→USD!$C$3:$C$28,1,0)),"Нет","Да")</f>
        <v>Нет</v>
      </c>
      <c r="D585" s="54">
        <f t="shared" si="19"/>
        <v>365</v>
      </c>
      <c r="E585" s="55">
        <f>('Все выпуски'!$F$4*'Все выпуски'!$F$8)*((VLOOKUP(IF(C585="Нет",VLOOKUP(A585,Оп26_BYN→USD!$A$2:$C$28,3,0),VLOOKUP((A585-1),Оп26_BYN→USD!$A$2:$C$28,3,0)),$B$2:$G$2382,5,0)-VLOOKUP(B585,$B$2:$G$2382,5,0))/365+(VLOOKUP(IF(C585="Нет",VLOOKUP(A585,Оп26_BYN→USD!$A$2:$C$28,3,0),VLOOKUP((A585-1),Оп26_BYN→USD!$A$2:$C$28,3,0)),$B$2:$G$2382,6,0)-VLOOKUP(B585,$B$2:$G$2382,6,0))/366)</f>
        <v>1.2859819202632756</v>
      </c>
      <c r="F585" s="54">
        <f>COUNTIF(D586:$D$2382,365)</f>
        <v>1431</v>
      </c>
      <c r="G585" s="54">
        <f>COUNTIF(D586:$D$2382,366)</f>
        <v>366</v>
      </c>
      <c r="H585" s="50"/>
    </row>
    <row r="586" spans="1:8" x14ac:dyDescent="0.25">
      <c r="A586" s="54">
        <f>COUNTIF($C$3:C586,"Да")</f>
        <v>6</v>
      </c>
      <c r="B586" s="53">
        <f t="shared" si="18"/>
        <v>45984</v>
      </c>
      <c r="C586" s="53" t="str">
        <f>IF(ISERROR(VLOOKUP(B586,Оп26_BYN→USD!$C$3:$C$28,1,0)),"Нет","Да")</f>
        <v>Нет</v>
      </c>
      <c r="D586" s="54">
        <f t="shared" si="19"/>
        <v>365</v>
      </c>
      <c r="E586" s="55">
        <f>('Все выпуски'!$F$4*'Все выпуски'!$F$8)*((VLOOKUP(IF(C586="Нет",VLOOKUP(A586,Оп26_BYN→USD!$A$2:$C$28,3,0),VLOOKUP((A586-1),Оп26_BYN→USD!$A$2:$C$28,3,0)),$B$2:$G$2382,5,0)-VLOOKUP(B586,$B$2:$G$2382,5,0))/365+(VLOOKUP(IF(C586="Нет",VLOOKUP(A586,Оп26_BYN→USD!$A$2:$C$28,3,0),VLOOKUP((A586-1),Оп26_BYN→USD!$A$2:$C$28,3,0)),$B$2:$G$2382,6,0)-VLOOKUP(B586,$B$2:$G$2382,6,0))/366)</f>
        <v>1.315208782087441</v>
      </c>
      <c r="F586" s="54">
        <f>COUNTIF(D587:$D$2382,365)</f>
        <v>1430</v>
      </c>
      <c r="G586" s="54">
        <f>COUNTIF(D587:$D$2382,366)</f>
        <v>366</v>
      </c>
      <c r="H586" s="50"/>
    </row>
    <row r="587" spans="1:8" x14ac:dyDescent="0.25">
      <c r="A587" s="54">
        <f>COUNTIF($C$3:C587,"Да")</f>
        <v>6</v>
      </c>
      <c r="B587" s="53">
        <f t="shared" si="18"/>
        <v>45985</v>
      </c>
      <c r="C587" s="53" t="str">
        <f>IF(ISERROR(VLOOKUP(B587,Оп26_BYN→USD!$C$3:$C$28,1,0)),"Нет","Да")</f>
        <v>Нет</v>
      </c>
      <c r="D587" s="54">
        <f t="shared" si="19"/>
        <v>365</v>
      </c>
      <c r="E587" s="55">
        <f>('Все выпуски'!$F$4*'Все выпуски'!$F$8)*((VLOOKUP(IF(C587="Нет",VLOOKUP(A587,Оп26_BYN→USD!$A$2:$C$28,3,0),VLOOKUP((A587-1),Оп26_BYN→USD!$A$2:$C$28,3,0)),$B$2:$G$2382,5,0)-VLOOKUP(B587,$B$2:$G$2382,5,0))/365+(VLOOKUP(IF(C587="Нет",VLOOKUP(A587,Оп26_BYN→USD!$A$2:$C$28,3,0),VLOOKUP((A587-1),Оп26_BYN→USD!$A$2:$C$28,3,0)),$B$2:$G$2382,6,0)-VLOOKUP(B587,$B$2:$G$2382,6,0))/366)</f>
        <v>1.3444356439116063</v>
      </c>
      <c r="F587" s="54">
        <f>COUNTIF(D588:$D$2382,365)</f>
        <v>1429</v>
      </c>
      <c r="G587" s="54">
        <f>COUNTIF(D588:$D$2382,366)</f>
        <v>366</v>
      </c>
      <c r="H587" s="50"/>
    </row>
    <row r="588" spans="1:8" x14ac:dyDescent="0.25">
      <c r="A588" s="54">
        <f>COUNTIF($C$3:C588,"Да")</f>
        <v>6</v>
      </c>
      <c r="B588" s="53">
        <f t="shared" si="18"/>
        <v>45986</v>
      </c>
      <c r="C588" s="53" t="str">
        <f>IF(ISERROR(VLOOKUP(B588,Оп26_BYN→USD!$C$3:$C$28,1,0)),"Нет","Да")</f>
        <v>Нет</v>
      </c>
      <c r="D588" s="54">
        <f t="shared" si="19"/>
        <v>365</v>
      </c>
      <c r="E588" s="55">
        <f>('Все выпуски'!$F$4*'Все выпуски'!$F$8)*((VLOOKUP(IF(C588="Нет",VLOOKUP(A588,Оп26_BYN→USD!$A$2:$C$28,3,0),VLOOKUP((A588-1),Оп26_BYN→USD!$A$2:$C$28,3,0)),$B$2:$G$2382,5,0)-VLOOKUP(B588,$B$2:$G$2382,5,0))/365+(VLOOKUP(IF(C588="Нет",VLOOKUP(A588,Оп26_BYN→USD!$A$2:$C$28,3,0),VLOOKUP((A588-1),Оп26_BYN→USD!$A$2:$C$28,3,0)),$B$2:$G$2382,6,0)-VLOOKUP(B588,$B$2:$G$2382,6,0))/366)</f>
        <v>1.3736625057357716</v>
      </c>
      <c r="F588" s="54">
        <f>COUNTIF(D589:$D$2382,365)</f>
        <v>1428</v>
      </c>
      <c r="G588" s="54">
        <f>COUNTIF(D589:$D$2382,366)</f>
        <v>366</v>
      </c>
      <c r="H588" s="50"/>
    </row>
    <row r="589" spans="1:8" x14ac:dyDescent="0.25">
      <c r="A589" s="54">
        <f>COUNTIF($C$3:C589,"Да")</f>
        <v>6</v>
      </c>
      <c r="B589" s="53">
        <f t="shared" si="18"/>
        <v>45987</v>
      </c>
      <c r="C589" s="53" t="str">
        <f>IF(ISERROR(VLOOKUP(B589,Оп26_BYN→USD!$C$3:$C$28,1,0)),"Нет","Да")</f>
        <v>Нет</v>
      </c>
      <c r="D589" s="54">
        <f t="shared" si="19"/>
        <v>365</v>
      </c>
      <c r="E589" s="55">
        <f>('Все выпуски'!$F$4*'Все выпуски'!$F$8)*((VLOOKUP(IF(C589="Нет",VLOOKUP(A589,Оп26_BYN→USD!$A$2:$C$28,3,0),VLOOKUP((A589-1),Оп26_BYN→USD!$A$2:$C$28,3,0)),$B$2:$G$2382,5,0)-VLOOKUP(B589,$B$2:$G$2382,5,0))/365+(VLOOKUP(IF(C589="Нет",VLOOKUP(A589,Оп26_BYN→USD!$A$2:$C$28,3,0),VLOOKUP((A589-1),Оп26_BYN→USD!$A$2:$C$28,3,0)),$B$2:$G$2382,6,0)-VLOOKUP(B589,$B$2:$G$2382,6,0))/366)</f>
        <v>1.402889367559937</v>
      </c>
      <c r="F589" s="54">
        <f>COUNTIF(D590:$D$2382,365)</f>
        <v>1427</v>
      </c>
      <c r="G589" s="54">
        <f>COUNTIF(D590:$D$2382,366)</f>
        <v>366</v>
      </c>
      <c r="H589" s="50"/>
    </row>
    <row r="590" spans="1:8" x14ac:dyDescent="0.25">
      <c r="A590" s="54">
        <f>COUNTIF($C$3:C590,"Да")</f>
        <v>6</v>
      </c>
      <c r="B590" s="53">
        <f t="shared" si="18"/>
        <v>45988</v>
      </c>
      <c r="C590" s="53" t="str">
        <f>IF(ISERROR(VLOOKUP(B590,Оп26_BYN→USD!$C$3:$C$28,1,0)),"Нет","Да")</f>
        <v>Нет</v>
      </c>
      <c r="D590" s="54">
        <f t="shared" si="19"/>
        <v>365</v>
      </c>
      <c r="E590" s="55">
        <f>('Все выпуски'!$F$4*'Все выпуски'!$F$8)*((VLOOKUP(IF(C590="Нет",VLOOKUP(A590,Оп26_BYN→USD!$A$2:$C$28,3,0),VLOOKUP((A590-1),Оп26_BYN→USD!$A$2:$C$28,3,0)),$B$2:$G$2382,5,0)-VLOOKUP(B590,$B$2:$G$2382,5,0))/365+(VLOOKUP(IF(C590="Нет",VLOOKUP(A590,Оп26_BYN→USD!$A$2:$C$28,3,0),VLOOKUP((A590-1),Оп26_BYN→USD!$A$2:$C$28,3,0)),$B$2:$G$2382,6,0)-VLOOKUP(B590,$B$2:$G$2382,6,0))/366)</f>
        <v>1.4321162293841023</v>
      </c>
      <c r="F590" s="54">
        <f>COUNTIF(D591:$D$2382,365)</f>
        <v>1426</v>
      </c>
      <c r="G590" s="54">
        <f>COUNTIF(D591:$D$2382,366)</f>
        <v>366</v>
      </c>
      <c r="H590" s="50"/>
    </row>
    <row r="591" spans="1:8" x14ac:dyDescent="0.25">
      <c r="A591" s="54">
        <f>COUNTIF($C$3:C591,"Да")</f>
        <v>6</v>
      </c>
      <c r="B591" s="53">
        <f t="shared" si="18"/>
        <v>45989</v>
      </c>
      <c r="C591" s="53" t="str">
        <f>IF(ISERROR(VLOOKUP(B591,Оп26_BYN→USD!$C$3:$C$28,1,0)),"Нет","Да")</f>
        <v>Нет</v>
      </c>
      <c r="D591" s="54">
        <f t="shared" si="19"/>
        <v>365</v>
      </c>
      <c r="E591" s="55">
        <f>('Все выпуски'!$F$4*'Все выпуски'!$F$8)*((VLOOKUP(IF(C591="Нет",VLOOKUP(A591,Оп26_BYN→USD!$A$2:$C$28,3,0),VLOOKUP((A591-1),Оп26_BYN→USD!$A$2:$C$28,3,0)),$B$2:$G$2382,5,0)-VLOOKUP(B591,$B$2:$G$2382,5,0))/365+(VLOOKUP(IF(C591="Нет",VLOOKUP(A591,Оп26_BYN→USD!$A$2:$C$28,3,0),VLOOKUP((A591-1),Оп26_BYN→USD!$A$2:$C$28,3,0)),$B$2:$G$2382,6,0)-VLOOKUP(B591,$B$2:$G$2382,6,0))/366)</f>
        <v>1.4613430912082677</v>
      </c>
      <c r="F591" s="54">
        <f>COUNTIF(D592:$D$2382,365)</f>
        <v>1425</v>
      </c>
      <c r="G591" s="54">
        <f>COUNTIF(D592:$D$2382,366)</f>
        <v>366</v>
      </c>
      <c r="H591" s="50"/>
    </row>
    <row r="592" spans="1:8" x14ac:dyDescent="0.25">
      <c r="A592" s="54">
        <f>COUNTIF($C$3:C592,"Да")</f>
        <v>6</v>
      </c>
      <c r="B592" s="53">
        <f t="shared" si="18"/>
        <v>45990</v>
      </c>
      <c r="C592" s="53" t="str">
        <f>IF(ISERROR(VLOOKUP(B592,Оп26_BYN→USD!$C$3:$C$28,1,0)),"Нет","Да")</f>
        <v>Нет</v>
      </c>
      <c r="D592" s="54">
        <f t="shared" si="19"/>
        <v>365</v>
      </c>
      <c r="E592" s="55">
        <f>('Все выпуски'!$F$4*'Все выпуски'!$F$8)*((VLOOKUP(IF(C592="Нет",VLOOKUP(A592,Оп26_BYN→USD!$A$2:$C$28,3,0),VLOOKUP((A592-1),Оп26_BYN→USD!$A$2:$C$28,3,0)),$B$2:$G$2382,5,0)-VLOOKUP(B592,$B$2:$G$2382,5,0))/365+(VLOOKUP(IF(C592="Нет",VLOOKUP(A592,Оп26_BYN→USD!$A$2:$C$28,3,0),VLOOKUP((A592-1),Оп26_BYN→USD!$A$2:$C$28,3,0)),$B$2:$G$2382,6,0)-VLOOKUP(B592,$B$2:$G$2382,6,0))/366)</f>
        <v>1.4905699530324332</v>
      </c>
      <c r="F592" s="54">
        <f>COUNTIF(D593:$D$2382,365)</f>
        <v>1424</v>
      </c>
      <c r="G592" s="54">
        <f>COUNTIF(D593:$D$2382,366)</f>
        <v>366</v>
      </c>
      <c r="H592" s="50"/>
    </row>
    <row r="593" spans="1:8" x14ac:dyDescent="0.25">
      <c r="A593" s="54">
        <f>COUNTIF($C$3:C593,"Да")</f>
        <v>6</v>
      </c>
      <c r="B593" s="53">
        <f t="shared" si="18"/>
        <v>45991</v>
      </c>
      <c r="C593" s="53" t="str">
        <f>IF(ISERROR(VLOOKUP(B593,Оп26_BYN→USD!$C$3:$C$28,1,0)),"Нет","Да")</f>
        <v>Нет</v>
      </c>
      <c r="D593" s="54">
        <f t="shared" si="19"/>
        <v>365</v>
      </c>
      <c r="E593" s="55">
        <f>('Все выпуски'!$F$4*'Все выпуски'!$F$8)*((VLOOKUP(IF(C593="Нет",VLOOKUP(A593,Оп26_BYN→USD!$A$2:$C$28,3,0),VLOOKUP((A593-1),Оп26_BYN→USD!$A$2:$C$28,3,0)),$B$2:$G$2382,5,0)-VLOOKUP(B593,$B$2:$G$2382,5,0))/365+(VLOOKUP(IF(C593="Нет",VLOOKUP(A593,Оп26_BYN→USD!$A$2:$C$28,3,0),VLOOKUP((A593-1),Оп26_BYN→USD!$A$2:$C$28,3,0)),$B$2:$G$2382,6,0)-VLOOKUP(B593,$B$2:$G$2382,6,0))/366)</f>
        <v>1.5197968148565983</v>
      </c>
      <c r="F593" s="54">
        <f>COUNTIF(D594:$D$2382,365)</f>
        <v>1423</v>
      </c>
      <c r="G593" s="54">
        <f>COUNTIF(D594:$D$2382,366)</f>
        <v>366</v>
      </c>
      <c r="H593" s="50"/>
    </row>
    <row r="594" spans="1:8" x14ac:dyDescent="0.25">
      <c r="A594" s="54">
        <f>COUNTIF($C$3:C594,"Да")</f>
        <v>6</v>
      </c>
      <c r="B594" s="53">
        <f t="shared" si="18"/>
        <v>45992</v>
      </c>
      <c r="C594" s="53" t="str">
        <f>IF(ISERROR(VLOOKUP(B594,Оп26_BYN→USD!$C$3:$C$28,1,0)),"Нет","Да")</f>
        <v>Нет</v>
      </c>
      <c r="D594" s="54">
        <f t="shared" si="19"/>
        <v>365</v>
      </c>
      <c r="E594" s="55">
        <f>('Все выпуски'!$F$4*'Все выпуски'!$F$8)*((VLOOKUP(IF(C594="Нет",VLOOKUP(A594,Оп26_BYN→USD!$A$2:$C$28,3,0),VLOOKUP((A594-1),Оп26_BYN→USD!$A$2:$C$28,3,0)),$B$2:$G$2382,5,0)-VLOOKUP(B594,$B$2:$G$2382,5,0))/365+(VLOOKUP(IF(C594="Нет",VLOOKUP(A594,Оп26_BYN→USD!$A$2:$C$28,3,0),VLOOKUP((A594-1),Оп26_BYN→USD!$A$2:$C$28,3,0)),$B$2:$G$2382,6,0)-VLOOKUP(B594,$B$2:$G$2382,6,0))/366)</f>
        <v>1.5490236766807637</v>
      </c>
      <c r="F594" s="54">
        <f>COUNTIF(D595:$D$2382,365)</f>
        <v>1422</v>
      </c>
      <c r="G594" s="54">
        <f>COUNTIF(D595:$D$2382,366)</f>
        <v>366</v>
      </c>
      <c r="H594" s="50"/>
    </row>
    <row r="595" spans="1:8" x14ac:dyDescent="0.25">
      <c r="A595" s="54">
        <f>COUNTIF($C$3:C595,"Да")</f>
        <v>6</v>
      </c>
      <c r="B595" s="53">
        <f t="shared" si="18"/>
        <v>45993</v>
      </c>
      <c r="C595" s="53" t="str">
        <f>IF(ISERROR(VLOOKUP(B595,Оп26_BYN→USD!$C$3:$C$28,1,0)),"Нет","Да")</f>
        <v>Нет</v>
      </c>
      <c r="D595" s="54">
        <f t="shared" si="19"/>
        <v>365</v>
      </c>
      <c r="E595" s="55">
        <f>('Все выпуски'!$F$4*'Все выпуски'!$F$8)*((VLOOKUP(IF(C595="Нет",VLOOKUP(A595,Оп26_BYN→USD!$A$2:$C$28,3,0),VLOOKUP((A595-1),Оп26_BYN→USD!$A$2:$C$28,3,0)),$B$2:$G$2382,5,0)-VLOOKUP(B595,$B$2:$G$2382,5,0))/365+(VLOOKUP(IF(C595="Нет",VLOOKUP(A595,Оп26_BYN→USD!$A$2:$C$28,3,0),VLOOKUP((A595-1),Оп26_BYN→USD!$A$2:$C$28,3,0)),$B$2:$G$2382,6,0)-VLOOKUP(B595,$B$2:$G$2382,6,0))/366)</f>
        <v>1.5782505385049292</v>
      </c>
      <c r="F595" s="54">
        <f>COUNTIF(D596:$D$2382,365)</f>
        <v>1421</v>
      </c>
      <c r="G595" s="54">
        <f>COUNTIF(D596:$D$2382,366)</f>
        <v>366</v>
      </c>
      <c r="H595" s="50"/>
    </row>
    <row r="596" spans="1:8" x14ac:dyDescent="0.25">
      <c r="A596" s="54">
        <f>COUNTIF($C$3:C596,"Да")</f>
        <v>6</v>
      </c>
      <c r="B596" s="53">
        <f t="shared" si="18"/>
        <v>45994</v>
      </c>
      <c r="C596" s="53" t="str">
        <f>IF(ISERROR(VLOOKUP(B596,Оп26_BYN→USD!$C$3:$C$28,1,0)),"Нет","Да")</f>
        <v>Нет</v>
      </c>
      <c r="D596" s="54">
        <f t="shared" si="19"/>
        <v>365</v>
      </c>
      <c r="E596" s="55">
        <f>('Все выпуски'!$F$4*'Все выпуски'!$F$8)*((VLOOKUP(IF(C596="Нет",VLOOKUP(A596,Оп26_BYN→USD!$A$2:$C$28,3,0),VLOOKUP((A596-1),Оп26_BYN→USD!$A$2:$C$28,3,0)),$B$2:$G$2382,5,0)-VLOOKUP(B596,$B$2:$G$2382,5,0))/365+(VLOOKUP(IF(C596="Нет",VLOOKUP(A596,Оп26_BYN→USD!$A$2:$C$28,3,0),VLOOKUP((A596-1),Оп26_BYN→USD!$A$2:$C$28,3,0)),$B$2:$G$2382,6,0)-VLOOKUP(B596,$B$2:$G$2382,6,0))/366)</f>
        <v>1.6074774003290944</v>
      </c>
      <c r="F596" s="54">
        <f>COUNTIF(D597:$D$2382,365)</f>
        <v>1420</v>
      </c>
      <c r="G596" s="54">
        <f>COUNTIF(D597:$D$2382,366)</f>
        <v>366</v>
      </c>
      <c r="H596" s="50"/>
    </row>
    <row r="597" spans="1:8" x14ac:dyDescent="0.25">
      <c r="A597" s="54">
        <f>COUNTIF($C$3:C597,"Да")</f>
        <v>6</v>
      </c>
      <c r="B597" s="53">
        <f t="shared" si="18"/>
        <v>45995</v>
      </c>
      <c r="C597" s="53" t="str">
        <f>IF(ISERROR(VLOOKUP(B597,Оп26_BYN→USD!$C$3:$C$28,1,0)),"Нет","Да")</f>
        <v>Нет</v>
      </c>
      <c r="D597" s="54">
        <f t="shared" si="19"/>
        <v>365</v>
      </c>
      <c r="E597" s="55">
        <f>('Все выпуски'!$F$4*'Все выпуски'!$F$8)*((VLOOKUP(IF(C597="Нет",VLOOKUP(A597,Оп26_BYN→USD!$A$2:$C$28,3,0),VLOOKUP((A597-1),Оп26_BYN→USD!$A$2:$C$28,3,0)),$B$2:$G$2382,5,0)-VLOOKUP(B597,$B$2:$G$2382,5,0))/365+(VLOOKUP(IF(C597="Нет",VLOOKUP(A597,Оп26_BYN→USD!$A$2:$C$28,3,0),VLOOKUP((A597-1),Оп26_BYN→USD!$A$2:$C$28,3,0)),$B$2:$G$2382,6,0)-VLOOKUP(B597,$B$2:$G$2382,6,0))/366)</f>
        <v>1.6367042621532599</v>
      </c>
      <c r="F597" s="54">
        <f>COUNTIF(D598:$D$2382,365)</f>
        <v>1419</v>
      </c>
      <c r="G597" s="54">
        <f>COUNTIF(D598:$D$2382,366)</f>
        <v>366</v>
      </c>
      <c r="H597" s="50"/>
    </row>
    <row r="598" spans="1:8" x14ac:dyDescent="0.25">
      <c r="A598" s="54">
        <f>COUNTIF($C$3:C598,"Да")</f>
        <v>6</v>
      </c>
      <c r="B598" s="53">
        <f t="shared" si="18"/>
        <v>45996</v>
      </c>
      <c r="C598" s="53" t="str">
        <f>IF(ISERROR(VLOOKUP(B598,Оп26_BYN→USD!$C$3:$C$28,1,0)),"Нет","Да")</f>
        <v>Нет</v>
      </c>
      <c r="D598" s="54">
        <f t="shared" si="19"/>
        <v>365</v>
      </c>
      <c r="E598" s="55">
        <f>('Все выпуски'!$F$4*'Все выпуски'!$F$8)*((VLOOKUP(IF(C598="Нет",VLOOKUP(A598,Оп26_BYN→USD!$A$2:$C$28,3,0),VLOOKUP((A598-1),Оп26_BYN→USD!$A$2:$C$28,3,0)),$B$2:$G$2382,5,0)-VLOOKUP(B598,$B$2:$G$2382,5,0))/365+(VLOOKUP(IF(C598="Нет",VLOOKUP(A598,Оп26_BYN→USD!$A$2:$C$28,3,0),VLOOKUP((A598-1),Оп26_BYN→USD!$A$2:$C$28,3,0)),$B$2:$G$2382,6,0)-VLOOKUP(B598,$B$2:$G$2382,6,0))/366)</f>
        <v>1.6659311239774253</v>
      </c>
      <c r="F598" s="54">
        <f>COUNTIF(D599:$D$2382,365)</f>
        <v>1418</v>
      </c>
      <c r="G598" s="54">
        <f>COUNTIF(D599:$D$2382,366)</f>
        <v>366</v>
      </c>
      <c r="H598" s="50"/>
    </row>
    <row r="599" spans="1:8" x14ac:dyDescent="0.25">
      <c r="A599" s="54">
        <f>COUNTIF($C$3:C599,"Да")</f>
        <v>6</v>
      </c>
      <c r="B599" s="53">
        <f t="shared" si="18"/>
        <v>45997</v>
      </c>
      <c r="C599" s="53" t="str">
        <f>IF(ISERROR(VLOOKUP(B599,Оп26_BYN→USD!$C$3:$C$28,1,0)),"Нет","Да")</f>
        <v>Нет</v>
      </c>
      <c r="D599" s="54">
        <f t="shared" si="19"/>
        <v>365</v>
      </c>
      <c r="E599" s="55">
        <f>('Все выпуски'!$F$4*'Все выпуски'!$F$8)*((VLOOKUP(IF(C599="Нет",VLOOKUP(A599,Оп26_BYN→USD!$A$2:$C$28,3,0),VLOOKUP((A599-1),Оп26_BYN→USD!$A$2:$C$28,3,0)),$B$2:$G$2382,5,0)-VLOOKUP(B599,$B$2:$G$2382,5,0))/365+(VLOOKUP(IF(C599="Нет",VLOOKUP(A599,Оп26_BYN→USD!$A$2:$C$28,3,0),VLOOKUP((A599-1),Оп26_BYN→USD!$A$2:$C$28,3,0)),$B$2:$G$2382,6,0)-VLOOKUP(B599,$B$2:$G$2382,6,0))/366)</f>
        <v>1.6951579858015906</v>
      </c>
      <c r="F599" s="54">
        <f>COUNTIF(D600:$D$2382,365)</f>
        <v>1417</v>
      </c>
      <c r="G599" s="54">
        <f>COUNTIF(D600:$D$2382,366)</f>
        <v>366</v>
      </c>
      <c r="H599" s="50"/>
    </row>
    <row r="600" spans="1:8" x14ac:dyDescent="0.25">
      <c r="A600" s="54">
        <f>COUNTIF($C$3:C600,"Да")</f>
        <v>6</v>
      </c>
      <c r="B600" s="53">
        <f t="shared" si="18"/>
        <v>45998</v>
      </c>
      <c r="C600" s="53" t="str">
        <f>IF(ISERROR(VLOOKUP(B600,Оп26_BYN→USD!$C$3:$C$28,1,0)),"Нет","Да")</f>
        <v>Нет</v>
      </c>
      <c r="D600" s="54">
        <f t="shared" si="19"/>
        <v>365</v>
      </c>
      <c r="E600" s="55">
        <f>('Все выпуски'!$F$4*'Все выпуски'!$F$8)*((VLOOKUP(IF(C600="Нет",VLOOKUP(A600,Оп26_BYN→USD!$A$2:$C$28,3,0),VLOOKUP((A600-1),Оп26_BYN→USD!$A$2:$C$28,3,0)),$B$2:$G$2382,5,0)-VLOOKUP(B600,$B$2:$G$2382,5,0))/365+(VLOOKUP(IF(C600="Нет",VLOOKUP(A600,Оп26_BYN→USD!$A$2:$C$28,3,0),VLOOKUP((A600-1),Оп26_BYN→USD!$A$2:$C$28,3,0)),$B$2:$G$2382,6,0)-VLOOKUP(B600,$B$2:$G$2382,6,0))/366)</f>
        <v>1.7243848476257559</v>
      </c>
      <c r="F600" s="54">
        <f>COUNTIF(D601:$D$2382,365)</f>
        <v>1416</v>
      </c>
      <c r="G600" s="54">
        <f>COUNTIF(D601:$D$2382,366)</f>
        <v>366</v>
      </c>
      <c r="H600" s="50"/>
    </row>
    <row r="601" spans="1:8" x14ac:dyDescent="0.25">
      <c r="A601" s="54">
        <f>COUNTIF($C$3:C601,"Да")</f>
        <v>6</v>
      </c>
      <c r="B601" s="53">
        <f t="shared" si="18"/>
        <v>45999</v>
      </c>
      <c r="C601" s="53" t="str">
        <f>IF(ISERROR(VLOOKUP(B601,Оп26_BYN→USD!$C$3:$C$28,1,0)),"Нет","Да")</f>
        <v>Нет</v>
      </c>
      <c r="D601" s="54">
        <f t="shared" si="19"/>
        <v>365</v>
      </c>
      <c r="E601" s="55">
        <f>('Все выпуски'!$F$4*'Все выпуски'!$F$8)*((VLOOKUP(IF(C601="Нет",VLOOKUP(A601,Оп26_BYN→USD!$A$2:$C$28,3,0),VLOOKUP((A601-1),Оп26_BYN→USD!$A$2:$C$28,3,0)),$B$2:$G$2382,5,0)-VLOOKUP(B601,$B$2:$G$2382,5,0))/365+(VLOOKUP(IF(C601="Нет",VLOOKUP(A601,Оп26_BYN→USD!$A$2:$C$28,3,0),VLOOKUP((A601-1),Оп26_BYN→USD!$A$2:$C$28,3,0)),$B$2:$G$2382,6,0)-VLOOKUP(B601,$B$2:$G$2382,6,0))/366)</f>
        <v>1.7536117094499213</v>
      </c>
      <c r="F601" s="54">
        <f>COUNTIF(D602:$D$2382,365)</f>
        <v>1415</v>
      </c>
      <c r="G601" s="54">
        <f>COUNTIF(D602:$D$2382,366)</f>
        <v>366</v>
      </c>
      <c r="H601" s="50"/>
    </row>
    <row r="602" spans="1:8" x14ac:dyDescent="0.25">
      <c r="A602" s="54">
        <f>COUNTIF($C$3:C602,"Да")</f>
        <v>6</v>
      </c>
      <c r="B602" s="53">
        <f t="shared" si="18"/>
        <v>46000</v>
      </c>
      <c r="C602" s="53" t="str">
        <f>IF(ISERROR(VLOOKUP(B602,Оп26_BYN→USD!$C$3:$C$28,1,0)),"Нет","Да")</f>
        <v>Нет</v>
      </c>
      <c r="D602" s="54">
        <f t="shared" si="19"/>
        <v>365</v>
      </c>
      <c r="E602" s="55">
        <f>('Все выпуски'!$F$4*'Все выпуски'!$F$8)*((VLOOKUP(IF(C602="Нет",VLOOKUP(A602,Оп26_BYN→USD!$A$2:$C$28,3,0),VLOOKUP((A602-1),Оп26_BYN→USD!$A$2:$C$28,3,0)),$B$2:$G$2382,5,0)-VLOOKUP(B602,$B$2:$G$2382,5,0))/365+(VLOOKUP(IF(C602="Нет",VLOOKUP(A602,Оп26_BYN→USD!$A$2:$C$28,3,0),VLOOKUP((A602-1),Оп26_BYN→USD!$A$2:$C$28,3,0)),$B$2:$G$2382,6,0)-VLOOKUP(B602,$B$2:$G$2382,6,0))/366)</f>
        <v>1.7828385712740866</v>
      </c>
      <c r="F602" s="54">
        <f>COUNTIF(D603:$D$2382,365)</f>
        <v>1414</v>
      </c>
      <c r="G602" s="54">
        <f>COUNTIF(D603:$D$2382,366)</f>
        <v>366</v>
      </c>
      <c r="H602" s="50"/>
    </row>
    <row r="603" spans="1:8" x14ac:dyDescent="0.25">
      <c r="A603" s="54">
        <f>COUNTIF($C$3:C603,"Да")</f>
        <v>6</v>
      </c>
      <c r="B603" s="53">
        <f t="shared" si="18"/>
        <v>46001</v>
      </c>
      <c r="C603" s="53" t="str">
        <f>IF(ISERROR(VLOOKUP(B603,Оп26_BYN→USD!$C$3:$C$28,1,0)),"Нет","Да")</f>
        <v>Нет</v>
      </c>
      <c r="D603" s="54">
        <f t="shared" si="19"/>
        <v>365</v>
      </c>
      <c r="E603" s="55">
        <f>('Все выпуски'!$F$4*'Все выпуски'!$F$8)*((VLOOKUP(IF(C603="Нет",VLOOKUP(A603,Оп26_BYN→USD!$A$2:$C$28,3,0),VLOOKUP((A603-1),Оп26_BYN→USD!$A$2:$C$28,3,0)),$B$2:$G$2382,5,0)-VLOOKUP(B603,$B$2:$G$2382,5,0))/365+(VLOOKUP(IF(C603="Нет",VLOOKUP(A603,Оп26_BYN→USD!$A$2:$C$28,3,0),VLOOKUP((A603-1),Оп26_BYN→USD!$A$2:$C$28,3,0)),$B$2:$G$2382,6,0)-VLOOKUP(B603,$B$2:$G$2382,6,0))/366)</f>
        <v>1.812065433098252</v>
      </c>
      <c r="F603" s="54">
        <f>COUNTIF(D604:$D$2382,365)</f>
        <v>1413</v>
      </c>
      <c r="G603" s="54">
        <f>COUNTIF(D604:$D$2382,366)</f>
        <v>366</v>
      </c>
      <c r="H603" s="50"/>
    </row>
    <row r="604" spans="1:8" x14ac:dyDescent="0.25">
      <c r="A604" s="54">
        <f>COUNTIF($C$3:C604,"Да")</f>
        <v>6</v>
      </c>
      <c r="B604" s="53">
        <f t="shared" si="18"/>
        <v>46002</v>
      </c>
      <c r="C604" s="53" t="str">
        <f>IF(ISERROR(VLOOKUP(B604,Оп26_BYN→USD!$C$3:$C$28,1,0)),"Нет","Да")</f>
        <v>Нет</v>
      </c>
      <c r="D604" s="54">
        <f t="shared" si="19"/>
        <v>365</v>
      </c>
      <c r="E604" s="55">
        <f>('Все выпуски'!$F$4*'Все выпуски'!$F$8)*((VLOOKUP(IF(C604="Нет",VLOOKUP(A604,Оп26_BYN→USD!$A$2:$C$28,3,0),VLOOKUP((A604-1),Оп26_BYN→USD!$A$2:$C$28,3,0)),$B$2:$G$2382,5,0)-VLOOKUP(B604,$B$2:$G$2382,5,0))/365+(VLOOKUP(IF(C604="Нет",VLOOKUP(A604,Оп26_BYN→USD!$A$2:$C$28,3,0),VLOOKUP((A604-1),Оп26_BYN→USD!$A$2:$C$28,3,0)),$B$2:$G$2382,6,0)-VLOOKUP(B604,$B$2:$G$2382,6,0))/366)</f>
        <v>1.8412922949224175</v>
      </c>
      <c r="F604" s="54">
        <f>COUNTIF(D605:$D$2382,365)</f>
        <v>1412</v>
      </c>
      <c r="G604" s="54">
        <f>COUNTIF(D605:$D$2382,366)</f>
        <v>366</v>
      </c>
      <c r="H604" s="50"/>
    </row>
    <row r="605" spans="1:8" x14ac:dyDescent="0.25">
      <c r="A605" s="54">
        <f>COUNTIF($C$3:C605,"Да")</f>
        <v>6</v>
      </c>
      <c r="B605" s="53">
        <f t="shared" si="18"/>
        <v>46003</v>
      </c>
      <c r="C605" s="53" t="str">
        <f>IF(ISERROR(VLOOKUP(B605,Оп26_BYN→USD!$C$3:$C$28,1,0)),"Нет","Да")</f>
        <v>Нет</v>
      </c>
      <c r="D605" s="54">
        <f t="shared" si="19"/>
        <v>365</v>
      </c>
      <c r="E605" s="55">
        <f>('Все выпуски'!$F$4*'Все выпуски'!$F$8)*((VLOOKUP(IF(C605="Нет",VLOOKUP(A605,Оп26_BYN→USD!$A$2:$C$28,3,0),VLOOKUP((A605-1),Оп26_BYN→USD!$A$2:$C$28,3,0)),$B$2:$G$2382,5,0)-VLOOKUP(B605,$B$2:$G$2382,5,0))/365+(VLOOKUP(IF(C605="Нет",VLOOKUP(A605,Оп26_BYN→USD!$A$2:$C$28,3,0),VLOOKUP((A605-1),Оп26_BYN→USD!$A$2:$C$28,3,0)),$B$2:$G$2382,6,0)-VLOOKUP(B605,$B$2:$G$2382,6,0))/366)</f>
        <v>1.8705191567465826</v>
      </c>
      <c r="F605" s="54">
        <f>COUNTIF(D606:$D$2382,365)</f>
        <v>1411</v>
      </c>
      <c r="G605" s="54">
        <f>COUNTIF(D606:$D$2382,366)</f>
        <v>366</v>
      </c>
      <c r="H605" s="50"/>
    </row>
    <row r="606" spans="1:8" x14ac:dyDescent="0.25">
      <c r="A606" s="54">
        <f>COUNTIF($C$3:C606,"Да")</f>
        <v>6</v>
      </c>
      <c r="B606" s="53">
        <f t="shared" si="18"/>
        <v>46004</v>
      </c>
      <c r="C606" s="53" t="str">
        <f>IF(ISERROR(VLOOKUP(B606,Оп26_BYN→USD!$C$3:$C$28,1,0)),"Нет","Да")</f>
        <v>Нет</v>
      </c>
      <c r="D606" s="54">
        <f t="shared" si="19"/>
        <v>365</v>
      </c>
      <c r="E606" s="55">
        <f>('Все выпуски'!$F$4*'Все выпуски'!$F$8)*((VLOOKUP(IF(C606="Нет",VLOOKUP(A606,Оп26_BYN→USD!$A$2:$C$28,3,0),VLOOKUP((A606-1),Оп26_BYN→USD!$A$2:$C$28,3,0)),$B$2:$G$2382,5,0)-VLOOKUP(B606,$B$2:$G$2382,5,0))/365+(VLOOKUP(IF(C606="Нет",VLOOKUP(A606,Оп26_BYN→USD!$A$2:$C$28,3,0),VLOOKUP((A606-1),Оп26_BYN→USD!$A$2:$C$28,3,0)),$B$2:$G$2382,6,0)-VLOOKUP(B606,$B$2:$G$2382,6,0))/366)</f>
        <v>1.899746018570748</v>
      </c>
      <c r="F606" s="54">
        <f>COUNTIF(D607:$D$2382,365)</f>
        <v>1410</v>
      </c>
      <c r="G606" s="54">
        <f>COUNTIF(D607:$D$2382,366)</f>
        <v>366</v>
      </c>
      <c r="H606" s="50"/>
    </row>
    <row r="607" spans="1:8" x14ac:dyDescent="0.25">
      <c r="A607" s="54">
        <f>COUNTIF($C$3:C607,"Да")</f>
        <v>6</v>
      </c>
      <c r="B607" s="53">
        <f t="shared" si="18"/>
        <v>46005</v>
      </c>
      <c r="C607" s="53" t="str">
        <f>IF(ISERROR(VLOOKUP(B607,Оп26_BYN→USD!$C$3:$C$28,1,0)),"Нет","Да")</f>
        <v>Нет</v>
      </c>
      <c r="D607" s="54">
        <f t="shared" si="19"/>
        <v>365</v>
      </c>
      <c r="E607" s="55">
        <f>('Все выпуски'!$F$4*'Все выпуски'!$F$8)*((VLOOKUP(IF(C607="Нет",VLOOKUP(A607,Оп26_BYN→USD!$A$2:$C$28,3,0),VLOOKUP((A607-1),Оп26_BYN→USD!$A$2:$C$28,3,0)),$B$2:$G$2382,5,0)-VLOOKUP(B607,$B$2:$G$2382,5,0))/365+(VLOOKUP(IF(C607="Нет",VLOOKUP(A607,Оп26_BYN→USD!$A$2:$C$28,3,0),VLOOKUP((A607-1),Оп26_BYN→USD!$A$2:$C$28,3,0)),$B$2:$G$2382,6,0)-VLOOKUP(B607,$B$2:$G$2382,6,0))/366)</f>
        <v>1.9289728803949135</v>
      </c>
      <c r="F607" s="54">
        <f>COUNTIF(D608:$D$2382,365)</f>
        <v>1409</v>
      </c>
      <c r="G607" s="54">
        <f>COUNTIF(D608:$D$2382,366)</f>
        <v>366</v>
      </c>
      <c r="H607" s="50"/>
    </row>
    <row r="608" spans="1:8" x14ac:dyDescent="0.25">
      <c r="A608" s="54">
        <f>COUNTIF($C$3:C608,"Да")</f>
        <v>6</v>
      </c>
      <c r="B608" s="53">
        <f t="shared" si="18"/>
        <v>46006</v>
      </c>
      <c r="C608" s="53" t="str">
        <f>IF(ISERROR(VLOOKUP(B608,Оп26_BYN→USD!$C$3:$C$28,1,0)),"Нет","Да")</f>
        <v>Нет</v>
      </c>
      <c r="D608" s="54">
        <f t="shared" si="19"/>
        <v>365</v>
      </c>
      <c r="E608" s="55">
        <f>('Все выпуски'!$F$4*'Все выпуски'!$F$8)*((VLOOKUP(IF(C608="Нет",VLOOKUP(A608,Оп26_BYN→USD!$A$2:$C$28,3,0),VLOOKUP((A608-1),Оп26_BYN→USD!$A$2:$C$28,3,0)),$B$2:$G$2382,5,0)-VLOOKUP(B608,$B$2:$G$2382,5,0))/365+(VLOOKUP(IF(C608="Нет",VLOOKUP(A608,Оп26_BYN→USD!$A$2:$C$28,3,0),VLOOKUP((A608-1),Оп26_BYN→USD!$A$2:$C$28,3,0)),$B$2:$G$2382,6,0)-VLOOKUP(B608,$B$2:$G$2382,6,0))/366)</f>
        <v>1.9581997422190787</v>
      </c>
      <c r="F608" s="54">
        <f>COUNTIF(D609:$D$2382,365)</f>
        <v>1408</v>
      </c>
      <c r="G608" s="54">
        <f>COUNTIF(D609:$D$2382,366)</f>
        <v>366</v>
      </c>
      <c r="H608" s="50"/>
    </row>
    <row r="609" spans="1:8" x14ac:dyDescent="0.25">
      <c r="A609" s="54">
        <f>COUNTIF($C$3:C609,"Да")</f>
        <v>6</v>
      </c>
      <c r="B609" s="53">
        <f t="shared" si="18"/>
        <v>46007</v>
      </c>
      <c r="C609" s="53" t="str">
        <f>IF(ISERROR(VLOOKUP(B609,Оп26_BYN→USD!$C$3:$C$28,1,0)),"Нет","Да")</f>
        <v>Нет</v>
      </c>
      <c r="D609" s="54">
        <f t="shared" si="19"/>
        <v>365</v>
      </c>
      <c r="E609" s="55">
        <f>('Все выпуски'!$F$4*'Все выпуски'!$F$8)*((VLOOKUP(IF(C609="Нет",VLOOKUP(A609,Оп26_BYN→USD!$A$2:$C$28,3,0),VLOOKUP((A609-1),Оп26_BYN→USD!$A$2:$C$28,3,0)),$B$2:$G$2382,5,0)-VLOOKUP(B609,$B$2:$G$2382,5,0))/365+(VLOOKUP(IF(C609="Нет",VLOOKUP(A609,Оп26_BYN→USD!$A$2:$C$28,3,0),VLOOKUP((A609-1),Оп26_BYN→USD!$A$2:$C$28,3,0)),$B$2:$G$2382,6,0)-VLOOKUP(B609,$B$2:$G$2382,6,0))/366)</f>
        <v>1.9874266040432442</v>
      </c>
      <c r="F609" s="54">
        <f>COUNTIF(D610:$D$2382,365)</f>
        <v>1407</v>
      </c>
      <c r="G609" s="54">
        <f>COUNTIF(D610:$D$2382,366)</f>
        <v>366</v>
      </c>
      <c r="H609" s="50"/>
    </row>
    <row r="610" spans="1:8" x14ac:dyDescent="0.25">
      <c r="A610" s="54">
        <f>COUNTIF($C$3:C610,"Да")</f>
        <v>6</v>
      </c>
      <c r="B610" s="53">
        <f t="shared" si="18"/>
        <v>46008</v>
      </c>
      <c r="C610" s="53" t="str">
        <f>IF(ISERROR(VLOOKUP(B610,Оп26_BYN→USD!$C$3:$C$28,1,0)),"Нет","Да")</f>
        <v>Нет</v>
      </c>
      <c r="D610" s="54">
        <f t="shared" si="19"/>
        <v>365</v>
      </c>
      <c r="E610" s="55">
        <f>('Все выпуски'!$F$4*'Все выпуски'!$F$8)*((VLOOKUP(IF(C610="Нет",VLOOKUP(A610,Оп26_BYN→USD!$A$2:$C$28,3,0),VLOOKUP((A610-1),Оп26_BYN→USD!$A$2:$C$28,3,0)),$B$2:$G$2382,5,0)-VLOOKUP(B610,$B$2:$G$2382,5,0))/365+(VLOOKUP(IF(C610="Нет",VLOOKUP(A610,Оп26_BYN→USD!$A$2:$C$28,3,0),VLOOKUP((A610-1),Оп26_BYN→USD!$A$2:$C$28,3,0)),$B$2:$G$2382,6,0)-VLOOKUP(B610,$B$2:$G$2382,6,0))/366)</f>
        <v>2.0166534658674093</v>
      </c>
      <c r="F610" s="54">
        <f>COUNTIF(D611:$D$2382,365)</f>
        <v>1406</v>
      </c>
      <c r="G610" s="54">
        <f>COUNTIF(D611:$D$2382,366)</f>
        <v>366</v>
      </c>
      <c r="H610" s="50"/>
    </row>
    <row r="611" spans="1:8" x14ac:dyDescent="0.25">
      <c r="A611" s="54">
        <f>COUNTIF($C$3:C611,"Да")</f>
        <v>6</v>
      </c>
      <c r="B611" s="53">
        <f t="shared" si="18"/>
        <v>46009</v>
      </c>
      <c r="C611" s="53" t="str">
        <f>IF(ISERROR(VLOOKUP(B611,Оп26_BYN→USD!$C$3:$C$28,1,0)),"Нет","Да")</f>
        <v>Нет</v>
      </c>
      <c r="D611" s="54">
        <f t="shared" si="19"/>
        <v>365</v>
      </c>
      <c r="E611" s="55">
        <f>('Все выпуски'!$F$4*'Все выпуски'!$F$8)*((VLOOKUP(IF(C611="Нет",VLOOKUP(A611,Оп26_BYN→USD!$A$2:$C$28,3,0),VLOOKUP((A611-1),Оп26_BYN→USD!$A$2:$C$28,3,0)),$B$2:$G$2382,5,0)-VLOOKUP(B611,$B$2:$G$2382,5,0))/365+(VLOOKUP(IF(C611="Нет",VLOOKUP(A611,Оп26_BYN→USD!$A$2:$C$28,3,0),VLOOKUP((A611-1),Оп26_BYN→USD!$A$2:$C$28,3,0)),$B$2:$G$2382,6,0)-VLOOKUP(B611,$B$2:$G$2382,6,0))/366)</f>
        <v>2.0458803276915747</v>
      </c>
      <c r="F611" s="54">
        <f>COUNTIF(D612:$D$2382,365)</f>
        <v>1405</v>
      </c>
      <c r="G611" s="54">
        <f>COUNTIF(D612:$D$2382,366)</f>
        <v>366</v>
      </c>
      <c r="H611" s="50"/>
    </row>
    <row r="612" spans="1:8" x14ac:dyDescent="0.25">
      <c r="A612" s="54">
        <f>COUNTIF($C$3:C612,"Да")</f>
        <v>6</v>
      </c>
      <c r="B612" s="53">
        <f t="shared" si="18"/>
        <v>46010</v>
      </c>
      <c r="C612" s="53" t="str">
        <f>IF(ISERROR(VLOOKUP(B612,Оп26_BYN→USD!$C$3:$C$28,1,0)),"Нет","Да")</f>
        <v>Нет</v>
      </c>
      <c r="D612" s="54">
        <f t="shared" si="19"/>
        <v>365</v>
      </c>
      <c r="E612" s="55">
        <f>('Все выпуски'!$F$4*'Все выпуски'!$F$8)*((VLOOKUP(IF(C612="Нет",VLOOKUP(A612,Оп26_BYN→USD!$A$2:$C$28,3,0),VLOOKUP((A612-1),Оп26_BYN→USD!$A$2:$C$28,3,0)),$B$2:$G$2382,5,0)-VLOOKUP(B612,$B$2:$G$2382,5,0))/365+(VLOOKUP(IF(C612="Нет",VLOOKUP(A612,Оп26_BYN→USD!$A$2:$C$28,3,0),VLOOKUP((A612-1),Оп26_BYN→USD!$A$2:$C$28,3,0)),$B$2:$G$2382,6,0)-VLOOKUP(B612,$B$2:$G$2382,6,0))/366)</f>
        <v>2.07510718951574</v>
      </c>
      <c r="F612" s="54">
        <f>COUNTIF(D613:$D$2382,365)</f>
        <v>1404</v>
      </c>
      <c r="G612" s="54">
        <f>COUNTIF(D613:$D$2382,366)</f>
        <v>366</v>
      </c>
      <c r="H612" s="50"/>
    </row>
    <row r="613" spans="1:8" x14ac:dyDescent="0.25">
      <c r="A613" s="54">
        <f>COUNTIF($C$3:C613,"Да")</f>
        <v>6</v>
      </c>
      <c r="B613" s="53">
        <f t="shared" si="18"/>
        <v>46011</v>
      </c>
      <c r="C613" s="53" t="str">
        <f>IF(ISERROR(VLOOKUP(B613,Оп26_BYN→USD!$C$3:$C$28,1,0)),"Нет","Да")</f>
        <v>Нет</v>
      </c>
      <c r="D613" s="54">
        <f t="shared" si="19"/>
        <v>365</v>
      </c>
      <c r="E613" s="55">
        <f>('Все выпуски'!$F$4*'Все выпуски'!$F$8)*((VLOOKUP(IF(C613="Нет",VLOOKUP(A613,Оп26_BYN→USD!$A$2:$C$28,3,0),VLOOKUP((A613-1),Оп26_BYN→USD!$A$2:$C$28,3,0)),$B$2:$G$2382,5,0)-VLOOKUP(B613,$B$2:$G$2382,5,0))/365+(VLOOKUP(IF(C613="Нет",VLOOKUP(A613,Оп26_BYN→USD!$A$2:$C$28,3,0),VLOOKUP((A613-1),Оп26_BYN→USD!$A$2:$C$28,3,0)),$B$2:$G$2382,6,0)-VLOOKUP(B613,$B$2:$G$2382,6,0))/366)</f>
        <v>2.1043340513399054</v>
      </c>
      <c r="F613" s="54">
        <f>COUNTIF(D614:$D$2382,365)</f>
        <v>1403</v>
      </c>
      <c r="G613" s="54">
        <f>COUNTIF(D614:$D$2382,366)</f>
        <v>366</v>
      </c>
      <c r="H613" s="50"/>
    </row>
    <row r="614" spans="1:8" x14ac:dyDescent="0.25">
      <c r="A614" s="54">
        <f>COUNTIF($C$3:C614,"Да")</f>
        <v>6</v>
      </c>
      <c r="B614" s="53">
        <f t="shared" si="18"/>
        <v>46012</v>
      </c>
      <c r="C614" s="53" t="str">
        <f>IF(ISERROR(VLOOKUP(B614,Оп26_BYN→USD!$C$3:$C$28,1,0)),"Нет","Да")</f>
        <v>Нет</v>
      </c>
      <c r="D614" s="54">
        <f t="shared" si="19"/>
        <v>365</v>
      </c>
      <c r="E614" s="55">
        <f>('Все выпуски'!$F$4*'Все выпуски'!$F$8)*((VLOOKUP(IF(C614="Нет",VLOOKUP(A614,Оп26_BYN→USD!$A$2:$C$28,3,0),VLOOKUP((A614-1),Оп26_BYN→USD!$A$2:$C$28,3,0)),$B$2:$G$2382,5,0)-VLOOKUP(B614,$B$2:$G$2382,5,0))/365+(VLOOKUP(IF(C614="Нет",VLOOKUP(A614,Оп26_BYN→USD!$A$2:$C$28,3,0),VLOOKUP((A614-1),Оп26_BYN→USD!$A$2:$C$28,3,0)),$B$2:$G$2382,6,0)-VLOOKUP(B614,$B$2:$G$2382,6,0))/366)</f>
        <v>2.1335609131640711</v>
      </c>
      <c r="F614" s="54">
        <f>COUNTIF(D615:$D$2382,365)</f>
        <v>1402</v>
      </c>
      <c r="G614" s="54">
        <f>COUNTIF(D615:$D$2382,366)</f>
        <v>366</v>
      </c>
      <c r="H614" s="50"/>
    </row>
    <row r="615" spans="1:8" x14ac:dyDescent="0.25">
      <c r="A615" s="54">
        <f>COUNTIF($C$3:C615,"Да")</f>
        <v>6</v>
      </c>
      <c r="B615" s="53">
        <f t="shared" si="18"/>
        <v>46013</v>
      </c>
      <c r="C615" s="53" t="str">
        <f>IF(ISERROR(VLOOKUP(B615,Оп26_BYN→USD!$C$3:$C$28,1,0)),"Нет","Да")</f>
        <v>Нет</v>
      </c>
      <c r="D615" s="54">
        <f t="shared" si="19"/>
        <v>365</v>
      </c>
      <c r="E615" s="55">
        <f>('Все выпуски'!$F$4*'Все выпуски'!$F$8)*((VLOOKUP(IF(C615="Нет",VLOOKUP(A615,Оп26_BYN→USD!$A$2:$C$28,3,0),VLOOKUP((A615-1),Оп26_BYN→USD!$A$2:$C$28,3,0)),$B$2:$G$2382,5,0)-VLOOKUP(B615,$B$2:$G$2382,5,0))/365+(VLOOKUP(IF(C615="Нет",VLOOKUP(A615,Оп26_BYN→USD!$A$2:$C$28,3,0),VLOOKUP((A615-1),Оп26_BYN→USD!$A$2:$C$28,3,0)),$B$2:$G$2382,6,0)-VLOOKUP(B615,$B$2:$G$2382,6,0))/366)</f>
        <v>2.162787774988236</v>
      </c>
      <c r="F615" s="54">
        <f>COUNTIF(D616:$D$2382,365)</f>
        <v>1401</v>
      </c>
      <c r="G615" s="54">
        <f>COUNTIF(D616:$D$2382,366)</f>
        <v>366</v>
      </c>
      <c r="H615" s="50"/>
    </row>
    <row r="616" spans="1:8" x14ac:dyDescent="0.25">
      <c r="A616" s="54">
        <f>COUNTIF($C$3:C616,"Да")</f>
        <v>6</v>
      </c>
      <c r="B616" s="53">
        <f t="shared" si="18"/>
        <v>46014</v>
      </c>
      <c r="C616" s="53" t="str">
        <f>IF(ISERROR(VLOOKUP(B616,Оп26_BYN→USD!$C$3:$C$28,1,0)),"Нет","Да")</f>
        <v>Нет</v>
      </c>
      <c r="D616" s="54">
        <f t="shared" si="19"/>
        <v>365</v>
      </c>
      <c r="E616" s="55">
        <f>('Все выпуски'!$F$4*'Все выпуски'!$F$8)*((VLOOKUP(IF(C616="Нет",VLOOKUP(A616,Оп26_BYN→USD!$A$2:$C$28,3,0),VLOOKUP((A616-1),Оп26_BYN→USD!$A$2:$C$28,3,0)),$B$2:$G$2382,5,0)-VLOOKUP(B616,$B$2:$G$2382,5,0))/365+(VLOOKUP(IF(C616="Нет",VLOOKUP(A616,Оп26_BYN→USD!$A$2:$C$28,3,0),VLOOKUP((A616-1),Оп26_BYN→USD!$A$2:$C$28,3,0)),$B$2:$G$2382,6,0)-VLOOKUP(B616,$B$2:$G$2382,6,0))/366)</f>
        <v>2.1920146368124014</v>
      </c>
      <c r="F616" s="54">
        <f>COUNTIF(D617:$D$2382,365)</f>
        <v>1400</v>
      </c>
      <c r="G616" s="54">
        <f>COUNTIF(D617:$D$2382,366)</f>
        <v>366</v>
      </c>
      <c r="H616" s="50"/>
    </row>
    <row r="617" spans="1:8" x14ac:dyDescent="0.25">
      <c r="A617" s="54">
        <f>COUNTIF($C$3:C617,"Да")</f>
        <v>6</v>
      </c>
      <c r="B617" s="53">
        <f t="shared" si="18"/>
        <v>46015</v>
      </c>
      <c r="C617" s="53" t="str">
        <f>IF(ISERROR(VLOOKUP(B617,Оп26_BYN→USD!$C$3:$C$28,1,0)),"Нет","Да")</f>
        <v>Нет</v>
      </c>
      <c r="D617" s="54">
        <f t="shared" si="19"/>
        <v>365</v>
      </c>
      <c r="E617" s="55">
        <f>('Все выпуски'!$F$4*'Все выпуски'!$F$8)*((VLOOKUP(IF(C617="Нет",VLOOKUP(A617,Оп26_BYN→USD!$A$2:$C$28,3,0),VLOOKUP((A617-1),Оп26_BYN→USD!$A$2:$C$28,3,0)),$B$2:$G$2382,5,0)-VLOOKUP(B617,$B$2:$G$2382,5,0))/365+(VLOOKUP(IF(C617="Нет",VLOOKUP(A617,Оп26_BYN→USD!$A$2:$C$28,3,0),VLOOKUP((A617-1),Оп26_BYN→USD!$A$2:$C$28,3,0)),$B$2:$G$2382,6,0)-VLOOKUP(B617,$B$2:$G$2382,6,0))/366)</f>
        <v>2.2212414986365672</v>
      </c>
      <c r="F617" s="54">
        <f>COUNTIF(D618:$D$2382,365)</f>
        <v>1399</v>
      </c>
      <c r="G617" s="54">
        <f>COUNTIF(D618:$D$2382,366)</f>
        <v>366</v>
      </c>
      <c r="H617" s="50"/>
    </row>
    <row r="618" spans="1:8" x14ac:dyDescent="0.25">
      <c r="A618" s="54">
        <f>COUNTIF($C$3:C618,"Да")</f>
        <v>6</v>
      </c>
      <c r="B618" s="53">
        <f t="shared" si="18"/>
        <v>46016</v>
      </c>
      <c r="C618" s="53" t="str">
        <f>IF(ISERROR(VLOOKUP(B618,Оп26_BYN→USD!$C$3:$C$28,1,0)),"Нет","Да")</f>
        <v>Нет</v>
      </c>
      <c r="D618" s="54">
        <f t="shared" si="19"/>
        <v>365</v>
      </c>
      <c r="E618" s="55">
        <f>('Все выпуски'!$F$4*'Все выпуски'!$F$8)*((VLOOKUP(IF(C618="Нет",VLOOKUP(A618,Оп26_BYN→USD!$A$2:$C$28,3,0),VLOOKUP((A618-1),Оп26_BYN→USD!$A$2:$C$28,3,0)),$B$2:$G$2382,5,0)-VLOOKUP(B618,$B$2:$G$2382,5,0))/365+(VLOOKUP(IF(C618="Нет",VLOOKUP(A618,Оп26_BYN→USD!$A$2:$C$28,3,0),VLOOKUP((A618-1),Оп26_BYN→USD!$A$2:$C$28,3,0)),$B$2:$G$2382,6,0)-VLOOKUP(B618,$B$2:$G$2382,6,0))/366)</f>
        <v>2.2504683604607321</v>
      </c>
      <c r="F618" s="54">
        <f>COUNTIF(D619:$D$2382,365)</f>
        <v>1398</v>
      </c>
      <c r="G618" s="54">
        <f>COUNTIF(D619:$D$2382,366)</f>
        <v>366</v>
      </c>
      <c r="H618" s="50"/>
    </row>
    <row r="619" spans="1:8" x14ac:dyDescent="0.25">
      <c r="A619" s="54">
        <f>COUNTIF($C$3:C619,"Да")</f>
        <v>6</v>
      </c>
      <c r="B619" s="53">
        <f t="shared" si="18"/>
        <v>46017</v>
      </c>
      <c r="C619" s="53" t="str">
        <f>IF(ISERROR(VLOOKUP(B619,Оп26_BYN→USD!$C$3:$C$28,1,0)),"Нет","Да")</f>
        <v>Нет</v>
      </c>
      <c r="D619" s="54">
        <f t="shared" si="19"/>
        <v>365</v>
      </c>
      <c r="E619" s="55">
        <f>('Все выпуски'!$F$4*'Все выпуски'!$F$8)*((VLOOKUP(IF(C619="Нет",VLOOKUP(A619,Оп26_BYN→USD!$A$2:$C$28,3,0),VLOOKUP((A619-1),Оп26_BYN→USD!$A$2:$C$28,3,0)),$B$2:$G$2382,5,0)-VLOOKUP(B619,$B$2:$G$2382,5,0))/365+(VLOOKUP(IF(C619="Нет",VLOOKUP(A619,Оп26_BYN→USD!$A$2:$C$28,3,0),VLOOKUP((A619-1),Оп26_BYN→USD!$A$2:$C$28,3,0)),$B$2:$G$2382,6,0)-VLOOKUP(B619,$B$2:$G$2382,6,0))/366)</f>
        <v>2.2796952222848978</v>
      </c>
      <c r="F619" s="54">
        <f>COUNTIF(D620:$D$2382,365)</f>
        <v>1397</v>
      </c>
      <c r="G619" s="54">
        <f>COUNTIF(D620:$D$2382,366)</f>
        <v>366</v>
      </c>
      <c r="H619" s="50"/>
    </row>
    <row r="620" spans="1:8" x14ac:dyDescent="0.25">
      <c r="A620" s="54">
        <f>COUNTIF($C$3:C620,"Да")</f>
        <v>6</v>
      </c>
      <c r="B620" s="53">
        <f t="shared" si="18"/>
        <v>46018</v>
      </c>
      <c r="C620" s="53" t="str">
        <f>IF(ISERROR(VLOOKUP(B620,Оп26_BYN→USD!$C$3:$C$28,1,0)),"Нет","Да")</f>
        <v>Нет</v>
      </c>
      <c r="D620" s="54">
        <f t="shared" si="19"/>
        <v>365</v>
      </c>
      <c r="E620" s="55">
        <f>('Все выпуски'!$F$4*'Все выпуски'!$F$8)*((VLOOKUP(IF(C620="Нет",VLOOKUP(A620,Оп26_BYN→USD!$A$2:$C$28,3,0),VLOOKUP((A620-1),Оп26_BYN→USD!$A$2:$C$28,3,0)),$B$2:$G$2382,5,0)-VLOOKUP(B620,$B$2:$G$2382,5,0))/365+(VLOOKUP(IF(C620="Нет",VLOOKUP(A620,Оп26_BYN→USD!$A$2:$C$28,3,0),VLOOKUP((A620-1),Оп26_BYN→USD!$A$2:$C$28,3,0)),$B$2:$G$2382,6,0)-VLOOKUP(B620,$B$2:$G$2382,6,0))/366)</f>
        <v>2.3089220841090632</v>
      </c>
      <c r="F620" s="54">
        <f>COUNTIF(D621:$D$2382,365)</f>
        <v>1396</v>
      </c>
      <c r="G620" s="54">
        <f>COUNTIF(D621:$D$2382,366)</f>
        <v>366</v>
      </c>
      <c r="H620" s="50"/>
    </row>
    <row r="621" spans="1:8" x14ac:dyDescent="0.25">
      <c r="A621" s="54">
        <f>COUNTIF($C$3:C621,"Да")</f>
        <v>6</v>
      </c>
      <c r="B621" s="53">
        <f t="shared" si="18"/>
        <v>46019</v>
      </c>
      <c r="C621" s="53" t="str">
        <f>IF(ISERROR(VLOOKUP(B621,Оп26_BYN→USD!$C$3:$C$28,1,0)),"Нет","Да")</f>
        <v>Нет</v>
      </c>
      <c r="D621" s="54">
        <f t="shared" si="19"/>
        <v>365</v>
      </c>
      <c r="E621" s="55">
        <f>('Все выпуски'!$F$4*'Все выпуски'!$F$8)*((VLOOKUP(IF(C621="Нет",VLOOKUP(A621,Оп26_BYN→USD!$A$2:$C$28,3,0),VLOOKUP((A621-1),Оп26_BYN→USD!$A$2:$C$28,3,0)),$B$2:$G$2382,5,0)-VLOOKUP(B621,$B$2:$G$2382,5,0))/365+(VLOOKUP(IF(C621="Нет",VLOOKUP(A621,Оп26_BYN→USD!$A$2:$C$28,3,0),VLOOKUP((A621-1),Оп26_BYN→USD!$A$2:$C$28,3,0)),$B$2:$G$2382,6,0)-VLOOKUP(B621,$B$2:$G$2382,6,0))/366)</f>
        <v>2.3381489459332281</v>
      </c>
      <c r="F621" s="54">
        <f>COUNTIF(D622:$D$2382,365)</f>
        <v>1395</v>
      </c>
      <c r="G621" s="54">
        <f>COUNTIF(D622:$D$2382,366)</f>
        <v>366</v>
      </c>
      <c r="H621" s="50"/>
    </row>
    <row r="622" spans="1:8" x14ac:dyDescent="0.25">
      <c r="A622" s="54">
        <f>COUNTIF($C$3:C622,"Да")</f>
        <v>6</v>
      </c>
      <c r="B622" s="53">
        <f t="shared" si="18"/>
        <v>46020</v>
      </c>
      <c r="C622" s="53" t="str">
        <f>IF(ISERROR(VLOOKUP(B622,Оп26_BYN→USD!$C$3:$C$28,1,0)),"Нет","Да")</f>
        <v>Нет</v>
      </c>
      <c r="D622" s="54">
        <f t="shared" si="19"/>
        <v>365</v>
      </c>
      <c r="E622" s="55">
        <f>('Все выпуски'!$F$4*'Все выпуски'!$F$8)*((VLOOKUP(IF(C622="Нет",VLOOKUP(A622,Оп26_BYN→USD!$A$2:$C$28,3,0),VLOOKUP((A622-1),Оп26_BYN→USD!$A$2:$C$28,3,0)),$B$2:$G$2382,5,0)-VLOOKUP(B622,$B$2:$G$2382,5,0))/365+(VLOOKUP(IF(C622="Нет",VLOOKUP(A622,Оп26_BYN→USD!$A$2:$C$28,3,0),VLOOKUP((A622-1),Оп26_BYN→USD!$A$2:$C$28,3,0)),$B$2:$G$2382,6,0)-VLOOKUP(B622,$B$2:$G$2382,6,0))/366)</f>
        <v>2.3673758077573939</v>
      </c>
      <c r="F622" s="54">
        <f>COUNTIF(D623:$D$2382,365)</f>
        <v>1394</v>
      </c>
      <c r="G622" s="54">
        <f>COUNTIF(D623:$D$2382,366)</f>
        <v>366</v>
      </c>
      <c r="H622" s="50"/>
    </row>
    <row r="623" spans="1:8" x14ac:dyDescent="0.25">
      <c r="A623" s="54">
        <f>COUNTIF($C$3:C623,"Да")</f>
        <v>6</v>
      </c>
      <c r="B623" s="53">
        <f t="shared" si="18"/>
        <v>46021</v>
      </c>
      <c r="C623" s="53" t="str">
        <f>IF(ISERROR(VLOOKUP(B623,Оп26_BYN→USD!$C$3:$C$28,1,0)),"Нет","Да")</f>
        <v>Нет</v>
      </c>
      <c r="D623" s="54">
        <f t="shared" si="19"/>
        <v>365</v>
      </c>
      <c r="E623" s="55">
        <f>('Все выпуски'!$F$4*'Все выпуски'!$F$8)*((VLOOKUP(IF(C623="Нет",VLOOKUP(A623,Оп26_BYN→USD!$A$2:$C$28,3,0),VLOOKUP((A623-1),Оп26_BYN→USD!$A$2:$C$28,3,0)),$B$2:$G$2382,5,0)-VLOOKUP(B623,$B$2:$G$2382,5,0))/365+(VLOOKUP(IF(C623="Нет",VLOOKUP(A623,Оп26_BYN→USD!$A$2:$C$28,3,0),VLOOKUP((A623-1),Оп26_BYN→USD!$A$2:$C$28,3,0)),$B$2:$G$2382,6,0)-VLOOKUP(B623,$B$2:$G$2382,6,0))/366)</f>
        <v>2.3966026695815592</v>
      </c>
      <c r="F623" s="54">
        <f>COUNTIF(D624:$D$2382,365)</f>
        <v>1393</v>
      </c>
      <c r="G623" s="54">
        <f>COUNTIF(D624:$D$2382,366)</f>
        <v>366</v>
      </c>
      <c r="H623" s="50"/>
    </row>
    <row r="624" spans="1:8" x14ac:dyDescent="0.25">
      <c r="A624" s="54">
        <f>COUNTIF($C$3:C624,"Да")</f>
        <v>6</v>
      </c>
      <c r="B624" s="53">
        <f t="shared" si="18"/>
        <v>46022</v>
      </c>
      <c r="C624" s="53" t="str">
        <f>IF(ISERROR(VLOOKUP(B624,Оп26_BYN→USD!$C$3:$C$28,1,0)),"Нет","Да")</f>
        <v>Нет</v>
      </c>
      <c r="D624" s="54">
        <f t="shared" si="19"/>
        <v>365</v>
      </c>
      <c r="E624" s="55">
        <f>('Все выпуски'!$F$4*'Все выпуски'!$F$8)*((VLOOKUP(IF(C624="Нет",VLOOKUP(A624,Оп26_BYN→USD!$A$2:$C$28,3,0),VLOOKUP((A624-1),Оп26_BYN→USD!$A$2:$C$28,3,0)),$B$2:$G$2382,5,0)-VLOOKUP(B624,$B$2:$G$2382,5,0))/365+(VLOOKUP(IF(C624="Нет",VLOOKUP(A624,Оп26_BYN→USD!$A$2:$C$28,3,0),VLOOKUP((A624-1),Оп26_BYN→USD!$A$2:$C$28,3,0)),$B$2:$G$2382,6,0)-VLOOKUP(B624,$B$2:$G$2382,6,0))/366)</f>
        <v>2.4258295314057245</v>
      </c>
      <c r="F624" s="54">
        <f>COUNTIF(D625:$D$2382,365)</f>
        <v>1392</v>
      </c>
      <c r="G624" s="54">
        <f>COUNTIF(D625:$D$2382,366)</f>
        <v>366</v>
      </c>
      <c r="H624" s="50"/>
    </row>
    <row r="625" spans="1:8" x14ac:dyDescent="0.25">
      <c r="A625" s="54">
        <f>COUNTIF($C$3:C625,"Да")</f>
        <v>6</v>
      </c>
      <c r="B625" s="53">
        <f t="shared" si="18"/>
        <v>46023</v>
      </c>
      <c r="C625" s="53" t="str">
        <f>IF(ISERROR(VLOOKUP(B625,Оп26_BYN→USD!$C$3:$C$28,1,0)),"Нет","Да")</f>
        <v>Нет</v>
      </c>
      <c r="D625" s="54">
        <f t="shared" si="19"/>
        <v>365</v>
      </c>
      <c r="E625" s="55">
        <f>('Все выпуски'!$F$4*'Все выпуски'!$F$8)*((VLOOKUP(IF(C625="Нет",VLOOKUP(A625,Оп26_BYN→USD!$A$2:$C$28,3,0),VLOOKUP((A625-1),Оп26_BYN→USD!$A$2:$C$28,3,0)),$B$2:$G$2382,5,0)-VLOOKUP(B625,$B$2:$G$2382,5,0))/365+(VLOOKUP(IF(C625="Нет",VLOOKUP(A625,Оп26_BYN→USD!$A$2:$C$28,3,0),VLOOKUP((A625-1),Оп26_BYN→USD!$A$2:$C$28,3,0)),$B$2:$G$2382,6,0)-VLOOKUP(B625,$B$2:$G$2382,6,0))/366)</f>
        <v>2.4550563932298899</v>
      </c>
      <c r="F625" s="54">
        <f>COUNTIF(D626:$D$2382,365)</f>
        <v>1391</v>
      </c>
      <c r="G625" s="54">
        <f>COUNTIF(D626:$D$2382,366)</f>
        <v>366</v>
      </c>
      <c r="H625" s="50"/>
    </row>
    <row r="626" spans="1:8" x14ac:dyDescent="0.25">
      <c r="A626" s="54">
        <f>COUNTIF($C$3:C626,"Да")</f>
        <v>6</v>
      </c>
      <c r="B626" s="53">
        <f t="shared" si="18"/>
        <v>46024</v>
      </c>
      <c r="C626" s="53" t="str">
        <f>IF(ISERROR(VLOOKUP(B626,Оп26_BYN→USD!$C$3:$C$28,1,0)),"Нет","Да")</f>
        <v>Нет</v>
      </c>
      <c r="D626" s="54">
        <f t="shared" si="19"/>
        <v>365</v>
      </c>
      <c r="E626" s="55">
        <f>('Все выпуски'!$F$4*'Все выпуски'!$F$8)*((VLOOKUP(IF(C626="Нет",VLOOKUP(A626,Оп26_BYN→USD!$A$2:$C$28,3,0),VLOOKUP((A626-1),Оп26_BYN→USD!$A$2:$C$28,3,0)),$B$2:$G$2382,5,0)-VLOOKUP(B626,$B$2:$G$2382,5,0))/365+(VLOOKUP(IF(C626="Нет",VLOOKUP(A626,Оп26_BYN→USD!$A$2:$C$28,3,0),VLOOKUP((A626-1),Оп26_BYN→USD!$A$2:$C$28,3,0)),$B$2:$G$2382,6,0)-VLOOKUP(B626,$B$2:$G$2382,6,0))/366)</f>
        <v>2.4842832550540548</v>
      </c>
      <c r="F626" s="54">
        <f>COUNTIF(D627:$D$2382,365)</f>
        <v>1390</v>
      </c>
      <c r="G626" s="54">
        <f>COUNTIF(D627:$D$2382,366)</f>
        <v>366</v>
      </c>
      <c r="H626" s="50"/>
    </row>
    <row r="627" spans="1:8" x14ac:dyDescent="0.25">
      <c r="A627" s="54">
        <f>COUNTIF($C$3:C627,"Да")</f>
        <v>6</v>
      </c>
      <c r="B627" s="53">
        <f t="shared" si="18"/>
        <v>46025</v>
      </c>
      <c r="C627" s="53" t="str">
        <f>IF(ISERROR(VLOOKUP(B627,Оп26_BYN→USD!$C$3:$C$28,1,0)),"Нет","Да")</f>
        <v>Нет</v>
      </c>
      <c r="D627" s="54">
        <f t="shared" si="19"/>
        <v>365</v>
      </c>
      <c r="E627" s="55">
        <f>('Все выпуски'!$F$4*'Все выпуски'!$F$8)*((VLOOKUP(IF(C627="Нет",VLOOKUP(A627,Оп26_BYN→USD!$A$2:$C$28,3,0),VLOOKUP((A627-1),Оп26_BYN→USD!$A$2:$C$28,3,0)),$B$2:$G$2382,5,0)-VLOOKUP(B627,$B$2:$G$2382,5,0))/365+(VLOOKUP(IF(C627="Нет",VLOOKUP(A627,Оп26_BYN→USD!$A$2:$C$28,3,0),VLOOKUP((A627-1),Оп26_BYN→USD!$A$2:$C$28,3,0)),$B$2:$G$2382,6,0)-VLOOKUP(B627,$B$2:$G$2382,6,0))/366)</f>
        <v>2.5135101168782206</v>
      </c>
      <c r="F627" s="54">
        <f>COUNTIF(D628:$D$2382,365)</f>
        <v>1389</v>
      </c>
      <c r="G627" s="54">
        <f>COUNTIF(D628:$D$2382,366)</f>
        <v>366</v>
      </c>
      <c r="H627" s="50"/>
    </row>
    <row r="628" spans="1:8" x14ac:dyDescent="0.25">
      <c r="A628" s="54">
        <f>COUNTIF($C$3:C628,"Да")</f>
        <v>6</v>
      </c>
      <c r="B628" s="53">
        <f t="shared" si="18"/>
        <v>46026</v>
      </c>
      <c r="C628" s="53" t="str">
        <f>IF(ISERROR(VLOOKUP(B628,Оп26_BYN→USD!$C$3:$C$28,1,0)),"Нет","Да")</f>
        <v>Нет</v>
      </c>
      <c r="D628" s="54">
        <f t="shared" si="19"/>
        <v>365</v>
      </c>
      <c r="E628" s="55">
        <f>('Все выпуски'!$F$4*'Все выпуски'!$F$8)*((VLOOKUP(IF(C628="Нет",VLOOKUP(A628,Оп26_BYN→USD!$A$2:$C$28,3,0),VLOOKUP((A628-1),Оп26_BYN→USD!$A$2:$C$28,3,0)),$B$2:$G$2382,5,0)-VLOOKUP(B628,$B$2:$G$2382,5,0))/365+(VLOOKUP(IF(C628="Нет",VLOOKUP(A628,Оп26_BYN→USD!$A$2:$C$28,3,0),VLOOKUP((A628-1),Оп26_BYN→USD!$A$2:$C$28,3,0)),$B$2:$G$2382,6,0)-VLOOKUP(B628,$B$2:$G$2382,6,0))/366)</f>
        <v>2.5427369787023859</v>
      </c>
      <c r="F628" s="54">
        <f>COUNTIF(D629:$D$2382,365)</f>
        <v>1388</v>
      </c>
      <c r="G628" s="54">
        <f>COUNTIF(D629:$D$2382,366)</f>
        <v>366</v>
      </c>
      <c r="H628" s="50"/>
    </row>
    <row r="629" spans="1:8" x14ac:dyDescent="0.25">
      <c r="A629" s="54">
        <f>COUNTIF($C$3:C629,"Да")</f>
        <v>6</v>
      </c>
      <c r="B629" s="53">
        <f t="shared" si="18"/>
        <v>46027</v>
      </c>
      <c r="C629" s="53" t="str">
        <f>IF(ISERROR(VLOOKUP(B629,Оп26_BYN→USD!$C$3:$C$28,1,0)),"Нет","Да")</f>
        <v>Нет</v>
      </c>
      <c r="D629" s="54">
        <f t="shared" si="19"/>
        <v>365</v>
      </c>
      <c r="E629" s="55">
        <f>('Все выпуски'!$F$4*'Все выпуски'!$F$8)*((VLOOKUP(IF(C629="Нет",VLOOKUP(A629,Оп26_BYN→USD!$A$2:$C$28,3,0),VLOOKUP((A629-1),Оп26_BYN→USD!$A$2:$C$28,3,0)),$B$2:$G$2382,5,0)-VLOOKUP(B629,$B$2:$G$2382,5,0))/365+(VLOOKUP(IF(C629="Нет",VLOOKUP(A629,Оп26_BYN→USD!$A$2:$C$28,3,0),VLOOKUP((A629-1),Оп26_BYN→USD!$A$2:$C$28,3,0)),$B$2:$G$2382,6,0)-VLOOKUP(B629,$B$2:$G$2382,6,0))/366)</f>
        <v>2.5719638405265512</v>
      </c>
      <c r="F629" s="54">
        <f>COUNTIF(D630:$D$2382,365)</f>
        <v>1387</v>
      </c>
      <c r="G629" s="54">
        <f>COUNTIF(D630:$D$2382,366)</f>
        <v>366</v>
      </c>
      <c r="H629" s="50"/>
    </row>
    <row r="630" spans="1:8" x14ac:dyDescent="0.25">
      <c r="A630" s="54">
        <f>COUNTIF($C$3:C630,"Да")</f>
        <v>6</v>
      </c>
      <c r="B630" s="53">
        <f t="shared" si="18"/>
        <v>46028</v>
      </c>
      <c r="C630" s="53" t="str">
        <f>IF(ISERROR(VLOOKUP(B630,Оп26_BYN→USD!$C$3:$C$28,1,0)),"Нет","Да")</f>
        <v>Нет</v>
      </c>
      <c r="D630" s="54">
        <f t="shared" si="19"/>
        <v>365</v>
      </c>
      <c r="E630" s="55">
        <f>('Все выпуски'!$F$4*'Все выпуски'!$F$8)*((VLOOKUP(IF(C630="Нет",VLOOKUP(A630,Оп26_BYN→USD!$A$2:$C$28,3,0),VLOOKUP((A630-1),Оп26_BYN→USD!$A$2:$C$28,3,0)),$B$2:$G$2382,5,0)-VLOOKUP(B630,$B$2:$G$2382,5,0))/365+(VLOOKUP(IF(C630="Нет",VLOOKUP(A630,Оп26_BYN→USD!$A$2:$C$28,3,0),VLOOKUP((A630-1),Оп26_BYN→USD!$A$2:$C$28,3,0)),$B$2:$G$2382,6,0)-VLOOKUP(B630,$B$2:$G$2382,6,0))/366)</f>
        <v>2.6011907023507166</v>
      </c>
      <c r="F630" s="54">
        <f>COUNTIF(D631:$D$2382,365)</f>
        <v>1386</v>
      </c>
      <c r="G630" s="54">
        <f>COUNTIF(D631:$D$2382,366)</f>
        <v>366</v>
      </c>
      <c r="H630" s="50"/>
    </row>
    <row r="631" spans="1:8" x14ac:dyDescent="0.25">
      <c r="A631" s="54">
        <f>COUNTIF($C$3:C631,"Да")</f>
        <v>6</v>
      </c>
      <c r="B631" s="53">
        <f t="shared" si="18"/>
        <v>46029</v>
      </c>
      <c r="C631" s="53" t="str">
        <f>IF(ISERROR(VLOOKUP(B631,Оп26_BYN→USD!$C$3:$C$28,1,0)),"Нет","Да")</f>
        <v>Нет</v>
      </c>
      <c r="D631" s="54">
        <f t="shared" si="19"/>
        <v>365</v>
      </c>
      <c r="E631" s="55">
        <f>('Все выпуски'!$F$4*'Все выпуски'!$F$8)*((VLOOKUP(IF(C631="Нет",VLOOKUP(A631,Оп26_BYN→USD!$A$2:$C$28,3,0),VLOOKUP((A631-1),Оп26_BYN→USD!$A$2:$C$28,3,0)),$B$2:$G$2382,5,0)-VLOOKUP(B631,$B$2:$G$2382,5,0))/365+(VLOOKUP(IF(C631="Нет",VLOOKUP(A631,Оп26_BYN→USD!$A$2:$C$28,3,0),VLOOKUP((A631-1),Оп26_BYN→USD!$A$2:$C$28,3,0)),$B$2:$G$2382,6,0)-VLOOKUP(B631,$B$2:$G$2382,6,0))/366)</f>
        <v>2.6304175641748819</v>
      </c>
      <c r="F631" s="54">
        <f>COUNTIF(D632:$D$2382,365)</f>
        <v>1385</v>
      </c>
      <c r="G631" s="54">
        <f>COUNTIF(D632:$D$2382,366)</f>
        <v>366</v>
      </c>
      <c r="H631" s="50"/>
    </row>
    <row r="632" spans="1:8" x14ac:dyDescent="0.25">
      <c r="A632" s="54">
        <f>COUNTIF($C$3:C632,"Да")</f>
        <v>6</v>
      </c>
      <c r="B632" s="53">
        <f t="shared" si="18"/>
        <v>46030</v>
      </c>
      <c r="C632" s="53" t="str">
        <f>IF(ISERROR(VLOOKUP(B632,Оп26_BYN→USD!$C$3:$C$28,1,0)),"Нет","Да")</f>
        <v>Нет</v>
      </c>
      <c r="D632" s="54">
        <f t="shared" si="19"/>
        <v>365</v>
      </c>
      <c r="E632" s="55">
        <f>('Все выпуски'!$F$4*'Все выпуски'!$F$8)*((VLOOKUP(IF(C632="Нет",VLOOKUP(A632,Оп26_BYN→USD!$A$2:$C$28,3,0),VLOOKUP((A632-1),Оп26_BYN→USD!$A$2:$C$28,3,0)),$B$2:$G$2382,5,0)-VLOOKUP(B632,$B$2:$G$2382,5,0))/365+(VLOOKUP(IF(C632="Нет",VLOOKUP(A632,Оп26_BYN→USD!$A$2:$C$28,3,0),VLOOKUP((A632-1),Оп26_BYN→USD!$A$2:$C$28,3,0)),$B$2:$G$2382,6,0)-VLOOKUP(B632,$B$2:$G$2382,6,0))/366)</f>
        <v>2.6596444259990473</v>
      </c>
      <c r="F632" s="54">
        <f>COUNTIF(D633:$D$2382,365)</f>
        <v>1384</v>
      </c>
      <c r="G632" s="54">
        <f>COUNTIF(D633:$D$2382,366)</f>
        <v>366</v>
      </c>
      <c r="H632" s="50"/>
    </row>
    <row r="633" spans="1:8" x14ac:dyDescent="0.25">
      <c r="A633" s="54">
        <f>COUNTIF($C$3:C633,"Да")</f>
        <v>7</v>
      </c>
      <c r="B633" s="53">
        <f t="shared" si="18"/>
        <v>46031</v>
      </c>
      <c r="C633" s="53" t="str">
        <f>IF(ISERROR(VLOOKUP(B633,Оп26_BYN→USD!$C$3:$C$28,1,0)),"Нет","Да")</f>
        <v>Да</v>
      </c>
      <c r="D633" s="54">
        <f t="shared" si="19"/>
        <v>365</v>
      </c>
      <c r="E633" s="55">
        <f>('Все выпуски'!$F$4*'Все выпуски'!$F$8)*((VLOOKUP(IF(C633="Нет",VLOOKUP(A633,Оп26_BYN→USD!$A$2:$C$28,3,0),VLOOKUP((A633-1),Оп26_BYN→USD!$A$2:$C$28,3,0)),$B$2:$G$2382,5,0)-VLOOKUP(B633,$B$2:$G$2382,5,0))/365+(VLOOKUP(IF(C633="Нет",VLOOKUP(A633,Оп26_BYN→USD!$A$2:$C$28,3,0),VLOOKUP((A633-1),Оп26_BYN→USD!$A$2:$C$28,3,0)),$B$2:$G$2382,6,0)-VLOOKUP(B633,$B$2:$G$2382,6,0))/366)</f>
        <v>2.6888712878232126</v>
      </c>
      <c r="F633" s="54">
        <f>COUNTIF(D634:$D$2382,365)</f>
        <v>1383</v>
      </c>
      <c r="G633" s="54">
        <f>COUNTIF(D634:$D$2382,366)</f>
        <v>366</v>
      </c>
      <c r="H633" s="50"/>
    </row>
    <row r="634" spans="1:8" x14ac:dyDescent="0.25">
      <c r="A634" s="54">
        <f>COUNTIF($C$3:C634,"Да")</f>
        <v>7</v>
      </c>
      <c r="B634" s="53">
        <f t="shared" si="18"/>
        <v>46032</v>
      </c>
      <c r="C634" s="53" t="str">
        <f>IF(ISERROR(VLOOKUP(B634,Оп26_BYN→USD!$C$3:$C$28,1,0)),"Нет","Да")</f>
        <v>Нет</v>
      </c>
      <c r="D634" s="54">
        <f t="shared" si="19"/>
        <v>365</v>
      </c>
      <c r="E634" s="55">
        <f>('Все выпуски'!$F$4*'Все выпуски'!$F$8)*((VLOOKUP(IF(C634="Нет",VLOOKUP(A634,Оп26_BYN→USD!$A$2:$C$28,3,0),VLOOKUP((A634-1),Оп26_BYN→USD!$A$2:$C$28,3,0)),$B$2:$G$2382,5,0)-VLOOKUP(B634,$B$2:$G$2382,5,0))/365+(VLOOKUP(IF(C634="Нет",VLOOKUP(A634,Оп26_BYN→USD!$A$2:$C$28,3,0),VLOOKUP((A634-1),Оп26_BYN→USD!$A$2:$C$28,3,0)),$B$2:$G$2382,6,0)-VLOOKUP(B634,$B$2:$G$2382,6,0))/366)</f>
        <v>2.9226861824165354E-2</v>
      </c>
      <c r="F634" s="54">
        <f>COUNTIF(D635:$D$2382,365)</f>
        <v>1382</v>
      </c>
      <c r="G634" s="54">
        <f>COUNTIF(D635:$D$2382,366)</f>
        <v>366</v>
      </c>
      <c r="H634" s="50"/>
    </row>
    <row r="635" spans="1:8" x14ac:dyDescent="0.25">
      <c r="A635" s="54">
        <f>COUNTIF($C$3:C635,"Да")</f>
        <v>7</v>
      </c>
      <c r="B635" s="53">
        <f t="shared" si="18"/>
        <v>46033</v>
      </c>
      <c r="C635" s="53" t="str">
        <f>IF(ISERROR(VLOOKUP(B635,Оп26_BYN→USD!$C$3:$C$28,1,0)),"Нет","Да")</f>
        <v>Нет</v>
      </c>
      <c r="D635" s="54">
        <f t="shared" si="19"/>
        <v>365</v>
      </c>
      <c r="E635" s="55">
        <f>('Все выпуски'!$F$4*'Все выпуски'!$F$8)*((VLOOKUP(IF(C635="Нет",VLOOKUP(A635,Оп26_BYN→USD!$A$2:$C$28,3,0),VLOOKUP((A635-1),Оп26_BYN→USD!$A$2:$C$28,3,0)),$B$2:$G$2382,5,0)-VLOOKUP(B635,$B$2:$G$2382,5,0))/365+(VLOOKUP(IF(C635="Нет",VLOOKUP(A635,Оп26_BYN→USD!$A$2:$C$28,3,0),VLOOKUP((A635-1),Оп26_BYN→USD!$A$2:$C$28,3,0)),$B$2:$G$2382,6,0)-VLOOKUP(B635,$B$2:$G$2382,6,0))/366)</f>
        <v>5.8453723648330708E-2</v>
      </c>
      <c r="F635" s="54">
        <f>COUNTIF(D636:$D$2382,365)</f>
        <v>1381</v>
      </c>
      <c r="G635" s="54">
        <f>COUNTIF(D636:$D$2382,366)</f>
        <v>366</v>
      </c>
      <c r="H635" s="50"/>
    </row>
    <row r="636" spans="1:8" x14ac:dyDescent="0.25">
      <c r="A636" s="54">
        <f>COUNTIF($C$3:C636,"Да")</f>
        <v>7</v>
      </c>
      <c r="B636" s="53">
        <f t="shared" si="18"/>
        <v>46034</v>
      </c>
      <c r="C636" s="53" t="str">
        <f>IF(ISERROR(VLOOKUP(B636,Оп26_BYN→USD!$C$3:$C$28,1,0)),"Нет","Да")</f>
        <v>Нет</v>
      </c>
      <c r="D636" s="54">
        <f t="shared" si="19"/>
        <v>365</v>
      </c>
      <c r="E636" s="55">
        <f>('Все выпуски'!$F$4*'Все выпуски'!$F$8)*((VLOOKUP(IF(C636="Нет",VLOOKUP(A636,Оп26_BYN→USD!$A$2:$C$28,3,0),VLOOKUP((A636-1),Оп26_BYN→USD!$A$2:$C$28,3,0)),$B$2:$G$2382,5,0)-VLOOKUP(B636,$B$2:$G$2382,5,0))/365+(VLOOKUP(IF(C636="Нет",VLOOKUP(A636,Оп26_BYN→USD!$A$2:$C$28,3,0),VLOOKUP((A636-1),Оп26_BYN→USD!$A$2:$C$28,3,0)),$B$2:$G$2382,6,0)-VLOOKUP(B636,$B$2:$G$2382,6,0))/366)</f>
        <v>8.7680585472496061E-2</v>
      </c>
      <c r="F636" s="54">
        <f>COUNTIF(D637:$D$2382,365)</f>
        <v>1380</v>
      </c>
      <c r="G636" s="54">
        <f>COUNTIF(D637:$D$2382,366)</f>
        <v>366</v>
      </c>
      <c r="H636" s="50"/>
    </row>
    <row r="637" spans="1:8" x14ac:dyDescent="0.25">
      <c r="A637" s="54">
        <f>COUNTIF($C$3:C637,"Да")</f>
        <v>7</v>
      </c>
      <c r="B637" s="53">
        <f t="shared" si="18"/>
        <v>46035</v>
      </c>
      <c r="C637" s="53" t="str">
        <f>IF(ISERROR(VLOOKUP(B637,Оп26_BYN→USD!$C$3:$C$28,1,0)),"Нет","Да")</f>
        <v>Нет</v>
      </c>
      <c r="D637" s="54">
        <f t="shared" si="19"/>
        <v>365</v>
      </c>
      <c r="E637" s="55">
        <f>('Все выпуски'!$F$4*'Все выпуски'!$F$8)*((VLOOKUP(IF(C637="Нет",VLOOKUP(A637,Оп26_BYN→USD!$A$2:$C$28,3,0),VLOOKUP((A637-1),Оп26_BYN→USD!$A$2:$C$28,3,0)),$B$2:$G$2382,5,0)-VLOOKUP(B637,$B$2:$G$2382,5,0))/365+(VLOOKUP(IF(C637="Нет",VLOOKUP(A637,Оп26_BYN→USD!$A$2:$C$28,3,0),VLOOKUP((A637-1),Оп26_BYN→USD!$A$2:$C$28,3,0)),$B$2:$G$2382,6,0)-VLOOKUP(B637,$B$2:$G$2382,6,0))/366)</f>
        <v>0.11690744729666142</v>
      </c>
      <c r="F637" s="54">
        <f>COUNTIF(D638:$D$2382,365)</f>
        <v>1379</v>
      </c>
      <c r="G637" s="54">
        <f>COUNTIF(D638:$D$2382,366)</f>
        <v>366</v>
      </c>
      <c r="H637" s="50"/>
    </row>
    <row r="638" spans="1:8" x14ac:dyDescent="0.25">
      <c r="A638" s="54">
        <f>COUNTIF($C$3:C638,"Да")</f>
        <v>7</v>
      </c>
      <c r="B638" s="53">
        <f t="shared" si="18"/>
        <v>46036</v>
      </c>
      <c r="C638" s="53" t="str">
        <f>IF(ISERROR(VLOOKUP(B638,Оп26_BYN→USD!$C$3:$C$28,1,0)),"Нет","Да")</f>
        <v>Нет</v>
      </c>
      <c r="D638" s="54">
        <f t="shared" si="19"/>
        <v>365</v>
      </c>
      <c r="E638" s="55">
        <f>('Все выпуски'!$F$4*'Все выпуски'!$F$8)*((VLOOKUP(IF(C638="Нет",VLOOKUP(A638,Оп26_BYN→USD!$A$2:$C$28,3,0),VLOOKUP((A638-1),Оп26_BYN→USD!$A$2:$C$28,3,0)),$B$2:$G$2382,5,0)-VLOOKUP(B638,$B$2:$G$2382,5,0))/365+(VLOOKUP(IF(C638="Нет",VLOOKUP(A638,Оп26_BYN→USD!$A$2:$C$28,3,0),VLOOKUP((A638-1),Оп26_BYN→USD!$A$2:$C$28,3,0)),$B$2:$G$2382,6,0)-VLOOKUP(B638,$B$2:$G$2382,6,0))/366)</f>
        <v>0.14613430912082676</v>
      </c>
      <c r="F638" s="54">
        <f>COUNTIF(D639:$D$2382,365)</f>
        <v>1378</v>
      </c>
      <c r="G638" s="54">
        <f>COUNTIF(D639:$D$2382,366)</f>
        <v>366</v>
      </c>
      <c r="H638" s="50"/>
    </row>
    <row r="639" spans="1:8" x14ac:dyDescent="0.25">
      <c r="A639" s="54">
        <f>COUNTIF($C$3:C639,"Да")</f>
        <v>7</v>
      </c>
      <c r="B639" s="53">
        <f t="shared" si="18"/>
        <v>46037</v>
      </c>
      <c r="C639" s="53" t="str">
        <f>IF(ISERROR(VLOOKUP(B639,Оп26_BYN→USD!$C$3:$C$28,1,0)),"Нет","Да")</f>
        <v>Нет</v>
      </c>
      <c r="D639" s="54">
        <f t="shared" si="19"/>
        <v>365</v>
      </c>
      <c r="E639" s="55">
        <f>('Все выпуски'!$F$4*'Все выпуски'!$F$8)*((VLOOKUP(IF(C639="Нет",VLOOKUP(A639,Оп26_BYN→USD!$A$2:$C$28,3,0),VLOOKUP((A639-1),Оп26_BYN→USD!$A$2:$C$28,3,0)),$B$2:$G$2382,5,0)-VLOOKUP(B639,$B$2:$G$2382,5,0))/365+(VLOOKUP(IF(C639="Нет",VLOOKUP(A639,Оп26_BYN→USD!$A$2:$C$28,3,0),VLOOKUP((A639-1),Оп26_BYN→USD!$A$2:$C$28,3,0)),$B$2:$G$2382,6,0)-VLOOKUP(B639,$B$2:$G$2382,6,0))/366)</f>
        <v>0.17536117094499212</v>
      </c>
      <c r="F639" s="54">
        <f>COUNTIF(D640:$D$2382,365)</f>
        <v>1377</v>
      </c>
      <c r="G639" s="54">
        <f>COUNTIF(D640:$D$2382,366)</f>
        <v>366</v>
      </c>
      <c r="H639" s="50"/>
    </row>
    <row r="640" spans="1:8" x14ac:dyDescent="0.25">
      <c r="A640" s="54">
        <f>COUNTIF($C$3:C640,"Да")</f>
        <v>7</v>
      </c>
      <c r="B640" s="53">
        <f t="shared" si="18"/>
        <v>46038</v>
      </c>
      <c r="C640" s="53" t="str">
        <f>IF(ISERROR(VLOOKUP(B640,Оп26_BYN→USD!$C$3:$C$28,1,0)),"Нет","Да")</f>
        <v>Нет</v>
      </c>
      <c r="D640" s="54">
        <f t="shared" si="19"/>
        <v>365</v>
      </c>
      <c r="E640" s="55">
        <f>('Все выпуски'!$F$4*'Все выпуски'!$F$8)*((VLOOKUP(IF(C640="Нет",VLOOKUP(A640,Оп26_BYN→USD!$A$2:$C$28,3,0),VLOOKUP((A640-1),Оп26_BYN→USD!$A$2:$C$28,3,0)),$B$2:$G$2382,5,0)-VLOOKUP(B640,$B$2:$G$2382,5,0))/365+(VLOOKUP(IF(C640="Нет",VLOOKUP(A640,Оп26_BYN→USD!$A$2:$C$28,3,0),VLOOKUP((A640-1),Оп26_BYN→USD!$A$2:$C$28,3,0)),$B$2:$G$2382,6,0)-VLOOKUP(B640,$B$2:$G$2382,6,0))/366)</f>
        <v>0.20458803276915749</v>
      </c>
      <c r="F640" s="54">
        <f>COUNTIF(D641:$D$2382,365)</f>
        <v>1376</v>
      </c>
      <c r="G640" s="54">
        <f>COUNTIF(D641:$D$2382,366)</f>
        <v>366</v>
      </c>
      <c r="H640" s="50"/>
    </row>
    <row r="641" spans="1:8" x14ac:dyDescent="0.25">
      <c r="A641" s="54">
        <f>COUNTIF($C$3:C641,"Да")</f>
        <v>7</v>
      </c>
      <c r="B641" s="53">
        <f t="shared" si="18"/>
        <v>46039</v>
      </c>
      <c r="C641" s="53" t="str">
        <f>IF(ISERROR(VLOOKUP(B641,Оп26_BYN→USD!$C$3:$C$28,1,0)),"Нет","Да")</f>
        <v>Нет</v>
      </c>
      <c r="D641" s="54">
        <f t="shared" si="19"/>
        <v>365</v>
      </c>
      <c r="E641" s="55">
        <f>('Все выпуски'!$F$4*'Все выпуски'!$F$8)*((VLOOKUP(IF(C641="Нет",VLOOKUP(A641,Оп26_BYN→USD!$A$2:$C$28,3,0),VLOOKUP((A641-1),Оп26_BYN→USD!$A$2:$C$28,3,0)),$B$2:$G$2382,5,0)-VLOOKUP(B641,$B$2:$G$2382,5,0))/365+(VLOOKUP(IF(C641="Нет",VLOOKUP(A641,Оп26_BYN→USD!$A$2:$C$28,3,0),VLOOKUP((A641-1),Оп26_BYN→USD!$A$2:$C$28,3,0)),$B$2:$G$2382,6,0)-VLOOKUP(B641,$B$2:$G$2382,6,0))/366)</f>
        <v>0.23381489459332283</v>
      </c>
      <c r="F641" s="54">
        <f>COUNTIF(D642:$D$2382,365)</f>
        <v>1375</v>
      </c>
      <c r="G641" s="54">
        <f>COUNTIF(D642:$D$2382,366)</f>
        <v>366</v>
      </c>
      <c r="H641" s="50"/>
    </row>
    <row r="642" spans="1:8" x14ac:dyDescent="0.25">
      <c r="A642" s="54">
        <f>COUNTIF($C$3:C642,"Да")</f>
        <v>7</v>
      </c>
      <c r="B642" s="53">
        <f t="shared" si="18"/>
        <v>46040</v>
      </c>
      <c r="C642" s="53" t="str">
        <f>IF(ISERROR(VLOOKUP(B642,Оп26_BYN→USD!$C$3:$C$28,1,0)),"Нет","Да")</f>
        <v>Нет</v>
      </c>
      <c r="D642" s="54">
        <f t="shared" si="19"/>
        <v>365</v>
      </c>
      <c r="E642" s="55">
        <f>('Все выпуски'!$F$4*'Все выпуски'!$F$8)*((VLOOKUP(IF(C642="Нет",VLOOKUP(A642,Оп26_BYN→USD!$A$2:$C$28,3,0),VLOOKUP((A642-1),Оп26_BYN→USD!$A$2:$C$28,3,0)),$B$2:$G$2382,5,0)-VLOOKUP(B642,$B$2:$G$2382,5,0))/365+(VLOOKUP(IF(C642="Нет",VLOOKUP(A642,Оп26_BYN→USD!$A$2:$C$28,3,0),VLOOKUP((A642-1),Оп26_BYN→USD!$A$2:$C$28,3,0)),$B$2:$G$2382,6,0)-VLOOKUP(B642,$B$2:$G$2382,6,0))/366)</f>
        <v>0.26304175641748817</v>
      </c>
      <c r="F642" s="54">
        <f>COUNTIF(D643:$D$2382,365)</f>
        <v>1374</v>
      </c>
      <c r="G642" s="54">
        <f>COUNTIF(D643:$D$2382,366)</f>
        <v>366</v>
      </c>
      <c r="H642" s="50"/>
    </row>
    <row r="643" spans="1:8" x14ac:dyDescent="0.25">
      <c r="A643" s="54">
        <f>COUNTIF($C$3:C643,"Да")</f>
        <v>7</v>
      </c>
      <c r="B643" s="53">
        <f t="shared" si="18"/>
        <v>46041</v>
      </c>
      <c r="C643" s="53" t="str">
        <f>IF(ISERROR(VLOOKUP(B643,Оп26_BYN→USD!$C$3:$C$28,1,0)),"Нет","Да")</f>
        <v>Нет</v>
      </c>
      <c r="D643" s="54">
        <f t="shared" si="19"/>
        <v>365</v>
      </c>
      <c r="E643" s="55">
        <f>('Все выпуски'!$F$4*'Все выпуски'!$F$8)*((VLOOKUP(IF(C643="Нет",VLOOKUP(A643,Оп26_BYN→USD!$A$2:$C$28,3,0),VLOOKUP((A643-1),Оп26_BYN→USD!$A$2:$C$28,3,0)),$B$2:$G$2382,5,0)-VLOOKUP(B643,$B$2:$G$2382,5,0))/365+(VLOOKUP(IF(C643="Нет",VLOOKUP(A643,Оп26_BYN→USD!$A$2:$C$28,3,0),VLOOKUP((A643-1),Оп26_BYN→USD!$A$2:$C$28,3,0)),$B$2:$G$2382,6,0)-VLOOKUP(B643,$B$2:$G$2382,6,0))/366)</f>
        <v>0.29226861824165351</v>
      </c>
      <c r="F643" s="54">
        <f>COUNTIF(D644:$D$2382,365)</f>
        <v>1373</v>
      </c>
      <c r="G643" s="54">
        <f>COUNTIF(D644:$D$2382,366)</f>
        <v>366</v>
      </c>
      <c r="H643" s="50"/>
    </row>
    <row r="644" spans="1:8" x14ac:dyDescent="0.25">
      <c r="A644" s="54">
        <f>COUNTIF($C$3:C644,"Да")</f>
        <v>7</v>
      </c>
      <c r="B644" s="53">
        <f t="shared" ref="B644:B707" si="20">B643+1</f>
        <v>46042</v>
      </c>
      <c r="C644" s="53" t="str">
        <f>IF(ISERROR(VLOOKUP(B644,Оп26_BYN→USD!$C$3:$C$28,1,0)),"Нет","Да")</f>
        <v>Нет</v>
      </c>
      <c r="D644" s="54">
        <f t="shared" ref="D644:D707" si="21">IF(MOD(YEAR(B644),4)=0,366,365)</f>
        <v>365</v>
      </c>
      <c r="E644" s="55">
        <f>('Все выпуски'!$F$4*'Все выпуски'!$F$8)*((VLOOKUP(IF(C644="Нет",VLOOKUP(A644,Оп26_BYN→USD!$A$2:$C$28,3,0),VLOOKUP((A644-1),Оп26_BYN→USD!$A$2:$C$28,3,0)),$B$2:$G$2382,5,0)-VLOOKUP(B644,$B$2:$G$2382,5,0))/365+(VLOOKUP(IF(C644="Нет",VLOOKUP(A644,Оп26_BYN→USD!$A$2:$C$28,3,0),VLOOKUP((A644-1),Оп26_BYN→USD!$A$2:$C$28,3,0)),$B$2:$G$2382,6,0)-VLOOKUP(B644,$B$2:$G$2382,6,0))/366)</f>
        <v>0.32149548006581891</v>
      </c>
      <c r="F644" s="54">
        <f>COUNTIF(D645:$D$2382,365)</f>
        <v>1372</v>
      </c>
      <c r="G644" s="54">
        <f>COUNTIF(D645:$D$2382,366)</f>
        <v>366</v>
      </c>
      <c r="H644" s="50"/>
    </row>
    <row r="645" spans="1:8" x14ac:dyDescent="0.25">
      <c r="A645" s="54">
        <f>COUNTIF($C$3:C645,"Да")</f>
        <v>7</v>
      </c>
      <c r="B645" s="53">
        <f t="shared" si="20"/>
        <v>46043</v>
      </c>
      <c r="C645" s="53" t="str">
        <f>IF(ISERROR(VLOOKUP(B645,Оп26_BYN→USD!$C$3:$C$28,1,0)),"Нет","Да")</f>
        <v>Нет</v>
      </c>
      <c r="D645" s="54">
        <f t="shared" si="21"/>
        <v>365</v>
      </c>
      <c r="E645" s="55">
        <f>('Все выпуски'!$F$4*'Все выпуски'!$F$8)*((VLOOKUP(IF(C645="Нет",VLOOKUP(A645,Оп26_BYN→USD!$A$2:$C$28,3,0),VLOOKUP((A645-1),Оп26_BYN→USD!$A$2:$C$28,3,0)),$B$2:$G$2382,5,0)-VLOOKUP(B645,$B$2:$G$2382,5,0))/365+(VLOOKUP(IF(C645="Нет",VLOOKUP(A645,Оп26_BYN→USD!$A$2:$C$28,3,0),VLOOKUP((A645-1),Оп26_BYN→USD!$A$2:$C$28,3,0)),$B$2:$G$2382,6,0)-VLOOKUP(B645,$B$2:$G$2382,6,0))/366)</f>
        <v>0.35072234188998425</v>
      </c>
      <c r="F645" s="54">
        <f>COUNTIF(D646:$D$2382,365)</f>
        <v>1371</v>
      </c>
      <c r="G645" s="54">
        <f>COUNTIF(D646:$D$2382,366)</f>
        <v>366</v>
      </c>
      <c r="H645" s="50"/>
    </row>
    <row r="646" spans="1:8" x14ac:dyDescent="0.25">
      <c r="A646" s="54">
        <f>COUNTIF($C$3:C646,"Да")</f>
        <v>7</v>
      </c>
      <c r="B646" s="53">
        <f t="shared" si="20"/>
        <v>46044</v>
      </c>
      <c r="C646" s="53" t="str">
        <f>IF(ISERROR(VLOOKUP(B646,Оп26_BYN→USD!$C$3:$C$28,1,0)),"Нет","Да")</f>
        <v>Нет</v>
      </c>
      <c r="D646" s="54">
        <f t="shared" si="21"/>
        <v>365</v>
      </c>
      <c r="E646" s="55">
        <f>('Все выпуски'!$F$4*'Все выпуски'!$F$8)*((VLOOKUP(IF(C646="Нет",VLOOKUP(A646,Оп26_BYN→USD!$A$2:$C$28,3,0),VLOOKUP((A646-1),Оп26_BYN→USD!$A$2:$C$28,3,0)),$B$2:$G$2382,5,0)-VLOOKUP(B646,$B$2:$G$2382,5,0))/365+(VLOOKUP(IF(C646="Нет",VLOOKUP(A646,Оп26_BYN→USD!$A$2:$C$28,3,0),VLOOKUP((A646-1),Оп26_BYN→USD!$A$2:$C$28,3,0)),$B$2:$G$2382,6,0)-VLOOKUP(B646,$B$2:$G$2382,6,0))/366)</f>
        <v>0.37994920371414959</v>
      </c>
      <c r="F646" s="54">
        <f>COUNTIF(D647:$D$2382,365)</f>
        <v>1370</v>
      </c>
      <c r="G646" s="54">
        <f>COUNTIF(D647:$D$2382,366)</f>
        <v>366</v>
      </c>
      <c r="H646" s="50"/>
    </row>
    <row r="647" spans="1:8" x14ac:dyDescent="0.25">
      <c r="A647" s="54">
        <f>COUNTIF($C$3:C647,"Да")</f>
        <v>7</v>
      </c>
      <c r="B647" s="53">
        <f t="shared" si="20"/>
        <v>46045</v>
      </c>
      <c r="C647" s="53" t="str">
        <f>IF(ISERROR(VLOOKUP(B647,Оп26_BYN→USD!$C$3:$C$28,1,0)),"Нет","Да")</f>
        <v>Нет</v>
      </c>
      <c r="D647" s="54">
        <f t="shared" si="21"/>
        <v>365</v>
      </c>
      <c r="E647" s="55">
        <f>('Все выпуски'!$F$4*'Все выпуски'!$F$8)*((VLOOKUP(IF(C647="Нет",VLOOKUP(A647,Оп26_BYN→USD!$A$2:$C$28,3,0),VLOOKUP((A647-1),Оп26_BYN→USD!$A$2:$C$28,3,0)),$B$2:$G$2382,5,0)-VLOOKUP(B647,$B$2:$G$2382,5,0))/365+(VLOOKUP(IF(C647="Нет",VLOOKUP(A647,Оп26_BYN→USD!$A$2:$C$28,3,0),VLOOKUP((A647-1),Оп26_BYN→USD!$A$2:$C$28,3,0)),$B$2:$G$2382,6,0)-VLOOKUP(B647,$B$2:$G$2382,6,0))/366)</f>
        <v>0.40917606553831498</v>
      </c>
      <c r="F647" s="54">
        <f>COUNTIF(D648:$D$2382,365)</f>
        <v>1369</v>
      </c>
      <c r="G647" s="54">
        <f>COUNTIF(D648:$D$2382,366)</f>
        <v>366</v>
      </c>
      <c r="H647" s="50"/>
    </row>
    <row r="648" spans="1:8" x14ac:dyDescent="0.25">
      <c r="A648" s="54">
        <f>COUNTIF($C$3:C648,"Да")</f>
        <v>7</v>
      </c>
      <c r="B648" s="53">
        <f t="shared" si="20"/>
        <v>46046</v>
      </c>
      <c r="C648" s="53" t="str">
        <f>IF(ISERROR(VLOOKUP(B648,Оп26_BYN→USD!$C$3:$C$28,1,0)),"Нет","Да")</f>
        <v>Нет</v>
      </c>
      <c r="D648" s="54">
        <f t="shared" si="21"/>
        <v>365</v>
      </c>
      <c r="E648" s="55">
        <f>('Все выпуски'!$F$4*'Все выпуски'!$F$8)*((VLOOKUP(IF(C648="Нет",VLOOKUP(A648,Оп26_BYN→USD!$A$2:$C$28,3,0),VLOOKUP((A648-1),Оп26_BYN→USD!$A$2:$C$28,3,0)),$B$2:$G$2382,5,0)-VLOOKUP(B648,$B$2:$G$2382,5,0))/365+(VLOOKUP(IF(C648="Нет",VLOOKUP(A648,Оп26_BYN→USD!$A$2:$C$28,3,0),VLOOKUP((A648-1),Оп26_BYN→USD!$A$2:$C$28,3,0)),$B$2:$G$2382,6,0)-VLOOKUP(B648,$B$2:$G$2382,6,0))/366)</f>
        <v>0.43840292736248032</v>
      </c>
      <c r="F648" s="54">
        <f>COUNTIF(D649:$D$2382,365)</f>
        <v>1368</v>
      </c>
      <c r="G648" s="54">
        <f>COUNTIF(D649:$D$2382,366)</f>
        <v>366</v>
      </c>
      <c r="H648" s="50"/>
    </row>
    <row r="649" spans="1:8" x14ac:dyDescent="0.25">
      <c r="A649" s="54">
        <f>COUNTIF($C$3:C649,"Да")</f>
        <v>7</v>
      </c>
      <c r="B649" s="53">
        <f t="shared" si="20"/>
        <v>46047</v>
      </c>
      <c r="C649" s="53" t="str">
        <f>IF(ISERROR(VLOOKUP(B649,Оп26_BYN→USD!$C$3:$C$28,1,0)),"Нет","Да")</f>
        <v>Нет</v>
      </c>
      <c r="D649" s="54">
        <f t="shared" si="21"/>
        <v>365</v>
      </c>
      <c r="E649" s="55">
        <f>('Все выпуски'!$F$4*'Все выпуски'!$F$8)*((VLOOKUP(IF(C649="Нет",VLOOKUP(A649,Оп26_BYN→USD!$A$2:$C$28,3,0),VLOOKUP((A649-1),Оп26_BYN→USD!$A$2:$C$28,3,0)),$B$2:$G$2382,5,0)-VLOOKUP(B649,$B$2:$G$2382,5,0))/365+(VLOOKUP(IF(C649="Нет",VLOOKUP(A649,Оп26_BYN→USD!$A$2:$C$28,3,0),VLOOKUP((A649-1),Оп26_BYN→USD!$A$2:$C$28,3,0)),$B$2:$G$2382,6,0)-VLOOKUP(B649,$B$2:$G$2382,6,0))/366)</f>
        <v>0.46762978918664566</v>
      </c>
      <c r="F649" s="54">
        <f>COUNTIF(D650:$D$2382,365)</f>
        <v>1367</v>
      </c>
      <c r="G649" s="54">
        <f>COUNTIF(D650:$D$2382,366)</f>
        <v>366</v>
      </c>
      <c r="H649" s="50"/>
    </row>
    <row r="650" spans="1:8" x14ac:dyDescent="0.25">
      <c r="A650" s="54">
        <f>COUNTIF($C$3:C650,"Да")</f>
        <v>7</v>
      </c>
      <c r="B650" s="53">
        <f t="shared" si="20"/>
        <v>46048</v>
      </c>
      <c r="C650" s="53" t="str">
        <f>IF(ISERROR(VLOOKUP(B650,Оп26_BYN→USD!$C$3:$C$28,1,0)),"Нет","Да")</f>
        <v>Нет</v>
      </c>
      <c r="D650" s="54">
        <f t="shared" si="21"/>
        <v>365</v>
      </c>
      <c r="E650" s="55">
        <f>('Все выпуски'!$F$4*'Все выпуски'!$F$8)*((VLOOKUP(IF(C650="Нет",VLOOKUP(A650,Оп26_BYN→USD!$A$2:$C$28,3,0),VLOOKUP((A650-1),Оп26_BYN→USD!$A$2:$C$28,3,0)),$B$2:$G$2382,5,0)-VLOOKUP(B650,$B$2:$G$2382,5,0))/365+(VLOOKUP(IF(C650="Нет",VLOOKUP(A650,Оп26_BYN→USD!$A$2:$C$28,3,0),VLOOKUP((A650-1),Оп26_BYN→USD!$A$2:$C$28,3,0)),$B$2:$G$2382,6,0)-VLOOKUP(B650,$B$2:$G$2382,6,0))/366)</f>
        <v>0.49685665101081106</v>
      </c>
      <c r="F650" s="54">
        <f>COUNTIF(D651:$D$2382,365)</f>
        <v>1366</v>
      </c>
      <c r="G650" s="54">
        <f>COUNTIF(D651:$D$2382,366)</f>
        <v>366</v>
      </c>
      <c r="H650" s="50"/>
    </row>
    <row r="651" spans="1:8" x14ac:dyDescent="0.25">
      <c r="A651" s="54">
        <f>COUNTIF($C$3:C651,"Да")</f>
        <v>7</v>
      </c>
      <c r="B651" s="53">
        <f t="shared" si="20"/>
        <v>46049</v>
      </c>
      <c r="C651" s="53" t="str">
        <f>IF(ISERROR(VLOOKUP(B651,Оп26_BYN→USD!$C$3:$C$28,1,0)),"Нет","Да")</f>
        <v>Нет</v>
      </c>
      <c r="D651" s="54">
        <f t="shared" si="21"/>
        <v>365</v>
      </c>
      <c r="E651" s="55">
        <f>('Все выпуски'!$F$4*'Все выпуски'!$F$8)*((VLOOKUP(IF(C651="Нет",VLOOKUP(A651,Оп26_BYN→USD!$A$2:$C$28,3,0),VLOOKUP((A651-1),Оп26_BYN→USD!$A$2:$C$28,3,0)),$B$2:$G$2382,5,0)-VLOOKUP(B651,$B$2:$G$2382,5,0))/365+(VLOOKUP(IF(C651="Нет",VLOOKUP(A651,Оп26_BYN→USD!$A$2:$C$28,3,0),VLOOKUP((A651-1),Оп26_BYN→USD!$A$2:$C$28,3,0)),$B$2:$G$2382,6,0)-VLOOKUP(B651,$B$2:$G$2382,6,0))/366)</f>
        <v>0.52608351283497634</v>
      </c>
      <c r="F651" s="54">
        <f>COUNTIF(D652:$D$2382,365)</f>
        <v>1365</v>
      </c>
      <c r="G651" s="54">
        <f>COUNTIF(D652:$D$2382,366)</f>
        <v>366</v>
      </c>
      <c r="H651" s="50"/>
    </row>
    <row r="652" spans="1:8" x14ac:dyDescent="0.25">
      <c r="A652" s="54">
        <f>COUNTIF($C$3:C652,"Да")</f>
        <v>7</v>
      </c>
      <c r="B652" s="53">
        <f t="shared" si="20"/>
        <v>46050</v>
      </c>
      <c r="C652" s="53" t="str">
        <f>IF(ISERROR(VLOOKUP(B652,Оп26_BYN→USD!$C$3:$C$28,1,0)),"Нет","Да")</f>
        <v>Нет</v>
      </c>
      <c r="D652" s="54">
        <f t="shared" si="21"/>
        <v>365</v>
      </c>
      <c r="E652" s="55">
        <f>('Все выпуски'!$F$4*'Все выпуски'!$F$8)*((VLOOKUP(IF(C652="Нет",VLOOKUP(A652,Оп26_BYN→USD!$A$2:$C$28,3,0),VLOOKUP((A652-1),Оп26_BYN→USD!$A$2:$C$28,3,0)),$B$2:$G$2382,5,0)-VLOOKUP(B652,$B$2:$G$2382,5,0))/365+(VLOOKUP(IF(C652="Нет",VLOOKUP(A652,Оп26_BYN→USD!$A$2:$C$28,3,0),VLOOKUP((A652-1),Оп26_BYN→USD!$A$2:$C$28,3,0)),$B$2:$G$2382,6,0)-VLOOKUP(B652,$B$2:$G$2382,6,0))/366)</f>
        <v>0.55531037465914179</v>
      </c>
      <c r="F652" s="54">
        <f>COUNTIF(D653:$D$2382,365)</f>
        <v>1364</v>
      </c>
      <c r="G652" s="54">
        <f>COUNTIF(D653:$D$2382,366)</f>
        <v>366</v>
      </c>
      <c r="H652" s="50"/>
    </row>
    <row r="653" spans="1:8" x14ac:dyDescent="0.25">
      <c r="A653" s="54">
        <f>COUNTIF($C$3:C653,"Да")</f>
        <v>7</v>
      </c>
      <c r="B653" s="53">
        <f t="shared" si="20"/>
        <v>46051</v>
      </c>
      <c r="C653" s="53" t="str">
        <f>IF(ISERROR(VLOOKUP(B653,Оп26_BYN→USD!$C$3:$C$28,1,0)),"Нет","Да")</f>
        <v>Нет</v>
      </c>
      <c r="D653" s="54">
        <f t="shared" si="21"/>
        <v>365</v>
      </c>
      <c r="E653" s="55">
        <f>('Все выпуски'!$F$4*'Все выпуски'!$F$8)*((VLOOKUP(IF(C653="Нет",VLOOKUP(A653,Оп26_BYN→USD!$A$2:$C$28,3,0),VLOOKUP((A653-1),Оп26_BYN→USD!$A$2:$C$28,3,0)),$B$2:$G$2382,5,0)-VLOOKUP(B653,$B$2:$G$2382,5,0))/365+(VLOOKUP(IF(C653="Нет",VLOOKUP(A653,Оп26_BYN→USD!$A$2:$C$28,3,0),VLOOKUP((A653-1),Оп26_BYN→USD!$A$2:$C$28,3,0)),$B$2:$G$2382,6,0)-VLOOKUP(B653,$B$2:$G$2382,6,0))/366)</f>
        <v>0.58453723648330702</v>
      </c>
      <c r="F653" s="54">
        <f>COUNTIF(D654:$D$2382,365)</f>
        <v>1363</v>
      </c>
      <c r="G653" s="54">
        <f>COUNTIF(D654:$D$2382,366)</f>
        <v>366</v>
      </c>
      <c r="H653" s="50"/>
    </row>
    <row r="654" spans="1:8" x14ac:dyDescent="0.25">
      <c r="A654" s="54">
        <f>COUNTIF($C$3:C654,"Да")</f>
        <v>7</v>
      </c>
      <c r="B654" s="53">
        <f t="shared" si="20"/>
        <v>46052</v>
      </c>
      <c r="C654" s="53" t="str">
        <f>IF(ISERROR(VLOOKUP(B654,Оп26_BYN→USD!$C$3:$C$28,1,0)),"Нет","Да")</f>
        <v>Нет</v>
      </c>
      <c r="D654" s="54">
        <f t="shared" si="21"/>
        <v>365</v>
      </c>
      <c r="E654" s="55">
        <f>('Все выпуски'!$F$4*'Все выпуски'!$F$8)*((VLOOKUP(IF(C654="Нет",VLOOKUP(A654,Оп26_BYN→USD!$A$2:$C$28,3,0),VLOOKUP((A654-1),Оп26_BYN→USD!$A$2:$C$28,3,0)),$B$2:$G$2382,5,0)-VLOOKUP(B654,$B$2:$G$2382,5,0))/365+(VLOOKUP(IF(C654="Нет",VLOOKUP(A654,Оп26_BYN→USD!$A$2:$C$28,3,0),VLOOKUP((A654-1),Оп26_BYN→USD!$A$2:$C$28,3,0)),$B$2:$G$2382,6,0)-VLOOKUP(B654,$B$2:$G$2382,6,0))/366)</f>
        <v>0.61376409830747247</v>
      </c>
      <c r="F654" s="54">
        <f>COUNTIF(D655:$D$2382,365)</f>
        <v>1362</v>
      </c>
      <c r="G654" s="54">
        <f>COUNTIF(D655:$D$2382,366)</f>
        <v>366</v>
      </c>
      <c r="H654" s="50"/>
    </row>
    <row r="655" spans="1:8" x14ac:dyDescent="0.25">
      <c r="A655" s="54">
        <f>COUNTIF($C$3:C655,"Да")</f>
        <v>7</v>
      </c>
      <c r="B655" s="53">
        <f t="shared" si="20"/>
        <v>46053</v>
      </c>
      <c r="C655" s="53" t="str">
        <f>IF(ISERROR(VLOOKUP(B655,Оп26_BYN→USD!$C$3:$C$28,1,0)),"Нет","Да")</f>
        <v>Нет</v>
      </c>
      <c r="D655" s="54">
        <f t="shared" si="21"/>
        <v>365</v>
      </c>
      <c r="E655" s="55">
        <f>('Все выпуски'!$F$4*'Все выпуски'!$F$8)*((VLOOKUP(IF(C655="Нет",VLOOKUP(A655,Оп26_BYN→USD!$A$2:$C$28,3,0),VLOOKUP((A655-1),Оп26_BYN→USD!$A$2:$C$28,3,0)),$B$2:$G$2382,5,0)-VLOOKUP(B655,$B$2:$G$2382,5,0))/365+(VLOOKUP(IF(C655="Нет",VLOOKUP(A655,Оп26_BYN→USD!$A$2:$C$28,3,0),VLOOKUP((A655-1),Оп26_BYN→USD!$A$2:$C$28,3,0)),$B$2:$G$2382,6,0)-VLOOKUP(B655,$B$2:$G$2382,6,0))/366)</f>
        <v>0.64299096013163781</v>
      </c>
      <c r="F655" s="54">
        <f>COUNTIF(D656:$D$2382,365)</f>
        <v>1361</v>
      </c>
      <c r="G655" s="54">
        <f>COUNTIF(D656:$D$2382,366)</f>
        <v>366</v>
      </c>
      <c r="H655" s="50"/>
    </row>
    <row r="656" spans="1:8" x14ac:dyDescent="0.25">
      <c r="A656" s="54">
        <f>COUNTIF($C$3:C656,"Да")</f>
        <v>7</v>
      </c>
      <c r="B656" s="53">
        <f t="shared" si="20"/>
        <v>46054</v>
      </c>
      <c r="C656" s="53" t="str">
        <f>IF(ISERROR(VLOOKUP(B656,Оп26_BYN→USD!$C$3:$C$28,1,0)),"Нет","Да")</f>
        <v>Нет</v>
      </c>
      <c r="D656" s="54">
        <f t="shared" si="21"/>
        <v>365</v>
      </c>
      <c r="E656" s="55">
        <f>('Все выпуски'!$F$4*'Все выпуски'!$F$8)*((VLOOKUP(IF(C656="Нет",VLOOKUP(A656,Оп26_BYN→USD!$A$2:$C$28,3,0),VLOOKUP((A656-1),Оп26_BYN→USD!$A$2:$C$28,3,0)),$B$2:$G$2382,5,0)-VLOOKUP(B656,$B$2:$G$2382,5,0))/365+(VLOOKUP(IF(C656="Нет",VLOOKUP(A656,Оп26_BYN→USD!$A$2:$C$28,3,0),VLOOKUP((A656-1),Оп26_BYN→USD!$A$2:$C$28,3,0)),$B$2:$G$2382,6,0)-VLOOKUP(B656,$B$2:$G$2382,6,0))/366)</f>
        <v>0.67221782195580315</v>
      </c>
      <c r="F656" s="54">
        <f>COUNTIF(D657:$D$2382,365)</f>
        <v>1360</v>
      </c>
      <c r="G656" s="54">
        <f>COUNTIF(D657:$D$2382,366)</f>
        <v>366</v>
      </c>
      <c r="H656" s="50"/>
    </row>
    <row r="657" spans="1:8" x14ac:dyDescent="0.25">
      <c r="A657" s="54">
        <f>COUNTIF($C$3:C657,"Да")</f>
        <v>7</v>
      </c>
      <c r="B657" s="53">
        <f t="shared" si="20"/>
        <v>46055</v>
      </c>
      <c r="C657" s="53" t="str">
        <f>IF(ISERROR(VLOOKUP(B657,Оп26_BYN→USD!$C$3:$C$28,1,0)),"Нет","Да")</f>
        <v>Нет</v>
      </c>
      <c r="D657" s="54">
        <f t="shared" si="21"/>
        <v>365</v>
      </c>
      <c r="E657" s="55">
        <f>('Все выпуски'!$F$4*'Все выпуски'!$F$8)*((VLOOKUP(IF(C657="Нет",VLOOKUP(A657,Оп26_BYN→USD!$A$2:$C$28,3,0),VLOOKUP((A657-1),Оп26_BYN→USD!$A$2:$C$28,3,0)),$B$2:$G$2382,5,0)-VLOOKUP(B657,$B$2:$G$2382,5,0))/365+(VLOOKUP(IF(C657="Нет",VLOOKUP(A657,Оп26_BYN→USD!$A$2:$C$28,3,0),VLOOKUP((A657-1),Оп26_BYN→USD!$A$2:$C$28,3,0)),$B$2:$G$2382,6,0)-VLOOKUP(B657,$B$2:$G$2382,6,0))/366)</f>
        <v>0.70144468377996849</v>
      </c>
      <c r="F657" s="54">
        <f>COUNTIF(D658:$D$2382,365)</f>
        <v>1359</v>
      </c>
      <c r="G657" s="54">
        <f>COUNTIF(D658:$D$2382,366)</f>
        <v>366</v>
      </c>
      <c r="H657" s="50"/>
    </row>
    <row r="658" spans="1:8" x14ac:dyDescent="0.25">
      <c r="A658" s="54">
        <f>COUNTIF($C$3:C658,"Да")</f>
        <v>7</v>
      </c>
      <c r="B658" s="53">
        <f t="shared" si="20"/>
        <v>46056</v>
      </c>
      <c r="C658" s="53" t="str">
        <f>IF(ISERROR(VLOOKUP(B658,Оп26_BYN→USD!$C$3:$C$28,1,0)),"Нет","Да")</f>
        <v>Нет</v>
      </c>
      <c r="D658" s="54">
        <f t="shared" si="21"/>
        <v>365</v>
      </c>
      <c r="E658" s="55">
        <f>('Все выпуски'!$F$4*'Все выпуски'!$F$8)*((VLOOKUP(IF(C658="Нет",VLOOKUP(A658,Оп26_BYN→USD!$A$2:$C$28,3,0),VLOOKUP((A658-1),Оп26_BYN→USD!$A$2:$C$28,3,0)),$B$2:$G$2382,5,0)-VLOOKUP(B658,$B$2:$G$2382,5,0))/365+(VLOOKUP(IF(C658="Нет",VLOOKUP(A658,Оп26_BYN→USD!$A$2:$C$28,3,0),VLOOKUP((A658-1),Оп26_BYN→USD!$A$2:$C$28,3,0)),$B$2:$G$2382,6,0)-VLOOKUP(B658,$B$2:$G$2382,6,0))/366)</f>
        <v>0.73067154560413383</v>
      </c>
      <c r="F658" s="54">
        <f>COUNTIF(D659:$D$2382,365)</f>
        <v>1358</v>
      </c>
      <c r="G658" s="54">
        <f>COUNTIF(D659:$D$2382,366)</f>
        <v>366</v>
      </c>
      <c r="H658" s="50"/>
    </row>
    <row r="659" spans="1:8" x14ac:dyDescent="0.25">
      <c r="A659" s="54">
        <f>COUNTIF($C$3:C659,"Да")</f>
        <v>7</v>
      </c>
      <c r="B659" s="53">
        <f t="shared" si="20"/>
        <v>46057</v>
      </c>
      <c r="C659" s="53" t="str">
        <f>IF(ISERROR(VLOOKUP(B659,Оп26_BYN→USD!$C$3:$C$28,1,0)),"Нет","Да")</f>
        <v>Нет</v>
      </c>
      <c r="D659" s="54">
        <f t="shared" si="21"/>
        <v>365</v>
      </c>
      <c r="E659" s="55">
        <f>('Все выпуски'!$F$4*'Все выпуски'!$F$8)*((VLOOKUP(IF(C659="Нет",VLOOKUP(A659,Оп26_BYN→USD!$A$2:$C$28,3,0),VLOOKUP((A659-1),Оп26_BYN→USD!$A$2:$C$28,3,0)),$B$2:$G$2382,5,0)-VLOOKUP(B659,$B$2:$G$2382,5,0))/365+(VLOOKUP(IF(C659="Нет",VLOOKUP(A659,Оп26_BYN→USD!$A$2:$C$28,3,0),VLOOKUP((A659-1),Оп26_BYN→USD!$A$2:$C$28,3,0)),$B$2:$G$2382,6,0)-VLOOKUP(B659,$B$2:$G$2382,6,0))/366)</f>
        <v>0.75989840742829917</v>
      </c>
      <c r="F659" s="54">
        <f>COUNTIF(D660:$D$2382,365)</f>
        <v>1357</v>
      </c>
      <c r="G659" s="54">
        <f>COUNTIF(D660:$D$2382,366)</f>
        <v>366</v>
      </c>
      <c r="H659" s="50"/>
    </row>
    <row r="660" spans="1:8" x14ac:dyDescent="0.25">
      <c r="A660" s="54">
        <f>COUNTIF($C$3:C660,"Да")</f>
        <v>7</v>
      </c>
      <c r="B660" s="53">
        <f t="shared" si="20"/>
        <v>46058</v>
      </c>
      <c r="C660" s="53" t="str">
        <f>IF(ISERROR(VLOOKUP(B660,Оп26_BYN→USD!$C$3:$C$28,1,0)),"Нет","Да")</f>
        <v>Нет</v>
      </c>
      <c r="D660" s="54">
        <f t="shared" si="21"/>
        <v>365</v>
      </c>
      <c r="E660" s="55">
        <f>('Все выпуски'!$F$4*'Все выпуски'!$F$8)*((VLOOKUP(IF(C660="Нет",VLOOKUP(A660,Оп26_BYN→USD!$A$2:$C$28,3,0),VLOOKUP((A660-1),Оп26_BYN→USD!$A$2:$C$28,3,0)),$B$2:$G$2382,5,0)-VLOOKUP(B660,$B$2:$G$2382,5,0))/365+(VLOOKUP(IF(C660="Нет",VLOOKUP(A660,Оп26_BYN→USD!$A$2:$C$28,3,0),VLOOKUP((A660-1),Оп26_BYN→USD!$A$2:$C$28,3,0)),$B$2:$G$2382,6,0)-VLOOKUP(B660,$B$2:$G$2382,6,0))/366)</f>
        <v>0.78912526925246462</v>
      </c>
      <c r="F660" s="54">
        <f>COUNTIF(D661:$D$2382,365)</f>
        <v>1356</v>
      </c>
      <c r="G660" s="54">
        <f>COUNTIF(D661:$D$2382,366)</f>
        <v>366</v>
      </c>
      <c r="H660" s="50"/>
    </row>
    <row r="661" spans="1:8" x14ac:dyDescent="0.25">
      <c r="A661" s="54">
        <f>COUNTIF($C$3:C661,"Да")</f>
        <v>7</v>
      </c>
      <c r="B661" s="53">
        <f t="shared" si="20"/>
        <v>46059</v>
      </c>
      <c r="C661" s="53" t="str">
        <f>IF(ISERROR(VLOOKUP(B661,Оп26_BYN→USD!$C$3:$C$28,1,0)),"Нет","Да")</f>
        <v>Нет</v>
      </c>
      <c r="D661" s="54">
        <f t="shared" si="21"/>
        <v>365</v>
      </c>
      <c r="E661" s="55">
        <f>('Все выпуски'!$F$4*'Все выпуски'!$F$8)*((VLOOKUP(IF(C661="Нет",VLOOKUP(A661,Оп26_BYN→USD!$A$2:$C$28,3,0),VLOOKUP((A661-1),Оп26_BYN→USD!$A$2:$C$28,3,0)),$B$2:$G$2382,5,0)-VLOOKUP(B661,$B$2:$G$2382,5,0))/365+(VLOOKUP(IF(C661="Нет",VLOOKUP(A661,Оп26_BYN→USD!$A$2:$C$28,3,0),VLOOKUP((A661-1),Оп26_BYN→USD!$A$2:$C$28,3,0)),$B$2:$G$2382,6,0)-VLOOKUP(B661,$B$2:$G$2382,6,0))/366)</f>
        <v>0.81835213107662996</v>
      </c>
      <c r="F661" s="54">
        <f>COUNTIF(D662:$D$2382,365)</f>
        <v>1355</v>
      </c>
      <c r="G661" s="54">
        <f>COUNTIF(D662:$D$2382,366)</f>
        <v>366</v>
      </c>
      <c r="H661" s="50"/>
    </row>
    <row r="662" spans="1:8" x14ac:dyDescent="0.25">
      <c r="A662" s="54">
        <f>COUNTIF($C$3:C662,"Да")</f>
        <v>7</v>
      </c>
      <c r="B662" s="53">
        <f t="shared" si="20"/>
        <v>46060</v>
      </c>
      <c r="C662" s="53" t="str">
        <f>IF(ISERROR(VLOOKUP(B662,Оп26_BYN→USD!$C$3:$C$28,1,0)),"Нет","Да")</f>
        <v>Нет</v>
      </c>
      <c r="D662" s="54">
        <f t="shared" si="21"/>
        <v>365</v>
      </c>
      <c r="E662" s="55">
        <f>('Все выпуски'!$F$4*'Все выпуски'!$F$8)*((VLOOKUP(IF(C662="Нет",VLOOKUP(A662,Оп26_BYN→USD!$A$2:$C$28,3,0),VLOOKUP((A662-1),Оп26_BYN→USD!$A$2:$C$28,3,0)),$B$2:$G$2382,5,0)-VLOOKUP(B662,$B$2:$G$2382,5,0))/365+(VLOOKUP(IF(C662="Нет",VLOOKUP(A662,Оп26_BYN→USD!$A$2:$C$28,3,0),VLOOKUP((A662-1),Оп26_BYN→USD!$A$2:$C$28,3,0)),$B$2:$G$2382,6,0)-VLOOKUP(B662,$B$2:$G$2382,6,0))/366)</f>
        <v>0.8475789929007953</v>
      </c>
      <c r="F662" s="54">
        <f>COUNTIF(D663:$D$2382,365)</f>
        <v>1354</v>
      </c>
      <c r="G662" s="54">
        <f>COUNTIF(D663:$D$2382,366)</f>
        <v>366</v>
      </c>
      <c r="H662" s="50"/>
    </row>
    <row r="663" spans="1:8" x14ac:dyDescent="0.25">
      <c r="A663" s="54">
        <f>COUNTIF($C$3:C663,"Да")</f>
        <v>7</v>
      </c>
      <c r="B663" s="53">
        <f t="shared" si="20"/>
        <v>46061</v>
      </c>
      <c r="C663" s="53" t="str">
        <f>IF(ISERROR(VLOOKUP(B663,Оп26_BYN→USD!$C$3:$C$28,1,0)),"Нет","Да")</f>
        <v>Нет</v>
      </c>
      <c r="D663" s="54">
        <f t="shared" si="21"/>
        <v>365</v>
      </c>
      <c r="E663" s="55">
        <f>('Все выпуски'!$F$4*'Все выпуски'!$F$8)*((VLOOKUP(IF(C663="Нет",VLOOKUP(A663,Оп26_BYN→USD!$A$2:$C$28,3,0),VLOOKUP((A663-1),Оп26_BYN→USD!$A$2:$C$28,3,0)),$B$2:$G$2382,5,0)-VLOOKUP(B663,$B$2:$G$2382,5,0))/365+(VLOOKUP(IF(C663="Нет",VLOOKUP(A663,Оп26_BYN→USD!$A$2:$C$28,3,0),VLOOKUP((A663-1),Оп26_BYN→USD!$A$2:$C$28,3,0)),$B$2:$G$2382,6,0)-VLOOKUP(B663,$B$2:$G$2382,6,0))/366)</f>
        <v>0.87680585472496064</v>
      </c>
      <c r="F663" s="54">
        <f>COUNTIF(D664:$D$2382,365)</f>
        <v>1353</v>
      </c>
      <c r="G663" s="54">
        <f>COUNTIF(D664:$D$2382,366)</f>
        <v>366</v>
      </c>
      <c r="H663" s="50"/>
    </row>
    <row r="664" spans="1:8" x14ac:dyDescent="0.25">
      <c r="A664" s="54">
        <f>COUNTIF($C$3:C664,"Да")</f>
        <v>7</v>
      </c>
      <c r="B664" s="53">
        <f t="shared" si="20"/>
        <v>46062</v>
      </c>
      <c r="C664" s="53" t="str">
        <f>IF(ISERROR(VLOOKUP(B664,Оп26_BYN→USD!$C$3:$C$28,1,0)),"Нет","Да")</f>
        <v>Нет</v>
      </c>
      <c r="D664" s="54">
        <f t="shared" si="21"/>
        <v>365</v>
      </c>
      <c r="E664" s="55">
        <f>('Все выпуски'!$F$4*'Все выпуски'!$F$8)*((VLOOKUP(IF(C664="Нет",VLOOKUP(A664,Оп26_BYN→USD!$A$2:$C$28,3,0),VLOOKUP((A664-1),Оп26_BYN→USD!$A$2:$C$28,3,0)),$B$2:$G$2382,5,0)-VLOOKUP(B664,$B$2:$G$2382,5,0))/365+(VLOOKUP(IF(C664="Нет",VLOOKUP(A664,Оп26_BYN→USD!$A$2:$C$28,3,0),VLOOKUP((A664-1),Оп26_BYN→USD!$A$2:$C$28,3,0)),$B$2:$G$2382,6,0)-VLOOKUP(B664,$B$2:$G$2382,6,0))/366)</f>
        <v>0.90603271654912598</v>
      </c>
      <c r="F664" s="54">
        <f>COUNTIF(D665:$D$2382,365)</f>
        <v>1352</v>
      </c>
      <c r="G664" s="54">
        <f>COUNTIF(D665:$D$2382,366)</f>
        <v>366</v>
      </c>
      <c r="H664" s="50"/>
    </row>
    <row r="665" spans="1:8" x14ac:dyDescent="0.25">
      <c r="A665" s="54">
        <f>COUNTIF($C$3:C665,"Да")</f>
        <v>7</v>
      </c>
      <c r="B665" s="53">
        <f t="shared" si="20"/>
        <v>46063</v>
      </c>
      <c r="C665" s="53" t="str">
        <f>IF(ISERROR(VLOOKUP(B665,Оп26_BYN→USD!$C$3:$C$28,1,0)),"Нет","Да")</f>
        <v>Нет</v>
      </c>
      <c r="D665" s="54">
        <f t="shared" si="21"/>
        <v>365</v>
      </c>
      <c r="E665" s="55">
        <f>('Все выпуски'!$F$4*'Все выпуски'!$F$8)*((VLOOKUP(IF(C665="Нет",VLOOKUP(A665,Оп26_BYN→USD!$A$2:$C$28,3,0),VLOOKUP((A665-1),Оп26_BYN→USD!$A$2:$C$28,3,0)),$B$2:$G$2382,5,0)-VLOOKUP(B665,$B$2:$G$2382,5,0))/365+(VLOOKUP(IF(C665="Нет",VLOOKUP(A665,Оп26_BYN→USD!$A$2:$C$28,3,0),VLOOKUP((A665-1),Оп26_BYN→USD!$A$2:$C$28,3,0)),$B$2:$G$2382,6,0)-VLOOKUP(B665,$B$2:$G$2382,6,0))/366)</f>
        <v>0.93525957837329132</v>
      </c>
      <c r="F665" s="54">
        <f>COUNTIF(D666:$D$2382,365)</f>
        <v>1351</v>
      </c>
      <c r="G665" s="54">
        <f>COUNTIF(D666:$D$2382,366)</f>
        <v>366</v>
      </c>
      <c r="H665" s="50"/>
    </row>
    <row r="666" spans="1:8" x14ac:dyDescent="0.25">
      <c r="A666" s="54">
        <f>COUNTIF($C$3:C666,"Да")</f>
        <v>7</v>
      </c>
      <c r="B666" s="53">
        <f t="shared" si="20"/>
        <v>46064</v>
      </c>
      <c r="C666" s="53" t="str">
        <f>IF(ISERROR(VLOOKUP(B666,Оп26_BYN→USD!$C$3:$C$28,1,0)),"Нет","Да")</f>
        <v>Нет</v>
      </c>
      <c r="D666" s="54">
        <f t="shared" si="21"/>
        <v>365</v>
      </c>
      <c r="E666" s="55">
        <f>('Все выпуски'!$F$4*'Все выпуски'!$F$8)*((VLOOKUP(IF(C666="Нет",VLOOKUP(A666,Оп26_BYN→USD!$A$2:$C$28,3,0),VLOOKUP((A666-1),Оп26_BYN→USD!$A$2:$C$28,3,0)),$B$2:$G$2382,5,0)-VLOOKUP(B666,$B$2:$G$2382,5,0))/365+(VLOOKUP(IF(C666="Нет",VLOOKUP(A666,Оп26_BYN→USD!$A$2:$C$28,3,0),VLOOKUP((A666-1),Оп26_BYN→USD!$A$2:$C$28,3,0)),$B$2:$G$2382,6,0)-VLOOKUP(B666,$B$2:$G$2382,6,0))/366)</f>
        <v>0.96448644019745677</v>
      </c>
      <c r="F666" s="54">
        <f>COUNTIF(D667:$D$2382,365)</f>
        <v>1350</v>
      </c>
      <c r="G666" s="54">
        <f>COUNTIF(D667:$D$2382,366)</f>
        <v>366</v>
      </c>
      <c r="H666" s="50"/>
    </row>
    <row r="667" spans="1:8" x14ac:dyDescent="0.25">
      <c r="A667" s="54">
        <f>COUNTIF($C$3:C667,"Да")</f>
        <v>7</v>
      </c>
      <c r="B667" s="53">
        <f t="shared" si="20"/>
        <v>46065</v>
      </c>
      <c r="C667" s="53" t="str">
        <f>IF(ISERROR(VLOOKUP(B667,Оп26_BYN→USD!$C$3:$C$28,1,0)),"Нет","Да")</f>
        <v>Нет</v>
      </c>
      <c r="D667" s="54">
        <f t="shared" si="21"/>
        <v>365</v>
      </c>
      <c r="E667" s="55">
        <f>('Все выпуски'!$F$4*'Все выпуски'!$F$8)*((VLOOKUP(IF(C667="Нет",VLOOKUP(A667,Оп26_BYN→USD!$A$2:$C$28,3,0),VLOOKUP((A667-1),Оп26_BYN→USD!$A$2:$C$28,3,0)),$B$2:$G$2382,5,0)-VLOOKUP(B667,$B$2:$G$2382,5,0))/365+(VLOOKUP(IF(C667="Нет",VLOOKUP(A667,Оп26_BYN→USD!$A$2:$C$28,3,0),VLOOKUP((A667-1),Оп26_BYN→USD!$A$2:$C$28,3,0)),$B$2:$G$2382,6,0)-VLOOKUP(B667,$B$2:$G$2382,6,0))/366)</f>
        <v>0.99371330202162211</v>
      </c>
      <c r="F667" s="54">
        <f>COUNTIF(D668:$D$2382,365)</f>
        <v>1349</v>
      </c>
      <c r="G667" s="54">
        <f>COUNTIF(D668:$D$2382,366)</f>
        <v>366</v>
      </c>
      <c r="H667" s="50"/>
    </row>
    <row r="668" spans="1:8" x14ac:dyDescent="0.25">
      <c r="A668" s="54">
        <f>COUNTIF($C$3:C668,"Да")</f>
        <v>7</v>
      </c>
      <c r="B668" s="53">
        <f t="shared" si="20"/>
        <v>46066</v>
      </c>
      <c r="C668" s="53" t="str">
        <f>IF(ISERROR(VLOOKUP(B668,Оп26_BYN→USD!$C$3:$C$28,1,0)),"Нет","Да")</f>
        <v>Нет</v>
      </c>
      <c r="D668" s="54">
        <f t="shared" si="21"/>
        <v>365</v>
      </c>
      <c r="E668" s="55">
        <f>('Все выпуски'!$F$4*'Все выпуски'!$F$8)*((VLOOKUP(IF(C668="Нет",VLOOKUP(A668,Оп26_BYN→USD!$A$2:$C$28,3,0),VLOOKUP((A668-1),Оп26_BYN→USD!$A$2:$C$28,3,0)),$B$2:$G$2382,5,0)-VLOOKUP(B668,$B$2:$G$2382,5,0))/365+(VLOOKUP(IF(C668="Нет",VLOOKUP(A668,Оп26_BYN→USD!$A$2:$C$28,3,0),VLOOKUP((A668-1),Оп26_BYN→USD!$A$2:$C$28,3,0)),$B$2:$G$2382,6,0)-VLOOKUP(B668,$B$2:$G$2382,6,0))/366)</f>
        <v>1.0229401638457873</v>
      </c>
      <c r="F668" s="54">
        <f>COUNTIF(D669:$D$2382,365)</f>
        <v>1348</v>
      </c>
      <c r="G668" s="54">
        <f>COUNTIF(D669:$D$2382,366)</f>
        <v>366</v>
      </c>
      <c r="H668" s="50"/>
    </row>
    <row r="669" spans="1:8" x14ac:dyDescent="0.25">
      <c r="A669" s="54">
        <f>COUNTIF($C$3:C669,"Да")</f>
        <v>7</v>
      </c>
      <c r="B669" s="53">
        <f t="shared" si="20"/>
        <v>46067</v>
      </c>
      <c r="C669" s="53" t="str">
        <f>IF(ISERROR(VLOOKUP(B669,Оп26_BYN→USD!$C$3:$C$28,1,0)),"Нет","Да")</f>
        <v>Нет</v>
      </c>
      <c r="D669" s="54">
        <f t="shared" si="21"/>
        <v>365</v>
      </c>
      <c r="E669" s="55">
        <f>('Все выпуски'!$F$4*'Все выпуски'!$F$8)*((VLOOKUP(IF(C669="Нет",VLOOKUP(A669,Оп26_BYN→USD!$A$2:$C$28,3,0),VLOOKUP((A669-1),Оп26_BYN→USD!$A$2:$C$28,3,0)),$B$2:$G$2382,5,0)-VLOOKUP(B669,$B$2:$G$2382,5,0))/365+(VLOOKUP(IF(C669="Нет",VLOOKUP(A669,Оп26_BYN→USD!$A$2:$C$28,3,0),VLOOKUP((A669-1),Оп26_BYN→USD!$A$2:$C$28,3,0)),$B$2:$G$2382,6,0)-VLOOKUP(B669,$B$2:$G$2382,6,0))/366)</f>
        <v>1.0521670256699527</v>
      </c>
      <c r="F669" s="54">
        <f>COUNTIF(D670:$D$2382,365)</f>
        <v>1347</v>
      </c>
      <c r="G669" s="54">
        <f>COUNTIF(D670:$D$2382,366)</f>
        <v>366</v>
      </c>
      <c r="H669" s="50"/>
    </row>
    <row r="670" spans="1:8" x14ac:dyDescent="0.25">
      <c r="A670" s="54">
        <f>COUNTIF($C$3:C670,"Да")</f>
        <v>7</v>
      </c>
      <c r="B670" s="53">
        <f t="shared" si="20"/>
        <v>46068</v>
      </c>
      <c r="C670" s="53" t="str">
        <f>IF(ISERROR(VLOOKUP(B670,Оп26_BYN→USD!$C$3:$C$28,1,0)),"Нет","Да")</f>
        <v>Нет</v>
      </c>
      <c r="D670" s="54">
        <f t="shared" si="21"/>
        <v>365</v>
      </c>
      <c r="E670" s="55">
        <f>('Все выпуски'!$F$4*'Все выпуски'!$F$8)*((VLOOKUP(IF(C670="Нет",VLOOKUP(A670,Оп26_BYN→USD!$A$2:$C$28,3,0),VLOOKUP((A670-1),Оп26_BYN→USD!$A$2:$C$28,3,0)),$B$2:$G$2382,5,0)-VLOOKUP(B670,$B$2:$G$2382,5,0))/365+(VLOOKUP(IF(C670="Нет",VLOOKUP(A670,Оп26_BYN→USD!$A$2:$C$28,3,0),VLOOKUP((A670-1),Оп26_BYN→USD!$A$2:$C$28,3,0)),$B$2:$G$2382,6,0)-VLOOKUP(B670,$B$2:$G$2382,6,0))/366)</f>
        <v>1.081393887494118</v>
      </c>
      <c r="F670" s="54">
        <f>COUNTIF(D671:$D$2382,365)</f>
        <v>1346</v>
      </c>
      <c r="G670" s="54">
        <f>COUNTIF(D671:$D$2382,366)</f>
        <v>366</v>
      </c>
      <c r="H670" s="50"/>
    </row>
    <row r="671" spans="1:8" x14ac:dyDescent="0.25">
      <c r="A671" s="54">
        <f>COUNTIF($C$3:C671,"Да")</f>
        <v>7</v>
      </c>
      <c r="B671" s="53">
        <f t="shared" si="20"/>
        <v>46069</v>
      </c>
      <c r="C671" s="53" t="str">
        <f>IF(ISERROR(VLOOKUP(B671,Оп26_BYN→USD!$C$3:$C$28,1,0)),"Нет","Да")</f>
        <v>Нет</v>
      </c>
      <c r="D671" s="54">
        <f t="shared" si="21"/>
        <v>365</v>
      </c>
      <c r="E671" s="55">
        <f>('Все выпуски'!$F$4*'Все выпуски'!$F$8)*((VLOOKUP(IF(C671="Нет",VLOOKUP(A671,Оп26_BYN→USD!$A$2:$C$28,3,0),VLOOKUP((A671-1),Оп26_BYN→USD!$A$2:$C$28,3,0)),$B$2:$G$2382,5,0)-VLOOKUP(B671,$B$2:$G$2382,5,0))/365+(VLOOKUP(IF(C671="Нет",VLOOKUP(A671,Оп26_BYN→USD!$A$2:$C$28,3,0),VLOOKUP((A671-1),Оп26_BYN→USD!$A$2:$C$28,3,0)),$B$2:$G$2382,6,0)-VLOOKUP(B671,$B$2:$G$2382,6,0))/366)</f>
        <v>1.1106207493182836</v>
      </c>
      <c r="F671" s="54">
        <f>COUNTIF(D672:$D$2382,365)</f>
        <v>1345</v>
      </c>
      <c r="G671" s="54">
        <f>COUNTIF(D672:$D$2382,366)</f>
        <v>366</v>
      </c>
      <c r="H671" s="50"/>
    </row>
    <row r="672" spans="1:8" x14ac:dyDescent="0.25">
      <c r="A672" s="54">
        <f>COUNTIF($C$3:C672,"Да")</f>
        <v>7</v>
      </c>
      <c r="B672" s="53">
        <f t="shared" si="20"/>
        <v>46070</v>
      </c>
      <c r="C672" s="53" t="str">
        <f>IF(ISERROR(VLOOKUP(B672,Оп26_BYN→USD!$C$3:$C$28,1,0)),"Нет","Да")</f>
        <v>Нет</v>
      </c>
      <c r="D672" s="54">
        <f t="shared" si="21"/>
        <v>365</v>
      </c>
      <c r="E672" s="55">
        <f>('Все выпуски'!$F$4*'Все выпуски'!$F$8)*((VLOOKUP(IF(C672="Нет",VLOOKUP(A672,Оп26_BYN→USD!$A$2:$C$28,3,0),VLOOKUP((A672-1),Оп26_BYN→USD!$A$2:$C$28,3,0)),$B$2:$G$2382,5,0)-VLOOKUP(B672,$B$2:$G$2382,5,0))/365+(VLOOKUP(IF(C672="Нет",VLOOKUP(A672,Оп26_BYN→USD!$A$2:$C$28,3,0),VLOOKUP((A672-1),Оп26_BYN→USD!$A$2:$C$28,3,0)),$B$2:$G$2382,6,0)-VLOOKUP(B672,$B$2:$G$2382,6,0))/366)</f>
        <v>1.1398476111424489</v>
      </c>
      <c r="F672" s="54">
        <f>COUNTIF(D673:$D$2382,365)</f>
        <v>1344</v>
      </c>
      <c r="G672" s="54">
        <f>COUNTIF(D673:$D$2382,366)</f>
        <v>366</v>
      </c>
      <c r="H672" s="50"/>
    </row>
    <row r="673" spans="1:8" x14ac:dyDescent="0.25">
      <c r="A673" s="54">
        <f>COUNTIF($C$3:C673,"Да")</f>
        <v>7</v>
      </c>
      <c r="B673" s="53">
        <f t="shared" si="20"/>
        <v>46071</v>
      </c>
      <c r="C673" s="53" t="str">
        <f>IF(ISERROR(VLOOKUP(B673,Оп26_BYN→USD!$C$3:$C$28,1,0)),"Нет","Да")</f>
        <v>Нет</v>
      </c>
      <c r="D673" s="54">
        <f t="shared" si="21"/>
        <v>365</v>
      </c>
      <c r="E673" s="55">
        <f>('Все выпуски'!$F$4*'Все выпуски'!$F$8)*((VLOOKUP(IF(C673="Нет",VLOOKUP(A673,Оп26_BYN→USD!$A$2:$C$28,3,0),VLOOKUP((A673-1),Оп26_BYN→USD!$A$2:$C$28,3,0)),$B$2:$G$2382,5,0)-VLOOKUP(B673,$B$2:$G$2382,5,0))/365+(VLOOKUP(IF(C673="Нет",VLOOKUP(A673,Оп26_BYN→USD!$A$2:$C$28,3,0),VLOOKUP((A673-1),Оп26_BYN→USD!$A$2:$C$28,3,0)),$B$2:$G$2382,6,0)-VLOOKUP(B673,$B$2:$G$2382,6,0))/366)</f>
        <v>1.169074472966614</v>
      </c>
      <c r="F673" s="54">
        <f>COUNTIF(D674:$D$2382,365)</f>
        <v>1343</v>
      </c>
      <c r="G673" s="54">
        <f>COUNTIF(D674:$D$2382,366)</f>
        <v>366</v>
      </c>
      <c r="H673" s="50"/>
    </row>
    <row r="674" spans="1:8" x14ac:dyDescent="0.25">
      <c r="A674" s="54">
        <f>COUNTIF($C$3:C674,"Да")</f>
        <v>7</v>
      </c>
      <c r="B674" s="53">
        <f t="shared" si="20"/>
        <v>46072</v>
      </c>
      <c r="C674" s="53" t="str">
        <f>IF(ISERROR(VLOOKUP(B674,Оп26_BYN→USD!$C$3:$C$28,1,0)),"Нет","Да")</f>
        <v>Нет</v>
      </c>
      <c r="D674" s="54">
        <f t="shared" si="21"/>
        <v>365</v>
      </c>
      <c r="E674" s="55">
        <f>('Все выпуски'!$F$4*'Все выпуски'!$F$8)*((VLOOKUP(IF(C674="Нет",VLOOKUP(A674,Оп26_BYN→USD!$A$2:$C$28,3,0),VLOOKUP((A674-1),Оп26_BYN→USD!$A$2:$C$28,3,0)),$B$2:$G$2382,5,0)-VLOOKUP(B674,$B$2:$G$2382,5,0))/365+(VLOOKUP(IF(C674="Нет",VLOOKUP(A674,Оп26_BYN→USD!$A$2:$C$28,3,0),VLOOKUP((A674-1),Оп26_BYN→USD!$A$2:$C$28,3,0)),$B$2:$G$2382,6,0)-VLOOKUP(B674,$B$2:$G$2382,6,0))/366)</f>
        <v>1.1983013347907796</v>
      </c>
      <c r="F674" s="54">
        <f>COUNTIF(D675:$D$2382,365)</f>
        <v>1342</v>
      </c>
      <c r="G674" s="54">
        <f>COUNTIF(D675:$D$2382,366)</f>
        <v>366</v>
      </c>
      <c r="H674" s="50"/>
    </row>
    <row r="675" spans="1:8" x14ac:dyDescent="0.25">
      <c r="A675" s="54">
        <f>COUNTIF($C$3:C675,"Да")</f>
        <v>7</v>
      </c>
      <c r="B675" s="53">
        <f t="shared" si="20"/>
        <v>46073</v>
      </c>
      <c r="C675" s="53" t="str">
        <f>IF(ISERROR(VLOOKUP(B675,Оп26_BYN→USD!$C$3:$C$28,1,0)),"Нет","Да")</f>
        <v>Нет</v>
      </c>
      <c r="D675" s="54">
        <f t="shared" si="21"/>
        <v>365</v>
      </c>
      <c r="E675" s="55">
        <f>('Все выпуски'!$F$4*'Все выпуски'!$F$8)*((VLOOKUP(IF(C675="Нет",VLOOKUP(A675,Оп26_BYN→USD!$A$2:$C$28,3,0),VLOOKUP((A675-1),Оп26_BYN→USD!$A$2:$C$28,3,0)),$B$2:$G$2382,5,0)-VLOOKUP(B675,$B$2:$G$2382,5,0))/365+(VLOOKUP(IF(C675="Нет",VLOOKUP(A675,Оп26_BYN→USD!$A$2:$C$28,3,0),VLOOKUP((A675-1),Оп26_BYN→USD!$A$2:$C$28,3,0)),$B$2:$G$2382,6,0)-VLOOKUP(B675,$B$2:$G$2382,6,0))/366)</f>
        <v>1.2275281966149449</v>
      </c>
      <c r="F675" s="54">
        <f>COUNTIF(D676:$D$2382,365)</f>
        <v>1341</v>
      </c>
      <c r="G675" s="54">
        <f>COUNTIF(D676:$D$2382,366)</f>
        <v>366</v>
      </c>
      <c r="H675" s="50"/>
    </row>
    <row r="676" spans="1:8" x14ac:dyDescent="0.25">
      <c r="A676" s="54">
        <f>COUNTIF($C$3:C676,"Да")</f>
        <v>7</v>
      </c>
      <c r="B676" s="53">
        <f t="shared" si="20"/>
        <v>46074</v>
      </c>
      <c r="C676" s="53" t="str">
        <f>IF(ISERROR(VLOOKUP(B676,Оп26_BYN→USD!$C$3:$C$28,1,0)),"Нет","Да")</f>
        <v>Нет</v>
      </c>
      <c r="D676" s="54">
        <f t="shared" si="21"/>
        <v>365</v>
      </c>
      <c r="E676" s="55">
        <f>('Все выпуски'!$F$4*'Все выпуски'!$F$8)*((VLOOKUP(IF(C676="Нет",VLOOKUP(A676,Оп26_BYN→USD!$A$2:$C$28,3,0),VLOOKUP((A676-1),Оп26_BYN→USD!$A$2:$C$28,3,0)),$B$2:$G$2382,5,0)-VLOOKUP(B676,$B$2:$G$2382,5,0))/365+(VLOOKUP(IF(C676="Нет",VLOOKUP(A676,Оп26_BYN→USD!$A$2:$C$28,3,0),VLOOKUP((A676-1),Оп26_BYN→USD!$A$2:$C$28,3,0)),$B$2:$G$2382,6,0)-VLOOKUP(B676,$B$2:$G$2382,6,0))/366)</f>
        <v>1.2567550584391103</v>
      </c>
      <c r="F676" s="54">
        <f>COUNTIF(D677:$D$2382,365)</f>
        <v>1340</v>
      </c>
      <c r="G676" s="54">
        <f>COUNTIF(D677:$D$2382,366)</f>
        <v>366</v>
      </c>
      <c r="H676" s="50"/>
    </row>
    <row r="677" spans="1:8" x14ac:dyDescent="0.25">
      <c r="A677" s="54">
        <f>COUNTIF($C$3:C677,"Да")</f>
        <v>7</v>
      </c>
      <c r="B677" s="53">
        <f t="shared" si="20"/>
        <v>46075</v>
      </c>
      <c r="C677" s="53" t="str">
        <f>IF(ISERROR(VLOOKUP(B677,Оп26_BYN→USD!$C$3:$C$28,1,0)),"Нет","Да")</f>
        <v>Нет</v>
      </c>
      <c r="D677" s="54">
        <f t="shared" si="21"/>
        <v>365</v>
      </c>
      <c r="E677" s="55">
        <f>('Все выпуски'!$F$4*'Все выпуски'!$F$8)*((VLOOKUP(IF(C677="Нет",VLOOKUP(A677,Оп26_BYN→USD!$A$2:$C$28,3,0),VLOOKUP((A677-1),Оп26_BYN→USD!$A$2:$C$28,3,0)),$B$2:$G$2382,5,0)-VLOOKUP(B677,$B$2:$G$2382,5,0))/365+(VLOOKUP(IF(C677="Нет",VLOOKUP(A677,Оп26_BYN→USD!$A$2:$C$28,3,0),VLOOKUP((A677-1),Оп26_BYN→USD!$A$2:$C$28,3,0)),$B$2:$G$2382,6,0)-VLOOKUP(B677,$B$2:$G$2382,6,0))/366)</f>
        <v>1.2859819202632756</v>
      </c>
      <c r="F677" s="54">
        <f>COUNTIF(D678:$D$2382,365)</f>
        <v>1339</v>
      </c>
      <c r="G677" s="54">
        <f>COUNTIF(D678:$D$2382,366)</f>
        <v>366</v>
      </c>
      <c r="H677" s="50"/>
    </row>
    <row r="678" spans="1:8" x14ac:dyDescent="0.25">
      <c r="A678" s="54">
        <f>COUNTIF($C$3:C678,"Да")</f>
        <v>7</v>
      </c>
      <c r="B678" s="53">
        <f t="shared" si="20"/>
        <v>46076</v>
      </c>
      <c r="C678" s="53" t="str">
        <f>IF(ISERROR(VLOOKUP(B678,Оп26_BYN→USD!$C$3:$C$28,1,0)),"Нет","Да")</f>
        <v>Нет</v>
      </c>
      <c r="D678" s="54">
        <f t="shared" si="21"/>
        <v>365</v>
      </c>
      <c r="E678" s="55">
        <f>('Все выпуски'!$F$4*'Все выпуски'!$F$8)*((VLOOKUP(IF(C678="Нет",VLOOKUP(A678,Оп26_BYN→USD!$A$2:$C$28,3,0),VLOOKUP((A678-1),Оп26_BYN→USD!$A$2:$C$28,3,0)),$B$2:$G$2382,5,0)-VLOOKUP(B678,$B$2:$G$2382,5,0))/365+(VLOOKUP(IF(C678="Нет",VLOOKUP(A678,Оп26_BYN→USD!$A$2:$C$28,3,0),VLOOKUP((A678-1),Оп26_BYN→USD!$A$2:$C$28,3,0)),$B$2:$G$2382,6,0)-VLOOKUP(B678,$B$2:$G$2382,6,0))/366)</f>
        <v>1.315208782087441</v>
      </c>
      <c r="F678" s="54">
        <f>COUNTIF(D679:$D$2382,365)</f>
        <v>1338</v>
      </c>
      <c r="G678" s="54">
        <f>COUNTIF(D679:$D$2382,366)</f>
        <v>366</v>
      </c>
      <c r="H678" s="50"/>
    </row>
    <row r="679" spans="1:8" x14ac:dyDescent="0.25">
      <c r="A679" s="54">
        <f>COUNTIF($C$3:C679,"Да")</f>
        <v>7</v>
      </c>
      <c r="B679" s="53">
        <f t="shared" si="20"/>
        <v>46077</v>
      </c>
      <c r="C679" s="53" t="str">
        <f>IF(ISERROR(VLOOKUP(B679,Оп26_BYN→USD!$C$3:$C$28,1,0)),"Нет","Да")</f>
        <v>Нет</v>
      </c>
      <c r="D679" s="54">
        <f t="shared" si="21"/>
        <v>365</v>
      </c>
      <c r="E679" s="55">
        <f>('Все выпуски'!$F$4*'Все выпуски'!$F$8)*((VLOOKUP(IF(C679="Нет",VLOOKUP(A679,Оп26_BYN→USD!$A$2:$C$28,3,0),VLOOKUP((A679-1),Оп26_BYN→USD!$A$2:$C$28,3,0)),$B$2:$G$2382,5,0)-VLOOKUP(B679,$B$2:$G$2382,5,0))/365+(VLOOKUP(IF(C679="Нет",VLOOKUP(A679,Оп26_BYN→USD!$A$2:$C$28,3,0),VLOOKUP((A679-1),Оп26_BYN→USD!$A$2:$C$28,3,0)),$B$2:$G$2382,6,0)-VLOOKUP(B679,$B$2:$G$2382,6,0))/366)</f>
        <v>1.3444356439116063</v>
      </c>
      <c r="F679" s="54">
        <f>COUNTIF(D680:$D$2382,365)</f>
        <v>1337</v>
      </c>
      <c r="G679" s="54">
        <f>COUNTIF(D680:$D$2382,366)</f>
        <v>366</v>
      </c>
      <c r="H679" s="50"/>
    </row>
    <row r="680" spans="1:8" x14ac:dyDescent="0.25">
      <c r="A680" s="54">
        <f>COUNTIF($C$3:C680,"Да")</f>
        <v>7</v>
      </c>
      <c r="B680" s="53">
        <f t="shared" si="20"/>
        <v>46078</v>
      </c>
      <c r="C680" s="53" t="str">
        <f>IF(ISERROR(VLOOKUP(B680,Оп26_BYN→USD!$C$3:$C$28,1,0)),"Нет","Да")</f>
        <v>Нет</v>
      </c>
      <c r="D680" s="54">
        <f t="shared" si="21"/>
        <v>365</v>
      </c>
      <c r="E680" s="55">
        <f>('Все выпуски'!$F$4*'Все выпуски'!$F$8)*((VLOOKUP(IF(C680="Нет",VLOOKUP(A680,Оп26_BYN→USD!$A$2:$C$28,3,0),VLOOKUP((A680-1),Оп26_BYN→USD!$A$2:$C$28,3,0)),$B$2:$G$2382,5,0)-VLOOKUP(B680,$B$2:$G$2382,5,0))/365+(VLOOKUP(IF(C680="Нет",VLOOKUP(A680,Оп26_BYN→USD!$A$2:$C$28,3,0),VLOOKUP((A680-1),Оп26_BYN→USD!$A$2:$C$28,3,0)),$B$2:$G$2382,6,0)-VLOOKUP(B680,$B$2:$G$2382,6,0))/366)</f>
        <v>1.3736625057357716</v>
      </c>
      <c r="F680" s="54">
        <f>COUNTIF(D681:$D$2382,365)</f>
        <v>1336</v>
      </c>
      <c r="G680" s="54">
        <f>COUNTIF(D681:$D$2382,366)</f>
        <v>366</v>
      </c>
      <c r="H680" s="50"/>
    </row>
    <row r="681" spans="1:8" x14ac:dyDescent="0.25">
      <c r="A681" s="54">
        <f>COUNTIF($C$3:C681,"Да")</f>
        <v>7</v>
      </c>
      <c r="B681" s="53">
        <f t="shared" si="20"/>
        <v>46079</v>
      </c>
      <c r="C681" s="53" t="str">
        <f>IF(ISERROR(VLOOKUP(B681,Оп26_BYN→USD!$C$3:$C$28,1,0)),"Нет","Да")</f>
        <v>Нет</v>
      </c>
      <c r="D681" s="54">
        <f t="shared" si="21"/>
        <v>365</v>
      </c>
      <c r="E681" s="55">
        <f>('Все выпуски'!$F$4*'Все выпуски'!$F$8)*((VLOOKUP(IF(C681="Нет",VLOOKUP(A681,Оп26_BYN→USD!$A$2:$C$28,3,0),VLOOKUP((A681-1),Оп26_BYN→USD!$A$2:$C$28,3,0)),$B$2:$G$2382,5,0)-VLOOKUP(B681,$B$2:$G$2382,5,0))/365+(VLOOKUP(IF(C681="Нет",VLOOKUP(A681,Оп26_BYN→USD!$A$2:$C$28,3,0),VLOOKUP((A681-1),Оп26_BYN→USD!$A$2:$C$28,3,0)),$B$2:$G$2382,6,0)-VLOOKUP(B681,$B$2:$G$2382,6,0))/366)</f>
        <v>1.402889367559937</v>
      </c>
      <c r="F681" s="54">
        <f>COUNTIF(D682:$D$2382,365)</f>
        <v>1335</v>
      </c>
      <c r="G681" s="54">
        <f>COUNTIF(D682:$D$2382,366)</f>
        <v>366</v>
      </c>
      <c r="H681" s="50"/>
    </row>
    <row r="682" spans="1:8" x14ac:dyDescent="0.25">
      <c r="A682" s="54">
        <f>COUNTIF($C$3:C682,"Да")</f>
        <v>7</v>
      </c>
      <c r="B682" s="53">
        <f t="shared" si="20"/>
        <v>46080</v>
      </c>
      <c r="C682" s="53" t="str">
        <f>IF(ISERROR(VLOOKUP(B682,Оп26_BYN→USD!$C$3:$C$28,1,0)),"Нет","Да")</f>
        <v>Нет</v>
      </c>
      <c r="D682" s="54">
        <f t="shared" si="21"/>
        <v>365</v>
      </c>
      <c r="E682" s="55">
        <f>('Все выпуски'!$F$4*'Все выпуски'!$F$8)*((VLOOKUP(IF(C682="Нет",VLOOKUP(A682,Оп26_BYN→USD!$A$2:$C$28,3,0),VLOOKUP((A682-1),Оп26_BYN→USD!$A$2:$C$28,3,0)),$B$2:$G$2382,5,0)-VLOOKUP(B682,$B$2:$G$2382,5,0))/365+(VLOOKUP(IF(C682="Нет",VLOOKUP(A682,Оп26_BYN→USD!$A$2:$C$28,3,0),VLOOKUP((A682-1),Оп26_BYN→USD!$A$2:$C$28,3,0)),$B$2:$G$2382,6,0)-VLOOKUP(B682,$B$2:$G$2382,6,0))/366)</f>
        <v>1.4321162293841023</v>
      </c>
      <c r="F682" s="54">
        <f>COUNTIF(D683:$D$2382,365)</f>
        <v>1334</v>
      </c>
      <c r="G682" s="54">
        <f>COUNTIF(D683:$D$2382,366)</f>
        <v>366</v>
      </c>
      <c r="H682" s="50"/>
    </row>
    <row r="683" spans="1:8" x14ac:dyDescent="0.25">
      <c r="A683" s="54">
        <f>COUNTIF($C$3:C683,"Да")</f>
        <v>7</v>
      </c>
      <c r="B683" s="53">
        <f t="shared" si="20"/>
        <v>46081</v>
      </c>
      <c r="C683" s="53" t="str">
        <f>IF(ISERROR(VLOOKUP(B683,Оп26_BYN→USD!$C$3:$C$28,1,0)),"Нет","Да")</f>
        <v>Нет</v>
      </c>
      <c r="D683" s="54">
        <f t="shared" si="21"/>
        <v>365</v>
      </c>
      <c r="E683" s="55">
        <f>('Все выпуски'!$F$4*'Все выпуски'!$F$8)*((VLOOKUP(IF(C683="Нет",VLOOKUP(A683,Оп26_BYN→USD!$A$2:$C$28,3,0),VLOOKUP((A683-1),Оп26_BYN→USD!$A$2:$C$28,3,0)),$B$2:$G$2382,5,0)-VLOOKUP(B683,$B$2:$G$2382,5,0))/365+(VLOOKUP(IF(C683="Нет",VLOOKUP(A683,Оп26_BYN→USD!$A$2:$C$28,3,0),VLOOKUP((A683-1),Оп26_BYN→USD!$A$2:$C$28,3,0)),$B$2:$G$2382,6,0)-VLOOKUP(B683,$B$2:$G$2382,6,0))/366)</f>
        <v>1.4613430912082677</v>
      </c>
      <c r="F683" s="54">
        <f>COUNTIF(D684:$D$2382,365)</f>
        <v>1333</v>
      </c>
      <c r="G683" s="54">
        <f>COUNTIF(D684:$D$2382,366)</f>
        <v>366</v>
      </c>
      <c r="H683" s="50"/>
    </row>
    <row r="684" spans="1:8" x14ac:dyDescent="0.25">
      <c r="A684" s="54">
        <f>COUNTIF($C$3:C684,"Да")</f>
        <v>7</v>
      </c>
      <c r="B684" s="53">
        <f t="shared" si="20"/>
        <v>46082</v>
      </c>
      <c r="C684" s="53" t="str">
        <f>IF(ISERROR(VLOOKUP(B684,Оп26_BYN→USD!$C$3:$C$28,1,0)),"Нет","Да")</f>
        <v>Нет</v>
      </c>
      <c r="D684" s="54">
        <f t="shared" si="21"/>
        <v>365</v>
      </c>
      <c r="E684" s="55">
        <f>('Все выпуски'!$F$4*'Все выпуски'!$F$8)*((VLOOKUP(IF(C684="Нет",VLOOKUP(A684,Оп26_BYN→USD!$A$2:$C$28,3,0),VLOOKUP((A684-1),Оп26_BYN→USD!$A$2:$C$28,3,0)),$B$2:$G$2382,5,0)-VLOOKUP(B684,$B$2:$G$2382,5,0))/365+(VLOOKUP(IF(C684="Нет",VLOOKUP(A684,Оп26_BYN→USD!$A$2:$C$28,3,0),VLOOKUP((A684-1),Оп26_BYN→USD!$A$2:$C$28,3,0)),$B$2:$G$2382,6,0)-VLOOKUP(B684,$B$2:$G$2382,6,0))/366)</f>
        <v>1.4905699530324332</v>
      </c>
      <c r="F684" s="54">
        <f>COUNTIF(D685:$D$2382,365)</f>
        <v>1332</v>
      </c>
      <c r="G684" s="54">
        <f>COUNTIF(D685:$D$2382,366)</f>
        <v>366</v>
      </c>
      <c r="H684" s="50"/>
    </row>
    <row r="685" spans="1:8" x14ac:dyDescent="0.25">
      <c r="A685" s="54">
        <f>COUNTIF($C$3:C685,"Да")</f>
        <v>7</v>
      </c>
      <c r="B685" s="53">
        <f t="shared" si="20"/>
        <v>46083</v>
      </c>
      <c r="C685" s="53" t="str">
        <f>IF(ISERROR(VLOOKUP(B685,Оп26_BYN→USD!$C$3:$C$28,1,0)),"Нет","Да")</f>
        <v>Нет</v>
      </c>
      <c r="D685" s="54">
        <f t="shared" si="21"/>
        <v>365</v>
      </c>
      <c r="E685" s="55">
        <f>('Все выпуски'!$F$4*'Все выпуски'!$F$8)*((VLOOKUP(IF(C685="Нет",VLOOKUP(A685,Оп26_BYN→USD!$A$2:$C$28,3,0),VLOOKUP((A685-1),Оп26_BYN→USD!$A$2:$C$28,3,0)),$B$2:$G$2382,5,0)-VLOOKUP(B685,$B$2:$G$2382,5,0))/365+(VLOOKUP(IF(C685="Нет",VLOOKUP(A685,Оп26_BYN→USD!$A$2:$C$28,3,0),VLOOKUP((A685-1),Оп26_BYN→USD!$A$2:$C$28,3,0)),$B$2:$G$2382,6,0)-VLOOKUP(B685,$B$2:$G$2382,6,0))/366)</f>
        <v>1.5197968148565983</v>
      </c>
      <c r="F685" s="54">
        <f>COUNTIF(D686:$D$2382,365)</f>
        <v>1331</v>
      </c>
      <c r="G685" s="54">
        <f>COUNTIF(D686:$D$2382,366)</f>
        <v>366</v>
      </c>
      <c r="H685" s="50"/>
    </row>
    <row r="686" spans="1:8" x14ac:dyDescent="0.25">
      <c r="A686" s="54">
        <f>COUNTIF($C$3:C686,"Да")</f>
        <v>7</v>
      </c>
      <c r="B686" s="53">
        <f t="shared" si="20"/>
        <v>46084</v>
      </c>
      <c r="C686" s="53" t="str">
        <f>IF(ISERROR(VLOOKUP(B686,Оп26_BYN→USD!$C$3:$C$28,1,0)),"Нет","Да")</f>
        <v>Нет</v>
      </c>
      <c r="D686" s="54">
        <f t="shared" si="21"/>
        <v>365</v>
      </c>
      <c r="E686" s="55">
        <f>('Все выпуски'!$F$4*'Все выпуски'!$F$8)*((VLOOKUP(IF(C686="Нет",VLOOKUP(A686,Оп26_BYN→USD!$A$2:$C$28,3,0),VLOOKUP((A686-1),Оп26_BYN→USD!$A$2:$C$28,3,0)),$B$2:$G$2382,5,0)-VLOOKUP(B686,$B$2:$G$2382,5,0))/365+(VLOOKUP(IF(C686="Нет",VLOOKUP(A686,Оп26_BYN→USD!$A$2:$C$28,3,0),VLOOKUP((A686-1),Оп26_BYN→USD!$A$2:$C$28,3,0)),$B$2:$G$2382,6,0)-VLOOKUP(B686,$B$2:$G$2382,6,0))/366)</f>
        <v>1.5490236766807637</v>
      </c>
      <c r="F686" s="54">
        <f>COUNTIF(D687:$D$2382,365)</f>
        <v>1330</v>
      </c>
      <c r="G686" s="54">
        <f>COUNTIF(D687:$D$2382,366)</f>
        <v>366</v>
      </c>
      <c r="H686" s="50"/>
    </row>
    <row r="687" spans="1:8" x14ac:dyDescent="0.25">
      <c r="A687" s="54">
        <f>COUNTIF($C$3:C687,"Да")</f>
        <v>7</v>
      </c>
      <c r="B687" s="53">
        <f t="shared" si="20"/>
        <v>46085</v>
      </c>
      <c r="C687" s="53" t="str">
        <f>IF(ISERROR(VLOOKUP(B687,Оп26_BYN→USD!$C$3:$C$28,1,0)),"Нет","Да")</f>
        <v>Нет</v>
      </c>
      <c r="D687" s="54">
        <f t="shared" si="21"/>
        <v>365</v>
      </c>
      <c r="E687" s="55">
        <f>('Все выпуски'!$F$4*'Все выпуски'!$F$8)*((VLOOKUP(IF(C687="Нет",VLOOKUP(A687,Оп26_BYN→USD!$A$2:$C$28,3,0),VLOOKUP((A687-1),Оп26_BYN→USD!$A$2:$C$28,3,0)),$B$2:$G$2382,5,0)-VLOOKUP(B687,$B$2:$G$2382,5,0))/365+(VLOOKUP(IF(C687="Нет",VLOOKUP(A687,Оп26_BYN→USD!$A$2:$C$28,3,0),VLOOKUP((A687-1),Оп26_BYN→USD!$A$2:$C$28,3,0)),$B$2:$G$2382,6,0)-VLOOKUP(B687,$B$2:$G$2382,6,0))/366)</f>
        <v>1.5782505385049292</v>
      </c>
      <c r="F687" s="54">
        <f>COUNTIF(D688:$D$2382,365)</f>
        <v>1329</v>
      </c>
      <c r="G687" s="54">
        <f>COUNTIF(D688:$D$2382,366)</f>
        <v>366</v>
      </c>
      <c r="H687" s="50"/>
    </row>
    <row r="688" spans="1:8" x14ac:dyDescent="0.25">
      <c r="A688" s="54">
        <f>COUNTIF($C$3:C688,"Да")</f>
        <v>7</v>
      </c>
      <c r="B688" s="53">
        <f t="shared" si="20"/>
        <v>46086</v>
      </c>
      <c r="C688" s="53" t="str">
        <f>IF(ISERROR(VLOOKUP(B688,Оп26_BYN→USD!$C$3:$C$28,1,0)),"Нет","Да")</f>
        <v>Нет</v>
      </c>
      <c r="D688" s="54">
        <f t="shared" si="21"/>
        <v>365</v>
      </c>
      <c r="E688" s="55">
        <f>('Все выпуски'!$F$4*'Все выпуски'!$F$8)*((VLOOKUP(IF(C688="Нет",VLOOKUP(A688,Оп26_BYN→USD!$A$2:$C$28,3,0),VLOOKUP((A688-1),Оп26_BYN→USD!$A$2:$C$28,3,0)),$B$2:$G$2382,5,0)-VLOOKUP(B688,$B$2:$G$2382,5,0))/365+(VLOOKUP(IF(C688="Нет",VLOOKUP(A688,Оп26_BYN→USD!$A$2:$C$28,3,0),VLOOKUP((A688-1),Оп26_BYN→USD!$A$2:$C$28,3,0)),$B$2:$G$2382,6,0)-VLOOKUP(B688,$B$2:$G$2382,6,0))/366)</f>
        <v>1.6074774003290944</v>
      </c>
      <c r="F688" s="54">
        <f>COUNTIF(D689:$D$2382,365)</f>
        <v>1328</v>
      </c>
      <c r="G688" s="54">
        <f>COUNTIF(D689:$D$2382,366)</f>
        <v>366</v>
      </c>
      <c r="H688" s="50"/>
    </row>
    <row r="689" spans="1:8" x14ac:dyDescent="0.25">
      <c r="A689" s="54">
        <f>COUNTIF($C$3:C689,"Да")</f>
        <v>7</v>
      </c>
      <c r="B689" s="53">
        <f t="shared" si="20"/>
        <v>46087</v>
      </c>
      <c r="C689" s="53" t="str">
        <f>IF(ISERROR(VLOOKUP(B689,Оп26_BYN→USD!$C$3:$C$28,1,0)),"Нет","Да")</f>
        <v>Нет</v>
      </c>
      <c r="D689" s="54">
        <f t="shared" si="21"/>
        <v>365</v>
      </c>
      <c r="E689" s="55">
        <f>('Все выпуски'!$F$4*'Все выпуски'!$F$8)*((VLOOKUP(IF(C689="Нет",VLOOKUP(A689,Оп26_BYN→USD!$A$2:$C$28,3,0),VLOOKUP((A689-1),Оп26_BYN→USD!$A$2:$C$28,3,0)),$B$2:$G$2382,5,0)-VLOOKUP(B689,$B$2:$G$2382,5,0))/365+(VLOOKUP(IF(C689="Нет",VLOOKUP(A689,Оп26_BYN→USD!$A$2:$C$28,3,0),VLOOKUP((A689-1),Оп26_BYN→USD!$A$2:$C$28,3,0)),$B$2:$G$2382,6,0)-VLOOKUP(B689,$B$2:$G$2382,6,0))/366)</f>
        <v>1.6367042621532599</v>
      </c>
      <c r="F689" s="54">
        <f>COUNTIF(D690:$D$2382,365)</f>
        <v>1327</v>
      </c>
      <c r="G689" s="54">
        <f>COUNTIF(D690:$D$2382,366)</f>
        <v>366</v>
      </c>
      <c r="H689" s="50"/>
    </row>
    <row r="690" spans="1:8" x14ac:dyDescent="0.25">
      <c r="A690" s="54">
        <f>COUNTIF($C$3:C690,"Да")</f>
        <v>7</v>
      </c>
      <c r="B690" s="53">
        <f t="shared" si="20"/>
        <v>46088</v>
      </c>
      <c r="C690" s="53" t="str">
        <f>IF(ISERROR(VLOOKUP(B690,Оп26_BYN→USD!$C$3:$C$28,1,0)),"Нет","Да")</f>
        <v>Нет</v>
      </c>
      <c r="D690" s="54">
        <f t="shared" si="21"/>
        <v>365</v>
      </c>
      <c r="E690" s="55">
        <f>('Все выпуски'!$F$4*'Все выпуски'!$F$8)*((VLOOKUP(IF(C690="Нет",VLOOKUP(A690,Оп26_BYN→USD!$A$2:$C$28,3,0),VLOOKUP((A690-1),Оп26_BYN→USD!$A$2:$C$28,3,0)),$B$2:$G$2382,5,0)-VLOOKUP(B690,$B$2:$G$2382,5,0))/365+(VLOOKUP(IF(C690="Нет",VLOOKUP(A690,Оп26_BYN→USD!$A$2:$C$28,3,0),VLOOKUP((A690-1),Оп26_BYN→USD!$A$2:$C$28,3,0)),$B$2:$G$2382,6,0)-VLOOKUP(B690,$B$2:$G$2382,6,0))/366)</f>
        <v>1.6659311239774253</v>
      </c>
      <c r="F690" s="54">
        <f>COUNTIF(D691:$D$2382,365)</f>
        <v>1326</v>
      </c>
      <c r="G690" s="54">
        <f>COUNTIF(D691:$D$2382,366)</f>
        <v>366</v>
      </c>
      <c r="H690" s="50"/>
    </row>
    <row r="691" spans="1:8" x14ac:dyDescent="0.25">
      <c r="A691" s="54">
        <f>COUNTIF($C$3:C691,"Да")</f>
        <v>7</v>
      </c>
      <c r="B691" s="53">
        <f t="shared" si="20"/>
        <v>46089</v>
      </c>
      <c r="C691" s="53" t="str">
        <f>IF(ISERROR(VLOOKUP(B691,Оп26_BYN→USD!$C$3:$C$28,1,0)),"Нет","Да")</f>
        <v>Нет</v>
      </c>
      <c r="D691" s="54">
        <f t="shared" si="21"/>
        <v>365</v>
      </c>
      <c r="E691" s="55">
        <f>('Все выпуски'!$F$4*'Все выпуски'!$F$8)*((VLOOKUP(IF(C691="Нет",VLOOKUP(A691,Оп26_BYN→USD!$A$2:$C$28,3,0),VLOOKUP((A691-1),Оп26_BYN→USD!$A$2:$C$28,3,0)),$B$2:$G$2382,5,0)-VLOOKUP(B691,$B$2:$G$2382,5,0))/365+(VLOOKUP(IF(C691="Нет",VLOOKUP(A691,Оп26_BYN→USD!$A$2:$C$28,3,0),VLOOKUP((A691-1),Оп26_BYN→USD!$A$2:$C$28,3,0)),$B$2:$G$2382,6,0)-VLOOKUP(B691,$B$2:$G$2382,6,0))/366)</f>
        <v>1.6951579858015906</v>
      </c>
      <c r="F691" s="54">
        <f>COUNTIF(D692:$D$2382,365)</f>
        <v>1325</v>
      </c>
      <c r="G691" s="54">
        <f>COUNTIF(D692:$D$2382,366)</f>
        <v>366</v>
      </c>
      <c r="H691" s="50"/>
    </row>
    <row r="692" spans="1:8" x14ac:dyDescent="0.25">
      <c r="A692" s="54">
        <f>COUNTIF($C$3:C692,"Да")</f>
        <v>7</v>
      </c>
      <c r="B692" s="53">
        <f t="shared" si="20"/>
        <v>46090</v>
      </c>
      <c r="C692" s="53" t="str">
        <f>IF(ISERROR(VLOOKUP(B692,Оп26_BYN→USD!$C$3:$C$28,1,0)),"Нет","Да")</f>
        <v>Нет</v>
      </c>
      <c r="D692" s="54">
        <f t="shared" si="21"/>
        <v>365</v>
      </c>
      <c r="E692" s="55">
        <f>('Все выпуски'!$F$4*'Все выпуски'!$F$8)*((VLOOKUP(IF(C692="Нет",VLOOKUP(A692,Оп26_BYN→USD!$A$2:$C$28,3,0),VLOOKUP((A692-1),Оп26_BYN→USD!$A$2:$C$28,3,0)),$B$2:$G$2382,5,0)-VLOOKUP(B692,$B$2:$G$2382,5,0))/365+(VLOOKUP(IF(C692="Нет",VLOOKUP(A692,Оп26_BYN→USD!$A$2:$C$28,3,0),VLOOKUP((A692-1),Оп26_BYN→USD!$A$2:$C$28,3,0)),$B$2:$G$2382,6,0)-VLOOKUP(B692,$B$2:$G$2382,6,0))/366)</f>
        <v>1.7243848476257559</v>
      </c>
      <c r="F692" s="54">
        <f>COUNTIF(D693:$D$2382,365)</f>
        <v>1324</v>
      </c>
      <c r="G692" s="54">
        <f>COUNTIF(D693:$D$2382,366)</f>
        <v>366</v>
      </c>
      <c r="H692" s="50"/>
    </row>
    <row r="693" spans="1:8" x14ac:dyDescent="0.25">
      <c r="A693" s="54">
        <f>COUNTIF($C$3:C693,"Да")</f>
        <v>7</v>
      </c>
      <c r="B693" s="53">
        <f t="shared" si="20"/>
        <v>46091</v>
      </c>
      <c r="C693" s="53" t="str">
        <f>IF(ISERROR(VLOOKUP(B693,Оп26_BYN→USD!$C$3:$C$28,1,0)),"Нет","Да")</f>
        <v>Нет</v>
      </c>
      <c r="D693" s="54">
        <f t="shared" si="21"/>
        <v>365</v>
      </c>
      <c r="E693" s="55">
        <f>('Все выпуски'!$F$4*'Все выпуски'!$F$8)*((VLOOKUP(IF(C693="Нет",VLOOKUP(A693,Оп26_BYN→USD!$A$2:$C$28,3,0),VLOOKUP((A693-1),Оп26_BYN→USD!$A$2:$C$28,3,0)),$B$2:$G$2382,5,0)-VLOOKUP(B693,$B$2:$G$2382,5,0))/365+(VLOOKUP(IF(C693="Нет",VLOOKUP(A693,Оп26_BYN→USD!$A$2:$C$28,3,0),VLOOKUP((A693-1),Оп26_BYN→USD!$A$2:$C$28,3,0)),$B$2:$G$2382,6,0)-VLOOKUP(B693,$B$2:$G$2382,6,0))/366)</f>
        <v>1.7536117094499213</v>
      </c>
      <c r="F693" s="54">
        <f>COUNTIF(D694:$D$2382,365)</f>
        <v>1323</v>
      </c>
      <c r="G693" s="54">
        <f>COUNTIF(D694:$D$2382,366)</f>
        <v>366</v>
      </c>
      <c r="H693" s="50"/>
    </row>
    <row r="694" spans="1:8" x14ac:dyDescent="0.25">
      <c r="A694" s="54">
        <f>COUNTIF($C$3:C694,"Да")</f>
        <v>7</v>
      </c>
      <c r="B694" s="53">
        <f t="shared" si="20"/>
        <v>46092</v>
      </c>
      <c r="C694" s="53" t="str">
        <f>IF(ISERROR(VLOOKUP(B694,Оп26_BYN→USD!$C$3:$C$28,1,0)),"Нет","Да")</f>
        <v>Нет</v>
      </c>
      <c r="D694" s="54">
        <f t="shared" si="21"/>
        <v>365</v>
      </c>
      <c r="E694" s="55">
        <f>('Все выпуски'!$F$4*'Все выпуски'!$F$8)*((VLOOKUP(IF(C694="Нет",VLOOKUP(A694,Оп26_BYN→USD!$A$2:$C$28,3,0),VLOOKUP((A694-1),Оп26_BYN→USD!$A$2:$C$28,3,0)),$B$2:$G$2382,5,0)-VLOOKUP(B694,$B$2:$G$2382,5,0))/365+(VLOOKUP(IF(C694="Нет",VLOOKUP(A694,Оп26_BYN→USD!$A$2:$C$28,3,0),VLOOKUP((A694-1),Оп26_BYN→USD!$A$2:$C$28,3,0)),$B$2:$G$2382,6,0)-VLOOKUP(B694,$B$2:$G$2382,6,0))/366)</f>
        <v>1.7828385712740866</v>
      </c>
      <c r="F694" s="54">
        <f>COUNTIF(D695:$D$2382,365)</f>
        <v>1322</v>
      </c>
      <c r="G694" s="54">
        <f>COUNTIF(D695:$D$2382,366)</f>
        <v>366</v>
      </c>
      <c r="H694" s="50"/>
    </row>
    <row r="695" spans="1:8" x14ac:dyDescent="0.25">
      <c r="A695" s="54">
        <f>COUNTIF($C$3:C695,"Да")</f>
        <v>7</v>
      </c>
      <c r="B695" s="53">
        <f t="shared" si="20"/>
        <v>46093</v>
      </c>
      <c r="C695" s="53" t="str">
        <f>IF(ISERROR(VLOOKUP(B695,Оп26_BYN→USD!$C$3:$C$28,1,0)),"Нет","Да")</f>
        <v>Нет</v>
      </c>
      <c r="D695" s="54">
        <f t="shared" si="21"/>
        <v>365</v>
      </c>
      <c r="E695" s="55">
        <f>('Все выпуски'!$F$4*'Все выпуски'!$F$8)*((VLOOKUP(IF(C695="Нет",VLOOKUP(A695,Оп26_BYN→USD!$A$2:$C$28,3,0),VLOOKUP((A695-1),Оп26_BYN→USD!$A$2:$C$28,3,0)),$B$2:$G$2382,5,0)-VLOOKUP(B695,$B$2:$G$2382,5,0))/365+(VLOOKUP(IF(C695="Нет",VLOOKUP(A695,Оп26_BYN→USD!$A$2:$C$28,3,0),VLOOKUP((A695-1),Оп26_BYN→USD!$A$2:$C$28,3,0)),$B$2:$G$2382,6,0)-VLOOKUP(B695,$B$2:$G$2382,6,0))/366)</f>
        <v>1.812065433098252</v>
      </c>
      <c r="F695" s="54">
        <f>COUNTIF(D696:$D$2382,365)</f>
        <v>1321</v>
      </c>
      <c r="G695" s="54">
        <f>COUNTIF(D696:$D$2382,366)</f>
        <v>366</v>
      </c>
      <c r="H695" s="50"/>
    </row>
    <row r="696" spans="1:8" x14ac:dyDescent="0.25">
      <c r="A696" s="54">
        <f>COUNTIF($C$3:C696,"Да")</f>
        <v>7</v>
      </c>
      <c r="B696" s="53">
        <f t="shared" si="20"/>
        <v>46094</v>
      </c>
      <c r="C696" s="53" t="str">
        <f>IF(ISERROR(VLOOKUP(B696,Оп26_BYN→USD!$C$3:$C$28,1,0)),"Нет","Да")</f>
        <v>Нет</v>
      </c>
      <c r="D696" s="54">
        <f t="shared" si="21"/>
        <v>365</v>
      </c>
      <c r="E696" s="55">
        <f>('Все выпуски'!$F$4*'Все выпуски'!$F$8)*((VLOOKUP(IF(C696="Нет",VLOOKUP(A696,Оп26_BYN→USD!$A$2:$C$28,3,0),VLOOKUP((A696-1),Оп26_BYN→USD!$A$2:$C$28,3,0)),$B$2:$G$2382,5,0)-VLOOKUP(B696,$B$2:$G$2382,5,0))/365+(VLOOKUP(IF(C696="Нет",VLOOKUP(A696,Оп26_BYN→USD!$A$2:$C$28,3,0),VLOOKUP((A696-1),Оп26_BYN→USD!$A$2:$C$28,3,0)),$B$2:$G$2382,6,0)-VLOOKUP(B696,$B$2:$G$2382,6,0))/366)</f>
        <v>1.8412922949224175</v>
      </c>
      <c r="F696" s="54">
        <f>COUNTIF(D697:$D$2382,365)</f>
        <v>1320</v>
      </c>
      <c r="G696" s="54">
        <f>COUNTIF(D697:$D$2382,366)</f>
        <v>366</v>
      </c>
      <c r="H696" s="50"/>
    </row>
    <row r="697" spans="1:8" x14ac:dyDescent="0.25">
      <c r="A697" s="54">
        <f>COUNTIF($C$3:C697,"Да")</f>
        <v>7</v>
      </c>
      <c r="B697" s="53">
        <f t="shared" si="20"/>
        <v>46095</v>
      </c>
      <c r="C697" s="53" t="str">
        <f>IF(ISERROR(VLOOKUP(B697,Оп26_BYN→USD!$C$3:$C$28,1,0)),"Нет","Да")</f>
        <v>Нет</v>
      </c>
      <c r="D697" s="54">
        <f t="shared" si="21"/>
        <v>365</v>
      </c>
      <c r="E697" s="55">
        <f>('Все выпуски'!$F$4*'Все выпуски'!$F$8)*((VLOOKUP(IF(C697="Нет",VLOOKUP(A697,Оп26_BYN→USD!$A$2:$C$28,3,0),VLOOKUP((A697-1),Оп26_BYN→USD!$A$2:$C$28,3,0)),$B$2:$G$2382,5,0)-VLOOKUP(B697,$B$2:$G$2382,5,0))/365+(VLOOKUP(IF(C697="Нет",VLOOKUP(A697,Оп26_BYN→USD!$A$2:$C$28,3,0),VLOOKUP((A697-1),Оп26_BYN→USD!$A$2:$C$28,3,0)),$B$2:$G$2382,6,0)-VLOOKUP(B697,$B$2:$G$2382,6,0))/366)</f>
        <v>1.8705191567465826</v>
      </c>
      <c r="F697" s="54">
        <f>COUNTIF(D698:$D$2382,365)</f>
        <v>1319</v>
      </c>
      <c r="G697" s="54">
        <f>COUNTIF(D698:$D$2382,366)</f>
        <v>366</v>
      </c>
      <c r="H697" s="50"/>
    </row>
    <row r="698" spans="1:8" x14ac:dyDescent="0.25">
      <c r="A698" s="54">
        <f>COUNTIF($C$3:C698,"Да")</f>
        <v>7</v>
      </c>
      <c r="B698" s="53">
        <f t="shared" si="20"/>
        <v>46096</v>
      </c>
      <c r="C698" s="53" t="str">
        <f>IF(ISERROR(VLOOKUP(B698,Оп26_BYN→USD!$C$3:$C$28,1,0)),"Нет","Да")</f>
        <v>Нет</v>
      </c>
      <c r="D698" s="54">
        <f t="shared" si="21"/>
        <v>365</v>
      </c>
      <c r="E698" s="55">
        <f>('Все выпуски'!$F$4*'Все выпуски'!$F$8)*((VLOOKUP(IF(C698="Нет",VLOOKUP(A698,Оп26_BYN→USD!$A$2:$C$28,3,0),VLOOKUP((A698-1),Оп26_BYN→USD!$A$2:$C$28,3,0)),$B$2:$G$2382,5,0)-VLOOKUP(B698,$B$2:$G$2382,5,0))/365+(VLOOKUP(IF(C698="Нет",VLOOKUP(A698,Оп26_BYN→USD!$A$2:$C$28,3,0),VLOOKUP((A698-1),Оп26_BYN→USD!$A$2:$C$28,3,0)),$B$2:$G$2382,6,0)-VLOOKUP(B698,$B$2:$G$2382,6,0))/366)</f>
        <v>1.899746018570748</v>
      </c>
      <c r="F698" s="54">
        <f>COUNTIF(D699:$D$2382,365)</f>
        <v>1318</v>
      </c>
      <c r="G698" s="54">
        <f>COUNTIF(D699:$D$2382,366)</f>
        <v>366</v>
      </c>
      <c r="H698" s="50"/>
    </row>
    <row r="699" spans="1:8" x14ac:dyDescent="0.25">
      <c r="A699" s="54">
        <f>COUNTIF($C$3:C699,"Да")</f>
        <v>7</v>
      </c>
      <c r="B699" s="53">
        <f t="shared" si="20"/>
        <v>46097</v>
      </c>
      <c r="C699" s="53" t="str">
        <f>IF(ISERROR(VLOOKUP(B699,Оп26_BYN→USD!$C$3:$C$28,1,0)),"Нет","Да")</f>
        <v>Нет</v>
      </c>
      <c r="D699" s="54">
        <f t="shared" si="21"/>
        <v>365</v>
      </c>
      <c r="E699" s="55">
        <f>('Все выпуски'!$F$4*'Все выпуски'!$F$8)*((VLOOKUP(IF(C699="Нет",VLOOKUP(A699,Оп26_BYN→USD!$A$2:$C$28,3,0),VLOOKUP((A699-1),Оп26_BYN→USD!$A$2:$C$28,3,0)),$B$2:$G$2382,5,0)-VLOOKUP(B699,$B$2:$G$2382,5,0))/365+(VLOOKUP(IF(C699="Нет",VLOOKUP(A699,Оп26_BYN→USD!$A$2:$C$28,3,0),VLOOKUP((A699-1),Оп26_BYN→USD!$A$2:$C$28,3,0)),$B$2:$G$2382,6,0)-VLOOKUP(B699,$B$2:$G$2382,6,0))/366)</f>
        <v>1.9289728803949135</v>
      </c>
      <c r="F699" s="54">
        <f>COUNTIF(D700:$D$2382,365)</f>
        <v>1317</v>
      </c>
      <c r="G699" s="54">
        <f>COUNTIF(D700:$D$2382,366)</f>
        <v>366</v>
      </c>
      <c r="H699" s="50"/>
    </row>
    <row r="700" spans="1:8" x14ac:dyDescent="0.25">
      <c r="A700" s="54">
        <f>COUNTIF($C$3:C700,"Да")</f>
        <v>7</v>
      </c>
      <c r="B700" s="53">
        <f t="shared" si="20"/>
        <v>46098</v>
      </c>
      <c r="C700" s="53" t="str">
        <f>IF(ISERROR(VLOOKUP(B700,Оп26_BYN→USD!$C$3:$C$28,1,0)),"Нет","Да")</f>
        <v>Нет</v>
      </c>
      <c r="D700" s="54">
        <f t="shared" si="21"/>
        <v>365</v>
      </c>
      <c r="E700" s="55">
        <f>('Все выпуски'!$F$4*'Все выпуски'!$F$8)*((VLOOKUP(IF(C700="Нет",VLOOKUP(A700,Оп26_BYN→USD!$A$2:$C$28,3,0),VLOOKUP((A700-1),Оп26_BYN→USD!$A$2:$C$28,3,0)),$B$2:$G$2382,5,0)-VLOOKUP(B700,$B$2:$G$2382,5,0))/365+(VLOOKUP(IF(C700="Нет",VLOOKUP(A700,Оп26_BYN→USD!$A$2:$C$28,3,0),VLOOKUP((A700-1),Оп26_BYN→USD!$A$2:$C$28,3,0)),$B$2:$G$2382,6,0)-VLOOKUP(B700,$B$2:$G$2382,6,0))/366)</f>
        <v>1.9581997422190787</v>
      </c>
      <c r="F700" s="54">
        <f>COUNTIF(D701:$D$2382,365)</f>
        <v>1316</v>
      </c>
      <c r="G700" s="54">
        <f>COUNTIF(D701:$D$2382,366)</f>
        <v>366</v>
      </c>
      <c r="H700" s="50"/>
    </row>
    <row r="701" spans="1:8" x14ac:dyDescent="0.25">
      <c r="A701" s="54">
        <f>COUNTIF($C$3:C701,"Да")</f>
        <v>7</v>
      </c>
      <c r="B701" s="53">
        <f t="shared" si="20"/>
        <v>46099</v>
      </c>
      <c r="C701" s="53" t="str">
        <f>IF(ISERROR(VLOOKUP(B701,Оп26_BYN→USD!$C$3:$C$28,1,0)),"Нет","Да")</f>
        <v>Нет</v>
      </c>
      <c r="D701" s="54">
        <f t="shared" si="21"/>
        <v>365</v>
      </c>
      <c r="E701" s="55">
        <f>('Все выпуски'!$F$4*'Все выпуски'!$F$8)*((VLOOKUP(IF(C701="Нет",VLOOKUP(A701,Оп26_BYN→USD!$A$2:$C$28,3,0),VLOOKUP((A701-1),Оп26_BYN→USD!$A$2:$C$28,3,0)),$B$2:$G$2382,5,0)-VLOOKUP(B701,$B$2:$G$2382,5,0))/365+(VLOOKUP(IF(C701="Нет",VLOOKUP(A701,Оп26_BYN→USD!$A$2:$C$28,3,0),VLOOKUP((A701-1),Оп26_BYN→USD!$A$2:$C$28,3,0)),$B$2:$G$2382,6,0)-VLOOKUP(B701,$B$2:$G$2382,6,0))/366)</f>
        <v>1.9874266040432442</v>
      </c>
      <c r="F701" s="54">
        <f>COUNTIF(D702:$D$2382,365)</f>
        <v>1315</v>
      </c>
      <c r="G701" s="54">
        <f>COUNTIF(D702:$D$2382,366)</f>
        <v>366</v>
      </c>
      <c r="H701" s="50"/>
    </row>
    <row r="702" spans="1:8" x14ac:dyDescent="0.25">
      <c r="A702" s="54">
        <f>COUNTIF($C$3:C702,"Да")</f>
        <v>7</v>
      </c>
      <c r="B702" s="53">
        <f t="shared" si="20"/>
        <v>46100</v>
      </c>
      <c r="C702" s="53" t="str">
        <f>IF(ISERROR(VLOOKUP(B702,Оп26_BYN→USD!$C$3:$C$28,1,0)),"Нет","Да")</f>
        <v>Нет</v>
      </c>
      <c r="D702" s="54">
        <f t="shared" si="21"/>
        <v>365</v>
      </c>
      <c r="E702" s="55">
        <f>('Все выпуски'!$F$4*'Все выпуски'!$F$8)*((VLOOKUP(IF(C702="Нет",VLOOKUP(A702,Оп26_BYN→USD!$A$2:$C$28,3,0),VLOOKUP((A702-1),Оп26_BYN→USD!$A$2:$C$28,3,0)),$B$2:$G$2382,5,0)-VLOOKUP(B702,$B$2:$G$2382,5,0))/365+(VLOOKUP(IF(C702="Нет",VLOOKUP(A702,Оп26_BYN→USD!$A$2:$C$28,3,0),VLOOKUP((A702-1),Оп26_BYN→USD!$A$2:$C$28,3,0)),$B$2:$G$2382,6,0)-VLOOKUP(B702,$B$2:$G$2382,6,0))/366)</f>
        <v>2.0166534658674093</v>
      </c>
      <c r="F702" s="54">
        <f>COUNTIF(D703:$D$2382,365)</f>
        <v>1314</v>
      </c>
      <c r="G702" s="54">
        <f>COUNTIF(D703:$D$2382,366)</f>
        <v>366</v>
      </c>
      <c r="H702" s="50"/>
    </row>
    <row r="703" spans="1:8" x14ac:dyDescent="0.25">
      <c r="A703" s="54">
        <f>COUNTIF($C$3:C703,"Да")</f>
        <v>7</v>
      </c>
      <c r="B703" s="53">
        <f t="shared" si="20"/>
        <v>46101</v>
      </c>
      <c r="C703" s="53" t="str">
        <f>IF(ISERROR(VLOOKUP(B703,Оп26_BYN→USD!$C$3:$C$28,1,0)),"Нет","Да")</f>
        <v>Нет</v>
      </c>
      <c r="D703" s="54">
        <f t="shared" si="21"/>
        <v>365</v>
      </c>
      <c r="E703" s="55">
        <f>('Все выпуски'!$F$4*'Все выпуски'!$F$8)*((VLOOKUP(IF(C703="Нет",VLOOKUP(A703,Оп26_BYN→USD!$A$2:$C$28,3,0),VLOOKUP((A703-1),Оп26_BYN→USD!$A$2:$C$28,3,0)),$B$2:$G$2382,5,0)-VLOOKUP(B703,$B$2:$G$2382,5,0))/365+(VLOOKUP(IF(C703="Нет",VLOOKUP(A703,Оп26_BYN→USD!$A$2:$C$28,3,0),VLOOKUP((A703-1),Оп26_BYN→USD!$A$2:$C$28,3,0)),$B$2:$G$2382,6,0)-VLOOKUP(B703,$B$2:$G$2382,6,0))/366)</f>
        <v>2.0458803276915747</v>
      </c>
      <c r="F703" s="54">
        <f>COUNTIF(D704:$D$2382,365)</f>
        <v>1313</v>
      </c>
      <c r="G703" s="54">
        <f>COUNTIF(D704:$D$2382,366)</f>
        <v>366</v>
      </c>
      <c r="H703" s="50"/>
    </row>
    <row r="704" spans="1:8" x14ac:dyDescent="0.25">
      <c r="A704" s="54">
        <f>COUNTIF($C$3:C704,"Да")</f>
        <v>7</v>
      </c>
      <c r="B704" s="53">
        <f t="shared" si="20"/>
        <v>46102</v>
      </c>
      <c r="C704" s="53" t="str">
        <f>IF(ISERROR(VLOOKUP(B704,Оп26_BYN→USD!$C$3:$C$28,1,0)),"Нет","Да")</f>
        <v>Нет</v>
      </c>
      <c r="D704" s="54">
        <f t="shared" si="21"/>
        <v>365</v>
      </c>
      <c r="E704" s="55">
        <f>('Все выпуски'!$F$4*'Все выпуски'!$F$8)*((VLOOKUP(IF(C704="Нет",VLOOKUP(A704,Оп26_BYN→USD!$A$2:$C$28,3,0),VLOOKUP((A704-1),Оп26_BYN→USD!$A$2:$C$28,3,0)),$B$2:$G$2382,5,0)-VLOOKUP(B704,$B$2:$G$2382,5,0))/365+(VLOOKUP(IF(C704="Нет",VLOOKUP(A704,Оп26_BYN→USD!$A$2:$C$28,3,0),VLOOKUP((A704-1),Оп26_BYN→USD!$A$2:$C$28,3,0)),$B$2:$G$2382,6,0)-VLOOKUP(B704,$B$2:$G$2382,6,0))/366)</f>
        <v>2.07510718951574</v>
      </c>
      <c r="F704" s="54">
        <f>COUNTIF(D705:$D$2382,365)</f>
        <v>1312</v>
      </c>
      <c r="G704" s="54">
        <f>COUNTIF(D705:$D$2382,366)</f>
        <v>366</v>
      </c>
      <c r="H704" s="50"/>
    </row>
    <row r="705" spans="1:8" x14ac:dyDescent="0.25">
      <c r="A705" s="54">
        <f>COUNTIF($C$3:C705,"Да")</f>
        <v>7</v>
      </c>
      <c r="B705" s="53">
        <f t="shared" si="20"/>
        <v>46103</v>
      </c>
      <c r="C705" s="53" t="str">
        <f>IF(ISERROR(VLOOKUP(B705,Оп26_BYN→USD!$C$3:$C$28,1,0)),"Нет","Да")</f>
        <v>Нет</v>
      </c>
      <c r="D705" s="54">
        <f t="shared" si="21"/>
        <v>365</v>
      </c>
      <c r="E705" s="55">
        <f>('Все выпуски'!$F$4*'Все выпуски'!$F$8)*((VLOOKUP(IF(C705="Нет",VLOOKUP(A705,Оп26_BYN→USD!$A$2:$C$28,3,0),VLOOKUP((A705-1),Оп26_BYN→USD!$A$2:$C$28,3,0)),$B$2:$G$2382,5,0)-VLOOKUP(B705,$B$2:$G$2382,5,0))/365+(VLOOKUP(IF(C705="Нет",VLOOKUP(A705,Оп26_BYN→USD!$A$2:$C$28,3,0),VLOOKUP((A705-1),Оп26_BYN→USD!$A$2:$C$28,3,0)),$B$2:$G$2382,6,0)-VLOOKUP(B705,$B$2:$G$2382,6,0))/366)</f>
        <v>2.1043340513399054</v>
      </c>
      <c r="F705" s="54">
        <f>COUNTIF(D706:$D$2382,365)</f>
        <v>1311</v>
      </c>
      <c r="G705" s="54">
        <f>COUNTIF(D706:$D$2382,366)</f>
        <v>366</v>
      </c>
      <c r="H705" s="50"/>
    </row>
    <row r="706" spans="1:8" x14ac:dyDescent="0.25">
      <c r="A706" s="54">
        <f>COUNTIF($C$3:C706,"Да")</f>
        <v>7</v>
      </c>
      <c r="B706" s="53">
        <f t="shared" si="20"/>
        <v>46104</v>
      </c>
      <c r="C706" s="53" t="str">
        <f>IF(ISERROR(VLOOKUP(B706,Оп26_BYN→USD!$C$3:$C$28,1,0)),"Нет","Да")</f>
        <v>Нет</v>
      </c>
      <c r="D706" s="54">
        <f t="shared" si="21"/>
        <v>365</v>
      </c>
      <c r="E706" s="55">
        <f>('Все выпуски'!$F$4*'Все выпуски'!$F$8)*((VLOOKUP(IF(C706="Нет",VLOOKUP(A706,Оп26_BYN→USD!$A$2:$C$28,3,0),VLOOKUP((A706-1),Оп26_BYN→USD!$A$2:$C$28,3,0)),$B$2:$G$2382,5,0)-VLOOKUP(B706,$B$2:$G$2382,5,0))/365+(VLOOKUP(IF(C706="Нет",VLOOKUP(A706,Оп26_BYN→USD!$A$2:$C$28,3,0),VLOOKUP((A706-1),Оп26_BYN→USD!$A$2:$C$28,3,0)),$B$2:$G$2382,6,0)-VLOOKUP(B706,$B$2:$G$2382,6,0))/366)</f>
        <v>2.1335609131640711</v>
      </c>
      <c r="F706" s="54">
        <f>COUNTIF(D707:$D$2382,365)</f>
        <v>1310</v>
      </c>
      <c r="G706" s="54">
        <f>COUNTIF(D707:$D$2382,366)</f>
        <v>366</v>
      </c>
      <c r="H706" s="50"/>
    </row>
    <row r="707" spans="1:8" x14ac:dyDescent="0.25">
      <c r="A707" s="54">
        <f>COUNTIF($C$3:C707,"Да")</f>
        <v>7</v>
      </c>
      <c r="B707" s="53">
        <f t="shared" si="20"/>
        <v>46105</v>
      </c>
      <c r="C707" s="53" t="str">
        <f>IF(ISERROR(VLOOKUP(B707,Оп26_BYN→USD!$C$3:$C$28,1,0)),"Нет","Да")</f>
        <v>Нет</v>
      </c>
      <c r="D707" s="54">
        <f t="shared" si="21"/>
        <v>365</v>
      </c>
      <c r="E707" s="55">
        <f>('Все выпуски'!$F$4*'Все выпуски'!$F$8)*((VLOOKUP(IF(C707="Нет",VLOOKUP(A707,Оп26_BYN→USD!$A$2:$C$28,3,0),VLOOKUP((A707-1),Оп26_BYN→USD!$A$2:$C$28,3,0)),$B$2:$G$2382,5,0)-VLOOKUP(B707,$B$2:$G$2382,5,0))/365+(VLOOKUP(IF(C707="Нет",VLOOKUP(A707,Оп26_BYN→USD!$A$2:$C$28,3,0),VLOOKUP((A707-1),Оп26_BYN→USD!$A$2:$C$28,3,0)),$B$2:$G$2382,6,0)-VLOOKUP(B707,$B$2:$G$2382,6,0))/366)</f>
        <v>2.162787774988236</v>
      </c>
      <c r="F707" s="54">
        <f>COUNTIF(D708:$D$2382,365)</f>
        <v>1309</v>
      </c>
      <c r="G707" s="54">
        <f>COUNTIF(D708:$D$2382,366)</f>
        <v>366</v>
      </c>
      <c r="H707" s="50"/>
    </row>
    <row r="708" spans="1:8" x14ac:dyDescent="0.25">
      <c r="A708" s="54">
        <f>COUNTIF($C$3:C708,"Да")</f>
        <v>7</v>
      </c>
      <c r="B708" s="53">
        <f t="shared" ref="B708:B771" si="22">B707+1</f>
        <v>46106</v>
      </c>
      <c r="C708" s="53" t="str">
        <f>IF(ISERROR(VLOOKUP(B708,Оп26_BYN→USD!$C$3:$C$28,1,0)),"Нет","Да")</f>
        <v>Нет</v>
      </c>
      <c r="D708" s="54">
        <f t="shared" ref="D708:D771" si="23">IF(MOD(YEAR(B708),4)=0,366,365)</f>
        <v>365</v>
      </c>
      <c r="E708" s="55">
        <f>('Все выпуски'!$F$4*'Все выпуски'!$F$8)*((VLOOKUP(IF(C708="Нет",VLOOKUP(A708,Оп26_BYN→USD!$A$2:$C$28,3,0),VLOOKUP((A708-1),Оп26_BYN→USD!$A$2:$C$28,3,0)),$B$2:$G$2382,5,0)-VLOOKUP(B708,$B$2:$G$2382,5,0))/365+(VLOOKUP(IF(C708="Нет",VLOOKUP(A708,Оп26_BYN→USD!$A$2:$C$28,3,0),VLOOKUP((A708-1),Оп26_BYN→USD!$A$2:$C$28,3,0)),$B$2:$G$2382,6,0)-VLOOKUP(B708,$B$2:$G$2382,6,0))/366)</f>
        <v>2.1920146368124014</v>
      </c>
      <c r="F708" s="54">
        <f>COUNTIF(D709:$D$2382,365)</f>
        <v>1308</v>
      </c>
      <c r="G708" s="54">
        <f>COUNTIF(D709:$D$2382,366)</f>
        <v>366</v>
      </c>
      <c r="H708" s="50"/>
    </row>
    <row r="709" spans="1:8" x14ac:dyDescent="0.25">
      <c r="A709" s="54">
        <f>COUNTIF($C$3:C709,"Да")</f>
        <v>7</v>
      </c>
      <c r="B709" s="53">
        <f t="shared" si="22"/>
        <v>46107</v>
      </c>
      <c r="C709" s="53" t="str">
        <f>IF(ISERROR(VLOOKUP(B709,Оп26_BYN→USD!$C$3:$C$28,1,0)),"Нет","Да")</f>
        <v>Нет</v>
      </c>
      <c r="D709" s="54">
        <f t="shared" si="23"/>
        <v>365</v>
      </c>
      <c r="E709" s="55">
        <f>('Все выпуски'!$F$4*'Все выпуски'!$F$8)*((VLOOKUP(IF(C709="Нет",VLOOKUP(A709,Оп26_BYN→USD!$A$2:$C$28,3,0),VLOOKUP((A709-1),Оп26_BYN→USD!$A$2:$C$28,3,0)),$B$2:$G$2382,5,0)-VLOOKUP(B709,$B$2:$G$2382,5,0))/365+(VLOOKUP(IF(C709="Нет",VLOOKUP(A709,Оп26_BYN→USD!$A$2:$C$28,3,0),VLOOKUP((A709-1),Оп26_BYN→USD!$A$2:$C$28,3,0)),$B$2:$G$2382,6,0)-VLOOKUP(B709,$B$2:$G$2382,6,0))/366)</f>
        <v>2.2212414986365672</v>
      </c>
      <c r="F709" s="54">
        <f>COUNTIF(D710:$D$2382,365)</f>
        <v>1307</v>
      </c>
      <c r="G709" s="54">
        <f>COUNTIF(D710:$D$2382,366)</f>
        <v>366</v>
      </c>
      <c r="H709" s="50"/>
    </row>
    <row r="710" spans="1:8" x14ac:dyDescent="0.25">
      <c r="A710" s="54">
        <f>COUNTIF($C$3:C710,"Да")</f>
        <v>7</v>
      </c>
      <c r="B710" s="53">
        <f t="shared" si="22"/>
        <v>46108</v>
      </c>
      <c r="C710" s="53" t="str">
        <f>IF(ISERROR(VLOOKUP(B710,Оп26_BYN→USD!$C$3:$C$28,1,0)),"Нет","Да")</f>
        <v>Нет</v>
      </c>
      <c r="D710" s="54">
        <f t="shared" si="23"/>
        <v>365</v>
      </c>
      <c r="E710" s="55">
        <f>('Все выпуски'!$F$4*'Все выпуски'!$F$8)*((VLOOKUP(IF(C710="Нет",VLOOKUP(A710,Оп26_BYN→USD!$A$2:$C$28,3,0),VLOOKUP((A710-1),Оп26_BYN→USD!$A$2:$C$28,3,0)),$B$2:$G$2382,5,0)-VLOOKUP(B710,$B$2:$G$2382,5,0))/365+(VLOOKUP(IF(C710="Нет",VLOOKUP(A710,Оп26_BYN→USD!$A$2:$C$28,3,0),VLOOKUP((A710-1),Оп26_BYN→USD!$A$2:$C$28,3,0)),$B$2:$G$2382,6,0)-VLOOKUP(B710,$B$2:$G$2382,6,0))/366)</f>
        <v>2.2504683604607321</v>
      </c>
      <c r="F710" s="54">
        <f>COUNTIF(D711:$D$2382,365)</f>
        <v>1306</v>
      </c>
      <c r="G710" s="54">
        <f>COUNTIF(D711:$D$2382,366)</f>
        <v>366</v>
      </c>
      <c r="H710" s="50"/>
    </row>
    <row r="711" spans="1:8" x14ac:dyDescent="0.25">
      <c r="A711" s="54">
        <f>COUNTIF($C$3:C711,"Да")</f>
        <v>7</v>
      </c>
      <c r="B711" s="53">
        <f t="shared" si="22"/>
        <v>46109</v>
      </c>
      <c r="C711" s="53" t="str">
        <f>IF(ISERROR(VLOOKUP(B711,Оп26_BYN→USD!$C$3:$C$28,1,0)),"Нет","Да")</f>
        <v>Нет</v>
      </c>
      <c r="D711" s="54">
        <f t="shared" si="23"/>
        <v>365</v>
      </c>
      <c r="E711" s="55">
        <f>('Все выпуски'!$F$4*'Все выпуски'!$F$8)*((VLOOKUP(IF(C711="Нет",VLOOKUP(A711,Оп26_BYN→USD!$A$2:$C$28,3,0),VLOOKUP((A711-1),Оп26_BYN→USD!$A$2:$C$28,3,0)),$B$2:$G$2382,5,0)-VLOOKUP(B711,$B$2:$G$2382,5,0))/365+(VLOOKUP(IF(C711="Нет",VLOOKUP(A711,Оп26_BYN→USD!$A$2:$C$28,3,0),VLOOKUP((A711-1),Оп26_BYN→USD!$A$2:$C$28,3,0)),$B$2:$G$2382,6,0)-VLOOKUP(B711,$B$2:$G$2382,6,0))/366)</f>
        <v>2.2796952222848978</v>
      </c>
      <c r="F711" s="54">
        <f>COUNTIF(D712:$D$2382,365)</f>
        <v>1305</v>
      </c>
      <c r="G711" s="54">
        <f>COUNTIF(D712:$D$2382,366)</f>
        <v>366</v>
      </c>
      <c r="H711" s="50"/>
    </row>
    <row r="712" spans="1:8" x14ac:dyDescent="0.25">
      <c r="A712" s="54">
        <f>COUNTIF($C$3:C712,"Да")</f>
        <v>7</v>
      </c>
      <c r="B712" s="53">
        <f t="shared" si="22"/>
        <v>46110</v>
      </c>
      <c r="C712" s="53" t="str">
        <f>IF(ISERROR(VLOOKUP(B712,Оп26_BYN→USD!$C$3:$C$28,1,0)),"Нет","Да")</f>
        <v>Нет</v>
      </c>
      <c r="D712" s="54">
        <f t="shared" si="23"/>
        <v>365</v>
      </c>
      <c r="E712" s="55">
        <f>('Все выпуски'!$F$4*'Все выпуски'!$F$8)*((VLOOKUP(IF(C712="Нет",VLOOKUP(A712,Оп26_BYN→USD!$A$2:$C$28,3,0),VLOOKUP((A712-1),Оп26_BYN→USD!$A$2:$C$28,3,0)),$B$2:$G$2382,5,0)-VLOOKUP(B712,$B$2:$G$2382,5,0))/365+(VLOOKUP(IF(C712="Нет",VLOOKUP(A712,Оп26_BYN→USD!$A$2:$C$28,3,0),VLOOKUP((A712-1),Оп26_BYN→USD!$A$2:$C$28,3,0)),$B$2:$G$2382,6,0)-VLOOKUP(B712,$B$2:$G$2382,6,0))/366)</f>
        <v>2.3089220841090632</v>
      </c>
      <c r="F712" s="54">
        <f>COUNTIF(D713:$D$2382,365)</f>
        <v>1304</v>
      </c>
      <c r="G712" s="54">
        <f>COUNTIF(D713:$D$2382,366)</f>
        <v>366</v>
      </c>
      <c r="H712" s="50"/>
    </row>
    <row r="713" spans="1:8" x14ac:dyDescent="0.25">
      <c r="A713" s="54">
        <f>COUNTIF($C$3:C713,"Да")</f>
        <v>7</v>
      </c>
      <c r="B713" s="53">
        <f t="shared" si="22"/>
        <v>46111</v>
      </c>
      <c r="C713" s="53" t="str">
        <f>IF(ISERROR(VLOOKUP(B713,Оп26_BYN→USD!$C$3:$C$28,1,0)),"Нет","Да")</f>
        <v>Нет</v>
      </c>
      <c r="D713" s="54">
        <f t="shared" si="23"/>
        <v>365</v>
      </c>
      <c r="E713" s="55">
        <f>('Все выпуски'!$F$4*'Все выпуски'!$F$8)*((VLOOKUP(IF(C713="Нет",VLOOKUP(A713,Оп26_BYN→USD!$A$2:$C$28,3,0),VLOOKUP((A713-1),Оп26_BYN→USD!$A$2:$C$28,3,0)),$B$2:$G$2382,5,0)-VLOOKUP(B713,$B$2:$G$2382,5,0))/365+(VLOOKUP(IF(C713="Нет",VLOOKUP(A713,Оп26_BYN→USD!$A$2:$C$28,3,0),VLOOKUP((A713-1),Оп26_BYN→USD!$A$2:$C$28,3,0)),$B$2:$G$2382,6,0)-VLOOKUP(B713,$B$2:$G$2382,6,0))/366)</f>
        <v>2.3381489459332281</v>
      </c>
      <c r="F713" s="54">
        <f>COUNTIF(D714:$D$2382,365)</f>
        <v>1303</v>
      </c>
      <c r="G713" s="54">
        <f>COUNTIF(D714:$D$2382,366)</f>
        <v>366</v>
      </c>
      <c r="H713" s="50"/>
    </row>
    <row r="714" spans="1:8" x14ac:dyDescent="0.25">
      <c r="A714" s="54">
        <f>COUNTIF($C$3:C714,"Да")</f>
        <v>7</v>
      </c>
      <c r="B714" s="53">
        <f t="shared" si="22"/>
        <v>46112</v>
      </c>
      <c r="C714" s="53" t="str">
        <f>IF(ISERROR(VLOOKUP(B714,Оп26_BYN→USD!$C$3:$C$28,1,0)),"Нет","Да")</f>
        <v>Нет</v>
      </c>
      <c r="D714" s="54">
        <f t="shared" si="23"/>
        <v>365</v>
      </c>
      <c r="E714" s="55">
        <f>('Все выпуски'!$F$4*'Все выпуски'!$F$8)*((VLOOKUP(IF(C714="Нет",VLOOKUP(A714,Оп26_BYN→USD!$A$2:$C$28,3,0),VLOOKUP((A714-1),Оп26_BYN→USD!$A$2:$C$28,3,0)),$B$2:$G$2382,5,0)-VLOOKUP(B714,$B$2:$G$2382,5,0))/365+(VLOOKUP(IF(C714="Нет",VLOOKUP(A714,Оп26_BYN→USD!$A$2:$C$28,3,0),VLOOKUP((A714-1),Оп26_BYN→USD!$A$2:$C$28,3,0)),$B$2:$G$2382,6,0)-VLOOKUP(B714,$B$2:$G$2382,6,0))/366)</f>
        <v>2.3673758077573939</v>
      </c>
      <c r="F714" s="54">
        <f>COUNTIF(D715:$D$2382,365)</f>
        <v>1302</v>
      </c>
      <c r="G714" s="54">
        <f>COUNTIF(D715:$D$2382,366)</f>
        <v>366</v>
      </c>
      <c r="H714" s="50"/>
    </row>
    <row r="715" spans="1:8" x14ac:dyDescent="0.25">
      <c r="A715" s="54">
        <f>COUNTIF($C$3:C715,"Да")</f>
        <v>7</v>
      </c>
      <c r="B715" s="53">
        <f t="shared" si="22"/>
        <v>46113</v>
      </c>
      <c r="C715" s="53" t="str">
        <f>IF(ISERROR(VLOOKUP(B715,Оп26_BYN→USD!$C$3:$C$28,1,0)),"Нет","Да")</f>
        <v>Нет</v>
      </c>
      <c r="D715" s="54">
        <f t="shared" si="23"/>
        <v>365</v>
      </c>
      <c r="E715" s="55">
        <f>('Все выпуски'!$F$4*'Все выпуски'!$F$8)*((VLOOKUP(IF(C715="Нет",VLOOKUP(A715,Оп26_BYN→USD!$A$2:$C$28,3,0),VLOOKUP((A715-1),Оп26_BYN→USD!$A$2:$C$28,3,0)),$B$2:$G$2382,5,0)-VLOOKUP(B715,$B$2:$G$2382,5,0))/365+(VLOOKUP(IF(C715="Нет",VLOOKUP(A715,Оп26_BYN→USD!$A$2:$C$28,3,0),VLOOKUP((A715-1),Оп26_BYN→USD!$A$2:$C$28,3,0)),$B$2:$G$2382,6,0)-VLOOKUP(B715,$B$2:$G$2382,6,0))/366)</f>
        <v>2.3966026695815592</v>
      </c>
      <c r="F715" s="54">
        <f>COUNTIF(D716:$D$2382,365)</f>
        <v>1301</v>
      </c>
      <c r="G715" s="54">
        <f>COUNTIF(D716:$D$2382,366)</f>
        <v>366</v>
      </c>
      <c r="H715" s="50"/>
    </row>
    <row r="716" spans="1:8" x14ac:dyDescent="0.25">
      <c r="A716" s="54">
        <f>COUNTIF($C$3:C716,"Да")</f>
        <v>7</v>
      </c>
      <c r="B716" s="53">
        <f t="shared" si="22"/>
        <v>46114</v>
      </c>
      <c r="C716" s="53" t="str">
        <f>IF(ISERROR(VLOOKUP(B716,Оп26_BYN→USD!$C$3:$C$28,1,0)),"Нет","Да")</f>
        <v>Нет</v>
      </c>
      <c r="D716" s="54">
        <f t="shared" si="23"/>
        <v>365</v>
      </c>
      <c r="E716" s="55">
        <f>('Все выпуски'!$F$4*'Все выпуски'!$F$8)*((VLOOKUP(IF(C716="Нет",VLOOKUP(A716,Оп26_BYN→USD!$A$2:$C$28,3,0),VLOOKUP((A716-1),Оп26_BYN→USD!$A$2:$C$28,3,0)),$B$2:$G$2382,5,0)-VLOOKUP(B716,$B$2:$G$2382,5,0))/365+(VLOOKUP(IF(C716="Нет",VLOOKUP(A716,Оп26_BYN→USD!$A$2:$C$28,3,0),VLOOKUP((A716-1),Оп26_BYN→USD!$A$2:$C$28,3,0)),$B$2:$G$2382,6,0)-VLOOKUP(B716,$B$2:$G$2382,6,0))/366)</f>
        <v>2.4258295314057245</v>
      </c>
      <c r="F716" s="54">
        <f>COUNTIF(D717:$D$2382,365)</f>
        <v>1300</v>
      </c>
      <c r="G716" s="54">
        <f>COUNTIF(D717:$D$2382,366)</f>
        <v>366</v>
      </c>
      <c r="H716" s="50"/>
    </row>
    <row r="717" spans="1:8" x14ac:dyDescent="0.25">
      <c r="A717" s="54">
        <f>COUNTIF($C$3:C717,"Да")</f>
        <v>7</v>
      </c>
      <c r="B717" s="53">
        <f t="shared" si="22"/>
        <v>46115</v>
      </c>
      <c r="C717" s="53" t="str">
        <f>IF(ISERROR(VLOOKUP(B717,Оп26_BYN→USD!$C$3:$C$28,1,0)),"Нет","Да")</f>
        <v>Нет</v>
      </c>
      <c r="D717" s="54">
        <f t="shared" si="23"/>
        <v>365</v>
      </c>
      <c r="E717" s="55">
        <f>('Все выпуски'!$F$4*'Все выпуски'!$F$8)*((VLOOKUP(IF(C717="Нет",VLOOKUP(A717,Оп26_BYN→USD!$A$2:$C$28,3,0),VLOOKUP((A717-1),Оп26_BYN→USD!$A$2:$C$28,3,0)),$B$2:$G$2382,5,0)-VLOOKUP(B717,$B$2:$G$2382,5,0))/365+(VLOOKUP(IF(C717="Нет",VLOOKUP(A717,Оп26_BYN→USD!$A$2:$C$28,3,0),VLOOKUP((A717-1),Оп26_BYN→USD!$A$2:$C$28,3,0)),$B$2:$G$2382,6,0)-VLOOKUP(B717,$B$2:$G$2382,6,0))/366)</f>
        <v>2.4550563932298899</v>
      </c>
      <c r="F717" s="54">
        <f>COUNTIF(D718:$D$2382,365)</f>
        <v>1299</v>
      </c>
      <c r="G717" s="54">
        <f>COUNTIF(D718:$D$2382,366)</f>
        <v>366</v>
      </c>
      <c r="H717" s="50"/>
    </row>
    <row r="718" spans="1:8" x14ac:dyDescent="0.25">
      <c r="A718" s="54">
        <f>COUNTIF($C$3:C718,"Да")</f>
        <v>7</v>
      </c>
      <c r="B718" s="53">
        <f t="shared" si="22"/>
        <v>46116</v>
      </c>
      <c r="C718" s="53" t="str">
        <f>IF(ISERROR(VLOOKUP(B718,Оп26_BYN→USD!$C$3:$C$28,1,0)),"Нет","Да")</f>
        <v>Нет</v>
      </c>
      <c r="D718" s="54">
        <f t="shared" si="23"/>
        <v>365</v>
      </c>
      <c r="E718" s="55">
        <f>('Все выпуски'!$F$4*'Все выпуски'!$F$8)*((VLOOKUP(IF(C718="Нет",VLOOKUP(A718,Оп26_BYN→USD!$A$2:$C$28,3,0),VLOOKUP((A718-1),Оп26_BYN→USD!$A$2:$C$28,3,0)),$B$2:$G$2382,5,0)-VLOOKUP(B718,$B$2:$G$2382,5,0))/365+(VLOOKUP(IF(C718="Нет",VLOOKUP(A718,Оп26_BYN→USD!$A$2:$C$28,3,0),VLOOKUP((A718-1),Оп26_BYN→USD!$A$2:$C$28,3,0)),$B$2:$G$2382,6,0)-VLOOKUP(B718,$B$2:$G$2382,6,0))/366)</f>
        <v>2.4842832550540548</v>
      </c>
      <c r="F718" s="54">
        <f>COUNTIF(D719:$D$2382,365)</f>
        <v>1298</v>
      </c>
      <c r="G718" s="54">
        <f>COUNTIF(D719:$D$2382,366)</f>
        <v>366</v>
      </c>
      <c r="H718" s="50"/>
    </row>
    <row r="719" spans="1:8" x14ac:dyDescent="0.25">
      <c r="A719" s="54">
        <f>COUNTIF($C$3:C719,"Да")</f>
        <v>7</v>
      </c>
      <c r="B719" s="53">
        <f t="shared" si="22"/>
        <v>46117</v>
      </c>
      <c r="C719" s="53" t="str">
        <f>IF(ISERROR(VLOOKUP(B719,Оп26_BYN→USD!$C$3:$C$28,1,0)),"Нет","Да")</f>
        <v>Нет</v>
      </c>
      <c r="D719" s="54">
        <f t="shared" si="23"/>
        <v>365</v>
      </c>
      <c r="E719" s="55">
        <f>('Все выпуски'!$F$4*'Все выпуски'!$F$8)*((VLOOKUP(IF(C719="Нет",VLOOKUP(A719,Оп26_BYN→USD!$A$2:$C$28,3,0),VLOOKUP((A719-1),Оп26_BYN→USD!$A$2:$C$28,3,0)),$B$2:$G$2382,5,0)-VLOOKUP(B719,$B$2:$G$2382,5,0))/365+(VLOOKUP(IF(C719="Нет",VLOOKUP(A719,Оп26_BYN→USD!$A$2:$C$28,3,0),VLOOKUP((A719-1),Оп26_BYN→USD!$A$2:$C$28,3,0)),$B$2:$G$2382,6,0)-VLOOKUP(B719,$B$2:$G$2382,6,0))/366)</f>
        <v>2.5135101168782206</v>
      </c>
      <c r="F719" s="54">
        <f>COUNTIF(D720:$D$2382,365)</f>
        <v>1297</v>
      </c>
      <c r="G719" s="54">
        <f>COUNTIF(D720:$D$2382,366)</f>
        <v>366</v>
      </c>
      <c r="H719" s="50"/>
    </row>
    <row r="720" spans="1:8" x14ac:dyDescent="0.25">
      <c r="A720" s="54">
        <f>COUNTIF($C$3:C720,"Да")</f>
        <v>7</v>
      </c>
      <c r="B720" s="53">
        <f t="shared" si="22"/>
        <v>46118</v>
      </c>
      <c r="C720" s="53" t="str">
        <f>IF(ISERROR(VLOOKUP(B720,Оп26_BYN→USD!$C$3:$C$28,1,0)),"Нет","Да")</f>
        <v>Нет</v>
      </c>
      <c r="D720" s="54">
        <f t="shared" si="23"/>
        <v>365</v>
      </c>
      <c r="E720" s="55">
        <f>('Все выпуски'!$F$4*'Все выпуски'!$F$8)*((VLOOKUP(IF(C720="Нет",VLOOKUP(A720,Оп26_BYN→USD!$A$2:$C$28,3,0),VLOOKUP((A720-1),Оп26_BYN→USD!$A$2:$C$28,3,0)),$B$2:$G$2382,5,0)-VLOOKUP(B720,$B$2:$G$2382,5,0))/365+(VLOOKUP(IF(C720="Нет",VLOOKUP(A720,Оп26_BYN→USD!$A$2:$C$28,3,0),VLOOKUP((A720-1),Оп26_BYN→USD!$A$2:$C$28,3,0)),$B$2:$G$2382,6,0)-VLOOKUP(B720,$B$2:$G$2382,6,0))/366)</f>
        <v>2.5427369787023859</v>
      </c>
      <c r="F720" s="54">
        <f>COUNTIF(D721:$D$2382,365)</f>
        <v>1296</v>
      </c>
      <c r="G720" s="54">
        <f>COUNTIF(D721:$D$2382,366)</f>
        <v>366</v>
      </c>
      <c r="H720" s="50"/>
    </row>
    <row r="721" spans="1:8" x14ac:dyDescent="0.25">
      <c r="A721" s="54">
        <f>COUNTIF($C$3:C721,"Да")</f>
        <v>7</v>
      </c>
      <c r="B721" s="53">
        <f t="shared" si="22"/>
        <v>46119</v>
      </c>
      <c r="C721" s="53" t="str">
        <f>IF(ISERROR(VLOOKUP(B721,Оп26_BYN→USD!$C$3:$C$28,1,0)),"Нет","Да")</f>
        <v>Нет</v>
      </c>
      <c r="D721" s="54">
        <f t="shared" si="23"/>
        <v>365</v>
      </c>
      <c r="E721" s="55">
        <f>('Все выпуски'!$F$4*'Все выпуски'!$F$8)*((VLOOKUP(IF(C721="Нет",VLOOKUP(A721,Оп26_BYN→USD!$A$2:$C$28,3,0),VLOOKUP((A721-1),Оп26_BYN→USD!$A$2:$C$28,3,0)),$B$2:$G$2382,5,0)-VLOOKUP(B721,$B$2:$G$2382,5,0))/365+(VLOOKUP(IF(C721="Нет",VLOOKUP(A721,Оп26_BYN→USD!$A$2:$C$28,3,0),VLOOKUP((A721-1),Оп26_BYN→USD!$A$2:$C$28,3,0)),$B$2:$G$2382,6,0)-VLOOKUP(B721,$B$2:$G$2382,6,0))/366)</f>
        <v>2.5719638405265512</v>
      </c>
      <c r="F721" s="54">
        <f>COUNTIF(D722:$D$2382,365)</f>
        <v>1295</v>
      </c>
      <c r="G721" s="54">
        <f>COUNTIF(D722:$D$2382,366)</f>
        <v>366</v>
      </c>
      <c r="H721" s="50"/>
    </row>
    <row r="722" spans="1:8" x14ac:dyDescent="0.25">
      <c r="A722" s="54">
        <f>COUNTIF($C$3:C722,"Да")</f>
        <v>7</v>
      </c>
      <c r="B722" s="53">
        <f t="shared" si="22"/>
        <v>46120</v>
      </c>
      <c r="C722" s="53" t="str">
        <f>IF(ISERROR(VLOOKUP(B722,Оп26_BYN→USD!$C$3:$C$28,1,0)),"Нет","Да")</f>
        <v>Нет</v>
      </c>
      <c r="D722" s="54">
        <f t="shared" si="23"/>
        <v>365</v>
      </c>
      <c r="E722" s="55">
        <f>('Все выпуски'!$F$4*'Все выпуски'!$F$8)*((VLOOKUP(IF(C722="Нет",VLOOKUP(A722,Оп26_BYN→USD!$A$2:$C$28,3,0),VLOOKUP((A722-1),Оп26_BYN→USD!$A$2:$C$28,3,0)),$B$2:$G$2382,5,0)-VLOOKUP(B722,$B$2:$G$2382,5,0))/365+(VLOOKUP(IF(C722="Нет",VLOOKUP(A722,Оп26_BYN→USD!$A$2:$C$28,3,0),VLOOKUP((A722-1),Оп26_BYN→USD!$A$2:$C$28,3,0)),$B$2:$G$2382,6,0)-VLOOKUP(B722,$B$2:$G$2382,6,0))/366)</f>
        <v>2.6011907023507166</v>
      </c>
      <c r="F722" s="54">
        <f>COUNTIF(D723:$D$2382,365)</f>
        <v>1294</v>
      </c>
      <c r="G722" s="54">
        <f>COUNTIF(D723:$D$2382,366)</f>
        <v>366</v>
      </c>
      <c r="H722" s="50"/>
    </row>
    <row r="723" spans="1:8" x14ac:dyDescent="0.25">
      <c r="A723" s="54">
        <f>COUNTIF($C$3:C723,"Да")</f>
        <v>8</v>
      </c>
      <c r="B723" s="53">
        <f t="shared" si="22"/>
        <v>46121</v>
      </c>
      <c r="C723" s="53" t="str">
        <f>IF(ISERROR(VLOOKUP(B723,Оп26_BYN→USD!$C$3:$C$28,1,0)),"Нет","Да")</f>
        <v>Да</v>
      </c>
      <c r="D723" s="54">
        <f t="shared" si="23"/>
        <v>365</v>
      </c>
      <c r="E723" s="55">
        <f>('Все выпуски'!$F$4*'Все выпуски'!$F$8)*((VLOOKUP(IF(C723="Нет",VLOOKUP(A723,Оп26_BYN→USD!$A$2:$C$28,3,0),VLOOKUP((A723-1),Оп26_BYN→USD!$A$2:$C$28,3,0)),$B$2:$G$2382,5,0)-VLOOKUP(B723,$B$2:$G$2382,5,0))/365+(VLOOKUP(IF(C723="Нет",VLOOKUP(A723,Оп26_BYN→USD!$A$2:$C$28,3,0),VLOOKUP((A723-1),Оп26_BYN→USD!$A$2:$C$28,3,0)),$B$2:$G$2382,6,0)-VLOOKUP(B723,$B$2:$G$2382,6,0))/366)</f>
        <v>2.6304175641748819</v>
      </c>
      <c r="F723" s="54">
        <f>COUNTIF(D724:$D$2382,365)</f>
        <v>1293</v>
      </c>
      <c r="G723" s="54">
        <f>COUNTIF(D724:$D$2382,366)</f>
        <v>366</v>
      </c>
      <c r="H723" s="50"/>
    </row>
    <row r="724" spans="1:8" x14ac:dyDescent="0.25">
      <c r="A724" s="54">
        <f>COUNTIF($C$3:C724,"Да")</f>
        <v>8</v>
      </c>
      <c r="B724" s="53">
        <f t="shared" si="22"/>
        <v>46122</v>
      </c>
      <c r="C724" s="53" t="str">
        <f>IF(ISERROR(VLOOKUP(B724,Оп26_BYN→USD!$C$3:$C$28,1,0)),"Нет","Да")</f>
        <v>Нет</v>
      </c>
      <c r="D724" s="54">
        <f t="shared" si="23"/>
        <v>365</v>
      </c>
      <c r="E724" s="55">
        <f>('Все выпуски'!$F$4*'Все выпуски'!$F$8)*((VLOOKUP(IF(C724="Нет",VLOOKUP(A724,Оп26_BYN→USD!$A$2:$C$28,3,0),VLOOKUP((A724-1),Оп26_BYN→USD!$A$2:$C$28,3,0)),$B$2:$G$2382,5,0)-VLOOKUP(B724,$B$2:$G$2382,5,0))/365+(VLOOKUP(IF(C724="Нет",VLOOKUP(A724,Оп26_BYN→USD!$A$2:$C$28,3,0),VLOOKUP((A724-1),Оп26_BYN→USD!$A$2:$C$28,3,0)),$B$2:$G$2382,6,0)-VLOOKUP(B724,$B$2:$G$2382,6,0))/366)</f>
        <v>2.9226861824165354E-2</v>
      </c>
      <c r="F724" s="54">
        <f>COUNTIF(D725:$D$2382,365)</f>
        <v>1292</v>
      </c>
      <c r="G724" s="54">
        <f>COUNTIF(D725:$D$2382,366)</f>
        <v>366</v>
      </c>
      <c r="H724" s="50"/>
    </row>
    <row r="725" spans="1:8" x14ac:dyDescent="0.25">
      <c r="A725" s="54">
        <f>COUNTIF($C$3:C725,"Да")</f>
        <v>8</v>
      </c>
      <c r="B725" s="53">
        <f t="shared" si="22"/>
        <v>46123</v>
      </c>
      <c r="C725" s="53" t="str">
        <f>IF(ISERROR(VLOOKUP(B725,Оп26_BYN→USD!$C$3:$C$28,1,0)),"Нет","Да")</f>
        <v>Нет</v>
      </c>
      <c r="D725" s="54">
        <f t="shared" si="23"/>
        <v>365</v>
      </c>
      <c r="E725" s="55">
        <f>('Все выпуски'!$F$4*'Все выпуски'!$F$8)*((VLOOKUP(IF(C725="Нет",VLOOKUP(A725,Оп26_BYN→USD!$A$2:$C$28,3,0),VLOOKUP((A725-1),Оп26_BYN→USD!$A$2:$C$28,3,0)),$B$2:$G$2382,5,0)-VLOOKUP(B725,$B$2:$G$2382,5,0))/365+(VLOOKUP(IF(C725="Нет",VLOOKUP(A725,Оп26_BYN→USD!$A$2:$C$28,3,0),VLOOKUP((A725-1),Оп26_BYN→USD!$A$2:$C$28,3,0)),$B$2:$G$2382,6,0)-VLOOKUP(B725,$B$2:$G$2382,6,0))/366)</f>
        <v>5.8453723648330708E-2</v>
      </c>
      <c r="F725" s="54">
        <f>COUNTIF(D726:$D$2382,365)</f>
        <v>1291</v>
      </c>
      <c r="G725" s="54">
        <f>COUNTIF(D726:$D$2382,366)</f>
        <v>366</v>
      </c>
      <c r="H725" s="50"/>
    </row>
    <row r="726" spans="1:8" x14ac:dyDescent="0.25">
      <c r="A726" s="54">
        <f>COUNTIF($C$3:C726,"Да")</f>
        <v>8</v>
      </c>
      <c r="B726" s="53">
        <f t="shared" si="22"/>
        <v>46124</v>
      </c>
      <c r="C726" s="53" t="str">
        <f>IF(ISERROR(VLOOKUP(B726,Оп26_BYN→USD!$C$3:$C$28,1,0)),"Нет","Да")</f>
        <v>Нет</v>
      </c>
      <c r="D726" s="54">
        <f t="shared" si="23"/>
        <v>365</v>
      </c>
      <c r="E726" s="55">
        <f>('Все выпуски'!$F$4*'Все выпуски'!$F$8)*((VLOOKUP(IF(C726="Нет",VLOOKUP(A726,Оп26_BYN→USD!$A$2:$C$28,3,0),VLOOKUP((A726-1),Оп26_BYN→USD!$A$2:$C$28,3,0)),$B$2:$G$2382,5,0)-VLOOKUP(B726,$B$2:$G$2382,5,0))/365+(VLOOKUP(IF(C726="Нет",VLOOKUP(A726,Оп26_BYN→USD!$A$2:$C$28,3,0),VLOOKUP((A726-1),Оп26_BYN→USD!$A$2:$C$28,3,0)),$B$2:$G$2382,6,0)-VLOOKUP(B726,$B$2:$G$2382,6,0))/366)</f>
        <v>8.7680585472496061E-2</v>
      </c>
      <c r="F726" s="54">
        <f>COUNTIF(D727:$D$2382,365)</f>
        <v>1290</v>
      </c>
      <c r="G726" s="54">
        <f>COUNTIF(D727:$D$2382,366)</f>
        <v>366</v>
      </c>
      <c r="H726" s="50"/>
    </row>
    <row r="727" spans="1:8" x14ac:dyDescent="0.25">
      <c r="A727" s="54">
        <f>COUNTIF($C$3:C727,"Да")</f>
        <v>8</v>
      </c>
      <c r="B727" s="53">
        <f t="shared" si="22"/>
        <v>46125</v>
      </c>
      <c r="C727" s="53" t="str">
        <f>IF(ISERROR(VLOOKUP(B727,Оп26_BYN→USD!$C$3:$C$28,1,0)),"Нет","Да")</f>
        <v>Нет</v>
      </c>
      <c r="D727" s="54">
        <f t="shared" si="23"/>
        <v>365</v>
      </c>
      <c r="E727" s="55">
        <f>('Все выпуски'!$F$4*'Все выпуски'!$F$8)*((VLOOKUP(IF(C727="Нет",VLOOKUP(A727,Оп26_BYN→USD!$A$2:$C$28,3,0),VLOOKUP((A727-1),Оп26_BYN→USD!$A$2:$C$28,3,0)),$B$2:$G$2382,5,0)-VLOOKUP(B727,$B$2:$G$2382,5,0))/365+(VLOOKUP(IF(C727="Нет",VLOOKUP(A727,Оп26_BYN→USD!$A$2:$C$28,3,0),VLOOKUP((A727-1),Оп26_BYN→USD!$A$2:$C$28,3,0)),$B$2:$G$2382,6,0)-VLOOKUP(B727,$B$2:$G$2382,6,0))/366)</f>
        <v>0.11690744729666142</v>
      </c>
      <c r="F727" s="54">
        <f>COUNTIF(D728:$D$2382,365)</f>
        <v>1289</v>
      </c>
      <c r="G727" s="54">
        <f>COUNTIF(D728:$D$2382,366)</f>
        <v>366</v>
      </c>
      <c r="H727" s="50"/>
    </row>
    <row r="728" spans="1:8" x14ac:dyDescent="0.25">
      <c r="A728" s="54">
        <f>COUNTIF($C$3:C728,"Да")</f>
        <v>8</v>
      </c>
      <c r="B728" s="53">
        <f t="shared" si="22"/>
        <v>46126</v>
      </c>
      <c r="C728" s="53" t="str">
        <f>IF(ISERROR(VLOOKUP(B728,Оп26_BYN→USD!$C$3:$C$28,1,0)),"Нет","Да")</f>
        <v>Нет</v>
      </c>
      <c r="D728" s="54">
        <f t="shared" si="23"/>
        <v>365</v>
      </c>
      <c r="E728" s="55">
        <f>('Все выпуски'!$F$4*'Все выпуски'!$F$8)*((VLOOKUP(IF(C728="Нет",VLOOKUP(A728,Оп26_BYN→USD!$A$2:$C$28,3,0),VLOOKUP((A728-1),Оп26_BYN→USD!$A$2:$C$28,3,0)),$B$2:$G$2382,5,0)-VLOOKUP(B728,$B$2:$G$2382,5,0))/365+(VLOOKUP(IF(C728="Нет",VLOOKUP(A728,Оп26_BYN→USD!$A$2:$C$28,3,0),VLOOKUP((A728-1),Оп26_BYN→USD!$A$2:$C$28,3,0)),$B$2:$G$2382,6,0)-VLOOKUP(B728,$B$2:$G$2382,6,0))/366)</f>
        <v>0.14613430912082676</v>
      </c>
      <c r="F728" s="54">
        <f>COUNTIF(D729:$D$2382,365)</f>
        <v>1288</v>
      </c>
      <c r="G728" s="54">
        <f>COUNTIF(D729:$D$2382,366)</f>
        <v>366</v>
      </c>
      <c r="H728" s="50"/>
    </row>
    <row r="729" spans="1:8" x14ac:dyDescent="0.25">
      <c r="A729" s="54">
        <f>COUNTIF($C$3:C729,"Да")</f>
        <v>8</v>
      </c>
      <c r="B729" s="53">
        <f t="shared" si="22"/>
        <v>46127</v>
      </c>
      <c r="C729" s="53" t="str">
        <f>IF(ISERROR(VLOOKUP(B729,Оп26_BYN→USD!$C$3:$C$28,1,0)),"Нет","Да")</f>
        <v>Нет</v>
      </c>
      <c r="D729" s="54">
        <f t="shared" si="23"/>
        <v>365</v>
      </c>
      <c r="E729" s="55">
        <f>('Все выпуски'!$F$4*'Все выпуски'!$F$8)*((VLOOKUP(IF(C729="Нет",VLOOKUP(A729,Оп26_BYN→USD!$A$2:$C$28,3,0),VLOOKUP((A729-1),Оп26_BYN→USD!$A$2:$C$28,3,0)),$B$2:$G$2382,5,0)-VLOOKUP(B729,$B$2:$G$2382,5,0))/365+(VLOOKUP(IF(C729="Нет",VLOOKUP(A729,Оп26_BYN→USD!$A$2:$C$28,3,0),VLOOKUP((A729-1),Оп26_BYN→USD!$A$2:$C$28,3,0)),$B$2:$G$2382,6,0)-VLOOKUP(B729,$B$2:$G$2382,6,0))/366)</f>
        <v>0.17536117094499212</v>
      </c>
      <c r="F729" s="54">
        <f>COUNTIF(D730:$D$2382,365)</f>
        <v>1287</v>
      </c>
      <c r="G729" s="54">
        <f>COUNTIF(D730:$D$2382,366)</f>
        <v>366</v>
      </c>
      <c r="H729" s="50"/>
    </row>
    <row r="730" spans="1:8" x14ac:dyDescent="0.25">
      <c r="A730" s="54">
        <f>COUNTIF($C$3:C730,"Да")</f>
        <v>8</v>
      </c>
      <c r="B730" s="53">
        <f t="shared" si="22"/>
        <v>46128</v>
      </c>
      <c r="C730" s="53" t="str">
        <f>IF(ISERROR(VLOOKUP(B730,Оп26_BYN→USD!$C$3:$C$28,1,0)),"Нет","Да")</f>
        <v>Нет</v>
      </c>
      <c r="D730" s="54">
        <f t="shared" si="23"/>
        <v>365</v>
      </c>
      <c r="E730" s="55">
        <f>('Все выпуски'!$F$4*'Все выпуски'!$F$8)*((VLOOKUP(IF(C730="Нет",VLOOKUP(A730,Оп26_BYN→USD!$A$2:$C$28,3,0),VLOOKUP((A730-1),Оп26_BYN→USD!$A$2:$C$28,3,0)),$B$2:$G$2382,5,0)-VLOOKUP(B730,$B$2:$G$2382,5,0))/365+(VLOOKUP(IF(C730="Нет",VLOOKUP(A730,Оп26_BYN→USD!$A$2:$C$28,3,0),VLOOKUP((A730-1),Оп26_BYN→USD!$A$2:$C$28,3,0)),$B$2:$G$2382,6,0)-VLOOKUP(B730,$B$2:$G$2382,6,0))/366)</f>
        <v>0.20458803276915749</v>
      </c>
      <c r="F730" s="54">
        <f>COUNTIF(D731:$D$2382,365)</f>
        <v>1286</v>
      </c>
      <c r="G730" s="54">
        <f>COUNTIF(D731:$D$2382,366)</f>
        <v>366</v>
      </c>
      <c r="H730" s="50"/>
    </row>
    <row r="731" spans="1:8" x14ac:dyDescent="0.25">
      <c r="A731" s="54">
        <f>COUNTIF($C$3:C731,"Да")</f>
        <v>8</v>
      </c>
      <c r="B731" s="53">
        <f t="shared" si="22"/>
        <v>46129</v>
      </c>
      <c r="C731" s="53" t="str">
        <f>IF(ISERROR(VLOOKUP(B731,Оп26_BYN→USD!$C$3:$C$28,1,0)),"Нет","Да")</f>
        <v>Нет</v>
      </c>
      <c r="D731" s="54">
        <f t="shared" si="23"/>
        <v>365</v>
      </c>
      <c r="E731" s="55">
        <f>('Все выпуски'!$F$4*'Все выпуски'!$F$8)*((VLOOKUP(IF(C731="Нет",VLOOKUP(A731,Оп26_BYN→USD!$A$2:$C$28,3,0),VLOOKUP((A731-1),Оп26_BYN→USD!$A$2:$C$28,3,0)),$B$2:$G$2382,5,0)-VLOOKUP(B731,$B$2:$G$2382,5,0))/365+(VLOOKUP(IF(C731="Нет",VLOOKUP(A731,Оп26_BYN→USD!$A$2:$C$28,3,0),VLOOKUP((A731-1),Оп26_BYN→USD!$A$2:$C$28,3,0)),$B$2:$G$2382,6,0)-VLOOKUP(B731,$B$2:$G$2382,6,0))/366)</f>
        <v>0.23381489459332283</v>
      </c>
      <c r="F731" s="54">
        <f>COUNTIF(D732:$D$2382,365)</f>
        <v>1285</v>
      </c>
      <c r="G731" s="54">
        <f>COUNTIF(D732:$D$2382,366)</f>
        <v>366</v>
      </c>
      <c r="H731" s="50"/>
    </row>
    <row r="732" spans="1:8" x14ac:dyDescent="0.25">
      <c r="A732" s="54">
        <f>COUNTIF($C$3:C732,"Да")</f>
        <v>8</v>
      </c>
      <c r="B732" s="53">
        <f t="shared" si="22"/>
        <v>46130</v>
      </c>
      <c r="C732" s="53" t="str">
        <f>IF(ISERROR(VLOOKUP(B732,Оп26_BYN→USD!$C$3:$C$28,1,0)),"Нет","Да")</f>
        <v>Нет</v>
      </c>
      <c r="D732" s="54">
        <f t="shared" si="23"/>
        <v>365</v>
      </c>
      <c r="E732" s="55">
        <f>('Все выпуски'!$F$4*'Все выпуски'!$F$8)*((VLOOKUP(IF(C732="Нет",VLOOKUP(A732,Оп26_BYN→USD!$A$2:$C$28,3,0),VLOOKUP((A732-1),Оп26_BYN→USD!$A$2:$C$28,3,0)),$B$2:$G$2382,5,0)-VLOOKUP(B732,$B$2:$G$2382,5,0))/365+(VLOOKUP(IF(C732="Нет",VLOOKUP(A732,Оп26_BYN→USD!$A$2:$C$28,3,0),VLOOKUP((A732-1),Оп26_BYN→USD!$A$2:$C$28,3,0)),$B$2:$G$2382,6,0)-VLOOKUP(B732,$B$2:$G$2382,6,0))/366)</f>
        <v>0.26304175641748817</v>
      </c>
      <c r="F732" s="54">
        <f>COUNTIF(D733:$D$2382,365)</f>
        <v>1284</v>
      </c>
      <c r="G732" s="54">
        <f>COUNTIF(D733:$D$2382,366)</f>
        <v>366</v>
      </c>
      <c r="H732" s="50"/>
    </row>
    <row r="733" spans="1:8" x14ac:dyDescent="0.25">
      <c r="A733" s="54">
        <f>COUNTIF($C$3:C733,"Да")</f>
        <v>8</v>
      </c>
      <c r="B733" s="53">
        <f t="shared" si="22"/>
        <v>46131</v>
      </c>
      <c r="C733" s="53" t="str">
        <f>IF(ISERROR(VLOOKUP(B733,Оп26_BYN→USD!$C$3:$C$28,1,0)),"Нет","Да")</f>
        <v>Нет</v>
      </c>
      <c r="D733" s="54">
        <f t="shared" si="23"/>
        <v>365</v>
      </c>
      <c r="E733" s="55">
        <f>('Все выпуски'!$F$4*'Все выпуски'!$F$8)*((VLOOKUP(IF(C733="Нет",VLOOKUP(A733,Оп26_BYN→USD!$A$2:$C$28,3,0),VLOOKUP((A733-1),Оп26_BYN→USD!$A$2:$C$28,3,0)),$B$2:$G$2382,5,0)-VLOOKUP(B733,$B$2:$G$2382,5,0))/365+(VLOOKUP(IF(C733="Нет",VLOOKUP(A733,Оп26_BYN→USD!$A$2:$C$28,3,0),VLOOKUP((A733-1),Оп26_BYN→USD!$A$2:$C$28,3,0)),$B$2:$G$2382,6,0)-VLOOKUP(B733,$B$2:$G$2382,6,0))/366)</f>
        <v>0.29226861824165351</v>
      </c>
      <c r="F733" s="54">
        <f>COUNTIF(D734:$D$2382,365)</f>
        <v>1283</v>
      </c>
      <c r="G733" s="54">
        <f>COUNTIF(D734:$D$2382,366)</f>
        <v>366</v>
      </c>
      <c r="H733" s="50"/>
    </row>
    <row r="734" spans="1:8" x14ac:dyDescent="0.25">
      <c r="A734" s="54">
        <f>COUNTIF($C$3:C734,"Да")</f>
        <v>8</v>
      </c>
      <c r="B734" s="53">
        <f t="shared" si="22"/>
        <v>46132</v>
      </c>
      <c r="C734" s="53" t="str">
        <f>IF(ISERROR(VLOOKUP(B734,Оп26_BYN→USD!$C$3:$C$28,1,0)),"Нет","Да")</f>
        <v>Нет</v>
      </c>
      <c r="D734" s="54">
        <f t="shared" si="23"/>
        <v>365</v>
      </c>
      <c r="E734" s="55">
        <f>('Все выпуски'!$F$4*'Все выпуски'!$F$8)*((VLOOKUP(IF(C734="Нет",VLOOKUP(A734,Оп26_BYN→USD!$A$2:$C$28,3,0),VLOOKUP((A734-1),Оп26_BYN→USD!$A$2:$C$28,3,0)),$B$2:$G$2382,5,0)-VLOOKUP(B734,$B$2:$G$2382,5,0))/365+(VLOOKUP(IF(C734="Нет",VLOOKUP(A734,Оп26_BYN→USD!$A$2:$C$28,3,0),VLOOKUP((A734-1),Оп26_BYN→USD!$A$2:$C$28,3,0)),$B$2:$G$2382,6,0)-VLOOKUP(B734,$B$2:$G$2382,6,0))/366)</f>
        <v>0.32149548006581891</v>
      </c>
      <c r="F734" s="54">
        <f>COUNTIF(D735:$D$2382,365)</f>
        <v>1282</v>
      </c>
      <c r="G734" s="54">
        <f>COUNTIF(D735:$D$2382,366)</f>
        <v>366</v>
      </c>
      <c r="H734" s="50"/>
    </row>
    <row r="735" spans="1:8" x14ac:dyDescent="0.25">
      <c r="A735" s="54">
        <f>COUNTIF($C$3:C735,"Да")</f>
        <v>8</v>
      </c>
      <c r="B735" s="53">
        <f t="shared" si="22"/>
        <v>46133</v>
      </c>
      <c r="C735" s="53" t="str">
        <f>IF(ISERROR(VLOOKUP(B735,Оп26_BYN→USD!$C$3:$C$28,1,0)),"Нет","Да")</f>
        <v>Нет</v>
      </c>
      <c r="D735" s="54">
        <f t="shared" si="23"/>
        <v>365</v>
      </c>
      <c r="E735" s="55">
        <f>('Все выпуски'!$F$4*'Все выпуски'!$F$8)*((VLOOKUP(IF(C735="Нет",VLOOKUP(A735,Оп26_BYN→USD!$A$2:$C$28,3,0),VLOOKUP((A735-1),Оп26_BYN→USD!$A$2:$C$28,3,0)),$B$2:$G$2382,5,0)-VLOOKUP(B735,$B$2:$G$2382,5,0))/365+(VLOOKUP(IF(C735="Нет",VLOOKUP(A735,Оп26_BYN→USD!$A$2:$C$28,3,0),VLOOKUP((A735-1),Оп26_BYN→USD!$A$2:$C$28,3,0)),$B$2:$G$2382,6,0)-VLOOKUP(B735,$B$2:$G$2382,6,0))/366)</f>
        <v>0.35072234188998425</v>
      </c>
      <c r="F735" s="54">
        <f>COUNTIF(D736:$D$2382,365)</f>
        <v>1281</v>
      </c>
      <c r="G735" s="54">
        <f>COUNTIF(D736:$D$2382,366)</f>
        <v>366</v>
      </c>
      <c r="H735" s="50"/>
    </row>
    <row r="736" spans="1:8" x14ac:dyDescent="0.25">
      <c r="A736" s="54">
        <f>COUNTIF($C$3:C736,"Да")</f>
        <v>8</v>
      </c>
      <c r="B736" s="53">
        <f t="shared" si="22"/>
        <v>46134</v>
      </c>
      <c r="C736" s="53" t="str">
        <f>IF(ISERROR(VLOOKUP(B736,Оп26_BYN→USD!$C$3:$C$28,1,0)),"Нет","Да")</f>
        <v>Нет</v>
      </c>
      <c r="D736" s="54">
        <f t="shared" si="23"/>
        <v>365</v>
      </c>
      <c r="E736" s="55">
        <f>('Все выпуски'!$F$4*'Все выпуски'!$F$8)*((VLOOKUP(IF(C736="Нет",VLOOKUP(A736,Оп26_BYN→USD!$A$2:$C$28,3,0),VLOOKUP((A736-1),Оп26_BYN→USD!$A$2:$C$28,3,0)),$B$2:$G$2382,5,0)-VLOOKUP(B736,$B$2:$G$2382,5,0))/365+(VLOOKUP(IF(C736="Нет",VLOOKUP(A736,Оп26_BYN→USD!$A$2:$C$28,3,0),VLOOKUP((A736-1),Оп26_BYN→USD!$A$2:$C$28,3,0)),$B$2:$G$2382,6,0)-VLOOKUP(B736,$B$2:$G$2382,6,0))/366)</f>
        <v>0.37994920371414959</v>
      </c>
      <c r="F736" s="54">
        <f>COUNTIF(D737:$D$2382,365)</f>
        <v>1280</v>
      </c>
      <c r="G736" s="54">
        <f>COUNTIF(D737:$D$2382,366)</f>
        <v>366</v>
      </c>
      <c r="H736" s="50"/>
    </row>
    <row r="737" spans="1:8" x14ac:dyDescent="0.25">
      <c r="A737" s="54">
        <f>COUNTIF($C$3:C737,"Да")</f>
        <v>8</v>
      </c>
      <c r="B737" s="53">
        <f t="shared" si="22"/>
        <v>46135</v>
      </c>
      <c r="C737" s="53" t="str">
        <f>IF(ISERROR(VLOOKUP(B737,Оп26_BYN→USD!$C$3:$C$28,1,0)),"Нет","Да")</f>
        <v>Нет</v>
      </c>
      <c r="D737" s="54">
        <f t="shared" si="23"/>
        <v>365</v>
      </c>
      <c r="E737" s="55">
        <f>('Все выпуски'!$F$4*'Все выпуски'!$F$8)*((VLOOKUP(IF(C737="Нет",VLOOKUP(A737,Оп26_BYN→USD!$A$2:$C$28,3,0),VLOOKUP((A737-1),Оп26_BYN→USD!$A$2:$C$28,3,0)),$B$2:$G$2382,5,0)-VLOOKUP(B737,$B$2:$G$2382,5,0))/365+(VLOOKUP(IF(C737="Нет",VLOOKUP(A737,Оп26_BYN→USD!$A$2:$C$28,3,0),VLOOKUP((A737-1),Оп26_BYN→USD!$A$2:$C$28,3,0)),$B$2:$G$2382,6,0)-VLOOKUP(B737,$B$2:$G$2382,6,0))/366)</f>
        <v>0.40917606553831498</v>
      </c>
      <c r="F737" s="54">
        <f>COUNTIF(D738:$D$2382,365)</f>
        <v>1279</v>
      </c>
      <c r="G737" s="54">
        <f>COUNTIF(D738:$D$2382,366)</f>
        <v>366</v>
      </c>
      <c r="H737" s="50"/>
    </row>
    <row r="738" spans="1:8" x14ac:dyDescent="0.25">
      <c r="A738" s="54">
        <f>COUNTIF($C$3:C738,"Да")</f>
        <v>8</v>
      </c>
      <c r="B738" s="53">
        <f t="shared" si="22"/>
        <v>46136</v>
      </c>
      <c r="C738" s="53" t="str">
        <f>IF(ISERROR(VLOOKUP(B738,Оп26_BYN→USD!$C$3:$C$28,1,0)),"Нет","Да")</f>
        <v>Нет</v>
      </c>
      <c r="D738" s="54">
        <f t="shared" si="23"/>
        <v>365</v>
      </c>
      <c r="E738" s="55">
        <f>('Все выпуски'!$F$4*'Все выпуски'!$F$8)*((VLOOKUP(IF(C738="Нет",VLOOKUP(A738,Оп26_BYN→USD!$A$2:$C$28,3,0),VLOOKUP((A738-1),Оп26_BYN→USD!$A$2:$C$28,3,0)),$B$2:$G$2382,5,0)-VLOOKUP(B738,$B$2:$G$2382,5,0))/365+(VLOOKUP(IF(C738="Нет",VLOOKUP(A738,Оп26_BYN→USD!$A$2:$C$28,3,0),VLOOKUP((A738-1),Оп26_BYN→USD!$A$2:$C$28,3,0)),$B$2:$G$2382,6,0)-VLOOKUP(B738,$B$2:$G$2382,6,0))/366)</f>
        <v>0.43840292736248032</v>
      </c>
      <c r="F738" s="54">
        <f>COUNTIF(D739:$D$2382,365)</f>
        <v>1278</v>
      </c>
      <c r="G738" s="54">
        <f>COUNTIF(D739:$D$2382,366)</f>
        <v>366</v>
      </c>
      <c r="H738" s="50"/>
    </row>
    <row r="739" spans="1:8" x14ac:dyDescent="0.25">
      <c r="A739" s="54">
        <f>COUNTIF($C$3:C739,"Да")</f>
        <v>8</v>
      </c>
      <c r="B739" s="53">
        <f t="shared" si="22"/>
        <v>46137</v>
      </c>
      <c r="C739" s="53" t="str">
        <f>IF(ISERROR(VLOOKUP(B739,Оп26_BYN→USD!$C$3:$C$28,1,0)),"Нет","Да")</f>
        <v>Нет</v>
      </c>
      <c r="D739" s="54">
        <f t="shared" si="23"/>
        <v>365</v>
      </c>
      <c r="E739" s="55">
        <f>('Все выпуски'!$F$4*'Все выпуски'!$F$8)*((VLOOKUP(IF(C739="Нет",VLOOKUP(A739,Оп26_BYN→USD!$A$2:$C$28,3,0),VLOOKUP((A739-1),Оп26_BYN→USD!$A$2:$C$28,3,0)),$B$2:$G$2382,5,0)-VLOOKUP(B739,$B$2:$G$2382,5,0))/365+(VLOOKUP(IF(C739="Нет",VLOOKUP(A739,Оп26_BYN→USD!$A$2:$C$28,3,0),VLOOKUP((A739-1),Оп26_BYN→USD!$A$2:$C$28,3,0)),$B$2:$G$2382,6,0)-VLOOKUP(B739,$B$2:$G$2382,6,0))/366)</f>
        <v>0.46762978918664566</v>
      </c>
      <c r="F739" s="54">
        <f>COUNTIF(D740:$D$2382,365)</f>
        <v>1277</v>
      </c>
      <c r="G739" s="54">
        <f>COUNTIF(D740:$D$2382,366)</f>
        <v>366</v>
      </c>
      <c r="H739" s="50"/>
    </row>
    <row r="740" spans="1:8" x14ac:dyDescent="0.25">
      <c r="A740" s="54">
        <f>COUNTIF($C$3:C740,"Да")</f>
        <v>8</v>
      </c>
      <c r="B740" s="53">
        <f t="shared" si="22"/>
        <v>46138</v>
      </c>
      <c r="C740" s="53" t="str">
        <f>IF(ISERROR(VLOOKUP(B740,Оп26_BYN→USD!$C$3:$C$28,1,0)),"Нет","Да")</f>
        <v>Нет</v>
      </c>
      <c r="D740" s="54">
        <f t="shared" si="23"/>
        <v>365</v>
      </c>
      <c r="E740" s="55">
        <f>('Все выпуски'!$F$4*'Все выпуски'!$F$8)*((VLOOKUP(IF(C740="Нет",VLOOKUP(A740,Оп26_BYN→USD!$A$2:$C$28,3,0),VLOOKUP((A740-1),Оп26_BYN→USD!$A$2:$C$28,3,0)),$B$2:$G$2382,5,0)-VLOOKUP(B740,$B$2:$G$2382,5,0))/365+(VLOOKUP(IF(C740="Нет",VLOOKUP(A740,Оп26_BYN→USD!$A$2:$C$28,3,0),VLOOKUP((A740-1),Оп26_BYN→USD!$A$2:$C$28,3,0)),$B$2:$G$2382,6,0)-VLOOKUP(B740,$B$2:$G$2382,6,0))/366)</f>
        <v>0.49685665101081106</v>
      </c>
      <c r="F740" s="54">
        <f>COUNTIF(D741:$D$2382,365)</f>
        <v>1276</v>
      </c>
      <c r="G740" s="54">
        <f>COUNTIF(D741:$D$2382,366)</f>
        <v>366</v>
      </c>
      <c r="H740" s="50"/>
    </row>
    <row r="741" spans="1:8" x14ac:dyDescent="0.25">
      <c r="A741" s="54">
        <f>COUNTIF($C$3:C741,"Да")</f>
        <v>8</v>
      </c>
      <c r="B741" s="53">
        <f t="shared" si="22"/>
        <v>46139</v>
      </c>
      <c r="C741" s="53" t="str">
        <f>IF(ISERROR(VLOOKUP(B741,Оп26_BYN→USD!$C$3:$C$28,1,0)),"Нет","Да")</f>
        <v>Нет</v>
      </c>
      <c r="D741" s="54">
        <f t="shared" si="23"/>
        <v>365</v>
      </c>
      <c r="E741" s="55">
        <f>('Все выпуски'!$F$4*'Все выпуски'!$F$8)*((VLOOKUP(IF(C741="Нет",VLOOKUP(A741,Оп26_BYN→USD!$A$2:$C$28,3,0),VLOOKUP((A741-1),Оп26_BYN→USD!$A$2:$C$28,3,0)),$B$2:$G$2382,5,0)-VLOOKUP(B741,$B$2:$G$2382,5,0))/365+(VLOOKUP(IF(C741="Нет",VLOOKUP(A741,Оп26_BYN→USD!$A$2:$C$28,3,0),VLOOKUP((A741-1),Оп26_BYN→USD!$A$2:$C$28,3,0)),$B$2:$G$2382,6,0)-VLOOKUP(B741,$B$2:$G$2382,6,0))/366)</f>
        <v>0.52608351283497634</v>
      </c>
      <c r="F741" s="54">
        <f>COUNTIF(D742:$D$2382,365)</f>
        <v>1275</v>
      </c>
      <c r="G741" s="54">
        <f>COUNTIF(D742:$D$2382,366)</f>
        <v>366</v>
      </c>
      <c r="H741" s="50"/>
    </row>
    <row r="742" spans="1:8" x14ac:dyDescent="0.25">
      <c r="A742" s="54">
        <f>COUNTIF($C$3:C742,"Да")</f>
        <v>8</v>
      </c>
      <c r="B742" s="53">
        <f t="shared" si="22"/>
        <v>46140</v>
      </c>
      <c r="C742" s="53" t="str">
        <f>IF(ISERROR(VLOOKUP(B742,Оп26_BYN→USD!$C$3:$C$28,1,0)),"Нет","Да")</f>
        <v>Нет</v>
      </c>
      <c r="D742" s="54">
        <f t="shared" si="23"/>
        <v>365</v>
      </c>
      <c r="E742" s="55">
        <f>('Все выпуски'!$F$4*'Все выпуски'!$F$8)*((VLOOKUP(IF(C742="Нет",VLOOKUP(A742,Оп26_BYN→USD!$A$2:$C$28,3,0),VLOOKUP((A742-1),Оп26_BYN→USD!$A$2:$C$28,3,0)),$B$2:$G$2382,5,0)-VLOOKUP(B742,$B$2:$G$2382,5,0))/365+(VLOOKUP(IF(C742="Нет",VLOOKUP(A742,Оп26_BYN→USD!$A$2:$C$28,3,0),VLOOKUP((A742-1),Оп26_BYN→USD!$A$2:$C$28,3,0)),$B$2:$G$2382,6,0)-VLOOKUP(B742,$B$2:$G$2382,6,0))/366)</f>
        <v>0.55531037465914179</v>
      </c>
      <c r="F742" s="54">
        <f>COUNTIF(D743:$D$2382,365)</f>
        <v>1274</v>
      </c>
      <c r="G742" s="54">
        <f>COUNTIF(D743:$D$2382,366)</f>
        <v>366</v>
      </c>
      <c r="H742" s="50"/>
    </row>
    <row r="743" spans="1:8" x14ac:dyDescent="0.25">
      <c r="A743" s="54">
        <f>COUNTIF($C$3:C743,"Да")</f>
        <v>8</v>
      </c>
      <c r="B743" s="53">
        <f t="shared" si="22"/>
        <v>46141</v>
      </c>
      <c r="C743" s="53" t="str">
        <f>IF(ISERROR(VLOOKUP(B743,Оп26_BYN→USD!$C$3:$C$28,1,0)),"Нет","Да")</f>
        <v>Нет</v>
      </c>
      <c r="D743" s="54">
        <f t="shared" si="23"/>
        <v>365</v>
      </c>
      <c r="E743" s="55">
        <f>('Все выпуски'!$F$4*'Все выпуски'!$F$8)*((VLOOKUP(IF(C743="Нет",VLOOKUP(A743,Оп26_BYN→USD!$A$2:$C$28,3,0),VLOOKUP((A743-1),Оп26_BYN→USD!$A$2:$C$28,3,0)),$B$2:$G$2382,5,0)-VLOOKUP(B743,$B$2:$G$2382,5,0))/365+(VLOOKUP(IF(C743="Нет",VLOOKUP(A743,Оп26_BYN→USD!$A$2:$C$28,3,0),VLOOKUP((A743-1),Оп26_BYN→USD!$A$2:$C$28,3,0)),$B$2:$G$2382,6,0)-VLOOKUP(B743,$B$2:$G$2382,6,0))/366)</f>
        <v>0.58453723648330702</v>
      </c>
      <c r="F743" s="54">
        <f>COUNTIF(D744:$D$2382,365)</f>
        <v>1273</v>
      </c>
      <c r="G743" s="54">
        <f>COUNTIF(D744:$D$2382,366)</f>
        <v>366</v>
      </c>
      <c r="H743" s="50"/>
    </row>
    <row r="744" spans="1:8" x14ac:dyDescent="0.25">
      <c r="A744" s="54">
        <f>COUNTIF($C$3:C744,"Да")</f>
        <v>8</v>
      </c>
      <c r="B744" s="53">
        <f t="shared" si="22"/>
        <v>46142</v>
      </c>
      <c r="C744" s="53" t="str">
        <f>IF(ISERROR(VLOOKUP(B744,Оп26_BYN→USD!$C$3:$C$28,1,0)),"Нет","Да")</f>
        <v>Нет</v>
      </c>
      <c r="D744" s="54">
        <f t="shared" si="23"/>
        <v>365</v>
      </c>
      <c r="E744" s="55">
        <f>('Все выпуски'!$F$4*'Все выпуски'!$F$8)*((VLOOKUP(IF(C744="Нет",VLOOKUP(A744,Оп26_BYN→USD!$A$2:$C$28,3,0),VLOOKUP((A744-1),Оп26_BYN→USD!$A$2:$C$28,3,0)),$B$2:$G$2382,5,0)-VLOOKUP(B744,$B$2:$G$2382,5,0))/365+(VLOOKUP(IF(C744="Нет",VLOOKUP(A744,Оп26_BYN→USD!$A$2:$C$28,3,0),VLOOKUP((A744-1),Оп26_BYN→USD!$A$2:$C$28,3,0)),$B$2:$G$2382,6,0)-VLOOKUP(B744,$B$2:$G$2382,6,0))/366)</f>
        <v>0.61376409830747247</v>
      </c>
      <c r="F744" s="54">
        <f>COUNTIF(D745:$D$2382,365)</f>
        <v>1272</v>
      </c>
      <c r="G744" s="54">
        <f>COUNTIF(D745:$D$2382,366)</f>
        <v>366</v>
      </c>
      <c r="H744" s="50"/>
    </row>
    <row r="745" spans="1:8" x14ac:dyDescent="0.25">
      <c r="A745" s="54">
        <f>COUNTIF($C$3:C745,"Да")</f>
        <v>8</v>
      </c>
      <c r="B745" s="53">
        <f t="shared" si="22"/>
        <v>46143</v>
      </c>
      <c r="C745" s="53" t="str">
        <f>IF(ISERROR(VLOOKUP(B745,Оп26_BYN→USD!$C$3:$C$28,1,0)),"Нет","Да")</f>
        <v>Нет</v>
      </c>
      <c r="D745" s="54">
        <f t="shared" si="23"/>
        <v>365</v>
      </c>
      <c r="E745" s="55">
        <f>('Все выпуски'!$F$4*'Все выпуски'!$F$8)*((VLOOKUP(IF(C745="Нет",VLOOKUP(A745,Оп26_BYN→USD!$A$2:$C$28,3,0),VLOOKUP((A745-1),Оп26_BYN→USD!$A$2:$C$28,3,0)),$B$2:$G$2382,5,0)-VLOOKUP(B745,$B$2:$G$2382,5,0))/365+(VLOOKUP(IF(C745="Нет",VLOOKUP(A745,Оп26_BYN→USD!$A$2:$C$28,3,0),VLOOKUP((A745-1),Оп26_BYN→USD!$A$2:$C$28,3,0)),$B$2:$G$2382,6,0)-VLOOKUP(B745,$B$2:$G$2382,6,0))/366)</f>
        <v>0.64299096013163781</v>
      </c>
      <c r="F745" s="54">
        <f>COUNTIF(D746:$D$2382,365)</f>
        <v>1271</v>
      </c>
      <c r="G745" s="54">
        <f>COUNTIF(D746:$D$2382,366)</f>
        <v>366</v>
      </c>
      <c r="H745" s="50"/>
    </row>
    <row r="746" spans="1:8" x14ac:dyDescent="0.25">
      <c r="A746" s="54">
        <f>COUNTIF($C$3:C746,"Да")</f>
        <v>8</v>
      </c>
      <c r="B746" s="53">
        <f t="shared" si="22"/>
        <v>46144</v>
      </c>
      <c r="C746" s="53" t="str">
        <f>IF(ISERROR(VLOOKUP(B746,Оп26_BYN→USD!$C$3:$C$28,1,0)),"Нет","Да")</f>
        <v>Нет</v>
      </c>
      <c r="D746" s="54">
        <f t="shared" si="23"/>
        <v>365</v>
      </c>
      <c r="E746" s="55">
        <f>('Все выпуски'!$F$4*'Все выпуски'!$F$8)*((VLOOKUP(IF(C746="Нет",VLOOKUP(A746,Оп26_BYN→USD!$A$2:$C$28,3,0),VLOOKUP((A746-1),Оп26_BYN→USD!$A$2:$C$28,3,0)),$B$2:$G$2382,5,0)-VLOOKUP(B746,$B$2:$G$2382,5,0))/365+(VLOOKUP(IF(C746="Нет",VLOOKUP(A746,Оп26_BYN→USD!$A$2:$C$28,3,0),VLOOKUP((A746-1),Оп26_BYN→USD!$A$2:$C$28,3,0)),$B$2:$G$2382,6,0)-VLOOKUP(B746,$B$2:$G$2382,6,0))/366)</f>
        <v>0.67221782195580315</v>
      </c>
      <c r="F746" s="54">
        <f>COUNTIF(D747:$D$2382,365)</f>
        <v>1270</v>
      </c>
      <c r="G746" s="54">
        <f>COUNTIF(D747:$D$2382,366)</f>
        <v>366</v>
      </c>
      <c r="H746" s="50"/>
    </row>
    <row r="747" spans="1:8" x14ac:dyDescent="0.25">
      <c r="A747" s="54">
        <f>COUNTIF($C$3:C747,"Да")</f>
        <v>8</v>
      </c>
      <c r="B747" s="53">
        <f t="shared" si="22"/>
        <v>46145</v>
      </c>
      <c r="C747" s="53" t="str">
        <f>IF(ISERROR(VLOOKUP(B747,Оп26_BYN→USD!$C$3:$C$28,1,0)),"Нет","Да")</f>
        <v>Нет</v>
      </c>
      <c r="D747" s="54">
        <f t="shared" si="23"/>
        <v>365</v>
      </c>
      <c r="E747" s="55">
        <f>('Все выпуски'!$F$4*'Все выпуски'!$F$8)*((VLOOKUP(IF(C747="Нет",VLOOKUP(A747,Оп26_BYN→USD!$A$2:$C$28,3,0),VLOOKUP((A747-1),Оп26_BYN→USD!$A$2:$C$28,3,0)),$B$2:$G$2382,5,0)-VLOOKUP(B747,$B$2:$G$2382,5,0))/365+(VLOOKUP(IF(C747="Нет",VLOOKUP(A747,Оп26_BYN→USD!$A$2:$C$28,3,0),VLOOKUP((A747-1),Оп26_BYN→USD!$A$2:$C$28,3,0)),$B$2:$G$2382,6,0)-VLOOKUP(B747,$B$2:$G$2382,6,0))/366)</f>
        <v>0.70144468377996849</v>
      </c>
      <c r="F747" s="54">
        <f>COUNTIF(D748:$D$2382,365)</f>
        <v>1269</v>
      </c>
      <c r="G747" s="54">
        <f>COUNTIF(D748:$D$2382,366)</f>
        <v>366</v>
      </c>
      <c r="H747" s="50"/>
    </row>
    <row r="748" spans="1:8" x14ac:dyDescent="0.25">
      <c r="A748" s="54">
        <f>COUNTIF($C$3:C748,"Да")</f>
        <v>8</v>
      </c>
      <c r="B748" s="53">
        <f t="shared" si="22"/>
        <v>46146</v>
      </c>
      <c r="C748" s="53" t="str">
        <f>IF(ISERROR(VLOOKUP(B748,Оп26_BYN→USD!$C$3:$C$28,1,0)),"Нет","Да")</f>
        <v>Нет</v>
      </c>
      <c r="D748" s="54">
        <f t="shared" si="23"/>
        <v>365</v>
      </c>
      <c r="E748" s="55">
        <f>('Все выпуски'!$F$4*'Все выпуски'!$F$8)*((VLOOKUP(IF(C748="Нет",VLOOKUP(A748,Оп26_BYN→USD!$A$2:$C$28,3,0),VLOOKUP((A748-1),Оп26_BYN→USD!$A$2:$C$28,3,0)),$B$2:$G$2382,5,0)-VLOOKUP(B748,$B$2:$G$2382,5,0))/365+(VLOOKUP(IF(C748="Нет",VLOOKUP(A748,Оп26_BYN→USD!$A$2:$C$28,3,0),VLOOKUP((A748-1),Оп26_BYN→USD!$A$2:$C$28,3,0)),$B$2:$G$2382,6,0)-VLOOKUP(B748,$B$2:$G$2382,6,0))/366)</f>
        <v>0.73067154560413383</v>
      </c>
      <c r="F748" s="54">
        <f>COUNTIF(D749:$D$2382,365)</f>
        <v>1268</v>
      </c>
      <c r="G748" s="54">
        <f>COUNTIF(D749:$D$2382,366)</f>
        <v>366</v>
      </c>
      <c r="H748" s="50"/>
    </row>
    <row r="749" spans="1:8" x14ac:dyDescent="0.25">
      <c r="A749" s="54">
        <f>COUNTIF($C$3:C749,"Да")</f>
        <v>8</v>
      </c>
      <c r="B749" s="53">
        <f t="shared" si="22"/>
        <v>46147</v>
      </c>
      <c r="C749" s="53" t="str">
        <f>IF(ISERROR(VLOOKUP(B749,Оп26_BYN→USD!$C$3:$C$28,1,0)),"Нет","Да")</f>
        <v>Нет</v>
      </c>
      <c r="D749" s="54">
        <f t="shared" si="23"/>
        <v>365</v>
      </c>
      <c r="E749" s="55">
        <f>('Все выпуски'!$F$4*'Все выпуски'!$F$8)*((VLOOKUP(IF(C749="Нет",VLOOKUP(A749,Оп26_BYN→USD!$A$2:$C$28,3,0),VLOOKUP((A749-1),Оп26_BYN→USD!$A$2:$C$28,3,0)),$B$2:$G$2382,5,0)-VLOOKUP(B749,$B$2:$G$2382,5,0))/365+(VLOOKUP(IF(C749="Нет",VLOOKUP(A749,Оп26_BYN→USD!$A$2:$C$28,3,0),VLOOKUP((A749-1),Оп26_BYN→USD!$A$2:$C$28,3,0)),$B$2:$G$2382,6,0)-VLOOKUP(B749,$B$2:$G$2382,6,0))/366)</f>
        <v>0.75989840742829917</v>
      </c>
      <c r="F749" s="54">
        <f>COUNTIF(D750:$D$2382,365)</f>
        <v>1267</v>
      </c>
      <c r="G749" s="54">
        <f>COUNTIF(D750:$D$2382,366)</f>
        <v>366</v>
      </c>
      <c r="H749" s="50"/>
    </row>
    <row r="750" spans="1:8" x14ac:dyDescent="0.25">
      <c r="A750" s="54">
        <f>COUNTIF($C$3:C750,"Да")</f>
        <v>8</v>
      </c>
      <c r="B750" s="53">
        <f t="shared" si="22"/>
        <v>46148</v>
      </c>
      <c r="C750" s="53" t="str">
        <f>IF(ISERROR(VLOOKUP(B750,Оп26_BYN→USD!$C$3:$C$28,1,0)),"Нет","Да")</f>
        <v>Нет</v>
      </c>
      <c r="D750" s="54">
        <f t="shared" si="23"/>
        <v>365</v>
      </c>
      <c r="E750" s="55">
        <f>('Все выпуски'!$F$4*'Все выпуски'!$F$8)*((VLOOKUP(IF(C750="Нет",VLOOKUP(A750,Оп26_BYN→USD!$A$2:$C$28,3,0),VLOOKUP((A750-1),Оп26_BYN→USD!$A$2:$C$28,3,0)),$B$2:$G$2382,5,0)-VLOOKUP(B750,$B$2:$G$2382,5,0))/365+(VLOOKUP(IF(C750="Нет",VLOOKUP(A750,Оп26_BYN→USD!$A$2:$C$28,3,0),VLOOKUP((A750-1),Оп26_BYN→USD!$A$2:$C$28,3,0)),$B$2:$G$2382,6,0)-VLOOKUP(B750,$B$2:$G$2382,6,0))/366)</f>
        <v>0.78912526925246462</v>
      </c>
      <c r="F750" s="54">
        <f>COUNTIF(D751:$D$2382,365)</f>
        <v>1266</v>
      </c>
      <c r="G750" s="54">
        <f>COUNTIF(D751:$D$2382,366)</f>
        <v>366</v>
      </c>
      <c r="H750" s="50"/>
    </row>
    <row r="751" spans="1:8" x14ac:dyDescent="0.25">
      <c r="A751" s="54">
        <f>COUNTIF($C$3:C751,"Да")</f>
        <v>8</v>
      </c>
      <c r="B751" s="53">
        <f t="shared" si="22"/>
        <v>46149</v>
      </c>
      <c r="C751" s="53" t="str">
        <f>IF(ISERROR(VLOOKUP(B751,Оп26_BYN→USD!$C$3:$C$28,1,0)),"Нет","Да")</f>
        <v>Нет</v>
      </c>
      <c r="D751" s="54">
        <f t="shared" si="23"/>
        <v>365</v>
      </c>
      <c r="E751" s="55">
        <f>('Все выпуски'!$F$4*'Все выпуски'!$F$8)*((VLOOKUP(IF(C751="Нет",VLOOKUP(A751,Оп26_BYN→USD!$A$2:$C$28,3,0),VLOOKUP((A751-1),Оп26_BYN→USD!$A$2:$C$28,3,0)),$B$2:$G$2382,5,0)-VLOOKUP(B751,$B$2:$G$2382,5,0))/365+(VLOOKUP(IF(C751="Нет",VLOOKUP(A751,Оп26_BYN→USD!$A$2:$C$28,3,0),VLOOKUP((A751-1),Оп26_BYN→USD!$A$2:$C$28,3,0)),$B$2:$G$2382,6,0)-VLOOKUP(B751,$B$2:$G$2382,6,0))/366)</f>
        <v>0.81835213107662996</v>
      </c>
      <c r="F751" s="54">
        <f>COUNTIF(D752:$D$2382,365)</f>
        <v>1265</v>
      </c>
      <c r="G751" s="54">
        <f>COUNTIF(D752:$D$2382,366)</f>
        <v>366</v>
      </c>
      <c r="H751" s="50"/>
    </row>
    <row r="752" spans="1:8" x14ac:dyDescent="0.25">
      <c r="A752" s="54">
        <f>COUNTIF($C$3:C752,"Да")</f>
        <v>8</v>
      </c>
      <c r="B752" s="53">
        <f t="shared" si="22"/>
        <v>46150</v>
      </c>
      <c r="C752" s="53" t="str">
        <f>IF(ISERROR(VLOOKUP(B752,Оп26_BYN→USD!$C$3:$C$28,1,0)),"Нет","Да")</f>
        <v>Нет</v>
      </c>
      <c r="D752" s="54">
        <f t="shared" si="23"/>
        <v>365</v>
      </c>
      <c r="E752" s="55">
        <f>('Все выпуски'!$F$4*'Все выпуски'!$F$8)*((VLOOKUP(IF(C752="Нет",VLOOKUP(A752,Оп26_BYN→USD!$A$2:$C$28,3,0),VLOOKUP((A752-1),Оп26_BYN→USD!$A$2:$C$28,3,0)),$B$2:$G$2382,5,0)-VLOOKUP(B752,$B$2:$G$2382,5,0))/365+(VLOOKUP(IF(C752="Нет",VLOOKUP(A752,Оп26_BYN→USD!$A$2:$C$28,3,0),VLOOKUP((A752-1),Оп26_BYN→USD!$A$2:$C$28,3,0)),$B$2:$G$2382,6,0)-VLOOKUP(B752,$B$2:$G$2382,6,0))/366)</f>
        <v>0.8475789929007953</v>
      </c>
      <c r="F752" s="54">
        <f>COUNTIF(D753:$D$2382,365)</f>
        <v>1264</v>
      </c>
      <c r="G752" s="54">
        <f>COUNTIF(D753:$D$2382,366)</f>
        <v>366</v>
      </c>
      <c r="H752" s="50"/>
    </row>
    <row r="753" spans="1:8" x14ac:dyDescent="0.25">
      <c r="A753" s="54">
        <f>COUNTIF($C$3:C753,"Да")</f>
        <v>8</v>
      </c>
      <c r="B753" s="53">
        <f t="shared" si="22"/>
        <v>46151</v>
      </c>
      <c r="C753" s="53" t="str">
        <f>IF(ISERROR(VLOOKUP(B753,Оп26_BYN→USD!$C$3:$C$28,1,0)),"Нет","Да")</f>
        <v>Нет</v>
      </c>
      <c r="D753" s="54">
        <f t="shared" si="23"/>
        <v>365</v>
      </c>
      <c r="E753" s="55">
        <f>('Все выпуски'!$F$4*'Все выпуски'!$F$8)*((VLOOKUP(IF(C753="Нет",VLOOKUP(A753,Оп26_BYN→USD!$A$2:$C$28,3,0),VLOOKUP((A753-1),Оп26_BYN→USD!$A$2:$C$28,3,0)),$B$2:$G$2382,5,0)-VLOOKUP(B753,$B$2:$G$2382,5,0))/365+(VLOOKUP(IF(C753="Нет",VLOOKUP(A753,Оп26_BYN→USD!$A$2:$C$28,3,0),VLOOKUP((A753-1),Оп26_BYN→USD!$A$2:$C$28,3,0)),$B$2:$G$2382,6,0)-VLOOKUP(B753,$B$2:$G$2382,6,0))/366)</f>
        <v>0.87680585472496064</v>
      </c>
      <c r="F753" s="54">
        <f>COUNTIF(D754:$D$2382,365)</f>
        <v>1263</v>
      </c>
      <c r="G753" s="54">
        <f>COUNTIF(D754:$D$2382,366)</f>
        <v>366</v>
      </c>
      <c r="H753" s="50"/>
    </row>
    <row r="754" spans="1:8" x14ac:dyDescent="0.25">
      <c r="A754" s="54">
        <f>COUNTIF($C$3:C754,"Да")</f>
        <v>8</v>
      </c>
      <c r="B754" s="53">
        <f t="shared" si="22"/>
        <v>46152</v>
      </c>
      <c r="C754" s="53" t="str">
        <f>IF(ISERROR(VLOOKUP(B754,Оп26_BYN→USD!$C$3:$C$28,1,0)),"Нет","Да")</f>
        <v>Нет</v>
      </c>
      <c r="D754" s="54">
        <f t="shared" si="23"/>
        <v>365</v>
      </c>
      <c r="E754" s="55">
        <f>('Все выпуски'!$F$4*'Все выпуски'!$F$8)*((VLOOKUP(IF(C754="Нет",VLOOKUP(A754,Оп26_BYN→USD!$A$2:$C$28,3,0),VLOOKUP((A754-1),Оп26_BYN→USD!$A$2:$C$28,3,0)),$B$2:$G$2382,5,0)-VLOOKUP(B754,$B$2:$G$2382,5,0))/365+(VLOOKUP(IF(C754="Нет",VLOOKUP(A754,Оп26_BYN→USD!$A$2:$C$28,3,0),VLOOKUP((A754-1),Оп26_BYN→USD!$A$2:$C$28,3,0)),$B$2:$G$2382,6,0)-VLOOKUP(B754,$B$2:$G$2382,6,0))/366)</f>
        <v>0.90603271654912598</v>
      </c>
      <c r="F754" s="54">
        <f>COUNTIF(D755:$D$2382,365)</f>
        <v>1262</v>
      </c>
      <c r="G754" s="54">
        <f>COUNTIF(D755:$D$2382,366)</f>
        <v>366</v>
      </c>
      <c r="H754" s="50"/>
    </row>
    <row r="755" spans="1:8" x14ac:dyDescent="0.25">
      <c r="A755" s="54">
        <f>COUNTIF($C$3:C755,"Да")</f>
        <v>8</v>
      </c>
      <c r="B755" s="53">
        <f t="shared" si="22"/>
        <v>46153</v>
      </c>
      <c r="C755" s="53" t="str">
        <f>IF(ISERROR(VLOOKUP(B755,Оп26_BYN→USD!$C$3:$C$28,1,0)),"Нет","Да")</f>
        <v>Нет</v>
      </c>
      <c r="D755" s="54">
        <f t="shared" si="23"/>
        <v>365</v>
      </c>
      <c r="E755" s="55">
        <f>('Все выпуски'!$F$4*'Все выпуски'!$F$8)*((VLOOKUP(IF(C755="Нет",VLOOKUP(A755,Оп26_BYN→USD!$A$2:$C$28,3,0),VLOOKUP((A755-1),Оп26_BYN→USD!$A$2:$C$28,3,0)),$B$2:$G$2382,5,0)-VLOOKUP(B755,$B$2:$G$2382,5,0))/365+(VLOOKUP(IF(C755="Нет",VLOOKUP(A755,Оп26_BYN→USD!$A$2:$C$28,3,0),VLOOKUP((A755-1),Оп26_BYN→USD!$A$2:$C$28,3,0)),$B$2:$G$2382,6,0)-VLOOKUP(B755,$B$2:$G$2382,6,0))/366)</f>
        <v>0.93525957837329132</v>
      </c>
      <c r="F755" s="54">
        <f>COUNTIF(D756:$D$2382,365)</f>
        <v>1261</v>
      </c>
      <c r="G755" s="54">
        <f>COUNTIF(D756:$D$2382,366)</f>
        <v>366</v>
      </c>
      <c r="H755" s="50"/>
    </row>
    <row r="756" spans="1:8" x14ac:dyDescent="0.25">
      <c r="A756" s="54">
        <f>COUNTIF($C$3:C756,"Да")</f>
        <v>8</v>
      </c>
      <c r="B756" s="53">
        <f t="shared" si="22"/>
        <v>46154</v>
      </c>
      <c r="C756" s="53" t="str">
        <f>IF(ISERROR(VLOOKUP(B756,Оп26_BYN→USD!$C$3:$C$28,1,0)),"Нет","Да")</f>
        <v>Нет</v>
      </c>
      <c r="D756" s="54">
        <f t="shared" si="23"/>
        <v>365</v>
      </c>
      <c r="E756" s="55">
        <f>('Все выпуски'!$F$4*'Все выпуски'!$F$8)*((VLOOKUP(IF(C756="Нет",VLOOKUP(A756,Оп26_BYN→USD!$A$2:$C$28,3,0),VLOOKUP((A756-1),Оп26_BYN→USD!$A$2:$C$28,3,0)),$B$2:$G$2382,5,0)-VLOOKUP(B756,$B$2:$G$2382,5,0))/365+(VLOOKUP(IF(C756="Нет",VLOOKUP(A756,Оп26_BYN→USD!$A$2:$C$28,3,0),VLOOKUP((A756-1),Оп26_BYN→USD!$A$2:$C$28,3,0)),$B$2:$G$2382,6,0)-VLOOKUP(B756,$B$2:$G$2382,6,0))/366)</f>
        <v>0.96448644019745677</v>
      </c>
      <c r="F756" s="54">
        <f>COUNTIF(D757:$D$2382,365)</f>
        <v>1260</v>
      </c>
      <c r="G756" s="54">
        <f>COUNTIF(D757:$D$2382,366)</f>
        <v>366</v>
      </c>
      <c r="H756" s="50"/>
    </row>
    <row r="757" spans="1:8" x14ac:dyDescent="0.25">
      <c r="A757" s="54">
        <f>COUNTIF($C$3:C757,"Да")</f>
        <v>8</v>
      </c>
      <c r="B757" s="53">
        <f t="shared" si="22"/>
        <v>46155</v>
      </c>
      <c r="C757" s="53" t="str">
        <f>IF(ISERROR(VLOOKUP(B757,Оп26_BYN→USD!$C$3:$C$28,1,0)),"Нет","Да")</f>
        <v>Нет</v>
      </c>
      <c r="D757" s="54">
        <f t="shared" si="23"/>
        <v>365</v>
      </c>
      <c r="E757" s="55">
        <f>('Все выпуски'!$F$4*'Все выпуски'!$F$8)*((VLOOKUP(IF(C757="Нет",VLOOKUP(A757,Оп26_BYN→USD!$A$2:$C$28,3,0),VLOOKUP((A757-1),Оп26_BYN→USD!$A$2:$C$28,3,0)),$B$2:$G$2382,5,0)-VLOOKUP(B757,$B$2:$G$2382,5,0))/365+(VLOOKUP(IF(C757="Нет",VLOOKUP(A757,Оп26_BYN→USD!$A$2:$C$28,3,0),VLOOKUP((A757-1),Оп26_BYN→USD!$A$2:$C$28,3,0)),$B$2:$G$2382,6,0)-VLOOKUP(B757,$B$2:$G$2382,6,0))/366)</f>
        <v>0.99371330202162211</v>
      </c>
      <c r="F757" s="54">
        <f>COUNTIF(D758:$D$2382,365)</f>
        <v>1259</v>
      </c>
      <c r="G757" s="54">
        <f>COUNTIF(D758:$D$2382,366)</f>
        <v>366</v>
      </c>
      <c r="H757" s="50"/>
    </row>
    <row r="758" spans="1:8" x14ac:dyDescent="0.25">
      <c r="A758" s="54">
        <f>COUNTIF($C$3:C758,"Да")</f>
        <v>8</v>
      </c>
      <c r="B758" s="53">
        <f t="shared" si="22"/>
        <v>46156</v>
      </c>
      <c r="C758" s="53" t="str">
        <f>IF(ISERROR(VLOOKUP(B758,Оп26_BYN→USD!$C$3:$C$28,1,0)),"Нет","Да")</f>
        <v>Нет</v>
      </c>
      <c r="D758" s="54">
        <f t="shared" si="23"/>
        <v>365</v>
      </c>
      <c r="E758" s="55">
        <f>('Все выпуски'!$F$4*'Все выпуски'!$F$8)*((VLOOKUP(IF(C758="Нет",VLOOKUP(A758,Оп26_BYN→USD!$A$2:$C$28,3,0),VLOOKUP((A758-1),Оп26_BYN→USD!$A$2:$C$28,3,0)),$B$2:$G$2382,5,0)-VLOOKUP(B758,$B$2:$G$2382,5,0))/365+(VLOOKUP(IF(C758="Нет",VLOOKUP(A758,Оп26_BYN→USD!$A$2:$C$28,3,0),VLOOKUP((A758-1),Оп26_BYN→USD!$A$2:$C$28,3,0)),$B$2:$G$2382,6,0)-VLOOKUP(B758,$B$2:$G$2382,6,0))/366)</f>
        <v>1.0229401638457873</v>
      </c>
      <c r="F758" s="54">
        <f>COUNTIF(D759:$D$2382,365)</f>
        <v>1258</v>
      </c>
      <c r="G758" s="54">
        <f>COUNTIF(D759:$D$2382,366)</f>
        <v>366</v>
      </c>
      <c r="H758" s="50"/>
    </row>
    <row r="759" spans="1:8" x14ac:dyDescent="0.25">
      <c r="A759" s="54">
        <f>COUNTIF($C$3:C759,"Да")</f>
        <v>8</v>
      </c>
      <c r="B759" s="53">
        <f t="shared" si="22"/>
        <v>46157</v>
      </c>
      <c r="C759" s="53" t="str">
        <f>IF(ISERROR(VLOOKUP(B759,Оп26_BYN→USD!$C$3:$C$28,1,0)),"Нет","Да")</f>
        <v>Нет</v>
      </c>
      <c r="D759" s="54">
        <f t="shared" si="23"/>
        <v>365</v>
      </c>
      <c r="E759" s="55">
        <f>('Все выпуски'!$F$4*'Все выпуски'!$F$8)*((VLOOKUP(IF(C759="Нет",VLOOKUP(A759,Оп26_BYN→USD!$A$2:$C$28,3,0),VLOOKUP((A759-1),Оп26_BYN→USD!$A$2:$C$28,3,0)),$B$2:$G$2382,5,0)-VLOOKUP(B759,$B$2:$G$2382,5,0))/365+(VLOOKUP(IF(C759="Нет",VLOOKUP(A759,Оп26_BYN→USD!$A$2:$C$28,3,0),VLOOKUP((A759-1),Оп26_BYN→USD!$A$2:$C$28,3,0)),$B$2:$G$2382,6,0)-VLOOKUP(B759,$B$2:$G$2382,6,0))/366)</f>
        <v>1.0521670256699527</v>
      </c>
      <c r="F759" s="54">
        <f>COUNTIF(D760:$D$2382,365)</f>
        <v>1257</v>
      </c>
      <c r="G759" s="54">
        <f>COUNTIF(D760:$D$2382,366)</f>
        <v>366</v>
      </c>
      <c r="H759" s="50"/>
    </row>
    <row r="760" spans="1:8" x14ac:dyDescent="0.25">
      <c r="A760" s="54">
        <f>COUNTIF($C$3:C760,"Да")</f>
        <v>8</v>
      </c>
      <c r="B760" s="53">
        <f t="shared" si="22"/>
        <v>46158</v>
      </c>
      <c r="C760" s="53" t="str">
        <f>IF(ISERROR(VLOOKUP(B760,Оп26_BYN→USD!$C$3:$C$28,1,0)),"Нет","Да")</f>
        <v>Нет</v>
      </c>
      <c r="D760" s="54">
        <f t="shared" si="23"/>
        <v>365</v>
      </c>
      <c r="E760" s="55">
        <f>('Все выпуски'!$F$4*'Все выпуски'!$F$8)*((VLOOKUP(IF(C760="Нет",VLOOKUP(A760,Оп26_BYN→USD!$A$2:$C$28,3,0),VLOOKUP((A760-1),Оп26_BYN→USD!$A$2:$C$28,3,0)),$B$2:$G$2382,5,0)-VLOOKUP(B760,$B$2:$G$2382,5,0))/365+(VLOOKUP(IF(C760="Нет",VLOOKUP(A760,Оп26_BYN→USD!$A$2:$C$28,3,0),VLOOKUP((A760-1),Оп26_BYN→USD!$A$2:$C$28,3,0)),$B$2:$G$2382,6,0)-VLOOKUP(B760,$B$2:$G$2382,6,0))/366)</f>
        <v>1.081393887494118</v>
      </c>
      <c r="F760" s="54">
        <f>COUNTIF(D761:$D$2382,365)</f>
        <v>1256</v>
      </c>
      <c r="G760" s="54">
        <f>COUNTIF(D761:$D$2382,366)</f>
        <v>366</v>
      </c>
      <c r="H760" s="50"/>
    </row>
    <row r="761" spans="1:8" x14ac:dyDescent="0.25">
      <c r="A761" s="54">
        <f>COUNTIF($C$3:C761,"Да")</f>
        <v>8</v>
      </c>
      <c r="B761" s="53">
        <f t="shared" si="22"/>
        <v>46159</v>
      </c>
      <c r="C761" s="53" t="str">
        <f>IF(ISERROR(VLOOKUP(B761,Оп26_BYN→USD!$C$3:$C$28,1,0)),"Нет","Да")</f>
        <v>Нет</v>
      </c>
      <c r="D761" s="54">
        <f t="shared" si="23"/>
        <v>365</v>
      </c>
      <c r="E761" s="55">
        <f>('Все выпуски'!$F$4*'Все выпуски'!$F$8)*((VLOOKUP(IF(C761="Нет",VLOOKUP(A761,Оп26_BYN→USD!$A$2:$C$28,3,0),VLOOKUP((A761-1),Оп26_BYN→USD!$A$2:$C$28,3,0)),$B$2:$G$2382,5,0)-VLOOKUP(B761,$B$2:$G$2382,5,0))/365+(VLOOKUP(IF(C761="Нет",VLOOKUP(A761,Оп26_BYN→USD!$A$2:$C$28,3,0),VLOOKUP((A761-1),Оп26_BYN→USD!$A$2:$C$28,3,0)),$B$2:$G$2382,6,0)-VLOOKUP(B761,$B$2:$G$2382,6,0))/366)</f>
        <v>1.1106207493182836</v>
      </c>
      <c r="F761" s="54">
        <f>COUNTIF(D762:$D$2382,365)</f>
        <v>1255</v>
      </c>
      <c r="G761" s="54">
        <f>COUNTIF(D762:$D$2382,366)</f>
        <v>366</v>
      </c>
      <c r="H761" s="50"/>
    </row>
    <row r="762" spans="1:8" x14ac:dyDescent="0.25">
      <c r="A762" s="54">
        <f>COUNTIF($C$3:C762,"Да")</f>
        <v>8</v>
      </c>
      <c r="B762" s="53">
        <f t="shared" si="22"/>
        <v>46160</v>
      </c>
      <c r="C762" s="53" t="str">
        <f>IF(ISERROR(VLOOKUP(B762,Оп26_BYN→USD!$C$3:$C$28,1,0)),"Нет","Да")</f>
        <v>Нет</v>
      </c>
      <c r="D762" s="54">
        <f t="shared" si="23"/>
        <v>365</v>
      </c>
      <c r="E762" s="55">
        <f>('Все выпуски'!$F$4*'Все выпуски'!$F$8)*((VLOOKUP(IF(C762="Нет",VLOOKUP(A762,Оп26_BYN→USD!$A$2:$C$28,3,0),VLOOKUP((A762-1),Оп26_BYN→USD!$A$2:$C$28,3,0)),$B$2:$G$2382,5,0)-VLOOKUP(B762,$B$2:$G$2382,5,0))/365+(VLOOKUP(IF(C762="Нет",VLOOKUP(A762,Оп26_BYN→USD!$A$2:$C$28,3,0),VLOOKUP((A762-1),Оп26_BYN→USD!$A$2:$C$28,3,0)),$B$2:$G$2382,6,0)-VLOOKUP(B762,$B$2:$G$2382,6,0))/366)</f>
        <v>1.1398476111424489</v>
      </c>
      <c r="F762" s="54">
        <f>COUNTIF(D763:$D$2382,365)</f>
        <v>1254</v>
      </c>
      <c r="G762" s="54">
        <f>COUNTIF(D763:$D$2382,366)</f>
        <v>366</v>
      </c>
      <c r="H762" s="50"/>
    </row>
    <row r="763" spans="1:8" x14ac:dyDescent="0.25">
      <c r="A763" s="54">
        <f>COUNTIF($C$3:C763,"Да")</f>
        <v>8</v>
      </c>
      <c r="B763" s="53">
        <f t="shared" si="22"/>
        <v>46161</v>
      </c>
      <c r="C763" s="53" t="str">
        <f>IF(ISERROR(VLOOKUP(B763,Оп26_BYN→USD!$C$3:$C$28,1,0)),"Нет","Да")</f>
        <v>Нет</v>
      </c>
      <c r="D763" s="54">
        <f t="shared" si="23"/>
        <v>365</v>
      </c>
      <c r="E763" s="55">
        <f>('Все выпуски'!$F$4*'Все выпуски'!$F$8)*((VLOOKUP(IF(C763="Нет",VLOOKUP(A763,Оп26_BYN→USD!$A$2:$C$28,3,0),VLOOKUP((A763-1),Оп26_BYN→USD!$A$2:$C$28,3,0)),$B$2:$G$2382,5,0)-VLOOKUP(B763,$B$2:$G$2382,5,0))/365+(VLOOKUP(IF(C763="Нет",VLOOKUP(A763,Оп26_BYN→USD!$A$2:$C$28,3,0),VLOOKUP((A763-1),Оп26_BYN→USD!$A$2:$C$28,3,0)),$B$2:$G$2382,6,0)-VLOOKUP(B763,$B$2:$G$2382,6,0))/366)</f>
        <v>1.169074472966614</v>
      </c>
      <c r="F763" s="54">
        <f>COUNTIF(D764:$D$2382,365)</f>
        <v>1253</v>
      </c>
      <c r="G763" s="54">
        <f>COUNTIF(D764:$D$2382,366)</f>
        <v>366</v>
      </c>
      <c r="H763" s="50"/>
    </row>
    <row r="764" spans="1:8" x14ac:dyDescent="0.25">
      <c r="A764" s="54">
        <f>COUNTIF($C$3:C764,"Да")</f>
        <v>8</v>
      </c>
      <c r="B764" s="53">
        <f t="shared" si="22"/>
        <v>46162</v>
      </c>
      <c r="C764" s="53" t="str">
        <f>IF(ISERROR(VLOOKUP(B764,Оп26_BYN→USD!$C$3:$C$28,1,0)),"Нет","Да")</f>
        <v>Нет</v>
      </c>
      <c r="D764" s="54">
        <f t="shared" si="23"/>
        <v>365</v>
      </c>
      <c r="E764" s="55">
        <f>('Все выпуски'!$F$4*'Все выпуски'!$F$8)*((VLOOKUP(IF(C764="Нет",VLOOKUP(A764,Оп26_BYN→USD!$A$2:$C$28,3,0),VLOOKUP((A764-1),Оп26_BYN→USD!$A$2:$C$28,3,0)),$B$2:$G$2382,5,0)-VLOOKUP(B764,$B$2:$G$2382,5,0))/365+(VLOOKUP(IF(C764="Нет",VLOOKUP(A764,Оп26_BYN→USD!$A$2:$C$28,3,0),VLOOKUP((A764-1),Оп26_BYN→USD!$A$2:$C$28,3,0)),$B$2:$G$2382,6,0)-VLOOKUP(B764,$B$2:$G$2382,6,0))/366)</f>
        <v>1.1983013347907796</v>
      </c>
      <c r="F764" s="54">
        <f>COUNTIF(D765:$D$2382,365)</f>
        <v>1252</v>
      </c>
      <c r="G764" s="54">
        <f>COUNTIF(D765:$D$2382,366)</f>
        <v>366</v>
      </c>
      <c r="H764" s="50"/>
    </row>
    <row r="765" spans="1:8" x14ac:dyDescent="0.25">
      <c r="A765" s="54">
        <f>COUNTIF($C$3:C765,"Да")</f>
        <v>8</v>
      </c>
      <c r="B765" s="53">
        <f t="shared" si="22"/>
        <v>46163</v>
      </c>
      <c r="C765" s="53" t="str">
        <f>IF(ISERROR(VLOOKUP(B765,Оп26_BYN→USD!$C$3:$C$28,1,0)),"Нет","Да")</f>
        <v>Нет</v>
      </c>
      <c r="D765" s="54">
        <f t="shared" si="23"/>
        <v>365</v>
      </c>
      <c r="E765" s="55">
        <f>('Все выпуски'!$F$4*'Все выпуски'!$F$8)*((VLOOKUP(IF(C765="Нет",VLOOKUP(A765,Оп26_BYN→USD!$A$2:$C$28,3,0),VLOOKUP((A765-1),Оп26_BYN→USD!$A$2:$C$28,3,0)),$B$2:$G$2382,5,0)-VLOOKUP(B765,$B$2:$G$2382,5,0))/365+(VLOOKUP(IF(C765="Нет",VLOOKUP(A765,Оп26_BYN→USD!$A$2:$C$28,3,0),VLOOKUP((A765-1),Оп26_BYN→USD!$A$2:$C$28,3,0)),$B$2:$G$2382,6,0)-VLOOKUP(B765,$B$2:$G$2382,6,0))/366)</f>
        <v>1.2275281966149449</v>
      </c>
      <c r="F765" s="54">
        <f>COUNTIF(D766:$D$2382,365)</f>
        <v>1251</v>
      </c>
      <c r="G765" s="54">
        <f>COUNTIF(D766:$D$2382,366)</f>
        <v>366</v>
      </c>
      <c r="H765" s="50"/>
    </row>
    <row r="766" spans="1:8" x14ac:dyDescent="0.25">
      <c r="A766" s="54">
        <f>COUNTIF($C$3:C766,"Да")</f>
        <v>8</v>
      </c>
      <c r="B766" s="53">
        <f t="shared" si="22"/>
        <v>46164</v>
      </c>
      <c r="C766" s="53" t="str">
        <f>IF(ISERROR(VLOOKUP(B766,Оп26_BYN→USD!$C$3:$C$28,1,0)),"Нет","Да")</f>
        <v>Нет</v>
      </c>
      <c r="D766" s="54">
        <f t="shared" si="23"/>
        <v>365</v>
      </c>
      <c r="E766" s="55">
        <f>('Все выпуски'!$F$4*'Все выпуски'!$F$8)*((VLOOKUP(IF(C766="Нет",VLOOKUP(A766,Оп26_BYN→USD!$A$2:$C$28,3,0),VLOOKUP((A766-1),Оп26_BYN→USD!$A$2:$C$28,3,0)),$B$2:$G$2382,5,0)-VLOOKUP(B766,$B$2:$G$2382,5,0))/365+(VLOOKUP(IF(C766="Нет",VLOOKUP(A766,Оп26_BYN→USD!$A$2:$C$28,3,0),VLOOKUP((A766-1),Оп26_BYN→USD!$A$2:$C$28,3,0)),$B$2:$G$2382,6,0)-VLOOKUP(B766,$B$2:$G$2382,6,0))/366)</f>
        <v>1.2567550584391103</v>
      </c>
      <c r="F766" s="54">
        <f>COUNTIF(D767:$D$2382,365)</f>
        <v>1250</v>
      </c>
      <c r="G766" s="54">
        <f>COUNTIF(D767:$D$2382,366)</f>
        <v>366</v>
      </c>
      <c r="H766" s="50"/>
    </row>
    <row r="767" spans="1:8" x14ac:dyDescent="0.25">
      <c r="A767" s="54">
        <f>COUNTIF($C$3:C767,"Да")</f>
        <v>8</v>
      </c>
      <c r="B767" s="53">
        <f t="shared" si="22"/>
        <v>46165</v>
      </c>
      <c r="C767" s="53" t="str">
        <f>IF(ISERROR(VLOOKUP(B767,Оп26_BYN→USD!$C$3:$C$28,1,0)),"Нет","Да")</f>
        <v>Нет</v>
      </c>
      <c r="D767" s="54">
        <f t="shared" si="23"/>
        <v>365</v>
      </c>
      <c r="E767" s="55">
        <f>('Все выпуски'!$F$4*'Все выпуски'!$F$8)*((VLOOKUP(IF(C767="Нет",VLOOKUP(A767,Оп26_BYN→USD!$A$2:$C$28,3,0),VLOOKUP((A767-1),Оп26_BYN→USD!$A$2:$C$28,3,0)),$B$2:$G$2382,5,0)-VLOOKUP(B767,$B$2:$G$2382,5,0))/365+(VLOOKUP(IF(C767="Нет",VLOOKUP(A767,Оп26_BYN→USD!$A$2:$C$28,3,0),VLOOKUP((A767-1),Оп26_BYN→USD!$A$2:$C$28,3,0)),$B$2:$G$2382,6,0)-VLOOKUP(B767,$B$2:$G$2382,6,0))/366)</f>
        <v>1.2859819202632756</v>
      </c>
      <c r="F767" s="54">
        <f>COUNTIF(D768:$D$2382,365)</f>
        <v>1249</v>
      </c>
      <c r="G767" s="54">
        <f>COUNTIF(D768:$D$2382,366)</f>
        <v>366</v>
      </c>
      <c r="H767" s="50"/>
    </row>
    <row r="768" spans="1:8" x14ac:dyDescent="0.25">
      <c r="A768" s="54">
        <f>COUNTIF($C$3:C768,"Да")</f>
        <v>8</v>
      </c>
      <c r="B768" s="53">
        <f t="shared" si="22"/>
        <v>46166</v>
      </c>
      <c r="C768" s="53" t="str">
        <f>IF(ISERROR(VLOOKUP(B768,Оп26_BYN→USD!$C$3:$C$28,1,0)),"Нет","Да")</f>
        <v>Нет</v>
      </c>
      <c r="D768" s="54">
        <f t="shared" si="23"/>
        <v>365</v>
      </c>
      <c r="E768" s="55">
        <f>('Все выпуски'!$F$4*'Все выпуски'!$F$8)*((VLOOKUP(IF(C768="Нет",VLOOKUP(A768,Оп26_BYN→USD!$A$2:$C$28,3,0),VLOOKUP((A768-1),Оп26_BYN→USD!$A$2:$C$28,3,0)),$B$2:$G$2382,5,0)-VLOOKUP(B768,$B$2:$G$2382,5,0))/365+(VLOOKUP(IF(C768="Нет",VLOOKUP(A768,Оп26_BYN→USD!$A$2:$C$28,3,0),VLOOKUP((A768-1),Оп26_BYN→USD!$A$2:$C$28,3,0)),$B$2:$G$2382,6,0)-VLOOKUP(B768,$B$2:$G$2382,6,0))/366)</f>
        <v>1.315208782087441</v>
      </c>
      <c r="F768" s="54">
        <f>COUNTIF(D769:$D$2382,365)</f>
        <v>1248</v>
      </c>
      <c r="G768" s="54">
        <f>COUNTIF(D769:$D$2382,366)</f>
        <v>366</v>
      </c>
      <c r="H768" s="50"/>
    </row>
    <row r="769" spans="1:8" x14ac:dyDescent="0.25">
      <c r="A769" s="54">
        <f>COUNTIF($C$3:C769,"Да")</f>
        <v>8</v>
      </c>
      <c r="B769" s="53">
        <f t="shared" si="22"/>
        <v>46167</v>
      </c>
      <c r="C769" s="53" t="str">
        <f>IF(ISERROR(VLOOKUP(B769,Оп26_BYN→USD!$C$3:$C$28,1,0)),"Нет","Да")</f>
        <v>Нет</v>
      </c>
      <c r="D769" s="54">
        <f t="shared" si="23"/>
        <v>365</v>
      </c>
      <c r="E769" s="55">
        <f>('Все выпуски'!$F$4*'Все выпуски'!$F$8)*((VLOOKUP(IF(C769="Нет",VLOOKUP(A769,Оп26_BYN→USD!$A$2:$C$28,3,0),VLOOKUP((A769-1),Оп26_BYN→USD!$A$2:$C$28,3,0)),$B$2:$G$2382,5,0)-VLOOKUP(B769,$B$2:$G$2382,5,0))/365+(VLOOKUP(IF(C769="Нет",VLOOKUP(A769,Оп26_BYN→USD!$A$2:$C$28,3,0),VLOOKUP((A769-1),Оп26_BYN→USD!$A$2:$C$28,3,0)),$B$2:$G$2382,6,0)-VLOOKUP(B769,$B$2:$G$2382,6,0))/366)</f>
        <v>1.3444356439116063</v>
      </c>
      <c r="F769" s="54">
        <f>COUNTIF(D770:$D$2382,365)</f>
        <v>1247</v>
      </c>
      <c r="G769" s="54">
        <f>COUNTIF(D770:$D$2382,366)</f>
        <v>366</v>
      </c>
      <c r="H769" s="50"/>
    </row>
    <row r="770" spans="1:8" x14ac:dyDescent="0.25">
      <c r="A770" s="54">
        <f>COUNTIF($C$3:C770,"Да")</f>
        <v>8</v>
      </c>
      <c r="B770" s="53">
        <f t="shared" si="22"/>
        <v>46168</v>
      </c>
      <c r="C770" s="53" t="str">
        <f>IF(ISERROR(VLOOKUP(B770,Оп26_BYN→USD!$C$3:$C$28,1,0)),"Нет","Да")</f>
        <v>Нет</v>
      </c>
      <c r="D770" s="54">
        <f t="shared" si="23"/>
        <v>365</v>
      </c>
      <c r="E770" s="55">
        <f>('Все выпуски'!$F$4*'Все выпуски'!$F$8)*((VLOOKUP(IF(C770="Нет",VLOOKUP(A770,Оп26_BYN→USD!$A$2:$C$28,3,0),VLOOKUP((A770-1),Оп26_BYN→USD!$A$2:$C$28,3,0)),$B$2:$G$2382,5,0)-VLOOKUP(B770,$B$2:$G$2382,5,0))/365+(VLOOKUP(IF(C770="Нет",VLOOKUP(A770,Оп26_BYN→USD!$A$2:$C$28,3,0),VLOOKUP((A770-1),Оп26_BYN→USD!$A$2:$C$28,3,0)),$B$2:$G$2382,6,0)-VLOOKUP(B770,$B$2:$G$2382,6,0))/366)</f>
        <v>1.3736625057357716</v>
      </c>
      <c r="F770" s="54">
        <f>COUNTIF(D771:$D$2382,365)</f>
        <v>1246</v>
      </c>
      <c r="G770" s="54">
        <f>COUNTIF(D771:$D$2382,366)</f>
        <v>366</v>
      </c>
      <c r="H770" s="50"/>
    </row>
    <row r="771" spans="1:8" x14ac:dyDescent="0.25">
      <c r="A771" s="54">
        <f>COUNTIF($C$3:C771,"Да")</f>
        <v>8</v>
      </c>
      <c r="B771" s="53">
        <f t="shared" si="22"/>
        <v>46169</v>
      </c>
      <c r="C771" s="53" t="str">
        <f>IF(ISERROR(VLOOKUP(B771,Оп26_BYN→USD!$C$3:$C$28,1,0)),"Нет","Да")</f>
        <v>Нет</v>
      </c>
      <c r="D771" s="54">
        <f t="shared" si="23"/>
        <v>365</v>
      </c>
      <c r="E771" s="55">
        <f>('Все выпуски'!$F$4*'Все выпуски'!$F$8)*((VLOOKUP(IF(C771="Нет",VLOOKUP(A771,Оп26_BYN→USD!$A$2:$C$28,3,0),VLOOKUP((A771-1),Оп26_BYN→USD!$A$2:$C$28,3,0)),$B$2:$G$2382,5,0)-VLOOKUP(B771,$B$2:$G$2382,5,0))/365+(VLOOKUP(IF(C771="Нет",VLOOKUP(A771,Оп26_BYN→USD!$A$2:$C$28,3,0),VLOOKUP((A771-1),Оп26_BYN→USD!$A$2:$C$28,3,0)),$B$2:$G$2382,6,0)-VLOOKUP(B771,$B$2:$G$2382,6,0))/366)</f>
        <v>1.402889367559937</v>
      </c>
      <c r="F771" s="54">
        <f>COUNTIF(D772:$D$2382,365)</f>
        <v>1245</v>
      </c>
      <c r="G771" s="54">
        <f>COUNTIF(D772:$D$2382,366)</f>
        <v>366</v>
      </c>
      <c r="H771" s="50"/>
    </row>
    <row r="772" spans="1:8" x14ac:dyDescent="0.25">
      <c r="A772" s="54">
        <f>COUNTIF($C$3:C772,"Да")</f>
        <v>8</v>
      </c>
      <c r="B772" s="53">
        <f t="shared" ref="B772:B835" si="24">B771+1</f>
        <v>46170</v>
      </c>
      <c r="C772" s="53" t="str">
        <f>IF(ISERROR(VLOOKUP(B772,Оп26_BYN→USD!$C$3:$C$28,1,0)),"Нет","Да")</f>
        <v>Нет</v>
      </c>
      <c r="D772" s="54">
        <f t="shared" ref="D772:D835" si="25">IF(MOD(YEAR(B772),4)=0,366,365)</f>
        <v>365</v>
      </c>
      <c r="E772" s="55">
        <f>('Все выпуски'!$F$4*'Все выпуски'!$F$8)*((VLOOKUP(IF(C772="Нет",VLOOKUP(A772,Оп26_BYN→USD!$A$2:$C$28,3,0),VLOOKUP((A772-1),Оп26_BYN→USD!$A$2:$C$28,3,0)),$B$2:$G$2382,5,0)-VLOOKUP(B772,$B$2:$G$2382,5,0))/365+(VLOOKUP(IF(C772="Нет",VLOOKUP(A772,Оп26_BYN→USD!$A$2:$C$28,3,0),VLOOKUP((A772-1),Оп26_BYN→USD!$A$2:$C$28,3,0)),$B$2:$G$2382,6,0)-VLOOKUP(B772,$B$2:$G$2382,6,0))/366)</f>
        <v>1.4321162293841023</v>
      </c>
      <c r="F772" s="54">
        <f>COUNTIF(D773:$D$2382,365)</f>
        <v>1244</v>
      </c>
      <c r="G772" s="54">
        <f>COUNTIF(D773:$D$2382,366)</f>
        <v>366</v>
      </c>
      <c r="H772" s="50"/>
    </row>
    <row r="773" spans="1:8" x14ac:dyDescent="0.25">
      <c r="A773" s="54">
        <f>COUNTIF($C$3:C773,"Да")</f>
        <v>8</v>
      </c>
      <c r="B773" s="53">
        <f t="shared" si="24"/>
        <v>46171</v>
      </c>
      <c r="C773" s="53" t="str">
        <f>IF(ISERROR(VLOOKUP(B773,Оп26_BYN→USD!$C$3:$C$28,1,0)),"Нет","Да")</f>
        <v>Нет</v>
      </c>
      <c r="D773" s="54">
        <f t="shared" si="25"/>
        <v>365</v>
      </c>
      <c r="E773" s="55">
        <f>('Все выпуски'!$F$4*'Все выпуски'!$F$8)*((VLOOKUP(IF(C773="Нет",VLOOKUP(A773,Оп26_BYN→USD!$A$2:$C$28,3,0),VLOOKUP((A773-1),Оп26_BYN→USD!$A$2:$C$28,3,0)),$B$2:$G$2382,5,0)-VLOOKUP(B773,$B$2:$G$2382,5,0))/365+(VLOOKUP(IF(C773="Нет",VLOOKUP(A773,Оп26_BYN→USD!$A$2:$C$28,3,0),VLOOKUP((A773-1),Оп26_BYN→USD!$A$2:$C$28,3,0)),$B$2:$G$2382,6,0)-VLOOKUP(B773,$B$2:$G$2382,6,0))/366)</f>
        <v>1.4613430912082677</v>
      </c>
      <c r="F773" s="54">
        <f>COUNTIF(D774:$D$2382,365)</f>
        <v>1243</v>
      </c>
      <c r="G773" s="54">
        <f>COUNTIF(D774:$D$2382,366)</f>
        <v>366</v>
      </c>
      <c r="H773" s="50"/>
    </row>
    <row r="774" spans="1:8" x14ac:dyDescent="0.25">
      <c r="A774" s="54">
        <f>COUNTIF($C$3:C774,"Да")</f>
        <v>8</v>
      </c>
      <c r="B774" s="53">
        <f t="shared" si="24"/>
        <v>46172</v>
      </c>
      <c r="C774" s="53" t="str">
        <f>IF(ISERROR(VLOOKUP(B774,Оп26_BYN→USD!$C$3:$C$28,1,0)),"Нет","Да")</f>
        <v>Нет</v>
      </c>
      <c r="D774" s="54">
        <f t="shared" si="25"/>
        <v>365</v>
      </c>
      <c r="E774" s="55">
        <f>('Все выпуски'!$F$4*'Все выпуски'!$F$8)*((VLOOKUP(IF(C774="Нет",VLOOKUP(A774,Оп26_BYN→USD!$A$2:$C$28,3,0),VLOOKUP((A774-1),Оп26_BYN→USD!$A$2:$C$28,3,0)),$B$2:$G$2382,5,0)-VLOOKUP(B774,$B$2:$G$2382,5,0))/365+(VLOOKUP(IF(C774="Нет",VLOOKUP(A774,Оп26_BYN→USD!$A$2:$C$28,3,0),VLOOKUP((A774-1),Оп26_BYN→USD!$A$2:$C$28,3,0)),$B$2:$G$2382,6,0)-VLOOKUP(B774,$B$2:$G$2382,6,0))/366)</f>
        <v>1.4905699530324332</v>
      </c>
      <c r="F774" s="54">
        <f>COUNTIF(D775:$D$2382,365)</f>
        <v>1242</v>
      </c>
      <c r="G774" s="54">
        <f>COUNTIF(D775:$D$2382,366)</f>
        <v>366</v>
      </c>
      <c r="H774" s="50"/>
    </row>
    <row r="775" spans="1:8" x14ac:dyDescent="0.25">
      <c r="A775" s="54">
        <f>COUNTIF($C$3:C775,"Да")</f>
        <v>8</v>
      </c>
      <c r="B775" s="53">
        <f t="shared" si="24"/>
        <v>46173</v>
      </c>
      <c r="C775" s="53" t="str">
        <f>IF(ISERROR(VLOOKUP(B775,Оп26_BYN→USD!$C$3:$C$28,1,0)),"Нет","Да")</f>
        <v>Нет</v>
      </c>
      <c r="D775" s="54">
        <f t="shared" si="25"/>
        <v>365</v>
      </c>
      <c r="E775" s="55">
        <f>('Все выпуски'!$F$4*'Все выпуски'!$F$8)*((VLOOKUP(IF(C775="Нет",VLOOKUP(A775,Оп26_BYN→USD!$A$2:$C$28,3,0),VLOOKUP((A775-1),Оп26_BYN→USD!$A$2:$C$28,3,0)),$B$2:$G$2382,5,0)-VLOOKUP(B775,$B$2:$G$2382,5,0))/365+(VLOOKUP(IF(C775="Нет",VLOOKUP(A775,Оп26_BYN→USD!$A$2:$C$28,3,0),VLOOKUP((A775-1),Оп26_BYN→USD!$A$2:$C$28,3,0)),$B$2:$G$2382,6,0)-VLOOKUP(B775,$B$2:$G$2382,6,0))/366)</f>
        <v>1.5197968148565983</v>
      </c>
      <c r="F775" s="54">
        <f>COUNTIF(D776:$D$2382,365)</f>
        <v>1241</v>
      </c>
      <c r="G775" s="54">
        <f>COUNTIF(D776:$D$2382,366)</f>
        <v>366</v>
      </c>
      <c r="H775" s="50"/>
    </row>
    <row r="776" spans="1:8" x14ac:dyDescent="0.25">
      <c r="A776" s="54">
        <f>COUNTIF($C$3:C776,"Да")</f>
        <v>8</v>
      </c>
      <c r="B776" s="53">
        <f t="shared" si="24"/>
        <v>46174</v>
      </c>
      <c r="C776" s="53" t="str">
        <f>IF(ISERROR(VLOOKUP(B776,Оп26_BYN→USD!$C$3:$C$28,1,0)),"Нет","Да")</f>
        <v>Нет</v>
      </c>
      <c r="D776" s="54">
        <f t="shared" si="25"/>
        <v>365</v>
      </c>
      <c r="E776" s="55">
        <f>('Все выпуски'!$F$4*'Все выпуски'!$F$8)*((VLOOKUP(IF(C776="Нет",VLOOKUP(A776,Оп26_BYN→USD!$A$2:$C$28,3,0),VLOOKUP((A776-1),Оп26_BYN→USD!$A$2:$C$28,3,0)),$B$2:$G$2382,5,0)-VLOOKUP(B776,$B$2:$G$2382,5,0))/365+(VLOOKUP(IF(C776="Нет",VLOOKUP(A776,Оп26_BYN→USD!$A$2:$C$28,3,0),VLOOKUP((A776-1),Оп26_BYN→USD!$A$2:$C$28,3,0)),$B$2:$G$2382,6,0)-VLOOKUP(B776,$B$2:$G$2382,6,0))/366)</f>
        <v>1.5490236766807637</v>
      </c>
      <c r="F776" s="54">
        <f>COUNTIF(D777:$D$2382,365)</f>
        <v>1240</v>
      </c>
      <c r="G776" s="54">
        <f>COUNTIF(D777:$D$2382,366)</f>
        <v>366</v>
      </c>
      <c r="H776" s="50"/>
    </row>
    <row r="777" spans="1:8" x14ac:dyDescent="0.25">
      <c r="A777" s="54">
        <f>COUNTIF($C$3:C777,"Да")</f>
        <v>8</v>
      </c>
      <c r="B777" s="53">
        <f t="shared" si="24"/>
        <v>46175</v>
      </c>
      <c r="C777" s="53" t="str">
        <f>IF(ISERROR(VLOOKUP(B777,Оп26_BYN→USD!$C$3:$C$28,1,0)),"Нет","Да")</f>
        <v>Нет</v>
      </c>
      <c r="D777" s="54">
        <f t="shared" si="25"/>
        <v>365</v>
      </c>
      <c r="E777" s="55">
        <f>('Все выпуски'!$F$4*'Все выпуски'!$F$8)*((VLOOKUP(IF(C777="Нет",VLOOKUP(A777,Оп26_BYN→USD!$A$2:$C$28,3,0),VLOOKUP((A777-1),Оп26_BYN→USD!$A$2:$C$28,3,0)),$B$2:$G$2382,5,0)-VLOOKUP(B777,$B$2:$G$2382,5,0))/365+(VLOOKUP(IF(C777="Нет",VLOOKUP(A777,Оп26_BYN→USD!$A$2:$C$28,3,0),VLOOKUP((A777-1),Оп26_BYN→USD!$A$2:$C$28,3,0)),$B$2:$G$2382,6,0)-VLOOKUP(B777,$B$2:$G$2382,6,0))/366)</f>
        <v>1.5782505385049292</v>
      </c>
      <c r="F777" s="54">
        <f>COUNTIF(D778:$D$2382,365)</f>
        <v>1239</v>
      </c>
      <c r="G777" s="54">
        <f>COUNTIF(D778:$D$2382,366)</f>
        <v>366</v>
      </c>
      <c r="H777" s="50"/>
    </row>
    <row r="778" spans="1:8" x14ac:dyDescent="0.25">
      <c r="A778" s="54">
        <f>COUNTIF($C$3:C778,"Да")</f>
        <v>8</v>
      </c>
      <c r="B778" s="53">
        <f t="shared" si="24"/>
        <v>46176</v>
      </c>
      <c r="C778" s="53" t="str">
        <f>IF(ISERROR(VLOOKUP(B778,Оп26_BYN→USD!$C$3:$C$28,1,0)),"Нет","Да")</f>
        <v>Нет</v>
      </c>
      <c r="D778" s="54">
        <f t="shared" si="25"/>
        <v>365</v>
      </c>
      <c r="E778" s="55">
        <f>('Все выпуски'!$F$4*'Все выпуски'!$F$8)*((VLOOKUP(IF(C778="Нет",VLOOKUP(A778,Оп26_BYN→USD!$A$2:$C$28,3,0),VLOOKUP((A778-1),Оп26_BYN→USD!$A$2:$C$28,3,0)),$B$2:$G$2382,5,0)-VLOOKUP(B778,$B$2:$G$2382,5,0))/365+(VLOOKUP(IF(C778="Нет",VLOOKUP(A778,Оп26_BYN→USD!$A$2:$C$28,3,0),VLOOKUP((A778-1),Оп26_BYN→USD!$A$2:$C$28,3,0)),$B$2:$G$2382,6,0)-VLOOKUP(B778,$B$2:$G$2382,6,0))/366)</f>
        <v>1.6074774003290944</v>
      </c>
      <c r="F778" s="54">
        <f>COUNTIF(D779:$D$2382,365)</f>
        <v>1238</v>
      </c>
      <c r="G778" s="54">
        <f>COUNTIF(D779:$D$2382,366)</f>
        <v>366</v>
      </c>
      <c r="H778" s="50"/>
    </row>
    <row r="779" spans="1:8" x14ac:dyDescent="0.25">
      <c r="A779" s="54">
        <f>COUNTIF($C$3:C779,"Да")</f>
        <v>8</v>
      </c>
      <c r="B779" s="53">
        <f t="shared" si="24"/>
        <v>46177</v>
      </c>
      <c r="C779" s="53" t="str">
        <f>IF(ISERROR(VLOOKUP(B779,Оп26_BYN→USD!$C$3:$C$28,1,0)),"Нет","Да")</f>
        <v>Нет</v>
      </c>
      <c r="D779" s="54">
        <f t="shared" si="25"/>
        <v>365</v>
      </c>
      <c r="E779" s="55">
        <f>('Все выпуски'!$F$4*'Все выпуски'!$F$8)*((VLOOKUP(IF(C779="Нет",VLOOKUP(A779,Оп26_BYN→USD!$A$2:$C$28,3,0),VLOOKUP((A779-1),Оп26_BYN→USD!$A$2:$C$28,3,0)),$B$2:$G$2382,5,0)-VLOOKUP(B779,$B$2:$G$2382,5,0))/365+(VLOOKUP(IF(C779="Нет",VLOOKUP(A779,Оп26_BYN→USD!$A$2:$C$28,3,0),VLOOKUP((A779-1),Оп26_BYN→USD!$A$2:$C$28,3,0)),$B$2:$G$2382,6,0)-VLOOKUP(B779,$B$2:$G$2382,6,0))/366)</f>
        <v>1.6367042621532599</v>
      </c>
      <c r="F779" s="54">
        <f>COUNTIF(D780:$D$2382,365)</f>
        <v>1237</v>
      </c>
      <c r="G779" s="54">
        <f>COUNTIF(D780:$D$2382,366)</f>
        <v>366</v>
      </c>
      <c r="H779" s="50"/>
    </row>
    <row r="780" spans="1:8" x14ac:dyDescent="0.25">
      <c r="A780" s="54">
        <f>COUNTIF($C$3:C780,"Да")</f>
        <v>8</v>
      </c>
      <c r="B780" s="53">
        <f t="shared" si="24"/>
        <v>46178</v>
      </c>
      <c r="C780" s="53" t="str">
        <f>IF(ISERROR(VLOOKUP(B780,Оп26_BYN→USD!$C$3:$C$28,1,0)),"Нет","Да")</f>
        <v>Нет</v>
      </c>
      <c r="D780" s="54">
        <f t="shared" si="25"/>
        <v>365</v>
      </c>
      <c r="E780" s="55">
        <f>('Все выпуски'!$F$4*'Все выпуски'!$F$8)*((VLOOKUP(IF(C780="Нет",VLOOKUP(A780,Оп26_BYN→USD!$A$2:$C$28,3,0),VLOOKUP((A780-1),Оп26_BYN→USD!$A$2:$C$28,3,0)),$B$2:$G$2382,5,0)-VLOOKUP(B780,$B$2:$G$2382,5,0))/365+(VLOOKUP(IF(C780="Нет",VLOOKUP(A780,Оп26_BYN→USD!$A$2:$C$28,3,0),VLOOKUP((A780-1),Оп26_BYN→USD!$A$2:$C$28,3,0)),$B$2:$G$2382,6,0)-VLOOKUP(B780,$B$2:$G$2382,6,0))/366)</f>
        <v>1.6659311239774253</v>
      </c>
      <c r="F780" s="54">
        <f>COUNTIF(D781:$D$2382,365)</f>
        <v>1236</v>
      </c>
      <c r="G780" s="54">
        <f>COUNTIF(D781:$D$2382,366)</f>
        <v>366</v>
      </c>
      <c r="H780" s="50"/>
    </row>
    <row r="781" spans="1:8" x14ac:dyDescent="0.25">
      <c r="A781" s="54">
        <f>COUNTIF($C$3:C781,"Да")</f>
        <v>8</v>
      </c>
      <c r="B781" s="53">
        <f t="shared" si="24"/>
        <v>46179</v>
      </c>
      <c r="C781" s="53" t="str">
        <f>IF(ISERROR(VLOOKUP(B781,Оп26_BYN→USD!$C$3:$C$28,1,0)),"Нет","Да")</f>
        <v>Нет</v>
      </c>
      <c r="D781" s="54">
        <f t="shared" si="25"/>
        <v>365</v>
      </c>
      <c r="E781" s="55">
        <f>('Все выпуски'!$F$4*'Все выпуски'!$F$8)*((VLOOKUP(IF(C781="Нет",VLOOKUP(A781,Оп26_BYN→USD!$A$2:$C$28,3,0),VLOOKUP((A781-1),Оп26_BYN→USD!$A$2:$C$28,3,0)),$B$2:$G$2382,5,0)-VLOOKUP(B781,$B$2:$G$2382,5,0))/365+(VLOOKUP(IF(C781="Нет",VLOOKUP(A781,Оп26_BYN→USD!$A$2:$C$28,3,0),VLOOKUP((A781-1),Оп26_BYN→USD!$A$2:$C$28,3,0)),$B$2:$G$2382,6,0)-VLOOKUP(B781,$B$2:$G$2382,6,0))/366)</f>
        <v>1.6951579858015906</v>
      </c>
      <c r="F781" s="54">
        <f>COUNTIF(D782:$D$2382,365)</f>
        <v>1235</v>
      </c>
      <c r="G781" s="54">
        <f>COUNTIF(D782:$D$2382,366)</f>
        <v>366</v>
      </c>
      <c r="H781" s="50"/>
    </row>
    <row r="782" spans="1:8" x14ac:dyDescent="0.25">
      <c r="A782" s="54">
        <f>COUNTIF($C$3:C782,"Да")</f>
        <v>8</v>
      </c>
      <c r="B782" s="53">
        <f t="shared" si="24"/>
        <v>46180</v>
      </c>
      <c r="C782" s="53" t="str">
        <f>IF(ISERROR(VLOOKUP(B782,Оп26_BYN→USD!$C$3:$C$28,1,0)),"Нет","Да")</f>
        <v>Нет</v>
      </c>
      <c r="D782" s="54">
        <f t="shared" si="25"/>
        <v>365</v>
      </c>
      <c r="E782" s="55">
        <f>('Все выпуски'!$F$4*'Все выпуски'!$F$8)*((VLOOKUP(IF(C782="Нет",VLOOKUP(A782,Оп26_BYN→USD!$A$2:$C$28,3,0),VLOOKUP((A782-1),Оп26_BYN→USD!$A$2:$C$28,3,0)),$B$2:$G$2382,5,0)-VLOOKUP(B782,$B$2:$G$2382,5,0))/365+(VLOOKUP(IF(C782="Нет",VLOOKUP(A782,Оп26_BYN→USD!$A$2:$C$28,3,0),VLOOKUP((A782-1),Оп26_BYN→USD!$A$2:$C$28,3,0)),$B$2:$G$2382,6,0)-VLOOKUP(B782,$B$2:$G$2382,6,0))/366)</f>
        <v>1.7243848476257559</v>
      </c>
      <c r="F782" s="54">
        <f>COUNTIF(D783:$D$2382,365)</f>
        <v>1234</v>
      </c>
      <c r="G782" s="54">
        <f>COUNTIF(D783:$D$2382,366)</f>
        <v>366</v>
      </c>
      <c r="H782" s="50"/>
    </row>
    <row r="783" spans="1:8" x14ac:dyDescent="0.25">
      <c r="A783" s="54">
        <f>COUNTIF($C$3:C783,"Да")</f>
        <v>8</v>
      </c>
      <c r="B783" s="53">
        <f t="shared" si="24"/>
        <v>46181</v>
      </c>
      <c r="C783" s="53" t="str">
        <f>IF(ISERROR(VLOOKUP(B783,Оп26_BYN→USD!$C$3:$C$28,1,0)),"Нет","Да")</f>
        <v>Нет</v>
      </c>
      <c r="D783" s="54">
        <f t="shared" si="25"/>
        <v>365</v>
      </c>
      <c r="E783" s="55">
        <f>('Все выпуски'!$F$4*'Все выпуски'!$F$8)*((VLOOKUP(IF(C783="Нет",VLOOKUP(A783,Оп26_BYN→USD!$A$2:$C$28,3,0),VLOOKUP((A783-1),Оп26_BYN→USD!$A$2:$C$28,3,0)),$B$2:$G$2382,5,0)-VLOOKUP(B783,$B$2:$G$2382,5,0))/365+(VLOOKUP(IF(C783="Нет",VLOOKUP(A783,Оп26_BYN→USD!$A$2:$C$28,3,0),VLOOKUP((A783-1),Оп26_BYN→USD!$A$2:$C$28,3,0)),$B$2:$G$2382,6,0)-VLOOKUP(B783,$B$2:$G$2382,6,0))/366)</f>
        <v>1.7536117094499213</v>
      </c>
      <c r="F783" s="54">
        <f>COUNTIF(D784:$D$2382,365)</f>
        <v>1233</v>
      </c>
      <c r="G783" s="54">
        <f>COUNTIF(D784:$D$2382,366)</f>
        <v>366</v>
      </c>
      <c r="H783" s="50"/>
    </row>
    <row r="784" spans="1:8" x14ac:dyDescent="0.25">
      <c r="A784" s="54">
        <f>COUNTIF($C$3:C784,"Да")</f>
        <v>8</v>
      </c>
      <c r="B784" s="53">
        <f t="shared" si="24"/>
        <v>46182</v>
      </c>
      <c r="C784" s="53" t="str">
        <f>IF(ISERROR(VLOOKUP(B784,Оп26_BYN→USD!$C$3:$C$28,1,0)),"Нет","Да")</f>
        <v>Нет</v>
      </c>
      <c r="D784" s="54">
        <f t="shared" si="25"/>
        <v>365</v>
      </c>
      <c r="E784" s="55">
        <f>('Все выпуски'!$F$4*'Все выпуски'!$F$8)*((VLOOKUP(IF(C784="Нет",VLOOKUP(A784,Оп26_BYN→USD!$A$2:$C$28,3,0),VLOOKUP((A784-1),Оп26_BYN→USD!$A$2:$C$28,3,0)),$B$2:$G$2382,5,0)-VLOOKUP(B784,$B$2:$G$2382,5,0))/365+(VLOOKUP(IF(C784="Нет",VLOOKUP(A784,Оп26_BYN→USD!$A$2:$C$28,3,0),VLOOKUP((A784-1),Оп26_BYN→USD!$A$2:$C$28,3,0)),$B$2:$G$2382,6,0)-VLOOKUP(B784,$B$2:$G$2382,6,0))/366)</f>
        <v>1.7828385712740866</v>
      </c>
      <c r="F784" s="54">
        <f>COUNTIF(D785:$D$2382,365)</f>
        <v>1232</v>
      </c>
      <c r="G784" s="54">
        <f>COUNTIF(D785:$D$2382,366)</f>
        <v>366</v>
      </c>
      <c r="H784" s="50"/>
    </row>
    <row r="785" spans="1:8" x14ac:dyDescent="0.25">
      <c r="A785" s="54">
        <f>COUNTIF($C$3:C785,"Да")</f>
        <v>8</v>
      </c>
      <c r="B785" s="53">
        <f t="shared" si="24"/>
        <v>46183</v>
      </c>
      <c r="C785" s="53" t="str">
        <f>IF(ISERROR(VLOOKUP(B785,Оп26_BYN→USD!$C$3:$C$28,1,0)),"Нет","Да")</f>
        <v>Нет</v>
      </c>
      <c r="D785" s="54">
        <f t="shared" si="25"/>
        <v>365</v>
      </c>
      <c r="E785" s="55">
        <f>('Все выпуски'!$F$4*'Все выпуски'!$F$8)*((VLOOKUP(IF(C785="Нет",VLOOKUP(A785,Оп26_BYN→USD!$A$2:$C$28,3,0),VLOOKUP((A785-1),Оп26_BYN→USD!$A$2:$C$28,3,0)),$B$2:$G$2382,5,0)-VLOOKUP(B785,$B$2:$G$2382,5,0))/365+(VLOOKUP(IF(C785="Нет",VLOOKUP(A785,Оп26_BYN→USD!$A$2:$C$28,3,0),VLOOKUP((A785-1),Оп26_BYN→USD!$A$2:$C$28,3,0)),$B$2:$G$2382,6,0)-VLOOKUP(B785,$B$2:$G$2382,6,0))/366)</f>
        <v>1.812065433098252</v>
      </c>
      <c r="F785" s="54">
        <f>COUNTIF(D786:$D$2382,365)</f>
        <v>1231</v>
      </c>
      <c r="G785" s="54">
        <f>COUNTIF(D786:$D$2382,366)</f>
        <v>366</v>
      </c>
      <c r="H785" s="50"/>
    </row>
    <row r="786" spans="1:8" x14ac:dyDescent="0.25">
      <c r="A786" s="54">
        <f>COUNTIF($C$3:C786,"Да")</f>
        <v>8</v>
      </c>
      <c r="B786" s="53">
        <f t="shared" si="24"/>
        <v>46184</v>
      </c>
      <c r="C786" s="53" t="str">
        <f>IF(ISERROR(VLOOKUP(B786,Оп26_BYN→USD!$C$3:$C$28,1,0)),"Нет","Да")</f>
        <v>Нет</v>
      </c>
      <c r="D786" s="54">
        <f t="shared" si="25"/>
        <v>365</v>
      </c>
      <c r="E786" s="55">
        <f>('Все выпуски'!$F$4*'Все выпуски'!$F$8)*((VLOOKUP(IF(C786="Нет",VLOOKUP(A786,Оп26_BYN→USD!$A$2:$C$28,3,0),VLOOKUP((A786-1),Оп26_BYN→USD!$A$2:$C$28,3,0)),$B$2:$G$2382,5,0)-VLOOKUP(B786,$B$2:$G$2382,5,0))/365+(VLOOKUP(IF(C786="Нет",VLOOKUP(A786,Оп26_BYN→USD!$A$2:$C$28,3,0),VLOOKUP((A786-1),Оп26_BYN→USD!$A$2:$C$28,3,0)),$B$2:$G$2382,6,0)-VLOOKUP(B786,$B$2:$G$2382,6,0))/366)</f>
        <v>1.8412922949224175</v>
      </c>
      <c r="F786" s="54">
        <f>COUNTIF(D787:$D$2382,365)</f>
        <v>1230</v>
      </c>
      <c r="G786" s="54">
        <f>COUNTIF(D787:$D$2382,366)</f>
        <v>366</v>
      </c>
      <c r="H786" s="50"/>
    </row>
    <row r="787" spans="1:8" x14ac:dyDescent="0.25">
      <c r="A787" s="54">
        <f>COUNTIF($C$3:C787,"Да")</f>
        <v>8</v>
      </c>
      <c r="B787" s="53">
        <f t="shared" si="24"/>
        <v>46185</v>
      </c>
      <c r="C787" s="53" t="str">
        <f>IF(ISERROR(VLOOKUP(B787,Оп26_BYN→USD!$C$3:$C$28,1,0)),"Нет","Да")</f>
        <v>Нет</v>
      </c>
      <c r="D787" s="54">
        <f t="shared" si="25"/>
        <v>365</v>
      </c>
      <c r="E787" s="55">
        <f>('Все выпуски'!$F$4*'Все выпуски'!$F$8)*((VLOOKUP(IF(C787="Нет",VLOOKUP(A787,Оп26_BYN→USD!$A$2:$C$28,3,0),VLOOKUP((A787-1),Оп26_BYN→USD!$A$2:$C$28,3,0)),$B$2:$G$2382,5,0)-VLOOKUP(B787,$B$2:$G$2382,5,0))/365+(VLOOKUP(IF(C787="Нет",VLOOKUP(A787,Оп26_BYN→USD!$A$2:$C$28,3,0),VLOOKUP((A787-1),Оп26_BYN→USD!$A$2:$C$28,3,0)),$B$2:$G$2382,6,0)-VLOOKUP(B787,$B$2:$G$2382,6,0))/366)</f>
        <v>1.8705191567465826</v>
      </c>
      <c r="F787" s="54">
        <f>COUNTIF(D788:$D$2382,365)</f>
        <v>1229</v>
      </c>
      <c r="G787" s="54">
        <f>COUNTIF(D788:$D$2382,366)</f>
        <v>366</v>
      </c>
      <c r="H787" s="50"/>
    </row>
    <row r="788" spans="1:8" x14ac:dyDescent="0.25">
      <c r="A788" s="54">
        <f>COUNTIF($C$3:C788,"Да")</f>
        <v>8</v>
      </c>
      <c r="B788" s="53">
        <f t="shared" si="24"/>
        <v>46186</v>
      </c>
      <c r="C788" s="53" t="str">
        <f>IF(ISERROR(VLOOKUP(B788,Оп26_BYN→USD!$C$3:$C$28,1,0)),"Нет","Да")</f>
        <v>Нет</v>
      </c>
      <c r="D788" s="54">
        <f t="shared" si="25"/>
        <v>365</v>
      </c>
      <c r="E788" s="55">
        <f>('Все выпуски'!$F$4*'Все выпуски'!$F$8)*((VLOOKUP(IF(C788="Нет",VLOOKUP(A788,Оп26_BYN→USD!$A$2:$C$28,3,0),VLOOKUP((A788-1),Оп26_BYN→USD!$A$2:$C$28,3,0)),$B$2:$G$2382,5,0)-VLOOKUP(B788,$B$2:$G$2382,5,0))/365+(VLOOKUP(IF(C788="Нет",VLOOKUP(A788,Оп26_BYN→USD!$A$2:$C$28,3,0),VLOOKUP((A788-1),Оп26_BYN→USD!$A$2:$C$28,3,0)),$B$2:$G$2382,6,0)-VLOOKUP(B788,$B$2:$G$2382,6,0))/366)</f>
        <v>1.899746018570748</v>
      </c>
      <c r="F788" s="54">
        <f>COUNTIF(D789:$D$2382,365)</f>
        <v>1228</v>
      </c>
      <c r="G788" s="54">
        <f>COUNTIF(D789:$D$2382,366)</f>
        <v>366</v>
      </c>
      <c r="H788" s="50"/>
    </row>
    <row r="789" spans="1:8" x14ac:dyDescent="0.25">
      <c r="A789" s="54">
        <f>COUNTIF($C$3:C789,"Да")</f>
        <v>8</v>
      </c>
      <c r="B789" s="53">
        <f t="shared" si="24"/>
        <v>46187</v>
      </c>
      <c r="C789" s="53" t="str">
        <f>IF(ISERROR(VLOOKUP(B789,Оп26_BYN→USD!$C$3:$C$28,1,0)),"Нет","Да")</f>
        <v>Нет</v>
      </c>
      <c r="D789" s="54">
        <f t="shared" si="25"/>
        <v>365</v>
      </c>
      <c r="E789" s="55">
        <f>('Все выпуски'!$F$4*'Все выпуски'!$F$8)*((VLOOKUP(IF(C789="Нет",VLOOKUP(A789,Оп26_BYN→USD!$A$2:$C$28,3,0),VLOOKUP((A789-1),Оп26_BYN→USD!$A$2:$C$28,3,0)),$B$2:$G$2382,5,0)-VLOOKUP(B789,$B$2:$G$2382,5,0))/365+(VLOOKUP(IF(C789="Нет",VLOOKUP(A789,Оп26_BYN→USD!$A$2:$C$28,3,0),VLOOKUP((A789-1),Оп26_BYN→USD!$A$2:$C$28,3,0)),$B$2:$G$2382,6,0)-VLOOKUP(B789,$B$2:$G$2382,6,0))/366)</f>
        <v>1.9289728803949135</v>
      </c>
      <c r="F789" s="54">
        <f>COUNTIF(D790:$D$2382,365)</f>
        <v>1227</v>
      </c>
      <c r="G789" s="54">
        <f>COUNTIF(D790:$D$2382,366)</f>
        <v>366</v>
      </c>
      <c r="H789" s="50"/>
    </row>
    <row r="790" spans="1:8" x14ac:dyDescent="0.25">
      <c r="A790" s="54">
        <f>COUNTIF($C$3:C790,"Да")</f>
        <v>8</v>
      </c>
      <c r="B790" s="53">
        <f t="shared" si="24"/>
        <v>46188</v>
      </c>
      <c r="C790" s="53" t="str">
        <f>IF(ISERROR(VLOOKUP(B790,Оп26_BYN→USD!$C$3:$C$28,1,0)),"Нет","Да")</f>
        <v>Нет</v>
      </c>
      <c r="D790" s="54">
        <f t="shared" si="25"/>
        <v>365</v>
      </c>
      <c r="E790" s="55">
        <f>('Все выпуски'!$F$4*'Все выпуски'!$F$8)*((VLOOKUP(IF(C790="Нет",VLOOKUP(A790,Оп26_BYN→USD!$A$2:$C$28,3,0),VLOOKUP((A790-1),Оп26_BYN→USD!$A$2:$C$28,3,0)),$B$2:$G$2382,5,0)-VLOOKUP(B790,$B$2:$G$2382,5,0))/365+(VLOOKUP(IF(C790="Нет",VLOOKUP(A790,Оп26_BYN→USD!$A$2:$C$28,3,0),VLOOKUP((A790-1),Оп26_BYN→USD!$A$2:$C$28,3,0)),$B$2:$G$2382,6,0)-VLOOKUP(B790,$B$2:$G$2382,6,0))/366)</f>
        <v>1.9581997422190787</v>
      </c>
      <c r="F790" s="54">
        <f>COUNTIF(D791:$D$2382,365)</f>
        <v>1226</v>
      </c>
      <c r="G790" s="54">
        <f>COUNTIF(D791:$D$2382,366)</f>
        <v>366</v>
      </c>
      <c r="H790" s="50"/>
    </row>
    <row r="791" spans="1:8" x14ac:dyDescent="0.25">
      <c r="A791" s="54">
        <f>COUNTIF($C$3:C791,"Да")</f>
        <v>8</v>
      </c>
      <c r="B791" s="53">
        <f t="shared" si="24"/>
        <v>46189</v>
      </c>
      <c r="C791" s="53" t="str">
        <f>IF(ISERROR(VLOOKUP(B791,Оп26_BYN→USD!$C$3:$C$28,1,0)),"Нет","Да")</f>
        <v>Нет</v>
      </c>
      <c r="D791" s="54">
        <f t="shared" si="25"/>
        <v>365</v>
      </c>
      <c r="E791" s="55">
        <f>('Все выпуски'!$F$4*'Все выпуски'!$F$8)*((VLOOKUP(IF(C791="Нет",VLOOKUP(A791,Оп26_BYN→USD!$A$2:$C$28,3,0),VLOOKUP((A791-1),Оп26_BYN→USD!$A$2:$C$28,3,0)),$B$2:$G$2382,5,0)-VLOOKUP(B791,$B$2:$G$2382,5,0))/365+(VLOOKUP(IF(C791="Нет",VLOOKUP(A791,Оп26_BYN→USD!$A$2:$C$28,3,0),VLOOKUP((A791-1),Оп26_BYN→USD!$A$2:$C$28,3,0)),$B$2:$G$2382,6,0)-VLOOKUP(B791,$B$2:$G$2382,6,0))/366)</f>
        <v>1.9874266040432442</v>
      </c>
      <c r="F791" s="54">
        <f>COUNTIF(D792:$D$2382,365)</f>
        <v>1225</v>
      </c>
      <c r="G791" s="54">
        <f>COUNTIF(D792:$D$2382,366)</f>
        <v>366</v>
      </c>
      <c r="H791" s="50"/>
    </row>
    <row r="792" spans="1:8" x14ac:dyDescent="0.25">
      <c r="A792" s="54">
        <f>COUNTIF($C$3:C792,"Да")</f>
        <v>8</v>
      </c>
      <c r="B792" s="53">
        <f t="shared" si="24"/>
        <v>46190</v>
      </c>
      <c r="C792" s="53" t="str">
        <f>IF(ISERROR(VLOOKUP(B792,Оп26_BYN→USD!$C$3:$C$28,1,0)),"Нет","Да")</f>
        <v>Нет</v>
      </c>
      <c r="D792" s="54">
        <f t="shared" si="25"/>
        <v>365</v>
      </c>
      <c r="E792" s="55">
        <f>('Все выпуски'!$F$4*'Все выпуски'!$F$8)*((VLOOKUP(IF(C792="Нет",VLOOKUP(A792,Оп26_BYN→USD!$A$2:$C$28,3,0),VLOOKUP((A792-1),Оп26_BYN→USD!$A$2:$C$28,3,0)),$B$2:$G$2382,5,0)-VLOOKUP(B792,$B$2:$G$2382,5,0))/365+(VLOOKUP(IF(C792="Нет",VLOOKUP(A792,Оп26_BYN→USD!$A$2:$C$28,3,0),VLOOKUP((A792-1),Оп26_BYN→USD!$A$2:$C$28,3,0)),$B$2:$G$2382,6,0)-VLOOKUP(B792,$B$2:$G$2382,6,0))/366)</f>
        <v>2.0166534658674093</v>
      </c>
      <c r="F792" s="54">
        <f>COUNTIF(D793:$D$2382,365)</f>
        <v>1224</v>
      </c>
      <c r="G792" s="54">
        <f>COUNTIF(D793:$D$2382,366)</f>
        <v>366</v>
      </c>
      <c r="H792" s="50"/>
    </row>
    <row r="793" spans="1:8" x14ac:dyDescent="0.25">
      <c r="A793" s="54">
        <f>COUNTIF($C$3:C793,"Да")</f>
        <v>8</v>
      </c>
      <c r="B793" s="53">
        <f t="shared" si="24"/>
        <v>46191</v>
      </c>
      <c r="C793" s="53" t="str">
        <f>IF(ISERROR(VLOOKUP(B793,Оп26_BYN→USD!$C$3:$C$28,1,0)),"Нет","Да")</f>
        <v>Нет</v>
      </c>
      <c r="D793" s="54">
        <f t="shared" si="25"/>
        <v>365</v>
      </c>
      <c r="E793" s="55">
        <f>('Все выпуски'!$F$4*'Все выпуски'!$F$8)*((VLOOKUP(IF(C793="Нет",VLOOKUP(A793,Оп26_BYN→USD!$A$2:$C$28,3,0),VLOOKUP((A793-1),Оп26_BYN→USD!$A$2:$C$28,3,0)),$B$2:$G$2382,5,0)-VLOOKUP(B793,$B$2:$G$2382,5,0))/365+(VLOOKUP(IF(C793="Нет",VLOOKUP(A793,Оп26_BYN→USD!$A$2:$C$28,3,0),VLOOKUP((A793-1),Оп26_BYN→USD!$A$2:$C$28,3,0)),$B$2:$G$2382,6,0)-VLOOKUP(B793,$B$2:$G$2382,6,0))/366)</f>
        <v>2.0458803276915747</v>
      </c>
      <c r="F793" s="54">
        <f>COUNTIF(D794:$D$2382,365)</f>
        <v>1223</v>
      </c>
      <c r="G793" s="54">
        <f>COUNTIF(D794:$D$2382,366)</f>
        <v>366</v>
      </c>
      <c r="H793" s="50"/>
    </row>
    <row r="794" spans="1:8" x14ac:dyDescent="0.25">
      <c r="A794" s="54">
        <f>COUNTIF($C$3:C794,"Да")</f>
        <v>8</v>
      </c>
      <c r="B794" s="53">
        <f t="shared" si="24"/>
        <v>46192</v>
      </c>
      <c r="C794" s="53" t="str">
        <f>IF(ISERROR(VLOOKUP(B794,Оп26_BYN→USD!$C$3:$C$28,1,0)),"Нет","Да")</f>
        <v>Нет</v>
      </c>
      <c r="D794" s="54">
        <f t="shared" si="25"/>
        <v>365</v>
      </c>
      <c r="E794" s="55">
        <f>('Все выпуски'!$F$4*'Все выпуски'!$F$8)*((VLOOKUP(IF(C794="Нет",VLOOKUP(A794,Оп26_BYN→USD!$A$2:$C$28,3,0),VLOOKUP((A794-1),Оп26_BYN→USD!$A$2:$C$28,3,0)),$B$2:$G$2382,5,0)-VLOOKUP(B794,$B$2:$G$2382,5,0))/365+(VLOOKUP(IF(C794="Нет",VLOOKUP(A794,Оп26_BYN→USD!$A$2:$C$28,3,0),VLOOKUP((A794-1),Оп26_BYN→USD!$A$2:$C$28,3,0)),$B$2:$G$2382,6,0)-VLOOKUP(B794,$B$2:$G$2382,6,0))/366)</f>
        <v>2.07510718951574</v>
      </c>
      <c r="F794" s="54">
        <f>COUNTIF(D795:$D$2382,365)</f>
        <v>1222</v>
      </c>
      <c r="G794" s="54">
        <f>COUNTIF(D795:$D$2382,366)</f>
        <v>366</v>
      </c>
      <c r="H794" s="50"/>
    </row>
    <row r="795" spans="1:8" x14ac:dyDescent="0.25">
      <c r="A795" s="54">
        <f>COUNTIF($C$3:C795,"Да")</f>
        <v>8</v>
      </c>
      <c r="B795" s="53">
        <f t="shared" si="24"/>
        <v>46193</v>
      </c>
      <c r="C795" s="53" t="str">
        <f>IF(ISERROR(VLOOKUP(B795,Оп26_BYN→USD!$C$3:$C$28,1,0)),"Нет","Да")</f>
        <v>Нет</v>
      </c>
      <c r="D795" s="54">
        <f t="shared" si="25"/>
        <v>365</v>
      </c>
      <c r="E795" s="55">
        <f>('Все выпуски'!$F$4*'Все выпуски'!$F$8)*((VLOOKUP(IF(C795="Нет",VLOOKUP(A795,Оп26_BYN→USD!$A$2:$C$28,3,0),VLOOKUP((A795-1),Оп26_BYN→USD!$A$2:$C$28,3,0)),$B$2:$G$2382,5,0)-VLOOKUP(B795,$B$2:$G$2382,5,0))/365+(VLOOKUP(IF(C795="Нет",VLOOKUP(A795,Оп26_BYN→USD!$A$2:$C$28,3,0),VLOOKUP((A795-1),Оп26_BYN→USD!$A$2:$C$28,3,0)),$B$2:$G$2382,6,0)-VLOOKUP(B795,$B$2:$G$2382,6,0))/366)</f>
        <v>2.1043340513399054</v>
      </c>
      <c r="F795" s="54">
        <f>COUNTIF(D796:$D$2382,365)</f>
        <v>1221</v>
      </c>
      <c r="G795" s="54">
        <f>COUNTIF(D796:$D$2382,366)</f>
        <v>366</v>
      </c>
      <c r="H795" s="50"/>
    </row>
    <row r="796" spans="1:8" x14ac:dyDescent="0.25">
      <c r="A796" s="54">
        <f>COUNTIF($C$3:C796,"Да")</f>
        <v>8</v>
      </c>
      <c r="B796" s="53">
        <f t="shared" si="24"/>
        <v>46194</v>
      </c>
      <c r="C796" s="53" t="str">
        <f>IF(ISERROR(VLOOKUP(B796,Оп26_BYN→USD!$C$3:$C$28,1,0)),"Нет","Да")</f>
        <v>Нет</v>
      </c>
      <c r="D796" s="54">
        <f t="shared" si="25"/>
        <v>365</v>
      </c>
      <c r="E796" s="55">
        <f>('Все выпуски'!$F$4*'Все выпуски'!$F$8)*((VLOOKUP(IF(C796="Нет",VLOOKUP(A796,Оп26_BYN→USD!$A$2:$C$28,3,0),VLOOKUP((A796-1),Оп26_BYN→USD!$A$2:$C$28,3,0)),$B$2:$G$2382,5,0)-VLOOKUP(B796,$B$2:$G$2382,5,0))/365+(VLOOKUP(IF(C796="Нет",VLOOKUP(A796,Оп26_BYN→USD!$A$2:$C$28,3,0),VLOOKUP((A796-1),Оп26_BYN→USD!$A$2:$C$28,3,0)),$B$2:$G$2382,6,0)-VLOOKUP(B796,$B$2:$G$2382,6,0))/366)</f>
        <v>2.1335609131640711</v>
      </c>
      <c r="F796" s="54">
        <f>COUNTIF(D797:$D$2382,365)</f>
        <v>1220</v>
      </c>
      <c r="G796" s="54">
        <f>COUNTIF(D797:$D$2382,366)</f>
        <v>366</v>
      </c>
      <c r="H796" s="50"/>
    </row>
    <row r="797" spans="1:8" x14ac:dyDescent="0.25">
      <c r="A797" s="54">
        <f>COUNTIF($C$3:C797,"Да")</f>
        <v>8</v>
      </c>
      <c r="B797" s="53">
        <f t="shared" si="24"/>
        <v>46195</v>
      </c>
      <c r="C797" s="53" t="str">
        <f>IF(ISERROR(VLOOKUP(B797,Оп26_BYN→USD!$C$3:$C$28,1,0)),"Нет","Да")</f>
        <v>Нет</v>
      </c>
      <c r="D797" s="54">
        <f t="shared" si="25"/>
        <v>365</v>
      </c>
      <c r="E797" s="55">
        <f>('Все выпуски'!$F$4*'Все выпуски'!$F$8)*((VLOOKUP(IF(C797="Нет",VLOOKUP(A797,Оп26_BYN→USD!$A$2:$C$28,3,0),VLOOKUP((A797-1),Оп26_BYN→USD!$A$2:$C$28,3,0)),$B$2:$G$2382,5,0)-VLOOKUP(B797,$B$2:$G$2382,5,0))/365+(VLOOKUP(IF(C797="Нет",VLOOKUP(A797,Оп26_BYN→USD!$A$2:$C$28,3,0),VLOOKUP((A797-1),Оп26_BYN→USD!$A$2:$C$28,3,0)),$B$2:$G$2382,6,0)-VLOOKUP(B797,$B$2:$G$2382,6,0))/366)</f>
        <v>2.162787774988236</v>
      </c>
      <c r="F797" s="54">
        <f>COUNTIF(D798:$D$2382,365)</f>
        <v>1219</v>
      </c>
      <c r="G797" s="54">
        <f>COUNTIF(D798:$D$2382,366)</f>
        <v>366</v>
      </c>
      <c r="H797" s="50"/>
    </row>
    <row r="798" spans="1:8" x14ac:dyDescent="0.25">
      <c r="A798" s="54">
        <f>COUNTIF($C$3:C798,"Да")</f>
        <v>8</v>
      </c>
      <c r="B798" s="53">
        <f t="shared" si="24"/>
        <v>46196</v>
      </c>
      <c r="C798" s="53" t="str">
        <f>IF(ISERROR(VLOOKUP(B798,Оп26_BYN→USD!$C$3:$C$28,1,0)),"Нет","Да")</f>
        <v>Нет</v>
      </c>
      <c r="D798" s="54">
        <f t="shared" si="25"/>
        <v>365</v>
      </c>
      <c r="E798" s="55">
        <f>('Все выпуски'!$F$4*'Все выпуски'!$F$8)*((VLOOKUP(IF(C798="Нет",VLOOKUP(A798,Оп26_BYN→USD!$A$2:$C$28,3,0),VLOOKUP((A798-1),Оп26_BYN→USD!$A$2:$C$28,3,0)),$B$2:$G$2382,5,0)-VLOOKUP(B798,$B$2:$G$2382,5,0))/365+(VLOOKUP(IF(C798="Нет",VLOOKUP(A798,Оп26_BYN→USD!$A$2:$C$28,3,0),VLOOKUP((A798-1),Оп26_BYN→USD!$A$2:$C$28,3,0)),$B$2:$G$2382,6,0)-VLOOKUP(B798,$B$2:$G$2382,6,0))/366)</f>
        <v>2.1920146368124014</v>
      </c>
      <c r="F798" s="54">
        <f>COUNTIF(D799:$D$2382,365)</f>
        <v>1218</v>
      </c>
      <c r="G798" s="54">
        <f>COUNTIF(D799:$D$2382,366)</f>
        <v>366</v>
      </c>
      <c r="H798" s="50"/>
    </row>
    <row r="799" spans="1:8" x14ac:dyDescent="0.25">
      <c r="A799" s="54">
        <f>COUNTIF($C$3:C799,"Да")</f>
        <v>8</v>
      </c>
      <c r="B799" s="53">
        <f t="shared" si="24"/>
        <v>46197</v>
      </c>
      <c r="C799" s="53" t="str">
        <f>IF(ISERROR(VLOOKUP(B799,Оп26_BYN→USD!$C$3:$C$28,1,0)),"Нет","Да")</f>
        <v>Нет</v>
      </c>
      <c r="D799" s="54">
        <f t="shared" si="25"/>
        <v>365</v>
      </c>
      <c r="E799" s="55">
        <f>('Все выпуски'!$F$4*'Все выпуски'!$F$8)*((VLOOKUP(IF(C799="Нет",VLOOKUP(A799,Оп26_BYN→USD!$A$2:$C$28,3,0),VLOOKUP((A799-1),Оп26_BYN→USD!$A$2:$C$28,3,0)),$B$2:$G$2382,5,0)-VLOOKUP(B799,$B$2:$G$2382,5,0))/365+(VLOOKUP(IF(C799="Нет",VLOOKUP(A799,Оп26_BYN→USD!$A$2:$C$28,3,0),VLOOKUP((A799-1),Оп26_BYN→USD!$A$2:$C$28,3,0)),$B$2:$G$2382,6,0)-VLOOKUP(B799,$B$2:$G$2382,6,0))/366)</f>
        <v>2.2212414986365672</v>
      </c>
      <c r="F799" s="54">
        <f>COUNTIF(D800:$D$2382,365)</f>
        <v>1217</v>
      </c>
      <c r="G799" s="54">
        <f>COUNTIF(D800:$D$2382,366)</f>
        <v>366</v>
      </c>
      <c r="H799" s="50"/>
    </row>
    <row r="800" spans="1:8" x14ac:dyDescent="0.25">
      <c r="A800" s="54">
        <f>COUNTIF($C$3:C800,"Да")</f>
        <v>8</v>
      </c>
      <c r="B800" s="53">
        <f t="shared" si="24"/>
        <v>46198</v>
      </c>
      <c r="C800" s="53" t="str">
        <f>IF(ISERROR(VLOOKUP(B800,Оп26_BYN→USD!$C$3:$C$28,1,0)),"Нет","Да")</f>
        <v>Нет</v>
      </c>
      <c r="D800" s="54">
        <f t="shared" si="25"/>
        <v>365</v>
      </c>
      <c r="E800" s="55">
        <f>('Все выпуски'!$F$4*'Все выпуски'!$F$8)*((VLOOKUP(IF(C800="Нет",VLOOKUP(A800,Оп26_BYN→USD!$A$2:$C$28,3,0),VLOOKUP((A800-1),Оп26_BYN→USD!$A$2:$C$28,3,0)),$B$2:$G$2382,5,0)-VLOOKUP(B800,$B$2:$G$2382,5,0))/365+(VLOOKUP(IF(C800="Нет",VLOOKUP(A800,Оп26_BYN→USD!$A$2:$C$28,3,0),VLOOKUP((A800-1),Оп26_BYN→USD!$A$2:$C$28,3,0)),$B$2:$G$2382,6,0)-VLOOKUP(B800,$B$2:$G$2382,6,0))/366)</f>
        <v>2.2504683604607321</v>
      </c>
      <c r="F800" s="54">
        <f>COUNTIF(D801:$D$2382,365)</f>
        <v>1216</v>
      </c>
      <c r="G800" s="54">
        <f>COUNTIF(D801:$D$2382,366)</f>
        <v>366</v>
      </c>
      <c r="H800" s="50"/>
    </row>
    <row r="801" spans="1:8" x14ac:dyDescent="0.25">
      <c r="A801" s="54">
        <f>COUNTIF($C$3:C801,"Да")</f>
        <v>8</v>
      </c>
      <c r="B801" s="53">
        <f t="shared" si="24"/>
        <v>46199</v>
      </c>
      <c r="C801" s="53" t="str">
        <f>IF(ISERROR(VLOOKUP(B801,Оп26_BYN→USD!$C$3:$C$28,1,0)),"Нет","Да")</f>
        <v>Нет</v>
      </c>
      <c r="D801" s="54">
        <f t="shared" si="25"/>
        <v>365</v>
      </c>
      <c r="E801" s="55">
        <f>('Все выпуски'!$F$4*'Все выпуски'!$F$8)*((VLOOKUP(IF(C801="Нет",VLOOKUP(A801,Оп26_BYN→USD!$A$2:$C$28,3,0),VLOOKUP((A801-1),Оп26_BYN→USD!$A$2:$C$28,3,0)),$B$2:$G$2382,5,0)-VLOOKUP(B801,$B$2:$G$2382,5,0))/365+(VLOOKUP(IF(C801="Нет",VLOOKUP(A801,Оп26_BYN→USD!$A$2:$C$28,3,0),VLOOKUP((A801-1),Оп26_BYN→USD!$A$2:$C$28,3,0)),$B$2:$G$2382,6,0)-VLOOKUP(B801,$B$2:$G$2382,6,0))/366)</f>
        <v>2.2796952222848978</v>
      </c>
      <c r="F801" s="54">
        <f>COUNTIF(D802:$D$2382,365)</f>
        <v>1215</v>
      </c>
      <c r="G801" s="54">
        <f>COUNTIF(D802:$D$2382,366)</f>
        <v>366</v>
      </c>
      <c r="H801" s="50"/>
    </row>
    <row r="802" spans="1:8" x14ac:dyDescent="0.25">
      <c r="A802" s="54">
        <f>COUNTIF($C$3:C802,"Да")</f>
        <v>8</v>
      </c>
      <c r="B802" s="53">
        <f t="shared" si="24"/>
        <v>46200</v>
      </c>
      <c r="C802" s="53" t="str">
        <f>IF(ISERROR(VLOOKUP(B802,Оп26_BYN→USD!$C$3:$C$28,1,0)),"Нет","Да")</f>
        <v>Нет</v>
      </c>
      <c r="D802" s="54">
        <f t="shared" si="25"/>
        <v>365</v>
      </c>
      <c r="E802" s="55">
        <f>('Все выпуски'!$F$4*'Все выпуски'!$F$8)*((VLOOKUP(IF(C802="Нет",VLOOKUP(A802,Оп26_BYN→USD!$A$2:$C$28,3,0),VLOOKUP((A802-1),Оп26_BYN→USD!$A$2:$C$28,3,0)),$B$2:$G$2382,5,0)-VLOOKUP(B802,$B$2:$G$2382,5,0))/365+(VLOOKUP(IF(C802="Нет",VLOOKUP(A802,Оп26_BYN→USD!$A$2:$C$28,3,0),VLOOKUP((A802-1),Оп26_BYN→USD!$A$2:$C$28,3,0)),$B$2:$G$2382,6,0)-VLOOKUP(B802,$B$2:$G$2382,6,0))/366)</f>
        <v>2.3089220841090632</v>
      </c>
      <c r="F802" s="54">
        <f>COUNTIF(D803:$D$2382,365)</f>
        <v>1214</v>
      </c>
      <c r="G802" s="54">
        <f>COUNTIF(D803:$D$2382,366)</f>
        <v>366</v>
      </c>
      <c r="H802" s="50"/>
    </row>
    <row r="803" spans="1:8" x14ac:dyDescent="0.25">
      <c r="A803" s="54">
        <f>COUNTIF($C$3:C803,"Да")</f>
        <v>8</v>
      </c>
      <c r="B803" s="53">
        <f t="shared" si="24"/>
        <v>46201</v>
      </c>
      <c r="C803" s="53" t="str">
        <f>IF(ISERROR(VLOOKUP(B803,Оп26_BYN→USD!$C$3:$C$28,1,0)),"Нет","Да")</f>
        <v>Нет</v>
      </c>
      <c r="D803" s="54">
        <f t="shared" si="25"/>
        <v>365</v>
      </c>
      <c r="E803" s="55">
        <f>('Все выпуски'!$F$4*'Все выпуски'!$F$8)*((VLOOKUP(IF(C803="Нет",VLOOKUP(A803,Оп26_BYN→USD!$A$2:$C$28,3,0),VLOOKUP((A803-1),Оп26_BYN→USD!$A$2:$C$28,3,0)),$B$2:$G$2382,5,0)-VLOOKUP(B803,$B$2:$G$2382,5,0))/365+(VLOOKUP(IF(C803="Нет",VLOOKUP(A803,Оп26_BYN→USD!$A$2:$C$28,3,0),VLOOKUP((A803-1),Оп26_BYN→USD!$A$2:$C$28,3,0)),$B$2:$G$2382,6,0)-VLOOKUP(B803,$B$2:$G$2382,6,0))/366)</f>
        <v>2.3381489459332281</v>
      </c>
      <c r="F803" s="54">
        <f>COUNTIF(D804:$D$2382,365)</f>
        <v>1213</v>
      </c>
      <c r="G803" s="54">
        <f>COUNTIF(D804:$D$2382,366)</f>
        <v>366</v>
      </c>
      <c r="H803" s="50"/>
    </row>
    <row r="804" spans="1:8" x14ac:dyDescent="0.25">
      <c r="A804" s="54">
        <f>COUNTIF($C$3:C804,"Да")</f>
        <v>8</v>
      </c>
      <c r="B804" s="53">
        <f t="shared" si="24"/>
        <v>46202</v>
      </c>
      <c r="C804" s="53" t="str">
        <f>IF(ISERROR(VLOOKUP(B804,Оп26_BYN→USD!$C$3:$C$28,1,0)),"Нет","Да")</f>
        <v>Нет</v>
      </c>
      <c r="D804" s="54">
        <f t="shared" si="25"/>
        <v>365</v>
      </c>
      <c r="E804" s="55">
        <f>('Все выпуски'!$F$4*'Все выпуски'!$F$8)*((VLOOKUP(IF(C804="Нет",VLOOKUP(A804,Оп26_BYN→USD!$A$2:$C$28,3,0),VLOOKUP((A804-1),Оп26_BYN→USD!$A$2:$C$28,3,0)),$B$2:$G$2382,5,0)-VLOOKUP(B804,$B$2:$G$2382,5,0))/365+(VLOOKUP(IF(C804="Нет",VLOOKUP(A804,Оп26_BYN→USD!$A$2:$C$28,3,0),VLOOKUP((A804-1),Оп26_BYN→USD!$A$2:$C$28,3,0)),$B$2:$G$2382,6,0)-VLOOKUP(B804,$B$2:$G$2382,6,0))/366)</f>
        <v>2.3673758077573939</v>
      </c>
      <c r="F804" s="54">
        <f>COUNTIF(D805:$D$2382,365)</f>
        <v>1212</v>
      </c>
      <c r="G804" s="54">
        <f>COUNTIF(D805:$D$2382,366)</f>
        <v>366</v>
      </c>
      <c r="H804" s="50"/>
    </row>
    <row r="805" spans="1:8" x14ac:dyDescent="0.25">
      <c r="A805" s="54">
        <f>COUNTIF($C$3:C805,"Да")</f>
        <v>8</v>
      </c>
      <c r="B805" s="53">
        <f t="shared" si="24"/>
        <v>46203</v>
      </c>
      <c r="C805" s="53" t="str">
        <f>IF(ISERROR(VLOOKUP(B805,Оп26_BYN→USD!$C$3:$C$28,1,0)),"Нет","Да")</f>
        <v>Нет</v>
      </c>
      <c r="D805" s="54">
        <f t="shared" si="25"/>
        <v>365</v>
      </c>
      <c r="E805" s="55">
        <f>('Все выпуски'!$F$4*'Все выпуски'!$F$8)*((VLOOKUP(IF(C805="Нет",VLOOKUP(A805,Оп26_BYN→USD!$A$2:$C$28,3,0),VLOOKUP((A805-1),Оп26_BYN→USD!$A$2:$C$28,3,0)),$B$2:$G$2382,5,0)-VLOOKUP(B805,$B$2:$G$2382,5,0))/365+(VLOOKUP(IF(C805="Нет",VLOOKUP(A805,Оп26_BYN→USD!$A$2:$C$28,3,0),VLOOKUP((A805-1),Оп26_BYN→USD!$A$2:$C$28,3,0)),$B$2:$G$2382,6,0)-VLOOKUP(B805,$B$2:$G$2382,6,0))/366)</f>
        <v>2.3966026695815592</v>
      </c>
      <c r="F805" s="54">
        <f>COUNTIF(D806:$D$2382,365)</f>
        <v>1211</v>
      </c>
      <c r="G805" s="54">
        <f>COUNTIF(D806:$D$2382,366)</f>
        <v>366</v>
      </c>
      <c r="H805" s="50"/>
    </row>
    <row r="806" spans="1:8" x14ac:dyDescent="0.25">
      <c r="A806" s="54">
        <f>COUNTIF($C$3:C806,"Да")</f>
        <v>8</v>
      </c>
      <c r="B806" s="53">
        <f t="shared" si="24"/>
        <v>46204</v>
      </c>
      <c r="C806" s="53" t="str">
        <f>IF(ISERROR(VLOOKUP(B806,Оп26_BYN→USD!$C$3:$C$28,1,0)),"Нет","Да")</f>
        <v>Нет</v>
      </c>
      <c r="D806" s="54">
        <f t="shared" si="25"/>
        <v>365</v>
      </c>
      <c r="E806" s="55">
        <f>('Все выпуски'!$F$4*'Все выпуски'!$F$8)*((VLOOKUP(IF(C806="Нет",VLOOKUP(A806,Оп26_BYN→USD!$A$2:$C$28,3,0),VLOOKUP((A806-1),Оп26_BYN→USD!$A$2:$C$28,3,0)),$B$2:$G$2382,5,0)-VLOOKUP(B806,$B$2:$G$2382,5,0))/365+(VLOOKUP(IF(C806="Нет",VLOOKUP(A806,Оп26_BYN→USD!$A$2:$C$28,3,0),VLOOKUP((A806-1),Оп26_BYN→USD!$A$2:$C$28,3,0)),$B$2:$G$2382,6,0)-VLOOKUP(B806,$B$2:$G$2382,6,0))/366)</f>
        <v>2.4258295314057245</v>
      </c>
      <c r="F806" s="54">
        <f>COUNTIF(D807:$D$2382,365)</f>
        <v>1210</v>
      </c>
      <c r="G806" s="54">
        <f>COUNTIF(D807:$D$2382,366)</f>
        <v>366</v>
      </c>
      <c r="H806" s="50"/>
    </row>
    <row r="807" spans="1:8" x14ac:dyDescent="0.25">
      <c r="A807" s="54">
        <f>COUNTIF($C$3:C807,"Да")</f>
        <v>8</v>
      </c>
      <c r="B807" s="53">
        <f t="shared" si="24"/>
        <v>46205</v>
      </c>
      <c r="C807" s="53" t="str">
        <f>IF(ISERROR(VLOOKUP(B807,Оп26_BYN→USD!$C$3:$C$28,1,0)),"Нет","Да")</f>
        <v>Нет</v>
      </c>
      <c r="D807" s="54">
        <f t="shared" si="25"/>
        <v>365</v>
      </c>
      <c r="E807" s="55">
        <f>('Все выпуски'!$F$4*'Все выпуски'!$F$8)*((VLOOKUP(IF(C807="Нет",VLOOKUP(A807,Оп26_BYN→USD!$A$2:$C$28,3,0),VLOOKUP((A807-1),Оп26_BYN→USD!$A$2:$C$28,3,0)),$B$2:$G$2382,5,0)-VLOOKUP(B807,$B$2:$G$2382,5,0))/365+(VLOOKUP(IF(C807="Нет",VLOOKUP(A807,Оп26_BYN→USD!$A$2:$C$28,3,0),VLOOKUP((A807-1),Оп26_BYN→USD!$A$2:$C$28,3,0)),$B$2:$G$2382,6,0)-VLOOKUP(B807,$B$2:$G$2382,6,0))/366)</f>
        <v>2.4550563932298899</v>
      </c>
      <c r="F807" s="54">
        <f>COUNTIF(D808:$D$2382,365)</f>
        <v>1209</v>
      </c>
      <c r="G807" s="54">
        <f>COUNTIF(D808:$D$2382,366)</f>
        <v>366</v>
      </c>
      <c r="H807" s="50"/>
    </row>
    <row r="808" spans="1:8" x14ac:dyDescent="0.25">
      <c r="A808" s="54">
        <f>COUNTIF($C$3:C808,"Да")</f>
        <v>8</v>
      </c>
      <c r="B808" s="53">
        <f t="shared" si="24"/>
        <v>46206</v>
      </c>
      <c r="C808" s="53" t="str">
        <f>IF(ISERROR(VLOOKUP(B808,Оп26_BYN→USD!$C$3:$C$28,1,0)),"Нет","Да")</f>
        <v>Нет</v>
      </c>
      <c r="D808" s="54">
        <f t="shared" si="25"/>
        <v>365</v>
      </c>
      <c r="E808" s="55">
        <f>('Все выпуски'!$F$4*'Все выпуски'!$F$8)*((VLOOKUP(IF(C808="Нет",VLOOKUP(A808,Оп26_BYN→USD!$A$2:$C$28,3,0),VLOOKUP((A808-1),Оп26_BYN→USD!$A$2:$C$28,3,0)),$B$2:$G$2382,5,0)-VLOOKUP(B808,$B$2:$G$2382,5,0))/365+(VLOOKUP(IF(C808="Нет",VLOOKUP(A808,Оп26_BYN→USD!$A$2:$C$28,3,0),VLOOKUP((A808-1),Оп26_BYN→USD!$A$2:$C$28,3,0)),$B$2:$G$2382,6,0)-VLOOKUP(B808,$B$2:$G$2382,6,0))/366)</f>
        <v>2.4842832550540548</v>
      </c>
      <c r="F808" s="54">
        <f>COUNTIF(D809:$D$2382,365)</f>
        <v>1208</v>
      </c>
      <c r="G808" s="54">
        <f>COUNTIF(D809:$D$2382,366)</f>
        <v>366</v>
      </c>
      <c r="H808" s="50"/>
    </row>
    <row r="809" spans="1:8" x14ac:dyDescent="0.25">
      <c r="A809" s="54">
        <f>COUNTIF($C$3:C809,"Да")</f>
        <v>8</v>
      </c>
      <c r="B809" s="53">
        <f t="shared" si="24"/>
        <v>46207</v>
      </c>
      <c r="C809" s="53" t="str">
        <f>IF(ISERROR(VLOOKUP(B809,Оп26_BYN→USD!$C$3:$C$28,1,0)),"Нет","Да")</f>
        <v>Нет</v>
      </c>
      <c r="D809" s="54">
        <f t="shared" si="25"/>
        <v>365</v>
      </c>
      <c r="E809" s="55">
        <f>('Все выпуски'!$F$4*'Все выпуски'!$F$8)*((VLOOKUP(IF(C809="Нет",VLOOKUP(A809,Оп26_BYN→USD!$A$2:$C$28,3,0),VLOOKUP((A809-1),Оп26_BYN→USD!$A$2:$C$28,3,0)),$B$2:$G$2382,5,0)-VLOOKUP(B809,$B$2:$G$2382,5,0))/365+(VLOOKUP(IF(C809="Нет",VLOOKUP(A809,Оп26_BYN→USD!$A$2:$C$28,3,0),VLOOKUP((A809-1),Оп26_BYN→USD!$A$2:$C$28,3,0)),$B$2:$G$2382,6,0)-VLOOKUP(B809,$B$2:$G$2382,6,0))/366)</f>
        <v>2.5135101168782206</v>
      </c>
      <c r="F809" s="54">
        <f>COUNTIF(D810:$D$2382,365)</f>
        <v>1207</v>
      </c>
      <c r="G809" s="54">
        <f>COUNTIF(D810:$D$2382,366)</f>
        <v>366</v>
      </c>
      <c r="H809" s="50"/>
    </row>
    <row r="810" spans="1:8" x14ac:dyDescent="0.25">
      <c r="A810" s="54">
        <f>COUNTIF($C$3:C810,"Да")</f>
        <v>8</v>
      </c>
      <c r="B810" s="53">
        <f t="shared" si="24"/>
        <v>46208</v>
      </c>
      <c r="C810" s="53" t="str">
        <f>IF(ISERROR(VLOOKUP(B810,Оп26_BYN→USD!$C$3:$C$28,1,0)),"Нет","Да")</f>
        <v>Нет</v>
      </c>
      <c r="D810" s="54">
        <f t="shared" si="25"/>
        <v>365</v>
      </c>
      <c r="E810" s="55">
        <f>('Все выпуски'!$F$4*'Все выпуски'!$F$8)*((VLOOKUP(IF(C810="Нет",VLOOKUP(A810,Оп26_BYN→USD!$A$2:$C$28,3,0),VLOOKUP((A810-1),Оп26_BYN→USD!$A$2:$C$28,3,0)),$B$2:$G$2382,5,0)-VLOOKUP(B810,$B$2:$G$2382,5,0))/365+(VLOOKUP(IF(C810="Нет",VLOOKUP(A810,Оп26_BYN→USD!$A$2:$C$28,3,0),VLOOKUP((A810-1),Оп26_BYN→USD!$A$2:$C$28,3,0)),$B$2:$G$2382,6,0)-VLOOKUP(B810,$B$2:$G$2382,6,0))/366)</f>
        <v>2.5427369787023859</v>
      </c>
      <c r="F810" s="54">
        <f>COUNTIF(D811:$D$2382,365)</f>
        <v>1206</v>
      </c>
      <c r="G810" s="54">
        <f>COUNTIF(D811:$D$2382,366)</f>
        <v>366</v>
      </c>
      <c r="H810" s="50"/>
    </row>
    <row r="811" spans="1:8" x14ac:dyDescent="0.25">
      <c r="A811" s="54">
        <f>COUNTIF($C$3:C811,"Да")</f>
        <v>8</v>
      </c>
      <c r="B811" s="53">
        <f t="shared" si="24"/>
        <v>46209</v>
      </c>
      <c r="C811" s="53" t="str">
        <f>IF(ISERROR(VLOOKUP(B811,Оп26_BYN→USD!$C$3:$C$28,1,0)),"Нет","Да")</f>
        <v>Нет</v>
      </c>
      <c r="D811" s="54">
        <f t="shared" si="25"/>
        <v>365</v>
      </c>
      <c r="E811" s="55">
        <f>('Все выпуски'!$F$4*'Все выпуски'!$F$8)*((VLOOKUP(IF(C811="Нет",VLOOKUP(A811,Оп26_BYN→USD!$A$2:$C$28,3,0),VLOOKUP((A811-1),Оп26_BYN→USD!$A$2:$C$28,3,0)),$B$2:$G$2382,5,0)-VLOOKUP(B811,$B$2:$G$2382,5,0))/365+(VLOOKUP(IF(C811="Нет",VLOOKUP(A811,Оп26_BYN→USD!$A$2:$C$28,3,0),VLOOKUP((A811-1),Оп26_BYN→USD!$A$2:$C$28,3,0)),$B$2:$G$2382,6,0)-VLOOKUP(B811,$B$2:$G$2382,6,0))/366)</f>
        <v>2.5719638405265512</v>
      </c>
      <c r="F811" s="54">
        <f>COUNTIF(D812:$D$2382,365)</f>
        <v>1205</v>
      </c>
      <c r="G811" s="54">
        <f>COUNTIF(D812:$D$2382,366)</f>
        <v>366</v>
      </c>
      <c r="H811" s="50"/>
    </row>
    <row r="812" spans="1:8" x14ac:dyDescent="0.25">
      <c r="A812" s="54">
        <f>COUNTIF($C$3:C812,"Да")</f>
        <v>8</v>
      </c>
      <c r="B812" s="53">
        <f t="shared" si="24"/>
        <v>46210</v>
      </c>
      <c r="C812" s="53" t="str">
        <f>IF(ISERROR(VLOOKUP(B812,Оп26_BYN→USD!$C$3:$C$28,1,0)),"Нет","Да")</f>
        <v>Нет</v>
      </c>
      <c r="D812" s="54">
        <f t="shared" si="25"/>
        <v>365</v>
      </c>
      <c r="E812" s="55">
        <f>('Все выпуски'!$F$4*'Все выпуски'!$F$8)*((VLOOKUP(IF(C812="Нет",VLOOKUP(A812,Оп26_BYN→USD!$A$2:$C$28,3,0),VLOOKUP((A812-1),Оп26_BYN→USD!$A$2:$C$28,3,0)),$B$2:$G$2382,5,0)-VLOOKUP(B812,$B$2:$G$2382,5,0))/365+(VLOOKUP(IF(C812="Нет",VLOOKUP(A812,Оп26_BYN→USD!$A$2:$C$28,3,0),VLOOKUP((A812-1),Оп26_BYN→USD!$A$2:$C$28,3,0)),$B$2:$G$2382,6,0)-VLOOKUP(B812,$B$2:$G$2382,6,0))/366)</f>
        <v>2.6011907023507166</v>
      </c>
      <c r="F812" s="54">
        <f>COUNTIF(D813:$D$2382,365)</f>
        <v>1204</v>
      </c>
      <c r="G812" s="54">
        <f>COUNTIF(D813:$D$2382,366)</f>
        <v>366</v>
      </c>
      <c r="H812" s="50"/>
    </row>
    <row r="813" spans="1:8" x14ac:dyDescent="0.25">
      <c r="A813" s="54">
        <f>COUNTIF($C$3:C813,"Да")</f>
        <v>8</v>
      </c>
      <c r="B813" s="53">
        <f t="shared" si="24"/>
        <v>46211</v>
      </c>
      <c r="C813" s="53" t="str">
        <f>IF(ISERROR(VLOOKUP(B813,Оп26_BYN→USD!$C$3:$C$28,1,0)),"Нет","Да")</f>
        <v>Нет</v>
      </c>
      <c r="D813" s="54">
        <f t="shared" si="25"/>
        <v>365</v>
      </c>
      <c r="E813" s="55">
        <f>('Все выпуски'!$F$4*'Все выпуски'!$F$8)*((VLOOKUP(IF(C813="Нет",VLOOKUP(A813,Оп26_BYN→USD!$A$2:$C$28,3,0),VLOOKUP((A813-1),Оп26_BYN→USD!$A$2:$C$28,3,0)),$B$2:$G$2382,5,0)-VLOOKUP(B813,$B$2:$G$2382,5,0))/365+(VLOOKUP(IF(C813="Нет",VLOOKUP(A813,Оп26_BYN→USD!$A$2:$C$28,3,0),VLOOKUP((A813-1),Оп26_BYN→USD!$A$2:$C$28,3,0)),$B$2:$G$2382,6,0)-VLOOKUP(B813,$B$2:$G$2382,6,0))/366)</f>
        <v>2.6304175641748819</v>
      </c>
      <c r="F813" s="54">
        <f>COUNTIF(D814:$D$2382,365)</f>
        <v>1203</v>
      </c>
      <c r="G813" s="54">
        <f>COUNTIF(D814:$D$2382,366)</f>
        <v>366</v>
      </c>
      <c r="H813" s="50"/>
    </row>
    <row r="814" spans="1:8" x14ac:dyDescent="0.25">
      <c r="A814" s="54">
        <f>COUNTIF($C$3:C814,"Да")</f>
        <v>9</v>
      </c>
      <c r="B814" s="53">
        <f t="shared" si="24"/>
        <v>46212</v>
      </c>
      <c r="C814" s="53" t="str">
        <f>IF(ISERROR(VLOOKUP(B814,Оп26_BYN→USD!$C$3:$C$28,1,0)),"Нет","Да")</f>
        <v>Да</v>
      </c>
      <c r="D814" s="54">
        <f t="shared" si="25"/>
        <v>365</v>
      </c>
      <c r="E814" s="55">
        <f>('Все выпуски'!$F$4*'Все выпуски'!$F$8)*((VLOOKUP(IF(C814="Нет",VLOOKUP(A814,Оп26_BYN→USD!$A$2:$C$28,3,0),VLOOKUP((A814-1),Оп26_BYN→USD!$A$2:$C$28,3,0)),$B$2:$G$2382,5,0)-VLOOKUP(B814,$B$2:$G$2382,5,0))/365+(VLOOKUP(IF(C814="Нет",VLOOKUP(A814,Оп26_BYN→USD!$A$2:$C$28,3,0),VLOOKUP((A814-1),Оп26_BYN→USD!$A$2:$C$28,3,0)),$B$2:$G$2382,6,0)-VLOOKUP(B814,$B$2:$G$2382,6,0))/366)</f>
        <v>2.6596444259990473</v>
      </c>
      <c r="F814" s="54">
        <f>COUNTIF(D815:$D$2382,365)</f>
        <v>1202</v>
      </c>
      <c r="G814" s="54">
        <f>COUNTIF(D815:$D$2382,366)</f>
        <v>366</v>
      </c>
      <c r="H814" s="50"/>
    </row>
    <row r="815" spans="1:8" x14ac:dyDescent="0.25">
      <c r="A815" s="54">
        <f>COUNTIF($C$3:C815,"Да")</f>
        <v>9</v>
      </c>
      <c r="B815" s="53">
        <f t="shared" si="24"/>
        <v>46213</v>
      </c>
      <c r="C815" s="53" t="str">
        <f>IF(ISERROR(VLOOKUP(B815,Оп26_BYN→USD!$C$3:$C$28,1,0)),"Нет","Да")</f>
        <v>Нет</v>
      </c>
      <c r="D815" s="54">
        <f t="shared" si="25"/>
        <v>365</v>
      </c>
      <c r="E815" s="55">
        <f>('Все выпуски'!$F$4*'Все выпуски'!$F$8)*((VLOOKUP(IF(C815="Нет",VLOOKUP(A815,Оп26_BYN→USD!$A$2:$C$28,3,0),VLOOKUP((A815-1),Оп26_BYN→USD!$A$2:$C$28,3,0)),$B$2:$G$2382,5,0)-VLOOKUP(B815,$B$2:$G$2382,5,0))/365+(VLOOKUP(IF(C815="Нет",VLOOKUP(A815,Оп26_BYN→USD!$A$2:$C$28,3,0),VLOOKUP((A815-1),Оп26_BYN→USD!$A$2:$C$28,3,0)),$B$2:$G$2382,6,0)-VLOOKUP(B815,$B$2:$G$2382,6,0))/366)</f>
        <v>2.9226861824165354E-2</v>
      </c>
      <c r="F815" s="54">
        <f>COUNTIF(D816:$D$2382,365)</f>
        <v>1201</v>
      </c>
      <c r="G815" s="54">
        <f>COUNTIF(D816:$D$2382,366)</f>
        <v>366</v>
      </c>
      <c r="H815" s="50"/>
    </row>
    <row r="816" spans="1:8" x14ac:dyDescent="0.25">
      <c r="A816" s="54">
        <f>COUNTIF($C$3:C816,"Да")</f>
        <v>9</v>
      </c>
      <c r="B816" s="53">
        <f t="shared" si="24"/>
        <v>46214</v>
      </c>
      <c r="C816" s="53" t="str">
        <f>IF(ISERROR(VLOOKUP(B816,Оп26_BYN→USD!$C$3:$C$28,1,0)),"Нет","Да")</f>
        <v>Нет</v>
      </c>
      <c r="D816" s="54">
        <f t="shared" si="25"/>
        <v>365</v>
      </c>
      <c r="E816" s="55">
        <f>('Все выпуски'!$F$4*'Все выпуски'!$F$8)*((VLOOKUP(IF(C816="Нет",VLOOKUP(A816,Оп26_BYN→USD!$A$2:$C$28,3,0),VLOOKUP((A816-1),Оп26_BYN→USD!$A$2:$C$28,3,0)),$B$2:$G$2382,5,0)-VLOOKUP(B816,$B$2:$G$2382,5,0))/365+(VLOOKUP(IF(C816="Нет",VLOOKUP(A816,Оп26_BYN→USD!$A$2:$C$28,3,0),VLOOKUP((A816-1),Оп26_BYN→USD!$A$2:$C$28,3,0)),$B$2:$G$2382,6,0)-VLOOKUP(B816,$B$2:$G$2382,6,0))/366)</f>
        <v>5.8453723648330708E-2</v>
      </c>
      <c r="F816" s="54">
        <f>COUNTIF(D817:$D$2382,365)</f>
        <v>1200</v>
      </c>
      <c r="G816" s="54">
        <f>COUNTIF(D817:$D$2382,366)</f>
        <v>366</v>
      </c>
      <c r="H816" s="50"/>
    </row>
    <row r="817" spans="1:8" x14ac:dyDescent="0.25">
      <c r="A817" s="54">
        <f>COUNTIF($C$3:C817,"Да")</f>
        <v>9</v>
      </c>
      <c r="B817" s="53">
        <f t="shared" si="24"/>
        <v>46215</v>
      </c>
      <c r="C817" s="53" t="str">
        <f>IF(ISERROR(VLOOKUP(B817,Оп26_BYN→USD!$C$3:$C$28,1,0)),"Нет","Да")</f>
        <v>Нет</v>
      </c>
      <c r="D817" s="54">
        <f t="shared" si="25"/>
        <v>365</v>
      </c>
      <c r="E817" s="55">
        <f>('Все выпуски'!$F$4*'Все выпуски'!$F$8)*((VLOOKUP(IF(C817="Нет",VLOOKUP(A817,Оп26_BYN→USD!$A$2:$C$28,3,0),VLOOKUP((A817-1),Оп26_BYN→USD!$A$2:$C$28,3,0)),$B$2:$G$2382,5,0)-VLOOKUP(B817,$B$2:$G$2382,5,0))/365+(VLOOKUP(IF(C817="Нет",VLOOKUP(A817,Оп26_BYN→USD!$A$2:$C$28,3,0),VLOOKUP((A817-1),Оп26_BYN→USD!$A$2:$C$28,3,0)),$B$2:$G$2382,6,0)-VLOOKUP(B817,$B$2:$G$2382,6,0))/366)</f>
        <v>8.7680585472496061E-2</v>
      </c>
      <c r="F817" s="54">
        <f>COUNTIF(D818:$D$2382,365)</f>
        <v>1199</v>
      </c>
      <c r="G817" s="54">
        <f>COUNTIF(D818:$D$2382,366)</f>
        <v>366</v>
      </c>
      <c r="H817" s="50"/>
    </row>
    <row r="818" spans="1:8" x14ac:dyDescent="0.25">
      <c r="A818" s="54">
        <f>COUNTIF($C$3:C818,"Да")</f>
        <v>9</v>
      </c>
      <c r="B818" s="53">
        <f t="shared" si="24"/>
        <v>46216</v>
      </c>
      <c r="C818" s="53" t="str">
        <f>IF(ISERROR(VLOOKUP(B818,Оп26_BYN→USD!$C$3:$C$28,1,0)),"Нет","Да")</f>
        <v>Нет</v>
      </c>
      <c r="D818" s="54">
        <f t="shared" si="25"/>
        <v>365</v>
      </c>
      <c r="E818" s="55">
        <f>('Все выпуски'!$F$4*'Все выпуски'!$F$8)*((VLOOKUP(IF(C818="Нет",VLOOKUP(A818,Оп26_BYN→USD!$A$2:$C$28,3,0),VLOOKUP((A818-1),Оп26_BYN→USD!$A$2:$C$28,3,0)),$B$2:$G$2382,5,0)-VLOOKUP(B818,$B$2:$G$2382,5,0))/365+(VLOOKUP(IF(C818="Нет",VLOOKUP(A818,Оп26_BYN→USD!$A$2:$C$28,3,0),VLOOKUP((A818-1),Оп26_BYN→USD!$A$2:$C$28,3,0)),$B$2:$G$2382,6,0)-VLOOKUP(B818,$B$2:$G$2382,6,0))/366)</f>
        <v>0.11690744729666142</v>
      </c>
      <c r="F818" s="54">
        <f>COUNTIF(D819:$D$2382,365)</f>
        <v>1198</v>
      </c>
      <c r="G818" s="54">
        <f>COUNTIF(D819:$D$2382,366)</f>
        <v>366</v>
      </c>
      <c r="H818" s="50"/>
    </row>
    <row r="819" spans="1:8" x14ac:dyDescent="0.25">
      <c r="A819" s="54">
        <f>COUNTIF($C$3:C819,"Да")</f>
        <v>9</v>
      </c>
      <c r="B819" s="53">
        <f t="shared" si="24"/>
        <v>46217</v>
      </c>
      <c r="C819" s="53" t="str">
        <f>IF(ISERROR(VLOOKUP(B819,Оп26_BYN→USD!$C$3:$C$28,1,0)),"Нет","Да")</f>
        <v>Нет</v>
      </c>
      <c r="D819" s="54">
        <f t="shared" si="25"/>
        <v>365</v>
      </c>
      <c r="E819" s="55">
        <f>('Все выпуски'!$F$4*'Все выпуски'!$F$8)*((VLOOKUP(IF(C819="Нет",VLOOKUP(A819,Оп26_BYN→USD!$A$2:$C$28,3,0),VLOOKUP((A819-1),Оп26_BYN→USD!$A$2:$C$28,3,0)),$B$2:$G$2382,5,0)-VLOOKUP(B819,$B$2:$G$2382,5,0))/365+(VLOOKUP(IF(C819="Нет",VLOOKUP(A819,Оп26_BYN→USD!$A$2:$C$28,3,0),VLOOKUP((A819-1),Оп26_BYN→USD!$A$2:$C$28,3,0)),$B$2:$G$2382,6,0)-VLOOKUP(B819,$B$2:$G$2382,6,0))/366)</f>
        <v>0.14613430912082676</v>
      </c>
      <c r="F819" s="54">
        <f>COUNTIF(D820:$D$2382,365)</f>
        <v>1197</v>
      </c>
      <c r="G819" s="54">
        <f>COUNTIF(D820:$D$2382,366)</f>
        <v>366</v>
      </c>
      <c r="H819" s="50"/>
    </row>
    <row r="820" spans="1:8" x14ac:dyDescent="0.25">
      <c r="A820" s="54">
        <f>COUNTIF($C$3:C820,"Да")</f>
        <v>9</v>
      </c>
      <c r="B820" s="53">
        <f t="shared" si="24"/>
        <v>46218</v>
      </c>
      <c r="C820" s="53" t="str">
        <f>IF(ISERROR(VLOOKUP(B820,Оп26_BYN→USD!$C$3:$C$28,1,0)),"Нет","Да")</f>
        <v>Нет</v>
      </c>
      <c r="D820" s="54">
        <f t="shared" si="25"/>
        <v>365</v>
      </c>
      <c r="E820" s="55">
        <f>('Все выпуски'!$F$4*'Все выпуски'!$F$8)*((VLOOKUP(IF(C820="Нет",VLOOKUP(A820,Оп26_BYN→USD!$A$2:$C$28,3,0),VLOOKUP((A820-1),Оп26_BYN→USD!$A$2:$C$28,3,0)),$B$2:$G$2382,5,0)-VLOOKUP(B820,$B$2:$G$2382,5,0))/365+(VLOOKUP(IF(C820="Нет",VLOOKUP(A820,Оп26_BYN→USD!$A$2:$C$28,3,0),VLOOKUP((A820-1),Оп26_BYN→USD!$A$2:$C$28,3,0)),$B$2:$G$2382,6,0)-VLOOKUP(B820,$B$2:$G$2382,6,0))/366)</f>
        <v>0.17536117094499212</v>
      </c>
      <c r="F820" s="54">
        <f>COUNTIF(D821:$D$2382,365)</f>
        <v>1196</v>
      </c>
      <c r="G820" s="54">
        <f>COUNTIF(D821:$D$2382,366)</f>
        <v>366</v>
      </c>
      <c r="H820" s="50"/>
    </row>
    <row r="821" spans="1:8" x14ac:dyDescent="0.25">
      <c r="A821" s="54">
        <f>COUNTIF($C$3:C821,"Да")</f>
        <v>9</v>
      </c>
      <c r="B821" s="53">
        <f t="shared" si="24"/>
        <v>46219</v>
      </c>
      <c r="C821" s="53" t="str">
        <f>IF(ISERROR(VLOOKUP(B821,Оп26_BYN→USD!$C$3:$C$28,1,0)),"Нет","Да")</f>
        <v>Нет</v>
      </c>
      <c r="D821" s="54">
        <f t="shared" si="25"/>
        <v>365</v>
      </c>
      <c r="E821" s="55">
        <f>('Все выпуски'!$F$4*'Все выпуски'!$F$8)*((VLOOKUP(IF(C821="Нет",VLOOKUP(A821,Оп26_BYN→USD!$A$2:$C$28,3,0),VLOOKUP((A821-1),Оп26_BYN→USD!$A$2:$C$28,3,0)),$B$2:$G$2382,5,0)-VLOOKUP(B821,$B$2:$G$2382,5,0))/365+(VLOOKUP(IF(C821="Нет",VLOOKUP(A821,Оп26_BYN→USD!$A$2:$C$28,3,0),VLOOKUP((A821-1),Оп26_BYN→USD!$A$2:$C$28,3,0)),$B$2:$G$2382,6,0)-VLOOKUP(B821,$B$2:$G$2382,6,0))/366)</f>
        <v>0.20458803276915749</v>
      </c>
      <c r="F821" s="54">
        <f>COUNTIF(D822:$D$2382,365)</f>
        <v>1195</v>
      </c>
      <c r="G821" s="54">
        <f>COUNTIF(D822:$D$2382,366)</f>
        <v>366</v>
      </c>
      <c r="H821" s="50"/>
    </row>
    <row r="822" spans="1:8" x14ac:dyDescent="0.25">
      <c r="A822" s="54">
        <f>COUNTIF($C$3:C822,"Да")</f>
        <v>9</v>
      </c>
      <c r="B822" s="53">
        <f t="shared" si="24"/>
        <v>46220</v>
      </c>
      <c r="C822" s="53" t="str">
        <f>IF(ISERROR(VLOOKUP(B822,Оп26_BYN→USD!$C$3:$C$28,1,0)),"Нет","Да")</f>
        <v>Нет</v>
      </c>
      <c r="D822" s="54">
        <f t="shared" si="25"/>
        <v>365</v>
      </c>
      <c r="E822" s="55">
        <f>('Все выпуски'!$F$4*'Все выпуски'!$F$8)*((VLOOKUP(IF(C822="Нет",VLOOKUP(A822,Оп26_BYN→USD!$A$2:$C$28,3,0),VLOOKUP((A822-1),Оп26_BYN→USD!$A$2:$C$28,3,0)),$B$2:$G$2382,5,0)-VLOOKUP(B822,$B$2:$G$2382,5,0))/365+(VLOOKUP(IF(C822="Нет",VLOOKUP(A822,Оп26_BYN→USD!$A$2:$C$28,3,0),VLOOKUP((A822-1),Оп26_BYN→USD!$A$2:$C$28,3,0)),$B$2:$G$2382,6,0)-VLOOKUP(B822,$B$2:$G$2382,6,0))/366)</f>
        <v>0.23381489459332283</v>
      </c>
      <c r="F822" s="54">
        <f>COUNTIF(D823:$D$2382,365)</f>
        <v>1194</v>
      </c>
      <c r="G822" s="54">
        <f>COUNTIF(D823:$D$2382,366)</f>
        <v>366</v>
      </c>
      <c r="H822" s="50"/>
    </row>
    <row r="823" spans="1:8" x14ac:dyDescent="0.25">
      <c r="A823" s="54">
        <f>COUNTIF($C$3:C823,"Да")</f>
        <v>9</v>
      </c>
      <c r="B823" s="53">
        <f t="shared" si="24"/>
        <v>46221</v>
      </c>
      <c r="C823" s="53" t="str">
        <f>IF(ISERROR(VLOOKUP(B823,Оп26_BYN→USD!$C$3:$C$28,1,0)),"Нет","Да")</f>
        <v>Нет</v>
      </c>
      <c r="D823" s="54">
        <f t="shared" si="25"/>
        <v>365</v>
      </c>
      <c r="E823" s="55">
        <f>('Все выпуски'!$F$4*'Все выпуски'!$F$8)*((VLOOKUP(IF(C823="Нет",VLOOKUP(A823,Оп26_BYN→USD!$A$2:$C$28,3,0),VLOOKUP((A823-1),Оп26_BYN→USD!$A$2:$C$28,3,0)),$B$2:$G$2382,5,0)-VLOOKUP(B823,$B$2:$G$2382,5,0))/365+(VLOOKUP(IF(C823="Нет",VLOOKUP(A823,Оп26_BYN→USD!$A$2:$C$28,3,0),VLOOKUP((A823-1),Оп26_BYN→USD!$A$2:$C$28,3,0)),$B$2:$G$2382,6,0)-VLOOKUP(B823,$B$2:$G$2382,6,0))/366)</f>
        <v>0.26304175641748817</v>
      </c>
      <c r="F823" s="54">
        <f>COUNTIF(D824:$D$2382,365)</f>
        <v>1193</v>
      </c>
      <c r="G823" s="54">
        <f>COUNTIF(D824:$D$2382,366)</f>
        <v>366</v>
      </c>
      <c r="H823" s="50"/>
    </row>
    <row r="824" spans="1:8" x14ac:dyDescent="0.25">
      <c r="A824" s="54">
        <f>COUNTIF($C$3:C824,"Да")</f>
        <v>9</v>
      </c>
      <c r="B824" s="53">
        <f t="shared" si="24"/>
        <v>46222</v>
      </c>
      <c r="C824" s="53" t="str">
        <f>IF(ISERROR(VLOOKUP(B824,Оп26_BYN→USD!$C$3:$C$28,1,0)),"Нет","Да")</f>
        <v>Нет</v>
      </c>
      <c r="D824" s="54">
        <f t="shared" si="25"/>
        <v>365</v>
      </c>
      <c r="E824" s="55">
        <f>('Все выпуски'!$F$4*'Все выпуски'!$F$8)*((VLOOKUP(IF(C824="Нет",VLOOKUP(A824,Оп26_BYN→USD!$A$2:$C$28,3,0),VLOOKUP((A824-1),Оп26_BYN→USD!$A$2:$C$28,3,0)),$B$2:$G$2382,5,0)-VLOOKUP(B824,$B$2:$G$2382,5,0))/365+(VLOOKUP(IF(C824="Нет",VLOOKUP(A824,Оп26_BYN→USD!$A$2:$C$28,3,0),VLOOKUP((A824-1),Оп26_BYN→USD!$A$2:$C$28,3,0)),$B$2:$G$2382,6,0)-VLOOKUP(B824,$B$2:$G$2382,6,0))/366)</f>
        <v>0.29226861824165351</v>
      </c>
      <c r="F824" s="54">
        <f>COUNTIF(D825:$D$2382,365)</f>
        <v>1192</v>
      </c>
      <c r="G824" s="54">
        <f>COUNTIF(D825:$D$2382,366)</f>
        <v>366</v>
      </c>
      <c r="H824" s="50"/>
    </row>
    <row r="825" spans="1:8" x14ac:dyDescent="0.25">
      <c r="A825" s="54">
        <f>COUNTIF($C$3:C825,"Да")</f>
        <v>9</v>
      </c>
      <c r="B825" s="53">
        <f t="shared" si="24"/>
        <v>46223</v>
      </c>
      <c r="C825" s="53" t="str">
        <f>IF(ISERROR(VLOOKUP(B825,Оп26_BYN→USD!$C$3:$C$28,1,0)),"Нет","Да")</f>
        <v>Нет</v>
      </c>
      <c r="D825" s="54">
        <f t="shared" si="25"/>
        <v>365</v>
      </c>
      <c r="E825" s="55">
        <f>('Все выпуски'!$F$4*'Все выпуски'!$F$8)*((VLOOKUP(IF(C825="Нет",VLOOKUP(A825,Оп26_BYN→USD!$A$2:$C$28,3,0),VLOOKUP((A825-1),Оп26_BYN→USD!$A$2:$C$28,3,0)),$B$2:$G$2382,5,0)-VLOOKUP(B825,$B$2:$G$2382,5,0))/365+(VLOOKUP(IF(C825="Нет",VLOOKUP(A825,Оп26_BYN→USD!$A$2:$C$28,3,0),VLOOKUP((A825-1),Оп26_BYN→USD!$A$2:$C$28,3,0)),$B$2:$G$2382,6,0)-VLOOKUP(B825,$B$2:$G$2382,6,0))/366)</f>
        <v>0.32149548006581891</v>
      </c>
      <c r="F825" s="54">
        <f>COUNTIF(D826:$D$2382,365)</f>
        <v>1191</v>
      </c>
      <c r="G825" s="54">
        <f>COUNTIF(D826:$D$2382,366)</f>
        <v>366</v>
      </c>
      <c r="H825" s="50"/>
    </row>
    <row r="826" spans="1:8" x14ac:dyDescent="0.25">
      <c r="A826" s="54">
        <f>COUNTIF($C$3:C826,"Да")</f>
        <v>9</v>
      </c>
      <c r="B826" s="53">
        <f t="shared" si="24"/>
        <v>46224</v>
      </c>
      <c r="C826" s="53" t="str">
        <f>IF(ISERROR(VLOOKUP(B826,Оп26_BYN→USD!$C$3:$C$28,1,0)),"Нет","Да")</f>
        <v>Нет</v>
      </c>
      <c r="D826" s="54">
        <f t="shared" si="25"/>
        <v>365</v>
      </c>
      <c r="E826" s="55">
        <f>('Все выпуски'!$F$4*'Все выпуски'!$F$8)*((VLOOKUP(IF(C826="Нет",VLOOKUP(A826,Оп26_BYN→USD!$A$2:$C$28,3,0),VLOOKUP((A826-1),Оп26_BYN→USD!$A$2:$C$28,3,0)),$B$2:$G$2382,5,0)-VLOOKUP(B826,$B$2:$G$2382,5,0))/365+(VLOOKUP(IF(C826="Нет",VLOOKUP(A826,Оп26_BYN→USD!$A$2:$C$28,3,0),VLOOKUP((A826-1),Оп26_BYN→USD!$A$2:$C$28,3,0)),$B$2:$G$2382,6,0)-VLOOKUP(B826,$B$2:$G$2382,6,0))/366)</f>
        <v>0.35072234188998425</v>
      </c>
      <c r="F826" s="54">
        <f>COUNTIF(D827:$D$2382,365)</f>
        <v>1190</v>
      </c>
      <c r="G826" s="54">
        <f>COUNTIF(D827:$D$2382,366)</f>
        <v>366</v>
      </c>
      <c r="H826" s="50"/>
    </row>
    <row r="827" spans="1:8" x14ac:dyDescent="0.25">
      <c r="A827" s="54">
        <f>COUNTIF($C$3:C827,"Да")</f>
        <v>9</v>
      </c>
      <c r="B827" s="53">
        <f t="shared" si="24"/>
        <v>46225</v>
      </c>
      <c r="C827" s="53" t="str">
        <f>IF(ISERROR(VLOOKUP(B827,Оп26_BYN→USD!$C$3:$C$28,1,0)),"Нет","Да")</f>
        <v>Нет</v>
      </c>
      <c r="D827" s="54">
        <f t="shared" si="25"/>
        <v>365</v>
      </c>
      <c r="E827" s="55">
        <f>('Все выпуски'!$F$4*'Все выпуски'!$F$8)*((VLOOKUP(IF(C827="Нет",VLOOKUP(A827,Оп26_BYN→USD!$A$2:$C$28,3,0),VLOOKUP((A827-1),Оп26_BYN→USD!$A$2:$C$28,3,0)),$B$2:$G$2382,5,0)-VLOOKUP(B827,$B$2:$G$2382,5,0))/365+(VLOOKUP(IF(C827="Нет",VLOOKUP(A827,Оп26_BYN→USD!$A$2:$C$28,3,0),VLOOKUP((A827-1),Оп26_BYN→USD!$A$2:$C$28,3,0)),$B$2:$G$2382,6,0)-VLOOKUP(B827,$B$2:$G$2382,6,0))/366)</f>
        <v>0.37994920371414959</v>
      </c>
      <c r="F827" s="54">
        <f>COUNTIF(D828:$D$2382,365)</f>
        <v>1189</v>
      </c>
      <c r="G827" s="54">
        <f>COUNTIF(D828:$D$2382,366)</f>
        <v>366</v>
      </c>
      <c r="H827" s="50"/>
    </row>
    <row r="828" spans="1:8" x14ac:dyDescent="0.25">
      <c r="A828" s="54">
        <f>COUNTIF($C$3:C828,"Да")</f>
        <v>9</v>
      </c>
      <c r="B828" s="53">
        <f t="shared" si="24"/>
        <v>46226</v>
      </c>
      <c r="C828" s="53" t="str">
        <f>IF(ISERROR(VLOOKUP(B828,Оп26_BYN→USD!$C$3:$C$28,1,0)),"Нет","Да")</f>
        <v>Нет</v>
      </c>
      <c r="D828" s="54">
        <f t="shared" si="25"/>
        <v>365</v>
      </c>
      <c r="E828" s="55">
        <f>('Все выпуски'!$F$4*'Все выпуски'!$F$8)*((VLOOKUP(IF(C828="Нет",VLOOKUP(A828,Оп26_BYN→USD!$A$2:$C$28,3,0),VLOOKUP((A828-1),Оп26_BYN→USD!$A$2:$C$28,3,0)),$B$2:$G$2382,5,0)-VLOOKUP(B828,$B$2:$G$2382,5,0))/365+(VLOOKUP(IF(C828="Нет",VLOOKUP(A828,Оп26_BYN→USD!$A$2:$C$28,3,0),VLOOKUP((A828-1),Оп26_BYN→USD!$A$2:$C$28,3,0)),$B$2:$G$2382,6,0)-VLOOKUP(B828,$B$2:$G$2382,6,0))/366)</f>
        <v>0.40917606553831498</v>
      </c>
      <c r="F828" s="54">
        <f>COUNTIF(D829:$D$2382,365)</f>
        <v>1188</v>
      </c>
      <c r="G828" s="54">
        <f>COUNTIF(D829:$D$2382,366)</f>
        <v>366</v>
      </c>
      <c r="H828" s="50"/>
    </row>
    <row r="829" spans="1:8" x14ac:dyDescent="0.25">
      <c r="A829" s="54">
        <f>COUNTIF($C$3:C829,"Да")</f>
        <v>9</v>
      </c>
      <c r="B829" s="53">
        <f t="shared" si="24"/>
        <v>46227</v>
      </c>
      <c r="C829" s="53" t="str">
        <f>IF(ISERROR(VLOOKUP(B829,Оп26_BYN→USD!$C$3:$C$28,1,0)),"Нет","Да")</f>
        <v>Нет</v>
      </c>
      <c r="D829" s="54">
        <f t="shared" si="25"/>
        <v>365</v>
      </c>
      <c r="E829" s="55">
        <f>('Все выпуски'!$F$4*'Все выпуски'!$F$8)*((VLOOKUP(IF(C829="Нет",VLOOKUP(A829,Оп26_BYN→USD!$A$2:$C$28,3,0),VLOOKUP((A829-1),Оп26_BYN→USD!$A$2:$C$28,3,0)),$B$2:$G$2382,5,0)-VLOOKUP(B829,$B$2:$G$2382,5,0))/365+(VLOOKUP(IF(C829="Нет",VLOOKUP(A829,Оп26_BYN→USD!$A$2:$C$28,3,0),VLOOKUP((A829-1),Оп26_BYN→USD!$A$2:$C$28,3,0)),$B$2:$G$2382,6,0)-VLOOKUP(B829,$B$2:$G$2382,6,0))/366)</f>
        <v>0.43840292736248032</v>
      </c>
      <c r="F829" s="54">
        <f>COUNTIF(D830:$D$2382,365)</f>
        <v>1187</v>
      </c>
      <c r="G829" s="54">
        <f>COUNTIF(D830:$D$2382,366)</f>
        <v>366</v>
      </c>
      <c r="H829" s="50"/>
    </row>
    <row r="830" spans="1:8" x14ac:dyDescent="0.25">
      <c r="A830" s="54">
        <f>COUNTIF($C$3:C830,"Да")</f>
        <v>9</v>
      </c>
      <c r="B830" s="53">
        <f t="shared" si="24"/>
        <v>46228</v>
      </c>
      <c r="C830" s="53" t="str">
        <f>IF(ISERROR(VLOOKUP(B830,Оп26_BYN→USD!$C$3:$C$28,1,0)),"Нет","Да")</f>
        <v>Нет</v>
      </c>
      <c r="D830" s="54">
        <f t="shared" si="25"/>
        <v>365</v>
      </c>
      <c r="E830" s="55">
        <f>('Все выпуски'!$F$4*'Все выпуски'!$F$8)*((VLOOKUP(IF(C830="Нет",VLOOKUP(A830,Оп26_BYN→USD!$A$2:$C$28,3,0),VLOOKUP((A830-1),Оп26_BYN→USD!$A$2:$C$28,3,0)),$B$2:$G$2382,5,0)-VLOOKUP(B830,$B$2:$G$2382,5,0))/365+(VLOOKUP(IF(C830="Нет",VLOOKUP(A830,Оп26_BYN→USD!$A$2:$C$28,3,0),VLOOKUP((A830-1),Оп26_BYN→USD!$A$2:$C$28,3,0)),$B$2:$G$2382,6,0)-VLOOKUP(B830,$B$2:$G$2382,6,0))/366)</f>
        <v>0.46762978918664566</v>
      </c>
      <c r="F830" s="54">
        <f>COUNTIF(D831:$D$2382,365)</f>
        <v>1186</v>
      </c>
      <c r="G830" s="54">
        <f>COUNTIF(D831:$D$2382,366)</f>
        <v>366</v>
      </c>
      <c r="H830" s="50"/>
    </row>
    <row r="831" spans="1:8" x14ac:dyDescent="0.25">
      <c r="A831" s="54">
        <f>COUNTIF($C$3:C831,"Да")</f>
        <v>9</v>
      </c>
      <c r="B831" s="53">
        <f t="shared" si="24"/>
        <v>46229</v>
      </c>
      <c r="C831" s="53" t="str">
        <f>IF(ISERROR(VLOOKUP(B831,Оп26_BYN→USD!$C$3:$C$28,1,0)),"Нет","Да")</f>
        <v>Нет</v>
      </c>
      <c r="D831" s="54">
        <f t="shared" si="25"/>
        <v>365</v>
      </c>
      <c r="E831" s="55">
        <f>('Все выпуски'!$F$4*'Все выпуски'!$F$8)*((VLOOKUP(IF(C831="Нет",VLOOKUP(A831,Оп26_BYN→USD!$A$2:$C$28,3,0),VLOOKUP((A831-1),Оп26_BYN→USD!$A$2:$C$28,3,0)),$B$2:$G$2382,5,0)-VLOOKUP(B831,$B$2:$G$2382,5,0))/365+(VLOOKUP(IF(C831="Нет",VLOOKUP(A831,Оп26_BYN→USD!$A$2:$C$28,3,0),VLOOKUP((A831-1),Оп26_BYN→USD!$A$2:$C$28,3,0)),$B$2:$G$2382,6,0)-VLOOKUP(B831,$B$2:$G$2382,6,0))/366)</f>
        <v>0.49685665101081106</v>
      </c>
      <c r="F831" s="54">
        <f>COUNTIF(D832:$D$2382,365)</f>
        <v>1185</v>
      </c>
      <c r="G831" s="54">
        <f>COUNTIF(D832:$D$2382,366)</f>
        <v>366</v>
      </c>
      <c r="H831" s="50"/>
    </row>
    <row r="832" spans="1:8" x14ac:dyDescent="0.25">
      <c r="A832" s="54">
        <f>COUNTIF($C$3:C832,"Да")</f>
        <v>9</v>
      </c>
      <c r="B832" s="53">
        <f t="shared" si="24"/>
        <v>46230</v>
      </c>
      <c r="C832" s="53" t="str">
        <f>IF(ISERROR(VLOOKUP(B832,Оп26_BYN→USD!$C$3:$C$28,1,0)),"Нет","Да")</f>
        <v>Нет</v>
      </c>
      <c r="D832" s="54">
        <f t="shared" si="25"/>
        <v>365</v>
      </c>
      <c r="E832" s="55">
        <f>('Все выпуски'!$F$4*'Все выпуски'!$F$8)*((VLOOKUP(IF(C832="Нет",VLOOKUP(A832,Оп26_BYN→USD!$A$2:$C$28,3,0),VLOOKUP((A832-1),Оп26_BYN→USD!$A$2:$C$28,3,0)),$B$2:$G$2382,5,0)-VLOOKUP(B832,$B$2:$G$2382,5,0))/365+(VLOOKUP(IF(C832="Нет",VLOOKUP(A832,Оп26_BYN→USD!$A$2:$C$28,3,0),VLOOKUP((A832-1),Оп26_BYN→USD!$A$2:$C$28,3,0)),$B$2:$G$2382,6,0)-VLOOKUP(B832,$B$2:$G$2382,6,0))/366)</f>
        <v>0.52608351283497634</v>
      </c>
      <c r="F832" s="54">
        <f>COUNTIF(D833:$D$2382,365)</f>
        <v>1184</v>
      </c>
      <c r="G832" s="54">
        <f>COUNTIF(D833:$D$2382,366)</f>
        <v>366</v>
      </c>
      <c r="H832" s="50"/>
    </row>
    <row r="833" spans="1:8" x14ac:dyDescent="0.25">
      <c r="A833" s="54">
        <f>COUNTIF($C$3:C833,"Да")</f>
        <v>9</v>
      </c>
      <c r="B833" s="53">
        <f t="shared" si="24"/>
        <v>46231</v>
      </c>
      <c r="C833" s="53" t="str">
        <f>IF(ISERROR(VLOOKUP(B833,Оп26_BYN→USD!$C$3:$C$28,1,0)),"Нет","Да")</f>
        <v>Нет</v>
      </c>
      <c r="D833" s="54">
        <f t="shared" si="25"/>
        <v>365</v>
      </c>
      <c r="E833" s="55">
        <f>('Все выпуски'!$F$4*'Все выпуски'!$F$8)*((VLOOKUP(IF(C833="Нет",VLOOKUP(A833,Оп26_BYN→USD!$A$2:$C$28,3,0),VLOOKUP((A833-1),Оп26_BYN→USD!$A$2:$C$28,3,0)),$B$2:$G$2382,5,0)-VLOOKUP(B833,$B$2:$G$2382,5,0))/365+(VLOOKUP(IF(C833="Нет",VLOOKUP(A833,Оп26_BYN→USD!$A$2:$C$28,3,0),VLOOKUP((A833-1),Оп26_BYN→USD!$A$2:$C$28,3,0)),$B$2:$G$2382,6,0)-VLOOKUP(B833,$B$2:$G$2382,6,0))/366)</f>
        <v>0.55531037465914179</v>
      </c>
      <c r="F833" s="54">
        <f>COUNTIF(D834:$D$2382,365)</f>
        <v>1183</v>
      </c>
      <c r="G833" s="54">
        <f>COUNTIF(D834:$D$2382,366)</f>
        <v>366</v>
      </c>
      <c r="H833" s="50"/>
    </row>
    <row r="834" spans="1:8" x14ac:dyDescent="0.25">
      <c r="A834" s="54">
        <f>COUNTIF($C$3:C834,"Да")</f>
        <v>9</v>
      </c>
      <c r="B834" s="53">
        <f t="shared" si="24"/>
        <v>46232</v>
      </c>
      <c r="C834" s="53" t="str">
        <f>IF(ISERROR(VLOOKUP(B834,Оп26_BYN→USD!$C$3:$C$28,1,0)),"Нет","Да")</f>
        <v>Нет</v>
      </c>
      <c r="D834" s="54">
        <f t="shared" si="25"/>
        <v>365</v>
      </c>
      <c r="E834" s="55">
        <f>('Все выпуски'!$F$4*'Все выпуски'!$F$8)*((VLOOKUP(IF(C834="Нет",VLOOKUP(A834,Оп26_BYN→USD!$A$2:$C$28,3,0),VLOOKUP((A834-1),Оп26_BYN→USD!$A$2:$C$28,3,0)),$B$2:$G$2382,5,0)-VLOOKUP(B834,$B$2:$G$2382,5,0))/365+(VLOOKUP(IF(C834="Нет",VLOOKUP(A834,Оп26_BYN→USD!$A$2:$C$28,3,0),VLOOKUP((A834-1),Оп26_BYN→USD!$A$2:$C$28,3,0)),$B$2:$G$2382,6,0)-VLOOKUP(B834,$B$2:$G$2382,6,0))/366)</f>
        <v>0.58453723648330702</v>
      </c>
      <c r="F834" s="54">
        <f>COUNTIF(D835:$D$2382,365)</f>
        <v>1182</v>
      </c>
      <c r="G834" s="54">
        <f>COUNTIF(D835:$D$2382,366)</f>
        <v>366</v>
      </c>
      <c r="H834" s="50"/>
    </row>
    <row r="835" spans="1:8" x14ac:dyDescent="0.25">
      <c r="A835" s="54">
        <f>COUNTIF($C$3:C835,"Да")</f>
        <v>9</v>
      </c>
      <c r="B835" s="53">
        <f t="shared" si="24"/>
        <v>46233</v>
      </c>
      <c r="C835" s="53" t="str">
        <f>IF(ISERROR(VLOOKUP(B835,Оп26_BYN→USD!$C$3:$C$28,1,0)),"Нет","Да")</f>
        <v>Нет</v>
      </c>
      <c r="D835" s="54">
        <f t="shared" si="25"/>
        <v>365</v>
      </c>
      <c r="E835" s="55">
        <f>('Все выпуски'!$F$4*'Все выпуски'!$F$8)*((VLOOKUP(IF(C835="Нет",VLOOKUP(A835,Оп26_BYN→USD!$A$2:$C$28,3,0),VLOOKUP((A835-1),Оп26_BYN→USD!$A$2:$C$28,3,0)),$B$2:$G$2382,5,0)-VLOOKUP(B835,$B$2:$G$2382,5,0))/365+(VLOOKUP(IF(C835="Нет",VLOOKUP(A835,Оп26_BYN→USD!$A$2:$C$28,3,0),VLOOKUP((A835-1),Оп26_BYN→USD!$A$2:$C$28,3,0)),$B$2:$G$2382,6,0)-VLOOKUP(B835,$B$2:$G$2382,6,0))/366)</f>
        <v>0.61376409830747247</v>
      </c>
      <c r="F835" s="54">
        <f>COUNTIF(D836:$D$2382,365)</f>
        <v>1181</v>
      </c>
      <c r="G835" s="54">
        <f>COUNTIF(D836:$D$2382,366)</f>
        <v>366</v>
      </c>
      <c r="H835" s="50"/>
    </row>
    <row r="836" spans="1:8" x14ac:dyDescent="0.25">
      <c r="A836" s="54">
        <f>COUNTIF($C$3:C836,"Да")</f>
        <v>9</v>
      </c>
      <c r="B836" s="53">
        <f t="shared" ref="B836:B899" si="26">B835+1</f>
        <v>46234</v>
      </c>
      <c r="C836" s="53" t="str">
        <f>IF(ISERROR(VLOOKUP(B836,Оп26_BYN→USD!$C$3:$C$28,1,0)),"Нет","Да")</f>
        <v>Нет</v>
      </c>
      <c r="D836" s="54">
        <f t="shared" ref="D836:D899" si="27">IF(MOD(YEAR(B836),4)=0,366,365)</f>
        <v>365</v>
      </c>
      <c r="E836" s="55">
        <f>('Все выпуски'!$F$4*'Все выпуски'!$F$8)*((VLOOKUP(IF(C836="Нет",VLOOKUP(A836,Оп26_BYN→USD!$A$2:$C$28,3,0),VLOOKUP((A836-1),Оп26_BYN→USD!$A$2:$C$28,3,0)),$B$2:$G$2382,5,0)-VLOOKUP(B836,$B$2:$G$2382,5,0))/365+(VLOOKUP(IF(C836="Нет",VLOOKUP(A836,Оп26_BYN→USD!$A$2:$C$28,3,0),VLOOKUP((A836-1),Оп26_BYN→USD!$A$2:$C$28,3,0)),$B$2:$G$2382,6,0)-VLOOKUP(B836,$B$2:$G$2382,6,0))/366)</f>
        <v>0.64299096013163781</v>
      </c>
      <c r="F836" s="54">
        <f>COUNTIF(D837:$D$2382,365)</f>
        <v>1180</v>
      </c>
      <c r="G836" s="54">
        <f>COUNTIF(D837:$D$2382,366)</f>
        <v>366</v>
      </c>
      <c r="H836" s="50"/>
    </row>
    <row r="837" spans="1:8" x14ac:dyDescent="0.25">
      <c r="A837" s="54">
        <f>COUNTIF($C$3:C837,"Да")</f>
        <v>9</v>
      </c>
      <c r="B837" s="53">
        <f t="shared" si="26"/>
        <v>46235</v>
      </c>
      <c r="C837" s="53" t="str">
        <f>IF(ISERROR(VLOOKUP(B837,Оп26_BYN→USD!$C$3:$C$28,1,0)),"Нет","Да")</f>
        <v>Нет</v>
      </c>
      <c r="D837" s="54">
        <f t="shared" si="27"/>
        <v>365</v>
      </c>
      <c r="E837" s="55">
        <f>('Все выпуски'!$F$4*'Все выпуски'!$F$8)*((VLOOKUP(IF(C837="Нет",VLOOKUP(A837,Оп26_BYN→USD!$A$2:$C$28,3,0),VLOOKUP((A837-1),Оп26_BYN→USD!$A$2:$C$28,3,0)),$B$2:$G$2382,5,0)-VLOOKUP(B837,$B$2:$G$2382,5,0))/365+(VLOOKUP(IF(C837="Нет",VLOOKUP(A837,Оп26_BYN→USD!$A$2:$C$28,3,0),VLOOKUP((A837-1),Оп26_BYN→USD!$A$2:$C$28,3,0)),$B$2:$G$2382,6,0)-VLOOKUP(B837,$B$2:$G$2382,6,0))/366)</f>
        <v>0.67221782195580315</v>
      </c>
      <c r="F837" s="54">
        <f>COUNTIF(D838:$D$2382,365)</f>
        <v>1179</v>
      </c>
      <c r="G837" s="54">
        <f>COUNTIF(D838:$D$2382,366)</f>
        <v>366</v>
      </c>
      <c r="H837" s="50"/>
    </row>
    <row r="838" spans="1:8" x14ac:dyDescent="0.25">
      <c r="A838" s="54">
        <f>COUNTIF($C$3:C838,"Да")</f>
        <v>9</v>
      </c>
      <c r="B838" s="53">
        <f t="shared" si="26"/>
        <v>46236</v>
      </c>
      <c r="C838" s="53" t="str">
        <f>IF(ISERROR(VLOOKUP(B838,Оп26_BYN→USD!$C$3:$C$28,1,0)),"Нет","Да")</f>
        <v>Нет</v>
      </c>
      <c r="D838" s="54">
        <f t="shared" si="27"/>
        <v>365</v>
      </c>
      <c r="E838" s="55">
        <f>('Все выпуски'!$F$4*'Все выпуски'!$F$8)*((VLOOKUP(IF(C838="Нет",VLOOKUP(A838,Оп26_BYN→USD!$A$2:$C$28,3,0),VLOOKUP((A838-1),Оп26_BYN→USD!$A$2:$C$28,3,0)),$B$2:$G$2382,5,0)-VLOOKUP(B838,$B$2:$G$2382,5,0))/365+(VLOOKUP(IF(C838="Нет",VLOOKUP(A838,Оп26_BYN→USD!$A$2:$C$28,3,0),VLOOKUP((A838-1),Оп26_BYN→USD!$A$2:$C$28,3,0)),$B$2:$G$2382,6,0)-VLOOKUP(B838,$B$2:$G$2382,6,0))/366)</f>
        <v>0.70144468377996849</v>
      </c>
      <c r="F838" s="54">
        <f>COUNTIF(D839:$D$2382,365)</f>
        <v>1178</v>
      </c>
      <c r="G838" s="54">
        <f>COUNTIF(D839:$D$2382,366)</f>
        <v>366</v>
      </c>
      <c r="H838" s="50"/>
    </row>
    <row r="839" spans="1:8" x14ac:dyDescent="0.25">
      <c r="A839" s="54">
        <f>COUNTIF($C$3:C839,"Да")</f>
        <v>9</v>
      </c>
      <c r="B839" s="53">
        <f t="shared" si="26"/>
        <v>46237</v>
      </c>
      <c r="C839" s="53" t="str">
        <f>IF(ISERROR(VLOOKUP(B839,Оп26_BYN→USD!$C$3:$C$28,1,0)),"Нет","Да")</f>
        <v>Нет</v>
      </c>
      <c r="D839" s="54">
        <f t="shared" si="27"/>
        <v>365</v>
      </c>
      <c r="E839" s="55">
        <f>('Все выпуски'!$F$4*'Все выпуски'!$F$8)*((VLOOKUP(IF(C839="Нет",VLOOKUP(A839,Оп26_BYN→USD!$A$2:$C$28,3,0),VLOOKUP((A839-1),Оп26_BYN→USD!$A$2:$C$28,3,0)),$B$2:$G$2382,5,0)-VLOOKUP(B839,$B$2:$G$2382,5,0))/365+(VLOOKUP(IF(C839="Нет",VLOOKUP(A839,Оп26_BYN→USD!$A$2:$C$28,3,0),VLOOKUP((A839-1),Оп26_BYN→USD!$A$2:$C$28,3,0)),$B$2:$G$2382,6,0)-VLOOKUP(B839,$B$2:$G$2382,6,0))/366)</f>
        <v>0.73067154560413383</v>
      </c>
      <c r="F839" s="54">
        <f>COUNTIF(D840:$D$2382,365)</f>
        <v>1177</v>
      </c>
      <c r="G839" s="54">
        <f>COUNTIF(D840:$D$2382,366)</f>
        <v>366</v>
      </c>
      <c r="H839" s="50"/>
    </row>
    <row r="840" spans="1:8" x14ac:dyDescent="0.25">
      <c r="A840" s="54">
        <f>COUNTIF($C$3:C840,"Да")</f>
        <v>9</v>
      </c>
      <c r="B840" s="53">
        <f t="shared" si="26"/>
        <v>46238</v>
      </c>
      <c r="C840" s="53" t="str">
        <f>IF(ISERROR(VLOOKUP(B840,Оп26_BYN→USD!$C$3:$C$28,1,0)),"Нет","Да")</f>
        <v>Нет</v>
      </c>
      <c r="D840" s="54">
        <f t="shared" si="27"/>
        <v>365</v>
      </c>
      <c r="E840" s="55">
        <f>('Все выпуски'!$F$4*'Все выпуски'!$F$8)*((VLOOKUP(IF(C840="Нет",VLOOKUP(A840,Оп26_BYN→USD!$A$2:$C$28,3,0),VLOOKUP((A840-1),Оп26_BYN→USD!$A$2:$C$28,3,0)),$B$2:$G$2382,5,0)-VLOOKUP(B840,$B$2:$G$2382,5,0))/365+(VLOOKUP(IF(C840="Нет",VLOOKUP(A840,Оп26_BYN→USD!$A$2:$C$28,3,0),VLOOKUP((A840-1),Оп26_BYN→USD!$A$2:$C$28,3,0)),$B$2:$G$2382,6,0)-VLOOKUP(B840,$B$2:$G$2382,6,0))/366)</f>
        <v>0.75989840742829917</v>
      </c>
      <c r="F840" s="54">
        <f>COUNTIF(D841:$D$2382,365)</f>
        <v>1176</v>
      </c>
      <c r="G840" s="54">
        <f>COUNTIF(D841:$D$2382,366)</f>
        <v>366</v>
      </c>
      <c r="H840" s="50"/>
    </row>
    <row r="841" spans="1:8" x14ac:dyDescent="0.25">
      <c r="A841" s="54">
        <f>COUNTIF($C$3:C841,"Да")</f>
        <v>9</v>
      </c>
      <c r="B841" s="53">
        <f t="shared" si="26"/>
        <v>46239</v>
      </c>
      <c r="C841" s="53" t="str">
        <f>IF(ISERROR(VLOOKUP(B841,Оп26_BYN→USD!$C$3:$C$28,1,0)),"Нет","Да")</f>
        <v>Нет</v>
      </c>
      <c r="D841" s="54">
        <f t="shared" si="27"/>
        <v>365</v>
      </c>
      <c r="E841" s="55">
        <f>('Все выпуски'!$F$4*'Все выпуски'!$F$8)*((VLOOKUP(IF(C841="Нет",VLOOKUP(A841,Оп26_BYN→USD!$A$2:$C$28,3,0),VLOOKUP((A841-1),Оп26_BYN→USD!$A$2:$C$28,3,0)),$B$2:$G$2382,5,0)-VLOOKUP(B841,$B$2:$G$2382,5,0))/365+(VLOOKUP(IF(C841="Нет",VLOOKUP(A841,Оп26_BYN→USD!$A$2:$C$28,3,0),VLOOKUP((A841-1),Оп26_BYN→USD!$A$2:$C$28,3,0)),$B$2:$G$2382,6,0)-VLOOKUP(B841,$B$2:$G$2382,6,0))/366)</f>
        <v>0.78912526925246462</v>
      </c>
      <c r="F841" s="54">
        <f>COUNTIF(D842:$D$2382,365)</f>
        <v>1175</v>
      </c>
      <c r="G841" s="54">
        <f>COUNTIF(D842:$D$2382,366)</f>
        <v>366</v>
      </c>
      <c r="H841" s="50"/>
    </row>
    <row r="842" spans="1:8" x14ac:dyDescent="0.25">
      <c r="A842" s="54">
        <f>COUNTIF($C$3:C842,"Да")</f>
        <v>9</v>
      </c>
      <c r="B842" s="53">
        <f t="shared" si="26"/>
        <v>46240</v>
      </c>
      <c r="C842" s="53" t="str">
        <f>IF(ISERROR(VLOOKUP(B842,Оп26_BYN→USD!$C$3:$C$28,1,0)),"Нет","Да")</f>
        <v>Нет</v>
      </c>
      <c r="D842" s="54">
        <f t="shared" si="27"/>
        <v>365</v>
      </c>
      <c r="E842" s="55">
        <f>('Все выпуски'!$F$4*'Все выпуски'!$F$8)*((VLOOKUP(IF(C842="Нет",VLOOKUP(A842,Оп26_BYN→USD!$A$2:$C$28,3,0),VLOOKUP((A842-1),Оп26_BYN→USD!$A$2:$C$28,3,0)),$B$2:$G$2382,5,0)-VLOOKUP(B842,$B$2:$G$2382,5,0))/365+(VLOOKUP(IF(C842="Нет",VLOOKUP(A842,Оп26_BYN→USD!$A$2:$C$28,3,0),VLOOKUP((A842-1),Оп26_BYN→USD!$A$2:$C$28,3,0)),$B$2:$G$2382,6,0)-VLOOKUP(B842,$B$2:$G$2382,6,0))/366)</f>
        <v>0.81835213107662996</v>
      </c>
      <c r="F842" s="54">
        <f>COUNTIF(D843:$D$2382,365)</f>
        <v>1174</v>
      </c>
      <c r="G842" s="54">
        <f>COUNTIF(D843:$D$2382,366)</f>
        <v>366</v>
      </c>
      <c r="H842" s="50"/>
    </row>
    <row r="843" spans="1:8" x14ac:dyDescent="0.25">
      <c r="A843" s="54">
        <f>COUNTIF($C$3:C843,"Да")</f>
        <v>9</v>
      </c>
      <c r="B843" s="53">
        <f t="shared" si="26"/>
        <v>46241</v>
      </c>
      <c r="C843" s="53" t="str">
        <f>IF(ISERROR(VLOOKUP(B843,Оп26_BYN→USD!$C$3:$C$28,1,0)),"Нет","Да")</f>
        <v>Нет</v>
      </c>
      <c r="D843" s="54">
        <f t="shared" si="27"/>
        <v>365</v>
      </c>
      <c r="E843" s="55">
        <f>('Все выпуски'!$F$4*'Все выпуски'!$F$8)*((VLOOKUP(IF(C843="Нет",VLOOKUP(A843,Оп26_BYN→USD!$A$2:$C$28,3,0),VLOOKUP((A843-1),Оп26_BYN→USD!$A$2:$C$28,3,0)),$B$2:$G$2382,5,0)-VLOOKUP(B843,$B$2:$G$2382,5,0))/365+(VLOOKUP(IF(C843="Нет",VLOOKUP(A843,Оп26_BYN→USD!$A$2:$C$28,3,0),VLOOKUP((A843-1),Оп26_BYN→USD!$A$2:$C$28,3,0)),$B$2:$G$2382,6,0)-VLOOKUP(B843,$B$2:$G$2382,6,0))/366)</f>
        <v>0.8475789929007953</v>
      </c>
      <c r="F843" s="54">
        <f>COUNTIF(D844:$D$2382,365)</f>
        <v>1173</v>
      </c>
      <c r="G843" s="54">
        <f>COUNTIF(D844:$D$2382,366)</f>
        <v>366</v>
      </c>
      <c r="H843" s="50"/>
    </row>
    <row r="844" spans="1:8" x14ac:dyDescent="0.25">
      <c r="A844" s="54">
        <f>COUNTIF($C$3:C844,"Да")</f>
        <v>9</v>
      </c>
      <c r="B844" s="53">
        <f t="shared" si="26"/>
        <v>46242</v>
      </c>
      <c r="C844" s="53" t="str">
        <f>IF(ISERROR(VLOOKUP(B844,Оп26_BYN→USD!$C$3:$C$28,1,0)),"Нет","Да")</f>
        <v>Нет</v>
      </c>
      <c r="D844" s="54">
        <f t="shared" si="27"/>
        <v>365</v>
      </c>
      <c r="E844" s="55">
        <f>('Все выпуски'!$F$4*'Все выпуски'!$F$8)*((VLOOKUP(IF(C844="Нет",VLOOKUP(A844,Оп26_BYN→USD!$A$2:$C$28,3,0),VLOOKUP((A844-1),Оп26_BYN→USD!$A$2:$C$28,3,0)),$B$2:$G$2382,5,0)-VLOOKUP(B844,$B$2:$G$2382,5,0))/365+(VLOOKUP(IF(C844="Нет",VLOOKUP(A844,Оп26_BYN→USD!$A$2:$C$28,3,0),VLOOKUP((A844-1),Оп26_BYN→USD!$A$2:$C$28,3,0)),$B$2:$G$2382,6,0)-VLOOKUP(B844,$B$2:$G$2382,6,0))/366)</f>
        <v>0.87680585472496064</v>
      </c>
      <c r="F844" s="54">
        <f>COUNTIF(D845:$D$2382,365)</f>
        <v>1172</v>
      </c>
      <c r="G844" s="54">
        <f>COUNTIF(D845:$D$2382,366)</f>
        <v>366</v>
      </c>
      <c r="H844" s="50"/>
    </row>
    <row r="845" spans="1:8" x14ac:dyDescent="0.25">
      <c r="A845" s="54">
        <f>COUNTIF($C$3:C845,"Да")</f>
        <v>9</v>
      </c>
      <c r="B845" s="53">
        <f t="shared" si="26"/>
        <v>46243</v>
      </c>
      <c r="C845" s="53" t="str">
        <f>IF(ISERROR(VLOOKUP(B845,Оп26_BYN→USD!$C$3:$C$28,1,0)),"Нет","Да")</f>
        <v>Нет</v>
      </c>
      <c r="D845" s="54">
        <f t="shared" si="27"/>
        <v>365</v>
      </c>
      <c r="E845" s="55">
        <f>('Все выпуски'!$F$4*'Все выпуски'!$F$8)*((VLOOKUP(IF(C845="Нет",VLOOKUP(A845,Оп26_BYN→USD!$A$2:$C$28,3,0),VLOOKUP((A845-1),Оп26_BYN→USD!$A$2:$C$28,3,0)),$B$2:$G$2382,5,0)-VLOOKUP(B845,$B$2:$G$2382,5,0))/365+(VLOOKUP(IF(C845="Нет",VLOOKUP(A845,Оп26_BYN→USD!$A$2:$C$28,3,0),VLOOKUP((A845-1),Оп26_BYN→USD!$A$2:$C$28,3,0)),$B$2:$G$2382,6,0)-VLOOKUP(B845,$B$2:$G$2382,6,0))/366)</f>
        <v>0.90603271654912598</v>
      </c>
      <c r="F845" s="54">
        <f>COUNTIF(D846:$D$2382,365)</f>
        <v>1171</v>
      </c>
      <c r="G845" s="54">
        <f>COUNTIF(D846:$D$2382,366)</f>
        <v>366</v>
      </c>
      <c r="H845" s="50"/>
    </row>
    <row r="846" spans="1:8" x14ac:dyDescent="0.25">
      <c r="A846" s="54">
        <f>COUNTIF($C$3:C846,"Да")</f>
        <v>9</v>
      </c>
      <c r="B846" s="53">
        <f t="shared" si="26"/>
        <v>46244</v>
      </c>
      <c r="C846" s="53" t="str">
        <f>IF(ISERROR(VLOOKUP(B846,Оп26_BYN→USD!$C$3:$C$28,1,0)),"Нет","Да")</f>
        <v>Нет</v>
      </c>
      <c r="D846" s="54">
        <f t="shared" si="27"/>
        <v>365</v>
      </c>
      <c r="E846" s="55">
        <f>('Все выпуски'!$F$4*'Все выпуски'!$F$8)*((VLOOKUP(IF(C846="Нет",VLOOKUP(A846,Оп26_BYN→USD!$A$2:$C$28,3,0),VLOOKUP((A846-1),Оп26_BYN→USD!$A$2:$C$28,3,0)),$B$2:$G$2382,5,0)-VLOOKUP(B846,$B$2:$G$2382,5,0))/365+(VLOOKUP(IF(C846="Нет",VLOOKUP(A846,Оп26_BYN→USD!$A$2:$C$28,3,0),VLOOKUP((A846-1),Оп26_BYN→USD!$A$2:$C$28,3,0)),$B$2:$G$2382,6,0)-VLOOKUP(B846,$B$2:$G$2382,6,0))/366)</f>
        <v>0.93525957837329132</v>
      </c>
      <c r="F846" s="54">
        <f>COUNTIF(D847:$D$2382,365)</f>
        <v>1170</v>
      </c>
      <c r="G846" s="54">
        <f>COUNTIF(D847:$D$2382,366)</f>
        <v>366</v>
      </c>
      <c r="H846" s="50"/>
    </row>
    <row r="847" spans="1:8" x14ac:dyDescent="0.25">
      <c r="A847" s="54">
        <f>COUNTIF($C$3:C847,"Да")</f>
        <v>9</v>
      </c>
      <c r="B847" s="53">
        <f t="shared" si="26"/>
        <v>46245</v>
      </c>
      <c r="C847" s="53" t="str">
        <f>IF(ISERROR(VLOOKUP(B847,Оп26_BYN→USD!$C$3:$C$28,1,0)),"Нет","Да")</f>
        <v>Нет</v>
      </c>
      <c r="D847" s="54">
        <f t="shared" si="27"/>
        <v>365</v>
      </c>
      <c r="E847" s="55">
        <f>('Все выпуски'!$F$4*'Все выпуски'!$F$8)*((VLOOKUP(IF(C847="Нет",VLOOKUP(A847,Оп26_BYN→USD!$A$2:$C$28,3,0),VLOOKUP((A847-1),Оп26_BYN→USD!$A$2:$C$28,3,0)),$B$2:$G$2382,5,0)-VLOOKUP(B847,$B$2:$G$2382,5,0))/365+(VLOOKUP(IF(C847="Нет",VLOOKUP(A847,Оп26_BYN→USD!$A$2:$C$28,3,0),VLOOKUP((A847-1),Оп26_BYN→USD!$A$2:$C$28,3,0)),$B$2:$G$2382,6,0)-VLOOKUP(B847,$B$2:$G$2382,6,0))/366)</f>
        <v>0.96448644019745677</v>
      </c>
      <c r="F847" s="54">
        <f>COUNTIF(D848:$D$2382,365)</f>
        <v>1169</v>
      </c>
      <c r="G847" s="54">
        <f>COUNTIF(D848:$D$2382,366)</f>
        <v>366</v>
      </c>
      <c r="H847" s="50"/>
    </row>
    <row r="848" spans="1:8" x14ac:dyDescent="0.25">
      <c r="A848" s="54">
        <f>COUNTIF($C$3:C848,"Да")</f>
        <v>9</v>
      </c>
      <c r="B848" s="53">
        <f t="shared" si="26"/>
        <v>46246</v>
      </c>
      <c r="C848" s="53" t="str">
        <f>IF(ISERROR(VLOOKUP(B848,Оп26_BYN→USD!$C$3:$C$28,1,0)),"Нет","Да")</f>
        <v>Нет</v>
      </c>
      <c r="D848" s="54">
        <f t="shared" si="27"/>
        <v>365</v>
      </c>
      <c r="E848" s="55">
        <f>('Все выпуски'!$F$4*'Все выпуски'!$F$8)*((VLOOKUP(IF(C848="Нет",VLOOKUP(A848,Оп26_BYN→USD!$A$2:$C$28,3,0),VLOOKUP((A848-1),Оп26_BYN→USD!$A$2:$C$28,3,0)),$B$2:$G$2382,5,0)-VLOOKUP(B848,$B$2:$G$2382,5,0))/365+(VLOOKUP(IF(C848="Нет",VLOOKUP(A848,Оп26_BYN→USD!$A$2:$C$28,3,0),VLOOKUP((A848-1),Оп26_BYN→USD!$A$2:$C$28,3,0)),$B$2:$G$2382,6,0)-VLOOKUP(B848,$B$2:$G$2382,6,0))/366)</f>
        <v>0.99371330202162211</v>
      </c>
      <c r="F848" s="54">
        <f>COUNTIF(D849:$D$2382,365)</f>
        <v>1168</v>
      </c>
      <c r="G848" s="54">
        <f>COUNTIF(D849:$D$2382,366)</f>
        <v>366</v>
      </c>
      <c r="H848" s="50"/>
    </row>
    <row r="849" spans="1:8" x14ac:dyDescent="0.25">
      <c r="A849" s="54">
        <f>COUNTIF($C$3:C849,"Да")</f>
        <v>9</v>
      </c>
      <c r="B849" s="53">
        <f t="shared" si="26"/>
        <v>46247</v>
      </c>
      <c r="C849" s="53" t="str">
        <f>IF(ISERROR(VLOOKUP(B849,Оп26_BYN→USD!$C$3:$C$28,1,0)),"Нет","Да")</f>
        <v>Нет</v>
      </c>
      <c r="D849" s="54">
        <f t="shared" si="27"/>
        <v>365</v>
      </c>
      <c r="E849" s="55">
        <f>('Все выпуски'!$F$4*'Все выпуски'!$F$8)*((VLOOKUP(IF(C849="Нет",VLOOKUP(A849,Оп26_BYN→USD!$A$2:$C$28,3,0),VLOOKUP((A849-1),Оп26_BYN→USD!$A$2:$C$28,3,0)),$B$2:$G$2382,5,0)-VLOOKUP(B849,$B$2:$G$2382,5,0))/365+(VLOOKUP(IF(C849="Нет",VLOOKUP(A849,Оп26_BYN→USD!$A$2:$C$28,3,0),VLOOKUP((A849-1),Оп26_BYN→USD!$A$2:$C$28,3,0)),$B$2:$G$2382,6,0)-VLOOKUP(B849,$B$2:$G$2382,6,0))/366)</f>
        <v>1.0229401638457873</v>
      </c>
      <c r="F849" s="54">
        <f>COUNTIF(D850:$D$2382,365)</f>
        <v>1167</v>
      </c>
      <c r="G849" s="54">
        <f>COUNTIF(D850:$D$2382,366)</f>
        <v>366</v>
      </c>
      <c r="H849" s="50"/>
    </row>
    <row r="850" spans="1:8" x14ac:dyDescent="0.25">
      <c r="A850" s="54">
        <f>COUNTIF($C$3:C850,"Да")</f>
        <v>9</v>
      </c>
      <c r="B850" s="53">
        <f t="shared" si="26"/>
        <v>46248</v>
      </c>
      <c r="C850" s="53" t="str">
        <f>IF(ISERROR(VLOOKUP(B850,Оп26_BYN→USD!$C$3:$C$28,1,0)),"Нет","Да")</f>
        <v>Нет</v>
      </c>
      <c r="D850" s="54">
        <f t="shared" si="27"/>
        <v>365</v>
      </c>
      <c r="E850" s="55">
        <f>('Все выпуски'!$F$4*'Все выпуски'!$F$8)*((VLOOKUP(IF(C850="Нет",VLOOKUP(A850,Оп26_BYN→USD!$A$2:$C$28,3,0),VLOOKUP((A850-1),Оп26_BYN→USD!$A$2:$C$28,3,0)),$B$2:$G$2382,5,0)-VLOOKUP(B850,$B$2:$G$2382,5,0))/365+(VLOOKUP(IF(C850="Нет",VLOOKUP(A850,Оп26_BYN→USD!$A$2:$C$28,3,0),VLOOKUP((A850-1),Оп26_BYN→USD!$A$2:$C$28,3,0)),$B$2:$G$2382,6,0)-VLOOKUP(B850,$B$2:$G$2382,6,0))/366)</f>
        <v>1.0521670256699527</v>
      </c>
      <c r="F850" s="54">
        <f>COUNTIF(D851:$D$2382,365)</f>
        <v>1166</v>
      </c>
      <c r="G850" s="54">
        <f>COUNTIF(D851:$D$2382,366)</f>
        <v>366</v>
      </c>
      <c r="H850" s="50"/>
    </row>
    <row r="851" spans="1:8" x14ac:dyDescent="0.25">
      <c r="A851" s="54">
        <f>COUNTIF($C$3:C851,"Да")</f>
        <v>9</v>
      </c>
      <c r="B851" s="53">
        <f t="shared" si="26"/>
        <v>46249</v>
      </c>
      <c r="C851" s="53" t="str">
        <f>IF(ISERROR(VLOOKUP(B851,Оп26_BYN→USD!$C$3:$C$28,1,0)),"Нет","Да")</f>
        <v>Нет</v>
      </c>
      <c r="D851" s="54">
        <f t="shared" si="27"/>
        <v>365</v>
      </c>
      <c r="E851" s="55">
        <f>('Все выпуски'!$F$4*'Все выпуски'!$F$8)*((VLOOKUP(IF(C851="Нет",VLOOKUP(A851,Оп26_BYN→USD!$A$2:$C$28,3,0),VLOOKUP((A851-1),Оп26_BYN→USD!$A$2:$C$28,3,0)),$B$2:$G$2382,5,0)-VLOOKUP(B851,$B$2:$G$2382,5,0))/365+(VLOOKUP(IF(C851="Нет",VLOOKUP(A851,Оп26_BYN→USD!$A$2:$C$28,3,0),VLOOKUP((A851-1),Оп26_BYN→USD!$A$2:$C$28,3,0)),$B$2:$G$2382,6,0)-VLOOKUP(B851,$B$2:$G$2382,6,0))/366)</f>
        <v>1.081393887494118</v>
      </c>
      <c r="F851" s="54">
        <f>COUNTIF(D852:$D$2382,365)</f>
        <v>1165</v>
      </c>
      <c r="G851" s="54">
        <f>COUNTIF(D852:$D$2382,366)</f>
        <v>366</v>
      </c>
      <c r="H851" s="50"/>
    </row>
    <row r="852" spans="1:8" x14ac:dyDescent="0.25">
      <c r="A852" s="54">
        <f>COUNTIF($C$3:C852,"Да")</f>
        <v>9</v>
      </c>
      <c r="B852" s="53">
        <f t="shared" si="26"/>
        <v>46250</v>
      </c>
      <c r="C852" s="53" t="str">
        <f>IF(ISERROR(VLOOKUP(B852,Оп26_BYN→USD!$C$3:$C$28,1,0)),"Нет","Да")</f>
        <v>Нет</v>
      </c>
      <c r="D852" s="54">
        <f t="shared" si="27"/>
        <v>365</v>
      </c>
      <c r="E852" s="55">
        <f>('Все выпуски'!$F$4*'Все выпуски'!$F$8)*((VLOOKUP(IF(C852="Нет",VLOOKUP(A852,Оп26_BYN→USD!$A$2:$C$28,3,0),VLOOKUP((A852-1),Оп26_BYN→USD!$A$2:$C$28,3,0)),$B$2:$G$2382,5,0)-VLOOKUP(B852,$B$2:$G$2382,5,0))/365+(VLOOKUP(IF(C852="Нет",VLOOKUP(A852,Оп26_BYN→USD!$A$2:$C$28,3,0),VLOOKUP((A852-1),Оп26_BYN→USD!$A$2:$C$28,3,0)),$B$2:$G$2382,6,0)-VLOOKUP(B852,$B$2:$G$2382,6,0))/366)</f>
        <v>1.1106207493182836</v>
      </c>
      <c r="F852" s="54">
        <f>COUNTIF(D853:$D$2382,365)</f>
        <v>1164</v>
      </c>
      <c r="G852" s="54">
        <f>COUNTIF(D853:$D$2382,366)</f>
        <v>366</v>
      </c>
      <c r="H852" s="50"/>
    </row>
    <row r="853" spans="1:8" x14ac:dyDescent="0.25">
      <c r="A853" s="54">
        <f>COUNTIF($C$3:C853,"Да")</f>
        <v>9</v>
      </c>
      <c r="B853" s="53">
        <f t="shared" si="26"/>
        <v>46251</v>
      </c>
      <c r="C853" s="53" t="str">
        <f>IF(ISERROR(VLOOKUP(B853,Оп26_BYN→USD!$C$3:$C$28,1,0)),"Нет","Да")</f>
        <v>Нет</v>
      </c>
      <c r="D853" s="54">
        <f t="shared" si="27"/>
        <v>365</v>
      </c>
      <c r="E853" s="55">
        <f>('Все выпуски'!$F$4*'Все выпуски'!$F$8)*((VLOOKUP(IF(C853="Нет",VLOOKUP(A853,Оп26_BYN→USD!$A$2:$C$28,3,0),VLOOKUP((A853-1),Оп26_BYN→USD!$A$2:$C$28,3,0)),$B$2:$G$2382,5,0)-VLOOKUP(B853,$B$2:$G$2382,5,0))/365+(VLOOKUP(IF(C853="Нет",VLOOKUP(A853,Оп26_BYN→USD!$A$2:$C$28,3,0),VLOOKUP((A853-1),Оп26_BYN→USD!$A$2:$C$28,3,0)),$B$2:$G$2382,6,0)-VLOOKUP(B853,$B$2:$G$2382,6,0))/366)</f>
        <v>1.1398476111424489</v>
      </c>
      <c r="F853" s="54">
        <f>COUNTIF(D854:$D$2382,365)</f>
        <v>1163</v>
      </c>
      <c r="G853" s="54">
        <f>COUNTIF(D854:$D$2382,366)</f>
        <v>366</v>
      </c>
      <c r="H853" s="50"/>
    </row>
    <row r="854" spans="1:8" x14ac:dyDescent="0.25">
      <c r="A854" s="54">
        <f>COUNTIF($C$3:C854,"Да")</f>
        <v>9</v>
      </c>
      <c r="B854" s="53">
        <f t="shared" si="26"/>
        <v>46252</v>
      </c>
      <c r="C854" s="53" t="str">
        <f>IF(ISERROR(VLOOKUP(B854,Оп26_BYN→USD!$C$3:$C$28,1,0)),"Нет","Да")</f>
        <v>Нет</v>
      </c>
      <c r="D854" s="54">
        <f t="shared" si="27"/>
        <v>365</v>
      </c>
      <c r="E854" s="55">
        <f>('Все выпуски'!$F$4*'Все выпуски'!$F$8)*((VLOOKUP(IF(C854="Нет",VLOOKUP(A854,Оп26_BYN→USD!$A$2:$C$28,3,0),VLOOKUP((A854-1),Оп26_BYN→USD!$A$2:$C$28,3,0)),$B$2:$G$2382,5,0)-VLOOKUP(B854,$B$2:$G$2382,5,0))/365+(VLOOKUP(IF(C854="Нет",VLOOKUP(A854,Оп26_BYN→USD!$A$2:$C$28,3,0),VLOOKUP((A854-1),Оп26_BYN→USD!$A$2:$C$28,3,0)),$B$2:$G$2382,6,0)-VLOOKUP(B854,$B$2:$G$2382,6,0))/366)</f>
        <v>1.169074472966614</v>
      </c>
      <c r="F854" s="54">
        <f>COUNTIF(D855:$D$2382,365)</f>
        <v>1162</v>
      </c>
      <c r="G854" s="54">
        <f>COUNTIF(D855:$D$2382,366)</f>
        <v>366</v>
      </c>
      <c r="H854" s="50"/>
    </row>
    <row r="855" spans="1:8" x14ac:dyDescent="0.25">
      <c r="A855" s="54">
        <f>COUNTIF($C$3:C855,"Да")</f>
        <v>9</v>
      </c>
      <c r="B855" s="53">
        <f t="shared" si="26"/>
        <v>46253</v>
      </c>
      <c r="C855" s="53" t="str">
        <f>IF(ISERROR(VLOOKUP(B855,Оп26_BYN→USD!$C$3:$C$28,1,0)),"Нет","Да")</f>
        <v>Нет</v>
      </c>
      <c r="D855" s="54">
        <f t="shared" si="27"/>
        <v>365</v>
      </c>
      <c r="E855" s="55">
        <f>('Все выпуски'!$F$4*'Все выпуски'!$F$8)*((VLOOKUP(IF(C855="Нет",VLOOKUP(A855,Оп26_BYN→USD!$A$2:$C$28,3,0),VLOOKUP((A855-1),Оп26_BYN→USD!$A$2:$C$28,3,0)),$B$2:$G$2382,5,0)-VLOOKUP(B855,$B$2:$G$2382,5,0))/365+(VLOOKUP(IF(C855="Нет",VLOOKUP(A855,Оп26_BYN→USD!$A$2:$C$28,3,0),VLOOKUP((A855-1),Оп26_BYN→USD!$A$2:$C$28,3,0)),$B$2:$G$2382,6,0)-VLOOKUP(B855,$B$2:$G$2382,6,0))/366)</f>
        <v>1.1983013347907796</v>
      </c>
      <c r="F855" s="54">
        <f>COUNTIF(D856:$D$2382,365)</f>
        <v>1161</v>
      </c>
      <c r="G855" s="54">
        <f>COUNTIF(D856:$D$2382,366)</f>
        <v>366</v>
      </c>
      <c r="H855" s="50"/>
    </row>
    <row r="856" spans="1:8" x14ac:dyDescent="0.25">
      <c r="A856" s="54">
        <f>COUNTIF($C$3:C856,"Да")</f>
        <v>9</v>
      </c>
      <c r="B856" s="53">
        <f t="shared" si="26"/>
        <v>46254</v>
      </c>
      <c r="C856" s="53" t="str">
        <f>IF(ISERROR(VLOOKUP(B856,Оп26_BYN→USD!$C$3:$C$28,1,0)),"Нет","Да")</f>
        <v>Нет</v>
      </c>
      <c r="D856" s="54">
        <f t="shared" si="27"/>
        <v>365</v>
      </c>
      <c r="E856" s="55">
        <f>('Все выпуски'!$F$4*'Все выпуски'!$F$8)*((VLOOKUP(IF(C856="Нет",VLOOKUP(A856,Оп26_BYN→USD!$A$2:$C$28,3,0),VLOOKUP((A856-1),Оп26_BYN→USD!$A$2:$C$28,3,0)),$B$2:$G$2382,5,0)-VLOOKUP(B856,$B$2:$G$2382,5,0))/365+(VLOOKUP(IF(C856="Нет",VLOOKUP(A856,Оп26_BYN→USD!$A$2:$C$28,3,0),VLOOKUP((A856-1),Оп26_BYN→USD!$A$2:$C$28,3,0)),$B$2:$G$2382,6,0)-VLOOKUP(B856,$B$2:$G$2382,6,0))/366)</f>
        <v>1.2275281966149449</v>
      </c>
      <c r="F856" s="54">
        <f>COUNTIF(D857:$D$2382,365)</f>
        <v>1160</v>
      </c>
      <c r="G856" s="54">
        <f>COUNTIF(D857:$D$2382,366)</f>
        <v>366</v>
      </c>
      <c r="H856" s="50"/>
    </row>
    <row r="857" spans="1:8" x14ac:dyDescent="0.25">
      <c r="A857" s="54">
        <f>COUNTIF($C$3:C857,"Да")</f>
        <v>9</v>
      </c>
      <c r="B857" s="53">
        <f t="shared" si="26"/>
        <v>46255</v>
      </c>
      <c r="C857" s="53" t="str">
        <f>IF(ISERROR(VLOOKUP(B857,Оп26_BYN→USD!$C$3:$C$28,1,0)),"Нет","Да")</f>
        <v>Нет</v>
      </c>
      <c r="D857" s="54">
        <f t="shared" si="27"/>
        <v>365</v>
      </c>
      <c r="E857" s="55">
        <f>('Все выпуски'!$F$4*'Все выпуски'!$F$8)*((VLOOKUP(IF(C857="Нет",VLOOKUP(A857,Оп26_BYN→USD!$A$2:$C$28,3,0),VLOOKUP((A857-1),Оп26_BYN→USD!$A$2:$C$28,3,0)),$B$2:$G$2382,5,0)-VLOOKUP(B857,$B$2:$G$2382,5,0))/365+(VLOOKUP(IF(C857="Нет",VLOOKUP(A857,Оп26_BYN→USD!$A$2:$C$28,3,0),VLOOKUP((A857-1),Оп26_BYN→USD!$A$2:$C$28,3,0)),$B$2:$G$2382,6,0)-VLOOKUP(B857,$B$2:$G$2382,6,0))/366)</f>
        <v>1.2567550584391103</v>
      </c>
      <c r="F857" s="54">
        <f>COUNTIF(D858:$D$2382,365)</f>
        <v>1159</v>
      </c>
      <c r="G857" s="54">
        <f>COUNTIF(D858:$D$2382,366)</f>
        <v>366</v>
      </c>
      <c r="H857" s="50"/>
    </row>
    <row r="858" spans="1:8" x14ac:dyDescent="0.25">
      <c r="A858" s="54">
        <f>COUNTIF($C$3:C858,"Да")</f>
        <v>9</v>
      </c>
      <c r="B858" s="53">
        <f t="shared" si="26"/>
        <v>46256</v>
      </c>
      <c r="C858" s="53" t="str">
        <f>IF(ISERROR(VLOOKUP(B858,Оп26_BYN→USD!$C$3:$C$28,1,0)),"Нет","Да")</f>
        <v>Нет</v>
      </c>
      <c r="D858" s="54">
        <f t="shared" si="27"/>
        <v>365</v>
      </c>
      <c r="E858" s="55">
        <f>('Все выпуски'!$F$4*'Все выпуски'!$F$8)*((VLOOKUP(IF(C858="Нет",VLOOKUP(A858,Оп26_BYN→USD!$A$2:$C$28,3,0),VLOOKUP((A858-1),Оп26_BYN→USD!$A$2:$C$28,3,0)),$B$2:$G$2382,5,0)-VLOOKUP(B858,$B$2:$G$2382,5,0))/365+(VLOOKUP(IF(C858="Нет",VLOOKUP(A858,Оп26_BYN→USD!$A$2:$C$28,3,0),VLOOKUP((A858-1),Оп26_BYN→USD!$A$2:$C$28,3,0)),$B$2:$G$2382,6,0)-VLOOKUP(B858,$B$2:$G$2382,6,0))/366)</f>
        <v>1.2859819202632756</v>
      </c>
      <c r="F858" s="54">
        <f>COUNTIF(D859:$D$2382,365)</f>
        <v>1158</v>
      </c>
      <c r="G858" s="54">
        <f>COUNTIF(D859:$D$2382,366)</f>
        <v>366</v>
      </c>
      <c r="H858" s="50"/>
    </row>
    <row r="859" spans="1:8" x14ac:dyDescent="0.25">
      <c r="A859" s="54">
        <f>COUNTIF($C$3:C859,"Да")</f>
        <v>9</v>
      </c>
      <c r="B859" s="53">
        <f t="shared" si="26"/>
        <v>46257</v>
      </c>
      <c r="C859" s="53" t="str">
        <f>IF(ISERROR(VLOOKUP(B859,Оп26_BYN→USD!$C$3:$C$28,1,0)),"Нет","Да")</f>
        <v>Нет</v>
      </c>
      <c r="D859" s="54">
        <f t="shared" si="27"/>
        <v>365</v>
      </c>
      <c r="E859" s="55">
        <f>('Все выпуски'!$F$4*'Все выпуски'!$F$8)*((VLOOKUP(IF(C859="Нет",VLOOKUP(A859,Оп26_BYN→USD!$A$2:$C$28,3,0),VLOOKUP((A859-1),Оп26_BYN→USD!$A$2:$C$28,3,0)),$B$2:$G$2382,5,0)-VLOOKUP(B859,$B$2:$G$2382,5,0))/365+(VLOOKUP(IF(C859="Нет",VLOOKUP(A859,Оп26_BYN→USD!$A$2:$C$28,3,0),VLOOKUP((A859-1),Оп26_BYN→USD!$A$2:$C$28,3,0)),$B$2:$G$2382,6,0)-VLOOKUP(B859,$B$2:$G$2382,6,0))/366)</f>
        <v>1.315208782087441</v>
      </c>
      <c r="F859" s="54">
        <f>COUNTIF(D860:$D$2382,365)</f>
        <v>1157</v>
      </c>
      <c r="G859" s="54">
        <f>COUNTIF(D860:$D$2382,366)</f>
        <v>366</v>
      </c>
      <c r="H859" s="50"/>
    </row>
    <row r="860" spans="1:8" x14ac:dyDescent="0.25">
      <c r="A860" s="54">
        <f>COUNTIF($C$3:C860,"Да")</f>
        <v>9</v>
      </c>
      <c r="B860" s="53">
        <f t="shared" si="26"/>
        <v>46258</v>
      </c>
      <c r="C860" s="53" t="str">
        <f>IF(ISERROR(VLOOKUP(B860,Оп26_BYN→USD!$C$3:$C$28,1,0)),"Нет","Да")</f>
        <v>Нет</v>
      </c>
      <c r="D860" s="54">
        <f t="shared" si="27"/>
        <v>365</v>
      </c>
      <c r="E860" s="55">
        <f>('Все выпуски'!$F$4*'Все выпуски'!$F$8)*((VLOOKUP(IF(C860="Нет",VLOOKUP(A860,Оп26_BYN→USD!$A$2:$C$28,3,0),VLOOKUP((A860-1),Оп26_BYN→USD!$A$2:$C$28,3,0)),$B$2:$G$2382,5,0)-VLOOKUP(B860,$B$2:$G$2382,5,0))/365+(VLOOKUP(IF(C860="Нет",VLOOKUP(A860,Оп26_BYN→USD!$A$2:$C$28,3,0),VLOOKUP((A860-1),Оп26_BYN→USD!$A$2:$C$28,3,0)),$B$2:$G$2382,6,0)-VLOOKUP(B860,$B$2:$G$2382,6,0))/366)</f>
        <v>1.3444356439116063</v>
      </c>
      <c r="F860" s="54">
        <f>COUNTIF(D861:$D$2382,365)</f>
        <v>1156</v>
      </c>
      <c r="G860" s="54">
        <f>COUNTIF(D861:$D$2382,366)</f>
        <v>366</v>
      </c>
      <c r="H860" s="50"/>
    </row>
    <row r="861" spans="1:8" x14ac:dyDescent="0.25">
      <c r="A861" s="54">
        <f>COUNTIF($C$3:C861,"Да")</f>
        <v>9</v>
      </c>
      <c r="B861" s="53">
        <f t="shared" si="26"/>
        <v>46259</v>
      </c>
      <c r="C861" s="53" t="str">
        <f>IF(ISERROR(VLOOKUP(B861,Оп26_BYN→USD!$C$3:$C$28,1,0)),"Нет","Да")</f>
        <v>Нет</v>
      </c>
      <c r="D861" s="54">
        <f t="shared" si="27"/>
        <v>365</v>
      </c>
      <c r="E861" s="55">
        <f>('Все выпуски'!$F$4*'Все выпуски'!$F$8)*((VLOOKUP(IF(C861="Нет",VLOOKUP(A861,Оп26_BYN→USD!$A$2:$C$28,3,0),VLOOKUP((A861-1),Оп26_BYN→USD!$A$2:$C$28,3,0)),$B$2:$G$2382,5,0)-VLOOKUP(B861,$B$2:$G$2382,5,0))/365+(VLOOKUP(IF(C861="Нет",VLOOKUP(A861,Оп26_BYN→USD!$A$2:$C$28,3,0),VLOOKUP((A861-1),Оп26_BYN→USD!$A$2:$C$28,3,0)),$B$2:$G$2382,6,0)-VLOOKUP(B861,$B$2:$G$2382,6,0))/366)</f>
        <v>1.3736625057357716</v>
      </c>
      <c r="F861" s="54">
        <f>COUNTIF(D862:$D$2382,365)</f>
        <v>1155</v>
      </c>
      <c r="G861" s="54">
        <f>COUNTIF(D862:$D$2382,366)</f>
        <v>366</v>
      </c>
      <c r="H861" s="50"/>
    </row>
    <row r="862" spans="1:8" x14ac:dyDescent="0.25">
      <c r="A862" s="54">
        <f>COUNTIF($C$3:C862,"Да")</f>
        <v>9</v>
      </c>
      <c r="B862" s="53">
        <f t="shared" si="26"/>
        <v>46260</v>
      </c>
      <c r="C862" s="53" t="str">
        <f>IF(ISERROR(VLOOKUP(B862,Оп26_BYN→USD!$C$3:$C$28,1,0)),"Нет","Да")</f>
        <v>Нет</v>
      </c>
      <c r="D862" s="54">
        <f t="shared" si="27"/>
        <v>365</v>
      </c>
      <c r="E862" s="55">
        <f>('Все выпуски'!$F$4*'Все выпуски'!$F$8)*((VLOOKUP(IF(C862="Нет",VLOOKUP(A862,Оп26_BYN→USD!$A$2:$C$28,3,0),VLOOKUP((A862-1),Оп26_BYN→USD!$A$2:$C$28,3,0)),$B$2:$G$2382,5,0)-VLOOKUP(B862,$B$2:$G$2382,5,0))/365+(VLOOKUP(IF(C862="Нет",VLOOKUP(A862,Оп26_BYN→USD!$A$2:$C$28,3,0),VLOOKUP((A862-1),Оп26_BYN→USD!$A$2:$C$28,3,0)),$B$2:$G$2382,6,0)-VLOOKUP(B862,$B$2:$G$2382,6,0))/366)</f>
        <v>1.402889367559937</v>
      </c>
      <c r="F862" s="54">
        <f>COUNTIF(D863:$D$2382,365)</f>
        <v>1154</v>
      </c>
      <c r="G862" s="54">
        <f>COUNTIF(D863:$D$2382,366)</f>
        <v>366</v>
      </c>
      <c r="H862" s="50"/>
    </row>
    <row r="863" spans="1:8" x14ac:dyDescent="0.25">
      <c r="A863" s="54">
        <f>COUNTIF($C$3:C863,"Да")</f>
        <v>9</v>
      </c>
      <c r="B863" s="53">
        <f t="shared" si="26"/>
        <v>46261</v>
      </c>
      <c r="C863" s="53" t="str">
        <f>IF(ISERROR(VLOOKUP(B863,Оп26_BYN→USD!$C$3:$C$28,1,0)),"Нет","Да")</f>
        <v>Нет</v>
      </c>
      <c r="D863" s="54">
        <f t="shared" si="27"/>
        <v>365</v>
      </c>
      <c r="E863" s="55">
        <f>('Все выпуски'!$F$4*'Все выпуски'!$F$8)*((VLOOKUP(IF(C863="Нет",VLOOKUP(A863,Оп26_BYN→USD!$A$2:$C$28,3,0),VLOOKUP((A863-1),Оп26_BYN→USD!$A$2:$C$28,3,0)),$B$2:$G$2382,5,0)-VLOOKUP(B863,$B$2:$G$2382,5,0))/365+(VLOOKUP(IF(C863="Нет",VLOOKUP(A863,Оп26_BYN→USD!$A$2:$C$28,3,0),VLOOKUP((A863-1),Оп26_BYN→USD!$A$2:$C$28,3,0)),$B$2:$G$2382,6,0)-VLOOKUP(B863,$B$2:$G$2382,6,0))/366)</f>
        <v>1.4321162293841023</v>
      </c>
      <c r="F863" s="54">
        <f>COUNTIF(D864:$D$2382,365)</f>
        <v>1153</v>
      </c>
      <c r="G863" s="54">
        <f>COUNTIF(D864:$D$2382,366)</f>
        <v>366</v>
      </c>
      <c r="H863" s="50"/>
    </row>
    <row r="864" spans="1:8" x14ac:dyDescent="0.25">
      <c r="A864" s="54">
        <f>COUNTIF($C$3:C864,"Да")</f>
        <v>9</v>
      </c>
      <c r="B864" s="53">
        <f t="shared" si="26"/>
        <v>46262</v>
      </c>
      <c r="C864" s="53" t="str">
        <f>IF(ISERROR(VLOOKUP(B864,Оп26_BYN→USD!$C$3:$C$28,1,0)),"Нет","Да")</f>
        <v>Нет</v>
      </c>
      <c r="D864" s="54">
        <f t="shared" si="27"/>
        <v>365</v>
      </c>
      <c r="E864" s="55">
        <f>('Все выпуски'!$F$4*'Все выпуски'!$F$8)*((VLOOKUP(IF(C864="Нет",VLOOKUP(A864,Оп26_BYN→USD!$A$2:$C$28,3,0),VLOOKUP((A864-1),Оп26_BYN→USD!$A$2:$C$28,3,0)),$B$2:$G$2382,5,0)-VLOOKUP(B864,$B$2:$G$2382,5,0))/365+(VLOOKUP(IF(C864="Нет",VLOOKUP(A864,Оп26_BYN→USD!$A$2:$C$28,3,0),VLOOKUP((A864-1),Оп26_BYN→USD!$A$2:$C$28,3,0)),$B$2:$G$2382,6,0)-VLOOKUP(B864,$B$2:$G$2382,6,0))/366)</f>
        <v>1.4613430912082677</v>
      </c>
      <c r="F864" s="54">
        <f>COUNTIF(D865:$D$2382,365)</f>
        <v>1152</v>
      </c>
      <c r="G864" s="54">
        <f>COUNTIF(D865:$D$2382,366)</f>
        <v>366</v>
      </c>
      <c r="H864" s="50"/>
    </row>
    <row r="865" spans="1:8" x14ac:dyDescent="0.25">
      <c r="A865" s="54">
        <f>COUNTIF($C$3:C865,"Да")</f>
        <v>9</v>
      </c>
      <c r="B865" s="53">
        <f t="shared" si="26"/>
        <v>46263</v>
      </c>
      <c r="C865" s="53" t="str">
        <f>IF(ISERROR(VLOOKUP(B865,Оп26_BYN→USD!$C$3:$C$28,1,0)),"Нет","Да")</f>
        <v>Нет</v>
      </c>
      <c r="D865" s="54">
        <f t="shared" si="27"/>
        <v>365</v>
      </c>
      <c r="E865" s="55">
        <f>('Все выпуски'!$F$4*'Все выпуски'!$F$8)*((VLOOKUP(IF(C865="Нет",VLOOKUP(A865,Оп26_BYN→USD!$A$2:$C$28,3,0),VLOOKUP((A865-1),Оп26_BYN→USD!$A$2:$C$28,3,0)),$B$2:$G$2382,5,0)-VLOOKUP(B865,$B$2:$G$2382,5,0))/365+(VLOOKUP(IF(C865="Нет",VLOOKUP(A865,Оп26_BYN→USD!$A$2:$C$28,3,0),VLOOKUP((A865-1),Оп26_BYN→USD!$A$2:$C$28,3,0)),$B$2:$G$2382,6,0)-VLOOKUP(B865,$B$2:$G$2382,6,0))/366)</f>
        <v>1.4905699530324332</v>
      </c>
      <c r="F865" s="54">
        <f>COUNTIF(D866:$D$2382,365)</f>
        <v>1151</v>
      </c>
      <c r="G865" s="54">
        <f>COUNTIF(D866:$D$2382,366)</f>
        <v>366</v>
      </c>
      <c r="H865" s="50"/>
    </row>
    <row r="866" spans="1:8" x14ac:dyDescent="0.25">
      <c r="A866" s="54">
        <f>COUNTIF($C$3:C866,"Да")</f>
        <v>9</v>
      </c>
      <c r="B866" s="53">
        <f t="shared" si="26"/>
        <v>46264</v>
      </c>
      <c r="C866" s="53" t="str">
        <f>IF(ISERROR(VLOOKUP(B866,Оп26_BYN→USD!$C$3:$C$28,1,0)),"Нет","Да")</f>
        <v>Нет</v>
      </c>
      <c r="D866" s="54">
        <f t="shared" si="27"/>
        <v>365</v>
      </c>
      <c r="E866" s="55">
        <f>('Все выпуски'!$F$4*'Все выпуски'!$F$8)*((VLOOKUP(IF(C866="Нет",VLOOKUP(A866,Оп26_BYN→USD!$A$2:$C$28,3,0),VLOOKUP((A866-1),Оп26_BYN→USD!$A$2:$C$28,3,0)),$B$2:$G$2382,5,0)-VLOOKUP(B866,$B$2:$G$2382,5,0))/365+(VLOOKUP(IF(C866="Нет",VLOOKUP(A866,Оп26_BYN→USD!$A$2:$C$28,3,0),VLOOKUP((A866-1),Оп26_BYN→USD!$A$2:$C$28,3,0)),$B$2:$G$2382,6,0)-VLOOKUP(B866,$B$2:$G$2382,6,0))/366)</f>
        <v>1.5197968148565983</v>
      </c>
      <c r="F866" s="54">
        <f>COUNTIF(D867:$D$2382,365)</f>
        <v>1150</v>
      </c>
      <c r="G866" s="54">
        <f>COUNTIF(D867:$D$2382,366)</f>
        <v>366</v>
      </c>
      <c r="H866" s="50"/>
    </row>
    <row r="867" spans="1:8" x14ac:dyDescent="0.25">
      <c r="A867" s="54">
        <f>COUNTIF($C$3:C867,"Да")</f>
        <v>9</v>
      </c>
      <c r="B867" s="53">
        <f t="shared" si="26"/>
        <v>46265</v>
      </c>
      <c r="C867" s="53" t="str">
        <f>IF(ISERROR(VLOOKUP(B867,Оп26_BYN→USD!$C$3:$C$28,1,0)),"Нет","Да")</f>
        <v>Нет</v>
      </c>
      <c r="D867" s="54">
        <f t="shared" si="27"/>
        <v>365</v>
      </c>
      <c r="E867" s="55">
        <f>('Все выпуски'!$F$4*'Все выпуски'!$F$8)*((VLOOKUP(IF(C867="Нет",VLOOKUP(A867,Оп26_BYN→USD!$A$2:$C$28,3,0),VLOOKUP((A867-1),Оп26_BYN→USD!$A$2:$C$28,3,0)),$B$2:$G$2382,5,0)-VLOOKUP(B867,$B$2:$G$2382,5,0))/365+(VLOOKUP(IF(C867="Нет",VLOOKUP(A867,Оп26_BYN→USD!$A$2:$C$28,3,0),VLOOKUP((A867-1),Оп26_BYN→USD!$A$2:$C$28,3,0)),$B$2:$G$2382,6,0)-VLOOKUP(B867,$B$2:$G$2382,6,0))/366)</f>
        <v>1.5490236766807637</v>
      </c>
      <c r="F867" s="54">
        <f>COUNTIF(D868:$D$2382,365)</f>
        <v>1149</v>
      </c>
      <c r="G867" s="54">
        <f>COUNTIF(D868:$D$2382,366)</f>
        <v>366</v>
      </c>
      <c r="H867" s="50"/>
    </row>
    <row r="868" spans="1:8" x14ac:dyDescent="0.25">
      <c r="A868" s="54">
        <f>COUNTIF($C$3:C868,"Да")</f>
        <v>9</v>
      </c>
      <c r="B868" s="53">
        <f t="shared" si="26"/>
        <v>46266</v>
      </c>
      <c r="C868" s="53" t="str">
        <f>IF(ISERROR(VLOOKUP(B868,Оп26_BYN→USD!$C$3:$C$28,1,0)),"Нет","Да")</f>
        <v>Нет</v>
      </c>
      <c r="D868" s="54">
        <f t="shared" si="27"/>
        <v>365</v>
      </c>
      <c r="E868" s="55">
        <f>('Все выпуски'!$F$4*'Все выпуски'!$F$8)*((VLOOKUP(IF(C868="Нет",VLOOKUP(A868,Оп26_BYN→USD!$A$2:$C$28,3,0),VLOOKUP((A868-1),Оп26_BYN→USD!$A$2:$C$28,3,0)),$B$2:$G$2382,5,0)-VLOOKUP(B868,$B$2:$G$2382,5,0))/365+(VLOOKUP(IF(C868="Нет",VLOOKUP(A868,Оп26_BYN→USD!$A$2:$C$28,3,0),VLOOKUP((A868-1),Оп26_BYN→USD!$A$2:$C$28,3,0)),$B$2:$G$2382,6,0)-VLOOKUP(B868,$B$2:$G$2382,6,0))/366)</f>
        <v>1.5782505385049292</v>
      </c>
      <c r="F868" s="54">
        <f>COUNTIF(D869:$D$2382,365)</f>
        <v>1148</v>
      </c>
      <c r="G868" s="54">
        <f>COUNTIF(D869:$D$2382,366)</f>
        <v>366</v>
      </c>
      <c r="H868" s="50"/>
    </row>
    <row r="869" spans="1:8" x14ac:dyDescent="0.25">
      <c r="A869" s="54">
        <f>COUNTIF($C$3:C869,"Да")</f>
        <v>9</v>
      </c>
      <c r="B869" s="53">
        <f t="shared" si="26"/>
        <v>46267</v>
      </c>
      <c r="C869" s="53" t="str">
        <f>IF(ISERROR(VLOOKUP(B869,Оп26_BYN→USD!$C$3:$C$28,1,0)),"Нет","Да")</f>
        <v>Нет</v>
      </c>
      <c r="D869" s="54">
        <f t="shared" si="27"/>
        <v>365</v>
      </c>
      <c r="E869" s="55">
        <f>('Все выпуски'!$F$4*'Все выпуски'!$F$8)*((VLOOKUP(IF(C869="Нет",VLOOKUP(A869,Оп26_BYN→USD!$A$2:$C$28,3,0),VLOOKUP((A869-1),Оп26_BYN→USD!$A$2:$C$28,3,0)),$B$2:$G$2382,5,0)-VLOOKUP(B869,$B$2:$G$2382,5,0))/365+(VLOOKUP(IF(C869="Нет",VLOOKUP(A869,Оп26_BYN→USD!$A$2:$C$28,3,0),VLOOKUP((A869-1),Оп26_BYN→USD!$A$2:$C$28,3,0)),$B$2:$G$2382,6,0)-VLOOKUP(B869,$B$2:$G$2382,6,0))/366)</f>
        <v>1.6074774003290944</v>
      </c>
      <c r="F869" s="54">
        <f>COUNTIF(D870:$D$2382,365)</f>
        <v>1147</v>
      </c>
      <c r="G869" s="54">
        <f>COUNTIF(D870:$D$2382,366)</f>
        <v>366</v>
      </c>
      <c r="H869" s="50"/>
    </row>
    <row r="870" spans="1:8" x14ac:dyDescent="0.25">
      <c r="A870" s="54">
        <f>COUNTIF($C$3:C870,"Да")</f>
        <v>9</v>
      </c>
      <c r="B870" s="53">
        <f t="shared" si="26"/>
        <v>46268</v>
      </c>
      <c r="C870" s="53" t="str">
        <f>IF(ISERROR(VLOOKUP(B870,Оп26_BYN→USD!$C$3:$C$28,1,0)),"Нет","Да")</f>
        <v>Нет</v>
      </c>
      <c r="D870" s="54">
        <f t="shared" si="27"/>
        <v>365</v>
      </c>
      <c r="E870" s="55">
        <f>('Все выпуски'!$F$4*'Все выпуски'!$F$8)*((VLOOKUP(IF(C870="Нет",VLOOKUP(A870,Оп26_BYN→USD!$A$2:$C$28,3,0),VLOOKUP((A870-1),Оп26_BYN→USD!$A$2:$C$28,3,0)),$B$2:$G$2382,5,0)-VLOOKUP(B870,$B$2:$G$2382,5,0))/365+(VLOOKUP(IF(C870="Нет",VLOOKUP(A870,Оп26_BYN→USD!$A$2:$C$28,3,0),VLOOKUP((A870-1),Оп26_BYN→USD!$A$2:$C$28,3,0)),$B$2:$G$2382,6,0)-VLOOKUP(B870,$B$2:$G$2382,6,0))/366)</f>
        <v>1.6367042621532599</v>
      </c>
      <c r="F870" s="54">
        <f>COUNTIF(D871:$D$2382,365)</f>
        <v>1146</v>
      </c>
      <c r="G870" s="54">
        <f>COUNTIF(D871:$D$2382,366)</f>
        <v>366</v>
      </c>
      <c r="H870" s="50"/>
    </row>
    <row r="871" spans="1:8" x14ac:dyDescent="0.25">
      <c r="A871" s="54">
        <f>COUNTIF($C$3:C871,"Да")</f>
        <v>9</v>
      </c>
      <c r="B871" s="53">
        <f t="shared" si="26"/>
        <v>46269</v>
      </c>
      <c r="C871" s="53" t="str">
        <f>IF(ISERROR(VLOOKUP(B871,Оп26_BYN→USD!$C$3:$C$28,1,0)),"Нет","Да")</f>
        <v>Нет</v>
      </c>
      <c r="D871" s="54">
        <f t="shared" si="27"/>
        <v>365</v>
      </c>
      <c r="E871" s="55">
        <f>('Все выпуски'!$F$4*'Все выпуски'!$F$8)*((VLOOKUP(IF(C871="Нет",VLOOKUP(A871,Оп26_BYN→USD!$A$2:$C$28,3,0),VLOOKUP((A871-1),Оп26_BYN→USD!$A$2:$C$28,3,0)),$B$2:$G$2382,5,0)-VLOOKUP(B871,$B$2:$G$2382,5,0))/365+(VLOOKUP(IF(C871="Нет",VLOOKUP(A871,Оп26_BYN→USD!$A$2:$C$28,3,0),VLOOKUP((A871-1),Оп26_BYN→USD!$A$2:$C$28,3,0)),$B$2:$G$2382,6,0)-VLOOKUP(B871,$B$2:$G$2382,6,0))/366)</f>
        <v>1.6659311239774253</v>
      </c>
      <c r="F871" s="54">
        <f>COUNTIF(D872:$D$2382,365)</f>
        <v>1145</v>
      </c>
      <c r="G871" s="54">
        <f>COUNTIF(D872:$D$2382,366)</f>
        <v>366</v>
      </c>
      <c r="H871" s="50"/>
    </row>
    <row r="872" spans="1:8" x14ac:dyDescent="0.25">
      <c r="A872" s="54">
        <f>COUNTIF($C$3:C872,"Да")</f>
        <v>9</v>
      </c>
      <c r="B872" s="53">
        <f t="shared" si="26"/>
        <v>46270</v>
      </c>
      <c r="C872" s="53" t="str">
        <f>IF(ISERROR(VLOOKUP(B872,Оп26_BYN→USD!$C$3:$C$28,1,0)),"Нет","Да")</f>
        <v>Нет</v>
      </c>
      <c r="D872" s="54">
        <f t="shared" si="27"/>
        <v>365</v>
      </c>
      <c r="E872" s="55">
        <f>('Все выпуски'!$F$4*'Все выпуски'!$F$8)*((VLOOKUP(IF(C872="Нет",VLOOKUP(A872,Оп26_BYN→USD!$A$2:$C$28,3,0),VLOOKUP((A872-1),Оп26_BYN→USD!$A$2:$C$28,3,0)),$B$2:$G$2382,5,0)-VLOOKUP(B872,$B$2:$G$2382,5,0))/365+(VLOOKUP(IF(C872="Нет",VLOOKUP(A872,Оп26_BYN→USD!$A$2:$C$28,3,0),VLOOKUP((A872-1),Оп26_BYN→USD!$A$2:$C$28,3,0)),$B$2:$G$2382,6,0)-VLOOKUP(B872,$B$2:$G$2382,6,0))/366)</f>
        <v>1.6951579858015906</v>
      </c>
      <c r="F872" s="54">
        <f>COUNTIF(D873:$D$2382,365)</f>
        <v>1144</v>
      </c>
      <c r="G872" s="54">
        <f>COUNTIF(D873:$D$2382,366)</f>
        <v>366</v>
      </c>
      <c r="H872" s="50"/>
    </row>
    <row r="873" spans="1:8" x14ac:dyDescent="0.25">
      <c r="A873" s="54">
        <f>COUNTIF($C$3:C873,"Да")</f>
        <v>9</v>
      </c>
      <c r="B873" s="53">
        <f t="shared" si="26"/>
        <v>46271</v>
      </c>
      <c r="C873" s="53" t="str">
        <f>IF(ISERROR(VLOOKUP(B873,Оп26_BYN→USD!$C$3:$C$28,1,0)),"Нет","Да")</f>
        <v>Нет</v>
      </c>
      <c r="D873" s="54">
        <f t="shared" si="27"/>
        <v>365</v>
      </c>
      <c r="E873" s="55">
        <f>('Все выпуски'!$F$4*'Все выпуски'!$F$8)*((VLOOKUP(IF(C873="Нет",VLOOKUP(A873,Оп26_BYN→USD!$A$2:$C$28,3,0),VLOOKUP((A873-1),Оп26_BYN→USD!$A$2:$C$28,3,0)),$B$2:$G$2382,5,0)-VLOOKUP(B873,$B$2:$G$2382,5,0))/365+(VLOOKUP(IF(C873="Нет",VLOOKUP(A873,Оп26_BYN→USD!$A$2:$C$28,3,0),VLOOKUP((A873-1),Оп26_BYN→USD!$A$2:$C$28,3,0)),$B$2:$G$2382,6,0)-VLOOKUP(B873,$B$2:$G$2382,6,0))/366)</f>
        <v>1.7243848476257559</v>
      </c>
      <c r="F873" s="54">
        <f>COUNTIF(D874:$D$2382,365)</f>
        <v>1143</v>
      </c>
      <c r="G873" s="54">
        <f>COUNTIF(D874:$D$2382,366)</f>
        <v>366</v>
      </c>
      <c r="H873" s="50"/>
    </row>
    <row r="874" spans="1:8" x14ac:dyDescent="0.25">
      <c r="A874" s="54">
        <f>COUNTIF($C$3:C874,"Да")</f>
        <v>9</v>
      </c>
      <c r="B874" s="53">
        <f t="shared" si="26"/>
        <v>46272</v>
      </c>
      <c r="C874" s="53" t="str">
        <f>IF(ISERROR(VLOOKUP(B874,Оп26_BYN→USD!$C$3:$C$28,1,0)),"Нет","Да")</f>
        <v>Нет</v>
      </c>
      <c r="D874" s="54">
        <f t="shared" si="27"/>
        <v>365</v>
      </c>
      <c r="E874" s="55">
        <f>('Все выпуски'!$F$4*'Все выпуски'!$F$8)*((VLOOKUP(IF(C874="Нет",VLOOKUP(A874,Оп26_BYN→USD!$A$2:$C$28,3,0),VLOOKUP((A874-1),Оп26_BYN→USD!$A$2:$C$28,3,0)),$B$2:$G$2382,5,0)-VLOOKUP(B874,$B$2:$G$2382,5,0))/365+(VLOOKUP(IF(C874="Нет",VLOOKUP(A874,Оп26_BYN→USD!$A$2:$C$28,3,0),VLOOKUP((A874-1),Оп26_BYN→USD!$A$2:$C$28,3,0)),$B$2:$G$2382,6,0)-VLOOKUP(B874,$B$2:$G$2382,6,0))/366)</f>
        <v>1.7536117094499213</v>
      </c>
      <c r="F874" s="54">
        <f>COUNTIF(D875:$D$2382,365)</f>
        <v>1142</v>
      </c>
      <c r="G874" s="54">
        <f>COUNTIF(D875:$D$2382,366)</f>
        <v>366</v>
      </c>
      <c r="H874" s="50"/>
    </row>
    <row r="875" spans="1:8" x14ac:dyDescent="0.25">
      <c r="A875" s="54">
        <f>COUNTIF($C$3:C875,"Да")</f>
        <v>9</v>
      </c>
      <c r="B875" s="53">
        <f t="shared" si="26"/>
        <v>46273</v>
      </c>
      <c r="C875" s="53" t="str">
        <f>IF(ISERROR(VLOOKUP(B875,Оп26_BYN→USD!$C$3:$C$28,1,0)),"Нет","Да")</f>
        <v>Нет</v>
      </c>
      <c r="D875" s="54">
        <f t="shared" si="27"/>
        <v>365</v>
      </c>
      <c r="E875" s="55">
        <f>('Все выпуски'!$F$4*'Все выпуски'!$F$8)*((VLOOKUP(IF(C875="Нет",VLOOKUP(A875,Оп26_BYN→USD!$A$2:$C$28,3,0),VLOOKUP((A875-1),Оп26_BYN→USD!$A$2:$C$28,3,0)),$B$2:$G$2382,5,0)-VLOOKUP(B875,$B$2:$G$2382,5,0))/365+(VLOOKUP(IF(C875="Нет",VLOOKUP(A875,Оп26_BYN→USD!$A$2:$C$28,3,0),VLOOKUP((A875-1),Оп26_BYN→USD!$A$2:$C$28,3,0)),$B$2:$G$2382,6,0)-VLOOKUP(B875,$B$2:$G$2382,6,0))/366)</f>
        <v>1.7828385712740866</v>
      </c>
      <c r="F875" s="54">
        <f>COUNTIF(D876:$D$2382,365)</f>
        <v>1141</v>
      </c>
      <c r="G875" s="54">
        <f>COUNTIF(D876:$D$2382,366)</f>
        <v>366</v>
      </c>
      <c r="H875" s="50"/>
    </row>
    <row r="876" spans="1:8" x14ac:dyDescent="0.25">
      <c r="A876" s="54">
        <f>COUNTIF($C$3:C876,"Да")</f>
        <v>9</v>
      </c>
      <c r="B876" s="53">
        <f t="shared" si="26"/>
        <v>46274</v>
      </c>
      <c r="C876" s="53" t="str">
        <f>IF(ISERROR(VLOOKUP(B876,Оп26_BYN→USD!$C$3:$C$28,1,0)),"Нет","Да")</f>
        <v>Нет</v>
      </c>
      <c r="D876" s="54">
        <f t="shared" si="27"/>
        <v>365</v>
      </c>
      <c r="E876" s="55">
        <f>('Все выпуски'!$F$4*'Все выпуски'!$F$8)*((VLOOKUP(IF(C876="Нет",VLOOKUP(A876,Оп26_BYN→USD!$A$2:$C$28,3,0),VLOOKUP((A876-1),Оп26_BYN→USD!$A$2:$C$28,3,0)),$B$2:$G$2382,5,0)-VLOOKUP(B876,$B$2:$G$2382,5,0))/365+(VLOOKUP(IF(C876="Нет",VLOOKUP(A876,Оп26_BYN→USD!$A$2:$C$28,3,0),VLOOKUP((A876-1),Оп26_BYN→USD!$A$2:$C$28,3,0)),$B$2:$G$2382,6,0)-VLOOKUP(B876,$B$2:$G$2382,6,0))/366)</f>
        <v>1.812065433098252</v>
      </c>
      <c r="F876" s="54">
        <f>COUNTIF(D877:$D$2382,365)</f>
        <v>1140</v>
      </c>
      <c r="G876" s="54">
        <f>COUNTIF(D877:$D$2382,366)</f>
        <v>366</v>
      </c>
      <c r="H876" s="50"/>
    </row>
    <row r="877" spans="1:8" x14ac:dyDescent="0.25">
      <c r="A877" s="54">
        <f>COUNTIF($C$3:C877,"Да")</f>
        <v>9</v>
      </c>
      <c r="B877" s="53">
        <f t="shared" si="26"/>
        <v>46275</v>
      </c>
      <c r="C877" s="53" t="str">
        <f>IF(ISERROR(VLOOKUP(B877,Оп26_BYN→USD!$C$3:$C$28,1,0)),"Нет","Да")</f>
        <v>Нет</v>
      </c>
      <c r="D877" s="54">
        <f t="shared" si="27"/>
        <v>365</v>
      </c>
      <c r="E877" s="55">
        <f>('Все выпуски'!$F$4*'Все выпуски'!$F$8)*((VLOOKUP(IF(C877="Нет",VLOOKUP(A877,Оп26_BYN→USD!$A$2:$C$28,3,0),VLOOKUP((A877-1),Оп26_BYN→USD!$A$2:$C$28,3,0)),$B$2:$G$2382,5,0)-VLOOKUP(B877,$B$2:$G$2382,5,0))/365+(VLOOKUP(IF(C877="Нет",VLOOKUP(A877,Оп26_BYN→USD!$A$2:$C$28,3,0),VLOOKUP((A877-1),Оп26_BYN→USD!$A$2:$C$28,3,0)),$B$2:$G$2382,6,0)-VLOOKUP(B877,$B$2:$G$2382,6,0))/366)</f>
        <v>1.8412922949224175</v>
      </c>
      <c r="F877" s="54">
        <f>COUNTIF(D878:$D$2382,365)</f>
        <v>1139</v>
      </c>
      <c r="G877" s="54">
        <f>COUNTIF(D878:$D$2382,366)</f>
        <v>366</v>
      </c>
      <c r="H877" s="50"/>
    </row>
    <row r="878" spans="1:8" x14ac:dyDescent="0.25">
      <c r="A878" s="54">
        <f>COUNTIF($C$3:C878,"Да")</f>
        <v>9</v>
      </c>
      <c r="B878" s="53">
        <f t="shared" si="26"/>
        <v>46276</v>
      </c>
      <c r="C878" s="53" t="str">
        <f>IF(ISERROR(VLOOKUP(B878,Оп26_BYN→USD!$C$3:$C$28,1,0)),"Нет","Да")</f>
        <v>Нет</v>
      </c>
      <c r="D878" s="54">
        <f t="shared" si="27"/>
        <v>365</v>
      </c>
      <c r="E878" s="55">
        <f>('Все выпуски'!$F$4*'Все выпуски'!$F$8)*((VLOOKUP(IF(C878="Нет",VLOOKUP(A878,Оп26_BYN→USD!$A$2:$C$28,3,0),VLOOKUP((A878-1),Оп26_BYN→USD!$A$2:$C$28,3,0)),$B$2:$G$2382,5,0)-VLOOKUP(B878,$B$2:$G$2382,5,0))/365+(VLOOKUP(IF(C878="Нет",VLOOKUP(A878,Оп26_BYN→USD!$A$2:$C$28,3,0),VLOOKUP((A878-1),Оп26_BYN→USD!$A$2:$C$28,3,0)),$B$2:$G$2382,6,0)-VLOOKUP(B878,$B$2:$G$2382,6,0))/366)</f>
        <v>1.8705191567465826</v>
      </c>
      <c r="F878" s="54">
        <f>COUNTIF(D879:$D$2382,365)</f>
        <v>1138</v>
      </c>
      <c r="G878" s="54">
        <f>COUNTIF(D879:$D$2382,366)</f>
        <v>366</v>
      </c>
      <c r="H878" s="50"/>
    </row>
    <row r="879" spans="1:8" x14ac:dyDescent="0.25">
      <c r="A879" s="54">
        <f>COUNTIF($C$3:C879,"Да")</f>
        <v>9</v>
      </c>
      <c r="B879" s="53">
        <f t="shared" si="26"/>
        <v>46277</v>
      </c>
      <c r="C879" s="53" t="str">
        <f>IF(ISERROR(VLOOKUP(B879,Оп26_BYN→USD!$C$3:$C$28,1,0)),"Нет","Да")</f>
        <v>Нет</v>
      </c>
      <c r="D879" s="54">
        <f t="shared" si="27"/>
        <v>365</v>
      </c>
      <c r="E879" s="55">
        <f>('Все выпуски'!$F$4*'Все выпуски'!$F$8)*((VLOOKUP(IF(C879="Нет",VLOOKUP(A879,Оп26_BYN→USD!$A$2:$C$28,3,0),VLOOKUP((A879-1),Оп26_BYN→USD!$A$2:$C$28,3,0)),$B$2:$G$2382,5,0)-VLOOKUP(B879,$B$2:$G$2382,5,0))/365+(VLOOKUP(IF(C879="Нет",VLOOKUP(A879,Оп26_BYN→USD!$A$2:$C$28,3,0),VLOOKUP((A879-1),Оп26_BYN→USD!$A$2:$C$28,3,0)),$B$2:$G$2382,6,0)-VLOOKUP(B879,$B$2:$G$2382,6,0))/366)</f>
        <v>1.899746018570748</v>
      </c>
      <c r="F879" s="54">
        <f>COUNTIF(D880:$D$2382,365)</f>
        <v>1137</v>
      </c>
      <c r="G879" s="54">
        <f>COUNTIF(D880:$D$2382,366)</f>
        <v>366</v>
      </c>
      <c r="H879" s="50"/>
    </row>
    <row r="880" spans="1:8" x14ac:dyDescent="0.25">
      <c r="A880" s="54">
        <f>COUNTIF($C$3:C880,"Да")</f>
        <v>9</v>
      </c>
      <c r="B880" s="53">
        <f t="shared" si="26"/>
        <v>46278</v>
      </c>
      <c r="C880" s="53" t="str">
        <f>IF(ISERROR(VLOOKUP(B880,Оп26_BYN→USD!$C$3:$C$28,1,0)),"Нет","Да")</f>
        <v>Нет</v>
      </c>
      <c r="D880" s="54">
        <f t="shared" si="27"/>
        <v>365</v>
      </c>
      <c r="E880" s="55">
        <f>('Все выпуски'!$F$4*'Все выпуски'!$F$8)*((VLOOKUP(IF(C880="Нет",VLOOKUP(A880,Оп26_BYN→USD!$A$2:$C$28,3,0),VLOOKUP((A880-1),Оп26_BYN→USD!$A$2:$C$28,3,0)),$B$2:$G$2382,5,0)-VLOOKUP(B880,$B$2:$G$2382,5,0))/365+(VLOOKUP(IF(C880="Нет",VLOOKUP(A880,Оп26_BYN→USD!$A$2:$C$28,3,0),VLOOKUP((A880-1),Оп26_BYN→USD!$A$2:$C$28,3,0)),$B$2:$G$2382,6,0)-VLOOKUP(B880,$B$2:$G$2382,6,0))/366)</f>
        <v>1.9289728803949135</v>
      </c>
      <c r="F880" s="54">
        <f>COUNTIF(D881:$D$2382,365)</f>
        <v>1136</v>
      </c>
      <c r="G880" s="54">
        <f>COUNTIF(D881:$D$2382,366)</f>
        <v>366</v>
      </c>
      <c r="H880" s="50"/>
    </row>
    <row r="881" spans="1:8" x14ac:dyDescent="0.25">
      <c r="A881" s="54">
        <f>COUNTIF($C$3:C881,"Да")</f>
        <v>9</v>
      </c>
      <c r="B881" s="53">
        <f t="shared" si="26"/>
        <v>46279</v>
      </c>
      <c r="C881" s="53" t="str">
        <f>IF(ISERROR(VLOOKUP(B881,Оп26_BYN→USD!$C$3:$C$28,1,0)),"Нет","Да")</f>
        <v>Нет</v>
      </c>
      <c r="D881" s="54">
        <f t="shared" si="27"/>
        <v>365</v>
      </c>
      <c r="E881" s="55">
        <f>('Все выпуски'!$F$4*'Все выпуски'!$F$8)*((VLOOKUP(IF(C881="Нет",VLOOKUP(A881,Оп26_BYN→USD!$A$2:$C$28,3,0),VLOOKUP((A881-1),Оп26_BYN→USD!$A$2:$C$28,3,0)),$B$2:$G$2382,5,0)-VLOOKUP(B881,$B$2:$G$2382,5,0))/365+(VLOOKUP(IF(C881="Нет",VLOOKUP(A881,Оп26_BYN→USD!$A$2:$C$28,3,0),VLOOKUP((A881-1),Оп26_BYN→USD!$A$2:$C$28,3,0)),$B$2:$G$2382,6,0)-VLOOKUP(B881,$B$2:$G$2382,6,0))/366)</f>
        <v>1.9581997422190787</v>
      </c>
      <c r="F881" s="54">
        <f>COUNTIF(D882:$D$2382,365)</f>
        <v>1135</v>
      </c>
      <c r="G881" s="54">
        <f>COUNTIF(D882:$D$2382,366)</f>
        <v>366</v>
      </c>
      <c r="H881" s="50"/>
    </row>
    <row r="882" spans="1:8" x14ac:dyDescent="0.25">
      <c r="A882" s="54">
        <f>COUNTIF($C$3:C882,"Да")</f>
        <v>9</v>
      </c>
      <c r="B882" s="53">
        <f t="shared" si="26"/>
        <v>46280</v>
      </c>
      <c r="C882" s="53" t="str">
        <f>IF(ISERROR(VLOOKUP(B882,Оп26_BYN→USD!$C$3:$C$28,1,0)),"Нет","Да")</f>
        <v>Нет</v>
      </c>
      <c r="D882" s="54">
        <f t="shared" si="27"/>
        <v>365</v>
      </c>
      <c r="E882" s="55">
        <f>('Все выпуски'!$F$4*'Все выпуски'!$F$8)*((VLOOKUP(IF(C882="Нет",VLOOKUP(A882,Оп26_BYN→USD!$A$2:$C$28,3,0),VLOOKUP((A882-1),Оп26_BYN→USD!$A$2:$C$28,3,0)),$B$2:$G$2382,5,0)-VLOOKUP(B882,$B$2:$G$2382,5,0))/365+(VLOOKUP(IF(C882="Нет",VLOOKUP(A882,Оп26_BYN→USD!$A$2:$C$28,3,0),VLOOKUP((A882-1),Оп26_BYN→USD!$A$2:$C$28,3,0)),$B$2:$G$2382,6,0)-VLOOKUP(B882,$B$2:$G$2382,6,0))/366)</f>
        <v>1.9874266040432442</v>
      </c>
      <c r="F882" s="54">
        <f>COUNTIF(D883:$D$2382,365)</f>
        <v>1134</v>
      </c>
      <c r="G882" s="54">
        <f>COUNTIF(D883:$D$2382,366)</f>
        <v>366</v>
      </c>
      <c r="H882" s="50"/>
    </row>
    <row r="883" spans="1:8" x14ac:dyDescent="0.25">
      <c r="A883" s="54">
        <f>COUNTIF($C$3:C883,"Да")</f>
        <v>9</v>
      </c>
      <c r="B883" s="53">
        <f t="shared" si="26"/>
        <v>46281</v>
      </c>
      <c r="C883" s="53" t="str">
        <f>IF(ISERROR(VLOOKUP(B883,Оп26_BYN→USD!$C$3:$C$28,1,0)),"Нет","Да")</f>
        <v>Нет</v>
      </c>
      <c r="D883" s="54">
        <f t="shared" si="27"/>
        <v>365</v>
      </c>
      <c r="E883" s="55">
        <f>('Все выпуски'!$F$4*'Все выпуски'!$F$8)*((VLOOKUP(IF(C883="Нет",VLOOKUP(A883,Оп26_BYN→USD!$A$2:$C$28,3,0),VLOOKUP((A883-1),Оп26_BYN→USD!$A$2:$C$28,3,0)),$B$2:$G$2382,5,0)-VLOOKUP(B883,$B$2:$G$2382,5,0))/365+(VLOOKUP(IF(C883="Нет",VLOOKUP(A883,Оп26_BYN→USD!$A$2:$C$28,3,0),VLOOKUP((A883-1),Оп26_BYN→USD!$A$2:$C$28,3,0)),$B$2:$G$2382,6,0)-VLOOKUP(B883,$B$2:$G$2382,6,0))/366)</f>
        <v>2.0166534658674093</v>
      </c>
      <c r="F883" s="54">
        <f>COUNTIF(D884:$D$2382,365)</f>
        <v>1133</v>
      </c>
      <c r="G883" s="54">
        <f>COUNTIF(D884:$D$2382,366)</f>
        <v>366</v>
      </c>
      <c r="H883" s="50"/>
    </row>
    <row r="884" spans="1:8" x14ac:dyDescent="0.25">
      <c r="A884" s="54">
        <f>COUNTIF($C$3:C884,"Да")</f>
        <v>9</v>
      </c>
      <c r="B884" s="53">
        <f t="shared" si="26"/>
        <v>46282</v>
      </c>
      <c r="C884" s="53" t="str">
        <f>IF(ISERROR(VLOOKUP(B884,Оп26_BYN→USD!$C$3:$C$28,1,0)),"Нет","Да")</f>
        <v>Нет</v>
      </c>
      <c r="D884" s="54">
        <f t="shared" si="27"/>
        <v>365</v>
      </c>
      <c r="E884" s="55">
        <f>('Все выпуски'!$F$4*'Все выпуски'!$F$8)*((VLOOKUP(IF(C884="Нет",VLOOKUP(A884,Оп26_BYN→USD!$A$2:$C$28,3,0),VLOOKUP((A884-1),Оп26_BYN→USD!$A$2:$C$28,3,0)),$B$2:$G$2382,5,0)-VLOOKUP(B884,$B$2:$G$2382,5,0))/365+(VLOOKUP(IF(C884="Нет",VLOOKUP(A884,Оп26_BYN→USD!$A$2:$C$28,3,0),VLOOKUP((A884-1),Оп26_BYN→USD!$A$2:$C$28,3,0)),$B$2:$G$2382,6,0)-VLOOKUP(B884,$B$2:$G$2382,6,0))/366)</f>
        <v>2.0458803276915747</v>
      </c>
      <c r="F884" s="54">
        <f>COUNTIF(D885:$D$2382,365)</f>
        <v>1132</v>
      </c>
      <c r="G884" s="54">
        <f>COUNTIF(D885:$D$2382,366)</f>
        <v>366</v>
      </c>
      <c r="H884" s="50"/>
    </row>
    <row r="885" spans="1:8" x14ac:dyDescent="0.25">
      <c r="A885" s="54">
        <f>COUNTIF($C$3:C885,"Да")</f>
        <v>9</v>
      </c>
      <c r="B885" s="53">
        <f t="shared" si="26"/>
        <v>46283</v>
      </c>
      <c r="C885" s="53" t="str">
        <f>IF(ISERROR(VLOOKUP(B885,Оп26_BYN→USD!$C$3:$C$28,1,0)),"Нет","Да")</f>
        <v>Нет</v>
      </c>
      <c r="D885" s="54">
        <f t="shared" si="27"/>
        <v>365</v>
      </c>
      <c r="E885" s="55">
        <f>('Все выпуски'!$F$4*'Все выпуски'!$F$8)*((VLOOKUP(IF(C885="Нет",VLOOKUP(A885,Оп26_BYN→USD!$A$2:$C$28,3,0),VLOOKUP((A885-1),Оп26_BYN→USD!$A$2:$C$28,3,0)),$B$2:$G$2382,5,0)-VLOOKUP(B885,$B$2:$G$2382,5,0))/365+(VLOOKUP(IF(C885="Нет",VLOOKUP(A885,Оп26_BYN→USD!$A$2:$C$28,3,0),VLOOKUP((A885-1),Оп26_BYN→USD!$A$2:$C$28,3,0)),$B$2:$G$2382,6,0)-VLOOKUP(B885,$B$2:$G$2382,6,0))/366)</f>
        <v>2.07510718951574</v>
      </c>
      <c r="F885" s="54">
        <f>COUNTIF(D886:$D$2382,365)</f>
        <v>1131</v>
      </c>
      <c r="G885" s="54">
        <f>COUNTIF(D886:$D$2382,366)</f>
        <v>366</v>
      </c>
      <c r="H885" s="50"/>
    </row>
    <row r="886" spans="1:8" x14ac:dyDescent="0.25">
      <c r="A886" s="54">
        <f>COUNTIF($C$3:C886,"Да")</f>
        <v>9</v>
      </c>
      <c r="B886" s="53">
        <f t="shared" si="26"/>
        <v>46284</v>
      </c>
      <c r="C886" s="53" t="str">
        <f>IF(ISERROR(VLOOKUP(B886,Оп26_BYN→USD!$C$3:$C$28,1,0)),"Нет","Да")</f>
        <v>Нет</v>
      </c>
      <c r="D886" s="54">
        <f t="shared" si="27"/>
        <v>365</v>
      </c>
      <c r="E886" s="55">
        <f>('Все выпуски'!$F$4*'Все выпуски'!$F$8)*((VLOOKUP(IF(C886="Нет",VLOOKUP(A886,Оп26_BYN→USD!$A$2:$C$28,3,0),VLOOKUP((A886-1),Оп26_BYN→USD!$A$2:$C$28,3,0)),$B$2:$G$2382,5,0)-VLOOKUP(B886,$B$2:$G$2382,5,0))/365+(VLOOKUP(IF(C886="Нет",VLOOKUP(A886,Оп26_BYN→USD!$A$2:$C$28,3,0),VLOOKUP((A886-1),Оп26_BYN→USD!$A$2:$C$28,3,0)),$B$2:$G$2382,6,0)-VLOOKUP(B886,$B$2:$G$2382,6,0))/366)</f>
        <v>2.1043340513399054</v>
      </c>
      <c r="F886" s="54">
        <f>COUNTIF(D887:$D$2382,365)</f>
        <v>1130</v>
      </c>
      <c r="G886" s="54">
        <f>COUNTIF(D887:$D$2382,366)</f>
        <v>366</v>
      </c>
      <c r="H886" s="50"/>
    </row>
    <row r="887" spans="1:8" x14ac:dyDescent="0.25">
      <c r="A887" s="54">
        <f>COUNTIF($C$3:C887,"Да")</f>
        <v>9</v>
      </c>
      <c r="B887" s="53">
        <f t="shared" si="26"/>
        <v>46285</v>
      </c>
      <c r="C887" s="53" t="str">
        <f>IF(ISERROR(VLOOKUP(B887,Оп26_BYN→USD!$C$3:$C$28,1,0)),"Нет","Да")</f>
        <v>Нет</v>
      </c>
      <c r="D887" s="54">
        <f t="shared" si="27"/>
        <v>365</v>
      </c>
      <c r="E887" s="55">
        <f>('Все выпуски'!$F$4*'Все выпуски'!$F$8)*((VLOOKUP(IF(C887="Нет",VLOOKUP(A887,Оп26_BYN→USD!$A$2:$C$28,3,0),VLOOKUP((A887-1),Оп26_BYN→USD!$A$2:$C$28,3,0)),$B$2:$G$2382,5,0)-VLOOKUP(B887,$B$2:$G$2382,5,0))/365+(VLOOKUP(IF(C887="Нет",VLOOKUP(A887,Оп26_BYN→USD!$A$2:$C$28,3,0),VLOOKUP((A887-1),Оп26_BYN→USD!$A$2:$C$28,3,0)),$B$2:$G$2382,6,0)-VLOOKUP(B887,$B$2:$G$2382,6,0))/366)</f>
        <v>2.1335609131640711</v>
      </c>
      <c r="F887" s="54">
        <f>COUNTIF(D888:$D$2382,365)</f>
        <v>1129</v>
      </c>
      <c r="G887" s="54">
        <f>COUNTIF(D888:$D$2382,366)</f>
        <v>366</v>
      </c>
      <c r="H887" s="50"/>
    </row>
    <row r="888" spans="1:8" x14ac:dyDescent="0.25">
      <c r="A888" s="54">
        <f>COUNTIF($C$3:C888,"Да")</f>
        <v>9</v>
      </c>
      <c r="B888" s="53">
        <f t="shared" si="26"/>
        <v>46286</v>
      </c>
      <c r="C888" s="53" t="str">
        <f>IF(ISERROR(VLOOKUP(B888,Оп26_BYN→USD!$C$3:$C$28,1,0)),"Нет","Да")</f>
        <v>Нет</v>
      </c>
      <c r="D888" s="54">
        <f t="shared" si="27"/>
        <v>365</v>
      </c>
      <c r="E888" s="55">
        <f>('Все выпуски'!$F$4*'Все выпуски'!$F$8)*((VLOOKUP(IF(C888="Нет",VLOOKUP(A888,Оп26_BYN→USD!$A$2:$C$28,3,0),VLOOKUP((A888-1),Оп26_BYN→USD!$A$2:$C$28,3,0)),$B$2:$G$2382,5,0)-VLOOKUP(B888,$B$2:$G$2382,5,0))/365+(VLOOKUP(IF(C888="Нет",VLOOKUP(A888,Оп26_BYN→USD!$A$2:$C$28,3,0),VLOOKUP((A888-1),Оп26_BYN→USD!$A$2:$C$28,3,0)),$B$2:$G$2382,6,0)-VLOOKUP(B888,$B$2:$G$2382,6,0))/366)</f>
        <v>2.162787774988236</v>
      </c>
      <c r="F888" s="54">
        <f>COUNTIF(D889:$D$2382,365)</f>
        <v>1128</v>
      </c>
      <c r="G888" s="54">
        <f>COUNTIF(D889:$D$2382,366)</f>
        <v>366</v>
      </c>
      <c r="H888" s="50"/>
    </row>
    <row r="889" spans="1:8" x14ac:dyDescent="0.25">
      <c r="A889" s="54">
        <f>COUNTIF($C$3:C889,"Да")</f>
        <v>9</v>
      </c>
      <c r="B889" s="53">
        <f t="shared" si="26"/>
        <v>46287</v>
      </c>
      <c r="C889" s="53" t="str">
        <f>IF(ISERROR(VLOOKUP(B889,Оп26_BYN→USD!$C$3:$C$28,1,0)),"Нет","Да")</f>
        <v>Нет</v>
      </c>
      <c r="D889" s="54">
        <f t="shared" si="27"/>
        <v>365</v>
      </c>
      <c r="E889" s="55">
        <f>('Все выпуски'!$F$4*'Все выпуски'!$F$8)*((VLOOKUP(IF(C889="Нет",VLOOKUP(A889,Оп26_BYN→USD!$A$2:$C$28,3,0),VLOOKUP((A889-1),Оп26_BYN→USD!$A$2:$C$28,3,0)),$B$2:$G$2382,5,0)-VLOOKUP(B889,$B$2:$G$2382,5,0))/365+(VLOOKUP(IF(C889="Нет",VLOOKUP(A889,Оп26_BYN→USD!$A$2:$C$28,3,0),VLOOKUP((A889-1),Оп26_BYN→USD!$A$2:$C$28,3,0)),$B$2:$G$2382,6,0)-VLOOKUP(B889,$B$2:$G$2382,6,0))/366)</f>
        <v>2.1920146368124014</v>
      </c>
      <c r="F889" s="54">
        <f>COUNTIF(D890:$D$2382,365)</f>
        <v>1127</v>
      </c>
      <c r="G889" s="54">
        <f>COUNTIF(D890:$D$2382,366)</f>
        <v>366</v>
      </c>
      <c r="H889" s="50"/>
    </row>
    <row r="890" spans="1:8" x14ac:dyDescent="0.25">
      <c r="A890" s="54">
        <f>COUNTIF($C$3:C890,"Да")</f>
        <v>9</v>
      </c>
      <c r="B890" s="53">
        <f t="shared" si="26"/>
        <v>46288</v>
      </c>
      <c r="C890" s="53" t="str">
        <f>IF(ISERROR(VLOOKUP(B890,Оп26_BYN→USD!$C$3:$C$28,1,0)),"Нет","Да")</f>
        <v>Нет</v>
      </c>
      <c r="D890" s="54">
        <f t="shared" si="27"/>
        <v>365</v>
      </c>
      <c r="E890" s="55">
        <f>('Все выпуски'!$F$4*'Все выпуски'!$F$8)*((VLOOKUP(IF(C890="Нет",VLOOKUP(A890,Оп26_BYN→USD!$A$2:$C$28,3,0),VLOOKUP((A890-1),Оп26_BYN→USD!$A$2:$C$28,3,0)),$B$2:$G$2382,5,0)-VLOOKUP(B890,$B$2:$G$2382,5,0))/365+(VLOOKUP(IF(C890="Нет",VLOOKUP(A890,Оп26_BYN→USD!$A$2:$C$28,3,0),VLOOKUP((A890-1),Оп26_BYN→USD!$A$2:$C$28,3,0)),$B$2:$G$2382,6,0)-VLOOKUP(B890,$B$2:$G$2382,6,0))/366)</f>
        <v>2.2212414986365672</v>
      </c>
      <c r="F890" s="54">
        <f>COUNTIF(D891:$D$2382,365)</f>
        <v>1126</v>
      </c>
      <c r="G890" s="54">
        <f>COUNTIF(D891:$D$2382,366)</f>
        <v>366</v>
      </c>
      <c r="H890" s="50"/>
    </row>
    <row r="891" spans="1:8" x14ac:dyDescent="0.25">
      <c r="A891" s="54">
        <f>COUNTIF($C$3:C891,"Да")</f>
        <v>9</v>
      </c>
      <c r="B891" s="53">
        <f t="shared" si="26"/>
        <v>46289</v>
      </c>
      <c r="C891" s="53" t="str">
        <f>IF(ISERROR(VLOOKUP(B891,Оп26_BYN→USD!$C$3:$C$28,1,0)),"Нет","Да")</f>
        <v>Нет</v>
      </c>
      <c r="D891" s="54">
        <f t="shared" si="27"/>
        <v>365</v>
      </c>
      <c r="E891" s="55">
        <f>('Все выпуски'!$F$4*'Все выпуски'!$F$8)*((VLOOKUP(IF(C891="Нет",VLOOKUP(A891,Оп26_BYN→USD!$A$2:$C$28,3,0),VLOOKUP((A891-1),Оп26_BYN→USD!$A$2:$C$28,3,0)),$B$2:$G$2382,5,0)-VLOOKUP(B891,$B$2:$G$2382,5,0))/365+(VLOOKUP(IF(C891="Нет",VLOOKUP(A891,Оп26_BYN→USD!$A$2:$C$28,3,0),VLOOKUP((A891-1),Оп26_BYN→USD!$A$2:$C$28,3,0)),$B$2:$G$2382,6,0)-VLOOKUP(B891,$B$2:$G$2382,6,0))/366)</f>
        <v>2.2504683604607321</v>
      </c>
      <c r="F891" s="54">
        <f>COUNTIF(D892:$D$2382,365)</f>
        <v>1125</v>
      </c>
      <c r="G891" s="54">
        <f>COUNTIF(D892:$D$2382,366)</f>
        <v>366</v>
      </c>
      <c r="H891" s="50"/>
    </row>
    <row r="892" spans="1:8" x14ac:dyDescent="0.25">
      <c r="A892" s="54">
        <f>COUNTIF($C$3:C892,"Да")</f>
        <v>9</v>
      </c>
      <c r="B892" s="53">
        <f t="shared" si="26"/>
        <v>46290</v>
      </c>
      <c r="C892" s="53" t="str">
        <f>IF(ISERROR(VLOOKUP(B892,Оп26_BYN→USD!$C$3:$C$28,1,0)),"Нет","Да")</f>
        <v>Нет</v>
      </c>
      <c r="D892" s="54">
        <f t="shared" si="27"/>
        <v>365</v>
      </c>
      <c r="E892" s="55">
        <f>('Все выпуски'!$F$4*'Все выпуски'!$F$8)*((VLOOKUP(IF(C892="Нет",VLOOKUP(A892,Оп26_BYN→USD!$A$2:$C$28,3,0),VLOOKUP((A892-1),Оп26_BYN→USD!$A$2:$C$28,3,0)),$B$2:$G$2382,5,0)-VLOOKUP(B892,$B$2:$G$2382,5,0))/365+(VLOOKUP(IF(C892="Нет",VLOOKUP(A892,Оп26_BYN→USD!$A$2:$C$28,3,0),VLOOKUP((A892-1),Оп26_BYN→USD!$A$2:$C$28,3,0)),$B$2:$G$2382,6,0)-VLOOKUP(B892,$B$2:$G$2382,6,0))/366)</f>
        <v>2.2796952222848978</v>
      </c>
      <c r="F892" s="54">
        <f>COUNTIF(D893:$D$2382,365)</f>
        <v>1124</v>
      </c>
      <c r="G892" s="54">
        <f>COUNTIF(D893:$D$2382,366)</f>
        <v>366</v>
      </c>
      <c r="H892" s="50"/>
    </row>
    <row r="893" spans="1:8" x14ac:dyDescent="0.25">
      <c r="A893" s="54">
        <f>COUNTIF($C$3:C893,"Да")</f>
        <v>9</v>
      </c>
      <c r="B893" s="53">
        <f t="shared" si="26"/>
        <v>46291</v>
      </c>
      <c r="C893" s="53" t="str">
        <f>IF(ISERROR(VLOOKUP(B893,Оп26_BYN→USD!$C$3:$C$28,1,0)),"Нет","Да")</f>
        <v>Нет</v>
      </c>
      <c r="D893" s="54">
        <f t="shared" si="27"/>
        <v>365</v>
      </c>
      <c r="E893" s="55">
        <f>('Все выпуски'!$F$4*'Все выпуски'!$F$8)*((VLOOKUP(IF(C893="Нет",VLOOKUP(A893,Оп26_BYN→USD!$A$2:$C$28,3,0),VLOOKUP((A893-1),Оп26_BYN→USD!$A$2:$C$28,3,0)),$B$2:$G$2382,5,0)-VLOOKUP(B893,$B$2:$G$2382,5,0))/365+(VLOOKUP(IF(C893="Нет",VLOOKUP(A893,Оп26_BYN→USD!$A$2:$C$28,3,0),VLOOKUP((A893-1),Оп26_BYN→USD!$A$2:$C$28,3,0)),$B$2:$G$2382,6,0)-VLOOKUP(B893,$B$2:$G$2382,6,0))/366)</f>
        <v>2.3089220841090632</v>
      </c>
      <c r="F893" s="54">
        <f>COUNTIF(D894:$D$2382,365)</f>
        <v>1123</v>
      </c>
      <c r="G893" s="54">
        <f>COUNTIF(D894:$D$2382,366)</f>
        <v>366</v>
      </c>
      <c r="H893" s="50"/>
    </row>
    <row r="894" spans="1:8" x14ac:dyDescent="0.25">
      <c r="A894" s="54">
        <f>COUNTIF($C$3:C894,"Да")</f>
        <v>9</v>
      </c>
      <c r="B894" s="53">
        <f t="shared" si="26"/>
        <v>46292</v>
      </c>
      <c r="C894" s="53" t="str">
        <f>IF(ISERROR(VLOOKUP(B894,Оп26_BYN→USD!$C$3:$C$28,1,0)),"Нет","Да")</f>
        <v>Нет</v>
      </c>
      <c r="D894" s="54">
        <f t="shared" si="27"/>
        <v>365</v>
      </c>
      <c r="E894" s="55">
        <f>('Все выпуски'!$F$4*'Все выпуски'!$F$8)*((VLOOKUP(IF(C894="Нет",VLOOKUP(A894,Оп26_BYN→USD!$A$2:$C$28,3,0),VLOOKUP((A894-1),Оп26_BYN→USD!$A$2:$C$28,3,0)),$B$2:$G$2382,5,0)-VLOOKUP(B894,$B$2:$G$2382,5,0))/365+(VLOOKUP(IF(C894="Нет",VLOOKUP(A894,Оп26_BYN→USD!$A$2:$C$28,3,0),VLOOKUP((A894-1),Оп26_BYN→USD!$A$2:$C$28,3,0)),$B$2:$G$2382,6,0)-VLOOKUP(B894,$B$2:$G$2382,6,0))/366)</f>
        <v>2.3381489459332281</v>
      </c>
      <c r="F894" s="54">
        <f>COUNTIF(D895:$D$2382,365)</f>
        <v>1122</v>
      </c>
      <c r="G894" s="54">
        <f>COUNTIF(D895:$D$2382,366)</f>
        <v>366</v>
      </c>
      <c r="H894" s="50"/>
    </row>
    <row r="895" spans="1:8" x14ac:dyDescent="0.25">
      <c r="A895" s="54">
        <f>COUNTIF($C$3:C895,"Да")</f>
        <v>9</v>
      </c>
      <c r="B895" s="53">
        <f t="shared" si="26"/>
        <v>46293</v>
      </c>
      <c r="C895" s="53" t="str">
        <f>IF(ISERROR(VLOOKUP(B895,Оп26_BYN→USD!$C$3:$C$28,1,0)),"Нет","Да")</f>
        <v>Нет</v>
      </c>
      <c r="D895" s="54">
        <f t="shared" si="27"/>
        <v>365</v>
      </c>
      <c r="E895" s="55">
        <f>('Все выпуски'!$F$4*'Все выпуски'!$F$8)*((VLOOKUP(IF(C895="Нет",VLOOKUP(A895,Оп26_BYN→USD!$A$2:$C$28,3,0),VLOOKUP((A895-1),Оп26_BYN→USD!$A$2:$C$28,3,0)),$B$2:$G$2382,5,0)-VLOOKUP(B895,$B$2:$G$2382,5,0))/365+(VLOOKUP(IF(C895="Нет",VLOOKUP(A895,Оп26_BYN→USD!$A$2:$C$28,3,0),VLOOKUP((A895-1),Оп26_BYN→USD!$A$2:$C$28,3,0)),$B$2:$G$2382,6,0)-VLOOKUP(B895,$B$2:$G$2382,6,0))/366)</f>
        <v>2.3673758077573939</v>
      </c>
      <c r="F895" s="54">
        <f>COUNTIF(D896:$D$2382,365)</f>
        <v>1121</v>
      </c>
      <c r="G895" s="54">
        <f>COUNTIF(D896:$D$2382,366)</f>
        <v>366</v>
      </c>
      <c r="H895" s="50"/>
    </row>
    <row r="896" spans="1:8" x14ac:dyDescent="0.25">
      <c r="A896" s="54">
        <f>COUNTIF($C$3:C896,"Да")</f>
        <v>9</v>
      </c>
      <c r="B896" s="53">
        <f t="shared" si="26"/>
        <v>46294</v>
      </c>
      <c r="C896" s="53" t="str">
        <f>IF(ISERROR(VLOOKUP(B896,Оп26_BYN→USD!$C$3:$C$28,1,0)),"Нет","Да")</f>
        <v>Нет</v>
      </c>
      <c r="D896" s="54">
        <f t="shared" si="27"/>
        <v>365</v>
      </c>
      <c r="E896" s="55">
        <f>('Все выпуски'!$F$4*'Все выпуски'!$F$8)*((VLOOKUP(IF(C896="Нет",VLOOKUP(A896,Оп26_BYN→USD!$A$2:$C$28,3,0),VLOOKUP((A896-1),Оп26_BYN→USD!$A$2:$C$28,3,0)),$B$2:$G$2382,5,0)-VLOOKUP(B896,$B$2:$G$2382,5,0))/365+(VLOOKUP(IF(C896="Нет",VLOOKUP(A896,Оп26_BYN→USD!$A$2:$C$28,3,0),VLOOKUP((A896-1),Оп26_BYN→USD!$A$2:$C$28,3,0)),$B$2:$G$2382,6,0)-VLOOKUP(B896,$B$2:$G$2382,6,0))/366)</f>
        <v>2.3966026695815592</v>
      </c>
      <c r="F896" s="54">
        <f>COUNTIF(D897:$D$2382,365)</f>
        <v>1120</v>
      </c>
      <c r="G896" s="54">
        <f>COUNTIF(D897:$D$2382,366)</f>
        <v>366</v>
      </c>
      <c r="H896" s="50"/>
    </row>
    <row r="897" spans="1:8" x14ac:dyDescent="0.25">
      <c r="A897" s="54">
        <f>COUNTIF($C$3:C897,"Да")</f>
        <v>9</v>
      </c>
      <c r="B897" s="53">
        <f t="shared" si="26"/>
        <v>46295</v>
      </c>
      <c r="C897" s="53" t="str">
        <f>IF(ISERROR(VLOOKUP(B897,Оп26_BYN→USD!$C$3:$C$28,1,0)),"Нет","Да")</f>
        <v>Нет</v>
      </c>
      <c r="D897" s="54">
        <f t="shared" si="27"/>
        <v>365</v>
      </c>
      <c r="E897" s="55">
        <f>('Все выпуски'!$F$4*'Все выпуски'!$F$8)*((VLOOKUP(IF(C897="Нет",VLOOKUP(A897,Оп26_BYN→USD!$A$2:$C$28,3,0),VLOOKUP((A897-1),Оп26_BYN→USD!$A$2:$C$28,3,0)),$B$2:$G$2382,5,0)-VLOOKUP(B897,$B$2:$G$2382,5,0))/365+(VLOOKUP(IF(C897="Нет",VLOOKUP(A897,Оп26_BYN→USD!$A$2:$C$28,3,0),VLOOKUP((A897-1),Оп26_BYN→USD!$A$2:$C$28,3,0)),$B$2:$G$2382,6,0)-VLOOKUP(B897,$B$2:$G$2382,6,0))/366)</f>
        <v>2.4258295314057245</v>
      </c>
      <c r="F897" s="54">
        <f>COUNTIF(D898:$D$2382,365)</f>
        <v>1119</v>
      </c>
      <c r="G897" s="54">
        <f>COUNTIF(D898:$D$2382,366)</f>
        <v>366</v>
      </c>
      <c r="H897" s="50"/>
    </row>
    <row r="898" spans="1:8" x14ac:dyDescent="0.25">
      <c r="A898" s="54">
        <f>COUNTIF($C$3:C898,"Да")</f>
        <v>9</v>
      </c>
      <c r="B898" s="53">
        <f t="shared" si="26"/>
        <v>46296</v>
      </c>
      <c r="C898" s="53" t="str">
        <f>IF(ISERROR(VLOOKUP(B898,Оп26_BYN→USD!$C$3:$C$28,1,0)),"Нет","Да")</f>
        <v>Нет</v>
      </c>
      <c r="D898" s="54">
        <f t="shared" si="27"/>
        <v>365</v>
      </c>
      <c r="E898" s="55">
        <f>('Все выпуски'!$F$4*'Все выпуски'!$F$8)*((VLOOKUP(IF(C898="Нет",VLOOKUP(A898,Оп26_BYN→USD!$A$2:$C$28,3,0),VLOOKUP((A898-1),Оп26_BYN→USD!$A$2:$C$28,3,0)),$B$2:$G$2382,5,0)-VLOOKUP(B898,$B$2:$G$2382,5,0))/365+(VLOOKUP(IF(C898="Нет",VLOOKUP(A898,Оп26_BYN→USD!$A$2:$C$28,3,0),VLOOKUP((A898-1),Оп26_BYN→USD!$A$2:$C$28,3,0)),$B$2:$G$2382,6,0)-VLOOKUP(B898,$B$2:$G$2382,6,0))/366)</f>
        <v>2.4550563932298899</v>
      </c>
      <c r="F898" s="54">
        <f>COUNTIF(D899:$D$2382,365)</f>
        <v>1118</v>
      </c>
      <c r="G898" s="54">
        <f>COUNTIF(D899:$D$2382,366)</f>
        <v>366</v>
      </c>
      <c r="H898" s="50"/>
    </row>
    <row r="899" spans="1:8" x14ac:dyDescent="0.25">
      <c r="A899" s="54">
        <f>COUNTIF($C$3:C899,"Да")</f>
        <v>9</v>
      </c>
      <c r="B899" s="53">
        <f t="shared" si="26"/>
        <v>46297</v>
      </c>
      <c r="C899" s="53" t="str">
        <f>IF(ISERROR(VLOOKUP(B899,Оп26_BYN→USD!$C$3:$C$28,1,0)),"Нет","Да")</f>
        <v>Нет</v>
      </c>
      <c r="D899" s="54">
        <f t="shared" si="27"/>
        <v>365</v>
      </c>
      <c r="E899" s="55">
        <f>('Все выпуски'!$F$4*'Все выпуски'!$F$8)*((VLOOKUP(IF(C899="Нет",VLOOKUP(A899,Оп26_BYN→USD!$A$2:$C$28,3,0),VLOOKUP((A899-1),Оп26_BYN→USD!$A$2:$C$28,3,0)),$B$2:$G$2382,5,0)-VLOOKUP(B899,$B$2:$G$2382,5,0))/365+(VLOOKUP(IF(C899="Нет",VLOOKUP(A899,Оп26_BYN→USD!$A$2:$C$28,3,0),VLOOKUP((A899-1),Оп26_BYN→USD!$A$2:$C$28,3,0)),$B$2:$G$2382,6,0)-VLOOKUP(B899,$B$2:$G$2382,6,0))/366)</f>
        <v>2.4842832550540548</v>
      </c>
      <c r="F899" s="54">
        <f>COUNTIF(D900:$D$2382,365)</f>
        <v>1117</v>
      </c>
      <c r="G899" s="54">
        <f>COUNTIF(D900:$D$2382,366)</f>
        <v>366</v>
      </c>
      <c r="H899" s="50"/>
    </row>
    <row r="900" spans="1:8" x14ac:dyDescent="0.25">
      <c r="A900" s="54">
        <f>COUNTIF($C$3:C900,"Да")</f>
        <v>9</v>
      </c>
      <c r="B900" s="53">
        <f t="shared" ref="B900:B963" si="28">B899+1</f>
        <v>46298</v>
      </c>
      <c r="C900" s="53" t="str">
        <f>IF(ISERROR(VLOOKUP(B900,Оп26_BYN→USD!$C$3:$C$28,1,0)),"Нет","Да")</f>
        <v>Нет</v>
      </c>
      <c r="D900" s="54">
        <f t="shared" ref="D900:D963" si="29">IF(MOD(YEAR(B900),4)=0,366,365)</f>
        <v>365</v>
      </c>
      <c r="E900" s="55">
        <f>('Все выпуски'!$F$4*'Все выпуски'!$F$8)*((VLOOKUP(IF(C900="Нет",VLOOKUP(A900,Оп26_BYN→USD!$A$2:$C$28,3,0),VLOOKUP((A900-1),Оп26_BYN→USD!$A$2:$C$28,3,0)),$B$2:$G$2382,5,0)-VLOOKUP(B900,$B$2:$G$2382,5,0))/365+(VLOOKUP(IF(C900="Нет",VLOOKUP(A900,Оп26_BYN→USD!$A$2:$C$28,3,0),VLOOKUP((A900-1),Оп26_BYN→USD!$A$2:$C$28,3,0)),$B$2:$G$2382,6,0)-VLOOKUP(B900,$B$2:$G$2382,6,0))/366)</f>
        <v>2.5135101168782206</v>
      </c>
      <c r="F900" s="54">
        <f>COUNTIF(D901:$D$2382,365)</f>
        <v>1116</v>
      </c>
      <c r="G900" s="54">
        <f>COUNTIF(D901:$D$2382,366)</f>
        <v>366</v>
      </c>
      <c r="H900" s="50"/>
    </row>
    <row r="901" spans="1:8" x14ac:dyDescent="0.25">
      <c r="A901" s="54">
        <f>COUNTIF($C$3:C901,"Да")</f>
        <v>9</v>
      </c>
      <c r="B901" s="53">
        <f t="shared" si="28"/>
        <v>46299</v>
      </c>
      <c r="C901" s="53" t="str">
        <f>IF(ISERROR(VLOOKUP(B901,Оп26_BYN→USD!$C$3:$C$28,1,0)),"Нет","Да")</f>
        <v>Нет</v>
      </c>
      <c r="D901" s="54">
        <f t="shared" si="29"/>
        <v>365</v>
      </c>
      <c r="E901" s="55">
        <f>('Все выпуски'!$F$4*'Все выпуски'!$F$8)*((VLOOKUP(IF(C901="Нет",VLOOKUP(A901,Оп26_BYN→USD!$A$2:$C$28,3,0),VLOOKUP((A901-1),Оп26_BYN→USD!$A$2:$C$28,3,0)),$B$2:$G$2382,5,0)-VLOOKUP(B901,$B$2:$G$2382,5,0))/365+(VLOOKUP(IF(C901="Нет",VLOOKUP(A901,Оп26_BYN→USD!$A$2:$C$28,3,0),VLOOKUP((A901-1),Оп26_BYN→USD!$A$2:$C$28,3,0)),$B$2:$G$2382,6,0)-VLOOKUP(B901,$B$2:$G$2382,6,0))/366)</f>
        <v>2.5427369787023859</v>
      </c>
      <c r="F901" s="54">
        <f>COUNTIF(D902:$D$2382,365)</f>
        <v>1115</v>
      </c>
      <c r="G901" s="54">
        <f>COUNTIF(D902:$D$2382,366)</f>
        <v>366</v>
      </c>
      <c r="H901" s="50"/>
    </row>
    <row r="902" spans="1:8" x14ac:dyDescent="0.25">
      <c r="A902" s="54">
        <f>COUNTIF($C$3:C902,"Да")</f>
        <v>9</v>
      </c>
      <c r="B902" s="53">
        <f t="shared" si="28"/>
        <v>46300</v>
      </c>
      <c r="C902" s="53" t="str">
        <f>IF(ISERROR(VLOOKUP(B902,Оп26_BYN→USD!$C$3:$C$28,1,0)),"Нет","Да")</f>
        <v>Нет</v>
      </c>
      <c r="D902" s="54">
        <f t="shared" si="29"/>
        <v>365</v>
      </c>
      <c r="E902" s="55">
        <f>('Все выпуски'!$F$4*'Все выпуски'!$F$8)*((VLOOKUP(IF(C902="Нет",VLOOKUP(A902,Оп26_BYN→USD!$A$2:$C$28,3,0),VLOOKUP((A902-1),Оп26_BYN→USD!$A$2:$C$28,3,0)),$B$2:$G$2382,5,0)-VLOOKUP(B902,$B$2:$G$2382,5,0))/365+(VLOOKUP(IF(C902="Нет",VLOOKUP(A902,Оп26_BYN→USD!$A$2:$C$28,3,0),VLOOKUP((A902-1),Оп26_BYN→USD!$A$2:$C$28,3,0)),$B$2:$G$2382,6,0)-VLOOKUP(B902,$B$2:$G$2382,6,0))/366)</f>
        <v>2.5719638405265512</v>
      </c>
      <c r="F902" s="54">
        <f>COUNTIF(D903:$D$2382,365)</f>
        <v>1114</v>
      </c>
      <c r="G902" s="54">
        <f>COUNTIF(D903:$D$2382,366)</f>
        <v>366</v>
      </c>
      <c r="H902" s="50"/>
    </row>
    <row r="903" spans="1:8" x14ac:dyDescent="0.25">
      <c r="A903" s="54">
        <f>COUNTIF($C$3:C903,"Да")</f>
        <v>9</v>
      </c>
      <c r="B903" s="53">
        <f t="shared" si="28"/>
        <v>46301</v>
      </c>
      <c r="C903" s="53" t="str">
        <f>IF(ISERROR(VLOOKUP(B903,Оп26_BYN→USD!$C$3:$C$28,1,0)),"Нет","Да")</f>
        <v>Нет</v>
      </c>
      <c r="D903" s="54">
        <f t="shared" si="29"/>
        <v>365</v>
      </c>
      <c r="E903" s="55">
        <f>('Все выпуски'!$F$4*'Все выпуски'!$F$8)*((VLOOKUP(IF(C903="Нет",VLOOKUP(A903,Оп26_BYN→USD!$A$2:$C$28,3,0),VLOOKUP((A903-1),Оп26_BYN→USD!$A$2:$C$28,3,0)),$B$2:$G$2382,5,0)-VLOOKUP(B903,$B$2:$G$2382,5,0))/365+(VLOOKUP(IF(C903="Нет",VLOOKUP(A903,Оп26_BYN→USD!$A$2:$C$28,3,0),VLOOKUP((A903-1),Оп26_BYN→USD!$A$2:$C$28,3,0)),$B$2:$G$2382,6,0)-VLOOKUP(B903,$B$2:$G$2382,6,0))/366)</f>
        <v>2.6011907023507166</v>
      </c>
      <c r="F903" s="54">
        <f>COUNTIF(D904:$D$2382,365)</f>
        <v>1113</v>
      </c>
      <c r="G903" s="54">
        <f>COUNTIF(D904:$D$2382,366)</f>
        <v>366</v>
      </c>
      <c r="H903" s="50"/>
    </row>
    <row r="904" spans="1:8" x14ac:dyDescent="0.25">
      <c r="A904" s="54">
        <f>COUNTIF($C$3:C904,"Да")</f>
        <v>9</v>
      </c>
      <c r="B904" s="53">
        <f t="shared" si="28"/>
        <v>46302</v>
      </c>
      <c r="C904" s="53" t="str">
        <f>IF(ISERROR(VLOOKUP(B904,Оп26_BYN→USD!$C$3:$C$28,1,0)),"Нет","Да")</f>
        <v>Нет</v>
      </c>
      <c r="D904" s="54">
        <f t="shared" si="29"/>
        <v>365</v>
      </c>
      <c r="E904" s="55">
        <f>('Все выпуски'!$F$4*'Все выпуски'!$F$8)*((VLOOKUP(IF(C904="Нет",VLOOKUP(A904,Оп26_BYN→USD!$A$2:$C$28,3,0),VLOOKUP((A904-1),Оп26_BYN→USD!$A$2:$C$28,3,0)),$B$2:$G$2382,5,0)-VLOOKUP(B904,$B$2:$G$2382,5,0))/365+(VLOOKUP(IF(C904="Нет",VLOOKUP(A904,Оп26_BYN→USD!$A$2:$C$28,3,0),VLOOKUP((A904-1),Оп26_BYN→USD!$A$2:$C$28,3,0)),$B$2:$G$2382,6,0)-VLOOKUP(B904,$B$2:$G$2382,6,0))/366)</f>
        <v>2.6304175641748819</v>
      </c>
      <c r="F904" s="54">
        <f>COUNTIF(D905:$D$2382,365)</f>
        <v>1112</v>
      </c>
      <c r="G904" s="54">
        <f>COUNTIF(D905:$D$2382,366)</f>
        <v>366</v>
      </c>
      <c r="H904" s="50"/>
    </row>
    <row r="905" spans="1:8" x14ac:dyDescent="0.25">
      <c r="A905" s="54">
        <f>COUNTIF($C$3:C905,"Да")</f>
        <v>9</v>
      </c>
      <c r="B905" s="53">
        <f t="shared" si="28"/>
        <v>46303</v>
      </c>
      <c r="C905" s="53" t="str">
        <f>IF(ISERROR(VLOOKUP(B905,Оп26_BYN→USD!$C$3:$C$28,1,0)),"Нет","Да")</f>
        <v>Нет</v>
      </c>
      <c r="D905" s="54">
        <f t="shared" si="29"/>
        <v>365</v>
      </c>
      <c r="E905" s="55">
        <f>('Все выпуски'!$F$4*'Все выпуски'!$F$8)*((VLOOKUP(IF(C905="Нет",VLOOKUP(A905,Оп26_BYN→USD!$A$2:$C$28,3,0),VLOOKUP((A905-1),Оп26_BYN→USD!$A$2:$C$28,3,0)),$B$2:$G$2382,5,0)-VLOOKUP(B905,$B$2:$G$2382,5,0))/365+(VLOOKUP(IF(C905="Нет",VLOOKUP(A905,Оп26_BYN→USD!$A$2:$C$28,3,0),VLOOKUP((A905-1),Оп26_BYN→USD!$A$2:$C$28,3,0)),$B$2:$G$2382,6,0)-VLOOKUP(B905,$B$2:$G$2382,6,0))/366)</f>
        <v>2.6596444259990473</v>
      </c>
      <c r="F905" s="54">
        <f>COUNTIF(D906:$D$2382,365)</f>
        <v>1111</v>
      </c>
      <c r="G905" s="54">
        <f>COUNTIF(D906:$D$2382,366)</f>
        <v>366</v>
      </c>
      <c r="H905" s="50"/>
    </row>
    <row r="906" spans="1:8" x14ac:dyDescent="0.25">
      <c r="A906" s="54">
        <f>COUNTIF($C$3:C906,"Да")</f>
        <v>10</v>
      </c>
      <c r="B906" s="53">
        <f t="shared" si="28"/>
        <v>46304</v>
      </c>
      <c r="C906" s="53" t="str">
        <f>IF(ISERROR(VLOOKUP(B906,Оп26_BYN→USD!$C$3:$C$28,1,0)),"Нет","Да")</f>
        <v>Да</v>
      </c>
      <c r="D906" s="54">
        <f t="shared" si="29"/>
        <v>365</v>
      </c>
      <c r="E906" s="55">
        <f>('Все выпуски'!$F$4*'Все выпуски'!$F$8)*((VLOOKUP(IF(C906="Нет",VLOOKUP(A906,Оп26_BYN→USD!$A$2:$C$28,3,0),VLOOKUP((A906-1),Оп26_BYN→USD!$A$2:$C$28,3,0)),$B$2:$G$2382,5,0)-VLOOKUP(B906,$B$2:$G$2382,5,0))/365+(VLOOKUP(IF(C906="Нет",VLOOKUP(A906,Оп26_BYN→USD!$A$2:$C$28,3,0),VLOOKUP((A906-1),Оп26_BYN→USD!$A$2:$C$28,3,0)),$B$2:$G$2382,6,0)-VLOOKUP(B906,$B$2:$G$2382,6,0))/366)</f>
        <v>2.6888712878232126</v>
      </c>
      <c r="F906" s="54">
        <f>COUNTIF(D907:$D$2382,365)</f>
        <v>1110</v>
      </c>
      <c r="G906" s="54">
        <f>COUNTIF(D907:$D$2382,366)</f>
        <v>366</v>
      </c>
      <c r="H906" s="50"/>
    </row>
    <row r="907" spans="1:8" x14ac:dyDescent="0.25">
      <c r="A907" s="54">
        <f>COUNTIF($C$3:C907,"Да")</f>
        <v>10</v>
      </c>
      <c r="B907" s="53">
        <f t="shared" si="28"/>
        <v>46305</v>
      </c>
      <c r="C907" s="53" t="str">
        <f>IF(ISERROR(VLOOKUP(B907,Оп26_BYN→USD!$C$3:$C$28,1,0)),"Нет","Да")</f>
        <v>Нет</v>
      </c>
      <c r="D907" s="54">
        <f t="shared" si="29"/>
        <v>365</v>
      </c>
      <c r="E907" s="55">
        <f>('Все выпуски'!$F$4*'Все выпуски'!$F$8)*((VLOOKUP(IF(C907="Нет",VLOOKUP(A907,Оп26_BYN→USD!$A$2:$C$28,3,0),VLOOKUP((A907-1),Оп26_BYN→USD!$A$2:$C$28,3,0)),$B$2:$G$2382,5,0)-VLOOKUP(B907,$B$2:$G$2382,5,0))/365+(VLOOKUP(IF(C907="Нет",VLOOKUP(A907,Оп26_BYN→USD!$A$2:$C$28,3,0),VLOOKUP((A907-1),Оп26_BYN→USD!$A$2:$C$28,3,0)),$B$2:$G$2382,6,0)-VLOOKUP(B907,$B$2:$G$2382,6,0))/366)</f>
        <v>2.9226861824165354E-2</v>
      </c>
      <c r="F907" s="54">
        <f>COUNTIF(D908:$D$2382,365)</f>
        <v>1109</v>
      </c>
      <c r="G907" s="54">
        <f>COUNTIF(D908:$D$2382,366)</f>
        <v>366</v>
      </c>
      <c r="H907" s="50"/>
    </row>
    <row r="908" spans="1:8" x14ac:dyDescent="0.25">
      <c r="A908" s="54">
        <f>COUNTIF($C$3:C908,"Да")</f>
        <v>10</v>
      </c>
      <c r="B908" s="53">
        <f t="shared" si="28"/>
        <v>46306</v>
      </c>
      <c r="C908" s="53" t="str">
        <f>IF(ISERROR(VLOOKUP(B908,Оп26_BYN→USD!$C$3:$C$28,1,0)),"Нет","Да")</f>
        <v>Нет</v>
      </c>
      <c r="D908" s="54">
        <f t="shared" si="29"/>
        <v>365</v>
      </c>
      <c r="E908" s="55">
        <f>('Все выпуски'!$F$4*'Все выпуски'!$F$8)*((VLOOKUP(IF(C908="Нет",VLOOKUP(A908,Оп26_BYN→USD!$A$2:$C$28,3,0),VLOOKUP((A908-1),Оп26_BYN→USD!$A$2:$C$28,3,0)),$B$2:$G$2382,5,0)-VLOOKUP(B908,$B$2:$G$2382,5,0))/365+(VLOOKUP(IF(C908="Нет",VLOOKUP(A908,Оп26_BYN→USD!$A$2:$C$28,3,0),VLOOKUP((A908-1),Оп26_BYN→USD!$A$2:$C$28,3,0)),$B$2:$G$2382,6,0)-VLOOKUP(B908,$B$2:$G$2382,6,0))/366)</f>
        <v>5.8453723648330708E-2</v>
      </c>
      <c r="F908" s="54">
        <f>COUNTIF(D909:$D$2382,365)</f>
        <v>1108</v>
      </c>
      <c r="G908" s="54">
        <f>COUNTIF(D909:$D$2382,366)</f>
        <v>366</v>
      </c>
      <c r="H908" s="50"/>
    </row>
    <row r="909" spans="1:8" x14ac:dyDescent="0.25">
      <c r="A909" s="54">
        <f>COUNTIF($C$3:C909,"Да")</f>
        <v>10</v>
      </c>
      <c r="B909" s="53">
        <f t="shared" si="28"/>
        <v>46307</v>
      </c>
      <c r="C909" s="53" t="str">
        <f>IF(ISERROR(VLOOKUP(B909,Оп26_BYN→USD!$C$3:$C$28,1,0)),"Нет","Да")</f>
        <v>Нет</v>
      </c>
      <c r="D909" s="54">
        <f t="shared" si="29"/>
        <v>365</v>
      </c>
      <c r="E909" s="55">
        <f>('Все выпуски'!$F$4*'Все выпуски'!$F$8)*((VLOOKUP(IF(C909="Нет",VLOOKUP(A909,Оп26_BYN→USD!$A$2:$C$28,3,0),VLOOKUP((A909-1),Оп26_BYN→USD!$A$2:$C$28,3,0)),$B$2:$G$2382,5,0)-VLOOKUP(B909,$B$2:$G$2382,5,0))/365+(VLOOKUP(IF(C909="Нет",VLOOKUP(A909,Оп26_BYN→USD!$A$2:$C$28,3,0),VLOOKUP((A909-1),Оп26_BYN→USD!$A$2:$C$28,3,0)),$B$2:$G$2382,6,0)-VLOOKUP(B909,$B$2:$G$2382,6,0))/366)</f>
        <v>8.7680585472496061E-2</v>
      </c>
      <c r="F909" s="54">
        <f>COUNTIF(D910:$D$2382,365)</f>
        <v>1107</v>
      </c>
      <c r="G909" s="54">
        <f>COUNTIF(D910:$D$2382,366)</f>
        <v>366</v>
      </c>
      <c r="H909" s="50"/>
    </row>
    <row r="910" spans="1:8" x14ac:dyDescent="0.25">
      <c r="A910" s="54">
        <f>COUNTIF($C$3:C910,"Да")</f>
        <v>10</v>
      </c>
      <c r="B910" s="53">
        <f t="shared" si="28"/>
        <v>46308</v>
      </c>
      <c r="C910" s="53" t="str">
        <f>IF(ISERROR(VLOOKUP(B910,Оп26_BYN→USD!$C$3:$C$28,1,0)),"Нет","Да")</f>
        <v>Нет</v>
      </c>
      <c r="D910" s="54">
        <f t="shared" si="29"/>
        <v>365</v>
      </c>
      <c r="E910" s="55">
        <f>('Все выпуски'!$F$4*'Все выпуски'!$F$8)*((VLOOKUP(IF(C910="Нет",VLOOKUP(A910,Оп26_BYN→USD!$A$2:$C$28,3,0),VLOOKUP((A910-1),Оп26_BYN→USD!$A$2:$C$28,3,0)),$B$2:$G$2382,5,0)-VLOOKUP(B910,$B$2:$G$2382,5,0))/365+(VLOOKUP(IF(C910="Нет",VLOOKUP(A910,Оп26_BYN→USD!$A$2:$C$28,3,0),VLOOKUP((A910-1),Оп26_BYN→USD!$A$2:$C$28,3,0)),$B$2:$G$2382,6,0)-VLOOKUP(B910,$B$2:$G$2382,6,0))/366)</f>
        <v>0.11690744729666142</v>
      </c>
      <c r="F910" s="54">
        <f>COUNTIF(D911:$D$2382,365)</f>
        <v>1106</v>
      </c>
      <c r="G910" s="54">
        <f>COUNTIF(D911:$D$2382,366)</f>
        <v>366</v>
      </c>
      <c r="H910" s="50"/>
    </row>
    <row r="911" spans="1:8" x14ac:dyDescent="0.25">
      <c r="A911" s="54">
        <f>COUNTIF($C$3:C911,"Да")</f>
        <v>10</v>
      </c>
      <c r="B911" s="53">
        <f t="shared" si="28"/>
        <v>46309</v>
      </c>
      <c r="C911" s="53" t="str">
        <f>IF(ISERROR(VLOOKUP(B911,Оп26_BYN→USD!$C$3:$C$28,1,0)),"Нет","Да")</f>
        <v>Нет</v>
      </c>
      <c r="D911" s="54">
        <f t="shared" si="29"/>
        <v>365</v>
      </c>
      <c r="E911" s="55">
        <f>('Все выпуски'!$F$4*'Все выпуски'!$F$8)*((VLOOKUP(IF(C911="Нет",VLOOKUP(A911,Оп26_BYN→USD!$A$2:$C$28,3,0),VLOOKUP((A911-1),Оп26_BYN→USD!$A$2:$C$28,3,0)),$B$2:$G$2382,5,0)-VLOOKUP(B911,$B$2:$G$2382,5,0))/365+(VLOOKUP(IF(C911="Нет",VLOOKUP(A911,Оп26_BYN→USD!$A$2:$C$28,3,0),VLOOKUP((A911-1),Оп26_BYN→USD!$A$2:$C$28,3,0)),$B$2:$G$2382,6,0)-VLOOKUP(B911,$B$2:$G$2382,6,0))/366)</f>
        <v>0.14613430912082676</v>
      </c>
      <c r="F911" s="54">
        <f>COUNTIF(D912:$D$2382,365)</f>
        <v>1105</v>
      </c>
      <c r="G911" s="54">
        <f>COUNTIF(D912:$D$2382,366)</f>
        <v>366</v>
      </c>
      <c r="H911" s="50"/>
    </row>
    <row r="912" spans="1:8" x14ac:dyDescent="0.25">
      <c r="A912" s="54">
        <f>COUNTIF($C$3:C912,"Да")</f>
        <v>10</v>
      </c>
      <c r="B912" s="53">
        <f t="shared" si="28"/>
        <v>46310</v>
      </c>
      <c r="C912" s="53" t="str">
        <f>IF(ISERROR(VLOOKUP(B912,Оп26_BYN→USD!$C$3:$C$28,1,0)),"Нет","Да")</f>
        <v>Нет</v>
      </c>
      <c r="D912" s="54">
        <f t="shared" si="29"/>
        <v>365</v>
      </c>
      <c r="E912" s="55">
        <f>('Все выпуски'!$F$4*'Все выпуски'!$F$8)*((VLOOKUP(IF(C912="Нет",VLOOKUP(A912,Оп26_BYN→USD!$A$2:$C$28,3,0),VLOOKUP((A912-1),Оп26_BYN→USD!$A$2:$C$28,3,0)),$B$2:$G$2382,5,0)-VLOOKUP(B912,$B$2:$G$2382,5,0))/365+(VLOOKUP(IF(C912="Нет",VLOOKUP(A912,Оп26_BYN→USD!$A$2:$C$28,3,0),VLOOKUP((A912-1),Оп26_BYN→USD!$A$2:$C$28,3,0)),$B$2:$G$2382,6,0)-VLOOKUP(B912,$B$2:$G$2382,6,0))/366)</f>
        <v>0.17536117094499212</v>
      </c>
      <c r="F912" s="54">
        <f>COUNTIF(D913:$D$2382,365)</f>
        <v>1104</v>
      </c>
      <c r="G912" s="54">
        <f>COUNTIF(D913:$D$2382,366)</f>
        <v>366</v>
      </c>
      <c r="H912" s="50"/>
    </row>
    <row r="913" spans="1:8" x14ac:dyDescent="0.25">
      <c r="A913" s="54">
        <f>COUNTIF($C$3:C913,"Да")</f>
        <v>10</v>
      </c>
      <c r="B913" s="53">
        <f t="shared" si="28"/>
        <v>46311</v>
      </c>
      <c r="C913" s="53" t="str">
        <f>IF(ISERROR(VLOOKUP(B913,Оп26_BYN→USD!$C$3:$C$28,1,0)),"Нет","Да")</f>
        <v>Нет</v>
      </c>
      <c r="D913" s="54">
        <f t="shared" si="29"/>
        <v>365</v>
      </c>
      <c r="E913" s="55">
        <f>('Все выпуски'!$F$4*'Все выпуски'!$F$8)*((VLOOKUP(IF(C913="Нет",VLOOKUP(A913,Оп26_BYN→USD!$A$2:$C$28,3,0),VLOOKUP((A913-1),Оп26_BYN→USD!$A$2:$C$28,3,0)),$B$2:$G$2382,5,0)-VLOOKUP(B913,$B$2:$G$2382,5,0))/365+(VLOOKUP(IF(C913="Нет",VLOOKUP(A913,Оп26_BYN→USD!$A$2:$C$28,3,0),VLOOKUP((A913-1),Оп26_BYN→USD!$A$2:$C$28,3,0)),$B$2:$G$2382,6,0)-VLOOKUP(B913,$B$2:$G$2382,6,0))/366)</f>
        <v>0.20458803276915749</v>
      </c>
      <c r="F913" s="54">
        <f>COUNTIF(D914:$D$2382,365)</f>
        <v>1103</v>
      </c>
      <c r="G913" s="54">
        <f>COUNTIF(D914:$D$2382,366)</f>
        <v>366</v>
      </c>
      <c r="H913" s="50"/>
    </row>
    <row r="914" spans="1:8" x14ac:dyDescent="0.25">
      <c r="A914" s="54">
        <f>COUNTIF($C$3:C914,"Да")</f>
        <v>10</v>
      </c>
      <c r="B914" s="53">
        <f t="shared" si="28"/>
        <v>46312</v>
      </c>
      <c r="C914" s="53" t="str">
        <f>IF(ISERROR(VLOOKUP(B914,Оп26_BYN→USD!$C$3:$C$28,1,0)),"Нет","Да")</f>
        <v>Нет</v>
      </c>
      <c r="D914" s="54">
        <f t="shared" si="29"/>
        <v>365</v>
      </c>
      <c r="E914" s="55">
        <f>('Все выпуски'!$F$4*'Все выпуски'!$F$8)*((VLOOKUP(IF(C914="Нет",VLOOKUP(A914,Оп26_BYN→USD!$A$2:$C$28,3,0),VLOOKUP((A914-1),Оп26_BYN→USD!$A$2:$C$28,3,0)),$B$2:$G$2382,5,0)-VLOOKUP(B914,$B$2:$G$2382,5,0))/365+(VLOOKUP(IF(C914="Нет",VLOOKUP(A914,Оп26_BYN→USD!$A$2:$C$28,3,0),VLOOKUP((A914-1),Оп26_BYN→USD!$A$2:$C$28,3,0)),$B$2:$G$2382,6,0)-VLOOKUP(B914,$B$2:$G$2382,6,0))/366)</f>
        <v>0.23381489459332283</v>
      </c>
      <c r="F914" s="54">
        <f>COUNTIF(D915:$D$2382,365)</f>
        <v>1102</v>
      </c>
      <c r="G914" s="54">
        <f>COUNTIF(D915:$D$2382,366)</f>
        <v>366</v>
      </c>
      <c r="H914" s="50"/>
    </row>
    <row r="915" spans="1:8" x14ac:dyDescent="0.25">
      <c r="A915" s="54">
        <f>COUNTIF($C$3:C915,"Да")</f>
        <v>10</v>
      </c>
      <c r="B915" s="53">
        <f t="shared" si="28"/>
        <v>46313</v>
      </c>
      <c r="C915" s="53" t="str">
        <f>IF(ISERROR(VLOOKUP(B915,Оп26_BYN→USD!$C$3:$C$28,1,0)),"Нет","Да")</f>
        <v>Нет</v>
      </c>
      <c r="D915" s="54">
        <f t="shared" si="29"/>
        <v>365</v>
      </c>
      <c r="E915" s="55">
        <f>('Все выпуски'!$F$4*'Все выпуски'!$F$8)*((VLOOKUP(IF(C915="Нет",VLOOKUP(A915,Оп26_BYN→USD!$A$2:$C$28,3,0),VLOOKUP((A915-1),Оп26_BYN→USD!$A$2:$C$28,3,0)),$B$2:$G$2382,5,0)-VLOOKUP(B915,$B$2:$G$2382,5,0))/365+(VLOOKUP(IF(C915="Нет",VLOOKUP(A915,Оп26_BYN→USD!$A$2:$C$28,3,0),VLOOKUP((A915-1),Оп26_BYN→USD!$A$2:$C$28,3,0)),$B$2:$G$2382,6,0)-VLOOKUP(B915,$B$2:$G$2382,6,0))/366)</f>
        <v>0.26304175641748817</v>
      </c>
      <c r="F915" s="54">
        <f>COUNTIF(D916:$D$2382,365)</f>
        <v>1101</v>
      </c>
      <c r="G915" s="54">
        <f>COUNTIF(D916:$D$2382,366)</f>
        <v>366</v>
      </c>
      <c r="H915" s="50"/>
    </row>
    <row r="916" spans="1:8" x14ac:dyDescent="0.25">
      <c r="A916" s="54">
        <f>COUNTIF($C$3:C916,"Да")</f>
        <v>10</v>
      </c>
      <c r="B916" s="53">
        <f t="shared" si="28"/>
        <v>46314</v>
      </c>
      <c r="C916" s="53" t="str">
        <f>IF(ISERROR(VLOOKUP(B916,Оп26_BYN→USD!$C$3:$C$28,1,0)),"Нет","Да")</f>
        <v>Нет</v>
      </c>
      <c r="D916" s="54">
        <f t="shared" si="29"/>
        <v>365</v>
      </c>
      <c r="E916" s="55">
        <f>('Все выпуски'!$F$4*'Все выпуски'!$F$8)*((VLOOKUP(IF(C916="Нет",VLOOKUP(A916,Оп26_BYN→USD!$A$2:$C$28,3,0),VLOOKUP((A916-1),Оп26_BYN→USD!$A$2:$C$28,3,0)),$B$2:$G$2382,5,0)-VLOOKUP(B916,$B$2:$G$2382,5,0))/365+(VLOOKUP(IF(C916="Нет",VLOOKUP(A916,Оп26_BYN→USD!$A$2:$C$28,3,0),VLOOKUP((A916-1),Оп26_BYN→USD!$A$2:$C$28,3,0)),$B$2:$G$2382,6,0)-VLOOKUP(B916,$B$2:$G$2382,6,0))/366)</f>
        <v>0.29226861824165351</v>
      </c>
      <c r="F916" s="54">
        <f>COUNTIF(D917:$D$2382,365)</f>
        <v>1100</v>
      </c>
      <c r="G916" s="54">
        <f>COUNTIF(D917:$D$2382,366)</f>
        <v>366</v>
      </c>
      <c r="H916" s="50"/>
    </row>
    <row r="917" spans="1:8" x14ac:dyDescent="0.25">
      <c r="A917" s="54">
        <f>COUNTIF($C$3:C917,"Да")</f>
        <v>10</v>
      </c>
      <c r="B917" s="53">
        <f t="shared" si="28"/>
        <v>46315</v>
      </c>
      <c r="C917" s="53" t="str">
        <f>IF(ISERROR(VLOOKUP(B917,Оп26_BYN→USD!$C$3:$C$28,1,0)),"Нет","Да")</f>
        <v>Нет</v>
      </c>
      <c r="D917" s="54">
        <f t="shared" si="29"/>
        <v>365</v>
      </c>
      <c r="E917" s="55">
        <f>('Все выпуски'!$F$4*'Все выпуски'!$F$8)*((VLOOKUP(IF(C917="Нет",VLOOKUP(A917,Оп26_BYN→USD!$A$2:$C$28,3,0),VLOOKUP((A917-1),Оп26_BYN→USD!$A$2:$C$28,3,0)),$B$2:$G$2382,5,0)-VLOOKUP(B917,$B$2:$G$2382,5,0))/365+(VLOOKUP(IF(C917="Нет",VLOOKUP(A917,Оп26_BYN→USD!$A$2:$C$28,3,0),VLOOKUP((A917-1),Оп26_BYN→USD!$A$2:$C$28,3,0)),$B$2:$G$2382,6,0)-VLOOKUP(B917,$B$2:$G$2382,6,0))/366)</f>
        <v>0.32149548006581891</v>
      </c>
      <c r="F917" s="54">
        <f>COUNTIF(D918:$D$2382,365)</f>
        <v>1099</v>
      </c>
      <c r="G917" s="54">
        <f>COUNTIF(D918:$D$2382,366)</f>
        <v>366</v>
      </c>
      <c r="H917" s="50"/>
    </row>
    <row r="918" spans="1:8" x14ac:dyDescent="0.25">
      <c r="A918" s="54">
        <f>COUNTIF($C$3:C918,"Да")</f>
        <v>10</v>
      </c>
      <c r="B918" s="53">
        <f t="shared" si="28"/>
        <v>46316</v>
      </c>
      <c r="C918" s="53" t="str">
        <f>IF(ISERROR(VLOOKUP(B918,Оп26_BYN→USD!$C$3:$C$28,1,0)),"Нет","Да")</f>
        <v>Нет</v>
      </c>
      <c r="D918" s="54">
        <f t="shared" si="29"/>
        <v>365</v>
      </c>
      <c r="E918" s="55">
        <f>('Все выпуски'!$F$4*'Все выпуски'!$F$8)*((VLOOKUP(IF(C918="Нет",VLOOKUP(A918,Оп26_BYN→USD!$A$2:$C$28,3,0),VLOOKUP((A918-1),Оп26_BYN→USD!$A$2:$C$28,3,0)),$B$2:$G$2382,5,0)-VLOOKUP(B918,$B$2:$G$2382,5,0))/365+(VLOOKUP(IF(C918="Нет",VLOOKUP(A918,Оп26_BYN→USD!$A$2:$C$28,3,0),VLOOKUP((A918-1),Оп26_BYN→USD!$A$2:$C$28,3,0)),$B$2:$G$2382,6,0)-VLOOKUP(B918,$B$2:$G$2382,6,0))/366)</f>
        <v>0.35072234188998425</v>
      </c>
      <c r="F918" s="54">
        <f>COUNTIF(D919:$D$2382,365)</f>
        <v>1098</v>
      </c>
      <c r="G918" s="54">
        <f>COUNTIF(D919:$D$2382,366)</f>
        <v>366</v>
      </c>
      <c r="H918" s="50"/>
    </row>
    <row r="919" spans="1:8" x14ac:dyDescent="0.25">
      <c r="A919" s="54">
        <f>COUNTIF($C$3:C919,"Да")</f>
        <v>10</v>
      </c>
      <c r="B919" s="53">
        <f t="shared" si="28"/>
        <v>46317</v>
      </c>
      <c r="C919" s="53" t="str">
        <f>IF(ISERROR(VLOOKUP(B919,Оп26_BYN→USD!$C$3:$C$28,1,0)),"Нет","Да")</f>
        <v>Нет</v>
      </c>
      <c r="D919" s="54">
        <f t="shared" si="29"/>
        <v>365</v>
      </c>
      <c r="E919" s="55">
        <f>('Все выпуски'!$F$4*'Все выпуски'!$F$8)*((VLOOKUP(IF(C919="Нет",VLOOKUP(A919,Оп26_BYN→USD!$A$2:$C$28,3,0),VLOOKUP((A919-1),Оп26_BYN→USD!$A$2:$C$28,3,0)),$B$2:$G$2382,5,0)-VLOOKUP(B919,$B$2:$G$2382,5,0))/365+(VLOOKUP(IF(C919="Нет",VLOOKUP(A919,Оп26_BYN→USD!$A$2:$C$28,3,0),VLOOKUP((A919-1),Оп26_BYN→USD!$A$2:$C$28,3,0)),$B$2:$G$2382,6,0)-VLOOKUP(B919,$B$2:$G$2382,6,0))/366)</f>
        <v>0.37994920371414959</v>
      </c>
      <c r="F919" s="54">
        <f>COUNTIF(D920:$D$2382,365)</f>
        <v>1097</v>
      </c>
      <c r="G919" s="54">
        <f>COUNTIF(D920:$D$2382,366)</f>
        <v>366</v>
      </c>
      <c r="H919" s="50"/>
    </row>
    <row r="920" spans="1:8" x14ac:dyDescent="0.25">
      <c r="A920" s="54">
        <f>COUNTIF($C$3:C920,"Да")</f>
        <v>10</v>
      </c>
      <c r="B920" s="53">
        <f t="shared" si="28"/>
        <v>46318</v>
      </c>
      <c r="C920" s="53" t="str">
        <f>IF(ISERROR(VLOOKUP(B920,Оп26_BYN→USD!$C$3:$C$28,1,0)),"Нет","Да")</f>
        <v>Нет</v>
      </c>
      <c r="D920" s="54">
        <f t="shared" si="29"/>
        <v>365</v>
      </c>
      <c r="E920" s="55">
        <f>('Все выпуски'!$F$4*'Все выпуски'!$F$8)*((VLOOKUP(IF(C920="Нет",VLOOKUP(A920,Оп26_BYN→USD!$A$2:$C$28,3,0),VLOOKUP((A920-1),Оп26_BYN→USD!$A$2:$C$28,3,0)),$B$2:$G$2382,5,0)-VLOOKUP(B920,$B$2:$G$2382,5,0))/365+(VLOOKUP(IF(C920="Нет",VLOOKUP(A920,Оп26_BYN→USD!$A$2:$C$28,3,0),VLOOKUP((A920-1),Оп26_BYN→USD!$A$2:$C$28,3,0)),$B$2:$G$2382,6,0)-VLOOKUP(B920,$B$2:$G$2382,6,0))/366)</f>
        <v>0.40917606553831498</v>
      </c>
      <c r="F920" s="54">
        <f>COUNTIF(D921:$D$2382,365)</f>
        <v>1096</v>
      </c>
      <c r="G920" s="54">
        <f>COUNTIF(D921:$D$2382,366)</f>
        <v>366</v>
      </c>
      <c r="H920" s="50"/>
    </row>
    <row r="921" spans="1:8" x14ac:dyDescent="0.25">
      <c r="A921" s="54">
        <f>COUNTIF($C$3:C921,"Да")</f>
        <v>10</v>
      </c>
      <c r="B921" s="53">
        <f t="shared" si="28"/>
        <v>46319</v>
      </c>
      <c r="C921" s="53" t="str">
        <f>IF(ISERROR(VLOOKUP(B921,Оп26_BYN→USD!$C$3:$C$28,1,0)),"Нет","Да")</f>
        <v>Нет</v>
      </c>
      <c r="D921" s="54">
        <f t="shared" si="29"/>
        <v>365</v>
      </c>
      <c r="E921" s="55">
        <f>('Все выпуски'!$F$4*'Все выпуски'!$F$8)*((VLOOKUP(IF(C921="Нет",VLOOKUP(A921,Оп26_BYN→USD!$A$2:$C$28,3,0),VLOOKUP((A921-1),Оп26_BYN→USD!$A$2:$C$28,3,0)),$B$2:$G$2382,5,0)-VLOOKUP(B921,$B$2:$G$2382,5,0))/365+(VLOOKUP(IF(C921="Нет",VLOOKUP(A921,Оп26_BYN→USD!$A$2:$C$28,3,0),VLOOKUP((A921-1),Оп26_BYN→USD!$A$2:$C$28,3,0)),$B$2:$G$2382,6,0)-VLOOKUP(B921,$B$2:$G$2382,6,0))/366)</f>
        <v>0.43840292736248032</v>
      </c>
      <c r="F921" s="54">
        <f>COUNTIF(D922:$D$2382,365)</f>
        <v>1095</v>
      </c>
      <c r="G921" s="54">
        <f>COUNTIF(D922:$D$2382,366)</f>
        <v>366</v>
      </c>
      <c r="H921" s="50"/>
    </row>
    <row r="922" spans="1:8" x14ac:dyDescent="0.25">
      <c r="A922" s="54">
        <f>COUNTIF($C$3:C922,"Да")</f>
        <v>10</v>
      </c>
      <c r="B922" s="53">
        <f t="shared" si="28"/>
        <v>46320</v>
      </c>
      <c r="C922" s="53" t="str">
        <f>IF(ISERROR(VLOOKUP(B922,Оп26_BYN→USD!$C$3:$C$28,1,0)),"Нет","Да")</f>
        <v>Нет</v>
      </c>
      <c r="D922" s="54">
        <f t="shared" si="29"/>
        <v>365</v>
      </c>
      <c r="E922" s="55">
        <f>('Все выпуски'!$F$4*'Все выпуски'!$F$8)*((VLOOKUP(IF(C922="Нет",VLOOKUP(A922,Оп26_BYN→USD!$A$2:$C$28,3,0),VLOOKUP((A922-1),Оп26_BYN→USD!$A$2:$C$28,3,0)),$B$2:$G$2382,5,0)-VLOOKUP(B922,$B$2:$G$2382,5,0))/365+(VLOOKUP(IF(C922="Нет",VLOOKUP(A922,Оп26_BYN→USD!$A$2:$C$28,3,0),VLOOKUP((A922-1),Оп26_BYN→USD!$A$2:$C$28,3,0)),$B$2:$G$2382,6,0)-VLOOKUP(B922,$B$2:$G$2382,6,0))/366)</f>
        <v>0.46762978918664566</v>
      </c>
      <c r="F922" s="54">
        <f>COUNTIF(D923:$D$2382,365)</f>
        <v>1094</v>
      </c>
      <c r="G922" s="54">
        <f>COUNTIF(D923:$D$2382,366)</f>
        <v>366</v>
      </c>
      <c r="H922" s="50"/>
    </row>
    <row r="923" spans="1:8" x14ac:dyDescent="0.25">
      <c r="A923" s="54">
        <f>COUNTIF($C$3:C923,"Да")</f>
        <v>10</v>
      </c>
      <c r="B923" s="53">
        <f t="shared" si="28"/>
        <v>46321</v>
      </c>
      <c r="C923" s="53" t="str">
        <f>IF(ISERROR(VLOOKUP(B923,Оп26_BYN→USD!$C$3:$C$28,1,0)),"Нет","Да")</f>
        <v>Нет</v>
      </c>
      <c r="D923" s="54">
        <f t="shared" si="29"/>
        <v>365</v>
      </c>
      <c r="E923" s="55">
        <f>('Все выпуски'!$F$4*'Все выпуски'!$F$8)*((VLOOKUP(IF(C923="Нет",VLOOKUP(A923,Оп26_BYN→USD!$A$2:$C$28,3,0),VLOOKUP((A923-1),Оп26_BYN→USD!$A$2:$C$28,3,0)),$B$2:$G$2382,5,0)-VLOOKUP(B923,$B$2:$G$2382,5,0))/365+(VLOOKUP(IF(C923="Нет",VLOOKUP(A923,Оп26_BYN→USD!$A$2:$C$28,3,0),VLOOKUP((A923-1),Оп26_BYN→USD!$A$2:$C$28,3,0)),$B$2:$G$2382,6,0)-VLOOKUP(B923,$B$2:$G$2382,6,0))/366)</f>
        <v>0.49685665101081106</v>
      </c>
      <c r="F923" s="54">
        <f>COUNTIF(D924:$D$2382,365)</f>
        <v>1093</v>
      </c>
      <c r="G923" s="54">
        <f>COUNTIF(D924:$D$2382,366)</f>
        <v>366</v>
      </c>
      <c r="H923" s="50"/>
    </row>
    <row r="924" spans="1:8" x14ac:dyDescent="0.25">
      <c r="A924" s="54">
        <f>COUNTIF($C$3:C924,"Да")</f>
        <v>10</v>
      </c>
      <c r="B924" s="53">
        <f t="shared" si="28"/>
        <v>46322</v>
      </c>
      <c r="C924" s="53" t="str">
        <f>IF(ISERROR(VLOOKUP(B924,Оп26_BYN→USD!$C$3:$C$28,1,0)),"Нет","Да")</f>
        <v>Нет</v>
      </c>
      <c r="D924" s="54">
        <f t="shared" si="29"/>
        <v>365</v>
      </c>
      <c r="E924" s="55">
        <f>('Все выпуски'!$F$4*'Все выпуски'!$F$8)*((VLOOKUP(IF(C924="Нет",VLOOKUP(A924,Оп26_BYN→USD!$A$2:$C$28,3,0),VLOOKUP((A924-1),Оп26_BYN→USD!$A$2:$C$28,3,0)),$B$2:$G$2382,5,0)-VLOOKUP(B924,$B$2:$G$2382,5,0))/365+(VLOOKUP(IF(C924="Нет",VLOOKUP(A924,Оп26_BYN→USD!$A$2:$C$28,3,0),VLOOKUP((A924-1),Оп26_BYN→USD!$A$2:$C$28,3,0)),$B$2:$G$2382,6,0)-VLOOKUP(B924,$B$2:$G$2382,6,0))/366)</f>
        <v>0.52608351283497634</v>
      </c>
      <c r="F924" s="54">
        <f>COUNTIF(D925:$D$2382,365)</f>
        <v>1092</v>
      </c>
      <c r="G924" s="54">
        <f>COUNTIF(D925:$D$2382,366)</f>
        <v>366</v>
      </c>
      <c r="H924" s="50"/>
    </row>
    <row r="925" spans="1:8" x14ac:dyDescent="0.25">
      <c r="A925" s="54">
        <f>COUNTIF($C$3:C925,"Да")</f>
        <v>10</v>
      </c>
      <c r="B925" s="53">
        <f t="shared" si="28"/>
        <v>46323</v>
      </c>
      <c r="C925" s="53" t="str">
        <f>IF(ISERROR(VLOOKUP(B925,Оп26_BYN→USD!$C$3:$C$28,1,0)),"Нет","Да")</f>
        <v>Нет</v>
      </c>
      <c r="D925" s="54">
        <f t="shared" si="29"/>
        <v>365</v>
      </c>
      <c r="E925" s="55">
        <f>('Все выпуски'!$F$4*'Все выпуски'!$F$8)*((VLOOKUP(IF(C925="Нет",VLOOKUP(A925,Оп26_BYN→USD!$A$2:$C$28,3,0),VLOOKUP((A925-1),Оп26_BYN→USD!$A$2:$C$28,3,0)),$B$2:$G$2382,5,0)-VLOOKUP(B925,$B$2:$G$2382,5,0))/365+(VLOOKUP(IF(C925="Нет",VLOOKUP(A925,Оп26_BYN→USD!$A$2:$C$28,3,0),VLOOKUP((A925-1),Оп26_BYN→USD!$A$2:$C$28,3,0)),$B$2:$G$2382,6,0)-VLOOKUP(B925,$B$2:$G$2382,6,0))/366)</f>
        <v>0.55531037465914179</v>
      </c>
      <c r="F925" s="54">
        <f>COUNTIF(D926:$D$2382,365)</f>
        <v>1091</v>
      </c>
      <c r="G925" s="54">
        <f>COUNTIF(D926:$D$2382,366)</f>
        <v>366</v>
      </c>
      <c r="H925" s="50"/>
    </row>
    <row r="926" spans="1:8" x14ac:dyDescent="0.25">
      <c r="A926" s="54">
        <f>COUNTIF($C$3:C926,"Да")</f>
        <v>10</v>
      </c>
      <c r="B926" s="53">
        <f t="shared" si="28"/>
        <v>46324</v>
      </c>
      <c r="C926" s="53" t="str">
        <f>IF(ISERROR(VLOOKUP(B926,Оп26_BYN→USD!$C$3:$C$28,1,0)),"Нет","Да")</f>
        <v>Нет</v>
      </c>
      <c r="D926" s="54">
        <f t="shared" si="29"/>
        <v>365</v>
      </c>
      <c r="E926" s="55">
        <f>('Все выпуски'!$F$4*'Все выпуски'!$F$8)*((VLOOKUP(IF(C926="Нет",VLOOKUP(A926,Оп26_BYN→USD!$A$2:$C$28,3,0),VLOOKUP((A926-1),Оп26_BYN→USD!$A$2:$C$28,3,0)),$B$2:$G$2382,5,0)-VLOOKUP(B926,$B$2:$G$2382,5,0))/365+(VLOOKUP(IF(C926="Нет",VLOOKUP(A926,Оп26_BYN→USD!$A$2:$C$28,3,0),VLOOKUP((A926-1),Оп26_BYN→USD!$A$2:$C$28,3,0)),$B$2:$G$2382,6,0)-VLOOKUP(B926,$B$2:$G$2382,6,0))/366)</f>
        <v>0.58453723648330702</v>
      </c>
      <c r="F926" s="54">
        <f>COUNTIF(D927:$D$2382,365)</f>
        <v>1090</v>
      </c>
      <c r="G926" s="54">
        <f>COUNTIF(D927:$D$2382,366)</f>
        <v>366</v>
      </c>
      <c r="H926" s="50"/>
    </row>
    <row r="927" spans="1:8" x14ac:dyDescent="0.25">
      <c r="A927" s="54">
        <f>COUNTIF($C$3:C927,"Да")</f>
        <v>10</v>
      </c>
      <c r="B927" s="53">
        <f t="shared" si="28"/>
        <v>46325</v>
      </c>
      <c r="C927" s="53" t="str">
        <f>IF(ISERROR(VLOOKUP(B927,Оп26_BYN→USD!$C$3:$C$28,1,0)),"Нет","Да")</f>
        <v>Нет</v>
      </c>
      <c r="D927" s="54">
        <f t="shared" si="29"/>
        <v>365</v>
      </c>
      <c r="E927" s="55">
        <f>('Все выпуски'!$F$4*'Все выпуски'!$F$8)*((VLOOKUP(IF(C927="Нет",VLOOKUP(A927,Оп26_BYN→USD!$A$2:$C$28,3,0),VLOOKUP((A927-1),Оп26_BYN→USD!$A$2:$C$28,3,0)),$B$2:$G$2382,5,0)-VLOOKUP(B927,$B$2:$G$2382,5,0))/365+(VLOOKUP(IF(C927="Нет",VLOOKUP(A927,Оп26_BYN→USD!$A$2:$C$28,3,0),VLOOKUP((A927-1),Оп26_BYN→USD!$A$2:$C$28,3,0)),$B$2:$G$2382,6,0)-VLOOKUP(B927,$B$2:$G$2382,6,0))/366)</f>
        <v>0.61376409830747247</v>
      </c>
      <c r="F927" s="54">
        <f>COUNTIF(D928:$D$2382,365)</f>
        <v>1089</v>
      </c>
      <c r="G927" s="54">
        <f>COUNTIF(D928:$D$2382,366)</f>
        <v>366</v>
      </c>
      <c r="H927" s="50"/>
    </row>
    <row r="928" spans="1:8" x14ac:dyDescent="0.25">
      <c r="A928" s="54">
        <f>COUNTIF($C$3:C928,"Да")</f>
        <v>10</v>
      </c>
      <c r="B928" s="53">
        <f t="shared" si="28"/>
        <v>46326</v>
      </c>
      <c r="C928" s="53" t="str">
        <f>IF(ISERROR(VLOOKUP(B928,Оп26_BYN→USD!$C$3:$C$28,1,0)),"Нет","Да")</f>
        <v>Нет</v>
      </c>
      <c r="D928" s="54">
        <f t="shared" si="29"/>
        <v>365</v>
      </c>
      <c r="E928" s="55">
        <f>('Все выпуски'!$F$4*'Все выпуски'!$F$8)*((VLOOKUP(IF(C928="Нет",VLOOKUP(A928,Оп26_BYN→USD!$A$2:$C$28,3,0),VLOOKUP((A928-1),Оп26_BYN→USD!$A$2:$C$28,3,0)),$B$2:$G$2382,5,0)-VLOOKUP(B928,$B$2:$G$2382,5,0))/365+(VLOOKUP(IF(C928="Нет",VLOOKUP(A928,Оп26_BYN→USD!$A$2:$C$28,3,0),VLOOKUP((A928-1),Оп26_BYN→USD!$A$2:$C$28,3,0)),$B$2:$G$2382,6,0)-VLOOKUP(B928,$B$2:$G$2382,6,0))/366)</f>
        <v>0.64299096013163781</v>
      </c>
      <c r="F928" s="54">
        <f>COUNTIF(D929:$D$2382,365)</f>
        <v>1088</v>
      </c>
      <c r="G928" s="54">
        <f>COUNTIF(D929:$D$2382,366)</f>
        <v>366</v>
      </c>
      <c r="H928" s="50"/>
    </row>
    <row r="929" spans="1:8" x14ac:dyDescent="0.25">
      <c r="A929" s="54">
        <f>COUNTIF($C$3:C929,"Да")</f>
        <v>10</v>
      </c>
      <c r="B929" s="53">
        <f t="shared" si="28"/>
        <v>46327</v>
      </c>
      <c r="C929" s="53" t="str">
        <f>IF(ISERROR(VLOOKUP(B929,Оп26_BYN→USD!$C$3:$C$28,1,0)),"Нет","Да")</f>
        <v>Нет</v>
      </c>
      <c r="D929" s="54">
        <f t="shared" si="29"/>
        <v>365</v>
      </c>
      <c r="E929" s="55">
        <f>('Все выпуски'!$F$4*'Все выпуски'!$F$8)*((VLOOKUP(IF(C929="Нет",VLOOKUP(A929,Оп26_BYN→USD!$A$2:$C$28,3,0),VLOOKUP((A929-1),Оп26_BYN→USD!$A$2:$C$28,3,0)),$B$2:$G$2382,5,0)-VLOOKUP(B929,$B$2:$G$2382,5,0))/365+(VLOOKUP(IF(C929="Нет",VLOOKUP(A929,Оп26_BYN→USD!$A$2:$C$28,3,0),VLOOKUP((A929-1),Оп26_BYN→USD!$A$2:$C$28,3,0)),$B$2:$G$2382,6,0)-VLOOKUP(B929,$B$2:$G$2382,6,0))/366)</f>
        <v>0.67221782195580315</v>
      </c>
      <c r="F929" s="54">
        <f>COUNTIF(D930:$D$2382,365)</f>
        <v>1087</v>
      </c>
      <c r="G929" s="54">
        <f>COUNTIF(D930:$D$2382,366)</f>
        <v>366</v>
      </c>
      <c r="H929" s="50"/>
    </row>
    <row r="930" spans="1:8" x14ac:dyDescent="0.25">
      <c r="A930" s="54">
        <f>COUNTIF($C$3:C930,"Да")</f>
        <v>10</v>
      </c>
      <c r="B930" s="53">
        <f t="shared" si="28"/>
        <v>46328</v>
      </c>
      <c r="C930" s="53" t="str">
        <f>IF(ISERROR(VLOOKUP(B930,Оп26_BYN→USD!$C$3:$C$28,1,0)),"Нет","Да")</f>
        <v>Нет</v>
      </c>
      <c r="D930" s="54">
        <f t="shared" si="29"/>
        <v>365</v>
      </c>
      <c r="E930" s="55">
        <f>('Все выпуски'!$F$4*'Все выпуски'!$F$8)*((VLOOKUP(IF(C930="Нет",VLOOKUP(A930,Оп26_BYN→USD!$A$2:$C$28,3,0),VLOOKUP((A930-1),Оп26_BYN→USD!$A$2:$C$28,3,0)),$B$2:$G$2382,5,0)-VLOOKUP(B930,$B$2:$G$2382,5,0))/365+(VLOOKUP(IF(C930="Нет",VLOOKUP(A930,Оп26_BYN→USD!$A$2:$C$28,3,0),VLOOKUP((A930-1),Оп26_BYN→USD!$A$2:$C$28,3,0)),$B$2:$G$2382,6,0)-VLOOKUP(B930,$B$2:$G$2382,6,0))/366)</f>
        <v>0.70144468377996849</v>
      </c>
      <c r="F930" s="54">
        <f>COUNTIF(D931:$D$2382,365)</f>
        <v>1086</v>
      </c>
      <c r="G930" s="54">
        <f>COUNTIF(D931:$D$2382,366)</f>
        <v>366</v>
      </c>
      <c r="H930" s="50"/>
    </row>
    <row r="931" spans="1:8" x14ac:dyDescent="0.25">
      <c r="A931" s="54">
        <f>COUNTIF($C$3:C931,"Да")</f>
        <v>10</v>
      </c>
      <c r="B931" s="53">
        <f t="shared" si="28"/>
        <v>46329</v>
      </c>
      <c r="C931" s="53" t="str">
        <f>IF(ISERROR(VLOOKUP(B931,Оп26_BYN→USD!$C$3:$C$28,1,0)),"Нет","Да")</f>
        <v>Нет</v>
      </c>
      <c r="D931" s="54">
        <f t="shared" si="29"/>
        <v>365</v>
      </c>
      <c r="E931" s="55">
        <f>('Все выпуски'!$F$4*'Все выпуски'!$F$8)*((VLOOKUP(IF(C931="Нет",VLOOKUP(A931,Оп26_BYN→USD!$A$2:$C$28,3,0),VLOOKUP((A931-1),Оп26_BYN→USD!$A$2:$C$28,3,0)),$B$2:$G$2382,5,0)-VLOOKUP(B931,$B$2:$G$2382,5,0))/365+(VLOOKUP(IF(C931="Нет",VLOOKUP(A931,Оп26_BYN→USD!$A$2:$C$28,3,0),VLOOKUP((A931-1),Оп26_BYN→USD!$A$2:$C$28,3,0)),$B$2:$G$2382,6,0)-VLOOKUP(B931,$B$2:$G$2382,6,0))/366)</f>
        <v>0.73067154560413383</v>
      </c>
      <c r="F931" s="54">
        <f>COUNTIF(D932:$D$2382,365)</f>
        <v>1085</v>
      </c>
      <c r="G931" s="54">
        <f>COUNTIF(D932:$D$2382,366)</f>
        <v>366</v>
      </c>
      <c r="H931" s="50"/>
    </row>
    <row r="932" spans="1:8" x14ac:dyDescent="0.25">
      <c r="A932" s="54">
        <f>COUNTIF($C$3:C932,"Да")</f>
        <v>10</v>
      </c>
      <c r="B932" s="53">
        <f t="shared" si="28"/>
        <v>46330</v>
      </c>
      <c r="C932" s="53" t="str">
        <f>IF(ISERROR(VLOOKUP(B932,Оп26_BYN→USD!$C$3:$C$28,1,0)),"Нет","Да")</f>
        <v>Нет</v>
      </c>
      <c r="D932" s="54">
        <f t="shared" si="29"/>
        <v>365</v>
      </c>
      <c r="E932" s="55">
        <f>('Все выпуски'!$F$4*'Все выпуски'!$F$8)*((VLOOKUP(IF(C932="Нет",VLOOKUP(A932,Оп26_BYN→USD!$A$2:$C$28,3,0),VLOOKUP((A932-1),Оп26_BYN→USD!$A$2:$C$28,3,0)),$B$2:$G$2382,5,0)-VLOOKUP(B932,$B$2:$G$2382,5,0))/365+(VLOOKUP(IF(C932="Нет",VLOOKUP(A932,Оп26_BYN→USD!$A$2:$C$28,3,0),VLOOKUP((A932-1),Оп26_BYN→USD!$A$2:$C$28,3,0)),$B$2:$G$2382,6,0)-VLOOKUP(B932,$B$2:$G$2382,6,0))/366)</f>
        <v>0.75989840742829917</v>
      </c>
      <c r="F932" s="54">
        <f>COUNTIF(D933:$D$2382,365)</f>
        <v>1084</v>
      </c>
      <c r="G932" s="54">
        <f>COUNTIF(D933:$D$2382,366)</f>
        <v>366</v>
      </c>
      <c r="H932" s="50"/>
    </row>
    <row r="933" spans="1:8" x14ac:dyDescent="0.25">
      <c r="A933" s="54">
        <f>COUNTIF($C$3:C933,"Да")</f>
        <v>10</v>
      </c>
      <c r="B933" s="53">
        <f t="shared" si="28"/>
        <v>46331</v>
      </c>
      <c r="C933" s="53" t="str">
        <f>IF(ISERROR(VLOOKUP(B933,Оп26_BYN→USD!$C$3:$C$28,1,0)),"Нет","Да")</f>
        <v>Нет</v>
      </c>
      <c r="D933" s="54">
        <f t="shared" si="29"/>
        <v>365</v>
      </c>
      <c r="E933" s="55">
        <f>('Все выпуски'!$F$4*'Все выпуски'!$F$8)*((VLOOKUP(IF(C933="Нет",VLOOKUP(A933,Оп26_BYN→USD!$A$2:$C$28,3,0),VLOOKUP((A933-1),Оп26_BYN→USD!$A$2:$C$28,3,0)),$B$2:$G$2382,5,0)-VLOOKUP(B933,$B$2:$G$2382,5,0))/365+(VLOOKUP(IF(C933="Нет",VLOOKUP(A933,Оп26_BYN→USD!$A$2:$C$28,3,0),VLOOKUP((A933-1),Оп26_BYN→USD!$A$2:$C$28,3,0)),$B$2:$G$2382,6,0)-VLOOKUP(B933,$B$2:$G$2382,6,0))/366)</f>
        <v>0.78912526925246462</v>
      </c>
      <c r="F933" s="54">
        <f>COUNTIF(D934:$D$2382,365)</f>
        <v>1083</v>
      </c>
      <c r="G933" s="54">
        <f>COUNTIF(D934:$D$2382,366)</f>
        <v>366</v>
      </c>
      <c r="H933" s="50"/>
    </row>
    <row r="934" spans="1:8" x14ac:dyDescent="0.25">
      <c r="A934" s="54">
        <f>COUNTIF($C$3:C934,"Да")</f>
        <v>10</v>
      </c>
      <c r="B934" s="53">
        <f t="shared" si="28"/>
        <v>46332</v>
      </c>
      <c r="C934" s="53" t="str">
        <f>IF(ISERROR(VLOOKUP(B934,Оп26_BYN→USD!$C$3:$C$28,1,0)),"Нет","Да")</f>
        <v>Нет</v>
      </c>
      <c r="D934" s="54">
        <f t="shared" si="29"/>
        <v>365</v>
      </c>
      <c r="E934" s="55">
        <f>('Все выпуски'!$F$4*'Все выпуски'!$F$8)*((VLOOKUP(IF(C934="Нет",VLOOKUP(A934,Оп26_BYN→USD!$A$2:$C$28,3,0),VLOOKUP((A934-1),Оп26_BYN→USD!$A$2:$C$28,3,0)),$B$2:$G$2382,5,0)-VLOOKUP(B934,$B$2:$G$2382,5,0))/365+(VLOOKUP(IF(C934="Нет",VLOOKUP(A934,Оп26_BYN→USD!$A$2:$C$28,3,0),VLOOKUP((A934-1),Оп26_BYN→USD!$A$2:$C$28,3,0)),$B$2:$G$2382,6,0)-VLOOKUP(B934,$B$2:$G$2382,6,0))/366)</f>
        <v>0.81835213107662996</v>
      </c>
      <c r="F934" s="54">
        <f>COUNTIF(D935:$D$2382,365)</f>
        <v>1082</v>
      </c>
      <c r="G934" s="54">
        <f>COUNTIF(D935:$D$2382,366)</f>
        <v>366</v>
      </c>
      <c r="H934" s="50"/>
    </row>
    <row r="935" spans="1:8" x14ac:dyDescent="0.25">
      <c r="A935" s="54">
        <f>COUNTIF($C$3:C935,"Да")</f>
        <v>10</v>
      </c>
      <c r="B935" s="53">
        <f t="shared" si="28"/>
        <v>46333</v>
      </c>
      <c r="C935" s="53" t="str">
        <f>IF(ISERROR(VLOOKUP(B935,Оп26_BYN→USD!$C$3:$C$28,1,0)),"Нет","Да")</f>
        <v>Нет</v>
      </c>
      <c r="D935" s="54">
        <f t="shared" si="29"/>
        <v>365</v>
      </c>
      <c r="E935" s="55">
        <f>('Все выпуски'!$F$4*'Все выпуски'!$F$8)*((VLOOKUP(IF(C935="Нет",VLOOKUP(A935,Оп26_BYN→USD!$A$2:$C$28,3,0),VLOOKUP((A935-1),Оп26_BYN→USD!$A$2:$C$28,3,0)),$B$2:$G$2382,5,0)-VLOOKUP(B935,$B$2:$G$2382,5,0))/365+(VLOOKUP(IF(C935="Нет",VLOOKUP(A935,Оп26_BYN→USD!$A$2:$C$28,3,0),VLOOKUP((A935-1),Оп26_BYN→USD!$A$2:$C$28,3,0)),$B$2:$G$2382,6,0)-VLOOKUP(B935,$B$2:$G$2382,6,0))/366)</f>
        <v>0.8475789929007953</v>
      </c>
      <c r="F935" s="54">
        <f>COUNTIF(D936:$D$2382,365)</f>
        <v>1081</v>
      </c>
      <c r="G935" s="54">
        <f>COUNTIF(D936:$D$2382,366)</f>
        <v>366</v>
      </c>
      <c r="H935" s="50"/>
    </row>
    <row r="936" spans="1:8" x14ac:dyDescent="0.25">
      <c r="A936" s="54">
        <f>COUNTIF($C$3:C936,"Да")</f>
        <v>10</v>
      </c>
      <c r="B936" s="53">
        <f t="shared" si="28"/>
        <v>46334</v>
      </c>
      <c r="C936" s="53" t="str">
        <f>IF(ISERROR(VLOOKUP(B936,Оп26_BYN→USD!$C$3:$C$28,1,0)),"Нет","Да")</f>
        <v>Нет</v>
      </c>
      <c r="D936" s="54">
        <f t="shared" si="29"/>
        <v>365</v>
      </c>
      <c r="E936" s="55">
        <f>('Все выпуски'!$F$4*'Все выпуски'!$F$8)*((VLOOKUP(IF(C936="Нет",VLOOKUP(A936,Оп26_BYN→USD!$A$2:$C$28,3,0),VLOOKUP((A936-1),Оп26_BYN→USD!$A$2:$C$28,3,0)),$B$2:$G$2382,5,0)-VLOOKUP(B936,$B$2:$G$2382,5,0))/365+(VLOOKUP(IF(C936="Нет",VLOOKUP(A936,Оп26_BYN→USD!$A$2:$C$28,3,0),VLOOKUP((A936-1),Оп26_BYN→USD!$A$2:$C$28,3,0)),$B$2:$G$2382,6,0)-VLOOKUP(B936,$B$2:$G$2382,6,0))/366)</f>
        <v>0.87680585472496064</v>
      </c>
      <c r="F936" s="54">
        <f>COUNTIF(D937:$D$2382,365)</f>
        <v>1080</v>
      </c>
      <c r="G936" s="54">
        <f>COUNTIF(D937:$D$2382,366)</f>
        <v>366</v>
      </c>
      <c r="H936" s="50"/>
    </row>
    <row r="937" spans="1:8" x14ac:dyDescent="0.25">
      <c r="A937" s="54">
        <f>COUNTIF($C$3:C937,"Да")</f>
        <v>10</v>
      </c>
      <c r="B937" s="53">
        <f t="shared" si="28"/>
        <v>46335</v>
      </c>
      <c r="C937" s="53" t="str">
        <f>IF(ISERROR(VLOOKUP(B937,Оп26_BYN→USD!$C$3:$C$28,1,0)),"Нет","Да")</f>
        <v>Нет</v>
      </c>
      <c r="D937" s="54">
        <f t="shared" si="29"/>
        <v>365</v>
      </c>
      <c r="E937" s="55">
        <f>('Все выпуски'!$F$4*'Все выпуски'!$F$8)*((VLOOKUP(IF(C937="Нет",VLOOKUP(A937,Оп26_BYN→USD!$A$2:$C$28,3,0),VLOOKUP((A937-1),Оп26_BYN→USD!$A$2:$C$28,3,0)),$B$2:$G$2382,5,0)-VLOOKUP(B937,$B$2:$G$2382,5,0))/365+(VLOOKUP(IF(C937="Нет",VLOOKUP(A937,Оп26_BYN→USD!$A$2:$C$28,3,0),VLOOKUP((A937-1),Оп26_BYN→USD!$A$2:$C$28,3,0)),$B$2:$G$2382,6,0)-VLOOKUP(B937,$B$2:$G$2382,6,0))/366)</f>
        <v>0.90603271654912598</v>
      </c>
      <c r="F937" s="54">
        <f>COUNTIF(D938:$D$2382,365)</f>
        <v>1079</v>
      </c>
      <c r="G937" s="54">
        <f>COUNTIF(D938:$D$2382,366)</f>
        <v>366</v>
      </c>
      <c r="H937" s="50"/>
    </row>
    <row r="938" spans="1:8" x14ac:dyDescent="0.25">
      <c r="A938" s="54">
        <f>COUNTIF($C$3:C938,"Да")</f>
        <v>10</v>
      </c>
      <c r="B938" s="53">
        <f t="shared" si="28"/>
        <v>46336</v>
      </c>
      <c r="C938" s="53" t="str">
        <f>IF(ISERROR(VLOOKUP(B938,Оп26_BYN→USD!$C$3:$C$28,1,0)),"Нет","Да")</f>
        <v>Нет</v>
      </c>
      <c r="D938" s="54">
        <f t="shared" si="29"/>
        <v>365</v>
      </c>
      <c r="E938" s="55">
        <f>('Все выпуски'!$F$4*'Все выпуски'!$F$8)*((VLOOKUP(IF(C938="Нет",VLOOKUP(A938,Оп26_BYN→USD!$A$2:$C$28,3,0),VLOOKUP((A938-1),Оп26_BYN→USD!$A$2:$C$28,3,0)),$B$2:$G$2382,5,0)-VLOOKUP(B938,$B$2:$G$2382,5,0))/365+(VLOOKUP(IF(C938="Нет",VLOOKUP(A938,Оп26_BYN→USD!$A$2:$C$28,3,0),VLOOKUP((A938-1),Оп26_BYN→USD!$A$2:$C$28,3,0)),$B$2:$G$2382,6,0)-VLOOKUP(B938,$B$2:$G$2382,6,0))/366)</f>
        <v>0.93525957837329132</v>
      </c>
      <c r="F938" s="54">
        <f>COUNTIF(D939:$D$2382,365)</f>
        <v>1078</v>
      </c>
      <c r="G938" s="54">
        <f>COUNTIF(D939:$D$2382,366)</f>
        <v>366</v>
      </c>
      <c r="H938" s="50"/>
    </row>
    <row r="939" spans="1:8" x14ac:dyDescent="0.25">
      <c r="A939" s="54">
        <f>COUNTIF($C$3:C939,"Да")</f>
        <v>10</v>
      </c>
      <c r="B939" s="53">
        <f t="shared" si="28"/>
        <v>46337</v>
      </c>
      <c r="C939" s="53" t="str">
        <f>IF(ISERROR(VLOOKUP(B939,Оп26_BYN→USD!$C$3:$C$28,1,0)),"Нет","Да")</f>
        <v>Нет</v>
      </c>
      <c r="D939" s="54">
        <f t="shared" si="29"/>
        <v>365</v>
      </c>
      <c r="E939" s="55">
        <f>('Все выпуски'!$F$4*'Все выпуски'!$F$8)*((VLOOKUP(IF(C939="Нет",VLOOKUP(A939,Оп26_BYN→USD!$A$2:$C$28,3,0),VLOOKUP((A939-1),Оп26_BYN→USD!$A$2:$C$28,3,0)),$B$2:$G$2382,5,0)-VLOOKUP(B939,$B$2:$G$2382,5,0))/365+(VLOOKUP(IF(C939="Нет",VLOOKUP(A939,Оп26_BYN→USD!$A$2:$C$28,3,0),VLOOKUP((A939-1),Оп26_BYN→USD!$A$2:$C$28,3,0)),$B$2:$G$2382,6,0)-VLOOKUP(B939,$B$2:$G$2382,6,0))/366)</f>
        <v>0.96448644019745677</v>
      </c>
      <c r="F939" s="54">
        <f>COUNTIF(D940:$D$2382,365)</f>
        <v>1077</v>
      </c>
      <c r="G939" s="54">
        <f>COUNTIF(D940:$D$2382,366)</f>
        <v>366</v>
      </c>
      <c r="H939" s="50"/>
    </row>
    <row r="940" spans="1:8" x14ac:dyDescent="0.25">
      <c r="A940" s="54">
        <f>COUNTIF($C$3:C940,"Да")</f>
        <v>10</v>
      </c>
      <c r="B940" s="53">
        <f t="shared" si="28"/>
        <v>46338</v>
      </c>
      <c r="C940" s="53" t="str">
        <f>IF(ISERROR(VLOOKUP(B940,Оп26_BYN→USD!$C$3:$C$28,1,0)),"Нет","Да")</f>
        <v>Нет</v>
      </c>
      <c r="D940" s="54">
        <f t="shared" si="29"/>
        <v>365</v>
      </c>
      <c r="E940" s="55">
        <f>('Все выпуски'!$F$4*'Все выпуски'!$F$8)*((VLOOKUP(IF(C940="Нет",VLOOKUP(A940,Оп26_BYN→USD!$A$2:$C$28,3,0),VLOOKUP((A940-1),Оп26_BYN→USD!$A$2:$C$28,3,0)),$B$2:$G$2382,5,0)-VLOOKUP(B940,$B$2:$G$2382,5,0))/365+(VLOOKUP(IF(C940="Нет",VLOOKUP(A940,Оп26_BYN→USD!$A$2:$C$28,3,0),VLOOKUP((A940-1),Оп26_BYN→USD!$A$2:$C$28,3,0)),$B$2:$G$2382,6,0)-VLOOKUP(B940,$B$2:$G$2382,6,0))/366)</f>
        <v>0.99371330202162211</v>
      </c>
      <c r="F940" s="54">
        <f>COUNTIF(D941:$D$2382,365)</f>
        <v>1076</v>
      </c>
      <c r="G940" s="54">
        <f>COUNTIF(D941:$D$2382,366)</f>
        <v>366</v>
      </c>
      <c r="H940" s="50"/>
    </row>
    <row r="941" spans="1:8" x14ac:dyDescent="0.25">
      <c r="A941" s="54">
        <f>COUNTIF($C$3:C941,"Да")</f>
        <v>10</v>
      </c>
      <c r="B941" s="53">
        <f t="shared" si="28"/>
        <v>46339</v>
      </c>
      <c r="C941" s="53" t="str">
        <f>IF(ISERROR(VLOOKUP(B941,Оп26_BYN→USD!$C$3:$C$28,1,0)),"Нет","Да")</f>
        <v>Нет</v>
      </c>
      <c r="D941" s="54">
        <f t="shared" si="29"/>
        <v>365</v>
      </c>
      <c r="E941" s="55">
        <f>('Все выпуски'!$F$4*'Все выпуски'!$F$8)*((VLOOKUP(IF(C941="Нет",VLOOKUP(A941,Оп26_BYN→USD!$A$2:$C$28,3,0),VLOOKUP((A941-1),Оп26_BYN→USD!$A$2:$C$28,3,0)),$B$2:$G$2382,5,0)-VLOOKUP(B941,$B$2:$G$2382,5,0))/365+(VLOOKUP(IF(C941="Нет",VLOOKUP(A941,Оп26_BYN→USD!$A$2:$C$28,3,0),VLOOKUP((A941-1),Оп26_BYN→USD!$A$2:$C$28,3,0)),$B$2:$G$2382,6,0)-VLOOKUP(B941,$B$2:$G$2382,6,0))/366)</f>
        <v>1.0229401638457873</v>
      </c>
      <c r="F941" s="54">
        <f>COUNTIF(D942:$D$2382,365)</f>
        <v>1075</v>
      </c>
      <c r="G941" s="54">
        <f>COUNTIF(D942:$D$2382,366)</f>
        <v>366</v>
      </c>
      <c r="H941" s="50"/>
    </row>
    <row r="942" spans="1:8" x14ac:dyDescent="0.25">
      <c r="A942" s="54">
        <f>COUNTIF($C$3:C942,"Да")</f>
        <v>10</v>
      </c>
      <c r="B942" s="53">
        <f t="shared" si="28"/>
        <v>46340</v>
      </c>
      <c r="C942" s="53" t="str">
        <f>IF(ISERROR(VLOOKUP(B942,Оп26_BYN→USD!$C$3:$C$28,1,0)),"Нет","Да")</f>
        <v>Нет</v>
      </c>
      <c r="D942" s="54">
        <f t="shared" si="29"/>
        <v>365</v>
      </c>
      <c r="E942" s="55">
        <f>('Все выпуски'!$F$4*'Все выпуски'!$F$8)*((VLOOKUP(IF(C942="Нет",VLOOKUP(A942,Оп26_BYN→USD!$A$2:$C$28,3,0),VLOOKUP((A942-1),Оп26_BYN→USD!$A$2:$C$28,3,0)),$B$2:$G$2382,5,0)-VLOOKUP(B942,$B$2:$G$2382,5,0))/365+(VLOOKUP(IF(C942="Нет",VLOOKUP(A942,Оп26_BYN→USD!$A$2:$C$28,3,0),VLOOKUP((A942-1),Оп26_BYN→USD!$A$2:$C$28,3,0)),$B$2:$G$2382,6,0)-VLOOKUP(B942,$B$2:$G$2382,6,0))/366)</f>
        <v>1.0521670256699527</v>
      </c>
      <c r="F942" s="54">
        <f>COUNTIF(D943:$D$2382,365)</f>
        <v>1074</v>
      </c>
      <c r="G942" s="54">
        <f>COUNTIF(D943:$D$2382,366)</f>
        <v>366</v>
      </c>
      <c r="H942" s="50"/>
    </row>
    <row r="943" spans="1:8" x14ac:dyDescent="0.25">
      <c r="A943" s="54">
        <f>COUNTIF($C$3:C943,"Да")</f>
        <v>10</v>
      </c>
      <c r="B943" s="53">
        <f t="shared" si="28"/>
        <v>46341</v>
      </c>
      <c r="C943" s="53" t="str">
        <f>IF(ISERROR(VLOOKUP(B943,Оп26_BYN→USD!$C$3:$C$28,1,0)),"Нет","Да")</f>
        <v>Нет</v>
      </c>
      <c r="D943" s="54">
        <f t="shared" si="29"/>
        <v>365</v>
      </c>
      <c r="E943" s="55">
        <f>('Все выпуски'!$F$4*'Все выпуски'!$F$8)*((VLOOKUP(IF(C943="Нет",VLOOKUP(A943,Оп26_BYN→USD!$A$2:$C$28,3,0),VLOOKUP((A943-1),Оп26_BYN→USD!$A$2:$C$28,3,0)),$B$2:$G$2382,5,0)-VLOOKUP(B943,$B$2:$G$2382,5,0))/365+(VLOOKUP(IF(C943="Нет",VLOOKUP(A943,Оп26_BYN→USD!$A$2:$C$28,3,0),VLOOKUP((A943-1),Оп26_BYN→USD!$A$2:$C$28,3,0)),$B$2:$G$2382,6,0)-VLOOKUP(B943,$B$2:$G$2382,6,0))/366)</f>
        <v>1.081393887494118</v>
      </c>
      <c r="F943" s="54">
        <f>COUNTIF(D944:$D$2382,365)</f>
        <v>1073</v>
      </c>
      <c r="G943" s="54">
        <f>COUNTIF(D944:$D$2382,366)</f>
        <v>366</v>
      </c>
      <c r="H943" s="50"/>
    </row>
    <row r="944" spans="1:8" x14ac:dyDescent="0.25">
      <c r="A944" s="54">
        <f>COUNTIF($C$3:C944,"Да")</f>
        <v>10</v>
      </c>
      <c r="B944" s="53">
        <f t="shared" si="28"/>
        <v>46342</v>
      </c>
      <c r="C944" s="53" t="str">
        <f>IF(ISERROR(VLOOKUP(B944,Оп26_BYN→USD!$C$3:$C$28,1,0)),"Нет","Да")</f>
        <v>Нет</v>
      </c>
      <c r="D944" s="54">
        <f t="shared" si="29"/>
        <v>365</v>
      </c>
      <c r="E944" s="55">
        <f>('Все выпуски'!$F$4*'Все выпуски'!$F$8)*((VLOOKUP(IF(C944="Нет",VLOOKUP(A944,Оп26_BYN→USD!$A$2:$C$28,3,0),VLOOKUP((A944-1),Оп26_BYN→USD!$A$2:$C$28,3,0)),$B$2:$G$2382,5,0)-VLOOKUP(B944,$B$2:$G$2382,5,0))/365+(VLOOKUP(IF(C944="Нет",VLOOKUP(A944,Оп26_BYN→USD!$A$2:$C$28,3,0),VLOOKUP((A944-1),Оп26_BYN→USD!$A$2:$C$28,3,0)),$B$2:$G$2382,6,0)-VLOOKUP(B944,$B$2:$G$2382,6,0))/366)</f>
        <v>1.1106207493182836</v>
      </c>
      <c r="F944" s="54">
        <f>COUNTIF(D945:$D$2382,365)</f>
        <v>1072</v>
      </c>
      <c r="G944" s="54">
        <f>COUNTIF(D945:$D$2382,366)</f>
        <v>366</v>
      </c>
      <c r="H944" s="50"/>
    </row>
    <row r="945" spans="1:8" x14ac:dyDescent="0.25">
      <c r="A945" s="54">
        <f>COUNTIF($C$3:C945,"Да")</f>
        <v>10</v>
      </c>
      <c r="B945" s="53">
        <f t="shared" si="28"/>
        <v>46343</v>
      </c>
      <c r="C945" s="53" t="str">
        <f>IF(ISERROR(VLOOKUP(B945,Оп26_BYN→USD!$C$3:$C$28,1,0)),"Нет","Да")</f>
        <v>Нет</v>
      </c>
      <c r="D945" s="54">
        <f t="shared" si="29"/>
        <v>365</v>
      </c>
      <c r="E945" s="55">
        <f>('Все выпуски'!$F$4*'Все выпуски'!$F$8)*((VLOOKUP(IF(C945="Нет",VLOOKUP(A945,Оп26_BYN→USD!$A$2:$C$28,3,0),VLOOKUP((A945-1),Оп26_BYN→USD!$A$2:$C$28,3,0)),$B$2:$G$2382,5,0)-VLOOKUP(B945,$B$2:$G$2382,5,0))/365+(VLOOKUP(IF(C945="Нет",VLOOKUP(A945,Оп26_BYN→USD!$A$2:$C$28,3,0),VLOOKUP((A945-1),Оп26_BYN→USD!$A$2:$C$28,3,0)),$B$2:$G$2382,6,0)-VLOOKUP(B945,$B$2:$G$2382,6,0))/366)</f>
        <v>1.1398476111424489</v>
      </c>
      <c r="F945" s="54">
        <f>COUNTIF(D946:$D$2382,365)</f>
        <v>1071</v>
      </c>
      <c r="G945" s="54">
        <f>COUNTIF(D946:$D$2382,366)</f>
        <v>366</v>
      </c>
      <c r="H945" s="50"/>
    </row>
    <row r="946" spans="1:8" x14ac:dyDescent="0.25">
      <c r="A946" s="54">
        <f>COUNTIF($C$3:C946,"Да")</f>
        <v>10</v>
      </c>
      <c r="B946" s="53">
        <f t="shared" si="28"/>
        <v>46344</v>
      </c>
      <c r="C946" s="53" t="str">
        <f>IF(ISERROR(VLOOKUP(B946,Оп26_BYN→USD!$C$3:$C$28,1,0)),"Нет","Да")</f>
        <v>Нет</v>
      </c>
      <c r="D946" s="54">
        <f t="shared" si="29"/>
        <v>365</v>
      </c>
      <c r="E946" s="55">
        <f>('Все выпуски'!$F$4*'Все выпуски'!$F$8)*((VLOOKUP(IF(C946="Нет",VLOOKUP(A946,Оп26_BYN→USD!$A$2:$C$28,3,0),VLOOKUP((A946-1),Оп26_BYN→USD!$A$2:$C$28,3,0)),$B$2:$G$2382,5,0)-VLOOKUP(B946,$B$2:$G$2382,5,0))/365+(VLOOKUP(IF(C946="Нет",VLOOKUP(A946,Оп26_BYN→USD!$A$2:$C$28,3,0),VLOOKUP((A946-1),Оп26_BYN→USD!$A$2:$C$28,3,0)),$B$2:$G$2382,6,0)-VLOOKUP(B946,$B$2:$G$2382,6,0))/366)</f>
        <v>1.169074472966614</v>
      </c>
      <c r="F946" s="54">
        <f>COUNTIF(D947:$D$2382,365)</f>
        <v>1070</v>
      </c>
      <c r="G946" s="54">
        <f>COUNTIF(D947:$D$2382,366)</f>
        <v>366</v>
      </c>
      <c r="H946" s="50"/>
    </row>
    <row r="947" spans="1:8" x14ac:dyDescent="0.25">
      <c r="A947" s="54">
        <f>COUNTIF($C$3:C947,"Да")</f>
        <v>10</v>
      </c>
      <c r="B947" s="53">
        <f t="shared" si="28"/>
        <v>46345</v>
      </c>
      <c r="C947" s="53" t="str">
        <f>IF(ISERROR(VLOOKUP(B947,Оп26_BYN→USD!$C$3:$C$28,1,0)),"Нет","Да")</f>
        <v>Нет</v>
      </c>
      <c r="D947" s="54">
        <f t="shared" si="29"/>
        <v>365</v>
      </c>
      <c r="E947" s="55">
        <f>('Все выпуски'!$F$4*'Все выпуски'!$F$8)*((VLOOKUP(IF(C947="Нет",VLOOKUP(A947,Оп26_BYN→USD!$A$2:$C$28,3,0),VLOOKUP((A947-1),Оп26_BYN→USD!$A$2:$C$28,3,0)),$B$2:$G$2382,5,0)-VLOOKUP(B947,$B$2:$G$2382,5,0))/365+(VLOOKUP(IF(C947="Нет",VLOOKUP(A947,Оп26_BYN→USD!$A$2:$C$28,3,0),VLOOKUP((A947-1),Оп26_BYN→USD!$A$2:$C$28,3,0)),$B$2:$G$2382,6,0)-VLOOKUP(B947,$B$2:$G$2382,6,0))/366)</f>
        <v>1.1983013347907796</v>
      </c>
      <c r="F947" s="54">
        <f>COUNTIF(D948:$D$2382,365)</f>
        <v>1069</v>
      </c>
      <c r="G947" s="54">
        <f>COUNTIF(D948:$D$2382,366)</f>
        <v>366</v>
      </c>
      <c r="H947" s="50"/>
    </row>
    <row r="948" spans="1:8" x14ac:dyDescent="0.25">
      <c r="A948" s="54">
        <f>COUNTIF($C$3:C948,"Да")</f>
        <v>10</v>
      </c>
      <c r="B948" s="53">
        <f t="shared" si="28"/>
        <v>46346</v>
      </c>
      <c r="C948" s="53" t="str">
        <f>IF(ISERROR(VLOOKUP(B948,Оп26_BYN→USD!$C$3:$C$28,1,0)),"Нет","Да")</f>
        <v>Нет</v>
      </c>
      <c r="D948" s="54">
        <f t="shared" si="29"/>
        <v>365</v>
      </c>
      <c r="E948" s="55">
        <f>('Все выпуски'!$F$4*'Все выпуски'!$F$8)*((VLOOKUP(IF(C948="Нет",VLOOKUP(A948,Оп26_BYN→USD!$A$2:$C$28,3,0),VLOOKUP((A948-1),Оп26_BYN→USD!$A$2:$C$28,3,0)),$B$2:$G$2382,5,0)-VLOOKUP(B948,$B$2:$G$2382,5,0))/365+(VLOOKUP(IF(C948="Нет",VLOOKUP(A948,Оп26_BYN→USD!$A$2:$C$28,3,0),VLOOKUP((A948-1),Оп26_BYN→USD!$A$2:$C$28,3,0)),$B$2:$G$2382,6,0)-VLOOKUP(B948,$B$2:$G$2382,6,0))/366)</f>
        <v>1.2275281966149449</v>
      </c>
      <c r="F948" s="54">
        <f>COUNTIF(D949:$D$2382,365)</f>
        <v>1068</v>
      </c>
      <c r="G948" s="54">
        <f>COUNTIF(D949:$D$2382,366)</f>
        <v>366</v>
      </c>
      <c r="H948" s="50"/>
    </row>
    <row r="949" spans="1:8" x14ac:dyDescent="0.25">
      <c r="A949" s="54">
        <f>COUNTIF($C$3:C949,"Да")</f>
        <v>10</v>
      </c>
      <c r="B949" s="53">
        <f t="shared" si="28"/>
        <v>46347</v>
      </c>
      <c r="C949" s="53" t="str">
        <f>IF(ISERROR(VLOOKUP(B949,Оп26_BYN→USD!$C$3:$C$28,1,0)),"Нет","Да")</f>
        <v>Нет</v>
      </c>
      <c r="D949" s="54">
        <f t="shared" si="29"/>
        <v>365</v>
      </c>
      <c r="E949" s="55">
        <f>('Все выпуски'!$F$4*'Все выпуски'!$F$8)*((VLOOKUP(IF(C949="Нет",VLOOKUP(A949,Оп26_BYN→USD!$A$2:$C$28,3,0),VLOOKUP((A949-1),Оп26_BYN→USD!$A$2:$C$28,3,0)),$B$2:$G$2382,5,0)-VLOOKUP(B949,$B$2:$G$2382,5,0))/365+(VLOOKUP(IF(C949="Нет",VLOOKUP(A949,Оп26_BYN→USD!$A$2:$C$28,3,0),VLOOKUP((A949-1),Оп26_BYN→USD!$A$2:$C$28,3,0)),$B$2:$G$2382,6,0)-VLOOKUP(B949,$B$2:$G$2382,6,0))/366)</f>
        <v>1.2567550584391103</v>
      </c>
      <c r="F949" s="54">
        <f>COUNTIF(D950:$D$2382,365)</f>
        <v>1067</v>
      </c>
      <c r="G949" s="54">
        <f>COUNTIF(D950:$D$2382,366)</f>
        <v>366</v>
      </c>
      <c r="H949" s="50"/>
    </row>
    <row r="950" spans="1:8" x14ac:dyDescent="0.25">
      <c r="A950" s="54">
        <f>COUNTIF($C$3:C950,"Да")</f>
        <v>10</v>
      </c>
      <c r="B950" s="53">
        <f t="shared" si="28"/>
        <v>46348</v>
      </c>
      <c r="C950" s="53" t="str">
        <f>IF(ISERROR(VLOOKUP(B950,Оп26_BYN→USD!$C$3:$C$28,1,0)),"Нет","Да")</f>
        <v>Нет</v>
      </c>
      <c r="D950" s="54">
        <f t="shared" si="29"/>
        <v>365</v>
      </c>
      <c r="E950" s="55">
        <f>('Все выпуски'!$F$4*'Все выпуски'!$F$8)*((VLOOKUP(IF(C950="Нет",VLOOKUP(A950,Оп26_BYN→USD!$A$2:$C$28,3,0),VLOOKUP((A950-1),Оп26_BYN→USD!$A$2:$C$28,3,0)),$B$2:$G$2382,5,0)-VLOOKUP(B950,$B$2:$G$2382,5,0))/365+(VLOOKUP(IF(C950="Нет",VLOOKUP(A950,Оп26_BYN→USD!$A$2:$C$28,3,0),VLOOKUP((A950-1),Оп26_BYN→USD!$A$2:$C$28,3,0)),$B$2:$G$2382,6,0)-VLOOKUP(B950,$B$2:$G$2382,6,0))/366)</f>
        <v>1.2859819202632756</v>
      </c>
      <c r="F950" s="54">
        <f>COUNTIF(D951:$D$2382,365)</f>
        <v>1066</v>
      </c>
      <c r="G950" s="54">
        <f>COUNTIF(D951:$D$2382,366)</f>
        <v>366</v>
      </c>
      <c r="H950" s="50"/>
    </row>
    <row r="951" spans="1:8" x14ac:dyDescent="0.25">
      <c r="A951" s="54">
        <f>COUNTIF($C$3:C951,"Да")</f>
        <v>10</v>
      </c>
      <c r="B951" s="53">
        <f t="shared" si="28"/>
        <v>46349</v>
      </c>
      <c r="C951" s="53" t="str">
        <f>IF(ISERROR(VLOOKUP(B951,Оп26_BYN→USD!$C$3:$C$28,1,0)),"Нет","Да")</f>
        <v>Нет</v>
      </c>
      <c r="D951" s="54">
        <f t="shared" si="29"/>
        <v>365</v>
      </c>
      <c r="E951" s="55">
        <f>('Все выпуски'!$F$4*'Все выпуски'!$F$8)*((VLOOKUP(IF(C951="Нет",VLOOKUP(A951,Оп26_BYN→USD!$A$2:$C$28,3,0),VLOOKUP((A951-1),Оп26_BYN→USD!$A$2:$C$28,3,0)),$B$2:$G$2382,5,0)-VLOOKUP(B951,$B$2:$G$2382,5,0))/365+(VLOOKUP(IF(C951="Нет",VLOOKUP(A951,Оп26_BYN→USD!$A$2:$C$28,3,0),VLOOKUP((A951-1),Оп26_BYN→USD!$A$2:$C$28,3,0)),$B$2:$G$2382,6,0)-VLOOKUP(B951,$B$2:$G$2382,6,0))/366)</f>
        <v>1.315208782087441</v>
      </c>
      <c r="F951" s="54">
        <f>COUNTIF(D952:$D$2382,365)</f>
        <v>1065</v>
      </c>
      <c r="G951" s="54">
        <f>COUNTIF(D952:$D$2382,366)</f>
        <v>366</v>
      </c>
      <c r="H951" s="50"/>
    </row>
    <row r="952" spans="1:8" x14ac:dyDescent="0.25">
      <c r="A952" s="54">
        <f>COUNTIF($C$3:C952,"Да")</f>
        <v>10</v>
      </c>
      <c r="B952" s="53">
        <f t="shared" si="28"/>
        <v>46350</v>
      </c>
      <c r="C952" s="53" t="str">
        <f>IF(ISERROR(VLOOKUP(B952,Оп26_BYN→USD!$C$3:$C$28,1,0)),"Нет","Да")</f>
        <v>Нет</v>
      </c>
      <c r="D952" s="54">
        <f t="shared" si="29"/>
        <v>365</v>
      </c>
      <c r="E952" s="55">
        <f>('Все выпуски'!$F$4*'Все выпуски'!$F$8)*((VLOOKUP(IF(C952="Нет",VLOOKUP(A952,Оп26_BYN→USD!$A$2:$C$28,3,0),VLOOKUP((A952-1),Оп26_BYN→USD!$A$2:$C$28,3,0)),$B$2:$G$2382,5,0)-VLOOKUP(B952,$B$2:$G$2382,5,0))/365+(VLOOKUP(IF(C952="Нет",VLOOKUP(A952,Оп26_BYN→USD!$A$2:$C$28,3,0),VLOOKUP((A952-1),Оп26_BYN→USD!$A$2:$C$28,3,0)),$B$2:$G$2382,6,0)-VLOOKUP(B952,$B$2:$G$2382,6,0))/366)</f>
        <v>1.3444356439116063</v>
      </c>
      <c r="F952" s="54">
        <f>COUNTIF(D953:$D$2382,365)</f>
        <v>1064</v>
      </c>
      <c r="G952" s="54">
        <f>COUNTIF(D953:$D$2382,366)</f>
        <v>366</v>
      </c>
      <c r="H952" s="50"/>
    </row>
    <row r="953" spans="1:8" x14ac:dyDescent="0.25">
      <c r="A953" s="54">
        <f>COUNTIF($C$3:C953,"Да")</f>
        <v>10</v>
      </c>
      <c r="B953" s="53">
        <f t="shared" si="28"/>
        <v>46351</v>
      </c>
      <c r="C953" s="53" t="str">
        <f>IF(ISERROR(VLOOKUP(B953,Оп26_BYN→USD!$C$3:$C$28,1,0)),"Нет","Да")</f>
        <v>Нет</v>
      </c>
      <c r="D953" s="54">
        <f t="shared" si="29"/>
        <v>365</v>
      </c>
      <c r="E953" s="55">
        <f>('Все выпуски'!$F$4*'Все выпуски'!$F$8)*((VLOOKUP(IF(C953="Нет",VLOOKUP(A953,Оп26_BYN→USD!$A$2:$C$28,3,0),VLOOKUP((A953-1),Оп26_BYN→USD!$A$2:$C$28,3,0)),$B$2:$G$2382,5,0)-VLOOKUP(B953,$B$2:$G$2382,5,0))/365+(VLOOKUP(IF(C953="Нет",VLOOKUP(A953,Оп26_BYN→USD!$A$2:$C$28,3,0),VLOOKUP((A953-1),Оп26_BYN→USD!$A$2:$C$28,3,0)),$B$2:$G$2382,6,0)-VLOOKUP(B953,$B$2:$G$2382,6,0))/366)</f>
        <v>1.3736625057357716</v>
      </c>
      <c r="F953" s="54">
        <f>COUNTIF(D954:$D$2382,365)</f>
        <v>1063</v>
      </c>
      <c r="G953" s="54">
        <f>COUNTIF(D954:$D$2382,366)</f>
        <v>366</v>
      </c>
      <c r="H953" s="50"/>
    </row>
    <row r="954" spans="1:8" x14ac:dyDescent="0.25">
      <c r="A954" s="54">
        <f>COUNTIF($C$3:C954,"Да")</f>
        <v>10</v>
      </c>
      <c r="B954" s="53">
        <f t="shared" si="28"/>
        <v>46352</v>
      </c>
      <c r="C954" s="53" t="str">
        <f>IF(ISERROR(VLOOKUP(B954,Оп26_BYN→USD!$C$3:$C$28,1,0)),"Нет","Да")</f>
        <v>Нет</v>
      </c>
      <c r="D954" s="54">
        <f t="shared" si="29"/>
        <v>365</v>
      </c>
      <c r="E954" s="55">
        <f>('Все выпуски'!$F$4*'Все выпуски'!$F$8)*((VLOOKUP(IF(C954="Нет",VLOOKUP(A954,Оп26_BYN→USD!$A$2:$C$28,3,0),VLOOKUP((A954-1),Оп26_BYN→USD!$A$2:$C$28,3,0)),$B$2:$G$2382,5,0)-VLOOKUP(B954,$B$2:$G$2382,5,0))/365+(VLOOKUP(IF(C954="Нет",VLOOKUP(A954,Оп26_BYN→USD!$A$2:$C$28,3,0),VLOOKUP((A954-1),Оп26_BYN→USD!$A$2:$C$28,3,0)),$B$2:$G$2382,6,0)-VLOOKUP(B954,$B$2:$G$2382,6,0))/366)</f>
        <v>1.402889367559937</v>
      </c>
      <c r="F954" s="54">
        <f>COUNTIF(D955:$D$2382,365)</f>
        <v>1062</v>
      </c>
      <c r="G954" s="54">
        <f>COUNTIF(D955:$D$2382,366)</f>
        <v>366</v>
      </c>
      <c r="H954" s="50"/>
    </row>
    <row r="955" spans="1:8" x14ac:dyDescent="0.25">
      <c r="A955" s="54">
        <f>COUNTIF($C$3:C955,"Да")</f>
        <v>10</v>
      </c>
      <c r="B955" s="53">
        <f t="shared" si="28"/>
        <v>46353</v>
      </c>
      <c r="C955" s="53" t="str">
        <f>IF(ISERROR(VLOOKUP(B955,Оп26_BYN→USD!$C$3:$C$28,1,0)),"Нет","Да")</f>
        <v>Нет</v>
      </c>
      <c r="D955" s="54">
        <f t="shared" si="29"/>
        <v>365</v>
      </c>
      <c r="E955" s="55">
        <f>('Все выпуски'!$F$4*'Все выпуски'!$F$8)*((VLOOKUP(IF(C955="Нет",VLOOKUP(A955,Оп26_BYN→USD!$A$2:$C$28,3,0),VLOOKUP((A955-1),Оп26_BYN→USD!$A$2:$C$28,3,0)),$B$2:$G$2382,5,0)-VLOOKUP(B955,$B$2:$G$2382,5,0))/365+(VLOOKUP(IF(C955="Нет",VLOOKUP(A955,Оп26_BYN→USD!$A$2:$C$28,3,0),VLOOKUP((A955-1),Оп26_BYN→USD!$A$2:$C$28,3,0)),$B$2:$G$2382,6,0)-VLOOKUP(B955,$B$2:$G$2382,6,0))/366)</f>
        <v>1.4321162293841023</v>
      </c>
      <c r="F955" s="54">
        <f>COUNTIF(D956:$D$2382,365)</f>
        <v>1061</v>
      </c>
      <c r="G955" s="54">
        <f>COUNTIF(D956:$D$2382,366)</f>
        <v>366</v>
      </c>
      <c r="H955" s="50"/>
    </row>
    <row r="956" spans="1:8" x14ac:dyDescent="0.25">
      <c r="A956" s="54">
        <f>COUNTIF($C$3:C956,"Да")</f>
        <v>10</v>
      </c>
      <c r="B956" s="53">
        <f t="shared" si="28"/>
        <v>46354</v>
      </c>
      <c r="C956" s="53" t="str">
        <f>IF(ISERROR(VLOOKUP(B956,Оп26_BYN→USD!$C$3:$C$28,1,0)),"Нет","Да")</f>
        <v>Нет</v>
      </c>
      <c r="D956" s="54">
        <f t="shared" si="29"/>
        <v>365</v>
      </c>
      <c r="E956" s="55">
        <f>('Все выпуски'!$F$4*'Все выпуски'!$F$8)*((VLOOKUP(IF(C956="Нет",VLOOKUP(A956,Оп26_BYN→USD!$A$2:$C$28,3,0),VLOOKUP((A956-1),Оп26_BYN→USD!$A$2:$C$28,3,0)),$B$2:$G$2382,5,0)-VLOOKUP(B956,$B$2:$G$2382,5,0))/365+(VLOOKUP(IF(C956="Нет",VLOOKUP(A956,Оп26_BYN→USD!$A$2:$C$28,3,0),VLOOKUP((A956-1),Оп26_BYN→USD!$A$2:$C$28,3,0)),$B$2:$G$2382,6,0)-VLOOKUP(B956,$B$2:$G$2382,6,0))/366)</f>
        <v>1.4613430912082677</v>
      </c>
      <c r="F956" s="54">
        <f>COUNTIF(D957:$D$2382,365)</f>
        <v>1060</v>
      </c>
      <c r="G956" s="54">
        <f>COUNTIF(D957:$D$2382,366)</f>
        <v>366</v>
      </c>
      <c r="H956" s="50"/>
    </row>
    <row r="957" spans="1:8" x14ac:dyDescent="0.25">
      <c r="A957" s="54">
        <f>COUNTIF($C$3:C957,"Да")</f>
        <v>10</v>
      </c>
      <c r="B957" s="53">
        <f t="shared" si="28"/>
        <v>46355</v>
      </c>
      <c r="C957" s="53" t="str">
        <f>IF(ISERROR(VLOOKUP(B957,Оп26_BYN→USD!$C$3:$C$28,1,0)),"Нет","Да")</f>
        <v>Нет</v>
      </c>
      <c r="D957" s="54">
        <f t="shared" si="29"/>
        <v>365</v>
      </c>
      <c r="E957" s="55">
        <f>('Все выпуски'!$F$4*'Все выпуски'!$F$8)*((VLOOKUP(IF(C957="Нет",VLOOKUP(A957,Оп26_BYN→USD!$A$2:$C$28,3,0),VLOOKUP((A957-1),Оп26_BYN→USD!$A$2:$C$28,3,0)),$B$2:$G$2382,5,0)-VLOOKUP(B957,$B$2:$G$2382,5,0))/365+(VLOOKUP(IF(C957="Нет",VLOOKUP(A957,Оп26_BYN→USD!$A$2:$C$28,3,0),VLOOKUP((A957-1),Оп26_BYN→USD!$A$2:$C$28,3,0)),$B$2:$G$2382,6,0)-VLOOKUP(B957,$B$2:$G$2382,6,0))/366)</f>
        <v>1.4905699530324332</v>
      </c>
      <c r="F957" s="54">
        <f>COUNTIF(D958:$D$2382,365)</f>
        <v>1059</v>
      </c>
      <c r="G957" s="54">
        <f>COUNTIF(D958:$D$2382,366)</f>
        <v>366</v>
      </c>
      <c r="H957" s="50"/>
    </row>
    <row r="958" spans="1:8" x14ac:dyDescent="0.25">
      <c r="A958" s="54">
        <f>COUNTIF($C$3:C958,"Да")</f>
        <v>10</v>
      </c>
      <c r="B958" s="53">
        <f t="shared" si="28"/>
        <v>46356</v>
      </c>
      <c r="C958" s="53" t="str">
        <f>IF(ISERROR(VLOOKUP(B958,Оп26_BYN→USD!$C$3:$C$28,1,0)),"Нет","Да")</f>
        <v>Нет</v>
      </c>
      <c r="D958" s="54">
        <f t="shared" si="29"/>
        <v>365</v>
      </c>
      <c r="E958" s="55">
        <f>('Все выпуски'!$F$4*'Все выпуски'!$F$8)*((VLOOKUP(IF(C958="Нет",VLOOKUP(A958,Оп26_BYN→USD!$A$2:$C$28,3,0),VLOOKUP((A958-1),Оп26_BYN→USD!$A$2:$C$28,3,0)),$B$2:$G$2382,5,0)-VLOOKUP(B958,$B$2:$G$2382,5,0))/365+(VLOOKUP(IF(C958="Нет",VLOOKUP(A958,Оп26_BYN→USD!$A$2:$C$28,3,0),VLOOKUP((A958-1),Оп26_BYN→USD!$A$2:$C$28,3,0)),$B$2:$G$2382,6,0)-VLOOKUP(B958,$B$2:$G$2382,6,0))/366)</f>
        <v>1.5197968148565983</v>
      </c>
      <c r="F958" s="54">
        <f>COUNTIF(D959:$D$2382,365)</f>
        <v>1058</v>
      </c>
      <c r="G958" s="54">
        <f>COUNTIF(D959:$D$2382,366)</f>
        <v>366</v>
      </c>
      <c r="H958" s="50"/>
    </row>
    <row r="959" spans="1:8" x14ac:dyDescent="0.25">
      <c r="A959" s="54">
        <f>COUNTIF($C$3:C959,"Да")</f>
        <v>10</v>
      </c>
      <c r="B959" s="53">
        <f t="shared" si="28"/>
        <v>46357</v>
      </c>
      <c r="C959" s="53" t="str">
        <f>IF(ISERROR(VLOOKUP(B959,Оп26_BYN→USD!$C$3:$C$28,1,0)),"Нет","Да")</f>
        <v>Нет</v>
      </c>
      <c r="D959" s="54">
        <f t="shared" si="29"/>
        <v>365</v>
      </c>
      <c r="E959" s="55">
        <f>('Все выпуски'!$F$4*'Все выпуски'!$F$8)*((VLOOKUP(IF(C959="Нет",VLOOKUP(A959,Оп26_BYN→USD!$A$2:$C$28,3,0),VLOOKUP((A959-1),Оп26_BYN→USD!$A$2:$C$28,3,0)),$B$2:$G$2382,5,0)-VLOOKUP(B959,$B$2:$G$2382,5,0))/365+(VLOOKUP(IF(C959="Нет",VLOOKUP(A959,Оп26_BYN→USD!$A$2:$C$28,3,0),VLOOKUP((A959-1),Оп26_BYN→USD!$A$2:$C$28,3,0)),$B$2:$G$2382,6,0)-VLOOKUP(B959,$B$2:$G$2382,6,0))/366)</f>
        <v>1.5490236766807637</v>
      </c>
      <c r="F959" s="54">
        <f>COUNTIF(D960:$D$2382,365)</f>
        <v>1057</v>
      </c>
      <c r="G959" s="54">
        <f>COUNTIF(D960:$D$2382,366)</f>
        <v>366</v>
      </c>
      <c r="H959" s="50"/>
    </row>
    <row r="960" spans="1:8" x14ac:dyDescent="0.25">
      <c r="A960" s="54">
        <f>COUNTIF($C$3:C960,"Да")</f>
        <v>10</v>
      </c>
      <c r="B960" s="53">
        <f t="shared" si="28"/>
        <v>46358</v>
      </c>
      <c r="C960" s="53" t="str">
        <f>IF(ISERROR(VLOOKUP(B960,Оп26_BYN→USD!$C$3:$C$28,1,0)),"Нет","Да")</f>
        <v>Нет</v>
      </c>
      <c r="D960" s="54">
        <f t="shared" si="29"/>
        <v>365</v>
      </c>
      <c r="E960" s="55">
        <f>('Все выпуски'!$F$4*'Все выпуски'!$F$8)*((VLOOKUP(IF(C960="Нет",VLOOKUP(A960,Оп26_BYN→USD!$A$2:$C$28,3,0),VLOOKUP((A960-1),Оп26_BYN→USD!$A$2:$C$28,3,0)),$B$2:$G$2382,5,0)-VLOOKUP(B960,$B$2:$G$2382,5,0))/365+(VLOOKUP(IF(C960="Нет",VLOOKUP(A960,Оп26_BYN→USD!$A$2:$C$28,3,0),VLOOKUP((A960-1),Оп26_BYN→USD!$A$2:$C$28,3,0)),$B$2:$G$2382,6,0)-VLOOKUP(B960,$B$2:$G$2382,6,0))/366)</f>
        <v>1.5782505385049292</v>
      </c>
      <c r="F960" s="54">
        <f>COUNTIF(D961:$D$2382,365)</f>
        <v>1056</v>
      </c>
      <c r="G960" s="54">
        <f>COUNTIF(D961:$D$2382,366)</f>
        <v>366</v>
      </c>
      <c r="H960" s="50"/>
    </row>
    <row r="961" spans="1:8" x14ac:dyDescent="0.25">
      <c r="A961" s="54">
        <f>COUNTIF($C$3:C961,"Да")</f>
        <v>10</v>
      </c>
      <c r="B961" s="53">
        <f t="shared" si="28"/>
        <v>46359</v>
      </c>
      <c r="C961" s="53" t="str">
        <f>IF(ISERROR(VLOOKUP(B961,Оп26_BYN→USD!$C$3:$C$28,1,0)),"Нет","Да")</f>
        <v>Нет</v>
      </c>
      <c r="D961" s="54">
        <f t="shared" si="29"/>
        <v>365</v>
      </c>
      <c r="E961" s="55">
        <f>('Все выпуски'!$F$4*'Все выпуски'!$F$8)*((VLOOKUP(IF(C961="Нет",VLOOKUP(A961,Оп26_BYN→USD!$A$2:$C$28,3,0),VLOOKUP((A961-1),Оп26_BYN→USD!$A$2:$C$28,3,0)),$B$2:$G$2382,5,0)-VLOOKUP(B961,$B$2:$G$2382,5,0))/365+(VLOOKUP(IF(C961="Нет",VLOOKUP(A961,Оп26_BYN→USD!$A$2:$C$28,3,0),VLOOKUP((A961-1),Оп26_BYN→USD!$A$2:$C$28,3,0)),$B$2:$G$2382,6,0)-VLOOKUP(B961,$B$2:$G$2382,6,0))/366)</f>
        <v>1.6074774003290944</v>
      </c>
      <c r="F961" s="54">
        <f>COUNTIF(D962:$D$2382,365)</f>
        <v>1055</v>
      </c>
      <c r="G961" s="54">
        <f>COUNTIF(D962:$D$2382,366)</f>
        <v>366</v>
      </c>
      <c r="H961" s="50"/>
    </row>
    <row r="962" spans="1:8" x14ac:dyDescent="0.25">
      <c r="A962" s="54">
        <f>COUNTIF($C$3:C962,"Да")</f>
        <v>10</v>
      </c>
      <c r="B962" s="53">
        <f t="shared" si="28"/>
        <v>46360</v>
      </c>
      <c r="C962" s="53" t="str">
        <f>IF(ISERROR(VLOOKUP(B962,Оп26_BYN→USD!$C$3:$C$28,1,0)),"Нет","Да")</f>
        <v>Нет</v>
      </c>
      <c r="D962" s="54">
        <f t="shared" si="29"/>
        <v>365</v>
      </c>
      <c r="E962" s="55">
        <f>('Все выпуски'!$F$4*'Все выпуски'!$F$8)*((VLOOKUP(IF(C962="Нет",VLOOKUP(A962,Оп26_BYN→USD!$A$2:$C$28,3,0),VLOOKUP((A962-1),Оп26_BYN→USD!$A$2:$C$28,3,0)),$B$2:$G$2382,5,0)-VLOOKUP(B962,$B$2:$G$2382,5,0))/365+(VLOOKUP(IF(C962="Нет",VLOOKUP(A962,Оп26_BYN→USD!$A$2:$C$28,3,0),VLOOKUP((A962-1),Оп26_BYN→USD!$A$2:$C$28,3,0)),$B$2:$G$2382,6,0)-VLOOKUP(B962,$B$2:$G$2382,6,0))/366)</f>
        <v>1.6367042621532599</v>
      </c>
      <c r="F962" s="54">
        <f>COUNTIF(D963:$D$2382,365)</f>
        <v>1054</v>
      </c>
      <c r="G962" s="54">
        <f>COUNTIF(D963:$D$2382,366)</f>
        <v>366</v>
      </c>
      <c r="H962" s="50"/>
    </row>
    <row r="963" spans="1:8" x14ac:dyDescent="0.25">
      <c r="A963" s="54">
        <f>COUNTIF($C$3:C963,"Да")</f>
        <v>10</v>
      </c>
      <c r="B963" s="53">
        <f t="shared" si="28"/>
        <v>46361</v>
      </c>
      <c r="C963" s="53" t="str">
        <f>IF(ISERROR(VLOOKUP(B963,Оп26_BYN→USD!$C$3:$C$28,1,0)),"Нет","Да")</f>
        <v>Нет</v>
      </c>
      <c r="D963" s="54">
        <f t="shared" si="29"/>
        <v>365</v>
      </c>
      <c r="E963" s="55">
        <f>('Все выпуски'!$F$4*'Все выпуски'!$F$8)*((VLOOKUP(IF(C963="Нет",VLOOKUP(A963,Оп26_BYN→USD!$A$2:$C$28,3,0),VLOOKUP((A963-1),Оп26_BYN→USD!$A$2:$C$28,3,0)),$B$2:$G$2382,5,0)-VLOOKUP(B963,$B$2:$G$2382,5,0))/365+(VLOOKUP(IF(C963="Нет",VLOOKUP(A963,Оп26_BYN→USD!$A$2:$C$28,3,0),VLOOKUP((A963-1),Оп26_BYN→USD!$A$2:$C$28,3,0)),$B$2:$G$2382,6,0)-VLOOKUP(B963,$B$2:$G$2382,6,0))/366)</f>
        <v>1.6659311239774253</v>
      </c>
      <c r="F963" s="54">
        <f>COUNTIF(D964:$D$2382,365)</f>
        <v>1053</v>
      </c>
      <c r="G963" s="54">
        <f>COUNTIF(D964:$D$2382,366)</f>
        <v>366</v>
      </c>
      <c r="H963" s="50"/>
    </row>
    <row r="964" spans="1:8" x14ac:dyDescent="0.25">
      <c r="A964" s="54">
        <f>COUNTIF($C$3:C964,"Да")</f>
        <v>10</v>
      </c>
      <c r="B964" s="53">
        <f t="shared" ref="B964:B1027" si="30">B963+1</f>
        <v>46362</v>
      </c>
      <c r="C964" s="53" t="str">
        <f>IF(ISERROR(VLOOKUP(B964,Оп26_BYN→USD!$C$3:$C$28,1,0)),"Нет","Да")</f>
        <v>Нет</v>
      </c>
      <c r="D964" s="54">
        <f t="shared" ref="D964:D1027" si="31">IF(MOD(YEAR(B964),4)=0,366,365)</f>
        <v>365</v>
      </c>
      <c r="E964" s="55">
        <f>('Все выпуски'!$F$4*'Все выпуски'!$F$8)*((VLOOKUP(IF(C964="Нет",VLOOKUP(A964,Оп26_BYN→USD!$A$2:$C$28,3,0),VLOOKUP((A964-1),Оп26_BYN→USD!$A$2:$C$28,3,0)),$B$2:$G$2382,5,0)-VLOOKUP(B964,$B$2:$G$2382,5,0))/365+(VLOOKUP(IF(C964="Нет",VLOOKUP(A964,Оп26_BYN→USD!$A$2:$C$28,3,0),VLOOKUP((A964-1),Оп26_BYN→USD!$A$2:$C$28,3,0)),$B$2:$G$2382,6,0)-VLOOKUP(B964,$B$2:$G$2382,6,0))/366)</f>
        <v>1.6951579858015906</v>
      </c>
      <c r="F964" s="54">
        <f>COUNTIF(D965:$D$2382,365)</f>
        <v>1052</v>
      </c>
      <c r="G964" s="54">
        <f>COUNTIF(D965:$D$2382,366)</f>
        <v>366</v>
      </c>
      <c r="H964" s="50"/>
    </row>
    <row r="965" spans="1:8" x14ac:dyDescent="0.25">
      <c r="A965" s="54">
        <f>COUNTIF($C$3:C965,"Да")</f>
        <v>10</v>
      </c>
      <c r="B965" s="53">
        <f t="shared" si="30"/>
        <v>46363</v>
      </c>
      <c r="C965" s="53" t="str">
        <f>IF(ISERROR(VLOOKUP(B965,Оп26_BYN→USD!$C$3:$C$28,1,0)),"Нет","Да")</f>
        <v>Нет</v>
      </c>
      <c r="D965" s="54">
        <f t="shared" si="31"/>
        <v>365</v>
      </c>
      <c r="E965" s="55">
        <f>('Все выпуски'!$F$4*'Все выпуски'!$F$8)*((VLOOKUP(IF(C965="Нет",VLOOKUP(A965,Оп26_BYN→USD!$A$2:$C$28,3,0),VLOOKUP((A965-1),Оп26_BYN→USD!$A$2:$C$28,3,0)),$B$2:$G$2382,5,0)-VLOOKUP(B965,$B$2:$G$2382,5,0))/365+(VLOOKUP(IF(C965="Нет",VLOOKUP(A965,Оп26_BYN→USD!$A$2:$C$28,3,0),VLOOKUP((A965-1),Оп26_BYN→USD!$A$2:$C$28,3,0)),$B$2:$G$2382,6,0)-VLOOKUP(B965,$B$2:$G$2382,6,0))/366)</f>
        <v>1.7243848476257559</v>
      </c>
      <c r="F965" s="54">
        <f>COUNTIF(D966:$D$2382,365)</f>
        <v>1051</v>
      </c>
      <c r="G965" s="54">
        <f>COUNTIF(D966:$D$2382,366)</f>
        <v>366</v>
      </c>
      <c r="H965" s="50"/>
    </row>
    <row r="966" spans="1:8" x14ac:dyDescent="0.25">
      <c r="A966" s="54">
        <f>COUNTIF($C$3:C966,"Да")</f>
        <v>10</v>
      </c>
      <c r="B966" s="53">
        <f t="shared" si="30"/>
        <v>46364</v>
      </c>
      <c r="C966" s="53" t="str">
        <f>IF(ISERROR(VLOOKUP(B966,Оп26_BYN→USD!$C$3:$C$28,1,0)),"Нет","Да")</f>
        <v>Нет</v>
      </c>
      <c r="D966" s="54">
        <f t="shared" si="31"/>
        <v>365</v>
      </c>
      <c r="E966" s="55">
        <f>('Все выпуски'!$F$4*'Все выпуски'!$F$8)*((VLOOKUP(IF(C966="Нет",VLOOKUP(A966,Оп26_BYN→USD!$A$2:$C$28,3,0),VLOOKUP((A966-1),Оп26_BYN→USD!$A$2:$C$28,3,0)),$B$2:$G$2382,5,0)-VLOOKUP(B966,$B$2:$G$2382,5,0))/365+(VLOOKUP(IF(C966="Нет",VLOOKUP(A966,Оп26_BYN→USD!$A$2:$C$28,3,0),VLOOKUP((A966-1),Оп26_BYN→USD!$A$2:$C$28,3,0)),$B$2:$G$2382,6,0)-VLOOKUP(B966,$B$2:$G$2382,6,0))/366)</f>
        <v>1.7536117094499213</v>
      </c>
      <c r="F966" s="54">
        <f>COUNTIF(D967:$D$2382,365)</f>
        <v>1050</v>
      </c>
      <c r="G966" s="54">
        <f>COUNTIF(D967:$D$2382,366)</f>
        <v>366</v>
      </c>
      <c r="H966" s="50"/>
    </row>
    <row r="967" spans="1:8" x14ac:dyDescent="0.25">
      <c r="A967" s="54">
        <f>COUNTIF($C$3:C967,"Да")</f>
        <v>10</v>
      </c>
      <c r="B967" s="53">
        <f t="shared" si="30"/>
        <v>46365</v>
      </c>
      <c r="C967" s="53" t="str">
        <f>IF(ISERROR(VLOOKUP(B967,Оп26_BYN→USD!$C$3:$C$28,1,0)),"Нет","Да")</f>
        <v>Нет</v>
      </c>
      <c r="D967" s="54">
        <f t="shared" si="31"/>
        <v>365</v>
      </c>
      <c r="E967" s="55">
        <f>('Все выпуски'!$F$4*'Все выпуски'!$F$8)*((VLOOKUP(IF(C967="Нет",VLOOKUP(A967,Оп26_BYN→USD!$A$2:$C$28,3,0),VLOOKUP((A967-1),Оп26_BYN→USD!$A$2:$C$28,3,0)),$B$2:$G$2382,5,0)-VLOOKUP(B967,$B$2:$G$2382,5,0))/365+(VLOOKUP(IF(C967="Нет",VLOOKUP(A967,Оп26_BYN→USD!$A$2:$C$28,3,0),VLOOKUP((A967-1),Оп26_BYN→USD!$A$2:$C$28,3,0)),$B$2:$G$2382,6,0)-VLOOKUP(B967,$B$2:$G$2382,6,0))/366)</f>
        <v>1.7828385712740866</v>
      </c>
      <c r="F967" s="54">
        <f>COUNTIF(D968:$D$2382,365)</f>
        <v>1049</v>
      </c>
      <c r="G967" s="54">
        <f>COUNTIF(D968:$D$2382,366)</f>
        <v>366</v>
      </c>
      <c r="H967" s="50"/>
    </row>
    <row r="968" spans="1:8" x14ac:dyDescent="0.25">
      <c r="A968" s="54">
        <f>COUNTIF($C$3:C968,"Да")</f>
        <v>10</v>
      </c>
      <c r="B968" s="53">
        <f t="shared" si="30"/>
        <v>46366</v>
      </c>
      <c r="C968" s="53" t="str">
        <f>IF(ISERROR(VLOOKUP(B968,Оп26_BYN→USD!$C$3:$C$28,1,0)),"Нет","Да")</f>
        <v>Нет</v>
      </c>
      <c r="D968" s="54">
        <f t="shared" si="31"/>
        <v>365</v>
      </c>
      <c r="E968" s="55">
        <f>('Все выпуски'!$F$4*'Все выпуски'!$F$8)*((VLOOKUP(IF(C968="Нет",VLOOKUP(A968,Оп26_BYN→USD!$A$2:$C$28,3,0),VLOOKUP((A968-1),Оп26_BYN→USD!$A$2:$C$28,3,0)),$B$2:$G$2382,5,0)-VLOOKUP(B968,$B$2:$G$2382,5,0))/365+(VLOOKUP(IF(C968="Нет",VLOOKUP(A968,Оп26_BYN→USD!$A$2:$C$28,3,0),VLOOKUP((A968-1),Оп26_BYN→USD!$A$2:$C$28,3,0)),$B$2:$G$2382,6,0)-VLOOKUP(B968,$B$2:$G$2382,6,0))/366)</f>
        <v>1.812065433098252</v>
      </c>
      <c r="F968" s="54">
        <f>COUNTIF(D969:$D$2382,365)</f>
        <v>1048</v>
      </c>
      <c r="G968" s="54">
        <f>COUNTIF(D969:$D$2382,366)</f>
        <v>366</v>
      </c>
      <c r="H968" s="50"/>
    </row>
    <row r="969" spans="1:8" x14ac:dyDescent="0.25">
      <c r="A969" s="54">
        <f>COUNTIF($C$3:C969,"Да")</f>
        <v>10</v>
      </c>
      <c r="B969" s="53">
        <f t="shared" si="30"/>
        <v>46367</v>
      </c>
      <c r="C969" s="53" t="str">
        <f>IF(ISERROR(VLOOKUP(B969,Оп26_BYN→USD!$C$3:$C$28,1,0)),"Нет","Да")</f>
        <v>Нет</v>
      </c>
      <c r="D969" s="54">
        <f t="shared" si="31"/>
        <v>365</v>
      </c>
      <c r="E969" s="55">
        <f>('Все выпуски'!$F$4*'Все выпуски'!$F$8)*((VLOOKUP(IF(C969="Нет",VLOOKUP(A969,Оп26_BYN→USD!$A$2:$C$28,3,0),VLOOKUP((A969-1),Оп26_BYN→USD!$A$2:$C$28,3,0)),$B$2:$G$2382,5,0)-VLOOKUP(B969,$B$2:$G$2382,5,0))/365+(VLOOKUP(IF(C969="Нет",VLOOKUP(A969,Оп26_BYN→USD!$A$2:$C$28,3,0),VLOOKUP((A969-1),Оп26_BYN→USD!$A$2:$C$28,3,0)),$B$2:$G$2382,6,0)-VLOOKUP(B969,$B$2:$G$2382,6,0))/366)</f>
        <v>1.8412922949224175</v>
      </c>
      <c r="F969" s="54">
        <f>COUNTIF(D970:$D$2382,365)</f>
        <v>1047</v>
      </c>
      <c r="G969" s="54">
        <f>COUNTIF(D970:$D$2382,366)</f>
        <v>366</v>
      </c>
      <c r="H969" s="50"/>
    </row>
    <row r="970" spans="1:8" x14ac:dyDescent="0.25">
      <c r="A970" s="54">
        <f>COUNTIF($C$3:C970,"Да")</f>
        <v>10</v>
      </c>
      <c r="B970" s="53">
        <f t="shared" si="30"/>
        <v>46368</v>
      </c>
      <c r="C970" s="53" t="str">
        <f>IF(ISERROR(VLOOKUP(B970,Оп26_BYN→USD!$C$3:$C$28,1,0)),"Нет","Да")</f>
        <v>Нет</v>
      </c>
      <c r="D970" s="54">
        <f t="shared" si="31"/>
        <v>365</v>
      </c>
      <c r="E970" s="55">
        <f>('Все выпуски'!$F$4*'Все выпуски'!$F$8)*((VLOOKUP(IF(C970="Нет",VLOOKUP(A970,Оп26_BYN→USD!$A$2:$C$28,3,0),VLOOKUP((A970-1),Оп26_BYN→USD!$A$2:$C$28,3,0)),$B$2:$G$2382,5,0)-VLOOKUP(B970,$B$2:$G$2382,5,0))/365+(VLOOKUP(IF(C970="Нет",VLOOKUP(A970,Оп26_BYN→USD!$A$2:$C$28,3,0),VLOOKUP((A970-1),Оп26_BYN→USD!$A$2:$C$28,3,0)),$B$2:$G$2382,6,0)-VLOOKUP(B970,$B$2:$G$2382,6,0))/366)</f>
        <v>1.8705191567465826</v>
      </c>
      <c r="F970" s="54">
        <f>COUNTIF(D971:$D$2382,365)</f>
        <v>1046</v>
      </c>
      <c r="G970" s="54">
        <f>COUNTIF(D971:$D$2382,366)</f>
        <v>366</v>
      </c>
      <c r="H970" s="50"/>
    </row>
    <row r="971" spans="1:8" x14ac:dyDescent="0.25">
      <c r="A971" s="54">
        <f>COUNTIF($C$3:C971,"Да")</f>
        <v>10</v>
      </c>
      <c r="B971" s="53">
        <f t="shared" si="30"/>
        <v>46369</v>
      </c>
      <c r="C971" s="53" t="str">
        <f>IF(ISERROR(VLOOKUP(B971,Оп26_BYN→USD!$C$3:$C$28,1,0)),"Нет","Да")</f>
        <v>Нет</v>
      </c>
      <c r="D971" s="54">
        <f t="shared" si="31"/>
        <v>365</v>
      </c>
      <c r="E971" s="55">
        <f>('Все выпуски'!$F$4*'Все выпуски'!$F$8)*((VLOOKUP(IF(C971="Нет",VLOOKUP(A971,Оп26_BYN→USD!$A$2:$C$28,3,0),VLOOKUP((A971-1),Оп26_BYN→USD!$A$2:$C$28,3,0)),$B$2:$G$2382,5,0)-VLOOKUP(B971,$B$2:$G$2382,5,0))/365+(VLOOKUP(IF(C971="Нет",VLOOKUP(A971,Оп26_BYN→USD!$A$2:$C$28,3,0),VLOOKUP((A971-1),Оп26_BYN→USD!$A$2:$C$28,3,0)),$B$2:$G$2382,6,0)-VLOOKUP(B971,$B$2:$G$2382,6,0))/366)</f>
        <v>1.899746018570748</v>
      </c>
      <c r="F971" s="54">
        <f>COUNTIF(D972:$D$2382,365)</f>
        <v>1045</v>
      </c>
      <c r="G971" s="54">
        <f>COUNTIF(D972:$D$2382,366)</f>
        <v>366</v>
      </c>
      <c r="H971" s="50"/>
    </row>
    <row r="972" spans="1:8" x14ac:dyDescent="0.25">
      <c r="A972" s="54">
        <f>COUNTIF($C$3:C972,"Да")</f>
        <v>10</v>
      </c>
      <c r="B972" s="53">
        <f t="shared" si="30"/>
        <v>46370</v>
      </c>
      <c r="C972" s="53" t="str">
        <f>IF(ISERROR(VLOOKUP(B972,Оп26_BYN→USD!$C$3:$C$28,1,0)),"Нет","Да")</f>
        <v>Нет</v>
      </c>
      <c r="D972" s="54">
        <f t="shared" si="31"/>
        <v>365</v>
      </c>
      <c r="E972" s="55">
        <f>('Все выпуски'!$F$4*'Все выпуски'!$F$8)*((VLOOKUP(IF(C972="Нет",VLOOKUP(A972,Оп26_BYN→USD!$A$2:$C$28,3,0),VLOOKUP((A972-1),Оп26_BYN→USD!$A$2:$C$28,3,0)),$B$2:$G$2382,5,0)-VLOOKUP(B972,$B$2:$G$2382,5,0))/365+(VLOOKUP(IF(C972="Нет",VLOOKUP(A972,Оп26_BYN→USD!$A$2:$C$28,3,0),VLOOKUP((A972-1),Оп26_BYN→USD!$A$2:$C$28,3,0)),$B$2:$G$2382,6,0)-VLOOKUP(B972,$B$2:$G$2382,6,0))/366)</f>
        <v>1.9289728803949135</v>
      </c>
      <c r="F972" s="54">
        <f>COUNTIF(D973:$D$2382,365)</f>
        <v>1044</v>
      </c>
      <c r="G972" s="54">
        <f>COUNTIF(D973:$D$2382,366)</f>
        <v>366</v>
      </c>
      <c r="H972" s="50"/>
    </row>
    <row r="973" spans="1:8" x14ac:dyDescent="0.25">
      <c r="A973" s="54">
        <f>COUNTIF($C$3:C973,"Да")</f>
        <v>10</v>
      </c>
      <c r="B973" s="53">
        <f t="shared" si="30"/>
        <v>46371</v>
      </c>
      <c r="C973" s="53" t="str">
        <f>IF(ISERROR(VLOOKUP(B973,Оп26_BYN→USD!$C$3:$C$28,1,0)),"Нет","Да")</f>
        <v>Нет</v>
      </c>
      <c r="D973" s="54">
        <f t="shared" si="31"/>
        <v>365</v>
      </c>
      <c r="E973" s="55">
        <f>('Все выпуски'!$F$4*'Все выпуски'!$F$8)*((VLOOKUP(IF(C973="Нет",VLOOKUP(A973,Оп26_BYN→USD!$A$2:$C$28,3,0),VLOOKUP((A973-1),Оп26_BYN→USD!$A$2:$C$28,3,0)),$B$2:$G$2382,5,0)-VLOOKUP(B973,$B$2:$G$2382,5,0))/365+(VLOOKUP(IF(C973="Нет",VLOOKUP(A973,Оп26_BYN→USD!$A$2:$C$28,3,0),VLOOKUP((A973-1),Оп26_BYN→USD!$A$2:$C$28,3,0)),$B$2:$G$2382,6,0)-VLOOKUP(B973,$B$2:$G$2382,6,0))/366)</f>
        <v>1.9581997422190787</v>
      </c>
      <c r="F973" s="54">
        <f>COUNTIF(D974:$D$2382,365)</f>
        <v>1043</v>
      </c>
      <c r="G973" s="54">
        <f>COUNTIF(D974:$D$2382,366)</f>
        <v>366</v>
      </c>
      <c r="H973" s="50"/>
    </row>
    <row r="974" spans="1:8" x14ac:dyDescent="0.25">
      <c r="A974" s="54">
        <f>COUNTIF($C$3:C974,"Да")</f>
        <v>10</v>
      </c>
      <c r="B974" s="53">
        <f t="shared" si="30"/>
        <v>46372</v>
      </c>
      <c r="C974" s="53" t="str">
        <f>IF(ISERROR(VLOOKUP(B974,Оп26_BYN→USD!$C$3:$C$28,1,0)),"Нет","Да")</f>
        <v>Нет</v>
      </c>
      <c r="D974" s="54">
        <f t="shared" si="31"/>
        <v>365</v>
      </c>
      <c r="E974" s="55">
        <f>('Все выпуски'!$F$4*'Все выпуски'!$F$8)*((VLOOKUP(IF(C974="Нет",VLOOKUP(A974,Оп26_BYN→USD!$A$2:$C$28,3,0),VLOOKUP((A974-1),Оп26_BYN→USD!$A$2:$C$28,3,0)),$B$2:$G$2382,5,0)-VLOOKUP(B974,$B$2:$G$2382,5,0))/365+(VLOOKUP(IF(C974="Нет",VLOOKUP(A974,Оп26_BYN→USD!$A$2:$C$28,3,0),VLOOKUP((A974-1),Оп26_BYN→USD!$A$2:$C$28,3,0)),$B$2:$G$2382,6,0)-VLOOKUP(B974,$B$2:$G$2382,6,0))/366)</f>
        <v>1.9874266040432442</v>
      </c>
      <c r="F974" s="54">
        <f>COUNTIF(D975:$D$2382,365)</f>
        <v>1042</v>
      </c>
      <c r="G974" s="54">
        <f>COUNTIF(D975:$D$2382,366)</f>
        <v>366</v>
      </c>
      <c r="H974" s="50"/>
    </row>
    <row r="975" spans="1:8" x14ac:dyDescent="0.25">
      <c r="A975" s="54">
        <f>COUNTIF($C$3:C975,"Да")</f>
        <v>10</v>
      </c>
      <c r="B975" s="53">
        <f t="shared" si="30"/>
        <v>46373</v>
      </c>
      <c r="C975" s="53" t="str">
        <f>IF(ISERROR(VLOOKUP(B975,Оп26_BYN→USD!$C$3:$C$28,1,0)),"Нет","Да")</f>
        <v>Нет</v>
      </c>
      <c r="D975" s="54">
        <f t="shared" si="31"/>
        <v>365</v>
      </c>
      <c r="E975" s="55">
        <f>('Все выпуски'!$F$4*'Все выпуски'!$F$8)*((VLOOKUP(IF(C975="Нет",VLOOKUP(A975,Оп26_BYN→USD!$A$2:$C$28,3,0),VLOOKUP((A975-1),Оп26_BYN→USD!$A$2:$C$28,3,0)),$B$2:$G$2382,5,0)-VLOOKUP(B975,$B$2:$G$2382,5,0))/365+(VLOOKUP(IF(C975="Нет",VLOOKUP(A975,Оп26_BYN→USD!$A$2:$C$28,3,0),VLOOKUP((A975-1),Оп26_BYN→USD!$A$2:$C$28,3,0)),$B$2:$G$2382,6,0)-VLOOKUP(B975,$B$2:$G$2382,6,0))/366)</f>
        <v>2.0166534658674093</v>
      </c>
      <c r="F975" s="54">
        <f>COUNTIF(D976:$D$2382,365)</f>
        <v>1041</v>
      </c>
      <c r="G975" s="54">
        <f>COUNTIF(D976:$D$2382,366)</f>
        <v>366</v>
      </c>
      <c r="H975" s="50"/>
    </row>
    <row r="976" spans="1:8" x14ac:dyDescent="0.25">
      <c r="A976" s="54">
        <f>COUNTIF($C$3:C976,"Да")</f>
        <v>10</v>
      </c>
      <c r="B976" s="53">
        <f t="shared" si="30"/>
        <v>46374</v>
      </c>
      <c r="C976" s="53" t="str">
        <f>IF(ISERROR(VLOOKUP(B976,Оп26_BYN→USD!$C$3:$C$28,1,0)),"Нет","Да")</f>
        <v>Нет</v>
      </c>
      <c r="D976" s="54">
        <f t="shared" si="31"/>
        <v>365</v>
      </c>
      <c r="E976" s="55">
        <f>('Все выпуски'!$F$4*'Все выпуски'!$F$8)*((VLOOKUP(IF(C976="Нет",VLOOKUP(A976,Оп26_BYN→USD!$A$2:$C$28,3,0),VLOOKUP((A976-1),Оп26_BYN→USD!$A$2:$C$28,3,0)),$B$2:$G$2382,5,0)-VLOOKUP(B976,$B$2:$G$2382,5,0))/365+(VLOOKUP(IF(C976="Нет",VLOOKUP(A976,Оп26_BYN→USD!$A$2:$C$28,3,0),VLOOKUP((A976-1),Оп26_BYN→USD!$A$2:$C$28,3,0)),$B$2:$G$2382,6,0)-VLOOKUP(B976,$B$2:$G$2382,6,0))/366)</f>
        <v>2.0458803276915747</v>
      </c>
      <c r="F976" s="54">
        <f>COUNTIF(D977:$D$2382,365)</f>
        <v>1040</v>
      </c>
      <c r="G976" s="54">
        <f>COUNTIF(D977:$D$2382,366)</f>
        <v>366</v>
      </c>
      <c r="H976" s="50"/>
    </row>
    <row r="977" spans="1:8" x14ac:dyDescent="0.25">
      <c r="A977" s="54">
        <f>COUNTIF($C$3:C977,"Да")</f>
        <v>10</v>
      </c>
      <c r="B977" s="53">
        <f t="shared" si="30"/>
        <v>46375</v>
      </c>
      <c r="C977" s="53" t="str">
        <f>IF(ISERROR(VLOOKUP(B977,Оп26_BYN→USD!$C$3:$C$28,1,0)),"Нет","Да")</f>
        <v>Нет</v>
      </c>
      <c r="D977" s="54">
        <f t="shared" si="31"/>
        <v>365</v>
      </c>
      <c r="E977" s="55">
        <f>('Все выпуски'!$F$4*'Все выпуски'!$F$8)*((VLOOKUP(IF(C977="Нет",VLOOKUP(A977,Оп26_BYN→USD!$A$2:$C$28,3,0),VLOOKUP((A977-1),Оп26_BYN→USD!$A$2:$C$28,3,0)),$B$2:$G$2382,5,0)-VLOOKUP(B977,$B$2:$G$2382,5,0))/365+(VLOOKUP(IF(C977="Нет",VLOOKUP(A977,Оп26_BYN→USD!$A$2:$C$28,3,0),VLOOKUP((A977-1),Оп26_BYN→USD!$A$2:$C$28,3,0)),$B$2:$G$2382,6,0)-VLOOKUP(B977,$B$2:$G$2382,6,0))/366)</f>
        <v>2.07510718951574</v>
      </c>
      <c r="F977" s="54">
        <f>COUNTIF(D978:$D$2382,365)</f>
        <v>1039</v>
      </c>
      <c r="G977" s="54">
        <f>COUNTIF(D978:$D$2382,366)</f>
        <v>366</v>
      </c>
      <c r="H977" s="50"/>
    </row>
    <row r="978" spans="1:8" x14ac:dyDescent="0.25">
      <c r="A978" s="54">
        <f>COUNTIF($C$3:C978,"Да")</f>
        <v>10</v>
      </c>
      <c r="B978" s="53">
        <f t="shared" si="30"/>
        <v>46376</v>
      </c>
      <c r="C978" s="53" t="str">
        <f>IF(ISERROR(VLOOKUP(B978,Оп26_BYN→USD!$C$3:$C$28,1,0)),"Нет","Да")</f>
        <v>Нет</v>
      </c>
      <c r="D978" s="54">
        <f t="shared" si="31"/>
        <v>365</v>
      </c>
      <c r="E978" s="55">
        <f>('Все выпуски'!$F$4*'Все выпуски'!$F$8)*((VLOOKUP(IF(C978="Нет",VLOOKUP(A978,Оп26_BYN→USD!$A$2:$C$28,3,0),VLOOKUP((A978-1),Оп26_BYN→USD!$A$2:$C$28,3,0)),$B$2:$G$2382,5,0)-VLOOKUP(B978,$B$2:$G$2382,5,0))/365+(VLOOKUP(IF(C978="Нет",VLOOKUP(A978,Оп26_BYN→USD!$A$2:$C$28,3,0),VLOOKUP((A978-1),Оп26_BYN→USD!$A$2:$C$28,3,0)),$B$2:$G$2382,6,0)-VLOOKUP(B978,$B$2:$G$2382,6,0))/366)</f>
        <v>2.1043340513399054</v>
      </c>
      <c r="F978" s="54">
        <f>COUNTIF(D979:$D$2382,365)</f>
        <v>1038</v>
      </c>
      <c r="G978" s="54">
        <f>COUNTIF(D979:$D$2382,366)</f>
        <v>366</v>
      </c>
      <c r="H978" s="50"/>
    </row>
    <row r="979" spans="1:8" x14ac:dyDescent="0.25">
      <c r="A979" s="54">
        <f>COUNTIF($C$3:C979,"Да")</f>
        <v>10</v>
      </c>
      <c r="B979" s="53">
        <f t="shared" si="30"/>
        <v>46377</v>
      </c>
      <c r="C979" s="53" t="str">
        <f>IF(ISERROR(VLOOKUP(B979,Оп26_BYN→USD!$C$3:$C$28,1,0)),"Нет","Да")</f>
        <v>Нет</v>
      </c>
      <c r="D979" s="54">
        <f t="shared" si="31"/>
        <v>365</v>
      </c>
      <c r="E979" s="55">
        <f>('Все выпуски'!$F$4*'Все выпуски'!$F$8)*((VLOOKUP(IF(C979="Нет",VLOOKUP(A979,Оп26_BYN→USD!$A$2:$C$28,3,0),VLOOKUP((A979-1),Оп26_BYN→USD!$A$2:$C$28,3,0)),$B$2:$G$2382,5,0)-VLOOKUP(B979,$B$2:$G$2382,5,0))/365+(VLOOKUP(IF(C979="Нет",VLOOKUP(A979,Оп26_BYN→USD!$A$2:$C$28,3,0),VLOOKUP((A979-1),Оп26_BYN→USD!$A$2:$C$28,3,0)),$B$2:$G$2382,6,0)-VLOOKUP(B979,$B$2:$G$2382,6,0))/366)</f>
        <v>2.1335609131640711</v>
      </c>
      <c r="F979" s="54">
        <f>COUNTIF(D980:$D$2382,365)</f>
        <v>1037</v>
      </c>
      <c r="G979" s="54">
        <f>COUNTIF(D980:$D$2382,366)</f>
        <v>366</v>
      </c>
      <c r="H979" s="50"/>
    </row>
    <row r="980" spans="1:8" x14ac:dyDescent="0.25">
      <c r="A980" s="54">
        <f>COUNTIF($C$3:C980,"Да")</f>
        <v>10</v>
      </c>
      <c r="B980" s="53">
        <f t="shared" si="30"/>
        <v>46378</v>
      </c>
      <c r="C980" s="53" t="str">
        <f>IF(ISERROR(VLOOKUP(B980,Оп26_BYN→USD!$C$3:$C$28,1,0)),"Нет","Да")</f>
        <v>Нет</v>
      </c>
      <c r="D980" s="54">
        <f t="shared" si="31"/>
        <v>365</v>
      </c>
      <c r="E980" s="55">
        <f>('Все выпуски'!$F$4*'Все выпуски'!$F$8)*((VLOOKUP(IF(C980="Нет",VLOOKUP(A980,Оп26_BYN→USD!$A$2:$C$28,3,0),VLOOKUP((A980-1),Оп26_BYN→USD!$A$2:$C$28,3,0)),$B$2:$G$2382,5,0)-VLOOKUP(B980,$B$2:$G$2382,5,0))/365+(VLOOKUP(IF(C980="Нет",VLOOKUP(A980,Оп26_BYN→USD!$A$2:$C$28,3,0),VLOOKUP((A980-1),Оп26_BYN→USD!$A$2:$C$28,3,0)),$B$2:$G$2382,6,0)-VLOOKUP(B980,$B$2:$G$2382,6,0))/366)</f>
        <v>2.162787774988236</v>
      </c>
      <c r="F980" s="54">
        <f>COUNTIF(D981:$D$2382,365)</f>
        <v>1036</v>
      </c>
      <c r="G980" s="54">
        <f>COUNTIF(D981:$D$2382,366)</f>
        <v>366</v>
      </c>
      <c r="H980" s="50"/>
    </row>
    <row r="981" spans="1:8" x14ac:dyDescent="0.25">
      <c r="A981" s="54">
        <f>COUNTIF($C$3:C981,"Да")</f>
        <v>10</v>
      </c>
      <c r="B981" s="53">
        <f t="shared" si="30"/>
        <v>46379</v>
      </c>
      <c r="C981" s="53" t="str">
        <f>IF(ISERROR(VLOOKUP(B981,Оп26_BYN→USD!$C$3:$C$28,1,0)),"Нет","Да")</f>
        <v>Нет</v>
      </c>
      <c r="D981" s="54">
        <f t="shared" si="31"/>
        <v>365</v>
      </c>
      <c r="E981" s="55">
        <f>('Все выпуски'!$F$4*'Все выпуски'!$F$8)*((VLOOKUP(IF(C981="Нет",VLOOKUP(A981,Оп26_BYN→USD!$A$2:$C$28,3,0),VLOOKUP((A981-1),Оп26_BYN→USD!$A$2:$C$28,3,0)),$B$2:$G$2382,5,0)-VLOOKUP(B981,$B$2:$G$2382,5,0))/365+(VLOOKUP(IF(C981="Нет",VLOOKUP(A981,Оп26_BYN→USD!$A$2:$C$28,3,0),VLOOKUP((A981-1),Оп26_BYN→USD!$A$2:$C$28,3,0)),$B$2:$G$2382,6,0)-VLOOKUP(B981,$B$2:$G$2382,6,0))/366)</f>
        <v>2.1920146368124014</v>
      </c>
      <c r="F981" s="54">
        <f>COUNTIF(D982:$D$2382,365)</f>
        <v>1035</v>
      </c>
      <c r="G981" s="54">
        <f>COUNTIF(D982:$D$2382,366)</f>
        <v>366</v>
      </c>
      <c r="H981" s="50"/>
    </row>
    <row r="982" spans="1:8" x14ac:dyDescent="0.25">
      <c r="A982" s="54">
        <f>COUNTIF($C$3:C982,"Да")</f>
        <v>10</v>
      </c>
      <c r="B982" s="53">
        <f t="shared" si="30"/>
        <v>46380</v>
      </c>
      <c r="C982" s="53" t="str">
        <f>IF(ISERROR(VLOOKUP(B982,Оп26_BYN→USD!$C$3:$C$28,1,0)),"Нет","Да")</f>
        <v>Нет</v>
      </c>
      <c r="D982" s="54">
        <f t="shared" si="31"/>
        <v>365</v>
      </c>
      <c r="E982" s="55">
        <f>('Все выпуски'!$F$4*'Все выпуски'!$F$8)*((VLOOKUP(IF(C982="Нет",VLOOKUP(A982,Оп26_BYN→USD!$A$2:$C$28,3,0),VLOOKUP((A982-1),Оп26_BYN→USD!$A$2:$C$28,3,0)),$B$2:$G$2382,5,0)-VLOOKUP(B982,$B$2:$G$2382,5,0))/365+(VLOOKUP(IF(C982="Нет",VLOOKUP(A982,Оп26_BYN→USD!$A$2:$C$28,3,0),VLOOKUP((A982-1),Оп26_BYN→USD!$A$2:$C$28,3,0)),$B$2:$G$2382,6,0)-VLOOKUP(B982,$B$2:$G$2382,6,0))/366)</f>
        <v>2.2212414986365672</v>
      </c>
      <c r="F982" s="54">
        <f>COUNTIF(D983:$D$2382,365)</f>
        <v>1034</v>
      </c>
      <c r="G982" s="54">
        <f>COUNTIF(D983:$D$2382,366)</f>
        <v>366</v>
      </c>
      <c r="H982" s="50"/>
    </row>
    <row r="983" spans="1:8" x14ac:dyDescent="0.25">
      <c r="A983" s="54">
        <f>COUNTIF($C$3:C983,"Да")</f>
        <v>10</v>
      </c>
      <c r="B983" s="53">
        <f t="shared" si="30"/>
        <v>46381</v>
      </c>
      <c r="C983" s="53" t="str">
        <f>IF(ISERROR(VLOOKUP(B983,Оп26_BYN→USD!$C$3:$C$28,1,0)),"Нет","Да")</f>
        <v>Нет</v>
      </c>
      <c r="D983" s="54">
        <f t="shared" si="31"/>
        <v>365</v>
      </c>
      <c r="E983" s="55">
        <f>('Все выпуски'!$F$4*'Все выпуски'!$F$8)*((VLOOKUP(IF(C983="Нет",VLOOKUP(A983,Оп26_BYN→USD!$A$2:$C$28,3,0),VLOOKUP((A983-1),Оп26_BYN→USD!$A$2:$C$28,3,0)),$B$2:$G$2382,5,0)-VLOOKUP(B983,$B$2:$G$2382,5,0))/365+(VLOOKUP(IF(C983="Нет",VLOOKUP(A983,Оп26_BYN→USD!$A$2:$C$28,3,0),VLOOKUP((A983-1),Оп26_BYN→USD!$A$2:$C$28,3,0)),$B$2:$G$2382,6,0)-VLOOKUP(B983,$B$2:$G$2382,6,0))/366)</f>
        <v>2.2504683604607321</v>
      </c>
      <c r="F983" s="54">
        <f>COUNTIF(D984:$D$2382,365)</f>
        <v>1033</v>
      </c>
      <c r="G983" s="54">
        <f>COUNTIF(D984:$D$2382,366)</f>
        <v>366</v>
      </c>
      <c r="H983" s="50"/>
    </row>
    <row r="984" spans="1:8" x14ac:dyDescent="0.25">
      <c r="A984" s="54">
        <f>COUNTIF($C$3:C984,"Да")</f>
        <v>10</v>
      </c>
      <c r="B984" s="53">
        <f t="shared" si="30"/>
        <v>46382</v>
      </c>
      <c r="C984" s="53" t="str">
        <f>IF(ISERROR(VLOOKUP(B984,Оп26_BYN→USD!$C$3:$C$28,1,0)),"Нет","Да")</f>
        <v>Нет</v>
      </c>
      <c r="D984" s="54">
        <f t="shared" si="31"/>
        <v>365</v>
      </c>
      <c r="E984" s="55">
        <f>('Все выпуски'!$F$4*'Все выпуски'!$F$8)*((VLOOKUP(IF(C984="Нет",VLOOKUP(A984,Оп26_BYN→USD!$A$2:$C$28,3,0),VLOOKUP((A984-1),Оп26_BYN→USD!$A$2:$C$28,3,0)),$B$2:$G$2382,5,0)-VLOOKUP(B984,$B$2:$G$2382,5,0))/365+(VLOOKUP(IF(C984="Нет",VLOOKUP(A984,Оп26_BYN→USD!$A$2:$C$28,3,0),VLOOKUP((A984-1),Оп26_BYN→USD!$A$2:$C$28,3,0)),$B$2:$G$2382,6,0)-VLOOKUP(B984,$B$2:$G$2382,6,0))/366)</f>
        <v>2.2796952222848978</v>
      </c>
      <c r="F984" s="54">
        <f>COUNTIF(D985:$D$2382,365)</f>
        <v>1032</v>
      </c>
      <c r="G984" s="54">
        <f>COUNTIF(D985:$D$2382,366)</f>
        <v>366</v>
      </c>
      <c r="H984" s="50"/>
    </row>
    <row r="985" spans="1:8" x14ac:dyDescent="0.25">
      <c r="A985" s="54">
        <f>COUNTIF($C$3:C985,"Да")</f>
        <v>10</v>
      </c>
      <c r="B985" s="53">
        <f t="shared" si="30"/>
        <v>46383</v>
      </c>
      <c r="C985" s="53" t="str">
        <f>IF(ISERROR(VLOOKUP(B985,Оп26_BYN→USD!$C$3:$C$28,1,0)),"Нет","Да")</f>
        <v>Нет</v>
      </c>
      <c r="D985" s="54">
        <f t="shared" si="31"/>
        <v>365</v>
      </c>
      <c r="E985" s="55">
        <f>('Все выпуски'!$F$4*'Все выпуски'!$F$8)*((VLOOKUP(IF(C985="Нет",VLOOKUP(A985,Оп26_BYN→USD!$A$2:$C$28,3,0),VLOOKUP((A985-1),Оп26_BYN→USD!$A$2:$C$28,3,0)),$B$2:$G$2382,5,0)-VLOOKUP(B985,$B$2:$G$2382,5,0))/365+(VLOOKUP(IF(C985="Нет",VLOOKUP(A985,Оп26_BYN→USD!$A$2:$C$28,3,0),VLOOKUP((A985-1),Оп26_BYN→USD!$A$2:$C$28,3,0)),$B$2:$G$2382,6,0)-VLOOKUP(B985,$B$2:$G$2382,6,0))/366)</f>
        <v>2.3089220841090632</v>
      </c>
      <c r="F985" s="54">
        <f>COUNTIF(D986:$D$2382,365)</f>
        <v>1031</v>
      </c>
      <c r="G985" s="54">
        <f>COUNTIF(D986:$D$2382,366)</f>
        <v>366</v>
      </c>
      <c r="H985" s="50"/>
    </row>
    <row r="986" spans="1:8" x14ac:dyDescent="0.25">
      <c r="A986" s="54">
        <f>COUNTIF($C$3:C986,"Да")</f>
        <v>10</v>
      </c>
      <c r="B986" s="53">
        <f t="shared" si="30"/>
        <v>46384</v>
      </c>
      <c r="C986" s="53" t="str">
        <f>IF(ISERROR(VLOOKUP(B986,Оп26_BYN→USD!$C$3:$C$28,1,0)),"Нет","Да")</f>
        <v>Нет</v>
      </c>
      <c r="D986" s="54">
        <f t="shared" si="31"/>
        <v>365</v>
      </c>
      <c r="E986" s="55">
        <f>('Все выпуски'!$F$4*'Все выпуски'!$F$8)*((VLOOKUP(IF(C986="Нет",VLOOKUP(A986,Оп26_BYN→USD!$A$2:$C$28,3,0),VLOOKUP((A986-1),Оп26_BYN→USD!$A$2:$C$28,3,0)),$B$2:$G$2382,5,0)-VLOOKUP(B986,$B$2:$G$2382,5,0))/365+(VLOOKUP(IF(C986="Нет",VLOOKUP(A986,Оп26_BYN→USD!$A$2:$C$28,3,0),VLOOKUP((A986-1),Оп26_BYN→USD!$A$2:$C$28,3,0)),$B$2:$G$2382,6,0)-VLOOKUP(B986,$B$2:$G$2382,6,0))/366)</f>
        <v>2.3381489459332281</v>
      </c>
      <c r="F986" s="54">
        <f>COUNTIF(D987:$D$2382,365)</f>
        <v>1030</v>
      </c>
      <c r="G986" s="54">
        <f>COUNTIF(D987:$D$2382,366)</f>
        <v>366</v>
      </c>
      <c r="H986" s="50"/>
    </row>
    <row r="987" spans="1:8" x14ac:dyDescent="0.25">
      <c r="A987" s="54">
        <f>COUNTIF($C$3:C987,"Да")</f>
        <v>10</v>
      </c>
      <c r="B987" s="53">
        <f t="shared" si="30"/>
        <v>46385</v>
      </c>
      <c r="C987" s="53" t="str">
        <f>IF(ISERROR(VLOOKUP(B987,Оп26_BYN→USD!$C$3:$C$28,1,0)),"Нет","Да")</f>
        <v>Нет</v>
      </c>
      <c r="D987" s="54">
        <f t="shared" si="31"/>
        <v>365</v>
      </c>
      <c r="E987" s="55">
        <f>('Все выпуски'!$F$4*'Все выпуски'!$F$8)*((VLOOKUP(IF(C987="Нет",VLOOKUP(A987,Оп26_BYN→USD!$A$2:$C$28,3,0),VLOOKUP((A987-1),Оп26_BYN→USD!$A$2:$C$28,3,0)),$B$2:$G$2382,5,0)-VLOOKUP(B987,$B$2:$G$2382,5,0))/365+(VLOOKUP(IF(C987="Нет",VLOOKUP(A987,Оп26_BYN→USD!$A$2:$C$28,3,0),VLOOKUP((A987-1),Оп26_BYN→USD!$A$2:$C$28,3,0)),$B$2:$G$2382,6,0)-VLOOKUP(B987,$B$2:$G$2382,6,0))/366)</f>
        <v>2.3673758077573939</v>
      </c>
      <c r="F987" s="54">
        <f>COUNTIF(D988:$D$2382,365)</f>
        <v>1029</v>
      </c>
      <c r="G987" s="54">
        <f>COUNTIF(D988:$D$2382,366)</f>
        <v>366</v>
      </c>
      <c r="H987" s="50"/>
    </row>
    <row r="988" spans="1:8" x14ac:dyDescent="0.25">
      <c r="A988" s="54">
        <f>COUNTIF($C$3:C988,"Да")</f>
        <v>10</v>
      </c>
      <c r="B988" s="53">
        <f t="shared" si="30"/>
        <v>46386</v>
      </c>
      <c r="C988" s="53" t="str">
        <f>IF(ISERROR(VLOOKUP(B988,Оп26_BYN→USD!$C$3:$C$28,1,0)),"Нет","Да")</f>
        <v>Нет</v>
      </c>
      <c r="D988" s="54">
        <f t="shared" si="31"/>
        <v>365</v>
      </c>
      <c r="E988" s="55">
        <f>('Все выпуски'!$F$4*'Все выпуски'!$F$8)*((VLOOKUP(IF(C988="Нет",VLOOKUP(A988,Оп26_BYN→USD!$A$2:$C$28,3,0),VLOOKUP((A988-1),Оп26_BYN→USD!$A$2:$C$28,3,0)),$B$2:$G$2382,5,0)-VLOOKUP(B988,$B$2:$G$2382,5,0))/365+(VLOOKUP(IF(C988="Нет",VLOOKUP(A988,Оп26_BYN→USD!$A$2:$C$28,3,0),VLOOKUP((A988-1),Оп26_BYN→USD!$A$2:$C$28,3,0)),$B$2:$G$2382,6,0)-VLOOKUP(B988,$B$2:$G$2382,6,0))/366)</f>
        <v>2.3966026695815592</v>
      </c>
      <c r="F988" s="54">
        <f>COUNTIF(D989:$D$2382,365)</f>
        <v>1028</v>
      </c>
      <c r="G988" s="54">
        <f>COUNTIF(D989:$D$2382,366)</f>
        <v>366</v>
      </c>
      <c r="H988" s="50"/>
    </row>
    <row r="989" spans="1:8" x14ac:dyDescent="0.25">
      <c r="A989" s="54">
        <f>COUNTIF($C$3:C989,"Да")</f>
        <v>10</v>
      </c>
      <c r="B989" s="53">
        <f t="shared" si="30"/>
        <v>46387</v>
      </c>
      <c r="C989" s="53" t="str">
        <f>IF(ISERROR(VLOOKUP(B989,Оп26_BYN→USD!$C$3:$C$28,1,0)),"Нет","Да")</f>
        <v>Нет</v>
      </c>
      <c r="D989" s="54">
        <f t="shared" si="31"/>
        <v>365</v>
      </c>
      <c r="E989" s="55">
        <f>('Все выпуски'!$F$4*'Все выпуски'!$F$8)*((VLOOKUP(IF(C989="Нет",VLOOKUP(A989,Оп26_BYN→USD!$A$2:$C$28,3,0),VLOOKUP((A989-1),Оп26_BYN→USD!$A$2:$C$28,3,0)),$B$2:$G$2382,5,0)-VLOOKUP(B989,$B$2:$G$2382,5,0))/365+(VLOOKUP(IF(C989="Нет",VLOOKUP(A989,Оп26_BYN→USD!$A$2:$C$28,3,0),VLOOKUP((A989-1),Оп26_BYN→USD!$A$2:$C$28,3,0)),$B$2:$G$2382,6,0)-VLOOKUP(B989,$B$2:$G$2382,6,0))/366)</f>
        <v>2.4258295314057245</v>
      </c>
      <c r="F989" s="54">
        <f>COUNTIF(D990:$D$2382,365)</f>
        <v>1027</v>
      </c>
      <c r="G989" s="54">
        <f>COUNTIF(D990:$D$2382,366)</f>
        <v>366</v>
      </c>
      <c r="H989" s="50"/>
    </row>
    <row r="990" spans="1:8" x14ac:dyDescent="0.25">
      <c r="A990" s="54">
        <f>COUNTIF($C$3:C990,"Да")</f>
        <v>10</v>
      </c>
      <c r="B990" s="53">
        <f t="shared" si="30"/>
        <v>46388</v>
      </c>
      <c r="C990" s="53" t="str">
        <f>IF(ISERROR(VLOOKUP(B990,Оп26_BYN→USD!$C$3:$C$28,1,0)),"Нет","Да")</f>
        <v>Нет</v>
      </c>
      <c r="D990" s="54">
        <f t="shared" si="31"/>
        <v>365</v>
      </c>
      <c r="E990" s="55">
        <f>('Все выпуски'!$F$4*'Все выпуски'!$F$8)*((VLOOKUP(IF(C990="Нет",VLOOKUP(A990,Оп26_BYN→USD!$A$2:$C$28,3,0),VLOOKUP((A990-1),Оп26_BYN→USD!$A$2:$C$28,3,0)),$B$2:$G$2382,5,0)-VLOOKUP(B990,$B$2:$G$2382,5,0))/365+(VLOOKUP(IF(C990="Нет",VLOOKUP(A990,Оп26_BYN→USD!$A$2:$C$28,3,0),VLOOKUP((A990-1),Оп26_BYN→USD!$A$2:$C$28,3,0)),$B$2:$G$2382,6,0)-VLOOKUP(B990,$B$2:$G$2382,6,0))/366)</f>
        <v>2.4550563932298899</v>
      </c>
      <c r="F990" s="54">
        <f>COUNTIF(D991:$D$2382,365)</f>
        <v>1026</v>
      </c>
      <c r="G990" s="54">
        <f>COUNTIF(D991:$D$2382,366)</f>
        <v>366</v>
      </c>
      <c r="H990" s="50"/>
    </row>
    <row r="991" spans="1:8" x14ac:dyDescent="0.25">
      <c r="A991" s="54">
        <f>COUNTIF($C$3:C991,"Да")</f>
        <v>10</v>
      </c>
      <c r="B991" s="53">
        <f t="shared" si="30"/>
        <v>46389</v>
      </c>
      <c r="C991" s="53" t="str">
        <f>IF(ISERROR(VLOOKUP(B991,Оп26_BYN→USD!$C$3:$C$28,1,0)),"Нет","Да")</f>
        <v>Нет</v>
      </c>
      <c r="D991" s="54">
        <f t="shared" si="31"/>
        <v>365</v>
      </c>
      <c r="E991" s="55">
        <f>('Все выпуски'!$F$4*'Все выпуски'!$F$8)*((VLOOKUP(IF(C991="Нет",VLOOKUP(A991,Оп26_BYN→USD!$A$2:$C$28,3,0),VLOOKUP((A991-1),Оп26_BYN→USD!$A$2:$C$28,3,0)),$B$2:$G$2382,5,0)-VLOOKUP(B991,$B$2:$G$2382,5,0))/365+(VLOOKUP(IF(C991="Нет",VLOOKUP(A991,Оп26_BYN→USD!$A$2:$C$28,3,0),VLOOKUP((A991-1),Оп26_BYN→USD!$A$2:$C$28,3,0)),$B$2:$G$2382,6,0)-VLOOKUP(B991,$B$2:$G$2382,6,0))/366)</f>
        <v>2.4842832550540548</v>
      </c>
      <c r="F991" s="54">
        <f>COUNTIF(D992:$D$2382,365)</f>
        <v>1025</v>
      </c>
      <c r="G991" s="54">
        <f>COUNTIF(D992:$D$2382,366)</f>
        <v>366</v>
      </c>
      <c r="H991" s="50"/>
    </row>
    <row r="992" spans="1:8" x14ac:dyDescent="0.25">
      <c r="A992" s="54">
        <f>COUNTIF($C$3:C992,"Да")</f>
        <v>10</v>
      </c>
      <c r="B992" s="53">
        <f t="shared" si="30"/>
        <v>46390</v>
      </c>
      <c r="C992" s="53" t="str">
        <f>IF(ISERROR(VLOOKUP(B992,Оп26_BYN→USD!$C$3:$C$28,1,0)),"Нет","Да")</f>
        <v>Нет</v>
      </c>
      <c r="D992" s="54">
        <f t="shared" si="31"/>
        <v>365</v>
      </c>
      <c r="E992" s="55">
        <f>('Все выпуски'!$F$4*'Все выпуски'!$F$8)*((VLOOKUP(IF(C992="Нет",VLOOKUP(A992,Оп26_BYN→USD!$A$2:$C$28,3,0),VLOOKUP((A992-1),Оп26_BYN→USD!$A$2:$C$28,3,0)),$B$2:$G$2382,5,0)-VLOOKUP(B992,$B$2:$G$2382,5,0))/365+(VLOOKUP(IF(C992="Нет",VLOOKUP(A992,Оп26_BYN→USD!$A$2:$C$28,3,0),VLOOKUP((A992-1),Оп26_BYN→USD!$A$2:$C$28,3,0)),$B$2:$G$2382,6,0)-VLOOKUP(B992,$B$2:$G$2382,6,0))/366)</f>
        <v>2.5135101168782206</v>
      </c>
      <c r="F992" s="54">
        <f>COUNTIF(D993:$D$2382,365)</f>
        <v>1024</v>
      </c>
      <c r="G992" s="54">
        <f>COUNTIF(D993:$D$2382,366)</f>
        <v>366</v>
      </c>
      <c r="H992" s="50"/>
    </row>
    <row r="993" spans="1:8" x14ac:dyDescent="0.25">
      <c r="A993" s="54">
        <f>COUNTIF($C$3:C993,"Да")</f>
        <v>10</v>
      </c>
      <c r="B993" s="53">
        <f t="shared" si="30"/>
        <v>46391</v>
      </c>
      <c r="C993" s="53" t="str">
        <f>IF(ISERROR(VLOOKUP(B993,Оп26_BYN→USD!$C$3:$C$28,1,0)),"Нет","Да")</f>
        <v>Нет</v>
      </c>
      <c r="D993" s="54">
        <f t="shared" si="31"/>
        <v>365</v>
      </c>
      <c r="E993" s="55">
        <f>('Все выпуски'!$F$4*'Все выпуски'!$F$8)*((VLOOKUP(IF(C993="Нет",VLOOKUP(A993,Оп26_BYN→USD!$A$2:$C$28,3,0),VLOOKUP((A993-1),Оп26_BYN→USD!$A$2:$C$28,3,0)),$B$2:$G$2382,5,0)-VLOOKUP(B993,$B$2:$G$2382,5,0))/365+(VLOOKUP(IF(C993="Нет",VLOOKUP(A993,Оп26_BYN→USD!$A$2:$C$28,3,0),VLOOKUP((A993-1),Оп26_BYN→USD!$A$2:$C$28,3,0)),$B$2:$G$2382,6,0)-VLOOKUP(B993,$B$2:$G$2382,6,0))/366)</f>
        <v>2.5427369787023859</v>
      </c>
      <c r="F993" s="54">
        <f>COUNTIF(D994:$D$2382,365)</f>
        <v>1023</v>
      </c>
      <c r="G993" s="54">
        <f>COUNTIF(D994:$D$2382,366)</f>
        <v>366</v>
      </c>
      <c r="H993" s="50"/>
    </row>
    <row r="994" spans="1:8" x14ac:dyDescent="0.25">
      <c r="A994" s="54">
        <f>COUNTIF($C$3:C994,"Да")</f>
        <v>10</v>
      </c>
      <c r="B994" s="53">
        <f t="shared" si="30"/>
        <v>46392</v>
      </c>
      <c r="C994" s="53" t="str">
        <f>IF(ISERROR(VLOOKUP(B994,Оп26_BYN→USD!$C$3:$C$28,1,0)),"Нет","Да")</f>
        <v>Нет</v>
      </c>
      <c r="D994" s="54">
        <f t="shared" si="31"/>
        <v>365</v>
      </c>
      <c r="E994" s="55">
        <f>('Все выпуски'!$F$4*'Все выпуски'!$F$8)*((VLOOKUP(IF(C994="Нет",VLOOKUP(A994,Оп26_BYN→USD!$A$2:$C$28,3,0),VLOOKUP((A994-1),Оп26_BYN→USD!$A$2:$C$28,3,0)),$B$2:$G$2382,5,0)-VLOOKUP(B994,$B$2:$G$2382,5,0))/365+(VLOOKUP(IF(C994="Нет",VLOOKUP(A994,Оп26_BYN→USD!$A$2:$C$28,3,0),VLOOKUP((A994-1),Оп26_BYN→USD!$A$2:$C$28,3,0)),$B$2:$G$2382,6,0)-VLOOKUP(B994,$B$2:$G$2382,6,0))/366)</f>
        <v>2.5719638405265512</v>
      </c>
      <c r="F994" s="54">
        <f>COUNTIF(D995:$D$2382,365)</f>
        <v>1022</v>
      </c>
      <c r="G994" s="54">
        <f>COUNTIF(D995:$D$2382,366)</f>
        <v>366</v>
      </c>
      <c r="H994" s="50"/>
    </row>
    <row r="995" spans="1:8" x14ac:dyDescent="0.25">
      <c r="A995" s="54">
        <f>COUNTIF($C$3:C995,"Да")</f>
        <v>10</v>
      </c>
      <c r="B995" s="53">
        <f t="shared" si="30"/>
        <v>46393</v>
      </c>
      <c r="C995" s="53" t="str">
        <f>IF(ISERROR(VLOOKUP(B995,Оп26_BYN→USD!$C$3:$C$28,1,0)),"Нет","Да")</f>
        <v>Нет</v>
      </c>
      <c r="D995" s="54">
        <f t="shared" si="31"/>
        <v>365</v>
      </c>
      <c r="E995" s="55">
        <f>('Все выпуски'!$F$4*'Все выпуски'!$F$8)*((VLOOKUP(IF(C995="Нет",VLOOKUP(A995,Оп26_BYN→USD!$A$2:$C$28,3,0),VLOOKUP((A995-1),Оп26_BYN→USD!$A$2:$C$28,3,0)),$B$2:$G$2382,5,0)-VLOOKUP(B995,$B$2:$G$2382,5,0))/365+(VLOOKUP(IF(C995="Нет",VLOOKUP(A995,Оп26_BYN→USD!$A$2:$C$28,3,0),VLOOKUP((A995-1),Оп26_BYN→USD!$A$2:$C$28,3,0)),$B$2:$G$2382,6,0)-VLOOKUP(B995,$B$2:$G$2382,6,0))/366)</f>
        <v>2.6011907023507166</v>
      </c>
      <c r="F995" s="54">
        <f>COUNTIF(D996:$D$2382,365)</f>
        <v>1021</v>
      </c>
      <c r="G995" s="54">
        <f>COUNTIF(D996:$D$2382,366)</f>
        <v>366</v>
      </c>
      <c r="H995" s="50"/>
    </row>
    <row r="996" spans="1:8" x14ac:dyDescent="0.25">
      <c r="A996" s="54">
        <f>COUNTIF($C$3:C996,"Да")</f>
        <v>10</v>
      </c>
      <c r="B996" s="53">
        <f t="shared" si="30"/>
        <v>46394</v>
      </c>
      <c r="C996" s="53" t="str">
        <f>IF(ISERROR(VLOOKUP(B996,Оп26_BYN→USD!$C$3:$C$28,1,0)),"Нет","Да")</f>
        <v>Нет</v>
      </c>
      <c r="D996" s="54">
        <f t="shared" si="31"/>
        <v>365</v>
      </c>
      <c r="E996" s="55">
        <f>('Все выпуски'!$F$4*'Все выпуски'!$F$8)*((VLOOKUP(IF(C996="Нет",VLOOKUP(A996,Оп26_BYN→USD!$A$2:$C$28,3,0),VLOOKUP((A996-1),Оп26_BYN→USD!$A$2:$C$28,3,0)),$B$2:$G$2382,5,0)-VLOOKUP(B996,$B$2:$G$2382,5,0))/365+(VLOOKUP(IF(C996="Нет",VLOOKUP(A996,Оп26_BYN→USD!$A$2:$C$28,3,0),VLOOKUP((A996-1),Оп26_BYN→USD!$A$2:$C$28,3,0)),$B$2:$G$2382,6,0)-VLOOKUP(B996,$B$2:$G$2382,6,0))/366)</f>
        <v>2.6304175641748819</v>
      </c>
      <c r="F996" s="54">
        <f>COUNTIF(D997:$D$2382,365)</f>
        <v>1020</v>
      </c>
      <c r="G996" s="54">
        <f>COUNTIF(D997:$D$2382,366)</f>
        <v>366</v>
      </c>
      <c r="H996" s="50"/>
    </row>
    <row r="997" spans="1:8" x14ac:dyDescent="0.25">
      <c r="A997" s="54">
        <f>COUNTIF($C$3:C997,"Да")</f>
        <v>10</v>
      </c>
      <c r="B997" s="53">
        <f t="shared" si="30"/>
        <v>46395</v>
      </c>
      <c r="C997" s="53" t="str">
        <f>IF(ISERROR(VLOOKUP(B997,Оп26_BYN→USD!$C$3:$C$28,1,0)),"Нет","Да")</f>
        <v>Нет</v>
      </c>
      <c r="D997" s="54">
        <f t="shared" si="31"/>
        <v>365</v>
      </c>
      <c r="E997" s="55">
        <f>('Все выпуски'!$F$4*'Все выпуски'!$F$8)*((VLOOKUP(IF(C997="Нет",VLOOKUP(A997,Оп26_BYN→USD!$A$2:$C$28,3,0),VLOOKUP((A997-1),Оп26_BYN→USD!$A$2:$C$28,3,0)),$B$2:$G$2382,5,0)-VLOOKUP(B997,$B$2:$G$2382,5,0))/365+(VLOOKUP(IF(C997="Нет",VLOOKUP(A997,Оп26_BYN→USD!$A$2:$C$28,3,0),VLOOKUP((A997-1),Оп26_BYN→USD!$A$2:$C$28,3,0)),$B$2:$G$2382,6,0)-VLOOKUP(B997,$B$2:$G$2382,6,0))/366)</f>
        <v>2.6596444259990473</v>
      </c>
      <c r="F997" s="54">
        <f>COUNTIF(D998:$D$2382,365)</f>
        <v>1019</v>
      </c>
      <c r="G997" s="54">
        <f>COUNTIF(D998:$D$2382,366)</f>
        <v>366</v>
      </c>
      <c r="H997" s="50"/>
    </row>
    <row r="998" spans="1:8" x14ac:dyDescent="0.25">
      <c r="A998" s="54">
        <f>COUNTIF($C$3:C998,"Да")</f>
        <v>11</v>
      </c>
      <c r="B998" s="53">
        <f t="shared" si="30"/>
        <v>46396</v>
      </c>
      <c r="C998" s="53" t="str">
        <f>IF(ISERROR(VLOOKUP(B998,Оп26_BYN→USD!$C$3:$C$28,1,0)),"Нет","Да")</f>
        <v>Да</v>
      </c>
      <c r="D998" s="54">
        <f t="shared" si="31"/>
        <v>365</v>
      </c>
      <c r="E998" s="55">
        <f>('Все выпуски'!$F$4*'Все выпуски'!$F$8)*((VLOOKUP(IF(C998="Нет",VLOOKUP(A998,Оп26_BYN→USD!$A$2:$C$28,3,0),VLOOKUP((A998-1),Оп26_BYN→USD!$A$2:$C$28,3,0)),$B$2:$G$2382,5,0)-VLOOKUP(B998,$B$2:$G$2382,5,0))/365+(VLOOKUP(IF(C998="Нет",VLOOKUP(A998,Оп26_BYN→USD!$A$2:$C$28,3,0),VLOOKUP((A998-1),Оп26_BYN→USD!$A$2:$C$28,3,0)),$B$2:$G$2382,6,0)-VLOOKUP(B998,$B$2:$G$2382,6,0))/366)</f>
        <v>2.6888712878232126</v>
      </c>
      <c r="F998" s="54">
        <f>COUNTIF(D999:$D$2382,365)</f>
        <v>1018</v>
      </c>
      <c r="G998" s="54">
        <f>COUNTIF(D999:$D$2382,366)</f>
        <v>366</v>
      </c>
      <c r="H998" s="50"/>
    </row>
    <row r="999" spans="1:8" x14ac:dyDescent="0.25">
      <c r="A999" s="54">
        <f>COUNTIF($C$3:C999,"Да")</f>
        <v>11</v>
      </c>
      <c r="B999" s="53">
        <f t="shared" si="30"/>
        <v>46397</v>
      </c>
      <c r="C999" s="53" t="str">
        <f>IF(ISERROR(VLOOKUP(B999,Оп26_BYN→USD!$C$3:$C$28,1,0)),"Нет","Да")</f>
        <v>Нет</v>
      </c>
      <c r="D999" s="54">
        <f t="shared" si="31"/>
        <v>365</v>
      </c>
      <c r="E999" s="55">
        <f>('Все выпуски'!$F$4*'Все выпуски'!$F$8)*((VLOOKUP(IF(C999="Нет",VLOOKUP(A999,Оп26_BYN→USD!$A$2:$C$28,3,0),VLOOKUP((A999-1),Оп26_BYN→USD!$A$2:$C$28,3,0)),$B$2:$G$2382,5,0)-VLOOKUP(B999,$B$2:$G$2382,5,0))/365+(VLOOKUP(IF(C999="Нет",VLOOKUP(A999,Оп26_BYN→USD!$A$2:$C$28,3,0),VLOOKUP((A999-1),Оп26_BYN→USD!$A$2:$C$28,3,0)),$B$2:$G$2382,6,0)-VLOOKUP(B999,$B$2:$G$2382,6,0))/366)</f>
        <v>2.9226861824165354E-2</v>
      </c>
      <c r="F999" s="54">
        <f>COUNTIF(D1000:$D$2382,365)</f>
        <v>1017</v>
      </c>
      <c r="G999" s="54">
        <f>COUNTIF(D1000:$D$2382,366)</f>
        <v>366</v>
      </c>
      <c r="H999" s="50"/>
    </row>
    <row r="1000" spans="1:8" x14ac:dyDescent="0.25">
      <c r="A1000" s="54">
        <f>COUNTIF($C$3:C1000,"Да")</f>
        <v>11</v>
      </c>
      <c r="B1000" s="53">
        <f t="shared" si="30"/>
        <v>46398</v>
      </c>
      <c r="C1000" s="53" t="str">
        <f>IF(ISERROR(VLOOKUP(B1000,Оп26_BYN→USD!$C$3:$C$28,1,0)),"Нет","Да")</f>
        <v>Нет</v>
      </c>
      <c r="D1000" s="54">
        <f t="shared" si="31"/>
        <v>365</v>
      </c>
      <c r="E1000" s="55">
        <f>('Все выпуски'!$F$4*'Все выпуски'!$F$8)*((VLOOKUP(IF(C1000="Нет",VLOOKUP(A1000,Оп26_BYN→USD!$A$2:$C$28,3,0),VLOOKUP((A1000-1),Оп26_BYN→USD!$A$2:$C$28,3,0)),$B$2:$G$2382,5,0)-VLOOKUP(B1000,$B$2:$G$2382,5,0))/365+(VLOOKUP(IF(C1000="Нет",VLOOKUP(A1000,Оп26_BYN→USD!$A$2:$C$28,3,0),VLOOKUP((A1000-1),Оп26_BYN→USD!$A$2:$C$28,3,0)),$B$2:$G$2382,6,0)-VLOOKUP(B1000,$B$2:$G$2382,6,0))/366)</f>
        <v>5.8453723648330708E-2</v>
      </c>
      <c r="F1000" s="54">
        <f>COUNTIF(D1001:$D$2382,365)</f>
        <v>1016</v>
      </c>
      <c r="G1000" s="54">
        <f>COUNTIF(D1001:$D$2382,366)</f>
        <v>366</v>
      </c>
      <c r="H1000" s="50"/>
    </row>
    <row r="1001" spans="1:8" x14ac:dyDescent="0.25">
      <c r="A1001" s="54">
        <f>COUNTIF($C$3:C1001,"Да")</f>
        <v>11</v>
      </c>
      <c r="B1001" s="53">
        <f t="shared" si="30"/>
        <v>46399</v>
      </c>
      <c r="C1001" s="53" t="str">
        <f>IF(ISERROR(VLOOKUP(B1001,Оп26_BYN→USD!$C$3:$C$28,1,0)),"Нет","Да")</f>
        <v>Нет</v>
      </c>
      <c r="D1001" s="54">
        <f t="shared" si="31"/>
        <v>365</v>
      </c>
      <c r="E1001" s="55">
        <f>('Все выпуски'!$F$4*'Все выпуски'!$F$8)*((VLOOKUP(IF(C1001="Нет",VLOOKUP(A1001,Оп26_BYN→USD!$A$2:$C$28,3,0),VLOOKUP((A1001-1),Оп26_BYN→USD!$A$2:$C$28,3,0)),$B$2:$G$2382,5,0)-VLOOKUP(B1001,$B$2:$G$2382,5,0))/365+(VLOOKUP(IF(C1001="Нет",VLOOKUP(A1001,Оп26_BYN→USD!$A$2:$C$28,3,0),VLOOKUP((A1001-1),Оп26_BYN→USD!$A$2:$C$28,3,0)),$B$2:$G$2382,6,0)-VLOOKUP(B1001,$B$2:$G$2382,6,0))/366)</f>
        <v>8.7680585472496061E-2</v>
      </c>
      <c r="F1001" s="54">
        <f>COUNTIF(D1002:$D$2382,365)</f>
        <v>1015</v>
      </c>
      <c r="G1001" s="54">
        <f>COUNTIF(D1002:$D$2382,366)</f>
        <v>366</v>
      </c>
      <c r="H1001" s="50"/>
    </row>
    <row r="1002" spans="1:8" x14ac:dyDescent="0.25">
      <c r="A1002" s="54">
        <f>COUNTIF($C$3:C1002,"Да")</f>
        <v>11</v>
      </c>
      <c r="B1002" s="53">
        <f t="shared" si="30"/>
        <v>46400</v>
      </c>
      <c r="C1002" s="53" t="str">
        <f>IF(ISERROR(VLOOKUP(B1002,Оп26_BYN→USD!$C$3:$C$28,1,0)),"Нет","Да")</f>
        <v>Нет</v>
      </c>
      <c r="D1002" s="54">
        <f t="shared" si="31"/>
        <v>365</v>
      </c>
      <c r="E1002" s="55">
        <f>('Все выпуски'!$F$4*'Все выпуски'!$F$8)*((VLOOKUP(IF(C1002="Нет",VLOOKUP(A1002,Оп26_BYN→USD!$A$2:$C$28,3,0),VLOOKUP((A1002-1),Оп26_BYN→USD!$A$2:$C$28,3,0)),$B$2:$G$2382,5,0)-VLOOKUP(B1002,$B$2:$G$2382,5,0))/365+(VLOOKUP(IF(C1002="Нет",VLOOKUP(A1002,Оп26_BYN→USD!$A$2:$C$28,3,0),VLOOKUP((A1002-1),Оп26_BYN→USD!$A$2:$C$28,3,0)),$B$2:$G$2382,6,0)-VLOOKUP(B1002,$B$2:$G$2382,6,0))/366)</f>
        <v>0.11690744729666142</v>
      </c>
      <c r="F1002" s="54">
        <f>COUNTIF(D1003:$D$2382,365)</f>
        <v>1014</v>
      </c>
      <c r="G1002" s="54">
        <f>COUNTIF(D1003:$D$2382,366)</f>
        <v>366</v>
      </c>
      <c r="H1002" s="50"/>
    </row>
    <row r="1003" spans="1:8" x14ac:dyDescent="0.25">
      <c r="A1003" s="54">
        <f>COUNTIF($C$3:C1003,"Да")</f>
        <v>11</v>
      </c>
      <c r="B1003" s="53">
        <f t="shared" si="30"/>
        <v>46401</v>
      </c>
      <c r="C1003" s="53" t="str">
        <f>IF(ISERROR(VLOOKUP(B1003,Оп26_BYN→USD!$C$3:$C$28,1,0)),"Нет","Да")</f>
        <v>Нет</v>
      </c>
      <c r="D1003" s="54">
        <f t="shared" si="31"/>
        <v>365</v>
      </c>
      <c r="E1003" s="55">
        <f>('Все выпуски'!$F$4*'Все выпуски'!$F$8)*((VLOOKUP(IF(C1003="Нет",VLOOKUP(A1003,Оп26_BYN→USD!$A$2:$C$28,3,0),VLOOKUP((A1003-1),Оп26_BYN→USD!$A$2:$C$28,3,0)),$B$2:$G$2382,5,0)-VLOOKUP(B1003,$B$2:$G$2382,5,0))/365+(VLOOKUP(IF(C1003="Нет",VLOOKUP(A1003,Оп26_BYN→USD!$A$2:$C$28,3,0),VLOOKUP((A1003-1),Оп26_BYN→USD!$A$2:$C$28,3,0)),$B$2:$G$2382,6,0)-VLOOKUP(B1003,$B$2:$G$2382,6,0))/366)</f>
        <v>0.14613430912082676</v>
      </c>
      <c r="F1003" s="54">
        <f>COUNTIF(D1004:$D$2382,365)</f>
        <v>1013</v>
      </c>
      <c r="G1003" s="54">
        <f>COUNTIF(D1004:$D$2382,366)</f>
        <v>366</v>
      </c>
      <c r="H1003" s="50"/>
    </row>
    <row r="1004" spans="1:8" x14ac:dyDescent="0.25">
      <c r="A1004" s="54">
        <f>COUNTIF($C$3:C1004,"Да")</f>
        <v>11</v>
      </c>
      <c r="B1004" s="53">
        <f t="shared" si="30"/>
        <v>46402</v>
      </c>
      <c r="C1004" s="53" t="str">
        <f>IF(ISERROR(VLOOKUP(B1004,Оп26_BYN→USD!$C$3:$C$28,1,0)),"Нет","Да")</f>
        <v>Нет</v>
      </c>
      <c r="D1004" s="54">
        <f t="shared" si="31"/>
        <v>365</v>
      </c>
      <c r="E1004" s="55">
        <f>('Все выпуски'!$F$4*'Все выпуски'!$F$8)*((VLOOKUP(IF(C1004="Нет",VLOOKUP(A1004,Оп26_BYN→USD!$A$2:$C$28,3,0),VLOOKUP((A1004-1),Оп26_BYN→USD!$A$2:$C$28,3,0)),$B$2:$G$2382,5,0)-VLOOKUP(B1004,$B$2:$G$2382,5,0))/365+(VLOOKUP(IF(C1004="Нет",VLOOKUP(A1004,Оп26_BYN→USD!$A$2:$C$28,3,0),VLOOKUP((A1004-1),Оп26_BYN→USD!$A$2:$C$28,3,0)),$B$2:$G$2382,6,0)-VLOOKUP(B1004,$B$2:$G$2382,6,0))/366)</f>
        <v>0.17536117094499212</v>
      </c>
      <c r="F1004" s="54">
        <f>COUNTIF(D1005:$D$2382,365)</f>
        <v>1012</v>
      </c>
      <c r="G1004" s="54">
        <f>COUNTIF(D1005:$D$2382,366)</f>
        <v>366</v>
      </c>
      <c r="H1004" s="50"/>
    </row>
    <row r="1005" spans="1:8" x14ac:dyDescent="0.25">
      <c r="A1005" s="54">
        <f>COUNTIF($C$3:C1005,"Да")</f>
        <v>11</v>
      </c>
      <c r="B1005" s="53">
        <f t="shared" si="30"/>
        <v>46403</v>
      </c>
      <c r="C1005" s="53" t="str">
        <f>IF(ISERROR(VLOOKUP(B1005,Оп26_BYN→USD!$C$3:$C$28,1,0)),"Нет","Да")</f>
        <v>Нет</v>
      </c>
      <c r="D1005" s="54">
        <f t="shared" si="31"/>
        <v>365</v>
      </c>
      <c r="E1005" s="55">
        <f>('Все выпуски'!$F$4*'Все выпуски'!$F$8)*((VLOOKUP(IF(C1005="Нет",VLOOKUP(A1005,Оп26_BYN→USD!$A$2:$C$28,3,0),VLOOKUP((A1005-1),Оп26_BYN→USD!$A$2:$C$28,3,0)),$B$2:$G$2382,5,0)-VLOOKUP(B1005,$B$2:$G$2382,5,0))/365+(VLOOKUP(IF(C1005="Нет",VLOOKUP(A1005,Оп26_BYN→USD!$A$2:$C$28,3,0),VLOOKUP((A1005-1),Оп26_BYN→USD!$A$2:$C$28,3,0)),$B$2:$G$2382,6,0)-VLOOKUP(B1005,$B$2:$G$2382,6,0))/366)</f>
        <v>0.20458803276915749</v>
      </c>
      <c r="F1005" s="54">
        <f>COUNTIF(D1006:$D$2382,365)</f>
        <v>1011</v>
      </c>
      <c r="G1005" s="54">
        <f>COUNTIF(D1006:$D$2382,366)</f>
        <v>366</v>
      </c>
      <c r="H1005" s="50"/>
    </row>
    <row r="1006" spans="1:8" x14ac:dyDescent="0.25">
      <c r="A1006" s="54">
        <f>COUNTIF($C$3:C1006,"Да")</f>
        <v>11</v>
      </c>
      <c r="B1006" s="53">
        <f t="shared" si="30"/>
        <v>46404</v>
      </c>
      <c r="C1006" s="53" t="str">
        <f>IF(ISERROR(VLOOKUP(B1006,Оп26_BYN→USD!$C$3:$C$28,1,0)),"Нет","Да")</f>
        <v>Нет</v>
      </c>
      <c r="D1006" s="54">
        <f t="shared" si="31"/>
        <v>365</v>
      </c>
      <c r="E1006" s="55">
        <f>('Все выпуски'!$F$4*'Все выпуски'!$F$8)*((VLOOKUP(IF(C1006="Нет",VLOOKUP(A1006,Оп26_BYN→USD!$A$2:$C$28,3,0),VLOOKUP((A1006-1),Оп26_BYN→USD!$A$2:$C$28,3,0)),$B$2:$G$2382,5,0)-VLOOKUP(B1006,$B$2:$G$2382,5,0))/365+(VLOOKUP(IF(C1006="Нет",VLOOKUP(A1006,Оп26_BYN→USD!$A$2:$C$28,3,0),VLOOKUP((A1006-1),Оп26_BYN→USD!$A$2:$C$28,3,0)),$B$2:$G$2382,6,0)-VLOOKUP(B1006,$B$2:$G$2382,6,0))/366)</f>
        <v>0.23381489459332283</v>
      </c>
      <c r="F1006" s="54">
        <f>COUNTIF(D1007:$D$2382,365)</f>
        <v>1010</v>
      </c>
      <c r="G1006" s="54">
        <f>COUNTIF(D1007:$D$2382,366)</f>
        <v>366</v>
      </c>
      <c r="H1006" s="50"/>
    </row>
    <row r="1007" spans="1:8" x14ac:dyDescent="0.25">
      <c r="A1007" s="54">
        <f>COUNTIF($C$3:C1007,"Да")</f>
        <v>11</v>
      </c>
      <c r="B1007" s="53">
        <f t="shared" si="30"/>
        <v>46405</v>
      </c>
      <c r="C1007" s="53" t="str">
        <f>IF(ISERROR(VLOOKUP(B1007,Оп26_BYN→USD!$C$3:$C$28,1,0)),"Нет","Да")</f>
        <v>Нет</v>
      </c>
      <c r="D1007" s="54">
        <f t="shared" si="31"/>
        <v>365</v>
      </c>
      <c r="E1007" s="55">
        <f>('Все выпуски'!$F$4*'Все выпуски'!$F$8)*((VLOOKUP(IF(C1007="Нет",VLOOKUP(A1007,Оп26_BYN→USD!$A$2:$C$28,3,0),VLOOKUP((A1007-1),Оп26_BYN→USD!$A$2:$C$28,3,0)),$B$2:$G$2382,5,0)-VLOOKUP(B1007,$B$2:$G$2382,5,0))/365+(VLOOKUP(IF(C1007="Нет",VLOOKUP(A1007,Оп26_BYN→USD!$A$2:$C$28,3,0),VLOOKUP((A1007-1),Оп26_BYN→USD!$A$2:$C$28,3,0)),$B$2:$G$2382,6,0)-VLOOKUP(B1007,$B$2:$G$2382,6,0))/366)</f>
        <v>0.26304175641748817</v>
      </c>
      <c r="F1007" s="54">
        <f>COUNTIF(D1008:$D$2382,365)</f>
        <v>1009</v>
      </c>
      <c r="G1007" s="54">
        <f>COUNTIF(D1008:$D$2382,366)</f>
        <v>366</v>
      </c>
      <c r="H1007" s="50"/>
    </row>
    <row r="1008" spans="1:8" x14ac:dyDescent="0.25">
      <c r="A1008" s="54">
        <f>COUNTIF($C$3:C1008,"Да")</f>
        <v>11</v>
      </c>
      <c r="B1008" s="53">
        <f t="shared" si="30"/>
        <v>46406</v>
      </c>
      <c r="C1008" s="53" t="str">
        <f>IF(ISERROR(VLOOKUP(B1008,Оп26_BYN→USD!$C$3:$C$28,1,0)),"Нет","Да")</f>
        <v>Нет</v>
      </c>
      <c r="D1008" s="54">
        <f t="shared" si="31"/>
        <v>365</v>
      </c>
      <c r="E1008" s="55">
        <f>('Все выпуски'!$F$4*'Все выпуски'!$F$8)*((VLOOKUP(IF(C1008="Нет",VLOOKUP(A1008,Оп26_BYN→USD!$A$2:$C$28,3,0),VLOOKUP((A1008-1),Оп26_BYN→USD!$A$2:$C$28,3,0)),$B$2:$G$2382,5,0)-VLOOKUP(B1008,$B$2:$G$2382,5,0))/365+(VLOOKUP(IF(C1008="Нет",VLOOKUP(A1008,Оп26_BYN→USD!$A$2:$C$28,3,0),VLOOKUP((A1008-1),Оп26_BYN→USD!$A$2:$C$28,3,0)),$B$2:$G$2382,6,0)-VLOOKUP(B1008,$B$2:$G$2382,6,0))/366)</f>
        <v>0.29226861824165351</v>
      </c>
      <c r="F1008" s="54">
        <f>COUNTIF(D1009:$D$2382,365)</f>
        <v>1008</v>
      </c>
      <c r="G1008" s="54">
        <f>COUNTIF(D1009:$D$2382,366)</f>
        <v>366</v>
      </c>
      <c r="H1008" s="50"/>
    </row>
    <row r="1009" spans="1:8" x14ac:dyDescent="0.25">
      <c r="A1009" s="54">
        <f>COUNTIF($C$3:C1009,"Да")</f>
        <v>11</v>
      </c>
      <c r="B1009" s="53">
        <f t="shared" si="30"/>
        <v>46407</v>
      </c>
      <c r="C1009" s="53" t="str">
        <f>IF(ISERROR(VLOOKUP(B1009,Оп26_BYN→USD!$C$3:$C$28,1,0)),"Нет","Да")</f>
        <v>Нет</v>
      </c>
      <c r="D1009" s="54">
        <f t="shared" si="31"/>
        <v>365</v>
      </c>
      <c r="E1009" s="55">
        <f>('Все выпуски'!$F$4*'Все выпуски'!$F$8)*((VLOOKUP(IF(C1009="Нет",VLOOKUP(A1009,Оп26_BYN→USD!$A$2:$C$28,3,0),VLOOKUP((A1009-1),Оп26_BYN→USD!$A$2:$C$28,3,0)),$B$2:$G$2382,5,0)-VLOOKUP(B1009,$B$2:$G$2382,5,0))/365+(VLOOKUP(IF(C1009="Нет",VLOOKUP(A1009,Оп26_BYN→USD!$A$2:$C$28,3,0),VLOOKUP((A1009-1),Оп26_BYN→USD!$A$2:$C$28,3,0)),$B$2:$G$2382,6,0)-VLOOKUP(B1009,$B$2:$G$2382,6,0))/366)</f>
        <v>0.32149548006581891</v>
      </c>
      <c r="F1009" s="54">
        <f>COUNTIF(D1010:$D$2382,365)</f>
        <v>1007</v>
      </c>
      <c r="G1009" s="54">
        <f>COUNTIF(D1010:$D$2382,366)</f>
        <v>366</v>
      </c>
      <c r="H1009" s="50"/>
    </row>
    <row r="1010" spans="1:8" x14ac:dyDescent="0.25">
      <c r="A1010" s="54">
        <f>COUNTIF($C$3:C1010,"Да")</f>
        <v>11</v>
      </c>
      <c r="B1010" s="53">
        <f t="shared" si="30"/>
        <v>46408</v>
      </c>
      <c r="C1010" s="53" t="str">
        <f>IF(ISERROR(VLOOKUP(B1010,Оп26_BYN→USD!$C$3:$C$28,1,0)),"Нет","Да")</f>
        <v>Нет</v>
      </c>
      <c r="D1010" s="54">
        <f t="shared" si="31"/>
        <v>365</v>
      </c>
      <c r="E1010" s="55">
        <f>('Все выпуски'!$F$4*'Все выпуски'!$F$8)*((VLOOKUP(IF(C1010="Нет",VLOOKUP(A1010,Оп26_BYN→USD!$A$2:$C$28,3,0),VLOOKUP((A1010-1),Оп26_BYN→USD!$A$2:$C$28,3,0)),$B$2:$G$2382,5,0)-VLOOKUP(B1010,$B$2:$G$2382,5,0))/365+(VLOOKUP(IF(C1010="Нет",VLOOKUP(A1010,Оп26_BYN→USD!$A$2:$C$28,3,0),VLOOKUP((A1010-1),Оп26_BYN→USD!$A$2:$C$28,3,0)),$B$2:$G$2382,6,0)-VLOOKUP(B1010,$B$2:$G$2382,6,0))/366)</f>
        <v>0.35072234188998425</v>
      </c>
      <c r="F1010" s="54">
        <f>COUNTIF(D1011:$D$2382,365)</f>
        <v>1006</v>
      </c>
      <c r="G1010" s="54">
        <f>COUNTIF(D1011:$D$2382,366)</f>
        <v>366</v>
      </c>
      <c r="H1010" s="50"/>
    </row>
    <row r="1011" spans="1:8" x14ac:dyDescent="0.25">
      <c r="A1011" s="54">
        <f>COUNTIF($C$3:C1011,"Да")</f>
        <v>11</v>
      </c>
      <c r="B1011" s="53">
        <f t="shared" si="30"/>
        <v>46409</v>
      </c>
      <c r="C1011" s="53" t="str">
        <f>IF(ISERROR(VLOOKUP(B1011,Оп26_BYN→USD!$C$3:$C$28,1,0)),"Нет","Да")</f>
        <v>Нет</v>
      </c>
      <c r="D1011" s="54">
        <f t="shared" si="31"/>
        <v>365</v>
      </c>
      <c r="E1011" s="55">
        <f>('Все выпуски'!$F$4*'Все выпуски'!$F$8)*((VLOOKUP(IF(C1011="Нет",VLOOKUP(A1011,Оп26_BYN→USD!$A$2:$C$28,3,0),VLOOKUP((A1011-1),Оп26_BYN→USD!$A$2:$C$28,3,0)),$B$2:$G$2382,5,0)-VLOOKUP(B1011,$B$2:$G$2382,5,0))/365+(VLOOKUP(IF(C1011="Нет",VLOOKUP(A1011,Оп26_BYN→USD!$A$2:$C$28,3,0),VLOOKUP((A1011-1),Оп26_BYN→USD!$A$2:$C$28,3,0)),$B$2:$G$2382,6,0)-VLOOKUP(B1011,$B$2:$G$2382,6,0))/366)</f>
        <v>0.37994920371414959</v>
      </c>
      <c r="F1011" s="54">
        <f>COUNTIF(D1012:$D$2382,365)</f>
        <v>1005</v>
      </c>
      <c r="G1011" s="54">
        <f>COUNTIF(D1012:$D$2382,366)</f>
        <v>366</v>
      </c>
      <c r="H1011" s="50"/>
    </row>
    <row r="1012" spans="1:8" x14ac:dyDescent="0.25">
      <c r="A1012" s="54">
        <f>COUNTIF($C$3:C1012,"Да")</f>
        <v>11</v>
      </c>
      <c r="B1012" s="53">
        <f t="shared" si="30"/>
        <v>46410</v>
      </c>
      <c r="C1012" s="53" t="str">
        <f>IF(ISERROR(VLOOKUP(B1012,Оп26_BYN→USD!$C$3:$C$28,1,0)),"Нет","Да")</f>
        <v>Нет</v>
      </c>
      <c r="D1012" s="54">
        <f t="shared" si="31"/>
        <v>365</v>
      </c>
      <c r="E1012" s="55">
        <f>('Все выпуски'!$F$4*'Все выпуски'!$F$8)*((VLOOKUP(IF(C1012="Нет",VLOOKUP(A1012,Оп26_BYN→USD!$A$2:$C$28,3,0),VLOOKUP((A1012-1),Оп26_BYN→USD!$A$2:$C$28,3,0)),$B$2:$G$2382,5,0)-VLOOKUP(B1012,$B$2:$G$2382,5,0))/365+(VLOOKUP(IF(C1012="Нет",VLOOKUP(A1012,Оп26_BYN→USD!$A$2:$C$28,3,0),VLOOKUP((A1012-1),Оп26_BYN→USD!$A$2:$C$28,3,0)),$B$2:$G$2382,6,0)-VLOOKUP(B1012,$B$2:$G$2382,6,0))/366)</f>
        <v>0.40917606553831498</v>
      </c>
      <c r="F1012" s="54">
        <f>COUNTIF(D1013:$D$2382,365)</f>
        <v>1004</v>
      </c>
      <c r="G1012" s="54">
        <f>COUNTIF(D1013:$D$2382,366)</f>
        <v>366</v>
      </c>
      <c r="H1012" s="50"/>
    </row>
    <row r="1013" spans="1:8" x14ac:dyDescent="0.25">
      <c r="A1013" s="54">
        <f>COUNTIF($C$3:C1013,"Да")</f>
        <v>11</v>
      </c>
      <c r="B1013" s="53">
        <f t="shared" si="30"/>
        <v>46411</v>
      </c>
      <c r="C1013" s="53" t="str">
        <f>IF(ISERROR(VLOOKUP(B1013,Оп26_BYN→USD!$C$3:$C$28,1,0)),"Нет","Да")</f>
        <v>Нет</v>
      </c>
      <c r="D1013" s="54">
        <f t="shared" si="31"/>
        <v>365</v>
      </c>
      <c r="E1013" s="55">
        <f>('Все выпуски'!$F$4*'Все выпуски'!$F$8)*((VLOOKUP(IF(C1013="Нет",VLOOKUP(A1013,Оп26_BYN→USD!$A$2:$C$28,3,0),VLOOKUP((A1013-1),Оп26_BYN→USD!$A$2:$C$28,3,0)),$B$2:$G$2382,5,0)-VLOOKUP(B1013,$B$2:$G$2382,5,0))/365+(VLOOKUP(IF(C1013="Нет",VLOOKUP(A1013,Оп26_BYN→USD!$A$2:$C$28,3,0),VLOOKUP((A1013-1),Оп26_BYN→USD!$A$2:$C$28,3,0)),$B$2:$G$2382,6,0)-VLOOKUP(B1013,$B$2:$G$2382,6,0))/366)</f>
        <v>0.43840292736248032</v>
      </c>
      <c r="F1013" s="54">
        <f>COUNTIF(D1014:$D$2382,365)</f>
        <v>1003</v>
      </c>
      <c r="G1013" s="54">
        <f>COUNTIF(D1014:$D$2382,366)</f>
        <v>366</v>
      </c>
      <c r="H1013" s="50"/>
    </row>
    <row r="1014" spans="1:8" x14ac:dyDescent="0.25">
      <c r="A1014" s="54">
        <f>COUNTIF($C$3:C1014,"Да")</f>
        <v>11</v>
      </c>
      <c r="B1014" s="53">
        <f t="shared" si="30"/>
        <v>46412</v>
      </c>
      <c r="C1014" s="53" t="str">
        <f>IF(ISERROR(VLOOKUP(B1014,Оп26_BYN→USD!$C$3:$C$28,1,0)),"Нет","Да")</f>
        <v>Нет</v>
      </c>
      <c r="D1014" s="54">
        <f t="shared" si="31"/>
        <v>365</v>
      </c>
      <c r="E1014" s="55">
        <f>('Все выпуски'!$F$4*'Все выпуски'!$F$8)*((VLOOKUP(IF(C1014="Нет",VLOOKUP(A1014,Оп26_BYN→USD!$A$2:$C$28,3,0),VLOOKUP((A1014-1),Оп26_BYN→USD!$A$2:$C$28,3,0)),$B$2:$G$2382,5,0)-VLOOKUP(B1014,$B$2:$G$2382,5,0))/365+(VLOOKUP(IF(C1014="Нет",VLOOKUP(A1014,Оп26_BYN→USD!$A$2:$C$28,3,0),VLOOKUP((A1014-1),Оп26_BYN→USD!$A$2:$C$28,3,0)),$B$2:$G$2382,6,0)-VLOOKUP(B1014,$B$2:$G$2382,6,0))/366)</f>
        <v>0.46762978918664566</v>
      </c>
      <c r="F1014" s="54">
        <f>COUNTIF(D1015:$D$2382,365)</f>
        <v>1002</v>
      </c>
      <c r="G1014" s="54">
        <f>COUNTIF(D1015:$D$2382,366)</f>
        <v>366</v>
      </c>
      <c r="H1014" s="50"/>
    </row>
    <row r="1015" spans="1:8" x14ac:dyDescent="0.25">
      <c r="A1015" s="54">
        <f>COUNTIF($C$3:C1015,"Да")</f>
        <v>11</v>
      </c>
      <c r="B1015" s="53">
        <f t="shared" si="30"/>
        <v>46413</v>
      </c>
      <c r="C1015" s="53" t="str">
        <f>IF(ISERROR(VLOOKUP(B1015,Оп26_BYN→USD!$C$3:$C$28,1,0)),"Нет","Да")</f>
        <v>Нет</v>
      </c>
      <c r="D1015" s="54">
        <f t="shared" si="31"/>
        <v>365</v>
      </c>
      <c r="E1015" s="55">
        <f>('Все выпуски'!$F$4*'Все выпуски'!$F$8)*((VLOOKUP(IF(C1015="Нет",VLOOKUP(A1015,Оп26_BYN→USD!$A$2:$C$28,3,0),VLOOKUP((A1015-1),Оп26_BYN→USD!$A$2:$C$28,3,0)),$B$2:$G$2382,5,0)-VLOOKUP(B1015,$B$2:$G$2382,5,0))/365+(VLOOKUP(IF(C1015="Нет",VLOOKUP(A1015,Оп26_BYN→USD!$A$2:$C$28,3,0),VLOOKUP((A1015-1),Оп26_BYN→USD!$A$2:$C$28,3,0)),$B$2:$G$2382,6,0)-VLOOKUP(B1015,$B$2:$G$2382,6,0))/366)</f>
        <v>0.49685665101081106</v>
      </c>
      <c r="F1015" s="54">
        <f>COUNTIF(D1016:$D$2382,365)</f>
        <v>1001</v>
      </c>
      <c r="G1015" s="54">
        <f>COUNTIF(D1016:$D$2382,366)</f>
        <v>366</v>
      </c>
      <c r="H1015" s="50"/>
    </row>
    <row r="1016" spans="1:8" x14ac:dyDescent="0.25">
      <c r="A1016" s="54">
        <f>COUNTIF($C$3:C1016,"Да")</f>
        <v>11</v>
      </c>
      <c r="B1016" s="53">
        <f t="shared" si="30"/>
        <v>46414</v>
      </c>
      <c r="C1016" s="53" t="str">
        <f>IF(ISERROR(VLOOKUP(B1016,Оп26_BYN→USD!$C$3:$C$28,1,0)),"Нет","Да")</f>
        <v>Нет</v>
      </c>
      <c r="D1016" s="54">
        <f t="shared" si="31"/>
        <v>365</v>
      </c>
      <c r="E1016" s="55">
        <f>('Все выпуски'!$F$4*'Все выпуски'!$F$8)*((VLOOKUP(IF(C1016="Нет",VLOOKUP(A1016,Оп26_BYN→USD!$A$2:$C$28,3,0),VLOOKUP((A1016-1),Оп26_BYN→USD!$A$2:$C$28,3,0)),$B$2:$G$2382,5,0)-VLOOKUP(B1016,$B$2:$G$2382,5,0))/365+(VLOOKUP(IF(C1016="Нет",VLOOKUP(A1016,Оп26_BYN→USD!$A$2:$C$28,3,0),VLOOKUP((A1016-1),Оп26_BYN→USD!$A$2:$C$28,3,0)),$B$2:$G$2382,6,0)-VLOOKUP(B1016,$B$2:$G$2382,6,0))/366)</f>
        <v>0.52608351283497634</v>
      </c>
      <c r="F1016" s="54">
        <f>COUNTIF(D1017:$D$2382,365)</f>
        <v>1000</v>
      </c>
      <c r="G1016" s="54">
        <f>COUNTIF(D1017:$D$2382,366)</f>
        <v>366</v>
      </c>
      <c r="H1016" s="50"/>
    </row>
    <row r="1017" spans="1:8" x14ac:dyDescent="0.25">
      <c r="A1017" s="54">
        <f>COUNTIF($C$3:C1017,"Да")</f>
        <v>11</v>
      </c>
      <c r="B1017" s="53">
        <f t="shared" si="30"/>
        <v>46415</v>
      </c>
      <c r="C1017" s="53" t="str">
        <f>IF(ISERROR(VLOOKUP(B1017,Оп26_BYN→USD!$C$3:$C$28,1,0)),"Нет","Да")</f>
        <v>Нет</v>
      </c>
      <c r="D1017" s="54">
        <f t="shared" si="31"/>
        <v>365</v>
      </c>
      <c r="E1017" s="55">
        <f>('Все выпуски'!$F$4*'Все выпуски'!$F$8)*((VLOOKUP(IF(C1017="Нет",VLOOKUP(A1017,Оп26_BYN→USD!$A$2:$C$28,3,0),VLOOKUP((A1017-1),Оп26_BYN→USD!$A$2:$C$28,3,0)),$B$2:$G$2382,5,0)-VLOOKUP(B1017,$B$2:$G$2382,5,0))/365+(VLOOKUP(IF(C1017="Нет",VLOOKUP(A1017,Оп26_BYN→USD!$A$2:$C$28,3,0),VLOOKUP((A1017-1),Оп26_BYN→USD!$A$2:$C$28,3,0)),$B$2:$G$2382,6,0)-VLOOKUP(B1017,$B$2:$G$2382,6,0))/366)</f>
        <v>0.55531037465914179</v>
      </c>
      <c r="F1017" s="54">
        <f>COUNTIF(D1018:$D$2382,365)</f>
        <v>999</v>
      </c>
      <c r="G1017" s="54">
        <f>COUNTIF(D1018:$D$2382,366)</f>
        <v>366</v>
      </c>
      <c r="H1017" s="50"/>
    </row>
    <row r="1018" spans="1:8" x14ac:dyDescent="0.25">
      <c r="A1018" s="54">
        <f>COUNTIF($C$3:C1018,"Да")</f>
        <v>11</v>
      </c>
      <c r="B1018" s="53">
        <f t="shared" si="30"/>
        <v>46416</v>
      </c>
      <c r="C1018" s="53" t="str">
        <f>IF(ISERROR(VLOOKUP(B1018,Оп26_BYN→USD!$C$3:$C$28,1,0)),"Нет","Да")</f>
        <v>Нет</v>
      </c>
      <c r="D1018" s="54">
        <f t="shared" si="31"/>
        <v>365</v>
      </c>
      <c r="E1018" s="55">
        <f>('Все выпуски'!$F$4*'Все выпуски'!$F$8)*((VLOOKUP(IF(C1018="Нет",VLOOKUP(A1018,Оп26_BYN→USD!$A$2:$C$28,3,0),VLOOKUP((A1018-1),Оп26_BYN→USD!$A$2:$C$28,3,0)),$B$2:$G$2382,5,0)-VLOOKUP(B1018,$B$2:$G$2382,5,0))/365+(VLOOKUP(IF(C1018="Нет",VLOOKUP(A1018,Оп26_BYN→USD!$A$2:$C$28,3,0),VLOOKUP((A1018-1),Оп26_BYN→USD!$A$2:$C$28,3,0)),$B$2:$G$2382,6,0)-VLOOKUP(B1018,$B$2:$G$2382,6,0))/366)</f>
        <v>0.58453723648330702</v>
      </c>
      <c r="F1018" s="54">
        <f>COUNTIF(D1019:$D$2382,365)</f>
        <v>998</v>
      </c>
      <c r="G1018" s="54">
        <f>COUNTIF(D1019:$D$2382,366)</f>
        <v>366</v>
      </c>
      <c r="H1018" s="50"/>
    </row>
    <row r="1019" spans="1:8" x14ac:dyDescent="0.25">
      <c r="A1019" s="54">
        <f>COUNTIF($C$3:C1019,"Да")</f>
        <v>11</v>
      </c>
      <c r="B1019" s="53">
        <f t="shared" si="30"/>
        <v>46417</v>
      </c>
      <c r="C1019" s="53" t="str">
        <f>IF(ISERROR(VLOOKUP(B1019,Оп26_BYN→USD!$C$3:$C$28,1,0)),"Нет","Да")</f>
        <v>Нет</v>
      </c>
      <c r="D1019" s="54">
        <f t="shared" si="31"/>
        <v>365</v>
      </c>
      <c r="E1019" s="55">
        <f>('Все выпуски'!$F$4*'Все выпуски'!$F$8)*((VLOOKUP(IF(C1019="Нет",VLOOKUP(A1019,Оп26_BYN→USD!$A$2:$C$28,3,0),VLOOKUP((A1019-1),Оп26_BYN→USD!$A$2:$C$28,3,0)),$B$2:$G$2382,5,0)-VLOOKUP(B1019,$B$2:$G$2382,5,0))/365+(VLOOKUP(IF(C1019="Нет",VLOOKUP(A1019,Оп26_BYN→USD!$A$2:$C$28,3,0),VLOOKUP((A1019-1),Оп26_BYN→USD!$A$2:$C$28,3,0)),$B$2:$G$2382,6,0)-VLOOKUP(B1019,$B$2:$G$2382,6,0))/366)</f>
        <v>0.61376409830747247</v>
      </c>
      <c r="F1019" s="54">
        <f>COUNTIF(D1020:$D$2382,365)</f>
        <v>997</v>
      </c>
      <c r="G1019" s="54">
        <f>COUNTIF(D1020:$D$2382,366)</f>
        <v>366</v>
      </c>
      <c r="H1019" s="50"/>
    </row>
    <row r="1020" spans="1:8" x14ac:dyDescent="0.25">
      <c r="A1020" s="54">
        <f>COUNTIF($C$3:C1020,"Да")</f>
        <v>11</v>
      </c>
      <c r="B1020" s="53">
        <f t="shared" si="30"/>
        <v>46418</v>
      </c>
      <c r="C1020" s="53" t="str">
        <f>IF(ISERROR(VLOOKUP(B1020,Оп26_BYN→USD!$C$3:$C$28,1,0)),"Нет","Да")</f>
        <v>Нет</v>
      </c>
      <c r="D1020" s="54">
        <f t="shared" si="31"/>
        <v>365</v>
      </c>
      <c r="E1020" s="55">
        <f>('Все выпуски'!$F$4*'Все выпуски'!$F$8)*((VLOOKUP(IF(C1020="Нет",VLOOKUP(A1020,Оп26_BYN→USD!$A$2:$C$28,3,0),VLOOKUP((A1020-1),Оп26_BYN→USD!$A$2:$C$28,3,0)),$B$2:$G$2382,5,0)-VLOOKUP(B1020,$B$2:$G$2382,5,0))/365+(VLOOKUP(IF(C1020="Нет",VLOOKUP(A1020,Оп26_BYN→USD!$A$2:$C$28,3,0),VLOOKUP((A1020-1),Оп26_BYN→USD!$A$2:$C$28,3,0)),$B$2:$G$2382,6,0)-VLOOKUP(B1020,$B$2:$G$2382,6,0))/366)</f>
        <v>0.64299096013163781</v>
      </c>
      <c r="F1020" s="54">
        <f>COUNTIF(D1021:$D$2382,365)</f>
        <v>996</v>
      </c>
      <c r="G1020" s="54">
        <f>COUNTIF(D1021:$D$2382,366)</f>
        <v>366</v>
      </c>
      <c r="H1020" s="50"/>
    </row>
    <row r="1021" spans="1:8" x14ac:dyDescent="0.25">
      <c r="A1021" s="54">
        <f>COUNTIF($C$3:C1021,"Да")</f>
        <v>11</v>
      </c>
      <c r="B1021" s="53">
        <f t="shared" si="30"/>
        <v>46419</v>
      </c>
      <c r="C1021" s="53" t="str">
        <f>IF(ISERROR(VLOOKUP(B1021,Оп26_BYN→USD!$C$3:$C$28,1,0)),"Нет","Да")</f>
        <v>Нет</v>
      </c>
      <c r="D1021" s="54">
        <f t="shared" si="31"/>
        <v>365</v>
      </c>
      <c r="E1021" s="55">
        <f>('Все выпуски'!$F$4*'Все выпуски'!$F$8)*((VLOOKUP(IF(C1021="Нет",VLOOKUP(A1021,Оп26_BYN→USD!$A$2:$C$28,3,0),VLOOKUP((A1021-1),Оп26_BYN→USD!$A$2:$C$28,3,0)),$B$2:$G$2382,5,0)-VLOOKUP(B1021,$B$2:$G$2382,5,0))/365+(VLOOKUP(IF(C1021="Нет",VLOOKUP(A1021,Оп26_BYN→USD!$A$2:$C$28,3,0),VLOOKUP((A1021-1),Оп26_BYN→USD!$A$2:$C$28,3,0)),$B$2:$G$2382,6,0)-VLOOKUP(B1021,$B$2:$G$2382,6,0))/366)</f>
        <v>0.67221782195580315</v>
      </c>
      <c r="F1021" s="54">
        <f>COUNTIF(D1022:$D$2382,365)</f>
        <v>995</v>
      </c>
      <c r="G1021" s="54">
        <f>COUNTIF(D1022:$D$2382,366)</f>
        <v>366</v>
      </c>
      <c r="H1021" s="50"/>
    </row>
    <row r="1022" spans="1:8" x14ac:dyDescent="0.25">
      <c r="A1022" s="54">
        <f>COUNTIF($C$3:C1022,"Да")</f>
        <v>11</v>
      </c>
      <c r="B1022" s="53">
        <f t="shared" si="30"/>
        <v>46420</v>
      </c>
      <c r="C1022" s="53" t="str">
        <f>IF(ISERROR(VLOOKUP(B1022,Оп26_BYN→USD!$C$3:$C$28,1,0)),"Нет","Да")</f>
        <v>Нет</v>
      </c>
      <c r="D1022" s="54">
        <f t="shared" si="31"/>
        <v>365</v>
      </c>
      <c r="E1022" s="55">
        <f>('Все выпуски'!$F$4*'Все выпуски'!$F$8)*((VLOOKUP(IF(C1022="Нет",VLOOKUP(A1022,Оп26_BYN→USD!$A$2:$C$28,3,0),VLOOKUP((A1022-1),Оп26_BYN→USD!$A$2:$C$28,3,0)),$B$2:$G$2382,5,0)-VLOOKUP(B1022,$B$2:$G$2382,5,0))/365+(VLOOKUP(IF(C1022="Нет",VLOOKUP(A1022,Оп26_BYN→USD!$A$2:$C$28,3,0),VLOOKUP((A1022-1),Оп26_BYN→USD!$A$2:$C$28,3,0)),$B$2:$G$2382,6,0)-VLOOKUP(B1022,$B$2:$G$2382,6,0))/366)</f>
        <v>0.70144468377996849</v>
      </c>
      <c r="F1022" s="54">
        <f>COUNTIF(D1023:$D$2382,365)</f>
        <v>994</v>
      </c>
      <c r="G1022" s="54">
        <f>COUNTIF(D1023:$D$2382,366)</f>
        <v>366</v>
      </c>
      <c r="H1022" s="50"/>
    </row>
    <row r="1023" spans="1:8" x14ac:dyDescent="0.25">
      <c r="A1023" s="54">
        <f>COUNTIF($C$3:C1023,"Да")</f>
        <v>11</v>
      </c>
      <c r="B1023" s="53">
        <f t="shared" si="30"/>
        <v>46421</v>
      </c>
      <c r="C1023" s="53" t="str">
        <f>IF(ISERROR(VLOOKUP(B1023,Оп26_BYN→USD!$C$3:$C$28,1,0)),"Нет","Да")</f>
        <v>Нет</v>
      </c>
      <c r="D1023" s="54">
        <f t="shared" si="31"/>
        <v>365</v>
      </c>
      <c r="E1023" s="55">
        <f>('Все выпуски'!$F$4*'Все выпуски'!$F$8)*((VLOOKUP(IF(C1023="Нет",VLOOKUP(A1023,Оп26_BYN→USD!$A$2:$C$28,3,0),VLOOKUP((A1023-1),Оп26_BYN→USD!$A$2:$C$28,3,0)),$B$2:$G$2382,5,0)-VLOOKUP(B1023,$B$2:$G$2382,5,0))/365+(VLOOKUP(IF(C1023="Нет",VLOOKUP(A1023,Оп26_BYN→USD!$A$2:$C$28,3,0),VLOOKUP((A1023-1),Оп26_BYN→USD!$A$2:$C$28,3,0)),$B$2:$G$2382,6,0)-VLOOKUP(B1023,$B$2:$G$2382,6,0))/366)</f>
        <v>0.73067154560413383</v>
      </c>
      <c r="F1023" s="54">
        <f>COUNTIF(D1024:$D$2382,365)</f>
        <v>993</v>
      </c>
      <c r="G1023" s="54">
        <f>COUNTIF(D1024:$D$2382,366)</f>
        <v>366</v>
      </c>
      <c r="H1023" s="50"/>
    </row>
    <row r="1024" spans="1:8" x14ac:dyDescent="0.25">
      <c r="A1024" s="54">
        <f>COUNTIF($C$3:C1024,"Да")</f>
        <v>11</v>
      </c>
      <c r="B1024" s="53">
        <f t="shared" si="30"/>
        <v>46422</v>
      </c>
      <c r="C1024" s="53" t="str">
        <f>IF(ISERROR(VLOOKUP(B1024,Оп26_BYN→USD!$C$3:$C$28,1,0)),"Нет","Да")</f>
        <v>Нет</v>
      </c>
      <c r="D1024" s="54">
        <f t="shared" si="31"/>
        <v>365</v>
      </c>
      <c r="E1024" s="55">
        <f>('Все выпуски'!$F$4*'Все выпуски'!$F$8)*((VLOOKUP(IF(C1024="Нет",VLOOKUP(A1024,Оп26_BYN→USD!$A$2:$C$28,3,0),VLOOKUP((A1024-1),Оп26_BYN→USD!$A$2:$C$28,3,0)),$B$2:$G$2382,5,0)-VLOOKUP(B1024,$B$2:$G$2382,5,0))/365+(VLOOKUP(IF(C1024="Нет",VLOOKUP(A1024,Оп26_BYN→USD!$A$2:$C$28,3,0),VLOOKUP((A1024-1),Оп26_BYN→USD!$A$2:$C$28,3,0)),$B$2:$G$2382,6,0)-VLOOKUP(B1024,$B$2:$G$2382,6,0))/366)</f>
        <v>0.75989840742829917</v>
      </c>
      <c r="F1024" s="54">
        <f>COUNTIF(D1025:$D$2382,365)</f>
        <v>992</v>
      </c>
      <c r="G1024" s="54">
        <f>COUNTIF(D1025:$D$2382,366)</f>
        <v>366</v>
      </c>
      <c r="H1024" s="50"/>
    </row>
    <row r="1025" spans="1:8" x14ac:dyDescent="0.25">
      <c r="A1025" s="54">
        <f>COUNTIF($C$3:C1025,"Да")</f>
        <v>11</v>
      </c>
      <c r="B1025" s="53">
        <f t="shared" si="30"/>
        <v>46423</v>
      </c>
      <c r="C1025" s="53" t="str">
        <f>IF(ISERROR(VLOOKUP(B1025,Оп26_BYN→USD!$C$3:$C$28,1,0)),"Нет","Да")</f>
        <v>Нет</v>
      </c>
      <c r="D1025" s="54">
        <f t="shared" si="31"/>
        <v>365</v>
      </c>
      <c r="E1025" s="55">
        <f>('Все выпуски'!$F$4*'Все выпуски'!$F$8)*((VLOOKUP(IF(C1025="Нет",VLOOKUP(A1025,Оп26_BYN→USD!$A$2:$C$28,3,0),VLOOKUP((A1025-1),Оп26_BYN→USD!$A$2:$C$28,3,0)),$B$2:$G$2382,5,0)-VLOOKUP(B1025,$B$2:$G$2382,5,0))/365+(VLOOKUP(IF(C1025="Нет",VLOOKUP(A1025,Оп26_BYN→USD!$A$2:$C$28,3,0),VLOOKUP((A1025-1),Оп26_BYN→USD!$A$2:$C$28,3,0)),$B$2:$G$2382,6,0)-VLOOKUP(B1025,$B$2:$G$2382,6,0))/366)</f>
        <v>0.78912526925246462</v>
      </c>
      <c r="F1025" s="54">
        <f>COUNTIF(D1026:$D$2382,365)</f>
        <v>991</v>
      </c>
      <c r="G1025" s="54">
        <f>COUNTIF(D1026:$D$2382,366)</f>
        <v>366</v>
      </c>
      <c r="H1025" s="50"/>
    </row>
    <row r="1026" spans="1:8" x14ac:dyDescent="0.25">
      <c r="A1026" s="54">
        <f>COUNTIF($C$3:C1026,"Да")</f>
        <v>11</v>
      </c>
      <c r="B1026" s="53">
        <f t="shared" si="30"/>
        <v>46424</v>
      </c>
      <c r="C1026" s="53" t="str">
        <f>IF(ISERROR(VLOOKUP(B1026,Оп26_BYN→USD!$C$3:$C$28,1,0)),"Нет","Да")</f>
        <v>Нет</v>
      </c>
      <c r="D1026" s="54">
        <f t="shared" si="31"/>
        <v>365</v>
      </c>
      <c r="E1026" s="55">
        <f>('Все выпуски'!$F$4*'Все выпуски'!$F$8)*((VLOOKUP(IF(C1026="Нет",VLOOKUP(A1026,Оп26_BYN→USD!$A$2:$C$28,3,0),VLOOKUP((A1026-1),Оп26_BYN→USD!$A$2:$C$28,3,0)),$B$2:$G$2382,5,0)-VLOOKUP(B1026,$B$2:$G$2382,5,0))/365+(VLOOKUP(IF(C1026="Нет",VLOOKUP(A1026,Оп26_BYN→USD!$A$2:$C$28,3,0),VLOOKUP((A1026-1),Оп26_BYN→USD!$A$2:$C$28,3,0)),$B$2:$G$2382,6,0)-VLOOKUP(B1026,$B$2:$G$2382,6,0))/366)</f>
        <v>0.81835213107662996</v>
      </c>
      <c r="F1026" s="54">
        <f>COUNTIF(D1027:$D$2382,365)</f>
        <v>990</v>
      </c>
      <c r="G1026" s="54">
        <f>COUNTIF(D1027:$D$2382,366)</f>
        <v>366</v>
      </c>
      <c r="H1026" s="50"/>
    </row>
    <row r="1027" spans="1:8" x14ac:dyDescent="0.25">
      <c r="A1027" s="54">
        <f>COUNTIF($C$3:C1027,"Да")</f>
        <v>11</v>
      </c>
      <c r="B1027" s="53">
        <f t="shared" si="30"/>
        <v>46425</v>
      </c>
      <c r="C1027" s="53" t="str">
        <f>IF(ISERROR(VLOOKUP(B1027,Оп26_BYN→USD!$C$3:$C$28,1,0)),"Нет","Да")</f>
        <v>Нет</v>
      </c>
      <c r="D1027" s="54">
        <f t="shared" si="31"/>
        <v>365</v>
      </c>
      <c r="E1027" s="55">
        <f>('Все выпуски'!$F$4*'Все выпуски'!$F$8)*((VLOOKUP(IF(C1027="Нет",VLOOKUP(A1027,Оп26_BYN→USD!$A$2:$C$28,3,0),VLOOKUP((A1027-1),Оп26_BYN→USD!$A$2:$C$28,3,0)),$B$2:$G$2382,5,0)-VLOOKUP(B1027,$B$2:$G$2382,5,0))/365+(VLOOKUP(IF(C1027="Нет",VLOOKUP(A1027,Оп26_BYN→USD!$A$2:$C$28,3,0),VLOOKUP((A1027-1),Оп26_BYN→USD!$A$2:$C$28,3,0)),$B$2:$G$2382,6,0)-VLOOKUP(B1027,$B$2:$G$2382,6,0))/366)</f>
        <v>0.8475789929007953</v>
      </c>
      <c r="F1027" s="54">
        <f>COUNTIF(D1028:$D$2382,365)</f>
        <v>989</v>
      </c>
      <c r="G1027" s="54">
        <f>COUNTIF(D1028:$D$2382,366)</f>
        <v>366</v>
      </c>
      <c r="H1027" s="50"/>
    </row>
    <row r="1028" spans="1:8" x14ac:dyDescent="0.25">
      <c r="A1028" s="54">
        <f>COUNTIF($C$3:C1028,"Да")</f>
        <v>11</v>
      </c>
      <c r="B1028" s="53">
        <f t="shared" ref="B1028:B1091" si="32">B1027+1</f>
        <v>46426</v>
      </c>
      <c r="C1028" s="53" t="str">
        <f>IF(ISERROR(VLOOKUP(B1028,Оп26_BYN→USD!$C$3:$C$28,1,0)),"Нет","Да")</f>
        <v>Нет</v>
      </c>
      <c r="D1028" s="54">
        <f t="shared" ref="D1028:D1091" si="33">IF(MOD(YEAR(B1028),4)=0,366,365)</f>
        <v>365</v>
      </c>
      <c r="E1028" s="55">
        <f>('Все выпуски'!$F$4*'Все выпуски'!$F$8)*((VLOOKUP(IF(C1028="Нет",VLOOKUP(A1028,Оп26_BYN→USD!$A$2:$C$28,3,0),VLOOKUP((A1028-1),Оп26_BYN→USD!$A$2:$C$28,3,0)),$B$2:$G$2382,5,0)-VLOOKUP(B1028,$B$2:$G$2382,5,0))/365+(VLOOKUP(IF(C1028="Нет",VLOOKUP(A1028,Оп26_BYN→USD!$A$2:$C$28,3,0),VLOOKUP((A1028-1),Оп26_BYN→USD!$A$2:$C$28,3,0)),$B$2:$G$2382,6,0)-VLOOKUP(B1028,$B$2:$G$2382,6,0))/366)</f>
        <v>0.87680585472496064</v>
      </c>
      <c r="F1028" s="54">
        <f>COUNTIF(D1029:$D$2382,365)</f>
        <v>988</v>
      </c>
      <c r="G1028" s="54">
        <f>COUNTIF(D1029:$D$2382,366)</f>
        <v>366</v>
      </c>
      <c r="H1028" s="50"/>
    </row>
    <row r="1029" spans="1:8" x14ac:dyDescent="0.25">
      <c r="A1029" s="54">
        <f>COUNTIF($C$3:C1029,"Да")</f>
        <v>11</v>
      </c>
      <c r="B1029" s="53">
        <f t="shared" si="32"/>
        <v>46427</v>
      </c>
      <c r="C1029" s="53" t="str">
        <f>IF(ISERROR(VLOOKUP(B1029,Оп26_BYN→USD!$C$3:$C$28,1,0)),"Нет","Да")</f>
        <v>Нет</v>
      </c>
      <c r="D1029" s="54">
        <f t="shared" si="33"/>
        <v>365</v>
      </c>
      <c r="E1029" s="55">
        <f>('Все выпуски'!$F$4*'Все выпуски'!$F$8)*((VLOOKUP(IF(C1029="Нет",VLOOKUP(A1029,Оп26_BYN→USD!$A$2:$C$28,3,0),VLOOKUP((A1029-1),Оп26_BYN→USD!$A$2:$C$28,3,0)),$B$2:$G$2382,5,0)-VLOOKUP(B1029,$B$2:$G$2382,5,0))/365+(VLOOKUP(IF(C1029="Нет",VLOOKUP(A1029,Оп26_BYN→USD!$A$2:$C$28,3,0),VLOOKUP((A1029-1),Оп26_BYN→USD!$A$2:$C$28,3,0)),$B$2:$G$2382,6,0)-VLOOKUP(B1029,$B$2:$G$2382,6,0))/366)</f>
        <v>0.90603271654912598</v>
      </c>
      <c r="F1029" s="54">
        <f>COUNTIF(D1030:$D$2382,365)</f>
        <v>987</v>
      </c>
      <c r="G1029" s="54">
        <f>COUNTIF(D1030:$D$2382,366)</f>
        <v>366</v>
      </c>
      <c r="H1029" s="50"/>
    </row>
    <row r="1030" spans="1:8" x14ac:dyDescent="0.25">
      <c r="A1030" s="54">
        <f>COUNTIF($C$3:C1030,"Да")</f>
        <v>11</v>
      </c>
      <c r="B1030" s="53">
        <f t="shared" si="32"/>
        <v>46428</v>
      </c>
      <c r="C1030" s="53" t="str">
        <f>IF(ISERROR(VLOOKUP(B1030,Оп26_BYN→USD!$C$3:$C$28,1,0)),"Нет","Да")</f>
        <v>Нет</v>
      </c>
      <c r="D1030" s="54">
        <f t="shared" si="33"/>
        <v>365</v>
      </c>
      <c r="E1030" s="55">
        <f>('Все выпуски'!$F$4*'Все выпуски'!$F$8)*((VLOOKUP(IF(C1030="Нет",VLOOKUP(A1030,Оп26_BYN→USD!$A$2:$C$28,3,0),VLOOKUP((A1030-1),Оп26_BYN→USD!$A$2:$C$28,3,0)),$B$2:$G$2382,5,0)-VLOOKUP(B1030,$B$2:$G$2382,5,0))/365+(VLOOKUP(IF(C1030="Нет",VLOOKUP(A1030,Оп26_BYN→USD!$A$2:$C$28,3,0),VLOOKUP((A1030-1),Оп26_BYN→USD!$A$2:$C$28,3,0)),$B$2:$G$2382,6,0)-VLOOKUP(B1030,$B$2:$G$2382,6,0))/366)</f>
        <v>0.93525957837329132</v>
      </c>
      <c r="F1030" s="54">
        <f>COUNTIF(D1031:$D$2382,365)</f>
        <v>986</v>
      </c>
      <c r="G1030" s="54">
        <f>COUNTIF(D1031:$D$2382,366)</f>
        <v>366</v>
      </c>
      <c r="H1030" s="50"/>
    </row>
    <row r="1031" spans="1:8" x14ac:dyDescent="0.25">
      <c r="A1031" s="54">
        <f>COUNTIF($C$3:C1031,"Да")</f>
        <v>11</v>
      </c>
      <c r="B1031" s="53">
        <f t="shared" si="32"/>
        <v>46429</v>
      </c>
      <c r="C1031" s="53" t="str">
        <f>IF(ISERROR(VLOOKUP(B1031,Оп26_BYN→USD!$C$3:$C$28,1,0)),"Нет","Да")</f>
        <v>Нет</v>
      </c>
      <c r="D1031" s="54">
        <f t="shared" si="33"/>
        <v>365</v>
      </c>
      <c r="E1031" s="55">
        <f>('Все выпуски'!$F$4*'Все выпуски'!$F$8)*((VLOOKUP(IF(C1031="Нет",VLOOKUP(A1031,Оп26_BYN→USD!$A$2:$C$28,3,0),VLOOKUP((A1031-1),Оп26_BYN→USD!$A$2:$C$28,3,0)),$B$2:$G$2382,5,0)-VLOOKUP(B1031,$B$2:$G$2382,5,0))/365+(VLOOKUP(IF(C1031="Нет",VLOOKUP(A1031,Оп26_BYN→USD!$A$2:$C$28,3,0),VLOOKUP((A1031-1),Оп26_BYN→USD!$A$2:$C$28,3,0)),$B$2:$G$2382,6,0)-VLOOKUP(B1031,$B$2:$G$2382,6,0))/366)</f>
        <v>0.96448644019745677</v>
      </c>
      <c r="F1031" s="54">
        <f>COUNTIF(D1032:$D$2382,365)</f>
        <v>985</v>
      </c>
      <c r="G1031" s="54">
        <f>COUNTIF(D1032:$D$2382,366)</f>
        <v>366</v>
      </c>
      <c r="H1031" s="50"/>
    </row>
    <row r="1032" spans="1:8" x14ac:dyDescent="0.25">
      <c r="A1032" s="54">
        <f>COUNTIF($C$3:C1032,"Да")</f>
        <v>11</v>
      </c>
      <c r="B1032" s="53">
        <f t="shared" si="32"/>
        <v>46430</v>
      </c>
      <c r="C1032" s="53" t="str">
        <f>IF(ISERROR(VLOOKUP(B1032,Оп26_BYN→USD!$C$3:$C$28,1,0)),"Нет","Да")</f>
        <v>Нет</v>
      </c>
      <c r="D1032" s="54">
        <f t="shared" si="33"/>
        <v>365</v>
      </c>
      <c r="E1032" s="55">
        <f>('Все выпуски'!$F$4*'Все выпуски'!$F$8)*((VLOOKUP(IF(C1032="Нет",VLOOKUP(A1032,Оп26_BYN→USD!$A$2:$C$28,3,0),VLOOKUP((A1032-1),Оп26_BYN→USD!$A$2:$C$28,3,0)),$B$2:$G$2382,5,0)-VLOOKUP(B1032,$B$2:$G$2382,5,0))/365+(VLOOKUP(IF(C1032="Нет",VLOOKUP(A1032,Оп26_BYN→USD!$A$2:$C$28,3,0),VLOOKUP((A1032-1),Оп26_BYN→USD!$A$2:$C$28,3,0)),$B$2:$G$2382,6,0)-VLOOKUP(B1032,$B$2:$G$2382,6,0))/366)</f>
        <v>0.99371330202162211</v>
      </c>
      <c r="F1032" s="54">
        <f>COUNTIF(D1033:$D$2382,365)</f>
        <v>984</v>
      </c>
      <c r="G1032" s="54">
        <f>COUNTIF(D1033:$D$2382,366)</f>
        <v>366</v>
      </c>
      <c r="H1032" s="50"/>
    </row>
    <row r="1033" spans="1:8" x14ac:dyDescent="0.25">
      <c r="A1033" s="54">
        <f>COUNTIF($C$3:C1033,"Да")</f>
        <v>11</v>
      </c>
      <c r="B1033" s="53">
        <f t="shared" si="32"/>
        <v>46431</v>
      </c>
      <c r="C1033" s="53" t="str">
        <f>IF(ISERROR(VLOOKUP(B1033,Оп26_BYN→USD!$C$3:$C$28,1,0)),"Нет","Да")</f>
        <v>Нет</v>
      </c>
      <c r="D1033" s="54">
        <f t="shared" si="33"/>
        <v>365</v>
      </c>
      <c r="E1033" s="55">
        <f>('Все выпуски'!$F$4*'Все выпуски'!$F$8)*((VLOOKUP(IF(C1033="Нет",VLOOKUP(A1033,Оп26_BYN→USD!$A$2:$C$28,3,0),VLOOKUP((A1033-1),Оп26_BYN→USD!$A$2:$C$28,3,0)),$B$2:$G$2382,5,0)-VLOOKUP(B1033,$B$2:$G$2382,5,0))/365+(VLOOKUP(IF(C1033="Нет",VLOOKUP(A1033,Оп26_BYN→USD!$A$2:$C$28,3,0),VLOOKUP((A1033-1),Оп26_BYN→USD!$A$2:$C$28,3,0)),$B$2:$G$2382,6,0)-VLOOKUP(B1033,$B$2:$G$2382,6,0))/366)</f>
        <v>1.0229401638457873</v>
      </c>
      <c r="F1033" s="54">
        <f>COUNTIF(D1034:$D$2382,365)</f>
        <v>983</v>
      </c>
      <c r="G1033" s="54">
        <f>COUNTIF(D1034:$D$2382,366)</f>
        <v>366</v>
      </c>
      <c r="H1033" s="50"/>
    </row>
    <row r="1034" spans="1:8" x14ac:dyDescent="0.25">
      <c r="A1034" s="54">
        <f>COUNTIF($C$3:C1034,"Да")</f>
        <v>11</v>
      </c>
      <c r="B1034" s="53">
        <f t="shared" si="32"/>
        <v>46432</v>
      </c>
      <c r="C1034" s="53" t="str">
        <f>IF(ISERROR(VLOOKUP(B1034,Оп26_BYN→USD!$C$3:$C$28,1,0)),"Нет","Да")</f>
        <v>Нет</v>
      </c>
      <c r="D1034" s="54">
        <f t="shared" si="33"/>
        <v>365</v>
      </c>
      <c r="E1034" s="55">
        <f>('Все выпуски'!$F$4*'Все выпуски'!$F$8)*((VLOOKUP(IF(C1034="Нет",VLOOKUP(A1034,Оп26_BYN→USD!$A$2:$C$28,3,0),VLOOKUP((A1034-1),Оп26_BYN→USD!$A$2:$C$28,3,0)),$B$2:$G$2382,5,0)-VLOOKUP(B1034,$B$2:$G$2382,5,0))/365+(VLOOKUP(IF(C1034="Нет",VLOOKUP(A1034,Оп26_BYN→USD!$A$2:$C$28,3,0),VLOOKUP((A1034-1),Оп26_BYN→USD!$A$2:$C$28,3,0)),$B$2:$G$2382,6,0)-VLOOKUP(B1034,$B$2:$G$2382,6,0))/366)</f>
        <v>1.0521670256699527</v>
      </c>
      <c r="F1034" s="54">
        <f>COUNTIF(D1035:$D$2382,365)</f>
        <v>982</v>
      </c>
      <c r="G1034" s="54">
        <f>COUNTIF(D1035:$D$2382,366)</f>
        <v>366</v>
      </c>
      <c r="H1034" s="50"/>
    </row>
    <row r="1035" spans="1:8" x14ac:dyDescent="0.25">
      <c r="A1035" s="54">
        <f>COUNTIF($C$3:C1035,"Да")</f>
        <v>11</v>
      </c>
      <c r="B1035" s="53">
        <f t="shared" si="32"/>
        <v>46433</v>
      </c>
      <c r="C1035" s="53" t="str">
        <f>IF(ISERROR(VLOOKUP(B1035,Оп26_BYN→USD!$C$3:$C$28,1,0)),"Нет","Да")</f>
        <v>Нет</v>
      </c>
      <c r="D1035" s="54">
        <f t="shared" si="33"/>
        <v>365</v>
      </c>
      <c r="E1035" s="55">
        <f>('Все выпуски'!$F$4*'Все выпуски'!$F$8)*((VLOOKUP(IF(C1035="Нет",VLOOKUP(A1035,Оп26_BYN→USD!$A$2:$C$28,3,0),VLOOKUP((A1035-1),Оп26_BYN→USD!$A$2:$C$28,3,0)),$B$2:$G$2382,5,0)-VLOOKUP(B1035,$B$2:$G$2382,5,0))/365+(VLOOKUP(IF(C1035="Нет",VLOOKUP(A1035,Оп26_BYN→USD!$A$2:$C$28,3,0),VLOOKUP((A1035-1),Оп26_BYN→USD!$A$2:$C$28,3,0)),$B$2:$G$2382,6,0)-VLOOKUP(B1035,$B$2:$G$2382,6,0))/366)</f>
        <v>1.081393887494118</v>
      </c>
      <c r="F1035" s="54">
        <f>COUNTIF(D1036:$D$2382,365)</f>
        <v>981</v>
      </c>
      <c r="G1035" s="54">
        <f>COUNTIF(D1036:$D$2382,366)</f>
        <v>366</v>
      </c>
      <c r="H1035" s="50"/>
    </row>
    <row r="1036" spans="1:8" x14ac:dyDescent="0.25">
      <c r="A1036" s="54">
        <f>COUNTIF($C$3:C1036,"Да")</f>
        <v>11</v>
      </c>
      <c r="B1036" s="53">
        <f t="shared" si="32"/>
        <v>46434</v>
      </c>
      <c r="C1036" s="53" t="str">
        <f>IF(ISERROR(VLOOKUP(B1036,Оп26_BYN→USD!$C$3:$C$28,1,0)),"Нет","Да")</f>
        <v>Нет</v>
      </c>
      <c r="D1036" s="54">
        <f t="shared" si="33"/>
        <v>365</v>
      </c>
      <c r="E1036" s="55">
        <f>('Все выпуски'!$F$4*'Все выпуски'!$F$8)*((VLOOKUP(IF(C1036="Нет",VLOOKUP(A1036,Оп26_BYN→USD!$A$2:$C$28,3,0),VLOOKUP((A1036-1),Оп26_BYN→USD!$A$2:$C$28,3,0)),$B$2:$G$2382,5,0)-VLOOKUP(B1036,$B$2:$G$2382,5,0))/365+(VLOOKUP(IF(C1036="Нет",VLOOKUP(A1036,Оп26_BYN→USD!$A$2:$C$28,3,0),VLOOKUP((A1036-1),Оп26_BYN→USD!$A$2:$C$28,3,0)),$B$2:$G$2382,6,0)-VLOOKUP(B1036,$B$2:$G$2382,6,0))/366)</f>
        <v>1.1106207493182836</v>
      </c>
      <c r="F1036" s="54">
        <f>COUNTIF(D1037:$D$2382,365)</f>
        <v>980</v>
      </c>
      <c r="G1036" s="54">
        <f>COUNTIF(D1037:$D$2382,366)</f>
        <v>366</v>
      </c>
      <c r="H1036" s="50"/>
    </row>
    <row r="1037" spans="1:8" x14ac:dyDescent="0.25">
      <c r="A1037" s="54">
        <f>COUNTIF($C$3:C1037,"Да")</f>
        <v>11</v>
      </c>
      <c r="B1037" s="53">
        <f t="shared" si="32"/>
        <v>46435</v>
      </c>
      <c r="C1037" s="53" t="str">
        <f>IF(ISERROR(VLOOKUP(B1037,Оп26_BYN→USD!$C$3:$C$28,1,0)),"Нет","Да")</f>
        <v>Нет</v>
      </c>
      <c r="D1037" s="54">
        <f t="shared" si="33"/>
        <v>365</v>
      </c>
      <c r="E1037" s="55">
        <f>('Все выпуски'!$F$4*'Все выпуски'!$F$8)*((VLOOKUP(IF(C1037="Нет",VLOOKUP(A1037,Оп26_BYN→USD!$A$2:$C$28,3,0),VLOOKUP((A1037-1),Оп26_BYN→USD!$A$2:$C$28,3,0)),$B$2:$G$2382,5,0)-VLOOKUP(B1037,$B$2:$G$2382,5,0))/365+(VLOOKUP(IF(C1037="Нет",VLOOKUP(A1037,Оп26_BYN→USD!$A$2:$C$28,3,0),VLOOKUP((A1037-1),Оп26_BYN→USD!$A$2:$C$28,3,0)),$B$2:$G$2382,6,0)-VLOOKUP(B1037,$B$2:$G$2382,6,0))/366)</f>
        <v>1.1398476111424489</v>
      </c>
      <c r="F1037" s="54">
        <f>COUNTIF(D1038:$D$2382,365)</f>
        <v>979</v>
      </c>
      <c r="G1037" s="54">
        <f>COUNTIF(D1038:$D$2382,366)</f>
        <v>366</v>
      </c>
      <c r="H1037" s="50"/>
    </row>
    <row r="1038" spans="1:8" x14ac:dyDescent="0.25">
      <c r="A1038" s="54">
        <f>COUNTIF($C$3:C1038,"Да")</f>
        <v>11</v>
      </c>
      <c r="B1038" s="53">
        <f t="shared" si="32"/>
        <v>46436</v>
      </c>
      <c r="C1038" s="53" t="str">
        <f>IF(ISERROR(VLOOKUP(B1038,Оп26_BYN→USD!$C$3:$C$28,1,0)),"Нет","Да")</f>
        <v>Нет</v>
      </c>
      <c r="D1038" s="54">
        <f t="shared" si="33"/>
        <v>365</v>
      </c>
      <c r="E1038" s="55">
        <f>('Все выпуски'!$F$4*'Все выпуски'!$F$8)*((VLOOKUP(IF(C1038="Нет",VLOOKUP(A1038,Оп26_BYN→USD!$A$2:$C$28,3,0),VLOOKUP((A1038-1),Оп26_BYN→USD!$A$2:$C$28,3,0)),$B$2:$G$2382,5,0)-VLOOKUP(B1038,$B$2:$G$2382,5,0))/365+(VLOOKUP(IF(C1038="Нет",VLOOKUP(A1038,Оп26_BYN→USD!$A$2:$C$28,3,0),VLOOKUP((A1038-1),Оп26_BYN→USD!$A$2:$C$28,3,0)),$B$2:$G$2382,6,0)-VLOOKUP(B1038,$B$2:$G$2382,6,0))/366)</f>
        <v>1.169074472966614</v>
      </c>
      <c r="F1038" s="54">
        <f>COUNTIF(D1039:$D$2382,365)</f>
        <v>978</v>
      </c>
      <c r="G1038" s="54">
        <f>COUNTIF(D1039:$D$2382,366)</f>
        <v>366</v>
      </c>
      <c r="H1038" s="50"/>
    </row>
    <row r="1039" spans="1:8" x14ac:dyDescent="0.25">
      <c r="A1039" s="54">
        <f>COUNTIF($C$3:C1039,"Да")</f>
        <v>11</v>
      </c>
      <c r="B1039" s="53">
        <f t="shared" si="32"/>
        <v>46437</v>
      </c>
      <c r="C1039" s="53" t="str">
        <f>IF(ISERROR(VLOOKUP(B1039,Оп26_BYN→USD!$C$3:$C$28,1,0)),"Нет","Да")</f>
        <v>Нет</v>
      </c>
      <c r="D1039" s="54">
        <f t="shared" si="33"/>
        <v>365</v>
      </c>
      <c r="E1039" s="55">
        <f>('Все выпуски'!$F$4*'Все выпуски'!$F$8)*((VLOOKUP(IF(C1039="Нет",VLOOKUP(A1039,Оп26_BYN→USD!$A$2:$C$28,3,0),VLOOKUP((A1039-1),Оп26_BYN→USD!$A$2:$C$28,3,0)),$B$2:$G$2382,5,0)-VLOOKUP(B1039,$B$2:$G$2382,5,0))/365+(VLOOKUP(IF(C1039="Нет",VLOOKUP(A1039,Оп26_BYN→USD!$A$2:$C$28,3,0),VLOOKUP((A1039-1),Оп26_BYN→USD!$A$2:$C$28,3,0)),$B$2:$G$2382,6,0)-VLOOKUP(B1039,$B$2:$G$2382,6,0))/366)</f>
        <v>1.1983013347907796</v>
      </c>
      <c r="F1039" s="54">
        <f>COUNTIF(D1040:$D$2382,365)</f>
        <v>977</v>
      </c>
      <c r="G1039" s="54">
        <f>COUNTIF(D1040:$D$2382,366)</f>
        <v>366</v>
      </c>
      <c r="H1039" s="50"/>
    </row>
    <row r="1040" spans="1:8" x14ac:dyDescent="0.25">
      <c r="A1040" s="54">
        <f>COUNTIF($C$3:C1040,"Да")</f>
        <v>11</v>
      </c>
      <c r="B1040" s="53">
        <f t="shared" si="32"/>
        <v>46438</v>
      </c>
      <c r="C1040" s="53" t="str">
        <f>IF(ISERROR(VLOOKUP(B1040,Оп26_BYN→USD!$C$3:$C$28,1,0)),"Нет","Да")</f>
        <v>Нет</v>
      </c>
      <c r="D1040" s="54">
        <f t="shared" si="33"/>
        <v>365</v>
      </c>
      <c r="E1040" s="55">
        <f>('Все выпуски'!$F$4*'Все выпуски'!$F$8)*((VLOOKUP(IF(C1040="Нет",VLOOKUP(A1040,Оп26_BYN→USD!$A$2:$C$28,3,0),VLOOKUP((A1040-1),Оп26_BYN→USD!$A$2:$C$28,3,0)),$B$2:$G$2382,5,0)-VLOOKUP(B1040,$B$2:$G$2382,5,0))/365+(VLOOKUP(IF(C1040="Нет",VLOOKUP(A1040,Оп26_BYN→USD!$A$2:$C$28,3,0),VLOOKUP((A1040-1),Оп26_BYN→USD!$A$2:$C$28,3,0)),$B$2:$G$2382,6,0)-VLOOKUP(B1040,$B$2:$G$2382,6,0))/366)</f>
        <v>1.2275281966149449</v>
      </c>
      <c r="F1040" s="54">
        <f>COUNTIF(D1041:$D$2382,365)</f>
        <v>976</v>
      </c>
      <c r="G1040" s="54">
        <f>COUNTIF(D1041:$D$2382,366)</f>
        <v>366</v>
      </c>
      <c r="H1040" s="50"/>
    </row>
    <row r="1041" spans="1:8" x14ac:dyDescent="0.25">
      <c r="A1041" s="54">
        <f>COUNTIF($C$3:C1041,"Да")</f>
        <v>11</v>
      </c>
      <c r="B1041" s="53">
        <f t="shared" si="32"/>
        <v>46439</v>
      </c>
      <c r="C1041" s="53" t="str">
        <f>IF(ISERROR(VLOOKUP(B1041,Оп26_BYN→USD!$C$3:$C$28,1,0)),"Нет","Да")</f>
        <v>Нет</v>
      </c>
      <c r="D1041" s="54">
        <f t="shared" si="33"/>
        <v>365</v>
      </c>
      <c r="E1041" s="55">
        <f>('Все выпуски'!$F$4*'Все выпуски'!$F$8)*((VLOOKUP(IF(C1041="Нет",VLOOKUP(A1041,Оп26_BYN→USD!$A$2:$C$28,3,0),VLOOKUP((A1041-1),Оп26_BYN→USD!$A$2:$C$28,3,0)),$B$2:$G$2382,5,0)-VLOOKUP(B1041,$B$2:$G$2382,5,0))/365+(VLOOKUP(IF(C1041="Нет",VLOOKUP(A1041,Оп26_BYN→USD!$A$2:$C$28,3,0),VLOOKUP((A1041-1),Оп26_BYN→USD!$A$2:$C$28,3,0)),$B$2:$G$2382,6,0)-VLOOKUP(B1041,$B$2:$G$2382,6,0))/366)</f>
        <v>1.2567550584391103</v>
      </c>
      <c r="F1041" s="54">
        <f>COUNTIF(D1042:$D$2382,365)</f>
        <v>975</v>
      </c>
      <c r="G1041" s="54">
        <f>COUNTIF(D1042:$D$2382,366)</f>
        <v>366</v>
      </c>
      <c r="H1041" s="50"/>
    </row>
    <row r="1042" spans="1:8" x14ac:dyDescent="0.25">
      <c r="A1042" s="54">
        <f>COUNTIF($C$3:C1042,"Да")</f>
        <v>11</v>
      </c>
      <c r="B1042" s="53">
        <f t="shared" si="32"/>
        <v>46440</v>
      </c>
      <c r="C1042" s="53" t="str">
        <f>IF(ISERROR(VLOOKUP(B1042,Оп26_BYN→USD!$C$3:$C$28,1,0)),"Нет","Да")</f>
        <v>Нет</v>
      </c>
      <c r="D1042" s="54">
        <f t="shared" si="33"/>
        <v>365</v>
      </c>
      <c r="E1042" s="55">
        <f>('Все выпуски'!$F$4*'Все выпуски'!$F$8)*((VLOOKUP(IF(C1042="Нет",VLOOKUP(A1042,Оп26_BYN→USD!$A$2:$C$28,3,0),VLOOKUP((A1042-1),Оп26_BYN→USD!$A$2:$C$28,3,0)),$B$2:$G$2382,5,0)-VLOOKUP(B1042,$B$2:$G$2382,5,0))/365+(VLOOKUP(IF(C1042="Нет",VLOOKUP(A1042,Оп26_BYN→USD!$A$2:$C$28,3,0),VLOOKUP((A1042-1),Оп26_BYN→USD!$A$2:$C$28,3,0)),$B$2:$G$2382,6,0)-VLOOKUP(B1042,$B$2:$G$2382,6,0))/366)</f>
        <v>1.2859819202632756</v>
      </c>
      <c r="F1042" s="54">
        <f>COUNTIF(D1043:$D$2382,365)</f>
        <v>974</v>
      </c>
      <c r="G1042" s="54">
        <f>COUNTIF(D1043:$D$2382,366)</f>
        <v>366</v>
      </c>
      <c r="H1042" s="50"/>
    </row>
    <row r="1043" spans="1:8" x14ac:dyDescent="0.25">
      <c r="A1043" s="54">
        <f>COUNTIF($C$3:C1043,"Да")</f>
        <v>11</v>
      </c>
      <c r="B1043" s="53">
        <f t="shared" si="32"/>
        <v>46441</v>
      </c>
      <c r="C1043" s="53" t="str">
        <f>IF(ISERROR(VLOOKUP(B1043,Оп26_BYN→USD!$C$3:$C$28,1,0)),"Нет","Да")</f>
        <v>Нет</v>
      </c>
      <c r="D1043" s="54">
        <f t="shared" si="33"/>
        <v>365</v>
      </c>
      <c r="E1043" s="55">
        <f>('Все выпуски'!$F$4*'Все выпуски'!$F$8)*((VLOOKUP(IF(C1043="Нет",VLOOKUP(A1043,Оп26_BYN→USD!$A$2:$C$28,3,0),VLOOKUP((A1043-1),Оп26_BYN→USD!$A$2:$C$28,3,0)),$B$2:$G$2382,5,0)-VLOOKUP(B1043,$B$2:$G$2382,5,0))/365+(VLOOKUP(IF(C1043="Нет",VLOOKUP(A1043,Оп26_BYN→USD!$A$2:$C$28,3,0),VLOOKUP((A1043-1),Оп26_BYN→USD!$A$2:$C$28,3,0)),$B$2:$G$2382,6,0)-VLOOKUP(B1043,$B$2:$G$2382,6,0))/366)</f>
        <v>1.315208782087441</v>
      </c>
      <c r="F1043" s="54">
        <f>COUNTIF(D1044:$D$2382,365)</f>
        <v>973</v>
      </c>
      <c r="G1043" s="54">
        <f>COUNTIF(D1044:$D$2382,366)</f>
        <v>366</v>
      </c>
      <c r="H1043" s="50"/>
    </row>
    <row r="1044" spans="1:8" x14ac:dyDescent="0.25">
      <c r="A1044" s="54">
        <f>COUNTIF($C$3:C1044,"Да")</f>
        <v>11</v>
      </c>
      <c r="B1044" s="53">
        <f t="shared" si="32"/>
        <v>46442</v>
      </c>
      <c r="C1044" s="53" t="str">
        <f>IF(ISERROR(VLOOKUP(B1044,Оп26_BYN→USD!$C$3:$C$28,1,0)),"Нет","Да")</f>
        <v>Нет</v>
      </c>
      <c r="D1044" s="54">
        <f t="shared" si="33"/>
        <v>365</v>
      </c>
      <c r="E1044" s="55">
        <f>('Все выпуски'!$F$4*'Все выпуски'!$F$8)*((VLOOKUP(IF(C1044="Нет",VLOOKUP(A1044,Оп26_BYN→USD!$A$2:$C$28,3,0),VLOOKUP((A1044-1),Оп26_BYN→USD!$A$2:$C$28,3,0)),$B$2:$G$2382,5,0)-VLOOKUP(B1044,$B$2:$G$2382,5,0))/365+(VLOOKUP(IF(C1044="Нет",VLOOKUP(A1044,Оп26_BYN→USD!$A$2:$C$28,3,0),VLOOKUP((A1044-1),Оп26_BYN→USD!$A$2:$C$28,3,0)),$B$2:$G$2382,6,0)-VLOOKUP(B1044,$B$2:$G$2382,6,0))/366)</f>
        <v>1.3444356439116063</v>
      </c>
      <c r="F1044" s="54">
        <f>COUNTIF(D1045:$D$2382,365)</f>
        <v>972</v>
      </c>
      <c r="G1044" s="54">
        <f>COUNTIF(D1045:$D$2382,366)</f>
        <v>366</v>
      </c>
      <c r="H1044" s="50"/>
    </row>
    <row r="1045" spans="1:8" x14ac:dyDescent="0.25">
      <c r="A1045" s="54">
        <f>COUNTIF($C$3:C1045,"Да")</f>
        <v>11</v>
      </c>
      <c r="B1045" s="53">
        <f t="shared" si="32"/>
        <v>46443</v>
      </c>
      <c r="C1045" s="53" t="str">
        <f>IF(ISERROR(VLOOKUP(B1045,Оп26_BYN→USD!$C$3:$C$28,1,0)),"Нет","Да")</f>
        <v>Нет</v>
      </c>
      <c r="D1045" s="54">
        <f t="shared" si="33"/>
        <v>365</v>
      </c>
      <c r="E1045" s="55">
        <f>('Все выпуски'!$F$4*'Все выпуски'!$F$8)*((VLOOKUP(IF(C1045="Нет",VLOOKUP(A1045,Оп26_BYN→USD!$A$2:$C$28,3,0),VLOOKUP((A1045-1),Оп26_BYN→USD!$A$2:$C$28,3,0)),$B$2:$G$2382,5,0)-VLOOKUP(B1045,$B$2:$G$2382,5,0))/365+(VLOOKUP(IF(C1045="Нет",VLOOKUP(A1045,Оп26_BYN→USD!$A$2:$C$28,3,0),VLOOKUP((A1045-1),Оп26_BYN→USD!$A$2:$C$28,3,0)),$B$2:$G$2382,6,0)-VLOOKUP(B1045,$B$2:$G$2382,6,0))/366)</f>
        <v>1.3736625057357716</v>
      </c>
      <c r="F1045" s="54">
        <f>COUNTIF(D1046:$D$2382,365)</f>
        <v>971</v>
      </c>
      <c r="G1045" s="54">
        <f>COUNTIF(D1046:$D$2382,366)</f>
        <v>366</v>
      </c>
      <c r="H1045" s="50"/>
    </row>
    <row r="1046" spans="1:8" x14ac:dyDescent="0.25">
      <c r="A1046" s="54">
        <f>COUNTIF($C$3:C1046,"Да")</f>
        <v>11</v>
      </c>
      <c r="B1046" s="53">
        <f t="shared" si="32"/>
        <v>46444</v>
      </c>
      <c r="C1046" s="53" t="str">
        <f>IF(ISERROR(VLOOKUP(B1046,Оп26_BYN→USD!$C$3:$C$28,1,0)),"Нет","Да")</f>
        <v>Нет</v>
      </c>
      <c r="D1046" s="54">
        <f t="shared" si="33"/>
        <v>365</v>
      </c>
      <c r="E1046" s="55">
        <f>('Все выпуски'!$F$4*'Все выпуски'!$F$8)*((VLOOKUP(IF(C1046="Нет",VLOOKUP(A1046,Оп26_BYN→USD!$A$2:$C$28,3,0),VLOOKUP((A1046-1),Оп26_BYN→USD!$A$2:$C$28,3,0)),$B$2:$G$2382,5,0)-VLOOKUP(B1046,$B$2:$G$2382,5,0))/365+(VLOOKUP(IF(C1046="Нет",VLOOKUP(A1046,Оп26_BYN→USD!$A$2:$C$28,3,0),VLOOKUP((A1046-1),Оп26_BYN→USD!$A$2:$C$28,3,0)),$B$2:$G$2382,6,0)-VLOOKUP(B1046,$B$2:$G$2382,6,0))/366)</f>
        <v>1.402889367559937</v>
      </c>
      <c r="F1046" s="54">
        <f>COUNTIF(D1047:$D$2382,365)</f>
        <v>970</v>
      </c>
      <c r="G1046" s="54">
        <f>COUNTIF(D1047:$D$2382,366)</f>
        <v>366</v>
      </c>
      <c r="H1046" s="50"/>
    </row>
    <row r="1047" spans="1:8" x14ac:dyDescent="0.25">
      <c r="A1047" s="54">
        <f>COUNTIF($C$3:C1047,"Да")</f>
        <v>11</v>
      </c>
      <c r="B1047" s="53">
        <f t="shared" si="32"/>
        <v>46445</v>
      </c>
      <c r="C1047" s="53" t="str">
        <f>IF(ISERROR(VLOOKUP(B1047,Оп26_BYN→USD!$C$3:$C$28,1,0)),"Нет","Да")</f>
        <v>Нет</v>
      </c>
      <c r="D1047" s="54">
        <f t="shared" si="33"/>
        <v>365</v>
      </c>
      <c r="E1047" s="55">
        <f>('Все выпуски'!$F$4*'Все выпуски'!$F$8)*((VLOOKUP(IF(C1047="Нет",VLOOKUP(A1047,Оп26_BYN→USD!$A$2:$C$28,3,0),VLOOKUP((A1047-1),Оп26_BYN→USD!$A$2:$C$28,3,0)),$B$2:$G$2382,5,0)-VLOOKUP(B1047,$B$2:$G$2382,5,0))/365+(VLOOKUP(IF(C1047="Нет",VLOOKUP(A1047,Оп26_BYN→USD!$A$2:$C$28,3,0),VLOOKUP((A1047-1),Оп26_BYN→USD!$A$2:$C$28,3,0)),$B$2:$G$2382,6,0)-VLOOKUP(B1047,$B$2:$G$2382,6,0))/366)</f>
        <v>1.4321162293841023</v>
      </c>
      <c r="F1047" s="54">
        <f>COUNTIF(D1048:$D$2382,365)</f>
        <v>969</v>
      </c>
      <c r="G1047" s="54">
        <f>COUNTIF(D1048:$D$2382,366)</f>
        <v>366</v>
      </c>
      <c r="H1047" s="50"/>
    </row>
    <row r="1048" spans="1:8" x14ac:dyDescent="0.25">
      <c r="A1048" s="54">
        <f>COUNTIF($C$3:C1048,"Да")</f>
        <v>11</v>
      </c>
      <c r="B1048" s="53">
        <f t="shared" si="32"/>
        <v>46446</v>
      </c>
      <c r="C1048" s="53" t="str">
        <f>IF(ISERROR(VLOOKUP(B1048,Оп26_BYN→USD!$C$3:$C$28,1,0)),"Нет","Да")</f>
        <v>Нет</v>
      </c>
      <c r="D1048" s="54">
        <f t="shared" si="33"/>
        <v>365</v>
      </c>
      <c r="E1048" s="55">
        <f>('Все выпуски'!$F$4*'Все выпуски'!$F$8)*((VLOOKUP(IF(C1048="Нет",VLOOKUP(A1048,Оп26_BYN→USD!$A$2:$C$28,3,0),VLOOKUP((A1048-1),Оп26_BYN→USD!$A$2:$C$28,3,0)),$B$2:$G$2382,5,0)-VLOOKUP(B1048,$B$2:$G$2382,5,0))/365+(VLOOKUP(IF(C1048="Нет",VLOOKUP(A1048,Оп26_BYN→USD!$A$2:$C$28,3,0),VLOOKUP((A1048-1),Оп26_BYN→USD!$A$2:$C$28,3,0)),$B$2:$G$2382,6,0)-VLOOKUP(B1048,$B$2:$G$2382,6,0))/366)</f>
        <v>1.4613430912082677</v>
      </c>
      <c r="F1048" s="54">
        <f>COUNTIF(D1049:$D$2382,365)</f>
        <v>968</v>
      </c>
      <c r="G1048" s="54">
        <f>COUNTIF(D1049:$D$2382,366)</f>
        <v>366</v>
      </c>
      <c r="H1048" s="50"/>
    </row>
    <row r="1049" spans="1:8" x14ac:dyDescent="0.25">
      <c r="A1049" s="54">
        <f>COUNTIF($C$3:C1049,"Да")</f>
        <v>11</v>
      </c>
      <c r="B1049" s="53">
        <f t="shared" si="32"/>
        <v>46447</v>
      </c>
      <c r="C1049" s="53" t="str">
        <f>IF(ISERROR(VLOOKUP(B1049,Оп26_BYN→USD!$C$3:$C$28,1,0)),"Нет","Да")</f>
        <v>Нет</v>
      </c>
      <c r="D1049" s="54">
        <f t="shared" si="33"/>
        <v>365</v>
      </c>
      <c r="E1049" s="55">
        <f>('Все выпуски'!$F$4*'Все выпуски'!$F$8)*((VLOOKUP(IF(C1049="Нет",VLOOKUP(A1049,Оп26_BYN→USD!$A$2:$C$28,3,0),VLOOKUP((A1049-1),Оп26_BYN→USD!$A$2:$C$28,3,0)),$B$2:$G$2382,5,0)-VLOOKUP(B1049,$B$2:$G$2382,5,0))/365+(VLOOKUP(IF(C1049="Нет",VLOOKUP(A1049,Оп26_BYN→USD!$A$2:$C$28,3,0),VLOOKUP((A1049-1),Оп26_BYN→USD!$A$2:$C$28,3,0)),$B$2:$G$2382,6,0)-VLOOKUP(B1049,$B$2:$G$2382,6,0))/366)</f>
        <v>1.4905699530324332</v>
      </c>
      <c r="F1049" s="54">
        <f>COUNTIF(D1050:$D$2382,365)</f>
        <v>967</v>
      </c>
      <c r="G1049" s="54">
        <f>COUNTIF(D1050:$D$2382,366)</f>
        <v>366</v>
      </c>
      <c r="H1049" s="50"/>
    </row>
    <row r="1050" spans="1:8" x14ac:dyDescent="0.25">
      <c r="A1050" s="54">
        <f>COUNTIF($C$3:C1050,"Да")</f>
        <v>11</v>
      </c>
      <c r="B1050" s="53">
        <f t="shared" si="32"/>
        <v>46448</v>
      </c>
      <c r="C1050" s="53" t="str">
        <f>IF(ISERROR(VLOOKUP(B1050,Оп26_BYN→USD!$C$3:$C$28,1,0)),"Нет","Да")</f>
        <v>Нет</v>
      </c>
      <c r="D1050" s="54">
        <f t="shared" si="33"/>
        <v>365</v>
      </c>
      <c r="E1050" s="55">
        <f>('Все выпуски'!$F$4*'Все выпуски'!$F$8)*((VLOOKUP(IF(C1050="Нет",VLOOKUP(A1050,Оп26_BYN→USD!$A$2:$C$28,3,0),VLOOKUP((A1050-1),Оп26_BYN→USD!$A$2:$C$28,3,0)),$B$2:$G$2382,5,0)-VLOOKUP(B1050,$B$2:$G$2382,5,0))/365+(VLOOKUP(IF(C1050="Нет",VLOOKUP(A1050,Оп26_BYN→USD!$A$2:$C$28,3,0),VLOOKUP((A1050-1),Оп26_BYN→USD!$A$2:$C$28,3,0)),$B$2:$G$2382,6,0)-VLOOKUP(B1050,$B$2:$G$2382,6,0))/366)</f>
        <v>1.5197968148565983</v>
      </c>
      <c r="F1050" s="54">
        <f>COUNTIF(D1051:$D$2382,365)</f>
        <v>966</v>
      </c>
      <c r="G1050" s="54">
        <f>COUNTIF(D1051:$D$2382,366)</f>
        <v>366</v>
      </c>
      <c r="H1050" s="50"/>
    </row>
    <row r="1051" spans="1:8" x14ac:dyDescent="0.25">
      <c r="A1051" s="54">
        <f>COUNTIF($C$3:C1051,"Да")</f>
        <v>11</v>
      </c>
      <c r="B1051" s="53">
        <f t="shared" si="32"/>
        <v>46449</v>
      </c>
      <c r="C1051" s="53" t="str">
        <f>IF(ISERROR(VLOOKUP(B1051,Оп26_BYN→USD!$C$3:$C$28,1,0)),"Нет","Да")</f>
        <v>Нет</v>
      </c>
      <c r="D1051" s="54">
        <f t="shared" si="33"/>
        <v>365</v>
      </c>
      <c r="E1051" s="55">
        <f>('Все выпуски'!$F$4*'Все выпуски'!$F$8)*((VLOOKUP(IF(C1051="Нет",VLOOKUP(A1051,Оп26_BYN→USD!$A$2:$C$28,3,0),VLOOKUP((A1051-1),Оп26_BYN→USD!$A$2:$C$28,3,0)),$B$2:$G$2382,5,0)-VLOOKUP(B1051,$B$2:$G$2382,5,0))/365+(VLOOKUP(IF(C1051="Нет",VLOOKUP(A1051,Оп26_BYN→USD!$A$2:$C$28,3,0),VLOOKUP((A1051-1),Оп26_BYN→USD!$A$2:$C$28,3,0)),$B$2:$G$2382,6,0)-VLOOKUP(B1051,$B$2:$G$2382,6,0))/366)</f>
        <v>1.5490236766807637</v>
      </c>
      <c r="F1051" s="54">
        <f>COUNTIF(D1052:$D$2382,365)</f>
        <v>965</v>
      </c>
      <c r="G1051" s="54">
        <f>COUNTIF(D1052:$D$2382,366)</f>
        <v>366</v>
      </c>
      <c r="H1051" s="50"/>
    </row>
    <row r="1052" spans="1:8" x14ac:dyDescent="0.25">
      <c r="A1052" s="54">
        <f>COUNTIF($C$3:C1052,"Да")</f>
        <v>11</v>
      </c>
      <c r="B1052" s="53">
        <f t="shared" si="32"/>
        <v>46450</v>
      </c>
      <c r="C1052" s="53" t="str">
        <f>IF(ISERROR(VLOOKUP(B1052,Оп26_BYN→USD!$C$3:$C$28,1,0)),"Нет","Да")</f>
        <v>Нет</v>
      </c>
      <c r="D1052" s="54">
        <f t="shared" si="33"/>
        <v>365</v>
      </c>
      <c r="E1052" s="55">
        <f>('Все выпуски'!$F$4*'Все выпуски'!$F$8)*((VLOOKUP(IF(C1052="Нет",VLOOKUP(A1052,Оп26_BYN→USD!$A$2:$C$28,3,0),VLOOKUP((A1052-1),Оп26_BYN→USD!$A$2:$C$28,3,0)),$B$2:$G$2382,5,0)-VLOOKUP(B1052,$B$2:$G$2382,5,0))/365+(VLOOKUP(IF(C1052="Нет",VLOOKUP(A1052,Оп26_BYN→USD!$A$2:$C$28,3,0),VLOOKUP((A1052-1),Оп26_BYN→USD!$A$2:$C$28,3,0)),$B$2:$G$2382,6,0)-VLOOKUP(B1052,$B$2:$G$2382,6,0))/366)</f>
        <v>1.5782505385049292</v>
      </c>
      <c r="F1052" s="54">
        <f>COUNTIF(D1053:$D$2382,365)</f>
        <v>964</v>
      </c>
      <c r="G1052" s="54">
        <f>COUNTIF(D1053:$D$2382,366)</f>
        <v>366</v>
      </c>
      <c r="H1052" s="50"/>
    </row>
    <row r="1053" spans="1:8" x14ac:dyDescent="0.25">
      <c r="A1053" s="54">
        <f>COUNTIF($C$3:C1053,"Да")</f>
        <v>11</v>
      </c>
      <c r="B1053" s="53">
        <f t="shared" si="32"/>
        <v>46451</v>
      </c>
      <c r="C1053" s="53" t="str">
        <f>IF(ISERROR(VLOOKUP(B1053,Оп26_BYN→USD!$C$3:$C$28,1,0)),"Нет","Да")</f>
        <v>Нет</v>
      </c>
      <c r="D1053" s="54">
        <f t="shared" si="33"/>
        <v>365</v>
      </c>
      <c r="E1053" s="55">
        <f>('Все выпуски'!$F$4*'Все выпуски'!$F$8)*((VLOOKUP(IF(C1053="Нет",VLOOKUP(A1053,Оп26_BYN→USD!$A$2:$C$28,3,0),VLOOKUP((A1053-1),Оп26_BYN→USD!$A$2:$C$28,3,0)),$B$2:$G$2382,5,0)-VLOOKUP(B1053,$B$2:$G$2382,5,0))/365+(VLOOKUP(IF(C1053="Нет",VLOOKUP(A1053,Оп26_BYN→USD!$A$2:$C$28,3,0),VLOOKUP((A1053-1),Оп26_BYN→USD!$A$2:$C$28,3,0)),$B$2:$G$2382,6,0)-VLOOKUP(B1053,$B$2:$G$2382,6,0))/366)</f>
        <v>1.6074774003290944</v>
      </c>
      <c r="F1053" s="54">
        <f>COUNTIF(D1054:$D$2382,365)</f>
        <v>963</v>
      </c>
      <c r="G1053" s="54">
        <f>COUNTIF(D1054:$D$2382,366)</f>
        <v>366</v>
      </c>
      <c r="H1053" s="50"/>
    </row>
    <row r="1054" spans="1:8" x14ac:dyDescent="0.25">
      <c r="A1054" s="54">
        <f>COUNTIF($C$3:C1054,"Да")</f>
        <v>11</v>
      </c>
      <c r="B1054" s="53">
        <f t="shared" si="32"/>
        <v>46452</v>
      </c>
      <c r="C1054" s="53" t="str">
        <f>IF(ISERROR(VLOOKUP(B1054,Оп26_BYN→USD!$C$3:$C$28,1,0)),"Нет","Да")</f>
        <v>Нет</v>
      </c>
      <c r="D1054" s="54">
        <f t="shared" si="33"/>
        <v>365</v>
      </c>
      <c r="E1054" s="55">
        <f>('Все выпуски'!$F$4*'Все выпуски'!$F$8)*((VLOOKUP(IF(C1054="Нет",VLOOKUP(A1054,Оп26_BYN→USD!$A$2:$C$28,3,0),VLOOKUP((A1054-1),Оп26_BYN→USD!$A$2:$C$28,3,0)),$B$2:$G$2382,5,0)-VLOOKUP(B1054,$B$2:$G$2382,5,0))/365+(VLOOKUP(IF(C1054="Нет",VLOOKUP(A1054,Оп26_BYN→USD!$A$2:$C$28,3,0),VLOOKUP((A1054-1),Оп26_BYN→USD!$A$2:$C$28,3,0)),$B$2:$G$2382,6,0)-VLOOKUP(B1054,$B$2:$G$2382,6,0))/366)</f>
        <v>1.6367042621532599</v>
      </c>
      <c r="F1054" s="54">
        <f>COUNTIF(D1055:$D$2382,365)</f>
        <v>962</v>
      </c>
      <c r="G1054" s="54">
        <f>COUNTIF(D1055:$D$2382,366)</f>
        <v>366</v>
      </c>
      <c r="H1054" s="50"/>
    </row>
    <row r="1055" spans="1:8" x14ac:dyDescent="0.25">
      <c r="A1055" s="54">
        <f>COUNTIF($C$3:C1055,"Да")</f>
        <v>11</v>
      </c>
      <c r="B1055" s="53">
        <f t="shared" si="32"/>
        <v>46453</v>
      </c>
      <c r="C1055" s="53" t="str">
        <f>IF(ISERROR(VLOOKUP(B1055,Оп26_BYN→USD!$C$3:$C$28,1,0)),"Нет","Да")</f>
        <v>Нет</v>
      </c>
      <c r="D1055" s="54">
        <f t="shared" si="33"/>
        <v>365</v>
      </c>
      <c r="E1055" s="55">
        <f>('Все выпуски'!$F$4*'Все выпуски'!$F$8)*((VLOOKUP(IF(C1055="Нет",VLOOKUP(A1055,Оп26_BYN→USD!$A$2:$C$28,3,0),VLOOKUP((A1055-1),Оп26_BYN→USD!$A$2:$C$28,3,0)),$B$2:$G$2382,5,0)-VLOOKUP(B1055,$B$2:$G$2382,5,0))/365+(VLOOKUP(IF(C1055="Нет",VLOOKUP(A1055,Оп26_BYN→USD!$A$2:$C$28,3,0),VLOOKUP((A1055-1),Оп26_BYN→USD!$A$2:$C$28,3,0)),$B$2:$G$2382,6,0)-VLOOKUP(B1055,$B$2:$G$2382,6,0))/366)</f>
        <v>1.6659311239774253</v>
      </c>
      <c r="F1055" s="54">
        <f>COUNTIF(D1056:$D$2382,365)</f>
        <v>961</v>
      </c>
      <c r="G1055" s="54">
        <f>COUNTIF(D1056:$D$2382,366)</f>
        <v>366</v>
      </c>
      <c r="H1055" s="50"/>
    </row>
    <row r="1056" spans="1:8" x14ac:dyDescent="0.25">
      <c r="A1056" s="54">
        <f>COUNTIF($C$3:C1056,"Да")</f>
        <v>11</v>
      </c>
      <c r="B1056" s="53">
        <f t="shared" si="32"/>
        <v>46454</v>
      </c>
      <c r="C1056" s="53" t="str">
        <f>IF(ISERROR(VLOOKUP(B1056,Оп26_BYN→USD!$C$3:$C$28,1,0)),"Нет","Да")</f>
        <v>Нет</v>
      </c>
      <c r="D1056" s="54">
        <f t="shared" si="33"/>
        <v>365</v>
      </c>
      <c r="E1056" s="55">
        <f>('Все выпуски'!$F$4*'Все выпуски'!$F$8)*((VLOOKUP(IF(C1056="Нет",VLOOKUP(A1056,Оп26_BYN→USD!$A$2:$C$28,3,0),VLOOKUP((A1056-1),Оп26_BYN→USD!$A$2:$C$28,3,0)),$B$2:$G$2382,5,0)-VLOOKUP(B1056,$B$2:$G$2382,5,0))/365+(VLOOKUP(IF(C1056="Нет",VLOOKUP(A1056,Оп26_BYN→USD!$A$2:$C$28,3,0),VLOOKUP((A1056-1),Оп26_BYN→USD!$A$2:$C$28,3,0)),$B$2:$G$2382,6,0)-VLOOKUP(B1056,$B$2:$G$2382,6,0))/366)</f>
        <v>1.6951579858015906</v>
      </c>
      <c r="F1056" s="54">
        <f>COUNTIF(D1057:$D$2382,365)</f>
        <v>960</v>
      </c>
      <c r="G1056" s="54">
        <f>COUNTIF(D1057:$D$2382,366)</f>
        <v>366</v>
      </c>
      <c r="H1056" s="50"/>
    </row>
    <row r="1057" spans="1:8" x14ac:dyDescent="0.25">
      <c r="A1057" s="54">
        <f>COUNTIF($C$3:C1057,"Да")</f>
        <v>11</v>
      </c>
      <c r="B1057" s="53">
        <f t="shared" si="32"/>
        <v>46455</v>
      </c>
      <c r="C1057" s="53" t="str">
        <f>IF(ISERROR(VLOOKUP(B1057,Оп26_BYN→USD!$C$3:$C$28,1,0)),"Нет","Да")</f>
        <v>Нет</v>
      </c>
      <c r="D1057" s="54">
        <f t="shared" si="33"/>
        <v>365</v>
      </c>
      <c r="E1057" s="55">
        <f>('Все выпуски'!$F$4*'Все выпуски'!$F$8)*((VLOOKUP(IF(C1057="Нет",VLOOKUP(A1057,Оп26_BYN→USD!$A$2:$C$28,3,0),VLOOKUP((A1057-1),Оп26_BYN→USD!$A$2:$C$28,3,0)),$B$2:$G$2382,5,0)-VLOOKUP(B1057,$B$2:$G$2382,5,0))/365+(VLOOKUP(IF(C1057="Нет",VLOOKUP(A1057,Оп26_BYN→USD!$A$2:$C$28,3,0),VLOOKUP((A1057-1),Оп26_BYN→USD!$A$2:$C$28,3,0)),$B$2:$G$2382,6,0)-VLOOKUP(B1057,$B$2:$G$2382,6,0))/366)</f>
        <v>1.7243848476257559</v>
      </c>
      <c r="F1057" s="54">
        <f>COUNTIF(D1058:$D$2382,365)</f>
        <v>959</v>
      </c>
      <c r="G1057" s="54">
        <f>COUNTIF(D1058:$D$2382,366)</f>
        <v>366</v>
      </c>
      <c r="H1057" s="50"/>
    </row>
    <row r="1058" spans="1:8" x14ac:dyDescent="0.25">
      <c r="A1058" s="54">
        <f>COUNTIF($C$3:C1058,"Да")</f>
        <v>11</v>
      </c>
      <c r="B1058" s="53">
        <f t="shared" si="32"/>
        <v>46456</v>
      </c>
      <c r="C1058" s="53" t="str">
        <f>IF(ISERROR(VLOOKUP(B1058,Оп26_BYN→USD!$C$3:$C$28,1,0)),"Нет","Да")</f>
        <v>Нет</v>
      </c>
      <c r="D1058" s="54">
        <f t="shared" si="33"/>
        <v>365</v>
      </c>
      <c r="E1058" s="55">
        <f>('Все выпуски'!$F$4*'Все выпуски'!$F$8)*((VLOOKUP(IF(C1058="Нет",VLOOKUP(A1058,Оп26_BYN→USD!$A$2:$C$28,3,0),VLOOKUP((A1058-1),Оп26_BYN→USD!$A$2:$C$28,3,0)),$B$2:$G$2382,5,0)-VLOOKUP(B1058,$B$2:$G$2382,5,0))/365+(VLOOKUP(IF(C1058="Нет",VLOOKUP(A1058,Оп26_BYN→USD!$A$2:$C$28,3,0),VLOOKUP((A1058-1),Оп26_BYN→USD!$A$2:$C$28,3,0)),$B$2:$G$2382,6,0)-VLOOKUP(B1058,$B$2:$G$2382,6,0))/366)</f>
        <v>1.7536117094499213</v>
      </c>
      <c r="F1058" s="54">
        <f>COUNTIF(D1059:$D$2382,365)</f>
        <v>958</v>
      </c>
      <c r="G1058" s="54">
        <f>COUNTIF(D1059:$D$2382,366)</f>
        <v>366</v>
      </c>
      <c r="H1058" s="50"/>
    </row>
    <row r="1059" spans="1:8" x14ac:dyDescent="0.25">
      <c r="A1059" s="54">
        <f>COUNTIF($C$3:C1059,"Да")</f>
        <v>11</v>
      </c>
      <c r="B1059" s="53">
        <f t="shared" si="32"/>
        <v>46457</v>
      </c>
      <c r="C1059" s="53" t="str">
        <f>IF(ISERROR(VLOOKUP(B1059,Оп26_BYN→USD!$C$3:$C$28,1,0)),"Нет","Да")</f>
        <v>Нет</v>
      </c>
      <c r="D1059" s="54">
        <f t="shared" si="33"/>
        <v>365</v>
      </c>
      <c r="E1059" s="55">
        <f>('Все выпуски'!$F$4*'Все выпуски'!$F$8)*((VLOOKUP(IF(C1059="Нет",VLOOKUP(A1059,Оп26_BYN→USD!$A$2:$C$28,3,0),VLOOKUP((A1059-1),Оп26_BYN→USD!$A$2:$C$28,3,0)),$B$2:$G$2382,5,0)-VLOOKUP(B1059,$B$2:$G$2382,5,0))/365+(VLOOKUP(IF(C1059="Нет",VLOOKUP(A1059,Оп26_BYN→USD!$A$2:$C$28,3,0),VLOOKUP((A1059-1),Оп26_BYN→USD!$A$2:$C$28,3,0)),$B$2:$G$2382,6,0)-VLOOKUP(B1059,$B$2:$G$2382,6,0))/366)</f>
        <v>1.7828385712740866</v>
      </c>
      <c r="F1059" s="54">
        <f>COUNTIF(D1060:$D$2382,365)</f>
        <v>957</v>
      </c>
      <c r="G1059" s="54">
        <f>COUNTIF(D1060:$D$2382,366)</f>
        <v>366</v>
      </c>
      <c r="H1059" s="50"/>
    </row>
    <row r="1060" spans="1:8" x14ac:dyDescent="0.25">
      <c r="A1060" s="54">
        <f>COUNTIF($C$3:C1060,"Да")</f>
        <v>11</v>
      </c>
      <c r="B1060" s="53">
        <f t="shared" si="32"/>
        <v>46458</v>
      </c>
      <c r="C1060" s="53" t="str">
        <f>IF(ISERROR(VLOOKUP(B1060,Оп26_BYN→USD!$C$3:$C$28,1,0)),"Нет","Да")</f>
        <v>Нет</v>
      </c>
      <c r="D1060" s="54">
        <f t="shared" si="33"/>
        <v>365</v>
      </c>
      <c r="E1060" s="55">
        <f>('Все выпуски'!$F$4*'Все выпуски'!$F$8)*((VLOOKUP(IF(C1060="Нет",VLOOKUP(A1060,Оп26_BYN→USD!$A$2:$C$28,3,0),VLOOKUP((A1060-1),Оп26_BYN→USD!$A$2:$C$28,3,0)),$B$2:$G$2382,5,0)-VLOOKUP(B1060,$B$2:$G$2382,5,0))/365+(VLOOKUP(IF(C1060="Нет",VLOOKUP(A1060,Оп26_BYN→USD!$A$2:$C$28,3,0),VLOOKUP((A1060-1),Оп26_BYN→USD!$A$2:$C$28,3,0)),$B$2:$G$2382,6,0)-VLOOKUP(B1060,$B$2:$G$2382,6,0))/366)</f>
        <v>1.812065433098252</v>
      </c>
      <c r="F1060" s="54">
        <f>COUNTIF(D1061:$D$2382,365)</f>
        <v>956</v>
      </c>
      <c r="G1060" s="54">
        <f>COUNTIF(D1061:$D$2382,366)</f>
        <v>366</v>
      </c>
      <c r="H1060" s="50"/>
    </row>
    <row r="1061" spans="1:8" x14ac:dyDescent="0.25">
      <c r="A1061" s="54">
        <f>COUNTIF($C$3:C1061,"Да")</f>
        <v>11</v>
      </c>
      <c r="B1061" s="53">
        <f t="shared" si="32"/>
        <v>46459</v>
      </c>
      <c r="C1061" s="53" t="str">
        <f>IF(ISERROR(VLOOKUP(B1061,Оп26_BYN→USD!$C$3:$C$28,1,0)),"Нет","Да")</f>
        <v>Нет</v>
      </c>
      <c r="D1061" s="54">
        <f t="shared" si="33"/>
        <v>365</v>
      </c>
      <c r="E1061" s="55">
        <f>('Все выпуски'!$F$4*'Все выпуски'!$F$8)*((VLOOKUP(IF(C1061="Нет",VLOOKUP(A1061,Оп26_BYN→USD!$A$2:$C$28,3,0),VLOOKUP((A1061-1),Оп26_BYN→USD!$A$2:$C$28,3,0)),$B$2:$G$2382,5,0)-VLOOKUP(B1061,$B$2:$G$2382,5,0))/365+(VLOOKUP(IF(C1061="Нет",VLOOKUP(A1061,Оп26_BYN→USD!$A$2:$C$28,3,0),VLOOKUP((A1061-1),Оп26_BYN→USD!$A$2:$C$28,3,0)),$B$2:$G$2382,6,0)-VLOOKUP(B1061,$B$2:$G$2382,6,0))/366)</f>
        <v>1.8412922949224175</v>
      </c>
      <c r="F1061" s="54">
        <f>COUNTIF(D1062:$D$2382,365)</f>
        <v>955</v>
      </c>
      <c r="G1061" s="54">
        <f>COUNTIF(D1062:$D$2382,366)</f>
        <v>366</v>
      </c>
      <c r="H1061" s="50"/>
    </row>
    <row r="1062" spans="1:8" x14ac:dyDescent="0.25">
      <c r="A1062" s="54">
        <f>COUNTIF($C$3:C1062,"Да")</f>
        <v>11</v>
      </c>
      <c r="B1062" s="53">
        <f t="shared" si="32"/>
        <v>46460</v>
      </c>
      <c r="C1062" s="53" t="str">
        <f>IF(ISERROR(VLOOKUP(B1062,Оп26_BYN→USD!$C$3:$C$28,1,0)),"Нет","Да")</f>
        <v>Нет</v>
      </c>
      <c r="D1062" s="54">
        <f t="shared" si="33"/>
        <v>365</v>
      </c>
      <c r="E1062" s="55">
        <f>('Все выпуски'!$F$4*'Все выпуски'!$F$8)*((VLOOKUP(IF(C1062="Нет",VLOOKUP(A1062,Оп26_BYN→USD!$A$2:$C$28,3,0),VLOOKUP((A1062-1),Оп26_BYN→USD!$A$2:$C$28,3,0)),$B$2:$G$2382,5,0)-VLOOKUP(B1062,$B$2:$G$2382,5,0))/365+(VLOOKUP(IF(C1062="Нет",VLOOKUP(A1062,Оп26_BYN→USD!$A$2:$C$28,3,0),VLOOKUP((A1062-1),Оп26_BYN→USD!$A$2:$C$28,3,0)),$B$2:$G$2382,6,0)-VLOOKUP(B1062,$B$2:$G$2382,6,0))/366)</f>
        <v>1.8705191567465826</v>
      </c>
      <c r="F1062" s="54">
        <f>COUNTIF(D1063:$D$2382,365)</f>
        <v>954</v>
      </c>
      <c r="G1062" s="54">
        <f>COUNTIF(D1063:$D$2382,366)</f>
        <v>366</v>
      </c>
      <c r="H1062" s="50"/>
    </row>
    <row r="1063" spans="1:8" x14ac:dyDescent="0.25">
      <c r="A1063" s="54">
        <f>COUNTIF($C$3:C1063,"Да")</f>
        <v>11</v>
      </c>
      <c r="B1063" s="53">
        <f t="shared" si="32"/>
        <v>46461</v>
      </c>
      <c r="C1063" s="53" t="str">
        <f>IF(ISERROR(VLOOKUP(B1063,Оп26_BYN→USD!$C$3:$C$28,1,0)),"Нет","Да")</f>
        <v>Нет</v>
      </c>
      <c r="D1063" s="54">
        <f t="shared" si="33"/>
        <v>365</v>
      </c>
      <c r="E1063" s="55">
        <f>('Все выпуски'!$F$4*'Все выпуски'!$F$8)*((VLOOKUP(IF(C1063="Нет",VLOOKUP(A1063,Оп26_BYN→USD!$A$2:$C$28,3,0),VLOOKUP((A1063-1),Оп26_BYN→USD!$A$2:$C$28,3,0)),$B$2:$G$2382,5,0)-VLOOKUP(B1063,$B$2:$G$2382,5,0))/365+(VLOOKUP(IF(C1063="Нет",VLOOKUP(A1063,Оп26_BYN→USD!$A$2:$C$28,3,0),VLOOKUP((A1063-1),Оп26_BYN→USD!$A$2:$C$28,3,0)),$B$2:$G$2382,6,0)-VLOOKUP(B1063,$B$2:$G$2382,6,0))/366)</f>
        <v>1.899746018570748</v>
      </c>
      <c r="F1063" s="54">
        <f>COUNTIF(D1064:$D$2382,365)</f>
        <v>953</v>
      </c>
      <c r="G1063" s="54">
        <f>COUNTIF(D1064:$D$2382,366)</f>
        <v>366</v>
      </c>
      <c r="H1063" s="50"/>
    </row>
    <row r="1064" spans="1:8" x14ac:dyDescent="0.25">
      <c r="A1064" s="54">
        <f>COUNTIF($C$3:C1064,"Да")</f>
        <v>11</v>
      </c>
      <c r="B1064" s="53">
        <f t="shared" si="32"/>
        <v>46462</v>
      </c>
      <c r="C1064" s="53" t="str">
        <f>IF(ISERROR(VLOOKUP(B1064,Оп26_BYN→USD!$C$3:$C$28,1,0)),"Нет","Да")</f>
        <v>Нет</v>
      </c>
      <c r="D1064" s="54">
        <f t="shared" si="33"/>
        <v>365</v>
      </c>
      <c r="E1064" s="55">
        <f>('Все выпуски'!$F$4*'Все выпуски'!$F$8)*((VLOOKUP(IF(C1064="Нет",VLOOKUP(A1064,Оп26_BYN→USD!$A$2:$C$28,3,0),VLOOKUP((A1064-1),Оп26_BYN→USD!$A$2:$C$28,3,0)),$B$2:$G$2382,5,0)-VLOOKUP(B1064,$B$2:$G$2382,5,0))/365+(VLOOKUP(IF(C1064="Нет",VLOOKUP(A1064,Оп26_BYN→USD!$A$2:$C$28,3,0),VLOOKUP((A1064-1),Оп26_BYN→USD!$A$2:$C$28,3,0)),$B$2:$G$2382,6,0)-VLOOKUP(B1064,$B$2:$G$2382,6,0))/366)</f>
        <v>1.9289728803949135</v>
      </c>
      <c r="F1064" s="54">
        <f>COUNTIF(D1065:$D$2382,365)</f>
        <v>952</v>
      </c>
      <c r="G1064" s="54">
        <f>COUNTIF(D1065:$D$2382,366)</f>
        <v>366</v>
      </c>
      <c r="H1064" s="50"/>
    </row>
    <row r="1065" spans="1:8" x14ac:dyDescent="0.25">
      <c r="A1065" s="54">
        <f>COUNTIF($C$3:C1065,"Да")</f>
        <v>11</v>
      </c>
      <c r="B1065" s="53">
        <f t="shared" si="32"/>
        <v>46463</v>
      </c>
      <c r="C1065" s="53" t="str">
        <f>IF(ISERROR(VLOOKUP(B1065,Оп26_BYN→USD!$C$3:$C$28,1,0)),"Нет","Да")</f>
        <v>Нет</v>
      </c>
      <c r="D1065" s="54">
        <f t="shared" si="33"/>
        <v>365</v>
      </c>
      <c r="E1065" s="55">
        <f>('Все выпуски'!$F$4*'Все выпуски'!$F$8)*((VLOOKUP(IF(C1065="Нет",VLOOKUP(A1065,Оп26_BYN→USD!$A$2:$C$28,3,0),VLOOKUP((A1065-1),Оп26_BYN→USD!$A$2:$C$28,3,0)),$B$2:$G$2382,5,0)-VLOOKUP(B1065,$B$2:$G$2382,5,0))/365+(VLOOKUP(IF(C1065="Нет",VLOOKUP(A1065,Оп26_BYN→USD!$A$2:$C$28,3,0),VLOOKUP((A1065-1),Оп26_BYN→USD!$A$2:$C$28,3,0)),$B$2:$G$2382,6,0)-VLOOKUP(B1065,$B$2:$G$2382,6,0))/366)</f>
        <v>1.9581997422190787</v>
      </c>
      <c r="F1065" s="54">
        <f>COUNTIF(D1066:$D$2382,365)</f>
        <v>951</v>
      </c>
      <c r="G1065" s="54">
        <f>COUNTIF(D1066:$D$2382,366)</f>
        <v>366</v>
      </c>
      <c r="H1065" s="50"/>
    </row>
    <row r="1066" spans="1:8" x14ac:dyDescent="0.25">
      <c r="A1066" s="54">
        <f>COUNTIF($C$3:C1066,"Да")</f>
        <v>11</v>
      </c>
      <c r="B1066" s="53">
        <f t="shared" si="32"/>
        <v>46464</v>
      </c>
      <c r="C1066" s="53" t="str">
        <f>IF(ISERROR(VLOOKUP(B1066,Оп26_BYN→USD!$C$3:$C$28,1,0)),"Нет","Да")</f>
        <v>Нет</v>
      </c>
      <c r="D1066" s="54">
        <f t="shared" si="33"/>
        <v>365</v>
      </c>
      <c r="E1066" s="55">
        <f>('Все выпуски'!$F$4*'Все выпуски'!$F$8)*((VLOOKUP(IF(C1066="Нет",VLOOKUP(A1066,Оп26_BYN→USD!$A$2:$C$28,3,0),VLOOKUP((A1066-1),Оп26_BYN→USD!$A$2:$C$28,3,0)),$B$2:$G$2382,5,0)-VLOOKUP(B1066,$B$2:$G$2382,5,0))/365+(VLOOKUP(IF(C1066="Нет",VLOOKUP(A1066,Оп26_BYN→USD!$A$2:$C$28,3,0),VLOOKUP((A1066-1),Оп26_BYN→USD!$A$2:$C$28,3,0)),$B$2:$G$2382,6,0)-VLOOKUP(B1066,$B$2:$G$2382,6,0))/366)</f>
        <v>1.9874266040432442</v>
      </c>
      <c r="F1066" s="54">
        <f>COUNTIF(D1067:$D$2382,365)</f>
        <v>950</v>
      </c>
      <c r="G1066" s="54">
        <f>COUNTIF(D1067:$D$2382,366)</f>
        <v>366</v>
      </c>
      <c r="H1066" s="50"/>
    </row>
    <row r="1067" spans="1:8" x14ac:dyDescent="0.25">
      <c r="A1067" s="54">
        <f>COUNTIF($C$3:C1067,"Да")</f>
        <v>11</v>
      </c>
      <c r="B1067" s="53">
        <f t="shared" si="32"/>
        <v>46465</v>
      </c>
      <c r="C1067" s="53" t="str">
        <f>IF(ISERROR(VLOOKUP(B1067,Оп26_BYN→USD!$C$3:$C$28,1,0)),"Нет","Да")</f>
        <v>Нет</v>
      </c>
      <c r="D1067" s="54">
        <f t="shared" si="33"/>
        <v>365</v>
      </c>
      <c r="E1067" s="55">
        <f>('Все выпуски'!$F$4*'Все выпуски'!$F$8)*((VLOOKUP(IF(C1067="Нет",VLOOKUP(A1067,Оп26_BYN→USD!$A$2:$C$28,3,0),VLOOKUP((A1067-1),Оп26_BYN→USD!$A$2:$C$28,3,0)),$B$2:$G$2382,5,0)-VLOOKUP(B1067,$B$2:$G$2382,5,0))/365+(VLOOKUP(IF(C1067="Нет",VLOOKUP(A1067,Оп26_BYN→USD!$A$2:$C$28,3,0),VLOOKUP((A1067-1),Оп26_BYN→USD!$A$2:$C$28,3,0)),$B$2:$G$2382,6,0)-VLOOKUP(B1067,$B$2:$G$2382,6,0))/366)</f>
        <v>2.0166534658674093</v>
      </c>
      <c r="F1067" s="54">
        <f>COUNTIF(D1068:$D$2382,365)</f>
        <v>949</v>
      </c>
      <c r="G1067" s="54">
        <f>COUNTIF(D1068:$D$2382,366)</f>
        <v>366</v>
      </c>
      <c r="H1067" s="50"/>
    </row>
    <row r="1068" spans="1:8" x14ac:dyDescent="0.25">
      <c r="A1068" s="54">
        <f>COUNTIF($C$3:C1068,"Да")</f>
        <v>11</v>
      </c>
      <c r="B1068" s="53">
        <f t="shared" si="32"/>
        <v>46466</v>
      </c>
      <c r="C1068" s="53" t="str">
        <f>IF(ISERROR(VLOOKUP(B1068,Оп26_BYN→USD!$C$3:$C$28,1,0)),"Нет","Да")</f>
        <v>Нет</v>
      </c>
      <c r="D1068" s="54">
        <f t="shared" si="33"/>
        <v>365</v>
      </c>
      <c r="E1068" s="55">
        <f>('Все выпуски'!$F$4*'Все выпуски'!$F$8)*((VLOOKUP(IF(C1068="Нет",VLOOKUP(A1068,Оп26_BYN→USD!$A$2:$C$28,3,0),VLOOKUP((A1068-1),Оп26_BYN→USD!$A$2:$C$28,3,0)),$B$2:$G$2382,5,0)-VLOOKUP(B1068,$B$2:$G$2382,5,0))/365+(VLOOKUP(IF(C1068="Нет",VLOOKUP(A1068,Оп26_BYN→USD!$A$2:$C$28,3,0),VLOOKUP((A1068-1),Оп26_BYN→USD!$A$2:$C$28,3,0)),$B$2:$G$2382,6,0)-VLOOKUP(B1068,$B$2:$G$2382,6,0))/366)</f>
        <v>2.0458803276915747</v>
      </c>
      <c r="F1068" s="54">
        <f>COUNTIF(D1069:$D$2382,365)</f>
        <v>948</v>
      </c>
      <c r="G1068" s="54">
        <f>COUNTIF(D1069:$D$2382,366)</f>
        <v>366</v>
      </c>
      <c r="H1068" s="50"/>
    </row>
    <row r="1069" spans="1:8" x14ac:dyDescent="0.25">
      <c r="A1069" s="54">
        <f>COUNTIF($C$3:C1069,"Да")</f>
        <v>11</v>
      </c>
      <c r="B1069" s="53">
        <f t="shared" si="32"/>
        <v>46467</v>
      </c>
      <c r="C1069" s="53" t="str">
        <f>IF(ISERROR(VLOOKUP(B1069,Оп26_BYN→USD!$C$3:$C$28,1,0)),"Нет","Да")</f>
        <v>Нет</v>
      </c>
      <c r="D1069" s="54">
        <f t="shared" si="33"/>
        <v>365</v>
      </c>
      <c r="E1069" s="55">
        <f>('Все выпуски'!$F$4*'Все выпуски'!$F$8)*((VLOOKUP(IF(C1069="Нет",VLOOKUP(A1069,Оп26_BYN→USD!$A$2:$C$28,3,0),VLOOKUP((A1069-1),Оп26_BYN→USD!$A$2:$C$28,3,0)),$B$2:$G$2382,5,0)-VLOOKUP(B1069,$B$2:$G$2382,5,0))/365+(VLOOKUP(IF(C1069="Нет",VLOOKUP(A1069,Оп26_BYN→USD!$A$2:$C$28,3,0),VLOOKUP((A1069-1),Оп26_BYN→USD!$A$2:$C$28,3,0)),$B$2:$G$2382,6,0)-VLOOKUP(B1069,$B$2:$G$2382,6,0))/366)</f>
        <v>2.07510718951574</v>
      </c>
      <c r="F1069" s="54">
        <f>COUNTIF(D1070:$D$2382,365)</f>
        <v>947</v>
      </c>
      <c r="G1069" s="54">
        <f>COUNTIF(D1070:$D$2382,366)</f>
        <v>366</v>
      </c>
      <c r="H1069" s="50"/>
    </row>
    <row r="1070" spans="1:8" x14ac:dyDescent="0.25">
      <c r="A1070" s="54">
        <f>COUNTIF($C$3:C1070,"Да")</f>
        <v>11</v>
      </c>
      <c r="B1070" s="53">
        <f t="shared" si="32"/>
        <v>46468</v>
      </c>
      <c r="C1070" s="53" t="str">
        <f>IF(ISERROR(VLOOKUP(B1070,Оп26_BYN→USD!$C$3:$C$28,1,0)),"Нет","Да")</f>
        <v>Нет</v>
      </c>
      <c r="D1070" s="54">
        <f t="shared" si="33"/>
        <v>365</v>
      </c>
      <c r="E1070" s="55">
        <f>('Все выпуски'!$F$4*'Все выпуски'!$F$8)*((VLOOKUP(IF(C1070="Нет",VLOOKUP(A1070,Оп26_BYN→USD!$A$2:$C$28,3,0),VLOOKUP((A1070-1),Оп26_BYN→USD!$A$2:$C$28,3,0)),$B$2:$G$2382,5,0)-VLOOKUP(B1070,$B$2:$G$2382,5,0))/365+(VLOOKUP(IF(C1070="Нет",VLOOKUP(A1070,Оп26_BYN→USD!$A$2:$C$28,3,0),VLOOKUP((A1070-1),Оп26_BYN→USD!$A$2:$C$28,3,0)),$B$2:$G$2382,6,0)-VLOOKUP(B1070,$B$2:$G$2382,6,0))/366)</f>
        <v>2.1043340513399054</v>
      </c>
      <c r="F1070" s="54">
        <f>COUNTIF(D1071:$D$2382,365)</f>
        <v>946</v>
      </c>
      <c r="G1070" s="54">
        <f>COUNTIF(D1071:$D$2382,366)</f>
        <v>366</v>
      </c>
      <c r="H1070" s="50"/>
    </row>
    <row r="1071" spans="1:8" x14ac:dyDescent="0.25">
      <c r="A1071" s="54">
        <f>COUNTIF($C$3:C1071,"Да")</f>
        <v>11</v>
      </c>
      <c r="B1071" s="53">
        <f t="shared" si="32"/>
        <v>46469</v>
      </c>
      <c r="C1071" s="53" t="str">
        <f>IF(ISERROR(VLOOKUP(B1071,Оп26_BYN→USD!$C$3:$C$28,1,0)),"Нет","Да")</f>
        <v>Нет</v>
      </c>
      <c r="D1071" s="54">
        <f t="shared" si="33"/>
        <v>365</v>
      </c>
      <c r="E1071" s="55">
        <f>('Все выпуски'!$F$4*'Все выпуски'!$F$8)*((VLOOKUP(IF(C1071="Нет",VLOOKUP(A1071,Оп26_BYN→USD!$A$2:$C$28,3,0),VLOOKUP((A1071-1),Оп26_BYN→USD!$A$2:$C$28,3,0)),$B$2:$G$2382,5,0)-VLOOKUP(B1071,$B$2:$G$2382,5,0))/365+(VLOOKUP(IF(C1071="Нет",VLOOKUP(A1071,Оп26_BYN→USD!$A$2:$C$28,3,0),VLOOKUP((A1071-1),Оп26_BYN→USD!$A$2:$C$28,3,0)),$B$2:$G$2382,6,0)-VLOOKUP(B1071,$B$2:$G$2382,6,0))/366)</f>
        <v>2.1335609131640711</v>
      </c>
      <c r="F1071" s="54">
        <f>COUNTIF(D1072:$D$2382,365)</f>
        <v>945</v>
      </c>
      <c r="G1071" s="54">
        <f>COUNTIF(D1072:$D$2382,366)</f>
        <v>366</v>
      </c>
      <c r="H1071" s="50"/>
    </row>
    <row r="1072" spans="1:8" x14ac:dyDescent="0.25">
      <c r="A1072" s="54">
        <f>COUNTIF($C$3:C1072,"Да")</f>
        <v>11</v>
      </c>
      <c r="B1072" s="53">
        <f t="shared" si="32"/>
        <v>46470</v>
      </c>
      <c r="C1072" s="53" t="str">
        <f>IF(ISERROR(VLOOKUP(B1072,Оп26_BYN→USD!$C$3:$C$28,1,0)),"Нет","Да")</f>
        <v>Нет</v>
      </c>
      <c r="D1072" s="54">
        <f t="shared" si="33"/>
        <v>365</v>
      </c>
      <c r="E1072" s="55">
        <f>('Все выпуски'!$F$4*'Все выпуски'!$F$8)*((VLOOKUP(IF(C1072="Нет",VLOOKUP(A1072,Оп26_BYN→USD!$A$2:$C$28,3,0),VLOOKUP((A1072-1),Оп26_BYN→USD!$A$2:$C$28,3,0)),$B$2:$G$2382,5,0)-VLOOKUP(B1072,$B$2:$G$2382,5,0))/365+(VLOOKUP(IF(C1072="Нет",VLOOKUP(A1072,Оп26_BYN→USD!$A$2:$C$28,3,0),VLOOKUP((A1072-1),Оп26_BYN→USD!$A$2:$C$28,3,0)),$B$2:$G$2382,6,0)-VLOOKUP(B1072,$B$2:$G$2382,6,0))/366)</f>
        <v>2.162787774988236</v>
      </c>
      <c r="F1072" s="54">
        <f>COUNTIF(D1073:$D$2382,365)</f>
        <v>944</v>
      </c>
      <c r="G1072" s="54">
        <f>COUNTIF(D1073:$D$2382,366)</f>
        <v>366</v>
      </c>
      <c r="H1072" s="50"/>
    </row>
    <row r="1073" spans="1:8" x14ac:dyDescent="0.25">
      <c r="A1073" s="54">
        <f>COUNTIF($C$3:C1073,"Да")</f>
        <v>11</v>
      </c>
      <c r="B1073" s="53">
        <f t="shared" si="32"/>
        <v>46471</v>
      </c>
      <c r="C1073" s="53" t="str">
        <f>IF(ISERROR(VLOOKUP(B1073,Оп26_BYN→USD!$C$3:$C$28,1,0)),"Нет","Да")</f>
        <v>Нет</v>
      </c>
      <c r="D1073" s="54">
        <f t="shared" si="33"/>
        <v>365</v>
      </c>
      <c r="E1073" s="55">
        <f>('Все выпуски'!$F$4*'Все выпуски'!$F$8)*((VLOOKUP(IF(C1073="Нет",VLOOKUP(A1073,Оп26_BYN→USD!$A$2:$C$28,3,0),VLOOKUP((A1073-1),Оп26_BYN→USD!$A$2:$C$28,3,0)),$B$2:$G$2382,5,0)-VLOOKUP(B1073,$B$2:$G$2382,5,0))/365+(VLOOKUP(IF(C1073="Нет",VLOOKUP(A1073,Оп26_BYN→USD!$A$2:$C$28,3,0),VLOOKUP((A1073-1),Оп26_BYN→USD!$A$2:$C$28,3,0)),$B$2:$G$2382,6,0)-VLOOKUP(B1073,$B$2:$G$2382,6,0))/366)</f>
        <v>2.1920146368124014</v>
      </c>
      <c r="F1073" s="54">
        <f>COUNTIF(D1074:$D$2382,365)</f>
        <v>943</v>
      </c>
      <c r="G1073" s="54">
        <f>COUNTIF(D1074:$D$2382,366)</f>
        <v>366</v>
      </c>
      <c r="H1073" s="50"/>
    </row>
    <row r="1074" spans="1:8" x14ac:dyDescent="0.25">
      <c r="A1074" s="54">
        <f>COUNTIF($C$3:C1074,"Да")</f>
        <v>11</v>
      </c>
      <c r="B1074" s="53">
        <f t="shared" si="32"/>
        <v>46472</v>
      </c>
      <c r="C1074" s="53" t="str">
        <f>IF(ISERROR(VLOOKUP(B1074,Оп26_BYN→USD!$C$3:$C$28,1,0)),"Нет","Да")</f>
        <v>Нет</v>
      </c>
      <c r="D1074" s="54">
        <f t="shared" si="33"/>
        <v>365</v>
      </c>
      <c r="E1074" s="55">
        <f>('Все выпуски'!$F$4*'Все выпуски'!$F$8)*((VLOOKUP(IF(C1074="Нет",VLOOKUP(A1074,Оп26_BYN→USD!$A$2:$C$28,3,0),VLOOKUP((A1074-1),Оп26_BYN→USD!$A$2:$C$28,3,0)),$B$2:$G$2382,5,0)-VLOOKUP(B1074,$B$2:$G$2382,5,0))/365+(VLOOKUP(IF(C1074="Нет",VLOOKUP(A1074,Оп26_BYN→USD!$A$2:$C$28,3,0),VLOOKUP((A1074-1),Оп26_BYN→USD!$A$2:$C$28,3,0)),$B$2:$G$2382,6,0)-VLOOKUP(B1074,$B$2:$G$2382,6,0))/366)</f>
        <v>2.2212414986365672</v>
      </c>
      <c r="F1074" s="54">
        <f>COUNTIF(D1075:$D$2382,365)</f>
        <v>942</v>
      </c>
      <c r="G1074" s="54">
        <f>COUNTIF(D1075:$D$2382,366)</f>
        <v>366</v>
      </c>
      <c r="H1074" s="50"/>
    </row>
    <row r="1075" spans="1:8" x14ac:dyDescent="0.25">
      <c r="A1075" s="54">
        <f>COUNTIF($C$3:C1075,"Да")</f>
        <v>11</v>
      </c>
      <c r="B1075" s="53">
        <f t="shared" si="32"/>
        <v>46473</v>
      </c>
      <c r="C1075" s="53" t="str">
        <f>IF(ISERROR(VLOOKUP(B1075,Оп26_BYN→USD!$C$3:$C$28,1,0)),"Нет","Да")</f>
        <v>Нет</v>
      </c>
      <c r="D1075" s="54">
        <f t="shared" si="33"/>
        <v>365</v>
      </c>
      <c r="E1075" s="55">
        <f>('Все выпуски'!$F$4*'Все выпуски'!$F$8)*((VLOOKUP(IF(C1075="Нет",VLOOKUP(A1075,Оп26_BYN→USD!$A$2:$C$28,3,0),VLOOKUP((A1075-1),Оп26_BYN→USD!$A$2:$C$28,3,0)),$B$2:$G$2382,5,0)-VLOOKUP(B1075,$B$2:$G$2382,5,0))/365+(VLOOKUP(IF(C1075="Нет",VLOOKUP(A1075,Оп26_BYN→USD!$A$2:$C$28,3,0),VLOOKUP((A1075-1),Оп26_BYN→USD!$A$2:$C$28,3,0)),$B$2:$G$2382,6,0)-VLOOKUP(B1075,$B$2:$G$2382,6,0))/366)</f>
        <v>2.2504683604607321</v>
      </c>
      <c r="F1075" s="54">
        <f>COUNTIF(D1076:$D$2382,365)</f>
        <v>941</v>
      </c>
      <c r="G1075" s="54">
        <f>COUNTIF(D1076:$D$2382,366)</f>
        <v>366</v>
      </c>
      <c r="H1075" s="50"/>
    </row>
    <row r="1076" spans="1:8" x14ac:dyDescent="0.25">
      <c r="A1076" s="54">
        <f>COUNTIF($C$3:C1076,"Да")</f>
        <v>11</v>
      </c>
      <c r="B1076" s="53">
        <f t="shared" si="32"/>
        <v>46474</v>
      </c>
      <c r="C1076" s="53" t="str">
        <f>IF(ISERROR(VLOOKUP(B1076,Оп26_BYN→USD!$C$3:$C$28,1,0)),"Нет","Да")</f>
        <v>Нет</v>
      </c>
      <c r="D1076" s="54">
        <f t="shared" si="33"/>
        <v>365</v>
      </c>
      <c r="E1076" s="55">
        <f>('Все выпуски'!$F$4*'Все выпуски'!$F$8)*((VLOOKUP(IF(C1076="Нет",VLOOKUP(A1076,Оп26_BYN→USD!$A$2:$C$28,3,0),VLOOKUP((A1076-1),Оп26_BYN→USD!$A$2:$C$28,3,0)),$B$2:$G$2382,5,0)-VLOOKUP(B1076,$B$2:$G$2382,5,0))/365+(VLOOKUP(IF(C1076="Нет",VLOOKUP(A1076,Оп26_BYN→USD!$A$2:$C$28,3,0),VLOOKUP((A1076-1),Оп26_BYN→USD!$A$2:$C$28,3,0)),$B$2:$G$2382,6,0)-VLOOKUP(B1076,$B$2:$G$2382,6,0))/366)</f>
        <v>2.2796952222848978</v>
      </c>
      <c r="F1076" s="54">
        <f>COUNTIF(D1077:$D$2382,365)</f>
        <v>940</v>
      </c>
      <c r="G1076" s="54">
        <f>COUNTIF(D1077:$D$2382,366)</f>
        <v>366</v>
      </c>
      <c r="H1076" s="50"/>
    </row>
    <row r="1077" spans="1:8" x14ac:dyDescent="0.25">
      <c r="A1077" s="54">
        <f>COUNTIF($C$3:C1077,"Да")</f>
        <v>11</v>
      </c>
      <c r="B1077" s="53">
        <f t="shared" si="32"/>
        <v>46475</v>
      </c>
      <c r="C1077" s="53" t="str">
        <f>IF(ISERROR(VLOOKUP(B1077,Оп26_BYN→USD!$C$3:$C$28,1,0)),"Нет","Да")</f>
        <v>Нет</v>
      </c>
      <c r="D1077" s="54">
        <f t="shared" si="33"/>
        <v>365</v>
      </c>
      <c r="E1077" s="55">
        <f>('Все выпуски'!$F$4*'Все выпуски'!$F$8)*((VLOOKUP(IF(C1077="Нет",VLOOKUP(A1077,Оп26_BYN→USD!$A$2:$C$28,3,0),VLOOKUP((A1077-1),Оп26_BYN→USD!$A$2:$C$28,3,0)),$B$2:$G$2382,5,0)-VLOOKUP(B1077,$B$2:$G$2382,5,0))/365+(VLOOKUP(IF(C1077="Нет",VLOOKUP(A1077,Оп26_BYN→USD!$A$2:$C$28,3,0),VLOOKUP((A1077-1),Оп26_BYN→USD!$A$2:$C$28,3,0)),$B$2:$G$2382,6,0)-VLOOKUP(B1077,$B$2:$G$2382,6,0))/366)</f>
        <v>2.3089220841090632</v>
      </c>
      <c r="F1077" s="54">
        <f>COUNTIF(D1078:$D$2382,365)</f>
        <v>939</v>
      </c>
      <c r="G1077" s="54">
        <f>COUNTIF(D1078:$D$2382,366)</f>
        <v>366</v>
      </c>
      <c r="H1077" s="50"/>
    </row>
    <row r="1078" spans="1:8" x14ac:dyDescent="0.25">
      <c r="A1078" s="54">
        <f>COUNTIF($C$3:C1078,"Да")</f>
        <v>11</v>
      </c>
      <c r="B1078" s="53">
        <f t="shared" si="32"/>
        <v>46476</v>
      </c>
      <c r="C1078" s="53" t="str">
        <f>IF(ISERROR(VLOOKUP(B1078,Оп26_BYN→USD!$C$3:$C$28,1,0)),"Нет","Да")</f>
        <v>Нет</v>
      </c>
      <c r="D1078" s="54">
        <f t="shared" si="33"/>
        <v>365</v>
      </c>
      <c r="E1078" s="55">
        <f>('Все выпуски'!$F$4*'Все выпуски'!$F$8)*((VLOOKUP(IF(C1078="Нет",VLOOKUP(A1078,Оп26_BYN→USD!$A$2:$C$28,3,0),VLOOKUP((A1078-1),Оп26_BYN→USD!$A$2:$C$28,3,0)),$B$2:$G$2382,5,0)-VLOOKUP(B1078,$B$2:$G$2382,5,0))/365+(VLOOKUP(IF(C1078="Нет",VLOOKUP(A1078,Оп26_BYN→USD!$A$2:$C$28,3,0),VLOOKUP((A1078-1),Оп26_BYN→USD!$A$2:$C$28,3,0)),$B$2:$G$2382,6,0)-VLOOKUP(B1078,$B$2:$G$2382,6,0))/366)</f>
        <v>2.3381489459332281</v>
      </c>
      <c r="F1078" s="54">
        <f>COUNTIF(D1079:$D$2382,365)</f>
        <v>938</v>
      </c>
      <c r="G1078" s="54">
        <f>COUNTIF(D1079:$D$2382,366)</f>
        <v>366</v>
      </c>
      <c r="H1078" s="50"/>
    </row>
    <row r="1079" spans="1:8" x14ac:dyDescent="0.25">
      <c r="A1079" s="54">
        <f>COUNTIF($C$3:C1079,"Да")</f>
        <v>11</v>
      </c>
      <c r="B1079" s="53">
        <f t="shared" si="32"/>
        <v>46477</v>
      </c>
      <c r="C1079" s="53" t="str">
        <f>IF(ISERROR(VLOOKUP(B1079,Оп26_BYN→USD!$C$3:$C$28,1,0)),"Нет","Да")</f>
        <v>Нет</v>
      </c>
      <c r="D1079" s="54">
        <f t="shared" si="33"/>
        <v>365</v>
      </c>
      <c r="E1079" s="55">
        <f>('Все выпуски'!$F$4*'Все выпуски'!$F$8)*((VLOOKUP(IF(C1079="Нет",VLOOKUP(A1079,Оп26_BYN→USD!$A$2:$C$28,3,0),VLOOKUP((A1079-1),Оп26_BYN→USD!$A$2:$C$28,3,0)),$B$2:$G$2382,5,0)-VLOOKUP(B1079,$B$2:$G$2382,5,0))/365+(VLOOKUP(IF(C1079="Нет",VLOOKUP(A1079,Оп26_BYN→USD!$A$2:$C$28,3,0),VLOOKUP((A1079-1),Оп26_BYN→USD!$A$2:$C$28,3,0)),$B$2:$G$2382,6,0)-VLOOKUP(B1079,$B$2:$G$2382,6,0))/366)</f>
        <v>2.3673758077573939</v>
      </c>
      <c r="F1079" s="54">
        <f>COUNTIF(D1080:$D$2382,365)</f>
        <v>937</v>
      </c>
      <c r="G1079" s="54">
        <f>COUNTIF(D1080:$D$2382,366)</f>
        <v>366</v>
      </c>
      <c r="H1079" s="50"/>
    </row>
    <row r="1080" spans="1:8" x14ac:dyDescent="0.25">
      <c r="A1080" s="54">
        <f>COUNTIF($C$3:C1080,"Да")</f>
        <v>11</v>
      </c>
      <c r="B1080" s="53">
        <f t="shared" si="32"/>
        <v>46478</v>
      </c>
      <c r="C1080" s="53" t="str">
        <f>IF(ISERROR(VLOOKUP(B1080,Оп26_BYN→USD!$C$3:$C$28,1,0)),"Нет","Да")</f>
        <v>Нет</v>
      </c>
      <c r="D1080" s="54">
        <f t="shared" si="33"/>
        <v>365</v>
      </c>
      <c r="E1080" s="55">
        <f>('Все выпуски'!$F$4*'Все выпуски'!$F$8)*((VLOOKUP(IF(C1080="Нет",VLOOKUP(A1080,Оп26_BYN→USD!$A$2:$C$28,3,0),VLOOKUP((A1080-1),Оп26_BYN→USD!$A$2:$C$28,3,0)),$B$2:$G$2382,5,0)-VLOOKUP(B1080,$B$2:$G$2382,5,0))/365+(VLOOKUP(IF(C1080="Нет",VLOOKUP(A1080,Оп26_BYN→USD!$A$2:$C$28,3,0),VLOOKUP((A1080-1),Оп26_BYN→USD!$A$2:$C$28,3,0)),$B$2:$G$2382,6,0)-VLOOKUP(B1080,$B$2:$G$2382,6,0))/366)</f>
        <v>2.3966026695815592</v>
      </c>
      <c r="F1080" s="54">
        <f>COUNTIF(D1081:$D$2382,365)</f>
        <v>936</v>
      </c>
      <c r="G1080" s="54">
        <f>COUNTIF(D1081:$D$2382,366)</f>
        <v>366</v>
      </c>
      <c r="H1080" s="50"/>
    </row>
    <row r="1081" spans="1:8" x14ac:dyDescent="0.25">
      <c r="A1081" s="54">
        <f>COUNTIF($C$3:C1081,"Да")</f>
        <v>11</v>
      </c>
      <c r="B1081" s="53">
        <f t="shared" si="32"/>
        <v>46479</v>
      </c>
      <c r="C1081" s="53" t="str">
        <f>IF(ISERROR(VLOOKUP(B1081,Оп26_BYN→USD!$C$3:$C$28,1,0)),"Нет","Да")</f>
        <v>Нет</v>
      </c>
      <c r="D1081" s="54">
        <f t="shared" si="33"/>
        <v>365</v>
      </c>
      <c r="E1081" s="55">
        <f>('Все выпуски'!$F$4*'Все выпуски'!$F$8)*((VLOOKUP(IF(C1081="Нет",VLOOKUP(A1081,Оп26_BYN→USD!$A$2:$C$28,3,0),VLOOKUP((A1081-1),Оп26_BYN→USD!$A$2:$C$28,3,0)),$B$2:$G$2382,5,0)-VLOOKUP(B1081,$B$2:$G$2382,5,0))/365+(VLOOKUP(IF(C1081="Нет",VLOOKUP(A1081,Оп26_BYN→USD!$A$2:$C$28,3,0),VLOOKUP((A1081-1),Оп26_BYN→USD!$A$2:$C$28,3,0)),$B$2:$G$2382,6,0)-VLOOKUP(B1081,$B$2:$G$2382,6,0))/366)</f>
        <v>2.4258295314057245</v>
      </c>
      <c r="F1081" s="54">
        <f>COUNTIF(D1082:$D$2382,365)</f>
        <v>935</v>
      </c>
      <c r="G1081" s="54">
        <f>COUNTIF(D1082:$D$2382,366)</f>
        <v>366</v>
      </c>
      <c r="H1081" s="50"/>
    </row>
    <row r="1082" spans="1:8" x14ac:dyDescent="0.25">
      <c r="A1082" s="54">
        <f>COUNTIF($C$3:C1082,"Да")</f>
        <v>11</v>
      </c>
      <c r="B1082" s="53">
        <f t="shared" si="32"/>
        <v>46480</v>
      </c>
      <c r="C1082" s="53" t="str">
        <f>IF(ISERROR(VLOOKUP(B1082,Оп26_BYN→USD!$C$3:$C$28,1,0)),"Нет","Да")</f>
        <v>Нет</v>
      </c>
      <c r="D1082" s="54">
        <f t="shared" si="33"/>
        <v>365</v>
      </c>
      <c r="E1082" s="55">
        <f>('Все выпуски'!$F$4*'Все выпуски'!$F$8)*((VLOOKUP(IF(C1082="Нет",VLOOKUP(A1082,Оп26_BYN→USD!$A$2:$C$28,3,0),VLOOKUP((A1082-1),Оп26_BYN→USD!$A$2:$C$28,3,0)),$B$2:$G$2382,5,0)-VLOOKUP(B1082,$B$2:$G$2382,5,0))/365+(VLOOKUP(IF(C1082="Нет",VLOOKUP(A1082,Оп26_BYN→USD!$A$2:$C$28,3,0),VLOOKUP((A1082-1),Оп26_BYN→USD!$A$2:$C$28,3,0)),$B$2:$G$2382,6,0)-VLOOKUP(B1082,$B$2:$G$2382,6,0))/366)</f>
        <v>2.4550563932298899</v>
      </c>
      <c r="F1082" s="54">
        <f>COUNTIF(D1083:$D$2382,365)</f>
        <v>934</v>
      </c>
      <c r="G1082" s="54">
        <f>COUNTIF(D1083:$D$2382,366)</f>
        <v>366</v>
      </c>
      <c r="H1082" s="50"/>
    </row>
    <row r="1083" spans="1:8" x14ac:dyDescent="0.25">
      <c r="A1083" s="54">
        <f>COUNTIF($C$3:C1083,"Да")</f>
        <v>11</v>
      </c>
      <c r="B1083" s="53">
        <f t="shared" si="32"/>
        <v>46481</v>
      </c>
      <c r="C1083" s="53" t="str">
        <f>IF(ISERROR(VLOOKUP(B1083,Оп26_BYN→USD!$C$3:$C$28,1,0)),"Нет","Да")</f>
        <v>Нет</v>
      </c>
      <c r="D1083" s="54">
        <f t="shared" si="33"/>
        <v>365</v>
      </c>
      <c r="E1083" s="55">
        <f>('Все выпуски'!$F$4*'Все выпуски'!$F$8)*((VLOOKUP(IF(C1083="Нет",VLOOKUP(A1083,Оп26_BYN→USD!$A$2:$C$28,3,0),VLOOKUP((A1083-1),Оп26_BYN→USD!$A$2:$C$28,3,0)),$B$2:$G$2382,5,0)-VLOOKUP(B1083,$B$2:$G$2382,5,0))/365+(VLOOKUP(IF(C1083="Нет",VLOOKUP(A1083,Оп26_BYN→USD!$A$2:$C$28,3,0),VLOOKUP((A1083-1),Оп26_BYN→USD!$A$2:$C$28,3,0)),$B$2:$G$2382,6,0)-VLOOKUP(B1083,$B$2:$G$2382,6,0))/366)</f>
        <v>2.4842832550540548</v>
      </c>
      <c r="F1083" s="54">
        <f>COUNTIF(D1084:$D$2382,365)</f>
        <v>933</v>
      </c>
      <c r="G1083" s="54">
        <f>COUNTIF(D1084:$D$2382,366)</f>
        <v>366</v>
      </c>
      <c r="H1083" s="50"/>
    </row>
    <row r="1084" spans="1:8" x14ac:dyDescent="0.25">
      <c r="A1084" s="54">
        <f>COUNTIF($C$3:C1084,"Да")</f>
        <v>11</v>
      </c>
      <c r="B1084" s="53">
        <f t="shared" si="32"/>
        <v>46482</v>
      </c>
      <c r="C1084" s="53" t="str">
        <f>IF(ISERROR(VLOOKUP(B1084,Оп26_BYN→USD!$C$3:$C$28,1,0)),"Нет","Да")</f>
        <v>Нет</v>
      </c>
      <c r="D1084" s="54">
        <f t="shared" si="33"/>
        <v>365</v>
      </c>
      <c r="E1084" s="55">
        <f>('Все выпуски'!$F$4*'Все выпуски'!$F$8)*((VLOOKUP(IF(C1084="Нет",VLOOKUP(A1084,Оп26_BYN→USD!$A$2:$C$28,3,0),VLOOKUP((A1084-1),Оп26_BYN→USD!$A$2:$C$28,3,0)),$B$2:$G$2382,5,0)-VLOOKUP(B1084,$B$2:$G$2382,5,0))/365+(VLOOKUP(IF(C1084="Нет",VLOOKUP(A1084,Оп26_BYN→USD!$A$2:$C$28,3,0),VLOOKUP((A1084-1),Оп26_BYN→USD!$A$2:$C$28,3,0)),$B$2:$G$2382,6,0)-VLOOKUP(B1084,$B$2:$G$2382,6,0))/366)</f>
        <v>2.5135101168782206</v>
      </c>
      <c r="F1084" s="54">
        <f>COUNTIF(D1085:$D$2382,365)</f>
        <v>932</v>
      </c>
      <c r="G1084" s="54">
        <f>COUNTIF(D1085:$D$2382,366)</f>
        <v>366</v>
      </c>
      <c r="H1084" s="50"/>
    </row>
    <row r="1085" spans="1:8" x14ac:dyDescent="0.25">
      <c r="A1085" s="54">
        <f>COUNTIF($C$3:C1085,"Да")</f>
        <v>11</v>
      </c>
      <c r="B1085" s="53">
        <f t="shared" si="32"/>
        <v>46483</v>
      </c>
      <c r="C1085" s="53" t="str">
        <f>IF(ISERROR(VLOOKUP(B1085,Оп26_BYN→USD!$C$3:$C$28,1,0)),"Нет","Да")</f>
        <v>Нет</v>
      </c>
      <c r="D1085" s="54">
        <f t="shared" si="33"/>
        <v>365</v>
      </c>
      <c r="E1085" s="55">
        <f>('Все выпуски'!$F$4*'Все выпуски'!$F$8)*((VLOOKUP(IF(C1085="Нет",VLOOKUP(A1085,Оп26_BYN→USD!$A$2:$C$28,3,0),VLOOKUP((A1085-1),Оп26_BYN→USD!$A$2:$C$28,3,0)),$B$2:$G$2382,5,0)-VLOOKUP(B1085,$B$2:$G$2382,5,0))/365+(VLOOKUP(IF(C1085="Нет",VLOOKUP(A1085,Оп26_BYN→USD!$A$2:$C$28,3,0),VLOOKUP((A1085-1),Оп26_BYN→USD!$A$2:$C$28,3,0)),$B$2:$G$2382,6,0)-VLOOKUP(B1085,$B$2:$G$2382,6,0))/366)</f>
        <v>2.5427369787023859</v>
      </c>
      <c r="F1085" s="54">
        <f>COUNTIF(D1086:$D$2382,365)</f>
        <v>931</v>
      </c>
      <c r="G1085" s="54">
        <f>COUNTIF(D1086:$D$2382,366)</f>
        <v>366</v>
      </c>
      <c r="H1085" s="50"/>
    </row>
    <row r="1086" spans="1:8" x14ac:dyDescent="0.25">
      <c r="A1086" s="54">
        <f>COUNTIF($C$3:C1086,"Да")</f>
        <v>11</v>
      </c>
      <c r="B1086" s="53">
        <f t="shared" si="32"/>
        <v>46484</v>
      </c>
      <c r="C1086" s="53" t="str">
        <f>IF(ISERROR(VLOOKUP(B1086,Оп26_BYN→USD!$C$3:$C$28,1,0)),"Нет","Да")</f>
        <v>Нет</v>
      </c>
      <c r="D1086" s="54">
        <f t="shared" si="33"/>
        <v>365</v>
      </c>
      <c r="E1086" s="55">
        <f>('Все выпуски'!$F$4*'Все выпуски'!$F$8)*((VLOOKUP(IF(C1086="Нет",VLOOKUP(A1086,Оп26_BYN→USD!$A$2:$C$28,3,0),VLOOKUP((A1086-1),Оп26_BYN→USD!$A$2:$C$28,3,0)),$B$2:$G$2382,5,0)-VLOOKUP(B1086,$B$2:$G$2382,5,0))/365+(VLOOKUP(IF(C1086="Нет",VLOOKUP(A1086,Оп26_BYN→USD!$A$2:$C$28,3,0),VLOOKUP((A1086-1),Оп26_BYN→USD!$A$2:$C$28,3,0)),$B$2:$G$2382,6,0)-VLOOKUP(B1086,$B$2:$G$2382,6,0))/366)</f>
        <v>2.5719638405265512</v>
      </c>
      <c r="F1086" s="54">
        <f>COUNTIF(D1087:$D$2382,365)</f>
        <v>930</v>
      </c>
      <c r="G1086" s="54">
        <f>COUNTIF(D1087:$D$2382,366)</f>
        <v>366</v>
      </c>
      <c r="H1086" s="50"/>
    </row>
    <row r="1087" spans="1:8" x14ac:dyDescent="0.25">
      <c r="A1087" s="54">
        <f>COUNTIF($C$3:C1087,"Да")</f>
        <v>11</v>
      </c>
      <c r="B1087" s="53">
        <f t="shared" si="32"/>
        <v>46485</v>
      </c>
      <c r="C1087" s="53" t="str">
        <f>IF(ISERROR(VLOOKUP(B1087,Оп26_BYN→USD!$C$3:$C$28,1,0)),"Нет","Да")</f>
        <v>Нет</v>
      </c>
      <c r="D1087" s="54">
        <f t="shared" si="33"/>
        <v>365</v>
      </c>
      <c r="E1087" s="55">
        <f>('Все выпуски'!$F$4*'Все выпуски'!$F$8)*((VLOOKUP(IF(C1087="Нет",VLOOKUP(A1087,Оп26_BYN→USD!$A$2:$C$28,3,0),VLOOKUP((A1087-1),Оп26_BYN→USD!$A$2:$C$28,3,0)),$B$2:$G$2382,5,0)-VLOOKUP(B1087,$B$2:$G$2382,5,0))/365+(VLOOKUP(IF(C1087="Нет",VLOOKUP(A1087,Оп26_BYN→USD!$A$2:$C$28,3,0),VLOOKUP((A1087-1),Оп26_BYN→USD!$A$2:$C$28,3,0)),$B$2:$G$2382,6,0)-VLOOKUP(B1087,$B$2:$G$2382,6,0))/366)</f>
        <v>2.6011907023507166</v>
      </c>
      <c r="F1087" s="54">
        <f>COUNTIF(D1088:$D$2382,365)</f>
        <v>929</v>
      </c>
      <c r="G1087" s="54">
        <f>COUNTIF(D1088:$D$2382,366)</f>
        <v>366</v>
      </c>
      <c r="H1087" s="50"/>
    </row>
    <row r="1088" spans="1:8" x14ac:dyDescent="0.25">
      <c r="A1088" s="54">
        <f>COUNTIF($C$3:C1088,"Да")</f>
        <v>12</v>
      </c>
      <c r="B1088" s="53">
        <f t="shared" si="32"/>
        <v>46486</v>
      </c>
      <c r="C1088" s="53" t="str">
        <f>IF(ISERROR(VLOOKUP(B1088,Оп26_BYN→USD!$C$3:$C$28,1,0)),"Нет","Да")</f>
        <v>Да</v>
      </c>
      <c r="D1088" s="54">
        <f t="shared" si="33"/>
        <v>365</v>
      </c>
      <c r="E1088" s="55">
        <f>('Все выпуски'!$F$4*'Все выпуски'!$F$8)*((VLOOKUP(IF(C1088="Нет",VLOOKUP(A1088,Оп26_BYN→USD!$A$2:$C$28,3,0),VLOOKUP((A1088-1),Оп26_BYN→USD!$A$2:$C$28,3,0)),$B$2:$G$2382,5,0)-VLOOKUP(B1088,$B$2:$G$2382,5,0))/365+(VLOOKUP(IF(C1088="Нет",VLOOKUP(A1088,Оп26_BYN→USD!$A$2:$C$28,3,0),VLOOKUP((A1088-1),Оп26_BYN→USD!$A$2:$C$28,3,0)),$B$2:$G$2382,6,0)-VLOOKUP(B1088,$B$2:$G$2382,6,0))/366)</f>
        <v>2.6304175641748819</v>
      </c>
      <c r="F1088" s="54">
        <f>COUNTIF(D1089:$D$2382,365)</f>
        <v>928</v>
      </c>
      <c r="G1088" s="54">
        <f>COUNTIF(D1089:$D$2382,366)</f>
        <v>366</v>
      </c>
      <c r="H1088" s="50"/>
    </row>
    <row r="1089" spans="1:8" x14ac:dyDescent="0.25">
      <c r="A1089" s="54">
        <f>COUNTIF($C$3:C1089,"Да")</f>
        <v>12</v>
      </c>
      <c r="B1089" s="53">
        <f t="shared" si="32"/>
        <v>46487</v>
      </c>
      <c r="C1089" s="53" t="str">
        <f>IF(ISERROR(VLOOKUP(B1089,Оп26_BYN→USD!$C$3:$C$28,1,0)),"Нет","Да")</f>
        <v>Нет</v>
      </c>
      <c r="D1089" s="54">
        <f t="shared" si="33"/>
        <v>365</v>
      </c>
      <c r="E1089" s="55">
        <f>('Все выпуски'!$F$4*'Все выпуски'!$F$8)*((VLOOKUP(IF(C1089="Нет",VLOOKUP(A1089,Оп26_BYN→USD!$A$2:$C$28,3,0),VLOOKUP((A1089-1),Оп26_BYN→USD!$A$2:$C$28,3,0)),$B$2:$G$2382,5,0)-VLOOKUP(B1089,$B$2:$G$2382,5,0))/365+(VLOOKUP(IF(C1089="Нет",VLOOKUP(A1089,Оп26_BYN→USD!$A$2:$C$28,3,0),VLOOKUP((A1089-1),Оп26_BYN→USD!$A$2:$C$28,3,0)),$B$2:$G$2382,6,0)-VLOOKUP(B1089,$B$2:$G$2382,6,0))/366)</f>
        <v>2.9226861824165354E-2</v>
      </c>
      <c r="F1089" s="54">
        <f>COUNTIF(D1090:$D$2382,365)</f>
        <v>927</v>
      </c>
      <c r="G1089" s="54">
        <f>COUNTIF(D1090:$D$2382,366)</f>
        <v>366</v>
      </c>
      <c r="H1089" s="50"/>
    </row>
    <row r="1090" spans="1:8" x14ac:dyDescent="0.25">
      <c r="A1090" s="54">
        <f>COUNTIF($C$3:C1090,"Да")</f>
        <v>12</v>
      </c>
      <c r="B1090" s="53">
        <f t="shared" si="32"/>
        <v>46488</v>
      </c>
      <c r="C1090" s="53" t="str">
        <f>IF(ISERROR(VLOOKUP(B1090,Оп26_BYN→USD!$C$3:$C$28,1,0)),"Нет","Да")</f>
        <v>Нет</v>
      </c>
      <c r="D1090" s="54">
        <f t="shared" si="33"/>
        <v>365</v>
      </c>
      <c r="E1090" s="55">
        <f>('Все выпуски'!$F$4*'Все выпуски'!$F$8)*((VLOOKUP(IF(C1090="Нет",VLOOKUP(A1090,Оп26_BYN→USD!$A$2:$C$28,3,0),VLOOKUP((A1090-1),Оп26_BYN→USD!$A$2:$C$28,3,0)),$B$2:$G$2382,5,0)-VLOOKUP(B1090,$B$2:$G$2382,5,0))/365+(VLOOKUP(IF(C1090="Нет",VLOOKUP(A1090,Оп26_BYN→USD!$A$2:$C$28,3,0),VLOOKUP((A1090-1),Оп26_BYN→USD!$A$2:$C$28,3,0)),$B$2:$G$2382,6,0)-VLOOKUP(B1090,$B$2:$G$2382,6,0))/366)</f>
        <v>5.8453723648330708E-2</v>
      </c>
      <c r="F1090" s="54">
        <f>COUNTIF(D1091:$D$2382,365)</f>
        <v>926</v>
      </c>
      <c r="G1090" s="54">
        <f>COUNTIF(D1091:$D$2382,366)</f>
        <v>366</v>
      </c>
      <c r="H1090" s="50"/>
    </row>
    <row r="1091" spans="1:8" x14ac:dyDescent="0.25">
      <c r="A1091" s="54">
        <f>COUNTIF($C$3:C1091,"Да")</f>
        <v>12</v>
      </c>
      <c r="B1091" s="53">
        <f t="shared" si="32"/>
        <v>46489</v>
      </c>
      <c r="C1091" s="53" t="str">
        <f>IF(ISERROR(VLOOKUP(B1091,Оп26_BYN→USD!$C$3:$C$28,1,0)),"Нет","Да")</f>
        <v>Нет</v>
      </c>
      <c r="D1091" s="54">
        <f t="shared" si="33"/>
        <v>365</v>
      </c>
      <c r="E1091" s="55">
        <f>('Все выпуски'!$F$4*'Все выпуски'!$F$8)*((VLOOKUP(IF(C1091="Нет",VLOOKUP(A1091,Оп26_BYN→USD!$A$2:$C$28,3,0),VLOOKUP((A1091-1),Оп26_BYN→USD!$A$2:$C$28,3,0)),$B$2:$G$2382,5,0)-VLOOKUP(B1091,$B$2:$G$2382,5,0))/365+(VLOOKUP(IF(C1091="Нет",VLOOKUP(A1091,Оп26_BYN→USD!$A$2:$C$28,3,0),VLOOKUP((A1091-1),Оп26_BYN→USD!$A$2:$C$28,3,0)),$B$2:$G$2382,6,0)-VLOOKUP(B1091,$B$2:$G$2382,6,0))/366)</f>
        <v>8.7680585472496061E-2</v>
      </c>
      <c r="F1091" s="54">
        <f>COUNTIF(D1092:$D$2382,365)</f>
        <v>925</v>
      </c>
      <c r="G1091" s="54">
        <f>COUNTIF(D1092:$D$2382,366)</f>
        <v>366</v>
      </c>
      <c r="H1091" s="50"/>
    </row>
    <row r="1092" spans="1:8" x14ac:dyDescent="0.25">
      <c r="A1092" s="54">
        <f>COUNTIF($C$3:C1092,"Да")</f>
        <v>12</v>
      </c>
      <c r="B1092" s="53">
        <f t="shared" ref="B1092:B1155" si="34">B1091+1</f>
        <v>46490</v>
      </c>
      <c r="C1092" s="53" t="str">
        <f>IF(ISERROR(VLOOKUP(B1092,Оп26_BYN→USD!$C$3:$C$28,1,0)),"Нет","Да")</f>
        <v>Нет</v>
      </c>
      <c r="D1092" s="54">
        <f t="shared" ref="D1092:D1155" si="35">IF(MOD(YEAR(B1092),4)=0,366,365)</f>
        <v>365</v>
      </c>
      <c r="E1092" s="55">
        <f>('Все выпуски'!$F$4*'Все выпуски'!$F$8)*((VLOOKUP(IF(C1092="Нет",VLOOKUP(A1092,Оп26_BYN→USD!$A$2:$C$28,3,0),VLOOKUP((A1092-1),Оп26_BYN→USD!$A$2:$C$28,3,0)),$B$2:$G$2382,5,0)-VLOOKUP(B1092,$B$2:$G$2382,5,0))/365+(VLOOKUP(IF(C1092="Нет",VLOOKUP(A1092,Оп26_BYN→USD!$A$2:$C$28,3,0),VLOOKUP((A1092-1),Оп26_BYN→USD!$A$2:$C$28,3,0)),$B$2:$G$2382,6,0)-VLOOKUP(B1092,$B$2:$G$2382,6,0))/366)</f>
        <v>0.11690744729666142</v>
      </c>
      <c r="F1092" s="54">
        <f>COUNTIF(D1093:$D$2382,365)</f>
        <v>924</v>
      </c>
      <c r="G1092" s="54">
        <f>COUNTIF(D1093:$D$2382,366)</f>
        <v>366</v>
      </c>
      <c r="H1092" s="50"/>
    </row>
    <row r="1093" spans="1:8" x14ac:dyDescent="0.25">
      <c r="A1093" s="54">
        <f>COUNTIF($C$3:C1093,"Да")</f>
        <v>12</v>
      </c>
      <c r="B1093" s="53">
        <f t="shared" si="34"/>
        <v>46491</v>
      </c>
      <c r="C1093" s="53" t="str">
        <f>IF(ISERROR(VLOOKUP(B1093,Оп26_BYN→USD!$C$3:$C$28,1,0)),"Нет","Да")</f>
        <v>Нет</v>
      </c>
      <c r="D1093" s="54">
        <f t="shared" si="35"/>
        <v>365</v>
      </c>
      <c r="E1093" s="55">
        <f>('Все выпуски'!$F$4*'Все выпуски'!$F$8)*((VLOOKUP(IF(C1093="Нет",VLOOKUP(A1093,Оп26_BYN→USD!$A$2:$C$28,3,0),VLOOKUP((A1093-1),Оп26_BYN→USD!$A$2:$C$28,3,0)),$B$2:$G$2382,5,0)-VLOOKUP(B1093,$B$2:$G$2382,5,0))/365+(VLOOKUP(IF(C1093="Нет",VLOOKUP(A1093,Оп26_BYN→USD!$A$2:$C$28,3,0),VLOOKUP((A1093-1),Оп26_BYN→USD!$A$2:$C$28,3,0)),$B$2:$G$2382,6,0)-VLOOKUP(B1093,$B$2:$G$2382,6,0))/366)</f>
        <v>0.14613430912082676</v>
      </c>
      <c r="F1093" s="54">
        <f>COUNTIF(D1094:$D$2382,365)</f>
        <v>923</v>
      </c>
      <c r="G1093" s="54">
        <f>COUNTIF(D1094:$D$2382,366)</f>
        <v>366</v>
      </c>
      <c r="H1093" s="50"/>
    </row>
    <row r="1094" spans="1:8" x14ac:dyDescent="0.25">
      <c r="A1094" s="54">
        <f>COUNTIF($C$3:C1094,"Да")</f>
        <v>12</v>
      </c>
      <c r="B1094" s="53">
        <f t="shared" si="34"/>
        <v>46492</v>
      </c>
      <c r="C1094" s="53" t="str">
        <f>IF(ISERROR(VLOOKUP(B1094,Оп26_BYN→USD!$C$3:$C$28,1,0)),"Нет","Да")</f>
        <v>Нет</v>
      </c>
      <c r="D1094" s="54">
        <f t="shared" si="35"/>
        <v>365</v>
      </c>
      <c r="E1094" s="55">
        <f>('Все выпуски'!$F$4*'Все выпуски'!$F$8)*((VLOOKUP(IF(C1094="Нет",VLOOKUP(A1094,Оп26_BYN→USD!$A$2:$C$28,3,0),VLOOKUP((A1094-1),Оп26_BYN→USD!$A$2:$C$28,3,0)),$B$2:$G$2382,5,0)-VLOOKUP(B1094,$B$2:$G$2382,5,0))/365+(VLOOKUP(IF(C1094="Нет",VLOOKUP(A1094,Оп26_BYN→USD!$A$2:$C$28,3,0),VLOOKUP((A1094-1),Оп26_BYN→USD!$A$2:$C$28,3,0)),$B$2:$G$2382,6,0)-VLOOKUP(B1094,$B$2:$G$2382,6,0))/366)</f>
        <v>0.17536117094499212</v>
      </c>
      <c r="F1094" s="54">
        <f>COUNTIF(D1095:$D$2382,365)</f>
        <v>922</v>
      </c>
      <c r="G1094" s="54">
        <f>COUNTIF(D1095:$D$2382,366)</f>
        <v>366</v>
      </c>
      <c r="H1094" s="50"/>
    </row>
    <row r="1095" spans="1:8" x14ac:dyDescent="0.25">
      <c r="A1095" s="54">
        <f>COUNTIF($C$3:C1095,"Да")</f>
        <v>12</v>
      </c>
      <c r="B1095" s="53">
        <f t="shared" si="34"/>
        <v>46493</v>
      </c>
      <c r="C1095" s="53" t="str">
        <f>IF(ISERROR(VLOOKUP(B1095,Оп26_BYN→USD!$C$3:$C$28,1,0)),"Нет","Да")</f>
        <v>Нет</v>
      </c>
      <c r="D1095" s="54">
        <f t="shared" si="35"/>
        <v>365</v>
      </c>
      <c r="E1095" s="55">
        <f>('Все выпуски'!$F$4*'Все выпуски'!$F$8)*((VLOOKUP(IF(C1095="Нет",VLOOKUP(A1095,Оп26_BYN→USD!$A$2:$C$28,3,0),VLOOKUP((A1095-1),Оп26_BYN→USD!$A$2:$C$28,3,0)),$B$2:$G$2382,5,0)-VLOOKUP(B1095,$B$2:$G$2382,5,0))/365+(VLOOKUP(IF(C1095="Нет",VLOOKUP(A1095,Оп26_BYN→USD!$A$2:$C$28,3,0),VLOOKUP((A1095-1),Оп26_BYN→USD!$A$2:$C$28,3,0)),$B$2:$G$2382,6,0)-VLOOKUP(B1095,$B$2:$G$2382,6,0))/366)</f>
        <v>0.20458803276915749</v>
      </c>
      <c r="F1095" s="54">
        <f>COUNTIF(D1096:$D$2382,365)</f>
        <v>921</v>
      </c>
      <c r="G1095" s="54">
        <f>COUNTIF(D1096:$D$2382,366)</f>
        <v>366</v>
      </c>
      <c r="H1095" s="50"/>
    </row>
    <row r="1096" spans="1:8" x14ac:dyDescent="0.25">
      <c r="A1096" s="54">
        <f>COUNTIF($C$3:C1096,"Да")</f>
        <v>12</v>
      </c>
      <c r="B1096" s="53">
        <f t="shared" si="34"/>
        <v>46494</v>
      </c>
      <c r="C1096" s="53" t="str">
        <f>IF(ISERROR(VLOOKUP(B1096,Оп26_BYN→USD!$C$3:$C$28,1,0)),"Нет","Да")</f>
        <v>Нет</v>
      </c>
      <c r="D1096" s="54">
        <f t="shared" si="35"/>
        <v>365</v>
      </c>
      <c r="E1096" s="55">
        <f>('Все выпуски'!$F$4*'Все выпуски'!$F$8)*((VLOOKUP(IF(C1096="Нет",VLOOKUP(A1096,Оп26_BYN→USD!$A$2:$C$28,3,0),VLOOKUP((A1096-1),Оп26_BYN→USD!$A$2:$C$28,3,0)),$B$2:$G$2382,5,0)-VLOOKUP(B1096,$B$2:$G$2382,5,0))/365+(VLOOKUP(IF(C1096="Нет",VLOOKUP(A1096,Оп26_BYN→USD!$A$2:$C$28,3,0),VLOOKUP((A1096-1),Оп26_BYN→USD!$A$2:$C$28,3,0)),$B$2:$G$2382,6,0)-VLOOKUP(B1096,$B$2:$G$2382,6,0))/366)</f>
        <v>0.23381489459332283</v>
      </c>
      <c r="F1096" s="54">
        <f>COUNTIF(D1097:$D$2382,365)</f>
        <v>920</v>
      </c>
      <c r="G1096" s="54">
        <f>COUNTIF(D1097:$D$2382,366)</f>
        <v>366</v>
      </c>
      <c r="H1096" s="50"/>
    </row>
    <row r="1097" spans="1:8" x14ac:dyDescent="0.25">
      <c r="A1097" s="54">
        <f>COUNTIF($C$3:C1097,"Да")</f>
        <v>12</v>
      </c>
      <c r="B1097" s="53">
        <f t="shared" si="34"/>
        <v>46495</v>
      </c>
      <c r="C1097" s="53" t="str">
        <f>IF(ISERROR(VLOOKUP(B1097,Оп26_BYN→USD!$C$3:$C$28,1,0)),"Нет","Да")</f>
        <v>Нет</v>
      </c>
      <c r="D1097" s="54">
        <f t="shared" si="35"/>
        <v>365</v>
      </c>
      <c r="E1097" s="55">
        <f>('Все выпуски'!$F$4*'Все выпуски'!$F$8)*((VLOOKUP(IF(C1097="Нет",VLOOKUP(A1097,Оп26_BYN→USD!$A$2:$C$28,3,0),VLOOKUP((A1097-1),Оп26_BYN→USD!$A$2:$C$28,3,0)),$B$2:$G$2382,5,0)-VLOOKUP(B1097,$B$2:$G$2382,5,0))/365+(VLOOKUP(IF(C1097="Нет",VLOOKUP(A1097,Оп26_BYN→USD!$A$2:$C$28,3,0),VLOOKUP((A1097-1),Оп26_BYN→USD!$A$2:$C$28,3,0)),$B$2:$G$2382,6,0)-VLOOKUP(B1097,$B$2:$G$2382,6,0))/366)</f>
        <v>0.26304175641748817</v>
      </c>
      <c r="F1097" s="54">
        <f>COUNTIF(D1098:$D$2382,365)</f>
        <v>919</v>
      </c>
      <c r="G1097" s="54">
        <f>COUNTIF(D1098:$D$2382,366)</f>
        <v>366</v>
      </c>
      <c r="H1097" s="50"/>
    </row>
    <row r="1098" spans="1:8" x14ac:dyDescent="0.25">
      <c r="A1098" s="54">
        <f>COUNTIF($C$3:C1098,"Да")</f>
        <v>12</v>
      </c>
      <c r="B1098" s="53">
        <f t="shared" si="34"/>
        <v>46496</v>
      </c>
      <c r="C1098" s="53" t="str">
        <f>IF(ISERROR(VLOOKUP(B1098,Оп26_BYN→USD!$C$3:$C$28,1,0)),"Нет","Да")</f>
        <v>Нет</v>
      </c>
      <c r="D1098" s="54">
        <f t="shared" si="35"/>
        <v>365</v>
      </c>
      <c r="E1098" s="55">
        <f>('Все выпуски'!$F$4*'Все выпуски'!$F$8)*((VLOOKUP(IF(C1098="Нет",VLOOKUP(A1098,Оп26_BYN→USD!$A$2:$C$28,3,0),VLOOKUP((A1098-1),Оп26_BYN→USD!$A$2:$C$28,3,0)),$B$2:$G$2382,5,0)-VLOOKUP(B1098,$B$2:$G$2382,5,0))/365+(VLOOKUP(IF(C1098="Нет",VLOOKUP(A1098,Оп26_BYN→USD!$A$2:$C$28,3,0),VLOOKUP((A1098-1),Оп26_BYN→USD!$A$2:$C$28,3,0)),$B$2:$G$2382,6,0)-VLOOKUP(B1098,$B$2:$G$2382,6,0))/366)</f>
        <v>0.29226861824165351</v>
      </c>
      <c r="F1098" s="54">
        <f>COUNTIF(D1099:$D$2382,365)</f>
        <v>918</v>
      </c>
      <c r="G1098" s="54">
        <f>COUNTIF(D1099:$D$2382,366)</f>
        <v>366</v>
      </c>
      <c r="H1098" s="50"/>
    </row>
    <row r="1099" spans="1:8" x14ac:dyDescent="0.25">
      <c r="A1099" s="54">
        <f>COUNTIF($C$3:C1099,"Да")</f>
        <v>12</v>
      </c>
      <c r="B1099" s="53">
        <f t="shared" si="34"/>
        <v>46497</v>
      </c>
      <c r="C1099" s="53" t="str">
        <f>IF(ISERROR(VLOOKUP(B1099,Оп26_BYN→USD!$C$3:$C$28,1,0)),"Нет","Да")</f>
        <v>Нет</v>
      </c>
      <c r="D1099" s="54">
        <f t="shared" si="35"/>
        <v>365</v>
      </c>
      <c r="E1099" s="55">
        <f>('Все выпуски'!$F$4*'Все выпуски'!$F$8)*((VLOOKUP(IF(C1099="Нет",VLOOKUP(A1099,Оп26_BYN→USD!$A$2:$C$28,3,0),VLOOKUP((A1099-1),Оп26_BYN→USD!$A$2:$C$28,3,0)),$B$2:$G$2382,5,0)-VLOOKUP(B1099,$B$2:$G$2382,5,0))/365+(VLOOKUP(IF(C1099="Нет",VLOOKUP(A1099,Оп26_BYN→USD!$A$2:$C$28,3,0),VLOOKUP((A1099-1),Оп26_BYN→USD!$A$2:$C$28,3,0)),$B$2:$G$2382,6,0)-VLOOKUP(B1099,$B$2:$G$2382,6,0))/366)</f>
        <v>0.32149548006581891</v>
      </c>
      <c r="F1099" s="54">
        <f>COUNTIF(D1100:$D$2382,365)</f>
        <v>917</v>
      </c>
      <c r="G1099" s="54">
        <f>COUNTIF(D1100:$D$2382,366)</f>
        <v>366</v>
      </c>
      <c r="H1099" s="50"/>
    </row>
    <row r="1100" spans="1:8" x14ac:dyDescent="0.25">
      <c r="A1100" s="54">
        <f>COUNTIF($C$3:C1100,"Да")</f>
        <v>12</v>
      </c>
      <c r="B1100" s="53">
        <f t="shared" si="34"/>
        <v>46498</v>
      </c>
      <c r="C1100" s="53" t="str">
        <f>IF(ISERROR(VLOOKUP(B1100,Оп26_BYN→USD!$C$3:$C$28,1,0)),"Нет","Да")</f>
        <v>Нет</v>
      </c>
      <c r="D1100" s="54">
        <f t="shared" si="35"/>
        <v>365</v>
      </c>
      <c r="E1100" s="55">
        <f>('Все выпуски'!$F$4*'Все выпуски'!$F$8)*((VLOOKUP(IF(C1100="Нет",VLOOKUP(A1100,Оп26_BYN→USD!$A$2:$C$28,3,0),VLOOKUP((A1100-1),Оп26_BYN→USD!$A$2:$C$28,3,0)),$B$2:$G$2382,5,0)-VLOOKUP(B1100,$B$2:$G$2382,5,0))/365+(VLOOKUP(IF(C1100="Нет",VLOOKUP(A1100,Оп26_BYN→USD!$A$2:$C$28,3,0),VLOOKUP((A1100-1),Оп26_BYN→USD!$A$2:$C$28,3,0)),$B$2:$G$2382,6,0)-VLOOKUP(B1100,$B$2:$G$2382,6,0))/366)</f>
        <v>0.35072234188998425</v>
      </c>
      <c r="F1100" s="54">
        <f>COUNTIF(D1101:$D$2382,365)</f>
        <v>916</v>
      </c>
      <c r="G1100" s="54">
        <f>COUNTIF(D1101:$D$2382,366)</f>
        <v>366</v>
      </c>
      <c r="H1100" s="50"/>
    </row>
    <row r="1101" spans="1:8" x14ac:dyDescent="0.25">
      <c r="A1101" s="54">
        <f>COUNTIF($C$3:C1101,"Да")</f>
        <v>12</v>
      </c>
      <c r="B1101" s="53">
        <f t="shared" si="34"/>
        <v>46499</v>
      </c>
      <c r="C1101" s="53" t="str">
        <f>IF(ISERROR(VLOOKUP(B1101,Оп26_BYN→USD!$C$3:$C$28,1,0)),"Нет","Да")</f>
        <v>Нет</v>
      </c>
      <c r="D1101" s="54">
        <f t="shared" si="35"/>
        <v>365</v>
      </c>
      <c r="E1101" s="55">
        <f>('Все выпуски'!$F$4*'Все выпуски'!$F$8)*((VLOOKUP(IF(C1101="Нет",VLOOKUP(A1101,Оп26_BYN→USD!$A$2:$C$28,3,0),VLOOKUP((A1101-1),Оп26_BYN→USD!$A$2:$C$28,3,0)),$B$2:$G$2382,5,0)-VLOOKUP(B1101,$B$2:$G$2382,5,0))/365+(VLOOKUP(IF(C1101="Нет",VLOOKUP(A1101,Оп26_BYN→USD!$A$2:$C$28,3,0),VLOOKUP((A1101-1),Оп26_BYN→USD!$A$2:$C$28,3,0)),$B$2:$G$2382,6,0)-VLOOKUP(B1101,$B$2:$G$2382,6,0))/366)</f>
        <v>0.37994920371414959</v>
      </c>
      <c r="F1101" s="54">
        <f>COUNTIF(D1102:$D$2382,365)</f>
        <v>915</v>
      </c>
      <c r="G1101" s="54">
        <f>COUNTIF(D1102:$D$2382,366)</f>
        <v>366</v>
      </c>
      <c r="H1101" s="50"/>
    </row>
    <row r="1102" spans="1:8" x14ac:dyDescent="0.25">
      <c r="A1102" s="54">
        <f>COUNTIF($C$3:C1102,"Да")</f>
        <v>12</v>
      </c>
      <c r="B1102" s="53">
        <f t="shared" si="34"/>
        <v>46500</v>
      </c>
      <c r="C1102" s="53" t="str">
        <f>IF(ISERROR(VLOOKUP(B1102,Оп26_BYN→USD!$C$3:$C$28,1,0)),"Нет","Да")</f>
        <v>Нет</v>
      </c>
      <c r="D1102" s="54">
        <f t="shared" si="35"/>
        <v>365</v>
      </c>
      <c r="E1102" s="55">
        <f>('Все выпуски'!$F$4*'Все выпуски'!$F$8)*((VLOOKUP(IF(C1102="Нет",VLOOKUP(A1102,Оп26_BYN→USD!$A$2:$C$28,3,0),VLOOKUP((A1102-1),Оп26_BYN→USD!$A$2:$C$28,3,0)),$B$2:$G$2382,5,0)-VLOOKUP(B1102,$B$2:$G$2382,5,0))/365+(VLOOKUP(IF(C1102="Нет",VLOOKUP(A1102,Оп26_BYN→USD!$A$2:$C$28,3,0),VLOOKUP((A1102-1),Оп26_BYN→USD!$A$2:$C$28,3,0)),$B$2:$G$2382,6,0)-VLOOKUP(B1102,$B$2:$G$2382,6,0))/366)</f>
        <v>0.40917606553831498</v>
      </c>
      <c r="F1102" s="54">
        <f>COUNTIF(D1103:$D$2382,365)</f>
        <v>914</v>
      </c>
      <c r="G1102" s="54">
        <f>COUNTIF(D1103:$D$2382,366)</f>
        <v>366</v>
      </c>
      <c r="H1102" s="50"/>
    </row>
    <row r="1103" spans="1:8" x14ac:dyDescent="0.25">
      <c r="A1103" s="54">
        <f>COUNTIF($C$3:C1103,"Да")</f>
        <v>12</v>
      </c>
      <c r="B1103" s="53">
        <f t="shared" si="34"/>
        <v>46501</v>
      </c>
      <c r="C1103" s="53" t="str">
        <f>IF(ISERROR(VLOOKUP(B1103,Оп26_BYN→USD!$C$3:$C$28,1,0)),"Нет","Да")</f>
        <v>Нет</v>
      </c>
      <c r="D1103" s="54">
        <f t="shared" si="35"/>
        <v>365</v>
      </c>
      <c r="E1103" s="55">
        <f>('Все выпуски'!$F$4*'Все выпуски'!$F$8)*((VLOOKUP(IF(C1103="Нет",VLOOKUP(A1103,Оп26_BYN→USD!$A$2:$C$28,3,0),VLOOKUP((A1103-1),Оп26_BYN→USD!$A$2:$C$28,3,0)),$B$2:$G$2382,5,0)-VLOOKUP(B1103,$B$2:$G$2382,5,0))/365+(VLOOKUP(IF(C1103="Нет",VLOOKUP(A1103,Оп26_BYN→USD!$A$2:$C$28,3,0),VLOOKUP((A1103-1),Оп26_BYN→USD!$A$2:$C$28,3,0)),$B$2:$G$2382,6,0)-VLOOKUP(B1103,$B$2:$G$2382,6,0))/366)</f>
        <v>0.43840292736248032</v>
      </c>
      <c r="F1103" s="54">
        <f>COUNTIF(D1104:$D$2382,365)</f>
        <v>913</v>
      </c>
      <c r="G1103" s="54">
        <f>COUNTIF(D1104:$D$2382,366)</f>
        <v>366</v>
      </c>
      <c r="H1103" s="50"/>
    </row>
    <row r="1104" spans="1:8" x14ac:dyDescent="0.25">
      <c r="A1104" s="54">
        <f>COUNTIF($C$3:C1104,"Да")</f>
        <v>12</v>
      </c>
      <c r="B1104" s="53">
        <f t="shared" si="34"/>
        <v>46502</v>
      </c>
      <c r="C1104" s="53" t="str">
        <f>IF(ISERROR(VLOOKUP(B1104,Оп26_BYN→USD!$C$3:$C$28,1,0)),"Нет","Да")</f>
        <v>Нет</v>
      </c>
      <c r="D1104" s="54">
        <f t="shared" si="35"/>
        <v>365</v>
      </c>
      <c r="E1104" s="55">
        <f>('Все выпуски'!$F$4*'Все выпуски'!$F$8)*((VLOOKUP(IF(C1104="Нет",VLOOKUP(A1104,Оп26_BYN→USD!$A$2:$C$28,3,0),VLOOKUP((A1104-1),Оп26_BYN→USD!$A$2:$C$28,3,0)),$B$2:$G$2382,5,0)-VLOOKUP(B1104,$B$2:$G$2382,5,0))/365+(VLOOKUP(IF(C1104="Нет",VLOOKUP(A1104,Оп26_BYN→USD!$A$2:$C$28,3,0),VLOOKUP((A1104-1),Оп26_BYN→USD!$A$2:$C$28,3,0)),$B$2:$G$2382,6,0)-VLOOKUP(B1104,$B$2:$G$2382,6,0))/366)</f>
        <v>0.46762978918664566</v>
      </c>
      <c r="F1104" s="54">
        <f>COUNTIF(D1105:$D$2382,365)</f>
        <v>912</v>
      </c>
      <c r="G1104" s="54">
        <f>COUNTIF(D1105:$D$2382,366)</f>
        <v>366</v>
      </c>
      <c r="H1104" s="50"/>
    </row>
    <row r="1105" spans="1:8" x14ac:dyDescent="0.25">
      <c r="A1105" s="54">
        <f>COUNTIF($C$3:C1105,"Да")</f>
        <v>12</v>
      </c>
      <c r="B1105" s="53">
        <f t="shared" si="34"/>
        <v>46503</v>
      </c>
      <c r="C1105" s="53" t="str">
        <f>IF(ISERROR(VLOOKUP(B1105,Оп26_BYN→USD!$C$3:$C$28,1,0)),"Нет","Да")</f>
        <v>Нет</v>
      </c>
      <c r="D1105" s="54">
        <f t="shared" si="35"/>
        <v>365</v>
      </c>
      <c r="E1105" s="55">
        <f>('Все выпуски'!$F$4*'Все выпуски'!$F$8)*((VLOOKUP(IF(C1105="Нет",VLOOKUP(A1105,Оп26_BYN→USD!$A$2:$C$28,3,0),VLOOKUP((A1105-1),Оп26_BYN→USD!$A$2:$C$28,3,0)),$B$2:$G$2382,5,0)-VLOOKUP(B1105,$B$2:$G$2382,5,0))/365+(VLOOKUP(IF(C1105="Нет",VLOOKUP(A1105,Оп26_BYN→USD!$A$2:$C$28,3,0),VLOOKUP((A1105-1),Оп26_BYN→USD!$A$2:$C$28,3,0)),$B$2:$G$2382,6,0)-VLOOKUP(B1105,$B$2:$G$2382,6,0))/366)</f>
        <v>0.49685665101081106</v>
      </c>
      <c r="F1105" s="54">
        <f>COUNTIF(D1106:$D$2382,365)</f>
        <v>911</v>
      </c>
      <c r="G1105" s="54">
        <f>COUNTIF(D1106:$D$2382,366)</f>
        <v>366</v>
      </c>
      <c r="H1105" s="50"/>
    </row>
    <row r="1106" spans="1:8" x14ac:dyDescent="0.25">
      <c r="A1106" s="54">
        <f>COUNTIF($C$3:C1106,"Да")</f>
        <v>12</v>
      </c>
      <c r="B1106" s="53">
        <f t="shared" si="34"/>
        <v>46504</v>
      </c>
      <c r="C1106" s="53" t="str">
        <f>IF(ISERROR(VLOOKUP(B1106,Оп26_BYN→USD!$C$3:$C$28,1,0)),"Нет","Да")</f>
        <v>Нет</v>
      </c>
      <c r="D1106" s="54">
        <f t="shared" si="35"/>
        <v>365</v>
      </c>
      <c r="E1106" s="55">
        <f>('Все выпуски'!$F$4*'Все выпуски'!$F$8)*((VLOOKUP(IF(C1106="Нет",VLOOKUP(A1106,Оп26_BYN→USD!$A$2:$C$28,3,0),VLOOKUP((A1106-1),Оп26_BYN→USD!$A$2:$C$28,3,0)),$B$2:$G$2382,5,0)-VLOOKUP(B1106,$B$2:$G$2382,5,0))/365+(VLOOKUP(IF(C1106="Нет",VLOOKUP(A1106,Оп26_BYN→USD!$A$2:$C$28,3,0),VLOOKUP((A1106-1),Оп26_BYN→USD!$A$2:$C$28,3,0)),$B$2:$G$2382,6,0)-VLOOKUP(B1106,$B$2:$G$2382,6,0))/366)</f>
        <v>0.52608351283497634</v>
      </c>
      <c r="F1106" s="54">
        <f>COUNTIF(D1107:$D$2382,365)</f>
        <v>910</v>
      </c>
      <c r="G1106" s="54">
        <f>COUNTIF(D1107:$D$2382,366)</f>
        <v>366</v>
      </c>
      <c r="H1106" s="50"/>
    </row>
    <row r="1107" spans="1:8" x14ac:dyDescent="0.25">
      <c r="A1107" s="54">
        <f>COUNTIF($C$3:C1107,"Да")</f>
        <v>12</v>
      </c>
      <c r="B1107" s="53">
        <f t="shared" si="34"/>
        <v>46505</v>
      </c>
      <c r="C1107" s="53" t="str">
        <f>IF(ISERROR(VLOOKUP(B1107,Оп26_BYN→USD!$C$3:$C$28,1,0)),"Нет","Да")</f>
        <v>Нет</v>
      </c>
      <c r="D1107" s="54">
        <f t="shared" si="35"/>
        <v>365</v>
      </c>
      <c r="E1107" s="55">
        <f>('Все выпуски'!$F$4*'Все выпуски'!$F$8)*((VLOOKUP(IF(C1107="Нет",VLOOKUP(A1107,Оп26_BYN→USD!$A$2:$C$28,3,0),VLOOKUP((A1107-1),Оп26_BYN→USD!$A$2:$C$28,3,0)),$B$2:$G$2382,5,0)-VLOOKUP(B1107,$B$2:$G$2382,5,0))/365+(VLOOKUP(IF(C1107="Нет",VLOOKUP(A1107,Оп26_BYN→USD!$A$2:$C$28,3,0),VLOOKUP((A1107-1),Оп26_BYN→USD!$A$2:$C$28,3,0)),$B$2:$G$2382,6,0)-VLOOKUP(B1107,$B$2:$G$2382,6,0))/366)</f>
        <v>0.55531037465914179</v>
      </c>
      <c r="F1107" s="54">
        <f>COUNTIF(D1108:$D$2382,365)</f>
        <v>909</v>
      </c>
      <c r="G1107" s="54">
        <f>COUNTIF(D1108:$D$2382,366)</f>
        <v>366</v>
      </c>
      <c r="H1107" s="50"/>
    </row>
    <row r="1108" spans="1:8" x14ac:dyDescent="0.25">
      <c r="A1108" s="54">
        <f>COUNTIF($C$3:C1108,"Да")</f>
        <v>12</v>
      </c>
      <c r="B1108" s="53">
        <f t="shared" si="34"/>
        <v>46506</v>
      </c>
      <c r="C1108" s="53" t="str">
        <f>IF(ISERROR(VLOOKUP(B1108,Оп26_BYN→USD!$C$3:$C$28,1,0)),"Нет","Да")</f>
        <v>Нет</v>
      </c>
      <c r="D1108" s="54">
        <f t="shared" si="35"/>
        <v>365</v>
      </c>
      <c r="E1108" s="55">
        <f>('Все выпуски'!$F$4*'Все выпуски'!$F$8)*((VLOOKUP(IF(C1108="Нет",VLOOKUP(A1108,Оп26_BYN→USD!$A$2:$C$28,3,0),VLOOKUP((A1108-1),Оп26_BYN→USD!$A$2:$C$28,3,0)),$B$2:$G$2382,5,0)-VLOOKUP(B1108,$B$2:$G$2382,5,0))/365+(VLOOKUP(IF(C1108="Нет",VLOOKUP(A1108,Оп26_BYN→USD!$A$2:$C$28,3,0),VLOOKUP((A1108-1),Оп26_BYN→USD!$A$2:$C$28,3,0)),$B$2:$G$2382,6,0)-VLOOKUP(B1108,$B$2:$G$2382,6,0))/366)</f>
        <v>0.58453723648330702</v>
      </c>
      <c r="F1108" s="54">
        <f>COUNTIF(D1109:$D$2382,365)</f>
        <v>908</v>
      </c>
      <c r="G1108" s="54">
        <f>COUNTIF(D1109:$D$2382,366)</f>
        <v>366</v>
      </c>
      <c r="H1108" s="50"/>
    </row>
    <row r="1109" spans="1:8" x14ac:dyDescent="0.25">
      <c r="A1109" s="54">
        <f>COUNTIF($C$3:C1109,"Да")</f>
        <v>12</v>
      </c>
      <c r="B1109" s="53">
        <f t="shared" si="34"/>
        <v>46507</v>
      </c>
      <c r="C1109" s="53" t="str">
        <f>IF(ISERROR(VLOOKUP(B1109,Оп26_BYN→USD!$C$3:$C$28,1,0)),"Нет","Да")</f>
        <v>Нет</v>
      </c>
      <c r="D1109" s="54">
        <f t="shared" si="35"/>
        <v>365</v>
      </c>
      <c r="E1109" s="55">
        <f>('Все выпуски'!$F$4*'Все выпуски'!$F$8)*((VLOOKUP(IF(C1109="Нет",VLOOKUP(A1109,Оп26_BYN→USD!$A$2:$C$28,3,0),VLOOKUP((A1109-1),Оп26_BYN→USD!$A$2:$C$28,3,0)),$B$2:$G$2382,5,0)-VLOOKUP(B1109,$B$2:$G$2382,5,0))/365+(VLOOKUP(IF(C1109="Нет",VLOOKUP(A1109,Оп26_BYN→USD!$A$2:$C$28,3,0),VLOOKUP((A1109-1),Оп26_BYN→USD!$A$2:$C$28,3,0)),$B$2:$G$2382,6,0)-VLOOKUP(B1109,$B$2:$G$2382,6,0))/366)</f>
        <v>0.61376409830747247</v>
      </c>
      <c r="F1109" s="54">
        <f>COUNTIF(D1110:$D$2382,365)</f>
        <v>907</v>
      </c>
      <c r="G1109" s="54">
        <f>COUNTIF(D1110:$D$2382,366)</f>
        <v>366</v>
      </c>
      <c r="H1109" s="50"/>
    </row>
    <row r="1110" spans="1:8" x14ac:dyDescent="0.25">
      <c r="A1110" s="54">
        <f>COUNTIF($C$3:C1110,"Да")</f>
        <v>12</v>
      </c>
      <c r="B1110" s="53">
        <f t="shared" si="34"/>
        <v>46508</v>
      </c>
      <c r="C1110" s="53" t="str">
        <f>IF(ISERROR(VLOOKUP(B1110,Оп26_BYN→USD!$C$3:$C$28,1,0)),"Нет","Да")</f>
        <v>Нет</v>
      </c>
      <c r="D1110" s="54">
        <f t="shared" si="35"/>
        <v>365</v>
      </c>
      <c r="E1110" s="55">
        <f>('Все выпуски'!$F$4*'Все выпуски'!$F$8)*((VLOOKUP(IF(C1110="Нет",VLOOKUP(A1110,Оп26_BYN→USD!$A$2:$C$28,3,0),VLOOKUP((A1110-1),Оп26_BYN→USD!$A$2:$C$28,3,0)),$B$2:$G$2382,5,0)-VLOOKUP(B1110,$B$2:$G$2382,5,0))/365+(VLOOKUP(IF(C1110="Нет",VLOOKUP(A1110,Оп26_BYN→USD!$A$2:$C$28,3,0),VLOOKUP((A1110-1),Оп26_BYN→USD!$A$2:$C$28,3,0)),$B$2:$G$2382,6,0)-VLOOKUP(B1110,$B$2:$G$2382,6,0))/366)</f>
        <v>0.64299096013163781</v>
      </c>
      <c r="F1110" s="54">
        <f>COUNTIF(D1111:$D$2382,365)</f>
        <v>906</v>
      </c>
      <c r="G1110" s="54">
        <f>COUNTIF(D1111:$D$2382,366)</f>
        <v>366</v>
      </c>
      <c r="H1110" s="50"/>
    </row>
    <row r="1111" spans="1:8" x14ac:dyDescent="0.25">
      <c r="A1111" s="54">
        <f>COUNTIF($C$3:C1111,"Да")</f>
        <v>12</v>
      </c>
      <c r="B1111" s="53">
        <f t="shared" si="34"/>
        <v>46509</v>
      </c>
      <c r="C1111" s="53" t="str">
        <f>IF(ISERROR(VLOOKUP(B1111,Оп26_BYN→USD!$C$3:$C$28,1,0)),"Нет","Да")</f>
        <v>Нет</v>
      </c>
      <c r="D1111" s="54">
        <f t="shared" si="35"/>
        <v>365</v>
      </c>
      <c r="E1111" s="55">
        <f>('Все выпуски'!$F$4*'Все выпуски'!$F$8)*((VLOOKUP(IF(C1111="Нет",VLOOKUP(A1111,Оп26_BYN→USD!$A$2:$C$28,3,0),VLOOKUP((A1111-1),Оп26_BYN→USD!$A$2:$C$28,3,0)),$B$2:$G$2382,5,0)-VLOOKUP(B1111,$B$2:$G$2382,5,0))/365+(VLOOKUP(IF(C1111="Нет",VLOOKUP(A1111,Оп26_BYN→USD!$A$2:$C$28,3,0),VLOOKUP((A1111-1),Оп26_BYN→USD!$A$2:$C$28,3,0)),$B$2:$G$2382,6,0)-VLOOKUP(B1111,$B$2:$G$2382,6,0))/366)</f>
        <v>0.67221782195580315</v>
      </c>
      <c r="F1111" s="54">
        <f>COUNTIF(D1112:$D$2382,365)</f>
        <v>905</v>
      </c>
      <c r="G1111" s="54">
        <f>COUNTIF(D1112:$D$2382,366)</f>
        <v>366</v>
      </c>
      <c r="H1111" s="50"/>
    </row>
    <row r="1112" spans="1:8" x14ac:dyDescent="0.25">
      <c r="A1112" s="54">
        <f>COUNTIF($C$3:C1112,"Да")</f>
        <v>12</v>
      </c>
      <c r="B1112" s="53">
        <f t="shared" si="34"/>
        <v>46510</v>
      </c>
      <c r="C1112" s="53" t="str">
        <f>IF(ISERROR(VLOOKUP(B1112,Оп26_BYN→USD!$C$3:$C$28,1,0)),"Нет","Да")</f>
        <v>Нет</v>
      </c>
      <c r="D1112" s="54">
        <f t="shared" si="35"/>
        <v>365</v>
      </c>
      <c r="E1112" s="55">
        <f>('Все выпуски'!$F$4*'Все выпуски'!$F$8)*((VLOOKUP(IF(C1112="Нет",VLOOKUP(A1112,Оп26_BYN→USD!$A$2:$C$28,3,0),VLOOKUP((A1112-1),Оп26_BYN→USD!$A$2:$C$28,3,0)),$B$2:$G$2382,5,0)-VLOOKUP(B1112,$B$2:$G$2382,5,0))/365+(VLOOKUP(IF(C1112="Нет",VLOOKUP(A1112,Оп26_BYN→USD!$A$2:$C$28,3,0),VLOOKUP((A1112-1),Оп26_BYN→USD!$A$2:$C$28,3,0)),$B$2:$G$2382,6,0)-VLOOKUP(B1112,$B$2:$G$2382,6,0))/366)</f>
        <v>0.70144468377996849</v>
      </c>
      <c r="F1112" s="54">
        <f>COUNTIF(D1113:$D$2382,365)</f>
        <v>904</v>
      </c>
      <c r="G1112" s="54">
        <f>COUNTIF(D1113:$D$2382,366)</f>
        <v>366</v>
      </c>
      <c r="H1112" s="50"/>
    </row>
    <row r="1113" spans="1:8" x14ac:dyDescent="0.25">
      <c r="A1113" s="54">
        <f>COUNTIF($C$3:C1113,"Да")</f>
        <v>12</v>
      </c>
      <c r="B1113" s="53">
        <f t="shared" si="34"/>
        <v>46511</v>
      </c>
      <c r="C1113" s="53" t="str">
        <f>IF(ISERROR(VLOOKUP(B1113,Оп26_BYN→USD!$C$3:$C$28,1,0)),"Нет","Да")</f>
        <v>Нет</v>
      </c>
      <c r="D1113" s="54">
        <f t="shared" si="35"/>
        <v>365</v>
      </c>
      <c r="E1113" s="55">
        <f>('Все выпуски'!$F$4*'Все выпуски'!$F$8)*((VLOOKUP(IF(C1113="Нет",VLOOKUP(A1113,Оп26_BYN→USD!$A$2:$C$28,3,0),VLOOKUP((A1113-1),Оп26_BYN→USD!$A$2:$C$28,3,0)),$B$2:$G$2382,5,0)-VLOOKUP(B1113,$B$2:$G$2382,5,0))/365+(VLOOKUP(IF(C1113="Нет",VLOOKUP(A1113,Оп26_BYN→USD!$A$2:$C$28,3,0),VLOOKUP((A1113-1),Оп26_BYN→USD!$A$2:$C$28,3,0)),$B$2:$G$2382,6,0)-VLOOKUP(B1113,$B$2:$G$2382,6,0))/366)</f>
        <v>0.73067154560413383</v>
      </c>
      <c r="F1113" s="54">
        <f>COUNTIF(D1114:$D$2382,365)</f>
        <v>903</v>
      </c>
      <c r="G1113" s="54">
        <f>COUNTIF(D1114:$D$2382,366)</f>
        <v>366</v>
      </c>
      <c r="H1113" s="50"/>
    </row>
    <row r="1114" spans="1:8" x14ac:dyDescent="0.25">
      <c r="A1114" s="54">
        <f>COUNTIF($C$3:C1114,"Да")</f>
        <v>12</v>
      </c>
      <c r="B1114" s="53">
        <f t="shared" si="34"/>
        <v>46512</v>
      </c>
      <c r="C1114" s="53" t="str">
        <f>IF(ISERROR(VLOOKUP(B1114,Оп26_BYN→USD!$C$3:$C$28,1,0)),"Нет","Да")</f>
        <v>Нет</v>
      </c>
      <c r="D1114" s="54">
        <f t="shared" si="35"/>
        <v>365</v>
      </c>
      <c r="E1114" s="55">
        <f>('Все выпуски'!$F$4*'Все выпуски'!$F$8)*((VLOOKUP(IF(C1114="Нет",VLOOKUP(A1114,Оп26_BYN→USD!$A$2:$C$28,3,0),VLOOKUP((A1114-1),Оп26_BYN→USD!$A$2:$C$28,3,0)),$B$2:$G$2382,5,0)-VLOOKUP(B1114,$B$2:$G$2382,5,0))/365+(VLOOKUP(IF(C1114="Нет",VLOOKUP(A1114,Оп26_BYN→USD!$A$2:$C$28,3,0),VLOOKUP((A1114-1),Оп26_BYN→USD!$A$2:$C$28,3,0)),$B$2:$G$2382,6,0)-VLOOKUP(B1114,$B$2:$G$2382,6,0))/366)</f>
        <v>0.75989840742829917</v>
      </c>
      <c r="F1114" s="54">
        <f>COUNTIF(D1115:$D$2382,365)</f>
        <v>902</v>
      </c>
      <c r="G1114" s="54">
        <f>COUNTIF(D1115:$D$2382,366)</f>
        <v>366</v>
      </c>
      <c r="H1114" s="50"/>
    </row>
    <row r="1115" spans="1:8" x14ac:dyDescent="0.25">
      <c r="A1115" s="54">
        <f>COUNTIF($C$3:C1115,"Да")</f>
        <v>12</v>
      </c>
      <c r="B1115" s="53">
        <f t="shared" si="34"/>
        <v>46513</v>
      </c>
      <c r="C1115" s="53" t="str">
        <f>IF(ISERROR(VLOOKUP(B1115,Оп26_BYN→USD!$C$3:$C$28,1,0)),"Нет","Да")</f>
        <v>Нет</v>
      </c>
      <c r="D1115" s="54">
        <f t="shared" si="35"/>
        <v>365</v>
      </c>
      <c r="E1115" s="55">
        <f>('Все выпуски'!$F$4*'Все выпуски'!$F$8)*((VLOOKUP(IF(C1115="Нет",VLOOKUP(A1115,Оп26_BYN→USD!$A$2:$C$28,3,0),VLOOKUP((A1115-1),Оп26_BYN→USD!$A$2:$C$28,3,0)),$B$2:$G$2382,5,0)-VLOOKUP(B1115,$B$2:$G$2382,5,0))/365+(VLOOKUP(IF(C1115="Нет",VLOOKUP(A1115,Оп26_BYN→USD!$A$2:$C$28,3,0),VLOOKUP((A1115-1),Оп26_BYN→USD!$A$2:$C$28,3,0)),$B$2:$G$2382,6,0)-VLOOKUP(B1115,$B$2:$G$2382,6,0))/366)</f>
        <v>0.78912526925246462</v>
      </c>
      <c r="F1115" s="54">
        <f>COUNTIF(D1116:$D$2382,365)</f>
        <v>901</v>
      </c>
      <c r="G1115" s="54">
        <f>COUNTIF(D1116:$D$2382,366)</f>
        <v>366</v>
      </c>
      <c r="H1115" s="50"/>
    </row>
    <row r="1116" spans="1:8" x14ac:dyDescent="0.25">
      <c r="A1116" s="54">
        <f>COUNTIF($C$3:C1116,"Да")</f>
        <v>12</v>
      </c>
      <c r="B1116" s="53">
        <f t="shared" si="34"/>
        <v>46514</v>
      </c>
      <c r="C1116" s="53" t="str">
        <f>IF(ISERROR(VLOOKUP(B1116,Оп26_BYN→USD!$C$3:$C$28,1,0)),"Нет","Да")</f>
        <v>Нет</v>
      </c>
      <c r="D1116" s="54">
        <f t="shared" si="35"/>
        <v>365</v>
      </c>
      <c r="E1116" s="55">
        <f>('Все выпуски'!$F$4*'Все выпуски'!$F$8)*((VLOOKUP(IF(C1116="Нет",VLOOKUP(A1116,Оп26_BYN→USD!$A$2:$C$28,3,0),VLOOKUP((A1116-1),Оп26_BYN→USD!$A$2:$C$28,3,0)),$B$2:$G$2382,5,0)-VLOOKUP(B1116,$B$2:$G$2382,5,0))/365+(VLOOKUP(IF(C1116="Нет",VLOOKUP(A1116,Оп26_BYN→USD!$A$2:$C$28,3,0),VLOOKUP((A1116-1),Оп26_BYN→USD!$A$2:$C$28,3,0)),$B$2:$G$2382,6,0)-VLOOKUP(B1116,$B$2:$G$2382,6,0))/366)</f>
        <v>0.81835213107662996</v>
      </c>
      <c r="F1116" s="54">
        <f>COUNTIF(D1117:$D$2382,365)</f>
        <v>900</v>
      </c>
      <c r="G1116" s="54">
        <f>COUNTIF(D1117:$D$2382,366)</f>
        <v>366</v>
      </c>
      <c r="H1116" s="50"/>
    </row>
    <row r="1117" spans="1:8" x14ac:dyDescent="0.25">
      <c r="A1117" s="54">
        <f>COUNTIF($C$3:C1117,"Да")</f>
        <v>12</v>
      </c>
      <c r="B1117" s="53">
        <f t="shared" si="34"/>
        <v>46515</v>
      </c>
      <c r="C1117" s="53" t="str">
        <f>IF(ISERROR(VLOOKUP(B1117,Оп26_BYN→USD!$C$3:$C$28,1,0)),"Нет","Да")</f>
        <v>Нет</v>
      </c>
      <c r="D1117" s="54">
        <f t="shared" si="35"/>
        <v>365</v>
      </c>
      <c r="E1117" s="55">
        <f>('Все выпуски'!$F$4*'Все выпуски'!$F$8)*((VLOOKUP(IF(C1117="Нет",VLOOKUP(A1117,Оп26_BYN→USD!$A$2:$C$28,3,0),VLOOKUP((A1117-1),Оп26_BYN→USD!$A$2:$C$28,3,0)),$B$2:$G$2382,5,0)-VLOOKUP(B1117,$B$2:$G$2382,5,0))/365+(VLOOKUP(IF(C1117="Нет",VLOOKUP(A1117,Оп26_BYN→USD!$A$2:$C$28,3,0),VLOOKUP((A1117-1),Оп26_BYN→USD!$A$2:$C$28,3,0)),$B$2:$G$2382,6,0)-VLOOKUP(B1117,$B$2:$G$2382,6,0))/366)</f>
        <v>0.8475789929007953</v>
      </c>
      <c r="F1117" s="54">
        <f>COUNTIF(D1118:$D$2382,365)</f>
        <v>899</v>
      </c>
      <c r="G1117" s="54">
        <f>COUNTIF(D1118:$D$2382,366)</f>
        <v>366</v>
      </c>
      <c r="H1117" s="50"/>
    </row>
    <row r="1118" spans="1:8" x14ac:dyDescent="0.25">
      <c r="A1118" s="54">
        <f>COUNTIF($C$3:C1118,"Да")</f>
        <v>12</v>
      </c>
      <c r="B1118" s="53">
        <f t="shared" si="34"/>
        <v>46516</v>
      </c>
      <c r="C1118" s="53" t="str">
        <f>IF(ISERROR(VLOOKUP(B1118,Оп26_BYN→USD!$C$3:$C$28,1,0)),"Нет","Да")</f>
        <v>Нет</v>
      </c>
      <c r="D1118" s="54">
        <f t="shared" si="35"/>
        <v>365</v>
      </c>
      <c r="E1118" s="55">
        <f>('Все выпуски'!$F$4*'Все выпуски'!$F$8)*((VLOOKUP(IF(C1118="Нет",VLOOKUP(A1118,Оп26_BYN→USD!$A$2:$C$28,3,0),VLOOKUP((A1118-1),Оп26_BYN→USD!$A$2:$C$28,3,0)),$B$2:$G$2382,5,0)-VLOOKUP(B1118,$B$2:$G$2382,5,0))/365+(VLOOKUP(IF(C1118="Нет",VLOOKUP(A1118,Оп26_BYN→USD!$A$2:$C$28,3,0),VLOOKUP((A1118-1),Оп26_BYN→USD!$A$2:$C$28,3,0)),$B$2:$G$2382,6,0)-VLOOKUP(B1118,$B$2:$G$2382,6,0))/366)</f>
        <v>0.87680585472496064</v>
      </c>
      <c r="F1118" s="54">
        <f>COUNTIF(D1119:$D$2382,365)</f>
        <v>898</v>
      </c>
      <c r="G1118" s="54">
        <f>COUNTIF(D1119:$D$2382,366)</f>
        <v>366</v>
      </c>
      <c r="H1118" s="50"/>
    </row>
    <row r="1119" spans="1:8" x14ac:dyDescent="0.25">
      <c r="A1119" s="54">
        <f>COUNTIF($C$3:C1119,"Да")</f>
        <v>12</v>
      </c>
      <c r="B1119" s="53">
        <f t="shared" si="34"/>
        <v>46517</v>
      </c>
      <c r="C1119" s="53" t="str">
        <f>IF(ISERROR(VLOOKUP(B1119,Оп26_BYN→USD!$C$3:$C$28,1,0)),"Нет","Да")</f>
        <v>Нет</v>
      </c>
      <c r="D1119" s="54">
        <f t="shared" si="35"/>
        <v>365</v>
      </c>
      <c r="E1119" s="55">
        <f>('Все выпуски'!$F$4*'Все выпуски'!$F$8)*((VLOOKUP(IF(C1119="Нет",VLOOKUP(A1119,Оп26_BYN→USD!$A$2:$C$28,3,0),VLOOKUP((A1119-1),Оп26_BYN→USD!$A$2:$C$28,3,0)),$B$2:$G$2382,5,0)-VLOOKUP(B1119,$B$2:$G$2382,5,0))/365+(VLOOKUP(IF(C1119="Нет",VLOOKUP(A1119,Оп26_BYN→USD!$A$2:$C$28,3,0),VLOOKUP((A1119-1),Оп26_BYN→USD!$A$2:$C$28,3,0)),$B$2:$G$2382,6,0)-VLOOKUP(B1119,$B$2:$G$2382,6,0))/366)</f>
        <v>0.90603271654912598</v>
      </c>
      <c r="F1119" s="54">
        <f>COUNTIF(D1120:$D$2382,365)</f>
        <v>897</v>
      </c>
      <c r="G1119" s="54">
        <f>COUNTIF(D1120:$D$2382,366)</f>
        <v>366</v>
      </c>
      <c r="H1119" s="50"/>
    </row>
    <row r="1120" spans="1:8" x14ac:dyDescent="0.25">
      <c r="A1120" s="54">
        <f>COUNTIF($C$3:C1120,"Да")</f>
        <v>12</v>
      </c>
      <c r="B1120" s="53">
        <f t="shared" si="34"/>
        <v>46518</v>
      </c>
      <c r="C1120" s="53" t="str">
        <f>IF(ISERROR(VLOOKUP(B1120,Оп26_BYN→USD!$C$3:$C$28,1,0)),"Нет","Да")</f>
        <v>Нет</v>
      </c>
      <c r="D1120" s="54">
        <f t="shared" si="35"/>
        <v>365</v>
      </c>
      <c r="E1120" s="55">
        <f>('Все выпуски'!$F$4*'Все выпуски'!$F$8)*((VLOOKUP(IF(C1120="Нет",VLOOKUP(A1120,Оп26_BYN→USD!$A$2:$C$28,3,0),VLOOKUP((A1120-1),Оп26_BYN→USD!$A$2:$C$28,3,0)),$B$2:$G$2382,5,0)-VLOOKUP(B1120,$B$2:$G$2382,5,0))/365+(VLOOKUP(IF(C1120="Нет",VLOOKUP(A1120,Оп26_BYN→USD!$A$2:$C$28,3,0),VLOOKUP((A1120-1),Оп26_BYN→USD!$A$2:$C$28,3,0)),$B$2:$G$2382,6,0)-VLOOKUP(B1120,$B$2:$G$2382,6,0))/366)</f>
        <v>0.93525957837329132</v>
      </c>
      <c r="F1120" s="54">
        <f>COUNTIF(D1121:$D$2382,365)</f>
        <v>896</v>
      </c>
      <c r="G1120" s="54">
        <f>COUNTIF(D1121:$D$2382,366)</f>
        <v>366</v>
      </c>
      <c r="H1120" s="50"/>
    </row>
    <row r="1121" spans="1:8" x14ac:dyDescent="0.25">
      <c r="A1121" s="54">
        <f>COUNTIF($C$3:C1121,"Да")</f>
        <v>12</v>
      </c>
      <c r="B1121" s="53">
        <f t="shared" si="34"/>
        <v>46519</v>
      </c>
      <c r="C1121" s="53" t="str">
        <f>IF(ISERROR(VLOOKUP(B1121,Оп26_BYN→USD!$C$3:$C$28,1,0)),"Нет","Да")</f>
        <v>Нет</v>
      </c>
      <c r="D1121" s="54">
        <f t="shared" si="35"/>
        <v>365</v>
      </c>
      <c r="E1121" s="55">
        <f>('Все выпуски'!$F$4*'Все выпуски'!$F$8)*((VLOOKUP(IF(C1121="Нет",VLOOKUP(A1121,Оп26_BYN→USD!$A$2:$C$28,3,0),VLOOKUP((A1121-1),Оп26_BYN→USD!$A$2:$C$28,3,0)),$B$2:$G$2382,5,0)-VLOOKUP(B1121,$B$2:$G$2382,5,0))/365+(VLOOKUP(IF(C1121="Нет",VLOOKUP(A1121,Оп26_BYN→USD!$A$2:$C$28,3,0),VLOOKUP((A1121-1),Оп26_BYN→USD!$A$2:$C$28,3,0)),$B$2:$G$2382,6,0)-VLOOKUP(B1121,$B$2:$G$2382,6,0))/366)</f>
        <v>0.96448644019745677</v>
      </c>
      <c r="F1121" s="54">
        <f>COUNTIF(D1122:$D$2382,365)</f>
        <v>895</v>
      </c>
      <c r="G1121" s="54">
        <f>COUNTIF(D1122:$D$2382,366)</f>
        <v>366</v>
      </c>
      <c r="H1121" s="50"/>
    </row>
    <row r="1122" spans="1:8" x14ac:dyDescent="0.25">
      <c r="A1122" s="54">
        <f>COUNTIF($C$3:C1122,"Да")</f>
        <v>12</v>
      </c>
      <c r="B1122" s="53">
        <f t="shared" si="34"/>
        <v>46520</v>
      </c>
      <c r="C1122" s="53" t="str">
        <f>IF(ISERROR(VLOOKUP(B1122,Оп26_BYN→USD!$C$3:$C$28,1,0)),"Нет","Да")</f>
        <v>Нет</v>
      </c>
      <c r="D1122" s="54">
        <f t="shared" si="35"/>
        <v>365</v>
      </c>
      <c r="E1122" s="55">
        <f>('Все выпуски'!$F$4*'Все выпуски'!$F$8)*((VLOOKUP(IF(C1122="Нет",VLOOKUP(A1122,Оп26_BYN→USD!$A$2:$C$28,3,0),VLOOKUP((A1122-1),Оп26_BYN→USD!$A$2:$C$28,3,0)),$B$2:$G$2382,5,0)-VLOOKUP(B1122,$B$2:$G$2382,5,0))/365+(VLOOKUP(IF(C1122="Нет",VLOOKUP(A1122,Оп26_BYN→USD!$A$2:$C$28,3,0),VLOOKUP((A1122-1),Оп26_BYN→USD!$A$2:$C$28,3,0)),$B$2:$G$2382,6,0)-VLOOKUP(B1122,$B$2:$G$2382,6,0))/366)</f>
        <v>0.99371330202162211</v>
      </c>
      <c r="F1122" s="54">
        <f>COUNTIF(D1123:$D$2382,365)</f>
        <v>894</v>
      </c>
      <c r="G1122" s="54">
        <f>COUNTIF(D1123:$D$2382,366)</f>
        <v>366</v>
      </c>
      <c r="H1122" s="50"/>
    </row>
    <row r="1123" spans="1:8" x14ac:dyDescent="0.25">
      <c r="A1123" s="54">
        <f>COUNTIF($C$3:C1123,"Да")</f>
        <v>12</v>
      </c>
      <c r="B1123" s="53">
        <f t="shared" si="34"/>
        <v>46521</v>
      </c>
      <c r="C1123" s="53" t="str">
        <f>IF(ISERROR(VLOOKUP(B1123,Оп26_BYN→USD!$C$3:$C$28,1,0)),"Нет","Да")</f>
        <v>Нет</v>
      </c>
      <c r="D1123" s="54">
        <f t="shared" si="35"/>
        <v>365</v>
      </c>
      <c r="E1123" s="55">
        <f>('Все выпуски'!$F$4*'Все выпуски'!$F$8)*((VLOOKUP(IF(C1123="Нет",VLOOKUP(A1123,Оп26_BYN→USD!$A$2:$C$28,3,0),VLOOKUP((A1123-1),Оп26_BYN→USD!$A$2:$C$28,3,0)),$B$2:$G$2382,5,0)-VLOOKUP(B1123,$B$2:$G$2382,5,0))/365+(VLOOKUP(IF(C1123="Нет",VLOOKUP(A1123,Оп26_BYN→USD!$A$2:$C$28,3,0),VLOOKUP((A1123-1),Оп26_BYN→USD!$A$2:$C$28,3,0)),$B$2:$G$2382,6,0)-VLOOKUP(B1123,$B$2:$G$2382,6,0))/366)</f>
        <v>1.0229401638457873</v>
      </c>
      <c r="F1123" s="54">
        <f>COUNTIF(D1124:$D$2382,365)</f>
        <v>893</v>
      </c>
      <c r="G1123" s="54">
        <f>COUNTIF(D1124:$D$2382,366)</f>
        <v>366</v>
      </c>
      <c r="H1123" s="50"/>
    </row>
    <row r="1124" spans="1:8" x14ac:dyDescent="0.25">
      <c r="A1124" s="54">
        <f>COUNTIF($C$3:C1124,"Да")</f>
        <v>12</v>
      </c>
      <c r="B1124" s="53">
        <f t="shared" si="34"/>
        <v>46522</v>
      </c>
      <c r="C1124" s="53" t="str">
        <f>IF(ISERROR(VLOOKUP(B1124,Оп26_BYN→USD!$C$3:$C$28,1,0)),"Нет","Да")</f>
        <v>Нет</v>
      </c>
      <c r="D1124" s="54">
        <f t="shared" si="35"/>
        <v>365</v>
      </c>
      <c r="E1124" s="55">
        <f>('Все выпуски'!$F$4*'Все выпуски'!$F$8)*((VLOOKUP(IF(C1124="Нет",VLOOKUP(A1124,Оп26_BYN→USD!$A$2:$C$28,3,0),VLOOKUP((A1124-1),Оп26_BYN→USD!$A$2:$C$28,3,0)),$B$2:$G$2382,5,0)-VLOOKUP(B1124,$B$2:$G$2382,5,0))/365+(VLOOKUP(IF(C1124="Нет",VLOOKUP(A1124,Оп26_BYN→USD!$A$2:$C$28,3,0),VLOOKUP((A1124-1),Оп26_BYN→USD!$A$2:$C$28,3,0)),$B$2:$G$2382,6,0)-VLOOKUP(B1124,$B$2:$G$2382,6,0))/366)</f>
        <v>1.0521670256699527</v>
      </c>
      <c r="F1124" s="54">
        <f>COUNTIF(D1125:$D$2382,365)</f>
        <v>892</v>
      </c>
      <c r="G1124" s="54">
        <f>COUNTIF(D1125:$D$2382,366)</f>
        <v>366</v>
      </c>
      <c r="H1124" s="50"/>
    </row>
    <row r="1125" spans="1:8" x14ac:dyDescent="0.25">
      <c r="A1125" s="54">
        <f>COUNTIF($C$3:C1125,"Да")</f>
        <v>12</v>
      </c>
      <c r="B1125" s="53">
        <f t="shared" si="34"/>
        <v>46523</v>
      </c>
      <c r="C1125" s="53" t="str">
        <f>IF(ISERROR(VLOOKUP(B1125,Оп26_BYN→USD!$C$3:$C$28,1,0)),"Нет","Да")</f>
        <v>Нет</v>
      </c>
      <c r="D1125" s="54">
        <f t="shared" si="35"/>
        <v>365</v>
      </c>
      <c r="E1125" s="55">
        <f>('Все выпуски'!$F$4*'Все выпуски'!$F$8)*((VLOOKUP(IF(C1125="Нет",VLOOKUP(A1125,Оп26_BYN→USD!$A$2:$C$28,3,0),VLOOKUP((A1125-1),Оп26_BYN→USD!$A$2:$C$28,3,0)),$B$2:$G$2382,5,0)-VLOOKUP(B1125,$B$2:$G$2382,5,0))/365+(VLOOKUP(IF(C1125="Нет",VLOOKUP(A1125,Оп26_BYN→USD!$A$2:$C$28,3,0),VLOOKUP((A1125-1),Оп26_BYN→USD!$A$2:$C$28,3,0)),$B$2:$G$2382,6,0)-VLOOKUP(B1125,$B$2:$G$2382,6,0))/366)</f>
        <v>1.081393887494118</v>
      </c>
      <c r="F1125" s="54">
        <f>COUNTIF(D1126:$D$2382,365)</f>
        <v>891</v>
      </c>
      <c r="G1125" s="54">
        <f>COUNTIF(D1126:$D$2382,366)</f>
        <v>366</v>
      </c>
      <c r="H1125" s="50"/>
    </row>
    <row r="1126" spans="1:8" x14ac:dyDescent="0.25">
      <c r="A1126" s="54">
        <f>COUNTIF($C$3:C1126,"Да")</f>
        <v>12</v>
      </c>
      <c r="B1126" s="53">
        <f t="shared" si="34"/>
        <v>46524</v>
      </c>
      <c r="C1126" s="53" t="str">
        <f>IF(ISERROR(VLOOKUP(B1126,Оп26_BYN→USD!$C$3:$C$28,1,0)),"Нет","Да")</f>
        <v>Нет</v>
      </c>
      <c r="D1126" s="54">
        <f t="shared" si="35"/>
        <v>365</v>
      </c>
      <c r="E1126" s="55">
        <f>('Все выпуски'!$F$4*'Все выпуски'!$F$8)*((VLOOKUP(IF(C1126="Нет",VLOOKUP(A1126,Оп26_BYN→USD!$A$2:$C$28,3,0),VLOOKUP((A1126-1),Оп26_BYN→USD!$A$2:$C$28,3,0)),$B$2:$G$2382,5,0)-VLOOKUP(B1126,$B$2:$G$2382,5,0))/365+(VLOOKUP(IF(C1126="Нет",VLOOKUP(A1126,Оп26_BYN→USD!$A$2:$C$28,3,0),VLOOKUP((A1126-1),Оп26_BYN→USD!$A$2:$C$28,3,0)),$B$2:$G$2382,6,0)-VLOOKUP(B1126,$B$2:$G$2382,6,0))/366)</f>
        <v>1.1106207493182836</v>
      </c>
      <c r="F1126" s="54">
        <f>COUNTIF(D1127:$D$2382,365)</f>
        <v>890</v>
      </c>
      <c r="G1126" s="54">
        <f>COUNTIF(D1127:$D$2382,366)</f>
        <v>366</v>
      </c>
      <c r="H1126" s="50"/>
    </row>
    <row r="1127" spans="1:8" x14ac:dyDescent="0.25">
      <c r="A1127" s="54">
        <f>COUNTIF($C$3:C1127,"Да")</f>
        <v>12</v>
      </c>
      <c r="B1127" s="53">
        <f t="shared" si="34"/>
        <v>46525</v>
      </c>
      <c r="C1127" s="53" t="str">
        <f>IF(ISERROR(VLOOKUP(B1127,Оп26_BYN→USD!$C$3:$C$28,1,0)),"Нет","Да")</f>
        <v>Нет</v>
      </c>
      <c r="D1127" s="54">
        <f t="shared" si="35"/>
        <v>365</v>
      </c>
      <c r="E1127" s="55">
        <f>('Все выпуски'!$F$4*'Все выпуски'!$F$8)*((VLOOKUP(IF(C1127="Нет",VLOOKUP(A1127,Оп26_BYN→USD!$A$2:$C$28,3,0),VLOOKUP((A1127-1),Оп26_BYN→USD!$A$2:$C$28,3,0)),$B$2:$G$2382,5,0)-VLOOKUP(B1127,$B$2:$G$2382,5,0))/365+(VLOOKUP(IF(C1127="Нет",VLOOKUP(A1127,Оп26_BYN→USD!$A$2:$C$28,3,0),VLOOKUP((A1127-1),Оп26_BYN→USD!$A$2:$C$28,3,0)),$B$2:$G$2382,6,0)-VLOOKUP(B1127,$B$2:$G$2382,6,0))/366)</f>
        <v>1.1398476111424489</v>
      </c>
      <c r="F1127" s="54">
        <f>COUNTIF(D1128:$D$2382,365)</f>
        <v>889</v>
      </c>
      <c r="G1127" s="54">
        <f>COUNTIF(D1128:$D$2382,366)</f>
        <v>366</v>
      </c>
      <c r="H1127" s="50"/>
    </row>
    <row r="1128" spans="1:8" x14ac:dyDescent="0.25">
      <c r="A1128" s="54">
        <f>COUNTIF($C$3:C1128,"Да")</f>
        <v>12</v>
      </c>
      <c r="B1128" s="53">
        <f t="shared" si="34"/>
        <v>46526</v>
      </c>
      <c r="C1128" s="53" t="str">
        <f>IF(ISERROR(VLOOKUP(B1128,Оп26_BYN→USD!$C$3:$C$28,1,0)),"Нет","Да")</f>
        <v>Нет</v>
      </c>
      <c r="D1128" s="54">
        <f t="shared" si="35"/>
        <v>365</v>
      </c>
      <c r="E1128" s="55">
        <f>('Все выпуски'!$F$4*'Все выпуски'!$F$8)*((VLOOKUP(IF(C1128="Нет",VLOOKUP(A1128,Оп26_BYN→USD!$A$2:$C$28,3,0),VLOOKUP((A1128-1),Оп26_BYN→USD!$A$2:$C$28,3,0)),$B$2:$G$2382,5,0)-VLOOKUP(B1128,$B$2:$G$2382,5,0))/365+(VLOOKUP(IF(C1128="Нет",VLOOKUP(A1128,Оп26_BYN→USD!$A$2:$C$28,3,0),VLOOKUP((A1128-1),Оп26_BYN→USD!$A$2:$C$28,3,0)),$B$2:$G$2382,6,0)-VLOOKUP(B1128,$B$2:$G$2382,6,0))/366)</f>
        <v>1.169074472966614</v>
      </c>
      <c r="F1128" s="54">
        <f>COUNTIF(D1129:$D$2382,365)</f>
        <v>888</v>
      </c>
      <c r="G1128" s="54">
        <f>COUNTIF(D1129:$D$2382,366)</f>
        <v>366</v>
      </c>
      <c r="H1128" s="50"/>
    </row>
    <row r="1129" spans="1:8" x14ac:dyDescent="0.25">
      <c r="A1129" s="54">
        <f>COUNTIF($C$3:C1129,"Да")</f>
        <v>12</v>
      </c>
      <c r="B1129" s="53">
        <f t="shared" si="34"/>
        <v>46527</v>
      </c>
      <c r="C1129" s="53" t="str">
        <f>IF(ISERROR(VLOOKUP(B1129,Оп26_BYN→USD!$C$3:$C$28,1,0)),"Нет","Да")</f>
        <v>Нет</v>
      </c>
      <c r="D1129" s="54">
        <f t="shared" si="35"/>
        <v>365</v>
      </c>
      <c r="E1129" s="55">
        <f>('Все выпуски'!$F$4*'Все выпуски'!$F$8)*((VLOOKUP(IF(C1129="Нет",VLOOKUP(A1129,Оп26_BYN→USD!$A$2:$C$28,3,0),VLOOKUP((A1129-1),Оп26_BYN→USD!$A$2:$C$28,3,0)),$B$2:$G$2382,5,0)-VLOOKUP(B1129,$B$2:$G$2382,5,0))/365+(VLOOKUP(IF(C1129="Нет",VLOOKUP(A1129,Оп26_BYN→USD!$A$2:$C$28,3,0),VLOOKUP((A1129-1),Оп26_BYN→USD!$A$2:$C$28,3,0)),$B$2:$G$2382,6,0)-VLOOKUP(B1129,$B$2:$G$2382,6,0))/366)</f>
        <v>1.1983013347907796</v>
      </c>
      <c r="F1129" s="54">
        <f>COUNTIF(D1130:$D$2382,365)</f>
        <v>887</v>
      </c>
      <c r="G1129" s="54">
        <f>COUNTIF(D1130:$D$2382,366)</f>
        <v>366</v>
      </c>
      <c r="H1129" s="50"/>
    </row>
    <row r="1130" spans="1:8" x14ac:dyDescent="0.25">
      <c r="A1130" s="54">
        <f>COUNTIF($C$3:C1130,"Да")</f>
        <v>12</v>
      </c>
      <c r="B1130" s="53">
        <f t="shared" si="34"/>
        <v>46528</v>
      </c>
      <c r="C1130" s="53" t="str">
        <f>IF(ISERROR(VLOOKUP(B1130,Оп26_BYN→USD!$C$3:$C$28,1,0)),"Нет","Да")</f>
        <v>Нет</v>
      </c>
      <c r="D1130" s="54">
        <f t="shared" si="35"/>
        <v>365</v>
      </c>
      <c r="E1130" s="55">
        <f>('Все выпуски'!$F$4*'Все выпуски'!$F$8)*((VLOOKUP(IF(C1130="Нет",VLOOKUP(A1130,Оп26_BYN→USD!$A$2:$C$28,3,0),VLOOKUP((A1130-1),Оп26_BYN→USD!$A$2:$C$28,3,0)),$B$2:$G$2382,5,0)-VLOOKUP(B1130,$B$2:$G$2382,5,0))/365+(VLOOKUP(IF(C1130="Нет",VLOOKUP(A1130,Оп26_BYN→USD!$A$2:$C$28,3,0),VLOOKUP((A1130-1),Оп26_BYN→USD!$A$2:$C$28,3,0)),$B$2:$G$2382,6,0)-VLOOKUP(B1130,$B$2:$G$2382,6,0))/366)</f>
        <v>1.2275281966149449</v>
      </c>
      <c r="F1130" s="54">
        <f>COUNTIF(D1131:$D$2382,365)</f>
        <v>886</v>
      </c>
      <c r="G1130" s="54">
        <f>COUNTIF(D1131:$D$2382,366)</f>
        <v>366</v>
      </c>
      <c r="H1130" s="50"/>
    </row>
    <row r="1131" spans="1:8" x14ac:dyDescent="0.25">
      <c r="A1131" s="54">
        <f>COUNTIF($C$3:C1131,"Да")</f>
        <v>12</v>
      </c>
      <c r="B1131" s="53">
        <f t="shared" si="34"/>
        <v>46529</v>
      </c>
      <c r="C1131" s="53" t="str">
        <f>IF(ISERROR(VLOOKUP(B1131,Оп26_BYN→USD!$C$3:$C$28,1,0)),"Нет","Да")</f>
        <v>Нет</v>
      </c>
      <c r="D1131" s="54">
        <f t="shared" si="35"/>
        <v>365</v>
      </c>
      <c r="E1131" s="55">
        <f>('Все выпуски'!$F$4*'Все выпуски'!$F$8)*((VLOOKUP(IF(C1131="Нет",VLOOKUP(A1131,Оп26_BYN→USD!$A$2:$C$28,3,0),VLOOKUP((A1131-1),Оп26_BYN→USD!$A$2:$C$28,3,0)),$B$2:$G$2382,5,0)-VLOOKUP(B1131,$B$2:$G$2382,5,0))/365+(VLOOKUP(IF(C1131="Нет",VLOOKUP(A1131,Оп26_BYN→USD!$A$2:$C$28,3,0),VLOOKUP((A1131-1),Оп26_BYN→USD!$A$2:$C$28,3,0)),$B$2:$G$2382,6,0)-VLOOKUP(B1131,$B$2:$G$2382,6,0))/366)</f>
        <v>1.2567550584391103</v>
      </c>
      <c r="F1131" s="54">
        <f>COUNTIF(D1132:$D$2382,365)</f>
        <v>885</v>
      </c>
      <c r="G1131" s="54">
        <f>COUNTIF(D1132:$D$2382,366)</f>
        <v>366</v>
      </c>
      <c r="H1131" s="50"/>
    </row>
    <row r="1132" spans="1:8" x14ac:dyDescent="0.25">
      <c r="A1132" s="54">
        <f>COUNTIF($C$3:C1132,"Да")</f>
        <v>12</v>
      </c>
      <c r="B1132" s="53">
        <f t="shared" si="34"/>
        <v>46530</v>
      </c>
      <c r="C1132" s="53" t="str">
        <f>IF(ISERROR(VLOOKUP(B1132,Оп26_BYN→USD!$C$3:$C$28,1,0)),"Нет","Да")</f>
        <v>Нет</v>
      </c>
      <c r="D1132" s="54">
        <f t="shared" si="35"/>
        <v>365</v>
      </c>
      <c r="E1132" s="55">
        <f>('Все выпуски'!$F$4*'Все выпуски'!$F$8)*((VLOOKUP(IF(C1132="Нет",VLOOKUP(A1132,Оп26_BYN→USD!$A$2:$C$28,3,0),VLOOKUP((A1132-1),Оп26_BYN→USD!$A$2:$C$28,3,0)),$B$2:$G$2382,5,0)-VLOOKUP(B1132,$B$2:$G$2382,5,0))/365+(VLOOKUP(IF(C1132="Нет",VLOOKUP(A1132,Оп26_BYN→USD!$A$2:$C$28,3,0),VLOOKUP((A1132-1),Оп26_BYN→USD!$A$2:$C$28,3,0)),$B$2:$G$2382,6,0)-VLOOKUP(B1132,$B$2:$G$2382,6,0))/366)</f>
        <v>1.2859819202632756</v>
      </c>
      <c r="F1132" s="54">
        <f>COUNTIF(D1133:$D$2382,365)</f>
        <v>884</v>
      </c>
      <c r="G1132" s="54">
        <f>COUNTIF(D1133:$D$2382,366)</f>
        <v>366</v>
      </c>
      <c r="H1132" s="50"/>
    </row>
    <row r="1133" spans="1:8" x14ac:dyDescent="0.25">
      <c r="A1133" s="54">
        <f>COUNTIF($C$3:C1133,"Да")</f>
        <v>12</v>
      </c>
      <c r="B1133" s="53">
        <f t="shared" si="34"/>
        <v>46531</v>
      </c>
      <c r="C1133" s="53" t="str">
        <f>IF(ISERROR(VLOOKUP(B1133,Оп26_BYN→USD!$C$3:$C$28,1,0)),"Нет","Да")</f>
        <v>Нет</v>
      </c>
      <c r="D1133" s="54">
        <f t="shared" si="35"/>
        <v>365</v>
      </c>
      <c r="E1133" s="55">
        <f>('Все выпуски'!$F$4*'Все выпуски'!$F$8)*((VLOOKUP(IF(C1133="Нет",VLOOKUP(A1133,Оп26_BYN→USD!$A$2:$C$28,3,0),VLOOKUP((A1133-1),Оп26_BYN→USD!$A$2:$C$28,3,0)),$B$2:$G$2382,5,0)-VLOOKUP(B1133,$B$2:$G$2382,5,0))/365+(VLOOKUP(IF(C1133="Нет",VLOOKUP(A1133,Оп26_BYN→USD!$A$2:$C$28,3,0),VLOOKUP((A1133-1),Оп26_BYN→USD!$A$2:$C$28,3,0)),$B$2:$G$2382,6,0)-VLOOKUP(B1133,$B$2:$G$2382,6,0))/366)</f>
        <v>1.315208782087441</v>
      </c>
      <c r="F1133" s="54">
        <f>COUNTIF(D1134:$D$2382,365)</f>
        <v>883</v>
      </c>
      <c r="G1133" s="54">
        <f>COUNTIF(D1134:$D$2382,366)</f>
        <v>366</v>
      </c>
      <c r="H1133" s="50"/>
    </row>
    <row r="1134" spans="1:8" x14ac:dyDescent="0.25">
      <c r="A1134" s="54">
        <f>COUNTIF($C$3:C1134,"Да")</f>
        <v>12</v>
      </c>
      <c r="B1134" s="53">
        <f t="shared" si="34"/>
        <v>46532</v>
      </c>
      <c r="C1134" s="53" t="str">
        <f>IF(ISERROR(VLOOKUP(B1134,Оп26_BYN→USD!$C$3:$C$28,1,0)),"Нет","Да")</f>
        <v>Нет</v>
      </c>
      <c r="D1134" s="54">
        <f t="shared" si="35"/>
        <v>365</v>
      </c>
      <c r="E1134" s="55">
        <f>('Все выпуски'!$F$4*'Все выпуски'!$F$8)*((VLOOKUP(IF(C1134="Нет",VLOOKUP(A1134,Оп26_BYN→USD!$A$2:$C$28,3,0),VLOOKUP((A1134-1),Оп26_BYN→USD!$A$2:$C$28,3,0)),$B$2:$G$2382,5,0)-VLOOKUP(B1134,$B$2:$G$2382,5,0))/365+(VLOOKUP(IF(C1134="Нет",VLOOKUP(A1134,Оп26_BYN→USD!$A$2:$C$28,3,0),VLOOKUP((A1134-1),Оп26_BYN→USD!$A$2:$C$28,3,0)),$B$2:$G$2382,6,0)-VLOOKUP(B1134,$B$2:$G$2382,6,0))/366)</f>
        <v>1.3444356439116063</v>
      </c>
      <c r="F1134" s="54">
        <f>COUNTIF(D1135:$D$2382,365)</f>
        <v>882</v>
      </c>
      <c r="G1134" s="54">
        <f>COUNTIF(D1135:$D$2382,366)</f>
        <v>366</v>
      </c>
      <c r="H1134" s="50"/>
    </row>
    <row r="1135" spans="1:8" x14ac:dyDescent="0.25">
      <c r="A1135" s="54">
        <f>COUNTIF($C$3:C1135,"Да")</f>
        <v>12</v>
      </c>
      <c r="B1135" s="53">
        <f t="shared" si="34"/>
        <v>46533</v>
      </c>
      <c r="C1135" s="53" t="str">
        <f>IF(ISERROR(VLOOKUP(B1135,Оп26_BYN→USD!$C$3:$C$28,1,0)),"Нет","Да")</f>
        <v>Нет</v>
      </c>
      <c r="D1135" s="54">
        <f t="shared" si="35"/>
        <v>365</v>
      </c>
      <c r="E1135" s="55">
        <f>('Все выпуски'!$F$4*'Все выпуски'!$F$8)*((VLOOKUP(IF(C1135="Нет",VLOOKUP(A1135,Оп26_BYN→USD!$A$2:$C$28,3,0),VLOOKUP((A1135-1),Оп26_BYN→USD!$A$2:$C$28,3,0)),$B$2:$G$2382,5,0)-VLOOKUP(B1135,$B$2:$G$2382,5,0))/365+(VLOOKUP(IF(C1135="Нет",VLOOKUP(A1135,Оп26_BYN→USD!$A$2:$C$28,3,0),VLOOKUP((A1135-1),Оп26_BYN→USD!$A$2:$C$28,3,0)),$B$2:$G$2382,6,0)-VLOOKUP(B1135,$B$2:$G$2382,6,0))/366)</f>
        <v>1.3736625057357716</v>
      </c>
      <c r="F1135" s="54">
        <f>COUNTIF(D1136:$D$2382,365)</f>
        <v>881</v>
      </c>
      <c r="G1135" s="54">
        <f>COUNTIF(D1136:$D$2382,366)</f>
        <v>366</v>
      </c>
      <c r="H1135" s="50"/>
    </row>
    <row r="1136" spans="1:8" x14ac:dyDescent="0.25">
      <c r="A1136" s="54">
        <f>COUNTIF($C$3:C1136,"Да")</f>
        <v>12</v>
      </c>
      <c r="B1136" s="53">
        <f t="shared" si="34"/>
        <v>46534</v>
      </c>
      <c r="C1136" s="53" t="str">
        <f>IF(ISERROR(VLOOKUP(B1136,Оп26_BYN→USD!$C$3:$C$28,1,0)),"Нет","Да")</f>
        <v>Нет</v>
      </c>
      <c r="D1136" s="54">
        <f t="shared" si="35"/>
        <v>365</v>
      </c>
      <c r="E1136" s="55">
        <f>('Все выпуски'!$F$4*'Все выпуски'!$F$8)*((VLOOKUP(IF(C1136="Нет",VLOOKUP(A1136,Оп26_BYN→USD!$A$2:$C$28,3,0),VLOOKUP((A1136-1),Оп26_BYN→USD!$A$2:$C$28,3,0)),$B$2:$G$2382,5,0)-VLOOKUP(B1136,$B$2:$G$2382,5,0))/365+(VLOOKUP(IF(C1136="Нет",VLOOKUP(A1136,Оп26_BYN→USD!$A$2:$C$28,3,0),VLOOKUP((A1136-1),Оп26_BYN→USD!$A$2:$C$28,3,0)),$B$2:$G$2382,6,0)-VLOOKUP(B1136,$B$2:$G$2382,6,0))/366)</f>
        <v>1.402889367559937</v>
      </c>
      <c r="F1136" s="54">
        <f>COUNTIF(D1137:$D$2382,365)</f>
        <v>880</v>
      </c>
      <c r="G1136" s="54">
        <f>COUNTIF(D1137:$D$2382,366)</f>
        <v>366</v>
      </c>
      <c r="H1136" s="50"/>
    </row>
    <row r="1137" spans="1:8" x14ac:dyDescent="0.25">
      <c r="A1137" s="54">
        <f>COUNTIF($C$3:C1137,"Да")</f>
        <v>12</v>
      </c>
      <c r="B1137" s="53">
        <f t="shared" si="34"/>
        <v>46535</v>
      </c>
      <c r="C1137" s="53" t="str">
        <f>IF(ISERROR(VLOOKUP(B1137,Оп26_BYN→USD!$C$3:$C$28,1,0)),"Нет","Да")</f>
        <v>Нет</v>
      </c>
      <c r="D1137" s="54">
        <f t="shared" si="35"/>
        <v>365</v>
      </c>
      <c r="E1137" s="55">
        <f>('Все выпуски'!$F$4*'Все выпуски'!$F$8)*((VLOOKUP(IF(C1137="Нет",VLOOKUP(A1137,Оп26_BYN→USD!$A$2:$C$28,3,0),VLOOKUP((A1137-1),Оп26_BYN→USD!$A$2:$C$28,3,0)),$B$2:$G$2382,5,0)-VLOOKUP(B1137,$B$2:$G$2382,5,0))/365+(VLOOKUP(IF(C1137="Нет",VLOOKUP(A1137,Оп26_BYN→USD!$A$2:$C$28,3,0),VLOOKUP((A1137-1),Оп26_BYN→USD!$A$2:$C$28,3,0)),$B$2:$G$2382,6,0)-VLOOKUP(B1137,$B$2:$G$2382,6,0))/366)</f>
        <v>1.4321162293841023</v>
      </c>
      <c r="F1137" s="54">
        <f>COUNTIF(D1138:$D$2382,365)</f>
        <v>879</v>
      </c>
      <c r="G1137" s="54">
        <f>COUNTIF(D1138:$D$2382,366)</f>
        <v>366</v>
      </c>
      <c r="H1137" s="50"/>
    </row>
    <row r="1138" spans="1:8" x14ac:dyDescent="0.25">
      <c r="A1138" s="54">
        <f>COUNTIF($C$3:C1138,"Да")</f>
        <v>12</v>
      </c>
      <c r="B1138" s="53">
        <f t="shared" si="34"/>
        <v>46536</v>
      </c>
      <c r="C1138" s="53" t="str">
        <f>IF(ISERROR(VLOOKUP(B1138,Оп26_BYN→USD!$C$3:$C$28,1,0)),"Нет","Да")</f>
        <v>Нет</v>
      </c>
      <c r="D1138" s="54">
        <f t="shared" si="35"/>
        <v>365</v>
      </c>
      <c r="E1138" s="55">
        <f>('Все выпуски'!$F$4*'Все выпуски'!$F$8)*((VLOOKUP(IF(C1138="Нет",VLOOKUP(A1138,Оп26_BYN→USD!$A$2:$C$28,3,0),VLOOKUP((A1138-1),Оп26_BYN→USD!$A$2:$C$28,3,0)),$B$2:$G$2382,5,0)-VLOOKUP(B1138,$B$2:$G$2382,5,0))/365+(VLOOKUP(IF(C1138="Нет",VLOOKUP(A1138,Оп26_BYN→USD!$A$2:$C$28,3,0),VLOOKUP((A1138-1),Оп26_BYN→USD!$A$2:$C$28,3,0)),$B$2:$G$2382,6,0)-VLOOKUP(B1138,$B$2:$G$2382,6,0))/366)</f>
        <v>1.4613430912082677</v>
      </c>
      <c r="F1138" s="54">
        <f>COUNTIF(D1139:$D$2382,365)</f>
        <v>878</v>
      </c>
      <c r="G1138" s="54">
        <f>COUNTIF(D1139:$D$2382,366)</f>
        <v>366</v>
      </c>
      <c r="H1138" s="50"/>
    </row>
    <row r="1139" spans="1:8" x14ac:dyDescent="0.25">
      <c r="A1139" s="54">
        <f>COUNTIF($C$3:C1139,"Да")</f>
        <v>12</v>
      </c>
      <c r="B1139" s="53">
        <f t="shared" si="34"/>
        <v>46537</v>
      </c>
      <c r="C1139" s="53" t="str">
        <f>IF(ISERROR(VLOOKUP(B1139,Оп26_BYN→USD!$C$3:$C$28,1,0)),"Нет","Да")</f>
        <v>Нет</v>
      </c>
      <c r="D1139" s="54">
        <f t="shared" si="35"/>
        <v>365</v>
      </c>
      <c r="E1139" s="55">
        <f>('Все выпуски'!$F$4*'Все выпуски'!$F$8)*((VLOOKUP(IF(C1139="Нет",VLOOKUP(A1139,Оп26_BYN→USD!$A$2:$C$28,3,0),VLOOKUP((A1139-1),Оп26_BYN→USD!$A$2:$C$28,3,0)),$B$2:$G$2382,5,0)-VLOOKUP(B1139,$B$2:$G$2382,5,0))/365+(VLOOKUP(IF(C1139="Нет",VLOOKUP(A1139,Оп26_BYN→USD!$A$2:$C$28,3,0),VLOOKUP((A1139-1),Оп26_BYN→USD!$A$2:$C$28,3,0)),$B$2:$G$2382,6,0)-VLOOKUP(B1139,$B$2:$G$2382,6,0))/366)</f>
        <v>1.4905699530324332</v>
      </c>
      <c r="F1139" s="54">
        <f>COUNTIF(D1140:$D$2382,365)</f>
        <v>877</v>
      </c>
      <c r="G1139" s="54">
        <f>COUNTIF(D1140:$D$2382,366)</f>
        <v>366</v>
      </c>
      <c r="H1139" s="50"/>
    </row>
    <row r="1140" spans="1:8" x14ac:dyDescent="0.25">
      <c r="A1140" s="54">
        <f>COUNTIF($C$3:C1140,"Да")</f>
        <v>12</v>
      </c>
      <c r="B1140" s="53">
        <f t="shared" si="34"/>
        <v>46538</v>
      </c>
      <c r="C1140" s="53" t="str">
        <f>IF(ISERROR(VLOOKUP(B1140,Оп26_BYN→USD!$C$3:$C$28,1,0)),"Нет","Да")</f>
        <v>Нет</v>
      </c>
      <c r="D1140" s="54">
        <f t="shared" si="35"/>
        <v>365</v>
      </c>
      <c r="E1140" s="55">
        <f>('Все выпуски'!$F$4*'Все выпуски'!$F$8)*((VLOOKUP(IF(C1140="Нет",VLOOKUP(A1140,Оп26_BYN→USD!$A$2:$C$28,3,0),VLOOKUP((A1140-1),Оп26_BYN→USD!$A$2:$C$28,3,0)),$B$2:$G$2382,5,0)-VLOOKUP(B1140,$B$2:$G$2382,5,0))/365+(VLOOKUP(IF(C1140="Нет",VLOOKUP(A1140,Оп26_BYN→USD!$A$2:$C$28,3,0),VLOOKUP((A1140-1),Оп26_BYN→USD!$A$2:$C$28,3,0)),$B$2:$G$2382,6,0)-VLOOKUP(B1140,$B$2:$G$2382,6,0))/366)</f>
        <v>1.5197968148565983</v>
      </c>
      <c r="F1140" s="54">
        <f>COUNTIF(D1141:$D$2382,365)</f>
        <v>876</v>
      </c>
      <c r="G1140" s="54">
        <f>COUNTIF(D1141:$D$2382,366)</f>
        <v>366</v>
      </c>
      <c r="H1140" s="50"/>
    </row>
    <row r="1141" spans="1:8" x14ac:dyDescent="0.25">
      <c r="A1141" s="54">
        <f>COUNTIF($C$3:C1141,"Да")</f>
        <v>12</v>
      </c>
      <c r="B1141" s="53">
        <f t="shared" si="34"/>
        <v>46539</v>
      </c>
      <c r="C1141" s="53" t="str">
        <f>IF(ISERROR(VLOOKUP(B1141,Оп26_BYN→USD!$C$3:$C$28,1,0)),"Нет","Да")</f>
        <v>Нет</v>
      </c>
      <c r="D1141" s="54">
        <f t="shared" si="35"/>
        <v>365</v>
      </c>
      <c r="E1141" s="55">
        <f>('Все выпуски'!$F$4*'Все выпуски'!$F$8)*((VLOOKUP(IF(C1141="Нет",VLOOKUP(A1141,Оп26_BYN→USD!$A$2:$C$28,3,0),VLOOKUP((A1141-1),Оп26_BYN→USD!$A$2:$C$28,3,0)),$B$2:$G$2382,5,0)-VLOOKUP(B1141,$B$2:$G$2382,5,0))/365+(VLOOKUP(IF(C1141="Нет",VLOOKUP(A1141,Оп26_BYN→USD!$A$2:$C$28,3,0),VLOOKUP((A1141-1),Оп26_BYN→USD!$A$2:$C$28,3,0)),$B$2:$G$2382,6,0)-VLOOKUP(B1141,$B$2:$G$2382,6,0))/366)</f>
        <v>1.5490236766807637</v>
      </c>
      <c r="F1141" s="54">
        <f>COUNTIF(D1142:$D$2382,365)</f>
        <v>875</v>
      </c>
      <c r="G1141" s="54">
        <f>COUNTIF(D1142:$D$2382,366)</f>
        <v>366</v>
      </c>
      <c r="H1141" s="50"/>
    </row>
    <row r="1142" spans="1:8" x14ac:dyDescent="0.25">
      <c r="A1142" s="54">
        <f>COUNTIF($C$3:C1142,"Да")</f>
        <v>12</v>
      </c>
      <c r="B1142" s="53">
        <f t="shared" si="34"/>
        <v>46540</v>
      </c>
      <c r="C1142" s="53" t="str">
        <f>IF(ISERROR(VLOOKUP(B1142,Оп26_BYN→USD!$C$3:$C$28,1,0)),"Нет","Да")</f>
        <v>Нет</v>
      </c>
      <c r="D1142" s="54">
        <f t="shared" si="35"/>
        <v>365</v>
      </c>
      <c r="E1142" s="55">
        <f>('Все выпуски'!$F$4*'Все выпуски'!$F$8)*((VLOOKUP(IF(C1142="Нет",VLOOKUP(A1142,Оп26_BYN→USD!$A$2:$C$28,3,0),VLOOKUP((A1142-1),Оп26_BYN→USD!$A$2:$C$28,3,0)),$B$2:$G$2382,5,0)-VLOOKUP(B1142,$B$2:$G$2382,5,0))/365+(VLOOKUP(IF(C1142="Нет",VLOOKUP(A1142,Оп26_BYN→USD!$A$2:$C$28,3,0),VLOOKUP((A1142-1),Оп26_BYN→USD!$A$2:$C$28,3,0)),$B$2:$G$2382,6,0)-VLOOKUP(B1142,$B$2:$G$2382,6,0))/366)</f>
        <v>1.5782505385049292</v>
      </c>
      <c r="F1142" s="54">
        <f>COUNTIF(D1143:$D$2382,365)</f>
        <v>874</v>
      </c>
      <c r="G1142" s="54">
        <f>COUNTIF(D1143:$D$2382,366)</f>
        <v>366</v>
      </c>
      <c r="H1142" s="50"/>
    </row>
    <row r="1143" spans="1:8" x14ac:dyDescent="0.25">
      <c r="A1143" s="54">
        <f>COUNTIF($C$3:C1143,"Да")</f>
        <v>12</v>
      </c>
      <c r="B1143" s="53">
        <f t="shared" si="34"/>
        <v>46541</v>
      </c>
      <c r="C1143" s="53" t="str">
        <f>IF(ISERROR(VLOOKUP(B1143,Оп26_BYN→USD!$C$3:$C$28,1,0)),"Нет","Да")</f>
        <v>Нет</v>
      </c>
      <c r="D1143" s="54">
        <f t="shared" si="35"/>
        <v>365</v>
      </c>
      <c r="E1143" s="55">
        <f>('Все выпуски'!$F$4*'Все выпуски'!$F$8)*((VLOOKUP(IF(C1143="Нет",VLOOKUP(A1143,Оп26_BYN→USD!$A$2:$C$28,3,0),VLOOKUP((A1143-1),Оп26_BYN→USD!$A$2:$C$28,3,0)),$B$2:$G$2382,5,0)-VLOOKUP(B1143,$B$2:$G$2382,5,0))/365+(VLOOKUP(IF(C1143="Нет",VLOOKUP(A1143,Оп26_BYN→USD!$A$2:$C$28,3,0),VLOOKUP((A1143-1),Оп26_BYN→USD!$A$2:$C$28,3,0)),$B$2:$G$2382,6,0)-VLOOKUP(B1143,$B$2:$G$2382,6,0))/366)</f>
        <v>1.6074774003290944</v>
      </c>
      <c r="F1143" s="54">
        <f>COUNTIF(D1144:$D$2382,365)</f>
        <v>873</v>
      </c>
      <c r="G1143" s="54">
        <f>COUNTIF(D1144:$D$2382,366)</f>
        <v>366</v>
      </c>
      <c r="H1143" s="50"/>
    </row>
    <row r="1144" spans="1:8" x14ac:dyDescent="0.25">
      <c r="A1144" s="54">
        <f>COUNTIF($C$3:C1144,"Да")</f>
        <v>12</v>
      </c>
      <c r="B1144" s="53">
        <f t="shared" si="34"/>
        <v>46542</v>
      </c>
      <c r="C1144" s="53" t="str">
        <f>IF(ISERROR(VLOOKUP(B1144,Оп26_BYN→USD!$C$3:$C$28,1,0)),"Нет","Да")</f>
        <v>Нет</v>
      </c>
      <c r="D1144" s="54">
        <f t="shared" si="35"/>
        <v>365</v>
      </c>
      <c r="E1144" s="55">
        <f>('Все выпуски'!$F$4*'Все выпуски'!$F$8)*((VLOOKUP(IF(C1144="Нет",VLOOKUP(A1144,Оп26_BYN→USD!$A$2:$C$28,3,0),VLOOKUP((A1144-1),Оп26_BYN→USD!$A$2:$C$28,3,0)),$B$2:$G$2382,5,0)-VLOOKUP(B1144,$B$2:$G$2382,5,0))/365+(VLOOKUP(IF(C1144="Нет",VLOOKUP(A1144,Оп26_BYN→USD!$A$2:$C$28,3,0),VLOOKUP((A1144-1),Оп26_BYN→USD!$A$2:$C$28,3,0)),$B$2:$G$2382,6,0)-VLOOKUP(B1144,$B$2:$G$2382,6,0))/366)</f>
        <v>1.6367042621532599</v>
      </c>
      <c r="F1144" s="54">
        <f>COUNTIF(D1145:$D$2382,365)</f>
        <v>872</v>
      </c>
      <c r="G1144" s="54">
        <f>COUNTIF(D1145:$D$2382,366)</f>
        <v>366</v>
      </c>
      <c r="H1144" s="50"/>
    </row>
    <row r="1145" spans="1:8" x14ac:dyDescent="0.25">
      <c r="A1145" s="54">
        <f>COUNTIF($C$3:C1145,"Да")</f>
        <v>12</v>
      </c>
      <c r="B1145" s="53">
        <f t="shared" si="34"/>
        <v>46543</v>
      </c>
      <c r="C1145" s="53" t="str">
        <f>IF(ISERROR(VLOOKUP(B1145,Оп26_BYN→USD!$C$3:$C$28,1,0)),"Нет","Да")</f>
        <v>Нет</v>
      </c>
      <c r="D1145" s="54">
        <f t="shared" si="35"/>
        <v>365</v>
      </c>
      <c r="E1145" s="55">
        <f>('Все выпуски'!$F$4*'Все выпуски'!$F$8)*((VLOOKUP(IF(C1145="Нет",VLOOKUP(A1145,Оп26_BYN→USD!$A$2:$C$28,3,0),VLOOKUP((A1145-1),Оп26_BYN→USD!$A$2:$C$28,3,0)),$B$2:$G$2382,5,0)-VLOOKUP(B1145,$B$2:$G$2382,5,0))/365+(VLOOKUP(IF(C1145="Нет",VLOOKUP(A1145,Оп26_BYN→USD!$A$2:$C$28,3,0),VLOOKUP((A1145-1),Оп26_BYN→USD!$A$2:$C$28,3,0)),$B$2:$G$2382,6,0)-VLOOKUP(B1145,$B$2:$G$2382,6,0))/366)</f>
        <v>1.6659311239774253</v>
      </c>
      <c r="F1145" s="54">
        <f>COUNTIF(D1146:$D$2382,365)</f>
        <v>871</v>
      </c>
      <c r="G1145" s="54">
        <f>COUNTIF(D1146:$D$2382,366)</f>
        <v>366</v>
      </c>
      <c r="H1145" s="50"/>
    </row>
    <row r="1146" spans="1:8" x14ac:dyDescent="0.25">
      <c r="A1146" s="54">
        <f>COUNTIF($C$3:C1146,"Да")</f>
        <v>12</v>
      </c>
      <c r="B1146" s="53">
        <f t="shared" si="34"/>
        <v>46544</v>
      </c>
      <c r="C1146" s="53" t="str">
        <f>IF(ISERROR(VLOOKUP(B1146,Оп26_BYN→USD!$C$3:$C$28,1,0)),"Нет","Да")</f>
        <v>Нет</v>
      </c>
      <c r="D1146" s="54">
        <f t="shared" si="35"/>
        <v>365</v>
      </c>
      <c r="E1146" s="55">
        <f>('Все выпуски'!$F$4*'Все выпуски'!$F$8)*((VLOOKUP(IF(C1146="Нет",VLOOKUP(A1146,Оп26_BYN→USD!$A$2:$C$28,3,0),VLOOKUP((A1146-1),Оп26_BYN→USD!$A$2:$C$28,3,0)),$B$2:$G$2382,5,0)-VLOOKUP(B1146,$B$2:$G$2382,5,0))/365+(VLOOKUP(IF(C1146="Нет",VLOOKUP(A1146,Оп26_BYN→USD!$A$2:$C$28,3,0),VLOOKUP((A1146-1),Оп26_BYN→USD!$A$2:$C$28,3,0)),$B$2:$G$2382,6,0)-VLOOKUP(B1146,$B$2:$G$2382,6,0))/366)</f>
        <v>1.6951579858015906</v>
      </c>
      <c r="F1146" s="54">
        <f>COUNTIF(D1147:$D$2382,365)</f>
        <v>870</v>
      </c>
      <c r="G1146" s="54">
        <f>COUNTIF(D1147:$D$2382,366)</f>
        <v>366</v>
      </c>
      <c r="H1146" s="50"/>
    </row>
    <row r="1147" spans="1:8" x14ac:dyDescent="0.25">
      <c r="A1147" s="54">
        <f>COUNTIF($C$3:C1147,"Да")</f>
        <v>12</v>
      </c>
      <c r="B1147" s="53">
        <f t="shared" si="34"/>
        <v>46545</v>
      </c>
      <c r="C1147" s="53" t="str">
        <f>IF(ISERROR(VLOOKUP(B1147,Оп26_BYN→USD!$C$3:$C$28,1,0)),"Нет","Да")</f>
        <v>Нет</v>
      </c>
      <c r="D1147" s="54">
        <f t="shared" si="35"/>
        <v>365</v>
      </c>
      <c r="E1147" s="55">
        <f>('Все выпуски'!$F$4*'Все выпуски'!$F$8)*((VLOOKUP(IF(C1147="Нет",VLOOKUP(A1147,Оп26_BYN→USD!$A$2:$C$28,3,0),VLOOKUP((A1147-1),Оп26_BYN→USD!$A$2:$C$28,3,0)),$B$2:$G$2382,5,0)-VLOOKUP(B1147,$B$2:$G$2382,5,0))/365+(VLOOKUP(IF(C1147="Нет",VLOOKUP(A1147,Оп26_BYN→USD!$A$2:$C$28,3,0),VLOOKUP((A1147-1),Оп26_BYN→USD!$A$2:$C$28,3,0)),$B$2:$G$2382,6,0)-VLOOKUP(B1147,$B$2:$G$2382,6,0))/366)</f>
        <v>1.7243848476257559</v>
      </c>
      <c r="F1147" s="54">
        <f>COUNTIF(D1148:$D$2382,365)</f>
        <v>869</v>
      </c>
      <c r="G1147" s="54">
        <f>COUNTIF(D1148:$D$2382,366)</f>
        <v>366</v>
      </c>
      <c r="H1147" s="50"/>
    </row>
    <row r="1148" spans="1:8" x14ac:dyDescent="0.25">
      <c r="A1148" s="54">
        <f>COUNTIF($C$3:C1148,"Да")</f>
        <v>12</v>
      </c>
      <c r="B1148" s="53">
        <f t="shared" si="34"/>
        <v>46546</v>
      </c>
      <c r="C1148" s="53" t="str">
        <f>IF(ISERROR(VLOOKUP(B1148,Оп26_BYN→USD!$C$3:$C$28,1,0)),"Нет","Да")</f>
        <v>Нет</v>
      </c>
      <c r="D1148" s="54">
        <f t="shared" si="35"/>
        <v>365</v>
      </c>
      <c r="E1148" s="55">
        <f>('Все выпуски'!$F$4*'Все выпуски'!$F$8)*((VLOOKUP(IF(C1148="Нет",VLOOKUP(A1148,Оп26_BYN→USD!$A$2:$C$28,3,0),VLOOKUP((A1148-1),Оп26_BYN→USD!$A$2:$C$28,3,0)),$B$2:$G$2382,5,0)-VLOOKUP(B1148,$B$2:$G$2382,5,0))/365+(VLOOKUP(IF(C1148="Нет",VLOOKUP(A1148,Оп26_BYN→USD!$A$2:$C$28,3,0),VLOOKUP((A1148-1),Оп26_BYN→USD!$A$2:$C$28,3,0)),$B$2:$G$2382,6,0)-VLOOKUP(B1148,$B$2:$G$2382,6,0))/366)</f>
        <v>1.7536117094499213</v>
      </c>
      <c r="F1148" s="54">
        <f>COUNTIF(D1149:$D$2382,365)</f>
        <v>868</v>
      </c>
      <c r="G1148" s="54">
        <f>COUNTIF(D1149:$D$2382,366)</f>
        <v>366</v>
      </c>
      <c r="H1148" s="50"/>
    </row>
    <row r="1149" spans="1:8" x14ac:dyDescent="0.25">
      <c r="A1149" s="54">
        <f>COUNTIF($C$3:C1149,"Да")</f>
        <v>12</v>
      </c>
      <c r="B1149" s="53">
        <f t="shared" si="34"/>
        <v>46547</v>
      </c>
      <c r="C1149" s="53" t="str">
        <f>IF(ISERROR(VLOOKUP(B1149,Оп26_BYN→USD!$C$3:$C$28,1,0)),"Нет","Да")</f>
        <v>Нет</v>
      </c>
      <c r="D1149" s="54">
        <f t="shared" si="35"/>
        <v>365</v>
      </c>
      <c r="E1149" s="55">
        <f>('Все выпуски'!$F$4*'Все выпуски'!$F$8)*((VLOOKUP(IF(C1149="Нет",VLOOKUP(A1149,Оп26_BYN→USD!$A$2:$C$28,3,0),VLOOKUP((A1149-1),Оп26_BYN→USD!$A$2:$C$28,3,0)),$B$2:$G$2382,5,0)-VLOOKUP(B1149,$B$2:$G$2382,5,0))/365+(VLOOKUP(IF(C1149="Нет",VLOOKUP(A1149,Оп26_BYN→USD!$A$2:$C$28,3,0),VLOOKUP((A1149-1),Оп26_BYN→USD!$A$2:$C$28,3,0)),$B$2:$G$2382,6,0)-VLOOKUP(B1149,$B$2:$G$2382,6,0))/366)</f>
        <v>1.7828385712740866</v>
      </c>
      <c r="F1149" s="54">
        <f>COUNTIF(D1150:$D$2382,365)</f>
        <v>867</v>
      </c>
      <c r="G1149" s="54">
        <f>COUNTIF(D1150:$D$2382,366)</f>
        <v>366</v>
      </c>
      <c r="H1149" s="50"/>
    </row>
    <row r="1150" spans="1:8" x14ac:dyDescent="0.25">
      <c r="A1150" s="54">
        <f>COUNTIF($C$3:C1150,"Да")</f>
        <v>12</v>
      </c>
      <c r="B1150" s="53">
        <f t="shared" si="34"/>
        <v>46548</v>
      </c>
      <c r="C1150" s="53" t="str">
        <f>IF(ISERROR(VLOOKUP(B1150,Оп26_BYN→USD!$C$3:$C$28,1,0)),"Нет","Да")</f>
        <v>Нет</v>
      </c>
      <c r="D1150" s="54">
        <f t="shared" si="35"/>
        <v>365</v>
      </c>
      <c r="E1150" s="55">
        <f>('Все выпуски'!$F$4*'Все выпуски'!$F$8)*((VLOOKUP(IF(C1150="Нет",VLOOKUP(A1150,Оп26_BYN→USD!$A$2:$C$28,3,0),VLOOKUP((A1150-1),Оп26_BYN→USD!$A$2:$C$28,3,0)),$B$2:$G$2382,5,0)-VLOOKUP(B1150,$B$2:$G$2382,5,0))/365+(VLOOKUP(IF(C1150="Нет",VLOOKUP(A1150,Оп26_BYN→USD!$A$2:$C$28,3,0),VLOOKUP((A1150-1),Оп26_BYN→USD!$A$2:$C$28,3,0)),$B$2:$G$2382,6,0)-VLOOKUP(B1150,$B$2:$G$2382,6,0))/366)</f>
        <v>1.812065433098252</v>
      </c>
      <c r="F1150" s="54">
        <f>COUNTIF(D1151:$D$2382,365)</f>
        <v>866</v>
      </c>
      <c r="G1150" s="54">
        <f>COUNTIF(D1151:$D$2382,366)</f>
        <v>366</v>
      </c>
      <c r="H1150" s="50"/>
    </row>
    <row r="1151" spans="1:8" x14ac:dyDescent="0.25">
      <c r="A1151" s="54">
        <f>COUNTIF($C$3:C1151,"Да")</f>
        <v>12</v>
      </c>
      <c r="B1151" s="53">
        <f t="shared" si="34"/>
        <v>46549</v>
      </c>
      <c r="C1151" s="53" t="str">
        <f>IF(ISERROR(VLOOKUP(B1151,Оп26_BYN→USD!$C$3:$C$28,1,0)),"Нет","Да")</f>
        <v>Нет</v>
      </c>
      <c r="D1151" s="54">
        <f t="shared" si="35"/>
        <v>365</v>
      </c>
      <c r="E1151" s="55">
        <f>('Все выпуски'!$F$4*'Все выпуски'!$F$8)*((VLOOKUP(IF(C1151="Нет",VLOOKUP(A1151,Оп26_BYN→USD!$A$2:$C$28,3,0),VLOOKUP((A1151-1),Оп26_BYN→USD!$A$2:$C$28,3,0)),$B$2:$G$2382,5,0)-VLOOKUP(B1151,$B$2:$G$2382,5,0))/365+(VLOOKUP(IF(C1151="Нет",VLOOKUP(A1151,Оп26_BYN→USD!$A$2:$C$28,3,0),VLOOKUP((A1151-1),Оп26_BYN→USD!$A$2:$C$28,3,0)),$B$2:$G$2382,6,0)-VLOOKUP(B1151,$B$2:$G$2382,6,0))/366)</f>
        <v>1.8412922949224175</v>
      </c>
      <c r="F1151" s="54">
        <f>COUNTIF(D1152:$D$2382,365)</f>
        <v>865</v>
      </c>
      <c r="G1151" s="54">
        <f>COUNTIF(D1152:$D$2382,366)</f>
        <v>366</v>
      </c>
      <c r="H1151" s="50"/>
    </row>
    <row r="1152" spans="1:8" x14ac:dyDescent="0.25">
      <c r="A1152" s="54">
        <f>COUNTIF($C$3:C1152,"Да")</f>
        <v>12</v>
      </c>
      <c r="B1152" s="53">
        <f t="shared" si="34"/>
        <v>46550</v>
      </c>
      <c r="C1152" s="53" t="str">
        <f>IF(ISERROR(VLOOKUP(B1152,Оп26_BYN→USD!$C$3:$C$28,1,0)),"Нет","Да")</f>
        <v>Нет</v>
      </c>
      <c r="D1152" s="54">
        <f t="shared" si="35"/>
        <v>365</v>
      </c>
      <c r="E1152" s="55">
        <f>('Все выпуски'!$F$4*'Все выпуски'!$F$8)*((VLOOKUP(IF(C1152="Нет",VLOOKUP(A1152,Оп26_BYN→USD!$A$2:$C$28,3,0),VLOOKUP((A1152-1),Оп26_BYN→USD!$A$2:$C$28,3,0)),$B$2:$G$2382,5,0)-VLOOKUP(B1152,$B$2:$G$2382,5,0))/365+(VLOOKUP(IF(C1152="Нет",VLOOKUP(A1152,Оп26_BYN→USD!$A$2:$C$28,3,0),VLOOKUP((A1152-1),Оп26_BYN→USD!$A$2:$C$28,3,0)),$B$2:$G$2382,6,0)-VLOOKUP(B1152,$B$2:$G$2382,6,0))/366)</f>
        <v>1.8705191567465826</v>
      </c>
      <c r="F1152" s="54">
        <f>COUNTIF(D1153:$D$2382,365)</f>
        <v>864</v>
      </c>
      <c r="G1152" s="54">
        <f>COUNTIF(D1153:$D$2382,366)</f>
        <v>366</v>
      </c>
      <c r="H1152" s="50"/>
    </row>
    <row r="1153" spans="1:8" x14ac:dyDescent="0.25">
      <c r="A1153" s="54">
        <f>COUNTIF($C$3:C1153,"Да")</f>
        <v>12</v>
      </c>
      <c r="B1153" s="53">
        <f t="shared" si="34"/>
        <v>46551</v>
      </c>
      <c r="C1153" s="53" t="str">
        <f>IF(ISERROR(VLOOKUP(B1153,Оп26_BYN→USD!$C$3:$C$28,1,0)),"Нет","Да")</f>
        <v>Нет</v>
      </c>
      <c r="D1153" s="54">
        <f t="shared" si="35"/>
        <v>365</v>
      </c>
      <c r="E1153" s="55">
        <f>('Все выпуски'!$F$4*'Все выпуски'!$F$8)*((VLOOKUP(IF(C1153="Нет",VLOOKUP(A1153,Оп26_BYN→USD!$A$2:$C$28,3,0),VLOOKUP((A1153-1),Оп26_BYN→USD!$A$2:$C$28,3,0)),$B$2:$G$2382,5,0)-VLOOKUP(B1153,$B$2:$G$2382,5,0))/365+(VLOOKUP(IF(C1153="Нет",VLOOKUP(A1153,Оп26_BYN→USD!$A$2:$C$28,3,0),VLOOKUP((A1153-1),Оп26_BYN→USD!$A$2:$C$28,3,0)),$B$2:$G$2382,6,0)-VLOOKUP(B1153,$B$2:$G$2382,6,0))/366)</f>
        <v>1.899746018570748</v>
      </c>
      <c r="F1153" s="54">
        <f>COUNTIF(D1154:$D$2382,365)</f>
        <v>863</v>
      </c>
      <c r="G1153" s="54">
        <f>COUNTIF(D1154:$D$2382,366)</f>
        <v>366</v>
      </c>
      <c r="H1153" s="50"/>
    </row>
    <row r="1154" spans="1:8" x14ac:dyDescent="0.25">
      <c r="A1154" s="54">
        <f>COUNTIF($C$3:C1154,"Да")</f>
        <v>12</v>
      </c>
      <c r="B1154" s="53">
        <f t="shared" si="34"/>
        <v>46552</v>
      </c>
      <c r="C1154" s="53" t="str">
        <f>IF(ISERROR(VLOOKUP(B1154,Оп26_BYN→USD!$C$3:$C$28,1,0)),"Нет","Да")</f>
        <v>Нет</v>
      </c>
      <c r="D1154" s="54">
        <f t="shared" si="35"/>
        <v>365</v>
      </c>
      <c r="E1154" s="55">
        <f>('Все выпуски'!$F$4*'Все выпуски'!$F$8)*((VLOOKUP(IF(C1154="Нет",VLOOKUP(A1154,Оп26_BYN→USD!$A$2:$C$28,3,0),VLOOKUP((A1154-1),Оп26_BYN→USD!$A$2:$C$28,3,0)),$B$2:$G$2382,5,0)-VLOOKUP(B1154,$B$2:$G$2382,5,0))/365+(VLOOKUP(IF(C1154="Нет",VLOOKUP(A1154,Оп26_BYN→USD!$A$2:$C$28,3,0),VLOOKUP((A1154-1),Оп26_BYN→USD!$A$2:$C$28,3,0)),$B$2:$G$2382,6,0)-VLOOKUP(B1154,$B$2:$G$2382,6,0))/366)</f>
        <v>1.9289728803949135</v>
      </c>
      <c r="F1154" s="54">
        <f>COUNTIF(D1155:$D$2382,365)</f>
        <v>862</v>
      </c>
      <c r="G1154" s="54">
        <f>COUNTIF(D1155:$D$2382,366)</f>
        <v>366</v>
      </c>
      <c r="H1154" s="50"/>
    </row>
    <row r="1155" spans="1:8" x14ac:dyDescent="0.25">
      <c r="A1155" s="54">
        <f>COUNTIF($C$3:C1155,"Да")</f>
        <v>12</v>
      </c>
      <c r="B1155" s="53">
        <f t="shared" si="34"/>
        <v>46553</v>
      </c>
      <c r="C1155" s="53" t="str">
        <f>IF(ISERROR(VLOOKUP(B1155,Оп26_BYN→USD!$C$3:$C$28,1,0)),"Нет","Да")</f>
        <v>Нет</v>
      </c>
      <c r="D1155" s="54">
        <f t="shared" si="35"/>
        <v>365</v>
      </c>
      <c r="E1155" s="55">
        <f>('Все выпуски'!$F$4*'Все выпуски'!$F$8)*((VLOOKUP(IF(C1155="Нет",VLOOKUP(A1155,Оп26_BYN→USD!$A$2:$C$28,3,0),VLOOKUP((A1155-1),Оп26_BYN→USD!$A$2:$C$28,3,0)),$B$2:$G$2382,5,0)-VLOOKUP(B1155,$B$2:$G$2382,5,0))/365+(VLOOKUP(IF(C1155="Нет",VLOOKUP(A1155,Оп26_BYN→USD!$A$2:$C$28,3,0),VLOOKUP((A1155-1),Оп26_BYN→USD!$A$2:$C$28,3,0)),$B$2:$G$2382,6,0)-VLOOKUP(B1155,$B$2:$G$2382,6,0))/366)</f>
        <v>1.9581997422190787</v>
      </c>
      <c r="F1155" s="54">
        <f>COUNTIF(D1156:$D$2382,365)</f>
        <v>861</v>
      </c>
      <c r="G1155" s="54">
        <f>COUNTIF(D1156:$D$2382,366)</f>
        <v>366</v>
      </c>
      <c r="H1155" s="50"/>
    </row>
    <row r="1156" spans="1:8" x14ac:dyDescent="0.25">
      <c r="A1156" s="54">
        <f>COUNTIF($C$3:C1156,"Да")</f>
        <v>12</v>
      </c>
      <c r="B1156" s="53">
        <f t="shared" ref="B1156:B1219" si="36">B1155+1</f>
        <v>46554</v>
      </c>
      <c r="C1156" s="53" t="str">
        <f>IF(ISERROR(VLOOKUP(B1156,Оп26_BYN→USD!$C$3:$C$28,1,0)),"Нет","Да")</f>
        <v>Нет</v>
      </c>
      <c r="D1156" s="54">
        <f t="shared" ref="D1156:D1219" si="37">IF(MOD(YEAR(B1156),4)=0,366,365)</f>
        <v>365</v>
      </c>
      <c r="E1156" s="55">
        <f>('Все выпуски'!$F$4*'Все выпуски'!$F$8)*((VLOOKUP(IF(C1156="Нет",VLOOKUP(A1156,Оп26_BYN→USD!$A$2:$C$28,3,0),VLOOKUP((A1156-1),Оп26_BYN→USD!$A$2:$C$28,3,0)),$B$2:$G$2382,5,0)-VLOOKUP(B1156,$B$2:$G$2382,5,0))/365+(VLOOKUP(IF(C1156="Нет",VLOOKUP(A1156,Оп26_BYN→USD!$A$2:$C$28,3,0),VLOOKUP((A1156-1),Оп26_BYN→USD!$A$2:$C$28,3,0)),$B$2:$G$2382,6,0)-VLOOKUP(B1156,$B$2:$G$2382,6,0))/366)</f>
        <v>1.9874266040432442</v>
      </c>
      <c r="F1156" s="54">
        <f>COUNTIF(D1157:$D$2382,365)</f>
        <v>860</v>
      </c>
      <c r="G1156" s="54">
        <f>COUNTIF(D1157:$D$2382,366)</f>
        <v>366</v>
      </c>
      <c r="H1156" s="50"/>
    </row>
    <row r="1157" spans="1:8" x14ac:dyDescent="0.25">
      <c r="A1157" s="54">
        <f>COUNTIF($C$3:C1157,"Да")</f>
        <v>12</v>
      </c>
      <c r="B1157" s="53">
        <f t="shared" si="36"/>
        <v>46555</v>
      </c>
      <c r="C1157" s="53" t="str">
        <f>IF(ISERROR(VLOOKUP(B1157,Оп26_BYN→USD!$C$3:$C$28,1,0)),"Нет","Да")</f>
        <v>Нет</v>
      </c>
      <c r="D1157" s="54">
        <f t="shared" si="37"/>
        <v>365</v>
      </c>
      <c r="E1157" s="55">
        <f>('Все выпуски'!$F$4*'Все выпуски'!$F$8)*((VLOOKUP(IF(C1157="Нет",VLOOKUP(A1157,Оп26_BYN→USD!$A$2:$C$28,3,0),VLOOKUP((A1157-1),Оп26_BYN→USD!$A$2:$C$28,3,0)),$B$2:$G$2382,5,0)-VLOOKUP(B1157,$B$2:$G$2382,5,0))/365+(VLOOKUP(IF(C1157="Нет",VLOOKUP(A1157,Оп26_BYN→USD!$A$2:$C$28,3,0),VLOOKUP((A1157-1),Оп26_BYN→USD!$A$2:$C$28,3,0)),$B$2:$G$2382,6,0)-VLOOKUP(B1157,$B$2:$G$2382,6,0))/366)</f>
        <v>2.0166534658674093</v>
      </c>
      <c r="F1157" s="54">
        <f>COUNTIF(D1158:$D$2382,365)</f>
        <v>859</v>
      </c>
      <c r="G1157" s="54">
        <f>COUNTIF(D1158:$D$2382,366)</f>
        <v>366</v>
      </c>
      <c r="H1157" s="50"/>
    </row>
    <row r="1158" spans="1:8" x14ac:dyDescent="0.25">
      <c r="A1158" s="54">
        <f>COUNTIF($C$3:C1158,"Да")</f>
        <v>12</v>
      </c>
      <c r="B1158" s="53">
        <f t="shared" si="36"/>
        <v>46556</v>
      </c>
      <c r="C1158" s="53" t="str">
        <f>IF(ISERROR(VLOOKUP(B1158,Оп26_BYN→USD!$C$3:$C$28,1,0)),"Нет","Да")</f>
        <v>Нет</v>
      </c>
      <c r="D1158" s="54">
        <f t="shared" si="37"/>
        <v>365</v>
      </c>
      <c r="E1158" s="55">
        <f>('Все выпуски'!$F$4*'Все выпуски'!$F$8)*((VLOOKUP(IF(C1158="Нет",VLOOKUP(A1158,Оп26_BYN→USD!$A$2:$C$28,3,0),VLOOKUP((A1158-1),Оп26_BYN→USD!$A$2:$C$28,3,0)),$B$2:$G$2382,5,0)-VLOOKUP(B1158,$B$2:$G$2382,5,0))/365+(VLOOKUP(IF(C1158="Нет",VLOOKUP(A1158,Оп26_BYN→USD!$A$2:$C$28,3,0),VLOOKUP((A1158-1),Оп26_BYN→USD!$A$2:$C$28,3,0)),$B$2:$G$2382,6,0)-VLOOKUP(B1158,$B$2:$G$2382,6,0))/366)</f>
        <v>2.0458803276915747</v>
      </c>
      <c r="F1158" s="54">
        <f>COUNTIF(D1159:$D$2382,365)</f>
        <v>858</v>
      </c>
      <c r="G1158" s="54">
        <f>COUNTIF(D1159:$D$2382,366)</f>
        <v>366</v>
      </c>
      <c r="H1158" s="50"/>
    </row>
    <row r="1159" spans="1:8" x14ac:dyDescent="0.25">
      <c r="A1159" s="54">
        <f>COUNTIF($C$3:C1159,"Да")</f>
        <v>12</v>
      </c>
      <c r="B1159" s="53">
        <f t="shared" si="36"/>
        <v>46557</v>
      </c>
      <c r="C1159" s="53" t="str">
        <f>IF(ISERROR(VLOOKUP(B1159,Оп26_BYN→USD!$C$3:$C$28,1,0)),"Нет","Да")</f>
        <v>Нет</v>
      </c>
      <c r="D1159" s="54">
        <f t="shared" si="37"/>
        <v>365</v>
      </c>
      <c r="E1159" s="55">
        <f>('Все выпуски'!$F$4*'Все выпуски'!$F$8)*((VLOOKUP(IF(C1159="Нет",VLOOKUP(A1159,Оп26_BYN→USD!$A$2:$C$28,3,0),VLOOKUP((A1159-1),Оп26_BYN→USD!$A$2:$C$28,3,0)),$B$2:$G$2382,5,0)-VLOOKUP(B1159,$B$2:$G$2382,5,0))/365+(VLOOKUP(IF(C1159="Нет",VLOOKUP(A1159,Оп26_BYN→USD!$A$2:$C$28,3,0),VLOOKUP((A1159-1),Оп26_BYN→USD!$A$2:$C$28,3,0)),$B$2:$G$2382,6,0)-VLOOKUP(B1159,$B$2:$G$2382,6,0))/366)</f>
        <v>2.07510718951574</v>
      </c>
      <c r="F1159" s="54">
        <f>COUNTIF(D1160:$D$2382,365)</f>
        <v>857</v>
      </c>
      <c r="G1159" s="54">
        <f>COUNTIF(D1160:$D$2382,366)</f>
        <v>366</v>
      </c>
      <c r="H1159" s="50"/>
    </row>
    <row r="1160" spans="1:8" x14ac:dyDescent="0.25">
      <c r="A1160" s="54">
        <f>COUNTIF($C$3:C1160,"Да")</f>
        <v>12</v>
      </c>
      <c r="B1160" s="53">
        <f t="shared" si="36"/>
        <v>46558</v>
      </c>
      <c r="C1160" s="53" t="str">
        <f>IF(ISERROR(VLOOKUP(B1160,Оп26_BYN→USD!$C$3:$C$28,1,0)),"Нет","Да")</f>
        <v>Нет</v>
      </c>
      <c r="D1160" s="54">
        <f t="shared" si="37"/>
        <v>365</v>
      </c>
      <c r="E1160" s="55">
        <f>('Все выпуски'!$F$4*'Все выпуски'!$F$8)*((VLOOKUP(IF(C1160="Нет",VLOOKUP(A1160,Оп26_BYN→USD!$A$2:$C$28,3,0),VLOOKUP((A1160-1),Оп26_BYN→USD!$A$2:$C$28,3,0)),$B$2:$G$2382,5,0)-VLOOKUP(B1160,$B$2:$G$2382,5,0))/365+(VLOOKUP(IF(C1160="Нет",VLOOKUP(A1160,Оп26_BYN→USD!$A$2:$C$28,3,0),VLOOKUP((A1160-1),Оп26_BYN→USD!$A$2:$C$28,3,0)),$B$2:$G$2382,6,0)-VLOOKUP(B1160,$B$2:$G$2382,6,0))/366)</f>
        <v>2.1043340513399054</v>
      </c>
      <c r="F1160" s="54">
        <f>COUNTIF(D1161:$D$2382,365)</f>
        <v>856</v>
      </c>
      <c r="G1160" s="54">
        <f>COUNTIF(D1161:$D$2382,366)</f>
        <v>366</v>
      </c>
      <c r="H1160" s="50"/>
    </row>
    <row r="1161" spans="1:8" x14ac:dyDescent="0.25">
      <c r="A1161" s="54">
        <f>COUNTIF($C$3:C1161,"Да")</f>
        <v>12</v>
      </c>
      <c r="B1161" s="53">
        <f t="shared" si="36"/>
        <v>46559</v>
      </c>
      <c r="C1161" s="53" t="str">
        <f>IF(ISERROR(VLOOKUP(B1161,Оп26_BYN→USD!$C$3:$C$28,1,0)),"Нет","Да")</f>
        <v>Нет</v>
      </c>
      <c r="D1161" s="54">
        <f t="shared" si="37"/>
        <v>365</v>
      </c>
      <c r="E1161" s="55">
        <f>('Все выпуски'!$F$4*'Все выпуски'!$F$8)*((VLOOKUP(IF(C1161="Нет",VLOOKUP(A1161,Оп26_BYN→USD!$A$2:$C$28,3,0),VLOOKUP((A1161-1),Оп26_BYN→USD!$A$2:$C$28,3,0)),$B$2:$G$2382,5,0)-VLOOKUP(B1161,$B$2:$G$2382,5,0))/365+(VLOOKUP(IF(C1161="Нет",VLOOKUP(A1161,Оп26_BYN→USD!$A$2:$C$28,3,0),VLOOKUP((A1161-1),Оп26_BYN→USD!$A$2:$C$28,3,0)),$B$2:$G$2382,6,0)-VLOOKUP(B1161,$B$2:$G$2382,6,0))/366)</f>
        <v>2.1335609131640711</v>
      </c>
      <c r="F1161" s="54">
        <f>COUNTIF(D1162:$D$2382,365)</f>
        <v>855</v>
      </c>
      <c r="G1161" s="54">
        <f>COUNTIF(D1162:$D$2382,366)</f>
        <v>366</v>
      </c>
      <c r="H1161" s="50"/>
    </row>
    <row r="1162" spans="1:8" x14ac:dyDescent="0.25">
      <c r="A1162" s="54">
        <f>COUNTIF($C$3:C1162,"Да")</f>
        <v>12</v>
      </c>
      <c r="B1162" s="53">
        <f t="shared" si="36"/>
        <v>46560</v>
      </c>
      <c r="C1162" s="53" t="str">
        <f>IF(ISERROR(VLOOKUP(B1162,Оп26_BYN→USD!$C$3:$C$28,1,0)),"Нет","Да")</f>
        <v>Нет</v>
      </c>
      <c r="D1162" s="54">
        <f t="shared" si="37"/>
        <v>365</v>
      </c>
      <c r="E1162" s="55">
        <f>('Все выпуски'!$F$4*'Все выпуски'!$F$8)*((VLOOKUP(IF(C1162="Нет",VLOOKUP(A1162,Оп26_BYN→USD!$A$2:$C$28,3,0),VLOOKUP((A1162-1),Оп26_BYN→USD!$A$2:$C$28,3,0)),$B$2:$G$2382,5,0)-VLOOKUP(B1162,$B$2:$G$2382,5,0))/365+(VLOOKUP(IF(C1162="Нет",VLOOKUP(A1162,Оп26_BYN→USD!$A$2:$C$28,3,0),VLOOKUP((A1162-1),Оп26_BYN→USD!$A$2:$C$28,3,0)),$B$2:$G$2382,6,0)-VLOOKUP(B1162,$B$2:$G$2382,6,0))/366)</f>
        <v>2.162787774988236</v>
      </c>
      <c r="F1162" s="54">
        <f>COUNTIF(D1163:$D$2382,365)</f>
        <v>854</v>
      </c>
      <c r="G1162" s="54">
        <f>COUNTIF(D1163:$D$2382,366)</f>
        <v>366</v>
      </c>
      <c r="H1162" s="50"/>
    </row>
    <row r="1163" spans="1:8" x14ac:dyDescent="0.25">
      <c r="A1163" s="54">
        <f>COUNTIF($C$3:C1163,"Да")</f>
        <v>12</v>
      </c>
      <c r="B1163" s="53">
        <f t="shared" si="36"/>
        <v>46561</v>
      </c>
      <c r="C1163" s="53" t="str">
        <f>IF(ISERROR(VLOOKUP(B1163,Оп26_BYN→USD!$C$3:$C$28,1,0)),"Нет","Да")</f>
        <v>Нет</v>
      </c>
      <c r="D1163" s="54">
        <f t="shared" si="37"/>
        <v>365</v>
      </c>
      <c r="E1163" s="55">
        <f>('Все выпуски'!$F$4*'Все выпуски'!$F$8)*((VLOOKUP(IF(C1163="Нет",VLOOKUP(A1163,Оп26_BYN→USD!$A$2:$C$28,3,0),VLOOKUP((A1163-1),Оп26_BYN→USD!$A$2:$C$28,3,0)),$B$2:$G$2382,5,0)-VLOOKUP(B1163,$B$2:$G$2382,5,0))/365+(VLOOKUP(IF(C1163="Нет",VLOOKUP(A1163,Оп26_BYN→USD!$A$2:$C$28,3,0),VLOOKUP((A1163-1),Оп26_BYN→USD!$A$2:$C$28,3,0)),$B$2:$G$2382,6,0)-VLOOKUP(B1163,$B$2:$G$2382,6,0))/366)</f>
        <v>2.1920146368124014</v>
      </c>
      <c r="F1163" s="54">
        <f>COUNTIF(D1164:$D$2382,365)</f>
        <v>853</v>
      </c>
      <c r="G1163" s="54">
        <f>COUNTIF(D1164:$D$2382,366)</f>
        <v>366</v>
      </c>
      <c r="H1163" s="50"/>
    </row>
    <row r="1164" spans="1:8" x14ac:dyDescent="0.25">
      <c r="A1164" s="54">
        <f>COUNTIF($C$3:C1164,"Да")</f>
        <v>12</v>
      </c>
      <c r="B1164" s="53">
        <f t="shared" si="36"/>
        <v>46562</v>
      </c>
      <c r="C1164" s="53" t="str">
        <f>IF(ISERROR(VLOOKUP(B1164,Оп26_BYN→USD!$C$3:$C$28,1,0)),"Нет","Да")</f>
        <v>Нет</v>
      </c>
      <c r="D1164" s="54">
        <f t="shared" si="37"/>
        <v>365</v>
      </c>
      <c r="E1164" s="55">
        <f>('Все выпуски'!$F$4*'Все выпуски'!$F$8)*((VLOOKUP(IF(C1164="Нет",VLOOKUP(A1164,Оп26_BYN→USD!$A$2:$C$28,3,0),VLOOKUP((A1164-1),Оп26_BYN→USD!$A$2:$C$28,3,0)),$B$2:$G$2382,5,0)-VLOOKUP(B1164,$B$2:$G$2382,5,0))/365+(VLOOKUP(IF(C1164="Нет",VLOOKUP(A1164,Оп26_BYN→USD!$A$2:$C$28,3,0),VLOOKUP((A1164-1),Оп26_BYN→USD!$A$2:$C$28,3,0)),$B$2:$G$2382,6,0)-VLOOKUP(B1164,$B$2:$G$2382,6,0))/366)</f>
        <v>2.2212414986365672</v>
      </c>
      <c r="F1164" s="54">
        <f>COUNTIF(D1165:$D$2382,365)</f>
        <v>852</v>
      </c>
      <c r="G1164" s="54">
        <f>COUNTIF(D1165:$D$2382,366)</f>
        <v>366</v>
      </c>
      <c r="H1164" s="50"/>
    </row>
    <row r="1165" spans="1:8" x14ac:dyDescent="0.25">
      <c r="A1165" s="54">
        <f>COUNTIF($C$3:C1165,"Да")</f>
        <v>12</v>
      </c>
      <c r="B1165" s="53">
        <f t="shared" si="36"/>
        <v>46563</v>
      </c>
      <c r="C1165" s="53" t="str">
        <f>IF(ISERROR(VLOOKUP(B1165,Оп26_BYN→USD!$C$3:$C$28,1,0)),"Нет","Да")</f>
        <v>Нет</v>
      </c>
      <c r="D1165" s="54">
        <f t="shared" si="37"/>
        <v>365</v>
      </c>
      <c r="E1165" s="55">
        <f>('Все выпуски'!$F$4*'Все выпуски'!$F$8)*((VLOOKUP(IF(C1165="Нет",VLOOKUP(A1165,Оп26_BYN→USD!$A$2:$C$28,3,0),VLOOKUP((A1165-1),Оп26_BYN→USD!$A$2:$C$28,3,0)),$B$2:$G$2382,5,0)-VLOOKUP(B1165,$B$2:$G$2382,5,0))/365+(VLOOKUP(IF(C1165="Нет",VLOOKUP(A1165,Оп26_BYN→USD!$A$2:$C$28,3,0),VLOOKUP((A1165-1),Оп26_BYN→USD!$A$2:$C$28,3,0)),$B$2:$G$2382,6,0)-VLOOKUP(B1165,$B$2:$G$2382,6,0))/366)</f>
        <v>2.2504683604607321</v>
      </c>
      <c r="F1165" s="54">
        <f>COUNTIF(D1166:$D$2382,365)</f>
        <v>851</v>
      </c>
      <c r="G1165" s="54">
        <f>COUNTIF(D1166:$D$2382,366)</f>
        <v>366</v>
      </c>
      <c r="H1165" s="50"/>
    </row>
    <row r="1166" spans="1:8" x14ac:dyDescent="0.25">
      <c r="A1166" s="54">
        <f>COUNTIF($C$3:C1166,"Да")</f>
        <v>12</v>
      </c>
      <c r="B1166" s="53">
        <f t="shared" si="36"/>
        <v>46564</v>
      </c>
      <c r="C1166" s="53" t="str">
        <f>IF(ISERROR(VLOOKUP(B1166,Оп26_BYN→USD!$C$3:$C$28,1,0)),"Нет","Да")</f>
        <v>Нет</v>
      </c>
      <c r="D1166" s="54">
        <f t="shared" si="37"/>
        <v>365</v>
      </c>
      <c r="E1166" s="55">
        <f>('Все выпуски'!$F$4*'Все выпуски'!$F$8)*((VLOOKUP(IF(C1166="Нет",VLOOKUP(A1166,Оп26_BYN→USD!$A$2:$C$28,3,0),VLOOKUP((A1166-1),Оп26_BYN→USD!$A$2:$C$28,3,0)),$B$2:$G$2382,5,0)-VLOOKUP(B1166,$B$2:$G$2382,5,0))/365+(VLOOKUP(IF(C1166="Нет",VLOOKUP(A1166,Оп26_BYN→USD!$A$2:$C$28,3,0),VLOOKUP((A1166-1),Оп26_BYN→USD!$A$2:$C$28,3,0)),$B$2:$G$2382,6,0)-VLOOKUP(B1166,$B$2:$G$2382,6,0))/366)</f>
        <v>2.2796952222848978</v>
      </c>
      <c r="F1166" s="54">
        <f>COUNTIF(D1167:$D$2382,365)</f>
        <v>850</v>
      </c>
      <c r="G1166" s="54">
        <f>COUNTIF(D1167:$D$2382,366)</f>
        <v>366</v>
      </c>
      <c r="H1166" s="50"/>
    </row>
    <row r="1167" spans="1:8" x14ac:dyDescent="0.25">
      <c r="A1167" s="54">
        <f>COUNTIF($C$3:C1167,"Да")</f>
        <v>12</v>
      </c>
      <c r="B1167" s="53">
        <f t="shared" si="36"/>
        <v>46565</v>
      </c>
      <c r="C1167" s="53" t="str">
        <f>IF(ISERROR(VLOOKUP(B1167,Оп26_BYN→USD!$C$3:$C$28,1,0)),"Нет","Да")</f>
        <v>Нет</v>
      </c>
      <c r="D1167" s="54">
        <f t="shared" si="37"/>
        <v>365</v>
      </c>
      <c r="E1167" s="55">
        <f>('Все выпуски'!$F$4*'Все выпуски'!$F$8)*((VLOOKUP(IF(C1167="Нет",VLOOKUP(A1167,Оп26_BYN→USD!$A$2:$C$28,3,0),VLOOKUP((A1167-1),Оп26_BYN→USD!$A$2:$C$28,3,0)),$B$2:$G$2382,5,0)-VLOOKUP(B1167,$B$2:$G$2382,5,0))/365+(VLOOKUP(IF(C1167="Нет",VLOOKUP(A1167,Оп26_BYN→USD!$A$2:$C$28,3,0),VLOOKUP((A1167-1),Оп26_BYN→USD!$A$2:$C$28,3,0)),$B$2:$G$2382,6,0)-VLOOKUP(B1167,$B$2:$G$2382,6,0))/366)</f>
        <v>2.3089220841090632</v>
      </c>
      <c r="F1167" s="54">
        <f>COUNTIF(D1168:$D$2382,365)</f>
        <v>849</v>
      </c>
      <c r="G1167" s="54">
        <f>COUNTIF(D1168:$D$2382,366)</f>
        <v>366</v>
      </c>
      <c r="H1167" s="50"/>
    </row>
    <row r="1168" spans="1:8" x14ac:dyDescent="0.25">
      <c r="A1168" s="54">
        <f>COUNTIF($C$3:C1168,"Да")</f>
        <v>12</v>
      </c>
      <c r="B1168" s="53">
        <f t="shared" si="36"/>
        <v>46566</v>
      </c>
      <c r="C1168" s="53" t="str">
        <f>IF(ISERROR(VLOOKUP(B1168,Оп26_BYN→USD!$C$3:$C$28,1,0)),"Нет","Да")</f>
        <v>Нет</v>
      </c>
      <c r="D1168" s="54">
        <f t="shared" si="37"/>
        <v>365</v>
      </c>
      <c r="E1168" s="55">
        <f>('Все выпуски'!$F$4*'Все выпуски'!$F$8)*((VLOOKUP(IF(C1168="Нет",VLOOKUP(A1168,Оп26_BYN→USD!$A$2:$C$28,3,0),VLOOKUP((A1168-1),Оп26_BYN→USD!$A$2:$C$28,3,0)),$B$2:$G$2382,5,0)-VLOOKUP(B1168,$B$2:$G$2382,5,0))/365+(VLOOKUP(IF(C1168="Нет",VLOOKUP(A1168,Оп26_BYN→USD!$A$2:$C$28,3,0),VLOOKUP((A1168-1),Оп26_BYN→USD!$A$2:$C$28,3,0)),$B$2:$G$2382,6,0)-VLOOKUP(B1168,$B$2:$G$2382,6,0))/366)</f>
        <v>2.3381489459332281</v>
      </c>
      <c r="F1168" s="54">
        <f>COUNTIF(D1169:$D$2382,365)</f>
        <v>848</v>
      </c>
      <c r="G1168" s="54">
        <f>COUNTIF(D1169:$D$2382,366)</f>
        <v>366</v>
      </c>
      <c r="H1168" s="50"/>
    </row>
    <row r="1169" spans="1:8" x14ac:dyDescent="0.25">
      <c r="A1169" s="54">
        <f>COUNTIF($C$3:C1169,"Да")</f>
        <v>12</v>
      </c>
      <c r="B1169" s="53">
        <f t="shared" si="36"/>
        <v>46567</v>
      </c>
      <c r="C1169" s="53" t="str">
        <f>IF(ISERROR(VLOOKUP(B1169,Оп26_BYN→USD!$C$3:$C$28,1,0)),"Нет","Да")</f>
        <v>Нет</v>
      </c>
      <c r="D1169" s="54">
        <f t="shared" si="37"/>
        <v>365</v>
      </c>
      <c r="E1169" s="55">
        <f>('Все выпуски'!$F$4*'Все выпуски'!$F$8)*((VLOOKUP(IF(C1169="Нет",VLOOKUP(A1169,Оп26_BYN→USD!$A$2:$C$28,3,0),VLOOKUP((A1169-1),Оп26_BYN→USD!$A$2:$C$28,3,0)),$B$2:$G$2382,5,0)-VLOOKUP(B1169,$B$2:$G$2382,5,0))/365+(VLOOKUP(IF(C1169="Нет",VLOOKUP(A1169,Оп26_BYN→USD!$A$2:$C$28,3,0),VLOOKUP((A1169-1),Оп26_BYN→USD!$A$2:$C$28,3,0)),$B$2:$G$2382,6,0)-VLOOKUP(B1169,$B$2:$G$2382,6,0))/366)</f>
        <v>2.3673758077573939</v>
      </c>
      <c r="F1169" s="54">
        <f>COUNTIF(D1170:$D$2382,365)</f>
        <v>847</v>
      </c>
      <c r="G1169" s="54">
        <f>COUNTIF(D1170:$D$2382,366)</f>
        <v>366</v>
      </c>
      <c r="H1169" s="50"/>
    </row>
    <row r="1170" spans="1:8" x14ac:dyDescent="0.25">
      <c r="A1170" s="54">
        <f>COUNTIF($C$3:C1170,"Да")</f>
        <v>12</v>
      </c>
      <c r="B1170" s="53">
        <f t="shared" si="36"/>
        <v>46568</v>
      </c>
      <c r="C1170" s="53" t="str">
        <f>IF(ISERROR(VLOOKUP(B1170,Оп26_BYN→USD!$C$3:$C$28,1,0)),"Нет","Да")</f>
        <v>Нет</v>
      </c>
      <c r="D1170" s="54">
        <f t="shared" si="37"/>
        <v>365</v>
      </c>
      <c r="E1170" s="55">
        <f>('Все выпуски'!$F$4*'Все выпуски'!$F$8)*((VLOOKUP(IF(C1170="Нет",VLOOKUP(A1170,Оп26_BYN→USD!$A$2:$C$28,3,0),VLOOKUP((A1170-1),Оп26_BYN→USD!$A$2:$C$28,3,0)),$B$2:$G$2382,5,0)-VLOOKUP(B1170,$B$2:$G$2382,5,0))/365+(VLOOKUP(IF(C1170="Нет",VLOOKUP(A1170,Оп26_BYN→USD!$A$2:$C$28,3,0),VLOOKUP((A1170-1),Оп26_BYN→USD!$A$2:$C$28,3,0)),$B$2:$G$2382,6,0)-VLOOKUP(B1170,$B$2:$G$2382,6,0))/366)</f>
        <v>2.3966026695815592</v>
      </c>
      <c r="F1170" s="54">
        <f>COUNTIF(D1171:$D$2382,365)</f>
        <v>846</v>
      </c>
      <c r="G1170" s="54">
        <f>COUNTIF(D1171:$D$2382,366)</f>
        <v>366</v>
      </c>
      <c r="H1170" s="50"/>
    </row>
    <row r="1171" spans="1:8" x14ac:dyDescent="0.25">
      <c r="A1171" s="54">
        <f>COUNTIF($C$3:C1171,"Да")</f>
        <v>12</v>
      </c>
      <c r="B1171" s="53">
        <f t="shared" si="36"/>
        <v>46569</v>
      </c>
      <c r="C1171" s="53" t="str">
        <f>IF(ISERROR(VLOOKUP(B1171,Оп26_BYN→USD!$C$3:$C$28,1,0)),"Нет","Да")</f>
        <v>Нет</v>
      </c>
      <c r="D1171" s="54">
        <f t="shared" si="37"/>
        <v>365</v>
      </c>
      <c r="E1171" s="55">
        <f>('Все выпуски'!$F$4*'Все выпуски'!$F$8)*((VLOOKUP(IF(C1171="Нет",VLOOKUP(A1171,Оп26_BYN→USD!$A$2:$C$28,3,0),VLOOKUP((A1171-1),Оп26_BYN→USD!$A$2:$C$28,3,0)),$B$2:$G$2382,5,0)-VLOOKUP(B1171,$B$2:$G$2382,5,0))/365+(VLOOKUP(IF(C1171="Нет",VLOOKUP(A1171,Оп26_BYN→USD!$A$2:$C$28,3,0),VLOOKUP((A1171-1),Оп26_BYN→USD!$A$2:$C$28,3,0)),$B$2:$G$2382,6,0)-VLOOKUP(B1171,$B$2:$G$2382,6,0))/366)</f>
        <v>2.4258295314057245</v>
      </c>
      <c r="F1171" s="54">
        <f>COUNTIF(D1172:$D$2382,365)</f>
        <v>845</v>
      </c>
      <c r="G1171" s="54">
        <f>COUNTIF(D1172:$D$2382,366)</f>
        <v>366</v>
      </c>
      <c r="H1171" s="50"/>
    </row>
    <row r="1172" spans="1:8" x14ac:dyDescent="0.25">
      <c r="A1172" s="54">
        <f>COUNTIF($C$3:C1172,"Да")</f>
        <v>12</v>
      </c>
      <c r="B1172" s="53">
        <f t="shared" si="36"/>
        <v>46570</v>
      </c>
      <c r="C1172" s="53" t="str">
        <f>IF(ISERROR(VLOOKUP(B1172,Оп26_BYN→USD!$C$3:$C$28,1,0)),"Нет","Да")</f>
        <v>Нет</v>
      </c>
      <c r="D1172" s="54">
        <f t="shared" si="37"/>
        <v>365</v>
      </c>
      <c r="E1172" s="55">
        <f>('Все выпуски'!$F$4*'Все выпуски'!$F$8)*((VLOOKUP(IF(C1172="Нет",VLOOKUP(A1172,Оп26_BYN→USD!$A$2:$C$28,3,0),VLOOKUP((A1172-1),Оп26_BYN→USD!$A$2:$C$28,3,0)),$B$2:$G$2382,5,0)-VLOOKUP(B1172,$B$2:$G$2382,5,0))/365+(VLOOKUP(IF(C1172="Нет",VLOOKUP(A1172,Оп26_BYN→USD!$A$2:$C$28,3,0),VLOOKUP((A1172-1),Оп26_BYN→USD!$A$2:$C$28,3,0)),$B$2:$G$2382,6,0)-VLOOKUP(B1172,$B$2:$G$2382,6,0))/366)</f>
        <v>2.4550563932298899</v>
      </c>
      <c r="F1172" s="54">
        <f>COUNTIF(D1173:$D$2382,365)</f>
        <v>844</v>
      </c>
      <c r="G1172" s="54">
        <f>COUNTIF(D1173:$D$2382,366)</f>
        <v>366</v>
      </c>
      <c r="H1172" s="50"/>
    </row>
    <row r="1173" spans="1:8" x14ac:dyDescent="0.25">
      <c r="A1173" s="54">
        <f>COUNTIF($C$3:C1173,"Да")</f>
        <v>12</v>
      </c>
      <c r="B1173" s="53">
        <f t="shared" si="36"/>
        <v>46571</v>
      </c>
      <c r="C1173" s="53" t="str">
        <f>IF(ISERROR(VLOOKUP(B1173,Оп26_BYN→USD!$C$3:$C$28,1,0)),"Нет","Да")</f>
        <v>Нет</v>
      </c>
      <c r="D1173" s="54">
        <f t="shared" si="37"/>
        <v>365</v>
      </c>
      <c r="E1173" s="55">
        <f>('Все выпуски'!$F$4*'Все выпуски'!$F$8)*((VLOOKUP(IF(C1173="Нет",VLOOKUP(A1173,Оп26_BYN→USD!$A$2:$C$28,3,0),VLOOKUP((A1173-1),Оп26_BYN→USD!$A$2:$C$28,3,0)),$B$2:$G$2382,5,0)-VLOOKUP(B1173,$B$2:$G$2382,5,0))/365+(VLOOKUP(IF(C1173="Нет",VLOOKUP(A1173,Оп26_BYN→USD!$A$2:$C$28,3,0),VLOOKUP((A1173-1),Оп26_BYN→USD!$A$2:$C$28,3,0)),$B$2:$G$2382,6,0)-VLOOKUP(B1173,$B$2:$G$2382,6,0))/366)</f>
        <v>2.4842832550540548</v>
      </c>
      <c r="F1173" s="54">
        <f>COUNTIF(D1174:$D$2382,365)</f>
        <v>843</v>
      </c>
      <c r="G1173" s="54">
        <f>COUNTIF(D1174:$D$2382,366)</f>
        <v>366</v>
      </c>
      <c r="H1173" s="50"/>
    </row>
    <row r="1174" spans="1:8" x14ac:dyDescent="0.25">
      <c r="A1174" s="54">
        <f>COUNTIF($C$3:C1174,"Да")</f>
        <v>12</v>
      </c>
      <c r="B1174" s="53">
        <f t="shared" si="36"/>
        <v>46572</v>
      </c>
      <c r="C1174" s="53" t="str">
        <f>IF(ISERROR(VLOOKUP(B1174,Оп26_BYN→USD!$C$3:$C$28,1,0)),"Нет","Да")</f>
        <v>Нет</v>
      </c>
      <c r="D1174" s="54">
        <f t="shared" si="37"/>
        <v>365</v>
      </c>
      <c r="E1174" s="55">
        <f>('Все выпуски'!$F$4*'Все выпуски'!$F$8)*((VLOOKUP(IF(C1174="Нет",VLOOKUP(A1174,Оп26_BYN→USD!$A$2:$C$28,3,0),VLOOKUP((A1174-1),Оп26_BYN→USD!$A$2:$C$28,3,0)),$B$2:$G$2382,5,0)-VLOOKUP(B1174,$B$2:$G$2382,5,0))/365+(VLOOKUP(IF(C1174="Нет",VLOOKUP(A1174,Оп26_BYN→USD!$A$2:$C$28,3,0),VLOOKUP((A1174-1),Оп26_BYN→USD!$A$2:$C$28,3,0)),$B$2:$G$2382,6,0)-VLOOKUP(B1174,$B$2:$G$2382,6,0))/366)</f>
        <v>2.5135101168782206</v>
      </c>
      <c r="F1174" s="54">
        <f>COUNTIF(D1175:$D$2382,365)</f>
        <v>842</v>
      </c>
      <c r="G1174" s="54">
        <f>COUNTIF(D1175:$D$2382,366)</f>
        <v>366</v>
      </c>
      <c r="H1174" s="50"/>
    </row>
    <row r="1175" spans="1:8" x14ac:dyDescent="0.25">
      <c r="A1175" s="54">
        <f>COUNTIF($C$3:C1175,"Да")</f>
        <v>12</v>
      </c>
      <c r="B1175" s="53">
        <f t="shared" si="36"/>
        <v>46573</v>
      </c>
      <c r="C1175" s="53" t="str">
        <f>IF(ISERROR(VLOOKUP(B1175,Оп26_BYN→USD!$C$3:$C$28,1,0)),"Нет","Да")</f>
        <v>Нет</v>
      </c>
      <c r="D1175" s="54">
        <f t="shared" si="37"/>
        <v>365</v>
      </c>
      <c r="E1175" s="55">
        <f>('Все выпуски'!$F$4*'Все выпуски'!$F$8)*((VLOOKUP(IF(C1175="Нет",VLOOKUP(A1175,Оп26_BYN→USD!$A$2:$C$28,3,0),VLOOKUP((A1175-1),Оп26_BYN→USD!$A$2:$C$28,3,0)),$B$2:$G$2382,5,0)-VLOOKUP(B1175,$B$2:$G$2382,5,0))/365+(VLOOKUP(IF(C1175="Нет",VLOOKUP(A1175,Оп26_BYN→USD!$A$2:$C$28,3,0),VLOOKUP((A1175-1),Оп26_BYN→USD!$A$2:$C$28,3,0)),$B$2:$G$2382,6,0)-VLOOKUP(B1175,$B$2:$G$2382,6,0))/366)</f>
        <v>2.5427369787023859</v>
      </c>
      <c r="F1175" s="54">
        <f>COUNTIF(D1176:$D$2382,365)</f>
        <v>841</v>
      </c>
      <c r="G1175" s="54">
        <f>COUNTIF(D1176:$D$2382,366)</f>
        <v>366</v>
      </c>
      <c r="H1175" s="50"/>
    </row>
    <row r="1176" spans="1:8" x14ac:dyDescent="0.25">
      <c r="A1176" s="54">
        <f>COUNTIF($C$3:C1176,"Да")</f>
        <v>12</v>
      </c>
      <c r="B1176" s="53">
        <f t="shared" si="36"/>
        <v>46574</v>
      </c>
      <c r="C1176" s="53" t="str">
        <f>IF(ISERROR(VLOOKUP(B1176,Оп26_BYN→USD!$C$3:$C$28,1,0)),"Нет","Да")</f>
        <v>Нет</v>
      </c>
      <c r="D1176" s="54">
        <f t="shared" si="37"/>
        <v>365</v>
      </c>
      <c r="E1176" s="55">
        <f>('Все выпуски'!$F$4*'Все выпуски'!$F$8)*((VLOOKUP(IF(C1176="Нет",VLOOKUP(A1176,Оп26_BYN→USD!$A$2:$C$28,3,0),VLOOKUP((A1176-1),Оп26_BYN→USD!$A$2:$C$28,3,0)),$B$2:$G$2382,5,0)-VLOOKUP(B1176,$B$2:$G$2382,5,0))/365+(VLOOKUP(IF(C1176="Нет",VLOOKUP(A1176,Оп26_BYN→USD!$A$2:$C$28,3,0),VLOOKUP((A1176-1),Оп26_BYN→USD!$A$2:$C$28,3,0)),$B$2:$G$2382,6,0)-VLOOKUP(B1176,$B$2:$G$2382,6,0))/366)</f>
        <v>2.5719638405265512</v>
      </c>
      <c r="F1176" s="54">
        <f>COUNTIF(D1177:$D$2382,365)</f>
        <v>840</v>
      </c>
      <c r="G1176" s="54">
        <f>COUNTIF(D1177:$D$2382,366)</f>
        <v>366</v>
      </c>
      <c r="H1176" s="50"/>
    </row>
    <row r="1177" spans="1:8" x14ac:dyDescent="0.25">
      <c r="A1177" s="54">
        <f>COUNTIF($C$3:C1177,"Да")</f>
        <v>12</v>
      </c>
      <c r="B1177" s="53">
        <f t="shared" si="36"/>
        <v>46575</v>
      </c>
      <c r="C1177" s="53" t="str">
        <f>IF(ISERROR(VLOOKUP(B1177,Оп26_BYN→USD!$C$3:$C$28,1,0)),"Нет","Да")</f>
        <v>Нет</v>
      </c>
      <c r="D1177" s="54">
        <f t="shared" si="37"/>
        <v>365</v>
      </c>
      <c r="E1177" s="55">
        <f>('Все выпуски'!$F$4*'Все выпуски'!$F$8)*((VLOOKUP(IF(C1177="Нет",VLOOKUP(A1177,Оп26_BYN→USD!$A$2:$C$28,3,0),VLOOKUP((A1177-1),Оп26_BYN→USD!$A$2:$C$28,3,0)),$B$2:$G$2382,5,0)-VLOOKUP(B1177,$B$2:$G$2382,5,0))/365+(VLOOKUP(IF(C1177="Нет",VLOOKUP(A1177,Оп26_BYN→USD!$A$2:$C$28,3,0),VLOOKUP((A1177-1),Оп26_BYN→USD!$A$2:$C$28,3,0)),$B$2:$G$2382,6,0)-VLOOKUP(B1177,$B$2:$G$2382,6,0))/366)</f>
        <v>2.6011907023507166</v>
      </c>
      <c r="F1177" s="54">
        <f>COUNTIF(D1178:$D$2382,365)</f>
        <v>839</v>
      </c>
      <c r="G1177" s="54">
        <f>COUNTIF(D1178:$D$2382,366)</f>
        <v>366</v>
      </c>
      <c r="H1177" s="50"/>
    </row>
    <row r="1178" spans="1:8" x14ac:dyDescent="0.25">
      <c r="A1178" s="54">
        <f>COUNTIF($C$3:C1178,"Да")</f>
        <v>12</v>
      </c>
      <c r="B1178" s="53">
        <f t="shared" si="36"/>
        <v>46576</v>
      </c>
      <c r="C1178" s="53" t="str">
        <f>IF(ISERROR(VLOOKUP(B1178,Оп26_BYN→USD!$C$3:$C$28,1,0)),"Нет","Да")</f>
        <v>Нет</v>
      </c>
      <c r="D1178" s="54">
        <f t="shared" si="37"/>
        <v>365</v>
      </c>
      <c r="E1178" s="55">
        <f>('Все выпуски'!$F$4*'Все выпуски'!$F$8)*((VLOOKUP(IF(C1178="Нет",VLOOKUP(A1178,Оп26_BYN→USD!$A$2:$C$28,3,0),VLOOKUP((A1178-1),Оп26_BYN→USD!$A$2:$C$28,3,0)),$B$2:$G$2382,5,0)-VLOOKUP(B1178,$B$2:$G$2382,5,0))/365+(VLOOKUP(IF(C1178="Нет",VLOOKUP(A1178,Оп26_BYN→USD!$A$2:$C$28,3,0),VLOOKUP((A1178-1),Оп26_BYN→USD!$A$2:$C$28,3,0)),$B$2:$G$2382,6,0)-VLOOKUP(B1178,$B$2:$G$2382,6,0))/366)</f>
        <v>2.6304175641748819</v>
      </c>
      <c r="F1178" s="54">
        <f>COUNTIF(D1179:$D$2382,365)</f>
        <v>838</v>
      </c>
      <c r="G1178" s="54">
        <f>COUNTIF(D1179:$D$2382,366)</f>
        <v>366</v>
      </c>
      <c r="H1178" s="50"/>
    </row>
    <row r="1179" spans="1:8" x14ac:dyDescent="0.25">
      <c r="A1179" s="54">
        <f>COUNTIF($C$3:C1179,"Да")</f>
        <v>13</v>
      </c>
      <c r="B1179" s="53">
        <f t="shared" si="36"/>
        <v>46577</v>
      </c>
      <c r="C1179" s="53" t="str">
        <f>IF(ISERROR(VLOOKUP(B1179,Оп26_BYN→USD!$C$3:$C$28,1,0)),"Нет","Да")</f>
        <v>Да</v>
      </c>
      <c r="D1179" s="54">
        <f t="shared" si="37"/>
        <v>365</v>
      </c>
      <c r="E1179" s="55">
        <f>('Все выпуски'!$F$4*'Все выпуски'!$F$8)*((VLOOKUP(IF(C1179="Нет",VLOOKUP(A1179,Оп26_BYN→USD!$A$2:$C$28,3,0),VLOOKUP((A1179-1),Оп26_BYN→USD!$A$2:$C$28,3,0)),$B$2:$G$2382,5,0)-VLOOKUP(B1179,$B$2:$G$2382,5,0))/365+(VLOOKUP(IF(C1179="Нет",VLOOKUP(A1179,Оп26_BYN→USD!$A$2:$C$28,3,0),VLOOKUP((A1179-1),Оп26_BYN→USD!$A$2:$C$28,3,0)),$B$2:$G$2382,6,0)-VLOOKUP(B1179,$B$2:$G$2382,6,0))/366)</f>
        <v>2.6596444259990473</v>
      </c>
      <c r="F1179" s="54">
        <f>COUNTIF(D1180:$D$2382,365)</f>
        <v>837</v>
      </c>
      <c r="G1179" s="54">
        <f>COUNTIF(D1180:$D$2382,366)</f>
        <v>366</v>
      </c>
      <c r="H1179" s="50"/>
    </row>
    <row r="1180" spans="1:8" x14ac:dyDescent="0.25">
      <c r="A1180" s="54">
        <f>COUNTIF($C$3:C1180,"Да")</f>
        <v>13</v>
      </c>
      <c r="B1180" s="53">
        <f t="shared" si="36"/>
        <v>46578</v>
      </c>
      <c r="C1180" s="53" t="str">
        <f>IF(ISERROR(VLOOKUP(B1180,Оп26_BYN→USD!$C$3:$C$28,1,0)),"Нет","Да")</f>
        <v>Нет</v>
      </c>
      <c r="D1180" s="54">
        <f t="shared" si="37"/>
        <v>365</v>
      </c>
      <c r="E1180" s="55">
        <f>('Все выпуски'!$F$4*'Все выпуски'!$F$8)*((VLOOKUP(IF(C1180="Нет",VLOOKUP(A1180,Оп26_BYN→USD!$A$2:$C$28,3,0),VLOOKUP((A1180-1),Оп26_BYN→USD!$A$2:$C$28,3,0)),$B$2:$G$2382,5,0)-VLOOKUP(B1180,$B$2:$G$2382,5,0))/365+(VLOOKUP(IF(C1180="Нет",VLOOKUP(A1180,Оп26_BYN→USD!$A$2:$C$28,3,0),VLOOKUP((A1180-1),Оп26_BYN→USD!$A$2:$C$28,3,0)),$B$2:$G$2382,6,0)-VLOOKUP(B1180,$B$2:$G$2382,6,0))/366)</f>
        <v>2.9226861824165354E-2</v>
      </c>
      <c r="F1180" s="54">
        <f>COUNTIF(D1181:$D$2382,365)</f>
        <v>836</v>
      </c>
      <c r="G1180" s="54">
        <f>COUNTIF(D1181:$D$2382,366)</f>
        <v>366</v>
      </c>
      <c r="H1180" s="50"/>
    </row>
    <row r="1181" spans="1:8" x14ac:dyDescent="0.25">
      <c r="A1181" s="54">
        <f>COUNTIF($C$3:C1181,"Да")</f>
        <v>13</v>
      </c>
      <c r="B1181" s="53">
        <f t="shared" si="36"/>
        <v>46579</v>
      </c>
      <c r="C1181" s="53" t="str">
        <f>IF(ISERROR(VLOOKUP(B1181,Оп26_BYN→USD!$C$3:$C$28,1,0)),"Нет","Да")</f>
        <v>Нет</v>
      </c>
      <c r="D1181" s="54">
        <f t="shared" si="37"/>
        <v>365</v>
      </c>
      <c r="E1181" s="55">
        <f>('Все выпуски'!$F$4*'Все выпуски'!$F$8)*((VLOOKUP(IF(C1181="Нет",VLOOKUP(A1181,Оп26_BYN→USD!$A$2:$C$28,3,0),VLOOKUP((A1181-1),Оп26_BYN→USD!$A$2:$C$28,3,0)),$B$2:$G$2382,5,0)-VLOOKUP(B1181,$B$2:$G$2382,5,0))/365+(VLOOKUP(IF(C1181="Нет",VLOOKUP(A1181,Оп26_BYN→USD!$A$2:$C$28,3,0),VLOOKUP((A1181-1),Оп26_BYN→USD!$A$2:$C$28,3,0)),$B$2:$G$2382,6,0)-VLOOKUP(B1181,$B$2:$G$2382,6,0))/366)</f>
        <v>5.8453723648330708E-2</v>
      </c>
      <c r="F1181" s="54">
        <f>COUNTIF(D1182:$D$2382,365)</f>
        <v>835</v>
      </c>
      <c r="G1181" s="54">
        <f>COUNTIF(D1182:$D$2382,366)</f>
        <v>366</v>
      </c>
      <c r="H1181" s="50"/>
    </row>
    <row r="1182" spans="1:8" x14ac:dyDescent="0.25">
      <c r="A1182" s="54">
        <f>COUNTIF($C$3:C1182,"Да")</f>
        <v>13</v>
      </c>
      <c r="B1182" s="53">
        <f t="shared" si="36"/>
        <v>46580</v>
      </c>
      <c r="C1182" s="53" t="str">
        <f>IF(ISERROR(VLOOKUP(B1182,Оп26_BYN→USD!$C$3:$C$28,1,0)),"Нет","Да")</f>
        <v>Нет</v>
      </c>
      <c r="D1182" s="54">
        <f t="shared" si="37"/>
        <v>365</v>
      </c>
      <c r="E1182" s="55">
        <f>('Все выпуски'!$F$4*'Все выпуски'!$F$8)*((VLOOKUP(IF(C1182="Нет",VLOOKUP(A1182,Оп26_BYN→USD!$A$2:$C$28,3,0),VLOOKUP((A1182-1),Оп26_BYN→USD!$A$2:$C$28,3,0)),$B$2:$G$2382,5,0)-VLOOKUP(B1182,$B$2:$G$2382,5,0))/365+(VLOOKUP(IF(C1182="Нет",VLOOKUP(A1182,Оп26_BYN→USD!$A$2:$C$28,3,0),VLOOKUP((A1182-1),Оп26_BYN→USD!$A$2:$C$28,3,0)),$B$2:$G$2382,6,0)-VLOOKUP(B1182,$B$2:$G$2382,6,0))/366)</f>
        <v>8.7680585472496061E-2</v>
      </c>
      <c r="F1182" s="54">
        <f>COUNTIF(D1183:$D$2382,365)</f>
        <v>834</v>
      </c>
      <c r="G1182" s="54">
        <f>COUNTIF(D1183:$D$2382,366)</f>
        <v>366</v>
      </c>
      <c r="H1182" s="50"/>
    </row>
    <row r="1183" spans="1:8" x14ac:dyDescent="0.25">
      <c r="A1183" s="54">
        <f>COUNTIF($C$3:C1183,"Да")</f>
        <v>13</v>
      </c>
      <c r="B1183" s="53">
        <f t="shared" si="36"/>
        <v>46581</v>
      </c>
      <c r="C1183" s="53" t="str">
        <f>IF(ISERROR(VLOOKUP(B1183,Оп26_BYN→USD!$C$3:$C$28,1,0)),"Нет","Да")</f>
        <v>Нет</v>
      </c>
      <c r="D1183" s="54">
        <f t="shared" si="37"/>
        <v>365</v>
      </c>
      <c r="E1183" s="55">
        <f>('Все выпуски'!$F$4*'Все выпуски'!$F$8)*((VLOOKUP(IF(C1183="Нет",VLOOKUP(A1183,Оп26_BYN→USD!$A$2:$C$28,3,0),VLOOKUP((A1183-1),Оп26_BYN→USD!$A$2:$C$28,3,0)),$B$2:$G$2382,5,0)-VLOOKUP(B1183,$B$2:$G$2382,5,0))/365+(VLOOKUP(IF(C1183="Нет",VLOOKUP(A1183,Оп26_BYN→USD!$A$2:$C$28,3,0),VLOOKUP((A1183-1),Оп26_BYN→USD!$A$2:$C$28,3,0)),$B$2:$G$2382,6,0)-VLOOKUP(B1183,$B$2:$G$2382,6,0))/366)</f>
        <v>0.11690744729666142</v>
      </c>
      <c r="F1183" s="54">
        <f>COUNTIF(D1184:$D$2382,365)</f>
        <v>833</v>
      </c>
      <c r="G1183" s="54">
        <f>COUNTIF(D1184:$D$2382,366)</f>
        <v>366</v>
      </c>
      <c r="H1183" s="50"/>
    </row>
    <row r="1184" spans="1:8" x14ac:dyDescent="0.25">
      <c r="A1184" s="54">
        <f>COUNTIF($C$3:C1184,"Да")</f>
        <v>13</v>
      </c>
      <c r="B1184" s="53">
        <f t="shared" si="36"/>
        <v>46582</v>
      </c>
      <c r="C1184" s="53" t="str">
        <f>IF(ISERROR(VLOOKUP(B1184,Оп26_BYN→USD!$C$3:$C$28,1,0)),"Нет","Да")</f>
        <v>Нет</v>
      </c>
      <c r="D1184" s="54">
        <f t="shared" si="37"/>
        <v>365</v>
      </c>
      <c r="E1184" s="55">
        <f>('Все выпуски'!$F$4*'Все выпуски'!$F$8)*((VLOOKUP(IF(C1184="Нет",VLOOKUP(A1184,Оп26_BYN→USD!$A$2:$C$28,3,0),VLOOKUP((A1184-1),Оп26_BYN→USD!$A$2:$C$28,3,0)),$B$2:$G$2382,5,0)-VLOOKUP(B1184,$B$2:$G$2382,5,0))/365+(VLOOKUP(IF(C1184="Нет",VLOOKUP(A1184,Оп26_BYN→USD!$A$2:$C$28,3,0),VLOOKUP((A1184-1),Оп26_BYN→USD!$A$2:$C$28,3,0)),$B$2:$G$2382,6,0)-VLOOKUP(B1184,$B$2:$G$2382,6,0))/366)</f>
        <v>0.14613430912082676</v>
      </c>
      <c r="F1184" s="54">
        <f>COUNTIF(D1185:$D$2382,365)</f>
        <v>832</v>
      </c>
      <c r="G1184" s="54">
        <f>COUNTIF(D1185:$D$2382,366)</f>
        <v>366</v>
      </c>
      <c r="H1184" s="50"/>
    </row>
    <row r="1185" spans="1:8" x14ac:dyDescent="0.25">
      <c r="A1185" s="54">
        <f>COUNTIF($C$3:C1185,"Да")</f>
        <v>13</v>
      </c>
      <c r="B1185" s="53">
        <f t="shared" si="36"/>
        <v>46583</v>
      </c>
      <c r="C1185" s="53" t="str">
        <f>IF(ISERROR(VLOOKUP(B1185,Оп26_BYN→USD!$C$3:$C$28,1,0)),"Нет","Да")</f>
        <v>Нет</v>
      </c>
      <c r="D1185" s="54">
        <f t="shared" si="37"/>
        <v>365</v>
      </c>
      <c r="E1185" s="55">
        <f>('Все выпуски'!$F$4*'Все выпуски'!$F$8)*((VLOOKUP(IF(C1185="Нет",VLOOKUP(A1185,Оп26_BYN→USD!$A$2:$C$28,3,0),VLOOKUP((A1185-1),Оп26_BYN→USD!$A$2:$C$28,3,0)),$B$2:$G$2382,5,0)-VLOOKUP(B1185,$B$2:$G$2382,5,0))/365+(VLOOKUP(IF(C1185="Нет",VLOOKUP(A1185,Оп26_BYN→USD!$A$2:$C$28,3,0),VLOOKUP((A1185-1),Оп26_BYN→USD!$A$2:$C$28,3,0)),$B$2:$G$2382,6,0)-VLOOKUP(B1185,$B$2:$G$2382,6,0))/366)</f>
        <v>0.17536117094499212</v>
      </c>
      <c r="F1185" s="54">
        <f>COUNTIF(D1186:$D$2382,365)</f>
        <v>831</v>
      </c>
      <c r="G1185" s="54">
        <f>COUNTIF(D1186:$D$2382,366)</f>
        <v>366</v>
      </c>
      <c r="H1185" s="50"/>
    </row>
    <row r="1186" spans="1:8" x14ac:dyDescent="0.25">
      <c r="A1186" s="54">
        <f>COUNTIF($C$3:C1186,"Да")</f>
        <v>13</v>
      </c>
      <c r="B1186" s="53">
        <f t="shared" si="36"/>
        <v>46584</v>
      </c>
      <c r="C1186" s="53" t="str">
        <f>IF(ISERROR(VLOOKUP(B1186,Оп26_BYN→USD!$C$3:$C$28,1,0)),"Нет","Да")</f>
        <v>Нет</v>
      </c>
      <c r="D1186" s="54">
        <f t="shared" si="37"/>
        <v>365</v>
      </c>
      <c r="E1186" s="55">
        <f>('Все выпуски'!$F$4*'Все выпуски'!$F$8)*((VLOOKUP(IF(C1186="Нет",VLOOKUP(A1186,Оп26_BYN→USD!$A$2:$C$28,3,0),VLOOKUP((A1186-1),Оп26_BYN→USD!$A$2:$C$28,3,0)),$B$2:$G$2382,5,0)-VLOOKUP(B1186,$B$2:$G$2382,5,0))/365+(VLOOKUP(IF(C1186="Нет",VLOOKUP(A1186,Оп26_BYN→USD!$A$2:$C$28,3,0),VLOOKUP((A1186-1),Оп26_BYN→USD!$A$2:$C$28,3,0)),$B$2:$G$2382,6,0)-VLOOKUP(B1186,$B$2:$G$2382,6,0))/366)</f>
        <v>0.20458803276915749</v>
      </c>
      <c r="F1186" s="54">
        <f>COUNTIF(D1187:$D$2382,365)</f>
        <v>830</v>
      </c>
      <c r="G1186" s="54">
        <f>COUNTIF(D1187:$D$2382,366)</f>
        <v>366</v>
      </c>
      <c r="H1186" s="50"/>
    </row>
    <row r="1187" spans="1:8" x14ac:dyDescent="0.25">
      <c r="A1187" s="54">
        <f>COUNTIF($C$3:C1187,"Да")</f>
        <v>13</v>
      </c>
      <c r="B1187" s="53">
        <f t="shared" si="36"/>
        <v>46585</v>
      </c>
      <c r="C1187" s="53" t="str">
        <f>IF(ISERROR(VLOOKUP(B1187,Оп26_BYN→USD!$C$3:$C$28,1,0)),"Нет","Да")</f>
        <v>Нет</v>
      </c>
      <c r="D1187" s="54">
        <f t="shared" si="37"/>
        <v>365</v>
      </c>
      <c r="E1187" s="55">
        <f>('Все выпуски'!$F$4*'Все выпуски'!$F$8)*((VLOOKUP(IF(C1187="Нет",VLOOKUP(A1187,Оп26_BYN→USD!$A$2:$C$28,3,0),VLOOKUP((A1187-1),Оп26_BYN→USD!$A$2:$C$28,3,0)),$B$2:$G$2382,5,0)-VLOOKUP(B1187,$B$2:$G$2382,5,0))/365+(VLOOKUP(IF(C1187="Нет",VLOOKUP(A1187,Оп26_BYN→USD!$A$2:$C$28,3,0),VLOOKUP((A1187-1),Оп26_BYN→USD!$A$2:$C$28,3,0)),$B$2:$G$2382,6,0)-VLOOKUP(B1187,$B$2:$G$2382,6,0))/366)</f>
        <v>0.23381489459332283</v>
      </c>
      <c r="F1187" s="54">
        <f>COUNTIF(D1188:$D$2382,365)</f>
        <v>829</v>
      </c>
      <c r="G1187" s="54">
        <f>COUNTIF(D1188:$D$2382,366)</f>
        <v>366</v>
      </c>
      <c r="H1187" s="50"/>
    </row>
    <row r="1188" spans="1:8" x14ac:dyDescent="0.25">
      <c r="A1188" s="54">
        <f>COUNTIF($C$3:C1188,"Да")</f>
        <v>13</v>
      </c>
      <c r="B1188" s="53">
        <f t="shared" si="36"/>
        <v>46586</v>
      </c>
      <c r="C1188" s="53" t="str">
        <f>IF(ISERROR(VLOOKUP(B1188,Оп26_BYN→USD!$C$3:$C$28,1,0)),"Нет","Да")</f>
        <v>Нет</v>
      </c>
      <c r="D1188" s="54">
        <f t="shared" si="37"/>
        <v>365</v>
      </c>
      <c r="E1188" s="55">
        <f>('Все выпуски'!$F$4*'Все выпуски'!$F$8)*((VLOOKUP(IF(C1188="Нет",VLOOKUP(A1188,Оп26_BYN→USD!$A$2:$C$28,3,0),VLOOKUP((A1188-1),Оп26_BYN→USD!$A$2:$C$28,3,0)),$B$2:$G$2382,5,0)-VLOOKUP(B1188,$B$2:$G$2382,5,0))/365+(VLOOKUP(IF(C1188="Нет",VLOOKUP(A1188,Оп26_BYN→USD!$A$2:$C$28,3,0),VLOOKUP((A1188-1),Оп26_BYN→USD!$A$2:$C$28,3,0)),$B$2:$G$2382,6,0)-VLOOKUP(B1188,$B$2:$G$2382,6,0))/366)</f>
        <v>0.26304175641748817</v>
      </c>
      <c r="F1188" s="54">
        <f>COUNTIF(D1189:$D$2382,365)</f>
        <v>828</v>
      </c>
      <c r="G1188" s="54">
        <f>COUNTIF(D1189:$D$2382,366)</f>
        <v>366</v>
      </c>
      <c r="H1188" s="50"/>
    </row>
    <row r="1189" spans="1:8" x14ac:dyDescent="0.25">
      <c r="A1189" s="54">
        <f>COUNTIF($C$3:C1189,"Да")</f>
        <v>13</v>
      </c>
      <c r="B1189" s="53">
        <f t="shared" si="36"/>
        <v>46587</v>
      </c>
      <c r="C1189" s="53" t="str">
        <f>IF(ISERROR(VLOOKUP(B1189,Оп26_BYN→USD!$C$3:$C$28,1,0)),"Нет","Да")</f>
        <v>Нет</v>
      </c>
      <c r="D1189" s="54">
        <f t="shared" si="37"/>
        <v>365</v>
      </c>
      <c r="E1189" s="55">
        <f>('Все выпуски'!$F$4*'Все выпуски'!$F$8)*((VLOOKUP(IF(C1189="Нет",VLOOKUP(A1189,Оп26_BYN→USD!$A$2:$C$28,3,0),VLOOKUP((A1189-1),Оп26_BYN→USD!$A$2:$C$28,3,0)),$B$2:$G$2382,5,0)-VLOOKUP(B1189,$B$2:$G$2382,5,0))/365+(VLOOKUP(IF(C1189="Нет",VLOOKUP(A1189,Оп26_BYN→USD!$A$2:$C$28,3,0),VLOOKUP((A1189-1),Оп26_BYN→USD!$A$2:$C$28,3,0)),$B$2:$G$2382,6,0)-VLOOKUP(B1189,$B$2:$G$2382,6,0))/366)</f>
        <v>0.29226861824165351</v>
      </c>
      <c r="F1189" s="54">
        <f>COUNTIF(D1190:$D$2382,365)</f>
        <v>827</v>
      </c>
      <c r="G1189" s="54">
        <f>COUNTIF(D1190:$D$2382,366)</f>
        <v>366</v>
      </c>
      <c r="H1189" s="50"/>
    </row>
    <row r="1190" spans="1:8" x14ac:dyDescent="0.25">
      <c r="A1190" s="54">
        <f>COUNTIF($C$3:C1190,"Да")</f>
        <v>13</v>
      </c>
      <c r="B1190" s="53">
        <f t="shared" si="36"/>
        <v>46588</v>
      </c>
      <c r="C1190" s="53" t="str">
        <f>IF(ISERROR(VLOOKUP(B1190,Оп26_BYN→USD!$C$3:$C$28,1,0)),"Нет","Да")</f>
        <v>Нет</v>
      </c>
      <c r="D1190" s="54">
        <f t="shared" si="37"/>
        <v>365</v>
      </c>
      <c r="E1190" s="55">
        <f>('Все выпуски'!$F$4*'Все выпуски'!$F$8)*((VLOOKUP(IF(C1190="Нет",VLOOKUP(A1190,Оп26_BYN→USD!$A$2:$C$28,3,0),VLOOKUP((A1190-1),Оп26_BYN→USD!$A$2:$C$28,3,0)),$B$2:$G$2382,5,0)-VLOOKUP(B1190,$B$2:$G$2382,5,0))/365+(VLOOKUP(IF(C1190="Нет",VLOOKUP(A1190,Оп26_BYN→USD!$A$2:$C$28,3,0),VLOOKUP((A1190-1),Оп26_BYN→USD!$A$2:$C$28,3,0)),$B$2:$G$2382,6,0)-VLOOKUP(B1190,$B$2:$G$2382,6,0))/366)</f>
        <v>0.32149548006581891</v>
      </c>
      <c r="F1190" s="54">
        <f>COUNTIF(D1191:$D$2382,365)</f>
        <v>826</v>
      </c>
      <c r="G1190" s="54">
        <f>COUNTIF(D1191:$D$2382,366)</f>
        <v>366</v>
      </c>
      <c r="H1190" s="50"/>
    </row>
    <row r="1191" spans="1:8" x14ac:dyDescent="0.25">
      <c r="A1191" s="54">
        <f>COUNTIF($C$3:C1191,"Да")</f>
        <v>13</v>
      </c>
      <c r="B1191" s="53">
        <f t="shared" si="36"/>
        <v>46589</v>
      </c>
      <c r="C1191" s="53" t="str">
        <f>IF(ISERROR(VLOOKUP(B1191,Оп26_BYN→USD!$C$3:$C$28,1,0)),"Нет","Да")</f>
        <v>Нет</v>
      </c>
      <c r="D1191" s="54">
        <f t="shared" si="37"/>
        <v>365</v>
      </c>
      <c r="E1191" s="55">
        <f>('Все выпуски'!$F$4*'Все выпуски'!$F$8)*((VLOOKUP(IF(C1191="Нет",VLOOKUP(A1191,Оп26_BYN→USD!$A$2:$C$28,3,0),VLOOKUP((A1191-1),Оп26_BYN→USD!$A$2:$C$28,3,0)),$B$2:$G$2382,5,0)-VLOOKUP(B1191,$B$2:$G$2382,5,0))/365+(VLOOKUP(IF(C1191="Нет",VLOOKUP(A1191,Оп26_BYN→USD!$A$2:$C$28,3,0),VLOOKUP((A1191-1),Оп26_BYN→USD!$A$2:$C$28,3,0)),$B$2:$G$2382,6,0)-VLOOKUP(B1191,$B$2:$G$2382,6,0))/366)</f>
        <v>0.35072234188998425</v>
      </c>
      <c r="F1191" s="54">
        <f>COUNTIF(D1192:$D$2382,365)</f>
        <v>825</v>
      </c>
      <c r="G1191" s="54">
        <f>COUNTIF(D1192:$D$2382,366)</f>
        <v>366</v>
      </c>
      <c r="H1191" s="50"/>
    </row>
    <row r="1192" spans="1:8" x14ac:dyDescent="0.25">
      <c r="A1192" s="54">
        <f>COUNTIF($C$3:C1192,"Да")</f>
        <v>13</v>
      </c>
      <c r="B1192" s="53">
        <f t="shared" si="36"/>
        <v>46590</v>
      </c>
      <c r="C1192" s="53" t="str">
        <f>IF(ISERROR(VLOOKUP(B1192,Оп26_BYN→USD!$C$3:$C$28,1,0)),"Нет","Да")</f>
        <v>Нет</v>
      </c>
      <c r="D1192" s="54">
        <f t="shared" si="37"/>
        <v>365</v>
      </c>
      <c r="E1192" s="55">
        <f>('Все выпуски'!$F$4*'Все выпуски'!$F$8)*((VLOOKUP(IF(C1192="Нет",VLOOKUP(A1192,Оп26_BYN→USD!$A$2:$C$28,3,0),VLOOKUP((A1192-1),Оп26_BYN→USD!$A$2:$C$28,3,0)),$B$2:$G$2382,5,0)-VLOOKUP(B1192,$B$2:$G$2382,5,0))/365+(VLOOKUP(IF(C1192="Нет",VLOOKUP(A1192,Оп26_BYN→USD!$A$2:$C$28,3,0),VLOOKUP((A1192-1),Оп26_BYN→USD!$A$2:$C$28,3,0)),$B$2:$G$2382,6,0)-VLOOKUP(B1192,$B$2:$G$2382,6,0))/366)</f>
        <v>0.37994920371414959</v>
      </c>
      <c r="F1192" s="54">
        <f>COUNTIF(D1193:$D$2382,365)</f>
        <v>824</v>
      </c>
      <c r="G1192" s="54">
        <f>COUNTIF(D1193:$D$2382,366)</f>
        <v>366</v>
      </c>
      <c r="H1192" s="50"/>
    </row>
    <row r="1193" spans="1:8" x14ac:dyDescent="0.25">
      <c r="A1193" s="54">
        <f>COUNTIF($C$3:C1193,"Да")</f>
        <v>13</v>
      </c>
      <c r="B1193" s="53">
        <f t="shared" si="36"/>
        <v>46591</v>
      </c>
      <c r="C1193" s="53" t="str">
        <f>IF(ISERROR(VLOOKUP(B1193,Оп26_BYN→USD!$C$3:$C$28,1,0)),"Нет","Да")</f>
        <v>Нет</v>
      </c>
      <c r="D1193" s="54">
        <f t="shared" si="37"/>
        <v>365</v>
      </c>
      <c r="E1193" s="55">
        <f>('Все выпуски'!$F$4*'Все выпуски'!$F$8)*((VLOOKUP(IF(C1193="Нет",VLOOKUP(A1193,Оп26_BYN→USD!$A$2:$C$28,3,0),VLOOKUP((A1193-1),Оп26_BYN→USD!$A$2:$C$28,3,0)),$B$2:$G$2382,5,0)-VLOOKUP(B1193,$B$2:$G$2382,5,0))/365+(VLOOKUP(IF(C1193="Нет",VLOOKUP(A1193,Оп26_BYN→USD!$A$2:$C$28,3,0),VLOOKUP((A1193-1),Оп26_BYN→USD!$A$2:$C$28,3,0)),$B$2:$G$2382,6,0)-VLOOKUP(B1193,$B$2:$G$2382,6,0))/366)</f>
        <v>0.40917606553831498</v>
      </c>
      <c r="F1193" s="54">
        <f>COUNTIF(D1194:$D$2382,365)</f>
        <v>823</v>
      </c>
      <c r="G1193" s="54">
        <f>COUNTIF(D1194:$D$2382,366)</f>
        <v>366</v>
      </c>
      <c r="H1193" s="50"/>
    </row>
    <row r="1194" spans="1:8" x14ac:dyDescent="0.25">
      <c r="A1194" s="54">
        <f>COUNTIF($C$3:C1194,"Да")</f>
        <v>13</v>
      </c>
      <c r="B1194" s="53">
        <f t="shared" si="36"/>
        <v>46592</v>
      </c>
      <c r="C1194" s="53" t="str">
        <f>IF(ISERROR(VLOOKUP(B1194,Оп26_BYN→USD!$C$3:$C$28,1,0)),"Нет","Да")</f>
        <v>Нет</v>
      </c>
      <c r="D1194" s="54">
        <f t="shared" si="37"/>
        <v>365</v>
      </c>
      <c r="E1194" s="55">
        <f>('Все выпуски'!$F$4*'Все выпуски'!$F$8)*((VLOOKUP(IF(C1194="Нет",VLOOKUP(A1194,Оп26_BYN→USD!$A$2:$C$28,3,0),VLOOKUP((A1194-1),Оп26_BYN→USD!$A$2:$C$28,3,0)),$B$2:$G$2382,5,0)-VLOOKUP(B1194,$B$2:$G$2382,5,0))/365+(VLOOKUP(IF(C1194="Нет",VLOOKUP(A1194,Оп26_BYN→USD!$A$2:$C$28,3,0),VLOOKUP((A1194-1),Оп26_BYN→USD!$A$2:$C$28,3,0)),$B$2:$G$2382,6,0)-VLOOKUP(B1194,$B$2:$G$2382,6,0))/366)</f>
        <v>0.43840292736248032</v>
      </c>
      <c r="F1194" s="54">
        <f>COUNTIF(D1195:$D$2382,365)</f>
        <v>822</v>
      </c>
      <c r="G1194" s="54">
        <f>COUNTIF(D1195:$D$2382,366)</f>
        <v>366</v>
      </c>
      <c r="H1194" s="50"/>
    </row>
    <row r="1195" spans="1:8" x14ac:dyDescent="0.25">
      <c r="A1195" s="54">
        <f>COUNTIF($C$3:C1195,"Да")</f>
        <v>13</v>
      </c>
      <c r="B1195" s="53">
        <f t="shared" si="36"/>
        <v>46593</v>
      </c>
      <c r="C1195" s="53" t="str">
        <f>IF(ISERROR(VLOOKUP(B1195,Оп26_BYN→USD!$C$3:$C$28,1,0)),"Нет","Да")</f>
        <v>Нет</v>
      </c>
      <c r="D1195" s="54">
        <f t="shared" si="37"/>
        <v>365</v>
      </c>
      <c r="E1195" s="55">
        <f>('Все выпуски'!$F$4*'Все выпуски'!$F$8)*((VLOOKUP(IF(C1195="Нет",VLOOKUP(A1195,Оп26_BYN→USD!$A$2:$C$28,3,0),VLOOKUP((A1195-1),Оп26_BYN→USD!$A$2:$C$28,3,0)),$B$2:$G$2382,5,0)-VLOOKUP(B1195,$B$2:$G$2382,5,0))/365+(VLOOKUP(IF(C1195="Нет",VLOOKUP(A1195,Оп26_BYN→USD!$A$2:$C$28,3,0),VLOOKUP((A1195-1),Оп26_BYN→USD!$A$2:$C$28,3,0)),$B$2:$G$2382,6,0)-VLOOKUP(B1195,$B$2:$G$2382,6,0))/366)</f>
        <v>0.46762978918664566</v>
      </c>
      <c r="F1195" s="54">
        <f>COUNTIF(D1196:$D$2382,365)</f>
        <v>821</v>
      </c>
      <c r="G1195" s="54">
        <f>COUNTIF(D1196:$D$2382,366)</f>
        <v>366</v>
      </c>
      <c r="H1195" s="50"/>
    </row>
    <row r="1196" spans="1:8" x14ac:dyDescent="0.25">
      <c r="A1196" s="54">
        <f>COUNTIF($C$3:C1196,"Да")</f>
        <v>13</v>
      </c>
      <c r="B1196" s="53">
        <f t="shared" si="36"/>
        <v>46594</v>
      </c>
      <c r="C1196" s="53" t="str">
        <f>IF(ISERROR(VLOOKUP(B1196,Оп26_BYN→USD!$C$3:$C$28,1,0)),"Нет","Да")</f>
        <v>Нет</v>
      </c>
      <c r="D1196" s="54">
        <f t="shared" si="37"/>
        <v>365</v>
      </c>
      <c r="E1196" s="55">
        <f>('Все выпуски'!$F$4*'Все выпуски'!$F$8)*((VLOOKUP(IF(C1196="Нет",VLOOKUP(A1196,Оп26_BYN→USD!$A$2:$C$28,3,0),VLOOKUP((A1196-1),Оп26_BYN→USD!$A$2:$C$28,3,0)),$B$2:$G$2382,5,0)-VLOOKUP(B1196,$B$2:$G$2382,5,0))/365+(VLOOKUP(IF(C1196="Нет",VLOOKUP(A1196,Оп26_BYN→USD!$A$2:$C$28,3,0),VLOOKUP((A1196-1),Оп26_BYN→USD!$A$2:$C$28,3,0)),$B$2:$G$2382,6,0)-VLOOKUP(B1196,$B$2:$G$2382,6,0))/366)</f>
        <v>0.49685665101081106</v>
      </c>
      <c r="F1196" s="54">
        <f>COUNTIF(D1197:$D$2382,365)</f>
        <v>820</v>
      </c>
      <c r="G1196" s="54">
        <f>COUNTIF(D1197:$D$2382,366)</f>
        <v>366</v>
      </c>
      <c r="H1196" s="50"/>
    </row>
    <row r="1197" spans="1:8" x14ac:dyDescent="0.25">
      <c r="A1197" s="54">
        <f>COUNTIF($C$3:C1197,"Да")</f>
        <v>13</v>
      </c>
      <c r="B1197" s="53">
        <f t="shared" si="36"/>
        <v>46595</v>
      </c>
      <c r="C1197" s="53" t="str">
        <f>IF(ISERROR(VLOOKUP(B1197,Оп26_BYN→USD!$C$3:$C$28,1,0)),"Нет","Да")</f>
        <v>Нет</v>
      </c>
      <c r="D1197" s="54">
        <f t="shared" si="37"/>
        <v>365</v>
      </c>
      <c r="E1197" s="55">
        <f>('Все выпуски'!$F$4*'Все выпуски'!$F$8)*((VLOOKUP(IF(C1197="Нет",VLOOKUP(A1197,Оп26_BYN→USD!$A$2:$C$28,3,0),VLOOKUP((A1197-1),Оп26_BYN→USD!$A$2:$C$28,3,0)),$B$2:$G$2382,5,0)-VLOOKUP(B1197,$B$2:$G$2382,5,0))/365+(VLOOKUP(IF(C1197="Нет",VLOOKUP(A1197,Оп26_BYN→USD!$A$2:$C$28,3,0),VLOOKUP((A1197-1),Оп26_BYN→USD!$A$2:$C$28,3,0)),$B$2:$G$2382,6,0)-VLOOKUP(B1197,$B$2:$G$2382,6,0))/366)</f>
        <v>0.52608351283497634</v>
      </c>
      <c r="F1197" s="54">
        <f>COUNTIF(D1198:$D$2382,365)</f>
        <v>819</v>
      </c>
      <c r="G1197" s="54">
        <f>COUNTIF(D1198:$D$2382,366)</f>
        <v>366</v>
      </c>
      <c r="H1197" s="50"/>
    </row>
    <row r="1198" spans="1:8" x14ac:dyDescent="0.25">
      <c r="A1198" s="54">
        <f>COUNTIF($C$3:C1198,"Да")</f>
        <v>13</v>
      </c>
      <c r="B1198" s="53">
        <f t="shared" si="36"/>
        <v>46596</v>
      </c>
      <c r="C1198" s="53" t="str">
        <f>IF(ISERROR(VLOOKUP(B1198,Оп26_BYN→USD!$C$3:$C$28,1,0)),"Нет","Да")</f>
        <v>Нет</v>
      </c>
      <c r="D1198" s="54">
        <f t="shared" si="37"/>
        <v>365</v>
      </c>
      <c r="E1198" s="55">
        <f>('Все выпуски'!$F$4*'Все выпуски'!$F$8)*((VLOOKUP(IF(C1198="Нет",VLOOKUP(A1198,Оп26_BYN→USD!$A$2:$C$28,3,0),VLOOKUP((A1198-1),Оп26_BYN→USD!$A$2:$C$28,3,0)),$B$2:$G$2382,5,0)-VLOOKUP(B1198,$B$2:$G$2382,5,0))/365+(VLOOKUP(IF(C1198="Нет",VLOOKUP(A1198,Оп26_BYN→USD!$A$2:$C$28,3,0),VLOOKUP((A1198-1),Оп26_BYN→USD!$A$2:$C$28,3,0)),$B$2:$G$2382,6,0)-VLOOKUP(B1198,$B$2:$G$2382,6,0))/366)</f>
        <v>0.55531037465914179</v>
      </c>
      <c r="F1198" s="54">
        <f>COUNTIF(D1199:$D$2382,365)</f>
        <v>818</v>
      </c>
      <c r="G1198" s="54">
        <f>COUNTIF(D1199:$D$2382,366)</f>
        <v>366</v>
      </c>
      <c r="H1198" s="50"/>
    </row>
    <row r="1199" spans="1:8" x14ac:dyDescent="0.25">
      <c r="A1199" s="54">
        <f>COUNTIF($C$3:C1199,"Да")</f>
        <v>13</v>
      </c>
      <c r="B1199" s="53">
        <f t="shared" si="36"/>
        <v>46597</v>
      </c>
      <c r="C1199" s="53" t="str">
        <f>IF(ISERROR(VLOOKUP(B1199,Оп26_BYN→USD!$C$3:$C$28,1,0)),"Нет","Да")</f>
        <v>Нет</v>
      </c>
      <c r="D1199" s="54">
        <f t="shared" si="37"/>
        <v>365</v>
      </c>
      <c r="E1199" s="55">
        <f>('Все выпуски'!$F$4*'Все выпуски'!$F$8)*((VLOOKUP(IF(C1199="Нет",VLOOKUP(A1199,Оп26_BYN→USD!$A$2:$C$28,3,0),VLOOKUP((A1199-1),Оп26_BYN→USD!$A$2:$C$28,3,0)),$B$2:$G$2382,5,0)-VLOOKUP(B1199,$B$2:$G$2382,5,0))/365+(VLOOKUP(IF(C1199="Нет",VLOOKUP(A1199,Оп26_BYN→USD!$A$2:$C$28,3,0),VLOOKUP((A1199-1),Оп26_BYN→USD!$A$2:$C$28,3,0)),$B$2:$G$2382,6,0)-VLOOKUP(B1199,$B$2:$G$2382,6,0))/366)</f>
        <v>0.58453723648330702</v>
      </c>
      <c r="F1199" s="54">
        <f>COUNTIF(D1200:$D$2382,365)</f>
        <v>817</v>
      </c>
      <c r="G1199" s="54">
        <f>COUNTIF(D1200:$D$2382,366)</f>
        <v>366</v>
      </c>
      <c r="H1199" s="50"/>
    </row>
    <row r="1200" spans="1:8" x14ac:dyDescent="0.25">
      <c r="A1200" s="54">
        <f>COUNTIF($C$3:C1200,"Да")</f>
        <v>13</v>
      </c>
      <c r="B1200" s="53">
        <f t="shared" si="36"/>
        <v>46598</v>
      </c>
      <c r="C1200" s="53" t="str">
        <f>IF(ISERROR(VLOOKUP(B1200,Оп26_BYN→USD!$C$3:$C$28,1,0)),"Нет","Да")</f>
        <v>Нет</v>
      </c>
      <c r="D1200" s="54">
        <f t="shared" si="37"/>
        <v>365</v>
      </c>
      <c r="E1200" s="55">
        <f>('Все выпуски'!$F$4*'Все выпуски'!$F$8)*((VLOOKUP(IF(C1200="Нет",VLOOKUP(A1200,Оп26_BYN→USD!$A$2:$C$28,3,0),VLOOKUP((A1200-1),Оп26_BYN→USD!$A$2:$C$28,3,0)),$B$2:$G$2382,5,0)-VLOOKUP(B1200,$B$2:$G$2382,5,0))/365+(VLOOKUP(IF(C1200="Нет",VLOOKUP(A1200,Оп26_BYN→USD!$A$2:$C$28,3,0),VLOOKUP((A1200-1),Оп26_BYN→USD!$A$2:$C$28,3,0)),$B$2:$G$2382,6,0)-VLOOKUP(B1200,$B$2:$G$2382,6,0))/366)</f>
        <v>0.61376409830747247</v>
      </c>
      <c r="F1200" s="54">
        <f>COUNTIF(D1201:$D$2382,365)</f>
        <v>816</v>
      </c>
      <c r="G1200" s="54">
        <f>COUNTIF(D1201:$D$2382,366)</f>
        <v>366</v>
      </c>
      <c r="H1200" s="50"/>
    </row>
    <row r="1201" spans="1:8" x14ac:dyDescent="0.25">
      <c r="A1201" s="54">
        <f>COUNTIF($C$3:C1201,"Да")</f>
        <v>13</v>
      </c>
      <c r="B1201" s="53">
        <f t="shared" si="36"/>
        <v>46599</v>
      </c>
      <c r="C1201" s="53" t="str">
        <f>IF(ISERROR(VLOOKUP(B1201,Оп26_BYN→USD!$C$3:$C$28,1,0)),"Нет","Да")</f>
        <v>Нет</v>
      </c>
      <c r="D1201" s="54">
        <f t="shared" si="37"/>
        <v>365</v>
      </c>
      <c r="E1201" s="55">
        <f>('Все выпуски'!$F$4*'Все выпуски'!$F$8)*((VLOOKUP(IF(C1201="Нет",VLOOKUP(A1201,Оп26_BYN→USD!$A$2:$C$28,3,0),VLOOKUP((A1201-1),Оп26_BYN→USD!$A$2:$C$28,3,0)),$B$2:$G$2382,5,0)-VLOOKUP(B1201,$B$2:$G$2382,5,0))/365+(VLOOKUP(IF(C1201="Нет",VLOOKUP(A1201,Оп26_BYN→USD!$A$2:$C$28,3,0),VLOOKUP((A1201-1),Оп26_BYN→USD!$A$2:$C$28,3,0)),$B$2:$G$2382,6,0)-VLOOKUP(B1201,$B$2:$G$2382,6,0))/366)</f>
        <v>0.64299096013163781</v>
      </c>
      <c r="F1201" s="54">
        <f>COUNTIF(D1202:$D$2382,365)</f>
        <v>815</v>
      </c>
      <c r="G1201" s="54">
        <f>COUNTIF(D1202:$D$2382,366)</f>
        <v>366</v>
      </c>
      <c r="H1201" s="50"/>
    </row>
    <row r="1202" spans="1:8" x14ac:dyDescent="0.25">
      <c r="A1202" s="54">
        <f>COUNTIF($C$3:C1202,"Да")</f>
        <v>13</v>
      </c>
      <c r="B1202" s="53">
        <f t="shared" si="36"/>
        <v>46600</v>
      </c>
      <c r="C1202" s="53" t="str">
        <f>IF(ISERROR(VLOOKUP(B1202,Оп26_BYN→USD!$C$3:$C$28,1,0)),"Нет","Да")</f>
        <v>Нет</v>
      </c>
      <c r="D1202" s="54">
        <f t="shared" si="37"/>
        <v>365</v>
      </c>
      <c r="E1202" s="55">
        <f>('Все выпуски'!$F$4*'Все выпуски'!$F$8)*((VLOOKUP(IF(C1202="Нет",VLOOKUP(A1202,Оп26_BYN→USD!$A$2:$C$28,3,0),VLOOKUP((A1202-1),Оп26_BYN→USD!$A$2:$C$28,3,0)),$B$2:$G$2382,5,0)-VLOOKUP(B1202,$B$2:$G$2382,5,0))/365+(VLOOKUP(IF(C1202="Нет",VLOOKUP(A1202,Оп26_BYN→USD!$A$2:$C$28,3,0),VLOOKUP((A1202-1),Оп26_BYN→USD!$A$2:$C$28,3,0)),$B$2:$G$2382,6,0)-VLOOKUP(B1202,$B$2:$G$2382,6,0))/366)</f>
        <v>0.67221782195580315</v>
      </c>
      <c r="F1202" s="54">
        <f>COUNTIF(D1203:$D$2382,365)</f>
        <v>814</v>
      </c>
      <c r="G1202" s="54">
        <f>COUNTIF(D1203:$D$2382,366)</f>
        <v>366</v>
      </c>
      <c r="H1202" s="50"/>
    </row>
    <row r="1203" spans="1:8" x14ac:dyDescent="0.25">
      <c r="A1203" s="54">
        <f>COUNTIF($C$3:C1203,"Да")</f>
        <v>13</v>
      </c>
      <c r="B1203" s="53">
        <f t="shared" si="36"/>
        <v>46601</v>
      </c>
      <c r="C1203" s="53" t="str">
        <f>IF(ISERROR(VLOOKUP(B1203,Оп26_BYN→USD!$C$3:$C$28,1,0)),"Нет","Да")</f>
        <v>Нет</v>
      </c>
      <c r="D1203" s="54">
        <f t="shared" si="37"/>
        <v>365</v>
      </c>
      <c r="E1203" s="55">
        <f>('Все выпуски'!$F$4*'Все выпуски'!$F$8)*((VLOOKUP(IF(C1203="Нет",VLOOKUP(A1203,Оп26_BYN→USD!$A$2:$C$28,3,0),VLOOKUP((A1203-1),Оп26_BYN→USD!$A$2:$C$28,3,0)),$B$2:$G$2382,5,0)-VLOOKUP(B1203,$B$2:$G$2382,5,0))/365+(VLOOKUP(IF(C1203="Нет",VLOOKUP(A1203,Оп26_BYN→USD!$A$2:$C$28,3,0),VLOOKUP((A1203-1),Оп26_BYN→USD!$A$2:$C$28,3,0)),$B$2:$G$2382,6,0)-VLOOKUP(B1203,$B$2:$G$2382,6,0))/366)</f>
        <v>0.70144468377996849</v>
      </c>
      <c r="F1203" s="54">
        <f>COUNTIF(D1204:$D$2382,365)</f>
        <v>813</v>
      </c>
      <c r="G1203" s="54">
        <f>COUNTIF(D1204:$D$2382,366)</f>
        <v>366</v>
      </c>
      <c r="H1203" s="50"/>
    </row>
    <row r="1204" spans="1:8" x14ac:dyDescent="0.25">
      <c r="A1204" s="54">
        <f>COUNTIF($C$3:C1204,"Да")</f>
        <v>13</v>
      </c>
      <c r="B1204" s="53">
        <f t="shared" si="36"/>
        <v>46602</v>
      </c>
      <c r="C1204" s="53" t="str">
        <f>IF(ISERROR(VLOOKUP(B1204,Оп26_BYN→USD!$C$3:$C$28,1,0)),"Нет","Да")</f>
        <v>Нет</v>
      </c>
      <c r="D1204" s="54">
        <f t="shared" si="37"/>
        <v>365</v>
      </c>
      <c r="E1204" s="55">
        <f>('Все выпуски'!$F$4*'Все выпуски'!$F$8)*((VLOOKUP(IF(C1204="Нет",VLOOKUP(A1204,Оп26_BYN→USD!$A$2:$C$28,3,0),VLOOKUP((A1204-1),Оп26_BYN→USD!$A$2:$C$28,3,0)),$B$2:$G$2382,5,0)-VLOOKUP(B1204,$B$2:$G$2382,5,0))/365+(VLOOKUP(IF(C1204="Нет",VLOOKUP(A1204,Оп26_BYN→USD!$A$2:$C$28,3,0),VLOOKUP((A1204-1),Оп26_BYN→USD!$A$2:$C$28,3,0)),$B$2:$G$2382,6,0)-VLOOKUP(B1204,$B$2:$G$2382,6,0))/366)</f>
        <v>0.73067154560413383</v>
      </c>
      <c r="F1204" s="54">
        <f>COUNTIF(D1205:$D$2382,365)</f>
        <v>812</v>
      </c>
      <c r="G1204" s="54">
        <f>COUNTIF(D1205:$D$2382,366)</f>
        <v>366</v>
      </c>
      <c r="H1204" s="50"/>
    </row>
    <row r="1205" spans="1:8" x14ac:dyDescent="0.25">
      <c r="A1205" s="54">
        <f>COUNTIF($C$3:C1205,"Да")</f>
        <v>13</v>
      </c>
      <c r="B1205" s="53">
        <f t="shared" si="36"/>
        <v>46603</v>
      </c>
      <c r="C1205" s="53" t="str">
        <f>IF(ISERROR(VLOOKUP(B1205,Оп26_BYN→USD!$C$3:$C$28,1,0)),"Нет","Да")</f>
        <v>Нет</v>
      </c>
      <c r="D1205" s="54">
        <f t="shared" si="37"/>
        <v>365</v>
      </c>
      <c r="E1205" s="55">
        <f>('Все выпуски'!$F$4*'Все выпуски'!$F$8)*((VLOOKUP(IF(C1205="Нет",VLOOKUP(A1205,Оп26_BYN→USD!$A$2:$C$28,3,0),VLOOKUP((A1205-1),Оп26_BYN→USD!$A$2:$C$28,3,0)),$B$2:$G$2382,5,0)-VLOOKUP(B1205,$B$2:$G$2382,5,0))/365+(VLOOKUP(IF(C1205="Нет",VLOOKUP(A1205,Оп26_BYN→USD!$A$2:$C$28,3,0),VLOOKUP((A1205-1),Оп26_BYN→USD!$A$2:$C$28,3,0)),$B$2:$G$2382,6,0)-VLOOKUP(B1205,$B$2:$G$2382,6,0))/366)</f>
        <v>0.75989840742829917</v>
      </c>
      <c r="F1205" s="54">
        <f>COUNTIF(D1206:$D$2382,365)</f>
        <v>811</v>
      </c>
      <c r="G1205" s="54">
        <f>COUNTIF(D1206:$D$2382,366)</f>
        <v>366</v>
      </c>
      <c r="H1205" s="50"/>
    </row>
    <row r="1206" spans="1:8" x14ac:dyDescent="0.25">
      <c r="A1206" s="54">
        <f>COUNTIF($C$3:C1206,"Да")</f>
        <v>13</v>
      </c>
      <c r="B1206" s="53">
        <f t="shared" si="36"/>
        <v>46604</v>
      </c>
      <c r="C1206" s="53" t="str">
        <f>IF(ISERROR(VLOOKUP(B1206,Оп26_BYN→USD!$C$3:$C$28,1,0)),"Нет","Да")</f>
        <v>Нет</v>
      </c>
      <c r="D1206" s="54">
        <f t="shared" si="37"/>
        <v>365</v>
      </c>
      <c r="E1206" s="55">
        <f>('Все выпуски'!$F$4*'Все выпуски'!$F$8)*((VLOOKUP(IF(C1206="Нет",VLOOKUP(A1206,Оп26_BYN→USD!$A$2:$C$28,3,0),VLOOKUP((A1206-1),Оп26_BYN→USD!$A$2:$C$28,3,0)),$B$2:$G$2382,5,0)-VLOOKUP(B1206,$B$2:$G$2382,5,0))/365+(VLOOKUP(IF(C1206="Нет",VLOOKUP(A1206,Оп26_BYN→USD!$A$2:$C$28,3,0),VLOOKUP((A1206-1),Оп26_BYN→USD!$A$2:$C$28,3,0)),$B$2:$G$2382,6,0)-VLOOKUP(B1206,$B$2:$G$2382,6,0))/366)</f>
        <v>0.78912526925246462</v>
      </c>
      <c r="F1206" s="54">
        <f>COUNTIF(D1207:$D$2382,365)</f>
        <v>810</v>
      </c>
      <c r="G1206" s="54">
        <f>COUNTIF(D1207:$D$2382,366)</f>
        <v>366</v>
      </c>
      <c r="H1206" s="50"/>
    </row>
    <row r="1207" spans="1:8" x14ac:dyDescent="0.25">
      <c r="A1207" s="54">
        <f>COUNTIF($C$3:C1207,"Да")</f>
        <v>13</v>
      </c>
      <c r="B1207" s="53">
        <f t="shared" si="36"/>
        <v>46605</v>
      </c>
      <c r="C1207" s="53" t="str">
        <f>IF(ISERROR(VLOOKUP(B1207,Оп26_BYN→USD!$C$3:$C$28,1,0)),"Нет","Да")</f>
        <v>Нет</v>
      </c>
      <c r="D1207" s="54">
        <f t="shared" si="37"/>
        <v>365</v>
      </c>
      <c r="E1207" s="55">
        <f>('Все выпуски'!$F$4*'Все выпуски'!$F$8)*((VLOOKUP(IF(C1207="Нет",VLOOKUP(A1207,Оп26_BYN→USD!$A$2:$C$28,3,0),VLOOKUP((A1207-1),Оп26_BYN→USD!$A$2:$C$28,3,0)),$B$2:$G$2382,5,0)-VLOOKUP(B1207,$B$2:$G$2382,5,0))/365+(VLOOKUP(IF(C1207="Нет",VLOOKUP(A1207,Оп26_BYN→USD!$A$2:$C$28,3,0),VLOOKUP((A1207-1),Оп26_BYN→USD!$A$2:$C$28,3,0)),$B$2:$G$2382,6,0)-VLOOKUP(B1207,$B$2:$G$2382,6,0))/366)</f>
        <v>0.81835213107662996</v>
      </c>
      <c r="F1207" s="54">
        <f>COUNTIF(D1208:$D$2382,365)</f>
        <v>809</v>
      </c>
      <c r="G1207" s="54">
        <f>COUNTIF(D1208:$D$2382,366)</f>
        <v>366</v>
      </c>
      <c r="H1207" s="50"/>
    </row>
    <row r="1208" spans="1:8" x14ac:dyDescent="0.25">
      <c r="A1208" s="54">
        <f>COUNTIF($C$3:C1208,"Да")</f>
        <v>13</v>
      </c>
      <c r="B1208" s="53">
        <f t="shared" si="36"/>
        <v>46606</v>
      </c>
      <c r="C1208" s="53" t="str">
        <f>IF(ISERROR(VLOOKUP(B1208,Оп26_BYN→USD!$C$3:$C$28,1,0)),"Нет","Да")</f>
        <v>Нет</v>
      </c>
      <c r="D1208" s="54">
        <f t="shared" si="37"/>
        <v>365</v>
      </c>
      <c r="E1208" s="55">
        <f>('Все выпуски'!$F$4*'Все выпуски'!$F$8)*((VLOOKUP(IF(C1208="Нет",VLOOKUP(A1208,Оп26_BYN→USD!$A$2:$C$28,3,0),VLOOKUP((A1208-1),Оп26_BYN→USD!$A$2:$C$28,3,0)),$B$2:$G$2382,5,0)-VLOOKUP(B1208,$B$2:$G$2382,5,0))/365+(VLOOKUP(IF(C1208="Нет",VLOOKUP(A1208,Оп26_BYN→USD!$A$2:$C$28,3,0),VLOOKUP((A1208-1),Оп26_BYN→USD!$A$2:$C$28,3,0)),$B$2:$G$2382,6,0)-VLOOKUP(B1208,$B$2:$G$2382,6,0))/366)</f>
        <v>0.8475789929007953</v>
      </c>
      <c r="F1208" s="54">
        <f>COUNTIF(D1209:$D$2382,365)</f>
        <v>808</v>
      </c>
      <c r="G1208" s="54">
        <f>COUNTIF(D1209:$D$2382,366)</f>
        <v>366</v>
      </c>
      <c r="H1208" s="50"/>
    </row>
    <row r="1209" spans="1:8" x14ac:dyDescent="0.25">
      <c r="A1209" s="54">
        <f>COUNTIF($C$3:C1209,"Да")</f>
        <v>13</v>
      </c>
      <c r="B1209" s="53">
        <f t="shared" si="36"/>
        <v>46607</v>
      </c>
      <c r="C1209" s="53" t="str">
        <f>IF(ISERROR(VLOOKUP(B1209,Оп26_BYN→USD!$C$3:$C$28,1,0)),"Нет","Да")</f>
        <v>Нет</v>
      </c>
      <c r="D1209" s="54">
        <f t="shared" si="37"/>
        <v>365</v>
      </c>
      <c r="E1209" s="55">
        <f>('Все выпуски'!$F$4*'Все выпуски'!$F$8)*((VLOOKUP(IF(C1209="Нет",VLOOKUP(A1209,Оп26_BYN→USD!$A$2:$C$28,3,0),VLOOKUP((A1209-1),Оп26_BYN→USD!$A$2:$C$28,3,0)),$B$2:$G$2382,5,0)-VLOOKUP(B1209,$B$2:$G$2382,5,0))/365+(VLOOKUP(IF(C1209="Нет",VLOOKUP(A1209,Оп26_BYN→USD!$A$2:$C$28,3,0),VLOOKUP((A1209-1),Оп26_BYN→USD!$A$2:$C$28,3,0)),$B$2:$G$2382,6,0)-VLOOKUP(B1209,$B$2:$G$2382,6,0))/366)</f>
        <v>0.87680585472496064</v>
      </c>
      <c r="F1209" s="54">
        <f>COUNTIF(D1210:$D$2382,365)</f>
        <v>807</v>
      </c>
      <c r="G1209" s="54">
        <f>COUNTIF(D1210:$D$2382,366)</f>
        <v>366</v>
      </c>
      <c r="H1209" s="50"/>
    </row>
    <row r="1210" spans="1:8" x14ac:dyDescent="0.25">
      <c r="A1210" s="54">
        <f>COUNTIF($C$3:C1210,"Да")</f>
        <v>13</v>
      </c>
      <c r="B1210" s="53">
        <f t="shared" si="36"/>
        <v>46608</v>
      </c>
      <c r="C1210" s="53" t="str">
        <f>IF(ISERROR(VLOOKUP(B1210,Оп26_BYN→USD!$C$3:$C$28,1,0)),"Нет","Да")</f>
        <v>Нет</v>
      </c>
      <c r="D1210" s="54">
        <f t="shared" si="37"/>
        <v>365</v>
      </c>
      <c r="E1210" s="55">
        <f>('Все выпуски'!$F$4*'Все выпуски'!$F$8)*((VLOOKUP(IF(C1210="Нет",VLOOKUP(A1210,Оп26_BYN→USD!$A$2:$C$28,3,0),VLOOKUP((A1210-1),Оп26_BYN→USD!$A$2:$C$28,3,0)),$B$2:$G$2382,5,0)-VLOOKUP(B1210,$B$2:$G$2382,5,0))/365+(VLOOKUP(IF(C1210="Нет",VLOOKUP(A1210,Оп26_BYN→USD!$A$2:$C$28,3,0),VLOOKUP((A1210-1),Оп26_BYN→USD!$A$2:$C$28,3,0)),$B$2:$G$2382,6,0)-VLOOKUP(B1210,$B$2:$G$2382,6,0))/366)</f>
        <v>0.90603271654912598</v>
      </c>
      <c r="F1210" s="54">
        <f>COUNTIF(D1211:$D$2382,365)</f>
        <v>806</v>
      </c>
      <c r="G1210" s="54">
        <f>COUNTIF(D1211:$D$2382,366)</f>
        <v>366</v>
      </c>
      <c r="H1210" s="50"/>
    </row>
    <row r="1211" spans="1:8" x14ac:dyDescent="0.25">
      <c r="A1211" s="54">
        <f>COUNTIF($C$3:C1211,"Да")</f>
        <v>13</v>
      </c>
      <c r="B1211" s="53">
        <f t="shared" si="36"/>
        <v>46609</v>
      </c>
      <c r="C1211" s="53" t="str">
        <f>IF(ISERROR(VLOOKUP(B1211,Оп26_BYN→USD!$C$3:$C$28,1,0)),"Нет","Да")</f>
        <v>Нет</v>
      </c>
      <c r="D1211" s="54">
        <f t="shared" si="37"/>
        <v>365</v>
      </c>
      <c r="E1211" s="55">
        <f>('Все выпуски'!$F$4*'Все выпуски'!$F$8)*((VLOOKUP(IF(C1211="Нет",VLOOKUP(A1211,Оп26_BYN→USD!$A$2:$C$28,3,0),VLOOKUP((A1211-1),Оп26_BYN→USD!$A$2:$C$28,3,0)),$B$2:$G$2382,5,0)-VLOOKUP(B1211,$B$2:$G$2382,5,0))/365+(VLOOKUP(IF(C1211="Нет",VLOOKUP(A1211,Оп26_BYN→USD!$A$2:$C$28,3,0),VLOOKUP((A1211-1),Оп26_BYN→USD!$A$2:$C$28,3,0)),$B$2:$G$2382,6,0)-VLOOKUP(B1211,$B$2:$G$2382,6,0))/366)</f>
        <v>0.93525957837329132</v>
      </c>
      <c r="F1211" s="54">
        <f>COUNTIF(D1212:$D$2382,365)</f>
        <v>805</v>
      </c>
      <c r="G1211" s="54">
        <f>COUNTIF(D1212:$D$2382,366)</f>
        <v>366</v>
      </c>
      <c r="H1211" s="50"/>
    </row>
    <row r="1212" spans="1:8" x14ac:dyDescent="0.25">
      <c r="A1212" s="54">
        <f>COUNTIF($C$3:C1212,"Да")</f>
        <v>13</v>
      </c>
      <c r="B1212" s="53">
        <f t="shared" si="36"/>
        <v>46610</v>
      </c>
      <c r="C1212" s="53" t="str">
        <f>IF(ISERROR(VLOOKUP(B1212,Оп26_BYN→USD!$C$3:$C$28,1,0)),"Нет","Да")</f>
        <v>Нет</v>
      </c>
      <c r="D1212" s="54">
        <f t="shared" si="37"/>
        <v>365</v>
      </c>
      <c r="E1212" s="55">
        <f>('Все выпуски'!$F$4*'Все выпуски'!$F$8)*((VLOOKUP(IF(C1212="Нет",VLOOKUP(A1212,Оп26_BYN→USD!$A$2:$C$28,3,0),VLOOKUP((A1212-1),Оп26_BYN→USD!$A$2:$C$28,3,0)),$B$2:$G$2382,5,0)-VLOOKUP(B1212,$B$2:$G$2382,5,0))/365+(VLOOKUP(IF(C1212="Нет",VLOOKUP(A1212,Оп26_BYN→USD!$A$2:$C$28,3,0),VLOOKUP((A1212-1),Оп26_BYN→USD!$A$2:$C$28,3,0)),$B$2:$G$2382,6,0)-VLOOKUP(B1212,$B$2:$G$2382,6,0))/366)</f>
        <v>0.96448644019745677</v>
      </c>
      <c r="F1212" s="54">
        <f>COUNTIF(D1213:$D$2382,365)</f>
        <v>804</v>
      </c>
      <c r="G1212" s="54">
        <f>COUNTIF(D1213:$D$2382,366)</f>
        <v>366</v>
      </c>
      <c r="H1212" s="50"/>
    </row>
    <row r="1213" spans="1:8" x14ac:dyDescent="0.25">
      <c r="A1213" s="54">
        <f>COUNTIF($C$3:C1213,"Да")</f>
        <v>13</v>
      </c>
      <c r="B1213" s="53">
        <f t="shared" si="36"/>
        <v>46611</v>
      </c>
      <c r="C1213" s="53" t="str">
        <f>IF(ISERROR(VLOOKUP(B1213,Оп26_BYN→USD!$C$3:$C$28,1,0)),"Нет","Да")</f>
        <v>Нет</v>
      </c>
      <c r="D1213" s="54">
        <f t="shared" si="37"/>
        <v>365</v>
      </c>
      <c r="E1213" s="55">
        <f>('Все выпуски'!$F$4*'Все выпуски'!$F$8)*((VLOOKUP(IF(C1213="Нет",VLOOKUP(A1213,Оп26_BYN→USD!$A$2:$C$28,3,0),VLOOKUP((A1213-1),Оп26_BYN→USD!$A$2:$C$28,3,0)),$B$2:$G$2382,5,0)-VLOOKUP(B1213,$B$2:$G$2382,5,0))/365+(VLOOKUP(IF(C1213="Нет",VLOOKUP(A1213,Оп26_BYN→USD!$A$2:$C$28,3,0),VLOOKUP((A1213-1),Оп26_BYN→USD!$A$2:$C$28,3,0)),$B$2:$G$2382,6,0)-VLOOKUP(B1213,$B$2:$G$2382,6,0))/366)</f>
        <v>0.99371330202162211</v>
      </c>
      <c r="F1213" s="54">
        <f>COUNTIF(D1214:$D$2382,365)</f>
        <v>803</v>
      </c>
      <c r="G1213" s="54">
        <f>COUNTIF(D1214:$D$2382,366)</f>
        <v>366</v>
      </c>
      <c r="H1213" s="50"/>
    </row>
    <row r="1214" spans="1:8" x14ac:dyDescent="0.25">
      <c r="A1214" s="54">
        <f>COUNTIF($C$3:C1214,"Да")</f>
        <v>13</v>
      </c>
      <c r="B1214" s="53">
        <f t="shared" si="36"/>
        <v>46612</v>
      </c>
      <c r="C1214" s="53" t="str">
        <f>IF(ISERROR(VLOOKUP(B1214,Оп26_BYN→USD!$C$3:$C$28,1,0)),"Нет","Да")</f>
        <v>Нет</v>
      </c>
      <c r="D1214" s="54">
        <f t="shared" si="37"/>
        <v>365</v>
      </c>
      <c r="E1214" s="55">
        <f>('Все выпуски'!$F$4*'Все выпуски'!$F$8)*((VLOOKUP(IF(C1214="Нет",VLOOKUP(A1214,Оп26_BYN→USD!$A$2:$C$28,3,0),VLOOKUP((A1214-1),Оп26_BYN→USD!$A$2:$C$28,3,0)),$B$2:$G$2382,5,0)-VLOOKUP(B1214,$B$2:$G$2382,5,0))/365+(VLOOKUP(IF(C1214="Нет",VLOOKUP(A1214,Оп26_BYN→USD!$A$2:$C$28,3,0),VLOOKUP((A1214-1),Оп26_BYN→USD!$A$2:$C$28,3,0)),$B$2:$G$2382,6,0)-VLOOKUP(B1214,$B$2:$G$2382,6,0))/366)</f>
        <v>1.0229401638457873</v>
      </c>
      <c r="F1214" s="54">
        <f>COUNTIF(D1215:$D$2382,365)</f>
        <v>802</v>
      </c>
      <c r="G1214" s="54">
        <f>COUNTIF(D1215:$D$2382,366)</f>
        <v>366</v>
      </c>
      <c r="H1214" s="50"/>
    </row>
    <row r="1215" spans="1:8" x14ac:dyDescent="0.25">
      <c r="A1215" s="54">
        <f>COUNTIF($C$3:C1215,"Да")</f>
        <v>13</v>
      </c>
      <c r="B1215" s="53">
        <f t="shared" si="36"/>
        <v>46613</v>
      </c>
      <c r="C1215" s="53" t="str">
        <f>IF(ISERROR(VLOOKUP(B1215,Оп26_BYN→USD!$C$3:$C$28,1,0)),"Нет","Да")</f>
        <v>Нет</v>
      </c>
      <c r="D1215" s="54">
        <f t="shared" si="37"/>
        <v>365</v>
      </c>
      <c r="E1215" s="55">
        <f>('Все выпуски'!$F$4*'Все выпуски'!$F$8)*((VLOOKUP(IF(C1215="Нет",VLOOKUP(A1215,Оп26_BYN→USD!$A$2:$C$28,3,0),VLOOKUP((A1215-1),Оп26_BYN→USD!$A$2:$C$28,3,0)),$B$2:$G$2382,5,0)-VLOOKUP(B1215,$B$2:$G$2382,5,0))/365+(VLOOKUP(IF(C1215="Нет",VLOOKUP(A1215,Оп26_BYN→USD!$A$2:$C$28,3,0),VLOOKUP((A1215-1),Оп26_BYN→USD!$A$2:$C$28,3,0)),$B$2:$G$2382,6,0)-VLOOKUP(B1215,$B$2:$G$2382,6,0))/366)</f>
        <v>1.0521670256699527</v>
      </c>
      <c r="F1215" s="54">
        <f>COUNTIF(D1216:$D$2382,365)</f>
        <v>801</v>
      </c>
      <c r="G1215" s="54">
        <f>COUNTIF(D1216:$D$2382,366)</f>
        <v>366</v>
      </c>
      <c r="H1215" s="50"/>
    </row>
    <row r="1216" spans="1:8" x14ac:dyDescent="0.25">
      <c r="A1216" s="54">
        <f>COUNTIF($C$3:C1216,"Да")</f>
        <v>13</v>
      </c>
      <c r="B1216" s="53">
        <f t="shared" si="36"/>
        <v>46614</v>
      </c>
      <c r="C1216" s="53" t="str">
        <f>IF(ISERROR(VLOOKUP(B1216,Оп26_BYN→USD!$C$3:$C$28,1,0)),"Нет","Да")</f>
        <v>Нет</v>
      </c>
      <c r="D1216" s="54">
        <f t="shared" si="37"/>
        <v>365</v>
      </c>
      <c r="E1216" s="55">
        <f>('Все выпуски'!$F$4*'Все выпуски'!$F$8)*((VLOOKUP(IF(C1216="Нет",VLOOKUP(A1216,Оп26_BYN→USD!$A$2:$C$28,3,0),VLOOKUP((A1216-1),Оп26_BYN→USD!$A$2:$C$28,3,0)),$B$2:$G$2382,5,0)-VLOOKUP(B1216,$B$2:$G$2382,5,0))/365+(VLOOKUP(IF(C1216="Нет",VLOOKUP(A1216,Оп26_BYN→USD!$A$2:$C$28,3,0),VLOOKUP((A1216-1),Оп26_BYN→USD!$A$2:$C$28,3,0)),$B$2:$G$2382,6,0)-VLOOKUP(B1216,$B$2:$G$2382,6,0))/366)</f>
        <v>1.081393887494118</v>
      </c>
      <c r="F1216" s="54">
        <f>COUNTIF(D1217:$D$2382,365)</f>
        <v>800</v>
      </c>
      <c r="G1216" s="54">
        <f>COUNTIF(D1217:$D$2382,366)</f>
        <v>366</v>
      </c>
      <c r="H1216" s="50"/>
    </row>
    <row r="1217" spans="1:8" x14ac:dyDescent="0.25">
      <c r="A1217" s="54">
        <f>COUNTIF($C$3:C1217,"Да")</f>
        <v>13</v>
      </c>
      <c r="B1217" s="53">
        <f t="shared" si="36"/>
        <v>46615</v>
      </c>
      <c r="C1217" s="53" t="str">
        <f>IF(ISERROR(VLOOKUP(B1217,Оп26_BYN→USD!$C$3:$C$28,1,0)),"Нет","Да")</f>
        <v>Нет</v>
      </c>
      <c r="D1217" s="54">
        <f t="shared" si="37"/>
        <v>365</v>
      </c>
      <c r="E1217" s="55">
        <f>('Все выпуски'!$F$4*'Все выпуски'!$F$8)*((VLOOKUP(IF(C1217="Нет",VLOOKUP(A1217,Оп26_BYN→USD!$A$2:$C$28,3,0),VLOOKUP((A1217-1),Оп26_BYN→USD!$A$2:$C$28,3,0)),$B$2:$G$2382,5,0)-VLOOKUP(B1217,$B$2:$G$2382,5,0))/365+(VLOOKUP(IF(C1217="Нет",VLOOKUP(A1217,Оп26_BYN→USD!$A$2:$C$28,3,0),VLOOKUP((A1217-1),Оп26_BYN→USD!$A$2:$C$28,3,0)),$B$2:$G$2382,6,0)-VLOOKUP(B1217,$B$2:$G$2382,6,0))/366)</f>
        <v>1.1106207493182836</v>
      </c>
      <c r="F1217" s="54">
        <f>COUNTIF(D1218:$D$2382,365)</f>
        <v>799</v>
      </c>
      <c r="G1217" s="54">
        <f>COUNTIF(D1218:$D$2382,366)</f>
        <v>366</v>
      </c>
      <c r="H1217" s="50"/>
    </row>
    <row r="1218" spans="1:8" x14ac:dyDescent="0.25">
      <c r="A1218" s="54">
        <f>COUNTIF($C$3:C1218,"Да")</f>
        <v>13</v>
      </c>
      <c r="B1218" s="53">
        <f t="shared" si="36"/>
        <v>46616</v>
      </c>
      <c r="C1218" s="53" t="str">
        <f>IF(ISERROR(VLOOKUP(B1218,Оп26_BYN→USD!$C$3:$C$28,1,0)),"Нет","Да")</f>
        <v>Нет</v>
      </c>
      <c r="D1218" s="54">
        <f t="shared" si="37"/>
        <v>365</v>
      </c>
      <c r="E1218" s="55">
        <f>('Все выпуски'!$F$4*'Все выпуски'!$F$8)*((VLOOKUP(IF(C1218="Нет",VLOOKUP(A1218,Оп26_BYN→USD!$A$2:$C$28,3,0),VLOOKUP((A1218-1),Оп26_BYN→USD!$A$2:$C$28,3,0)),$B$2:$G$2382,5,0)-VLOOKUP(B1218,$B$2:$G$2382,5,0))/365+(VLOOKUP(IF(C1218="Нет",VLOOKUP(A1218,Оп26_BYN→USD!$A$2:$C$28,3,0),VLOOKUP((A1218-1),Оп26_BYN→USD!$A$2:$C$28,3,0)),$B$2:$G$2382,6,0)-VLOOKUP(B1218,$B$2:$G$2382,6,0))/366)</f>
        <v>1.1398476111424489</v>
      </c>
      <c r="F1218" s="54">
        <f>COUNTIF(D1219:$D$2382,365)</f>
        <v>798</v>
      </c>
      <c r="G1218" s="54">
        <f>COUNTIF(D1219:$D$2382,366)</f>
        <v>366</v>
      </c>
      <c r="H1218" s="50"/>
    </row>
    <row r="1219" spans="1:8" x14ac:dyDescent="0.25">
      <c r="A1219" s="54">
        <f>COUNTIF($C$3:C1219,"Да")</f>
        <v>13</v>
      </c>
      <c r="B1219" s="53">
        <f t="shared" si="36"/>
        <v>46617</v>
      </c>
      <c r="C1219" s="53" t="str">
        <f>IF(ISERROR(VLOOKUP(B1219,Оп26_BYN→USD!$C$3:$C$28,1,0)),"Нет","Да")</f>
        <v>Нет</v>
      </c>
      <c r="D1219" s="54">
        <f t="shared" si="37"/>
        <v>365</v>
      </c>
      <c r="E1219" s="55">
        <f>('Все выпуски'!$F$4*'Все выпуски'!$F$8)*((VLOOKUP(IF(C1219="Нет",VLOOKUP(A1219,Оп26_BYN→USD!$A$2:$C$28,3,0),VLOOKUP((A1219-1),Оп26_BYN→USD!$A$2:$C$28,3,0)),$B$2:$G$2382,5,0)-VLOOKUP(B1219,$B$2:$G$2382,5,0))/365+(VLOOKUP(IF(C1219="Нет",VLOOKUP(A1219,Оп26_BYN→USD!$A$2:$C$28,3,0),VLOOKUP((A1219-1),Оп26_BYN→USD!$A$2:$C$28,3,0)),$B$2:$G$2382,6,0)-VLOOKUP(B1219,$B$2:$G$2382,6,0))/366)</f>
        <v>1.169074472966614</v>
      </c>
      <c r="F1219" s="54">
        <f>COUNTIF(D1220:$D$2382,365)</f>
        <v>797</v>
      </c>
      <c r="G1219" s="54">
        <f>COUNTIF(D1220:$D$2382,366)</f>
        <v>366</v>
      </c>
      <c r="H1219" s="50"/>
    </row>
    <row r="1220" spans="1:8" x14ac:dyDescent="0.25">
      <c r="A1220" s="54">
        <f>COUNTIF($C$3:C1220,"Да")</f>
        <v>13</v>
      </c>
      <c r="B1220" s="53">
        <f t="shared" ref="B1220:B1283" si="38">B1219+1</f>
        <v>46618</v>
      </c>
      <c r="C1220" s="53" t="str">
        <f>IF(ISERROR(VLOOKUP(B1220,Оп26_BYN→USD!$C$3:$C$28,1,0)),"Нет","Да")</f>
        <v>Нет</v>
      </c>
      <c r="D1220" s="54">
        <f t="shared" ref="D1220:D1283" si="39">IF(MOD(YEAR(B1220),4)=0,366,365)</f>
        <v>365</v>
      </c>
      <c r="E1220" s="55">
        <f>('Все выпуски'!$F$4*'Все выпуски'!$F$8)*((VLOOKUP(IF(C1220="Нет",VLOOKUP(A1220,Оп26_BYN→USD!$A$2:$C$28,3,0),VLOOKUP((A1220-1),Оп26_BYN→USD!$A$2:$C$28,3,0)),$B$2:$G$2382,5,0)-VLOOKUP(B1220,$B$2:$G$2382,5,0))/365+(VLOOKUP(IF(C1220="Нет",VLOOKUP(A1220,Оп26_BYN→USD!$A$2:$C$28,3,0),VLOOKUP((A1220-1),Оп26_BYN→USD!$A$2:$C$28,3,0)),$B$2:$G$2382,6,0)-VLOOKUP(B1220,$B$2:$G$2382,6,0))/366)</f>
        <v>1.1983013347907796</v>
      </c>
      <c r="F1220" s="54">
        <f>COUNTIF(D1221:$D$2382,365)</f>
        <v>796</v>
      </c>
      <c r="G1220" s="54">
        <f>COUNTIF(D1221:$D$2382,366)</f>
        <v>366</v>
      </c>
      <c r="H1220" s="50"/>
    </row>
    <row r="1221" spans="1:8" x14ac:dyDescent="0.25">
      <c r="A1221" s="54">
        <f>COUNTIF($C$3:C1221,"Да")</f>
        <v>13</v>
      </c>
      <c r="B1221" s="53">
        <f t="shared" si="38"/>
        <v>46619</v>
      </c>
      <c r="C1221" s="53" t="str">
        <f>IF(ISERROR(VLOOKUP(B1221,Оп26_BYN→USD!$C$3:$C$28,1,0)),"Нет","Да")</f>
        <v>Нет</v>
      </c>
      <c r="D1221" s="54">
        <f t="shared" si="39"/>
        <v>365</v>
      </c>
      <c r="E1221" s="55">
        <f>('Все выпуски'!$F$4*'Все выпуски'!$F$8)*((VLOOKUP(IF(C1221="Нет",VLOOKUP(A1221,Оп26_BYN→USD!$A$2:$C$28,3,0),VLOOKUP((A1221-1),Оп26_BYN→USD!$A$2:$C$28,3,0)),$B$2:$G$2382,5,0)-VLOOKUP(B1221,$B$2:$G$2382,5,0))/365+(VLOOKUP(IF(C1221="Нет",VLOOKUP(A1221,Оп26_BYN→USD!$A$2:$C$28,3,0),VLOOKUP((A1221-1),Оп26_BYN→USD!$A$2:$C$28,3,0)),$B$2:$G$2382,6,0)-VLOOKUP(B1221,$B$2:$G$2382,6,0))/366)</f>
        <v>1.2275281966149449</v>
      </c>
      <c r="F1221" s="54">
        <f>COUNTIF(D1222:$D$2382,365)</f>
        <v>795</v>
      </c>
      <c r="G1221" s="54">
        <f>COUNTIF(D1222:$D$2382,366)</f>
        <v>366</v>
      </c>
      <c r="H1221" s="50"/>
    </row>
    <row r="1222" spans="1:8" x14ac:dyDescent="0.25">
      <c r="A1222" s="54">
        <f>COUNTIF($C$3:C1222,"Да")</f>
        <v>13</v>
      </c>
      <c r="B1222" s="53">
        <f t="shared" si="38"/>
        <v>46620</v>
      </c>
      <c r="C1222" s="53" t="str">
        <f>IF(ISERROR(VLOOKUP(B1222,Оп26_BYN→USD!$C$3:$C$28,1,0)),"Нет","Да")</f>
        <v>Нет</v>
      </c>
      <c r="D1222" s="54">
        <f t="shared" si="39"/>
        <v>365</v>
      </c>
      <c r="E1222" s="55">
        <f>('Все выпуски'!$F$4*'Все выпуски'!$F$8)*((VLOOKUP(IF(C1222="Нет",VLOOKUP(A1222,Оп26_BYN→USD!$A$2:$C$28,3,0),VLOOKUP((A1222-1),Оп26_BYN→USD!$A$2:$C$28,3,0)),$B$2:$G$2382,5,0)-VLOOKUP(B1222,$B$2:$G$2382,5,0))/365+(VLOOKUP(IF(C1222="Нет",VLOOKUP(A1222,Оп26_BYN→USD!$A$2:$C$28,3,0),VLOOKUP((A1222-1),Оп26_BYN→USD!$A$2:$C$28,3,0)),$B$2:$G$2382,6,0)-VLOOKUP(B1222,$B$2:$G$2382,6,0))/366)</f>
        <v>1.2567550584391103</v>
      </c>
      <c r="F1222" s="54">
        <f>COUNTIF(D1223:$D$2382,365)</f>
        <v>794</v>
      </c>
      <c r="G1222" s="54">
        <f>COUNTIF(D1223:$D$2382,366)</f>
        <v>366</v>
      </c>
      <c r="H1222" s="50"/>
    </row>
    <row r="1223" spans="1:8" x14ac:dyDescent="0.25">
      <c r="A1223" s="54">
        <f>COUNTIF($C$3:C1223,"Да")</f>
        <v>13</v>
      </c>
      <c r="B1223" s="53">
        <f t="shared" si="38"/>
        <v>46621</v>
      </c>
      <c r="C1223" s="53" t="str">
        <f>IF(ISERROR(VLOOKUP(B1223,Оп26_BYN→USD!$C$3:$C$28,1,0)),"Нет","Да")</f>
        <v>Нет</v>
      </c>
      <c r="D1223" s="54">
        <f t="shared" si="39"/>
        <v>365</v>
      </c>
      <c r="E1223" s="55">
        <f>('Все выпуски'!$F$4*'Все выпуски'!$F$8)*((VLOOKUP(IF(C1223="Нет",VLOOKUP(A1223,Оп26_BYN→USD!$A$2:$C$28,3,0),VLOOKUP((A1223-1),Оп26_BYN→USD!$A$2:$C$28,3,0)),$B$2:$G$2382,5,0)-VLOOKUP(B1223,$B$2:$G$2382,5,0))/365+(VLOOKUP(IF(C1223="Нет",VLOOKUP(A1223,Оп26_BYN→USD!$A$2:$C$28,3,0),VLOOKUP((A1223-1),Оп26_BYN→USD!$A$2:$C$28,3,0)),$B$2:$G$2382,6,0)-VLOOKUP(B1223,$B$2:$G$2382,6,0))/366)</f>
        <v>1.2859819202632756</v>
      </c>
      <c r="F1223" s="54">
        <f>COUNTIF(D1224:$D$2382,365)</f>
        <v>793</v>
      </c>
      <c r="G1223" s="54">
        <f>COUNTIF(D1224:$D$2382,366)</f>
        <v>366</v>
      </c>
      <c r="H1223" s="50"/>
    </row>
    <row r="1224" spans="1:8" x14ac:dyDescent="0.25">
      <c r="A1224" s="54">
        <f>COUNTIF($C$3:C1224,"Да")</f>
        <v>13</v>
      </c>
      <c r="B1224" s="53">
        <f t="shared" si="38"/>
        <v>46622</v>
      </c>
      <c r="C1224" s="53" t="str">
        <f>IF(ISERROR(VLOOKUP(B1224,Оп26_BYN→USD!$C$3:$C$28,1,0)),"Нет","Да")</f>
        <v>Нет</v>
      </c>
      <c r="D1224" s="54">
        <f t="shared" si="39"/>
        <v>365</v>
      </c>
      <c r="E1224" s="55">
        <f>('Все выпуски'!$F$4*'Все выпуски'!$F$8)*((VLOOKUP(IF(C1224="Нет",VLOOKUP(A1224,Оп26_BYN→USD!$A$2:$C$28,3,0),VLOOKUP((A1224-1),Оп26_BYN→USD!$A$2:$C$28,3,0)),$B$2:$G$2382,5,0)-VLOOKUP(B1224,$B$2:$G$2382,5,0))/365+(VLOOKUP(IF(C1224="Нет",VLOOKUP(A1224,Оп26_BYN→USD!$A$2:$C$28,3,0),VLOOKUP((A1224-1),Оп26_BYN→USD!$A$2:$C$28,3,0)),$B$2:$G$2382,6,0)-VLOOKUP(B1224,$B$2:$G$2382,6,0))/366)</f>
        <v>1.315208782087441</v>
      </c>
      <c r="F1224" s="54">
        <f>COUNTIF(D1225:$D$2382,365)</f>
        <v>792</v>
      </c>
      <c r="G1224" s="54">
        <f>COUNTIF(D1225:$D$2382,366)</f>
        <v>366</v>
      </c>
      <c r="H1224" s="50"/>
    </row>
    <row r="1225" spans="1:8" x14ac:dyDescent="0.25">
      <c r="A1225" s="54">
        <f>COUNTIF($C$3:C1225,"Да")</f>
        <v>13</v>
      </c>
      <c r="B1225" s="53">
        <f t="shared" si="38"/>
        <v>46623</v>
      </c>
      <c r="C1225" s="53" t="str">
        <f>IF(ISERROR(VLOOKUP(B1225,Оп26_BYN→USD!$C$3:$C$28,1,0)),"Нет","Да")</f>
        <v>Нет</v>
      </c>
      <c r="D1225" s="54">
        <f t="shared" si="39"/>
        <v>365</v>
      </c>
      <c r="E1225" s="55">
        <f>('Все выпуски'!$F$4*'Все выпуски'!$F$8)*((VLOOKUP(IF(C1225="Нет",VLOOKUP(A1225,Оп26_BYN→USD!$A$2:$C$28,3,0),VLOOKUP((A1225-1),Оп26_BYN→USD!$A$2:$C$28,3,0)),$B$2:$G$2382,5,0)-VLOOKUP(B1225,$B$2:$G$2382,5,0))/365+(VLOOKUP(IF(C1225="Нет",VLOOKUP(A1225,Оп26_BYN→USD!$A$2:$C$28,3,0),VLOOKUP((A1225-1),Оп26_BYN→USD!$A$2:$C$28,3,0)),$B$2:$G$2382,6,0)-VLOOKUP(B1225,$B$2:$G$2382,6,0))/366)</f>
        <v>1.3444356439116063</v>
      </c>
      <c r="F1225" s="54">
        <f>COUNTIF(D1226:$D$2382,365)</f>
        <v>791</v>
      </c>
      <c r="G1225" s="54">
        <f>COUNTIF(D1226:$D$2382,366)</f>
        <v>366</v>
      </c>
      <c r="H1225" s="50"/>
    </row>
    <row r="1226" spans="1:8" x14ac:dyDescent="0.25">
      <c r="A1226" s="54">
        <f>COUNTIF($C$3:C1226,"Да")</f>
        <v>13</v>
      </c>
      <c r="B1226" s="53">
        <f t="shared" si="38"/>
        <v>46624</v>
      </c>
      <c r="C1226" s="53" t="str">
        <f>IF(ISERROR(VLOOKUP(B1226,Оп26_BYN→USD!$C$3:$C$28,1,0)),"Нет","Да")</f>
        <v>Нет</v>
      </c>
      <c r="D1226" s="54">
        <f t="shared" si="39"/>
        <v>365</v>
      </c>
      <c r="E1226" s="55">
        <f>('Все выпуски'!$F$4*'Все выпуски'!$F$8)*((VLOOKUP(IF(C1226="Нет",VLOOKUP(A1226,Оп26_BYN→USD!$A$2:$C$28,3,0),VLOOKUP((A1226-1),Оп26_BYN→USD!$A$2:$C$28,3,0)),$B$2:$G$2382,5,0)-VLOOKUP(B1226,$B$2:$G$2382,5,0))/365+(VLOOKUP(IF(C1226="Нет",VLOOKUP(A1226,Оп26_BYN→USD!$A$2:$C$28,3,0),VLOOKUP((A1226-1),Оп26_BYN→USD!$A$2:$C$28,3,0)),$B$2:$G$2382,6,0)-VLOOKUP(B1226,$B$2:$G$2382,6,0))/366)</f>
        <v>1.3736625057357716</v>
      </c>
      <c r="F1226" s="54">
        <f>COUNTIF(D1227:$D$2382,365)</f>
        <v>790</v>
      </c>
      <c r="G1226" s="54">
        <f>COUNTIF(D1227:$D$2382,366)</f>
        <v>366</v>
      </c>
      <c r="H1226" s="50"/>
    </row>
    <row r="1227" spans="1:8" x14ac:dyDescent="0.25">
      <c r="A1227" s="54">
        <f>COUNTIF($C$3:C1227,"Да")</f>
        <v>13</v>
      </c>
      <c r="B1227" s="53">
        <f t="shared" si="38"/>
        <v>46625</v>
      </c>
      <c r="C1227" s="53" t="str">
        <f>IF(ISERROR(VLOOKUP(B1227,Оп26_BYN→USD!$C$3:$C$28,1,0)),"Нет","Да")</f>
        <v>Нет</v>
      </c>
      <c r="D1227" s="54">
        <f t="shared" si="39"/>
        <v>365</v>
      </c>
      <c r="E1227" s="55">
        <f>('Все выпуски'!$F$4*'Все выпуски'!$F$8)*((VLOOKUP(IF(C1227="Нет",VLOOKUP(A1227,Оп26_BYN→USD!$A$2:$C$28,3,0),VLOOKUP((A1227-1),Оп26_BYN→USD!$A$2:$C$28,3,0)),$B$2:$G$2382,5,0)-VLOOKUP(B1227,$B$2:$G$2382,5,0))/365+(VLOOKUP(IF(C1227="Нет",VLOOKUP(A1227,Оп26_BYN→USD!$A$2:$C$28,3,0),VLOOKUP((A1227-1),Оп26_BYN→USD!$A$2:$C$28,3,0)),$B$2:$G$2382,6,0)-VLOOKUP(B1227,$B$2:$G$2382,6,0))/366)</f>
        <v>1.402889367559937</v>
      </c>
      <c r="F1227" s="54">
        <f>COUNTIF(D1228:$D$2382,365)</f>
        <v>789</v>
      </c>
      <c r="G1227" s="54">
        <f>COUNTIF(D1228:$D$2382,366)</f>
        <v>366</v>
      </c>
      <c r="H1227" s="50"/>
    </row>
    <row r="1228" spans="1:8" x14ac:dyDescent="0.25">
      <c r="A1228" s="54">
        <f>COUNTIF($C$3:C1228,"Да")</f>
        <v>13</v>
      </c>
      <c r="B1228" s="53">
        <f t="shared" si="38"/>
        <v>46626</v>
      </c>
      <c r="C1228" s="53" t="str">
        <f>IF(ISERROR(VLOOKUP(B1228,Оп26_BYN→USD!$C$3:$C$28,1,0)),"Нет","Да")</f>
        <v>Нет</v>
      </c>
      <c r="D1228" s="54">
        <f t="shared" si="39"/>
        <v>365</v>
      </c>
      <c r="E1228" s="55">
        <f>('Все выпуски'!$F$4*'Все выпуски'!$F$8)*((VLOOKUP(IF(C1228="Нет",VLOOKUP(A1228,Оп26_BYN→USD!$A$2:$C$28,3,0),VLOOKUP((A1228-1),Оп26_BYN→USD!$A$2:$C$28,3,0)),$B$2:$G$2382,5,0)-VLOOKUP(B1228,$B$2:$G$2382,5,0))/365+(VLOOKUP(IF(C1228="Нет",VLOOKUP(A1228,Оп26_BYN→USD!$A$2:$C$28,3,0),VLOOKUP((A1228-1),Оп26_BYN→USD!$A$2:$C$28,3,0)),$B$2:$G$2382,6,0)-VLOOKUP(B1228,$B$2:$G$2382,6,0))/366)</f>
        <v>1.4321162293841023</v>
      </c>
      <c r="F1228" s="54">
        <f>COUNTIF(D1229:$D$2382,365)</f>
        <v>788</v>
      </c>
      <c r="G1228" s="54">
        <f>COUNTIF(D1229:$D$2382,366)</f>
        <v>366</v>
      </c>
      <c r="H1228" s="50"/>
    </row>
    <row r="1229" spans="1:8" x14ac:dyDescent="0.25">
      <c r="A1229" s="54">
        <f>COUNTIF($C$3:C1229,"Да")</f>
        <v>13</v>
      </c>
      <c r="B1229" s="53">
        <f t="shared" si="38"/>
        <v>46627</v>
      </c>
      <c r="C1229" s="53" t="str">
        <f>IF(ISERROR(VLOOKUP(B1229,Оп26_BYN→USD!$C$3:$C$28,1,0)),"Нет","Да")</f>
        <v>Нет</v>
      </c>
      <c r="D1229" s="54">
        <f t="shared" si="39"/>
        <v>365</v>
      </c>
      <c r="E1229" s="55">
        <f>('Все выпуски'!$F$4*'Все выпуски'!$F$8)*((VLOOKUP(IF(C1229="Нет",VLOOKUP(A1229,Оп26_BYN→USD!$A$2:$C$28,3,0),VLOOKUP((A1229-1),Оп26_BYN→USD!$A$2:$C$28,3,0)),$B$2:$G$2382,5,0)-VLOOKUP(B1229,$B$2:$G$2382,5,0))/365+(VLOOKUP(IF(C1229="Нет",VLOOKUP(A1229,Оп26_BYN→USD!$A$2:$C$28,3,0),VLOOKUP((A1229-1),Оп26_BYN→USD!$A$2:$C$28,3,0)),$B$2:$G$2382,6,0)-VLOOKUP(B1229,$B$2:$G$2382,6,0))/366)</f>
        <v>1.4613430912082677</v>
      </c>
      <c r="F1229" s="54">
        <f>COUNTIF(D1230:$D$2382,365)</f>
        <v>787</v>
      </c>
      <c r="G1229" s="54">
        <f>COUNTIF(D1230:$D$2382,366)</f>
        <v>366</v>
      </c>
    </row>
    <row r="1230" spans="1:8" x14ac:dyDescent="0.25">
      <c r="A1230" s="54">
        <f>COUNTIF($C$3:C1230,"Да")</f>
        <v>13</v>
      </c>
      <c r="B1230" s="53">
        <f t="shared" si="38"/>
        <v>46628</v>
      </c>
      <c r="C1230" s="53" t="str">
        <f>IF(ISERROR(VLOOKUP(B1230,Оп26_BYN→USD!$C$3:$C$28,1,0)),"Нет","Да")</f>
        <v>Нет</v>
      </c>
      <c r="D1230" s="54">
        <f t="shared" si="39"/>
        <v>365</v>
      </c>
      <c r="E1230" s="55">
        <f>('Все выпуски'!$F$4*'Все выпуски'!$F$8)*((VLOOKUP(IF(C1230="Нет",VLOOKUP(A1230,Оп26_BYN→USD!$A$2:$C$28,3,0),VLOOKUP((A1230-1),Оп26_BYN→USD!$A$2:$C$28,3,0)),$B$2:$G$2382,5,0)-VLOOKUP(B1230,$B$2:$G$2382,5,0))/365+(VLOOKUP(IF(C1230="Нет",VLOOKUP(A1230,Оп26_BYN→USD!$A$2:$C$28,3,0),VLOOKUP((A1230-1),Оп26_BYN→USD!$A$2:$C$28,3,0)),$B$2:$G$2382,6,0)-VLOOKUP(B1230,$B$2:$G$2382,6,0))/366)</f>
        <v>1.4905699530324332</v>
      </c>
      <c r="F1230" s="54">
        <f>COUNTIF(D1231:$D$2382,365)</f>
        <v>786</v>
      </c>
      <c r="G1230" s="54">
        <f>COUNTIF(D1231:$D$2382,366)</f>
        <v>366</v>
      </c>
    </row>
    <row r="1231" spans="1:8" x14ac:dyDescent="0.25">
      <c r="A1231" s="54">
        <f>COUNTIF($C$3:C1231,"Да")</f>
        <v>13</v>
      </c>
      <c r="B1231" s="53">
        <f t="shared" si="38"/>
        <v>46629</v>
      </c>
      <c r="C1231" s="53" t="str">
        <f>IF(ISERROR(VLOOKUP(B1231,Оп26_BYN→USD!$C$3:$C$28,1,0)),"Нет","Да")</f>
        <v>Нет</v>
      </c>
      <c r="D1231" s="54">
        <f t="shared" si="39"/>
        <v>365</v>
      </c>
      <c r="E1231" s="55">
        <f>('Все выпуски'!$F$4*'Все выпуски'!$F$8)*((VLOOKUP(IF(C1231="Нет",VLOOKUP(A1231,Оп26_BYN→USD!$A$2:$C$28,3,0),VLOOKUP((A1231-1),Оп26_BYN→USD!$A$2:$C$28,3,0)),$B$2:$G$2382,5,0)-VLOOKUP(B1231,$B$2:$G$2382,5,0))/365+(VLOOKUP(IF(C1231="Нет",VLOOKUP(A1231,Оп26_BYN→USD!$A$2:$C$28,3,0),VLOOKUP((A1231-1),Оп26_BYN→USD!$A$2:$C$28,3,0)),$B$2:$G$2382,6,0)-VLOOKUP(B1231,$B$2:$G$2382,6,0))/366)</f>
        <v>1.5197968148565983</v>
      </c>
      <c r="F1231" s="54">
        <f>COUNTIF(D1232:$D$2382,365)</f>
        <v>785</v>
      </c>
      <c r="G1231" s="54">
        <f>COUNTIF(D1232:$D$2382,366)</f>
        <v>366</v>
      </c>
    </row>
    <row r="1232" spans="1:8" x14ac:dyDescent="0.25">
      <c r="A1232" s="54">
        <f>COUNTIF($C$3:C1232,"Да")</f>
        <v>13</v>
      </c>
      <c r="B1232" s="53">
        <f t="shared" si="38"/>
        <v>46630</v>
      </c>
      <c r="C1232" s="53" t="str">
        <f>IF(ISERROR(VLOOKUP(B1232,Оп26_BYN→USD!$C$3:$C$28,1,0)),"Нет","Да")</f>
        <v>Нет</v>
      </c>
      <c r="D1232" s="54">
        <f t="shared" si="39"/>
        <v>365</v>
      </c>
      <c r="E1232" s="55">
        <f>('Все выпуски'!$F$4*'Все выпуски'!$F$8)*((VLOOKUP(IF(C1232="Нет",VLOOKUP(A1232,Оп26_BYN→USD!$A$2:$C$28,3,0),VLOOKUP((A1232-1),Оп26_BYN→USD!$A$2:$C$28,3,0)),$B$2:$G$2382,5,0)-VLOOKUP(B1232,$B$2:$G$2382,5,0))/365+(VLOOKUP(IF(C1232="Нет",VLOOKUP(A1232,Оп26_BYN→USD!$A$2:$C$28,3,0),VLOOKUP((A1232-1),Оп26_BYN→USD!$A$2:$C$28,3,0)),$B$2:$G$2382,6,0)-VLOOKUP(B1232,$B$2:$G$2382,6,0))/366)</f>
        <v>1.5490236766807637</v>
      </c>
      <c r="F1232" s="54">
        <f>COUNTIF(D1233:$D$2382,365)</f>
        <v>784</v>
      </c>
      <c r="G1232" s="54">
        <f>COUNTIF(D1233:$D$2382,366)</f>
        <v>366</v>
      </c>
    </row>
    <row r="1233" spans="1:7" x14ac:dyDescent="0.25">
      <c r="A1233" s="54">
        <f>COUNTIF($C$3:C1233,"Да")</f>
        <v>13</v>
      </c>
      <c r="B1233" s="53">
        <f t="shared" si="38"/>
        <v>46631</v>
      </c>
      <c r="C1233" s="53" t="str">
        <f>IF(ISERROR(VLOOKUP(B1233,Оп26_BYN→USD!$C$3:$C$28,1,0)),"Нет","Да")</f>
        <v>Нет</v>
      </c>
      <c r="D1233" s="54">
        <f t="shared" si="39"/>
        <v>365</v>
      </c>
      <c r="E1233" s="55">
        <f>('Все выпуски'!$F$4*'Все выпуски'!$F$8)*((VLOOKUP(IF(C1233="Нет",VLOOKUP(A1233,Оп26_BYN→USD!$A$2:$C$28,3,0),VLOOKUP((A1233-1),Оп26_BYN→USD!$A$2:$C$28,3,0)),$B$2:$G$2382,5,0)-VLOOKUP(B1233,$B$2:$G$2382,5,0))/365+(VLOOKUP(IF(C1233="Нет",VLOOKUP(A1233,Оп26_BYN→USD!$A$2:$C$28,3,0),VLOOKUP((A1233-1),Оп26_BYN→USD!$A$2:$C$28,3,0)),$B$2:$G$2382,6,0)-VLOOKUP(B1233,$B$2:$G$2382,6,0))/366)</f>
        <v>1.5782505385049292</v>
      </c>
      <c r="F1233" s="54">
        <f>COUNTIF(D1234:$D$2382,365)</f>
        <v>783</v>
      </c>
      <c r="G1233" s="54">
        <f>COUNTIF(D1234:$D$2382,366)</f>
        <v>366</v>
      </c>
    </row>
    <row r="1234" spans="1:7" x14ac:dyDescent="0.25">
      <c r="A1234" s="54">
        <f>COUNTIF($C$3:C1234,"Да")</f>
        <v>13</v>
      </c>
      <c r="B1234" s="53">
        <f t="shared" si="38"/>
        <v>46632</v>
      </c>
      <c r="C1234" s="53" t="str">
        <f>IF(ISERROR(VLOOKUP(B1234,Оп26_BYN→USD!$C$3:$C$28,1,0)),"Нет","Да")</f>
        <v>Нет</v>
      </c>
      <c r="D1234" s="54">
        <f t="shared" si="39"/>
        <v>365</v>
      </c>
      <c r="E1234" s="55">
        <f>('Все выпуски'!$F$4*'Все выпуски'!$F$8)*((VLOOKUP(IF(C1234="Нет",VLOOKUP(A1234,Оп26_BYN→USD!$A$2:$C$28,3,0),VLOOKUP((A1234-1),Оп26_BYN→USD!$A$2:$C$28,3,0)),$B$2:$G$2382,5,0)-VLOOKUP(B1234,$B$2:$G$2382,5,0))/365+(VLOOKUP(IF(C1234="Нет",VLOOKUP(A1234,Оп26_BYN→USD!$A$2:$C$28,3,0),VLOOKUP((A1234-1),Оп26_BYN→USD!$A$2:$C$28,3,0)),$B$2:$G$2382,6,0)-VLOOKUP(B1234,$B$2:$G$2382,6,0))/366)</f>
        <v>1.6074774003290944</v>
      </c>
      <c r="F1234" s="54">
        <f>COUNTIF(D1235:$D$2382,365)</f>
        <v>782</v>
      </c>
      <c r="G1234" s="54">
        <f>COUNTIF(D1235:$D$2382,366)</f>
        <v>366</v>
      </c>
    </row>
    <row r="1235" spans="1:7" x14ac:dyDescent="0.25">
      <c r="A1235" s="54">
        <f>COUNTIF($C$3:C1235,"Да")</f>
        <v>13</v>
      </c>
      <c r="B1235" s="53">
        <f t="shared" si="38"/>
        <v>46633</v>
      </c>
      <c r="C1235" s="53" t="str">
        <f>IF(ISERROR(VLOOKUP(B1235,Оп26_BYN→USD!$C$3:$C$28,1,0)),"Нет","Да")</f>
        <v>Нет</v>
      </c>
      <c r="D1235" s="54">
        <f t="shared" si="39"/>
        <v>365</v>
      </c>
      <c r="E1235" s="55">
        <f>('Все выпуски'!$F$4*'Все выпуски'!$F$8)*((VLOOKUP(IF(C1235="Нет",VLOOKUP(A1235,Оп26_BYN→USD!$A$2:$C$28,3,0),VLOOKUP((A1235-1),Оп26_BYN→USD!$A$2:$C$28,3,0)),$B$2:$G$2382,5,0)-VLOOKUP(B1235,$B$2:$G$2382,5,0))/365+(VLOOKUP(IF(C1235="Нет",VLOOKUP(A1235,Оп26_BYN→USD!$A$2:$C$28,3,0),VLOOKUP((A1235-1),Оп26_BYN→USD!$A$2:$C$28,3,0)),$B$2:$G$2382,6,0)-VLOOKUP(B1235,$B$2:$G$2382,6,0))/366)</f>
        <v>1.6367042621532599</v>
      </c>
      <c r="F1235" s="54">
        <f>COUNTIF(D1236:$D$2382,365)</f>
        <v>781</v>
      </c>
      <c r="G1235" s="54">
        <f>COUNTIF(D1236:$D$2382,366)</f>
        <v>366</v>
      </c>
    </row>
    <row r="1236" spans="1:7" x14ac:dyDescent="0.25">
      <c r="A1236" s="54">
        <f>COUNTIF($C$3:C1236,"Да")</f>
        <v>13</v>
      </c>
      <c r="B1236" s="53">
        <f t="shared" si="38"/>
        <v>46634</v>
      </c>
      <c r="C1236" s="53" t="str">
        <f>IF(ISERROR(VLOOKUP(B1236,Оп26_BYN→USD!$C$3:$C$28,1,0)),"Нет","Да")</f>
        <v>Нет</v>
      </c>
      <c r="D1236" s="54">
        <f t="shared" si="39"/>
        <v>365</v>
      </c>
      <c r="E1236" s="55">
        <f>('Все выпуски'!$F$4*'Все выпуски'!$F$8)*((VLOOKUP(IF(C1236="Нет",VLOOKUP(A1236,Оп26_BYN→USD!$A$2:$C$28,3,0),VLOOKUP((A1236-1),Оп26_BYN→USD!$A$2:$C$28,3,0)),$B$2:$G$2382,5,0)-VLOOKUP(B1236,$B$2:$G$2382,5,0))/365+(VLOOKUP(IF(C1236="Нет",VLOOKUP(A1236,Оп26_BYN→USD!$A$2:$C$28,3,0),VLOOKUP((A1236-1),Оп26_BYN→USD!$A$2:$C$28,3,0)),$B$2:$G$2382,6,0)-VLOOKUP(B1236,$B$2:$G$2382,6,0))/366)</f>
        <v>1.6659311239774253</v>
      </c>
      <c r="F1236" s="54">
        <f>COUNTIF(D1237:$D$2382,365)</f>
        <v>780</v>
      </c>
      <c r="G1236" s="54">
        <f>COUNTIF(D1237:$D$2382,366)</f>
        <v>366</v>
      </c>
    </row>
    <row r="1237" spans="1:7" x14ac:dyDescent="0.25">
      <c r="A1237" s="54">
        <f>COUNTIF($C$3:C1237,"Да")</f>
        <v>13</v>
      </c>
      <c r="B1237" s="53">
        <f t="shared" si="38"/>
        <v>46635</v>
      </c>
      <c r="C1237" s="53" t="str">
        <f>IF(ISERROR(VLOOKUP(B1237,Оп26_BYN→USD!$C$3:$C$28,1,0)),"Нет","Да")</f>
        <v>Нет</v>
      </c>
      <c r="D1237" s="54">
        <f t="shared" si="39"/>
        <v>365</v>
      </c>
      <c r="E1237" s="55">
        <f>('Все выпуски'!$F$4*'Все выпуски'!$F$8)*((VLOOKUP(IF(C1237="Нет",VLOOKUP(A1237,Оп26_BYN→USD!$A$2:$C$28,3,0),VLOOKUP((A1237-1),Оп26_BYN→USD!$A$2:$C$28,3,0)),$B$2:$G$2382,5,0)-VLOOKUP(B1237,$B$2:$G$2382,5,0))/365+(VLOOKUP(IF(C1237="Нет",VLOOKUP(A1237,Оп26_BYN→USD!$A$2:$C$28,3,0),VLOOKUP((A1237-1),Оп26_BYN→USD!$A$2:$C$28,3,0)),$B$2:$G$2382,6,0)-VLOOKUP(B1237,$B$2:$G$2382,6,0))/366)</f>
        <v>1.6951579858015906</v>
      </c>
      <c r="F1237" s="54">
        <f>COUNTIF(D1238:$D$2382,365)</f>
        <v>779</v>
      </c>
      <c r="G1237" s="54">
        <f>COUNTIF(D1238:$D$2382,366)</f>
        <v>366</v>
      </c>
    </row>
    <row r="1238" spans="1:7" x14ac:dyDescent="0.25">
      <c r="A1238" s="54">
        <f>COUNTIF($C$3:C1238,"Да")</f>
        <v>13</v>
      </c>
      <c r="B1238" s="53">
        <f t="shared" si="38"/>
        <v>46636</v>
      </c>
      <c r="C1238" s="53" t="str">
        <f>IF(ISERROR(VLOOKUP(B1238,Оп26_BYN→USD!$C$3:$C$28,1,0)),"Нет","Да")</f>
        <v>Нет</v>
      </c>
      <c r="D1238" s="54">
        <f t="shared" si="39"/>
        <v>365</v>
      </c>
      <c r="E1238" s="55">
        <f>('Все выпуски'!$F$4*'Все выпуски'!$F$8)*((VLOOKUP(IF(C1238="Нет",VLOOKUP(A1238,Оп26_BYN→USD!$A$2:$C$28,3,0),VLOOKUP((A1238-1),Оп26_BYN→USD!$A$2:$C$28,3,0)),$B$2:$G$2382,5,0)-VLOOKUP(B1238,$B$2:$G$2382,5,0))/365+(VLOOKUP(IF(C1238="Нет",VLOOKUP(A1238,Оп26_BYN→USD!$A$2:$C$28,3,0),VLOOKUP((A1238-1),Оп26_BYN→USD!$A$2:$C$28,3,0)),$B$2:$G$2382,6,0)-VLOOKUP(B1238,$B$2:$G$2382,6,0))/366)</f>
        <v>1.7243848476257559</v>
      </c>
      <c r="F1238" s="54">
        <f>COUNTIF(D1239:$D$2382,365)</f>
        <v>778</v>
      </c>
      <c r="G1238" s="54">
        <f>COUNTIF(D1239:$D$2382,366)</f>
        <v>366</v>
      </c>
    </row>
    <row r="1239" spans="1:7" x14ac:dyDescent="0.25">
      <c r="A1239" s="54">
        <f>COUNTIF($C$3:C1239,"Да")</f>
        <v>13</v>
      </c>
      <c r="B1239" s="53">
        <f t="shared" si="38"/>
        <v>46637</v>
      </c>
      <c r="C1239" s="53" t="str">
        <f>IF(ISERROR(VLOOKUP(B1239,Оп26_BYN→USD!$C$3:$C$28,1,0)),"Нет","Да")</f>
        <v>Нет</v>
      </c>
      <c r="D1239" s="54">
        <f t="shared" si="39"/>
        <v>365</v>
      </c>
      <c r="E1239" s="55">
        <f>('Все выпуски'!$F$4*'Все выпуски'!$F$8)*((VLOOKUP(IF(C1239="Нет",VLOOKUP(A1239,Оп26_BYN→USD!$A$2:$C$28,3,0),VLOOKUP((A1239-1),Оп26_BYN→USD!$A$2:$C$28,3,0)),$B$2:$G$2382,5,0)-VLOOKUP(B1239,$B$2:$G$2382,5,0))/365+(VLOOKUP(IF(C1239="Нет",VLOOKUP(A1239,Оп26_BYN→USD!$A$2:$C$28,3,0),VLOOKUP((A1239-1),Оп26_BYN→USD!$A$2:$C$28,3,0)),$B$2:$G$2382,6,0)-VLOOKUP(B1239,$B$2:$G$2382,6,0))/366)</f>
        <v>1.7536117094499213</v>
      </c>
      <c r="F1239" s="54">
        <f>COUNTIF(D1240:$D$2382,365)</f>
        <v>777</v>
      </c>
      <c r="G1239" s="54">
        <f>COUNTIF(D1240:$D$2382,366)</f>
        <v>366</v>
      </c>
    </row>
    <row r="1240" spans="1:7" x14ac:dyDescent="0.25">
      <c r="A1240" s="54">
        <f>COUNTIF($C$3:C1240,"Да")</f>
        <v>13</v>
      </c>
      <c r="B1240" s="53">
        <f t="shared" si="38"/>
        <v>46638</v>
      </c>
      <c r="C1240" s="53" t="str">
        <f>IF(ISERROR(VLOOKUP(B1240,Оп26_BYN→USD!$C$3:$C$28,1,0)),"Нет","Да")</f>
        <v>Нет</v>
      </c>
      <c r="D1240" s="54">
        <f t="shared" si="39"/>
        <v>365</v>
      </c>
      <c r="E1240" s="55">
        <f>('Все выпуски'!$F$4*'Все выпуски'!$F$8)*((VLOOKUP(IF(C1240="Нет",VLOOKUP(A1240,Оп26_BYN→USD!$A$2:$C$28,3,0),VLOOKUP((A1240-1),Оп26_BYN→USD!$A$2:$C$28,3,0)),$B$2:$G$2382,5,0)-VLOOKUP(B1240,$B$2:$G$2382,5,0))/365+(VLOOKUP(IF(C1240="Нет",VLOOKUP(A1240,Оп26_BYN→USD!$A$2:$C$28,3,0),VLOOKUP((A1240-1),Оп26_BYN→USD!$A$2:$C$28,3,0)),$B$2:$G$2382,6,0)-VLOOKUP(B1240,$B$2:$G$2382,6,0))/366)</f>
        <v>1.7828385712740866</v>
      </c>
      <c r="F1240" s="54">
        <f>COUNTIF(D1241:$D$2382,365)</f>
        <v>776</v>
      </c>
      <c r="G1240" s="54">
        <f>COUNTIF(D1241:$D$2382,366)</f>
        <v>366</v>
      </c>
    </row>
    <row r="1241" spans="1:7" x14ac:dyDescent="0.25">
      <c r="A1241" s="54">
        <f>COUNTIF($C$3:C1241,"Да")</f>
        <v>13</v>
      </c>
      <c r="B1241" s="53">
        <f t="shared" si="38"/>
        <v>46639</v>
      </c>
      <c r="C1241" s="53" t="str">
        <f>IF(ISERROR(VLOOKUP(B1241,Оп26_BYN→USD!$C$3:$C$28,1,0)),"Нет","Да")</f>
        <v>Нет</v>
      </c>
      <c r="D1241" s="54">
        <f t="shared" si="39"/>
        <v>365</v>
      </c>
      <c r="E1241" s="55">
        <f>('Все выпуски'!$F$4*'Все выпуски'!$F$8)*((VLOOKUP(IF(C1241="Нет",VLOOKUP(A1241,Оп26_BYN→USD!$A$2:$C$28,3,0),VLOOKUP((A1241-1),Оп26_BYN→USD!$A$2:$C$28,3,0)),$B$2:$G$2382,5,0)-VLOOKUP(B1241,$B$2:$G$2382,5,0))/365+(VLOOKUP(IF(C1241="Нет",VLOOKUP(A1241,Оп26_BYN→USD!$A$2:$C$28,3,0),VLOOKUP((A1241-1),Оп26_BYN→USD!$A$2:$C$28,3,0)),$B$2:$G$2382,6,0)-VLOOKUP(B1241,$B$2:$G$2382,6,0))/366)</f>
        <v>1.812065433098252</v>
      </c>
      <c r="F1241" s="54">
        <f>COUNTIF(D1242:$D$2382,365)</f>
        <v>775</v>
      </c>
      <c r="G1241" s="54">
        <f>COUNTIF(D1242:$D$2382,366)</f>
        <v>366</v>
      </c>
    </row>
    <row r="1242" spans="1:7" x14ac:dyDescent="0.25">
      <c r="A1242" s="54">
        <f>COUNTIF($C$3:C1242,"Да")</f>
        <v>13</v>
      </c>
      <c r="B1242" s="53">
        <f t="shared" si="38"/>
        <v>46640</v>
      </c>
      <c r="C1242" s="53" t="str">
        <f>IF(ISERROR(VLOOKUP(B1242,Оп26_BYN→USD!$C$3:$C$28,1,0)),"Нет","Да")</f>
        <v>Нет</v>
      </c>
      <c r="D1242" s="54">
        <f t="shared" si="39"/>
        <v>365</v>
      </c>
      <c r="E1242" s="55">
        <f>('Все выпуски'!$F$4*'Все выпуски'!$F$8)*((VLOOKUP(IF(C1242="Нет",VLOOKUP(A1242,Оп26_BYN→USD!$A$2:$C$28,3,0),VLOOKUP((A1242-1),Оп26_BYN→USD!$A$2:$C$28,3,0)),$B$2:$G$2382,5,0)-VLOOKUP(B1242,$B$2:$G$2382,5,0))/365+(VLOOKUP(IF(C1242="Нет",VLOOKUP(A1242,Оп26_BYN→USD!$A$2:$C$28,3,0),VLOOKUP((A1242-1),Оп26_BYN→USD!$A$2:$C$28,3,0)),$B$2:$G$2382,6,0)-VLOOKUP(B1242,$B$2:$G$2382,6,0))/366)</f>
        <v>1.8412922949224175</v>
      </c>
      <c r="F1242" s="54">
        <f>COUNTIF(D1243:$D$2382,365)</f>
        <v>774</v>
      </c>
      <c r="G1242" s="54">
        <f>COUNTIF(D1243:$D$2382,366)</f>
        <v>366</v>
      </c>
    </row>
    <row r="1243" spans="1:7" x14ac:dyDescent="0.25">
      <c r="A1243" s="54">
        <f>COUNTIF($C$3:C1243,"Да")</f>
        <v>13</v>
      </c>
      <c r="B1243" s="53">
        <f t="shared" si="38"/>
        <v>46641</v>
      </c>
      <c r="C1243" s="53" t="str">
        <f>IF(ISERROR(VLOOKUP(B1243,Оп26_BYN→USD!$C$3:$C$28,1,0)),"Нет","Да")</f>
        <v>Нет</v>
      </c>
      <c r="D1243" s="54">
        <f t="shared" si="39"/>
        <v>365</v>
      </c>
      <c r="E1243" s="55">
        <f>('Все выпуски'!$F$4*'Все выпуски'!$F$8)*((VLOOKUP(IF(C1243="Нет",VLOOKUP(A1243,Оп26_BYN→USD!$A$2:$C$28,3,0),VLOOKUP((A1243-1),Оп26_BYN→USD!$A$2:$C$28,3,0)),$B$2:$G$2382,5,0)-VLOOKUP(B1243,$B$2:$G$2382,5,0))/365+(VLOOKUP(IF(C1243="Нет",VLOOKUP(A1243,Оп26_BYN→USD!$A$2:$C$28,3,0),VLOOKUP((A1243-1),Оп26_BYN→USD!$A$2:$C$28,3,0)),$B$2:$G$2382,6,0)-VLOOKUP(B1243,$B$2:$G$2382,6,0))/366)</f>
        <v>1.8705191567465826</v>
      </c>
      <c r="F1243" s="54">
        <f>COUNTIF(D1244:$D$2382,365)</f>
        <v>773</v>
      </c>
      <c r="G1243" s="54">
        <f>COUNTIF(D1244:$D$2382,366)</f>
        <v>366</v>
      </c>
    </row>
    <row r="1244" spans="1:7" x14ac:dyDescent="0.25">
      <c r="A1244" s="54">
        <f>COUNTIF($C$3:C1244,"Да")</f>
        <v>13</v>
      </c>
      <c r="B1244" s="53">
        <f t="shared" si="38"/>
        <v>46642</v>
      </c>
      <c r="C1244" s="53" t="str">
        <f>IF(ISERROR(VLOOKUP(B1244,Оп26_BYN→USD!$C$3:$C$28,1,0)),"Нет","Да")</f>
        <v>Нет</v>
      </c>
      <c r="D1244" s="54">
        <f t="shared" si="39"/>
        <v>365</v>
      </c>
      <c r="E1244" s="55">
        <f>('Все выпуски'!$F$4*'Все выпуски'!$F$8)*((VLOOKUP(IF(C1244="Нет",VLOOKUP(A1244,Оп26_BYN→USD!$A$2:$C$28,3,0),VLOOKUP((A1244-1),Оп26_BYN→USD!$A$2:$C$28,3,0)),$B$2:$G$2382,5,0)-VLOOKUP(B1244,$B$2:$G$2382,5,0))/365+(VLOOKUP(IF(C1244="Нет",VLOOKUP(A1244,Оп26_BYN→USD!$A$2:$C$28,3,0),VLOOKUP((A1244-1),Оп26_BYN→USD!$A$2:$C$28,3,0)),$B$2:$G$2382,6,0)-VLOOKUP(B1244,$B$2:$G$2382,6,0))/366)</f>
        <v>1.899746018570748</v>
      </c>
      <c r="F1244" s="54">
        <f>COUNTIF(D1245:$D$2382,365)</f>
        <v>772</v>
      </c>
      <c r="G1244" s="54">
        <f>COUNTIF(D1245:$D$2382,366)</f>
        <v>366</v>
      </c>
    </row>
    <row r="1245" spans="1:7" x14ac:dyDescent="0.25">
      <c r="A1245" s="54">
        <f>COUNTIF($C$3:C1245,"Да")</f>
        <v>13</v>
      </c>
      <c r="B1245" s="53">
        <f t="shared" si="38"/>
        <v>46643</v>
      </c>
      <c r="C1245" s="53" t="str">
        <f>IF(ISERROR(VLOOKUP(B1245,Оп26_BYN→USD!$C$3:$C$28,1,0)),"Нет","Да")</f>
        <v>Нет</v>
      </c>
      <c r="D1245" s="54">
        <f t="shared" si="39"/>
        <v>365</v>
      </c>
      <c r="E1245" s="55">
        <f>('Все выпуски'!$F$4*'Все выпуски'!$F$8)*((VLOOKUP(IF(C1245="Нет",VLOOKUP(A1245,Оп26_BYN→USD!$A$2:$C$28,3,0),VLOOKUP((A1245-1),Оп26_BYN→USD!$A$2:$C$28,3,0)),$B$2:$G$2382,5,0)-VLOOKUP(B1245,$B$2:$G$2382,5,0))/365+(VLOOKUP(IF(C1245="Нет",VLOOKUP(A1245,Оп26_BYN→USD!$A$2:$C$28,3,0),VLOOKUP((A1245-1),Оп26_BYN→USD!$A$2:$C$28,3,0)),$B$2:$G$2382,6,0)-VLOOKUP(B1245,$B$2:$G$2382,6,0))/366)</f>
        <v>1.9289728803949135</v>
      </c>
      <c r="F1245" s="54">
        <f>COUNTIF(D1246:$D$2382,365)</f>
        <v>771</v>
      </c>
      <c r="G1245" s="54">
        <f>COUNTIF(D1246:$D$2382,366)</f>
        <v>366</v>
      </c>
    </row>
    <row r="1246" spans="1:7" x14ac:dyDescent="0.25">
      <c r="A1246" s="54">
        <f>COUNTIF($C$3:C1246,"Да")</f>
        <v>13</v>
      </c>
      <c r="B1246" s="53">
        <f t="shared" si="38"/>
        <v>46644</v>
      </c>
      <c r="C1246" s="53" t="str">
        <f>IF(ISERROR(VLOOKUP(B1246,Оп26_BYN→USD!$C$3:$C$28,1,0)),"Нет","Да")</f>
        <v>Нет</v>
      </c>
      <c r="D1246" s="54">
        <f t="shared" si="39"/>
        <v>365</v>
      </c>
      <c r="E1246" s="55">
        <f>('Все выпуски'!$F$4*'Все выпуски'!$F$8)*((VLOOKUP(IF(C1246="Нет",VLOOKUP(A1246,Оп26_BYN→USD!$A$2:$C$28,3,0),VLOOKUP((A1246-1),Оп26_BYN→USD!$A$2:$C$28,3,0)),$B$2:$G$2382,5,0)-VLOOKUP(B1246,$B$2:$G$2382,5,0))/365+(VLOOKUP(IF(C1246="Нет",VLOOKUP(A1246,Оп26_BYN→USD!$A$2:$C$28,3,0),VLOOKUP((A1246-1),Оп26_BYN→USD!$A$2:$C$28,3,0)),$B$2:$G$2382,6,0)-VLOOKUP(B1246,$B$2:$G$2382,6,0))/366)</f>
        <v>1.9581997422190787</v>
      </c>
      <c r="F1246" s="54">
        <f>COUNTIF(D1247:$D$2382,365)</f>
        <v>770</v>
      </c>
      <c r="G1246" s="54">
        <f>COUNTIF(D1247:$D$2382,366)</f>
        <v>366</v>
      </c>
    </row>
    <row r="1247" spans="1:7" x14ac:dyDescent="0.25">
      <c r="A1247" s="54">
        <f>COUNTIF($C$3:C1247,"Да")</f>
        <v>13</v>
      </c>
      <c r="B1247" s="53">
        <f t="shared" si="38"/>
        <v>46645</v>
      </c>
      <c r="C1247" s="53" t="str">
        <f>IF(ISERROR(VLOOKUP(B1247,Оп26_BYN→USD!$C$3:$C$28,1,0)),"Нет","Да")</f>
        <v>Нет</v>
      </c>
      <c r="D1247" s="54">
        <f t="shared" si="39"/>
        <v>365</v>
      </c>
      <c r="E1247" s="55">
        <f>('Все выпуски'!$F$4*'Все выпуски'!$F$8)*((VLOOKUP(IF(C1247="Нет",VLOOKUP(A1247,Оп26_BYN→USD!$A$2:$C$28,3,0),VLOOKUP((A1247-1),Оп26_BYN→USD!$A$2:$C$28,3,0)),$B$2:$G$2382,5,0)-VLOOKUP(B1247,$B$2:$G$2382,5,0))/365+(VLOOKUP(IF(C1247="Нет",VLOOKUP(A1247,Оп26_BYN→USD!$A$2:$C$28,3,0),VLOOKUP((A1247-1),Оп26_BYN→USD!$A$2:$C$28,3,0)),$B$2:$G$2382,6,0)-VLOOKUP(B1247,$B$2:$G$2382,6,0))/366)</f>
        <v>1.9874266040432442</v>
      </c>
      <c r="F1247" s="54">
        <f>COUNTIF(D1248:$D$2382,365)</f>
        <v>769</v>
      </c>
      <c r="G1247" s="54">
        <f>COUNTIF(D1248:$D$2382,366)</f>
        <v>366</v>
      </c>
    </row>
    <row r="1248" spans="1:7" x14ac:dyDescent="0.25">
      <c r="A1248" s="54">
        <f>COUNTIF($C$3:C1248,"Да")</f>
        <v>13</v>
      </c>
      <c r="B1248" s="53">
        <f t="shared" si="38"/>
        <v>46646</v>
      </c>
      <c r="C1248" s="53" t="str">
        <f>IF(ISERROR(VLOOKUP(B1248,Оп26_BYN→USD!$C$3:$C$28,1,0)),"Нет","Да")</f>
        <v>Нет</v>
      </c>
      <c r="D1248" s="54">
        <f t="shared" si="39"/>
        <v>365</v>
      </c>
      <c r="E1248" s="55">
        <f>('Все выпуски'!$F$4*'Все выпуски'!$F$8)*((VLOOKUP(IF(C1248="Нет",VLOOKUP(A1248,Оп26_BYN→USD!$A$2:$C$28,3,0),VLOOKUP((A1248-1),Оп26_BYN→USD!$A$2:$C$28,3,0)),$B$2:$G$2382,5,0)-VLOOKUP(B1248,$B$2:$G$2382,5,0))/365+(VLOOKUP(IF(C1248="Нет",VLOOKUP(A1248,Оп26_BYN→USD!$A$2:$C$28,3,0),VLOOKUP((A1248-1),Оп26_BYN→USD!$A$2:$C$28,3,0)),$B$2:$G$2382,6,0)-VLOOKUP(B1248,$B$2:$G$2382,6,0))/366)</f>
        <v>2.0166534658674093</v>
      </c>
      <c r="F1248" s="54">
        <f>COUNTIF(D1249:$D$2382,365)</f>
        <v>768</v>
      </c>
      <c r="G1248" s="54">
        <f>COUNTIF(D1249:$D$2382,366)</f>
        <v>366</v>
      </c>
    </row>
    <row r="1249" spans="1:7" x14ac:dyDescent="0.25">
      <c r="A1249" s="54">
        <f>COUNTIF($C$3:C1249,"Да")</f>
        <v>13</v>
      </c>
      <c r="B1249" s="53">
        <f t="shared" si="38"/>
        <v>46647</v>
      </c>
      <c r="C1249" s="53" t="str">
        <f>IF(ISERROR(VLOOKUP(B1249,Оп26_BYN→USD!$C$3:$C$28,1,0)),"Нет","Да")</f>
        <v>Нет</v>
      </c>
      <c r="D1249" s="54">
        <f t="shared" si="39"/>
        <v>365</v>
      </c>
      <c r="E1249" s="55">
        <f>('Все выпуски'!$F$4*'Все выпуски'!$F$8)*((VLOOKUP(IF(C1249="Нет",VLOOKUP(A1249,Оп26_BYN→USD!$A$2:$C$28,3,0),VLOOKUP((A1249-1),Оп26_BYN→USD!$A$2:$C$28,3,0)),$B$2:$G$2382,5,0)-VLOOKUP(B1249,$B$2:$G$2382,5,0))/365+(VLOOKUP(IF(C1249="Нет",VLOOKUP(A1249,Оп26_BYN→USD!$A$2:$C$28,3,0),VLOOKUP((A1249-1),Оп26_BYN→USD!$A$2:$C$28,3,0)),$B$2:$G$2382,6,0)-VLOOKUP(B1249,$B$2:$G$2382,6,0))/366)</f>
        <v>2.0458803276915747</v>
      </c>
      <c r="F1249" s="54">
        <f>COUNTIF(D1250:$D$2382,365)</f>
        <v>767</v>
      </c>
      <c r="G1249" s="54">
        <f>COUNTIF(D1250:$D$2382,366)</f>
        <v>366</v>
      </c>
    </row>
    <row r="1250" spans="1:7" x14ac:dyDescent="0.25">
      <c r="A1250" s="54">
        <f>COUNTIF($C$3:C1250,"Да")</f>
        <v>13</v>
      </c>
      <c r="B1250" s="53">
        <f t="shared" si="38"/>
        <v>46648</v>
      </c>
      <c r="C1250" s="53" t="str">
        <f>IF(ISERROR(VLOOKUP(B1250,Оп26_BYN→USD!$C$3:$C$28,1,0)),"Нет","Да")</f>
        <v>Нет</v>
      </c>
      <c r="D1250" s="54">
        <f t="shared" si="39"/>
        <v>365</v>
      </c>
      <c r="E1250" s="55">
        <f>('Все выпуски'!$F$4*'Все выпуски'!$F$8)*((VLOOKUP(IF(C1250="Нет",VLOOKUP(A1250,Оп26_BYN→USD!$A$2:$C$28,3,0),VLOOKUP((A1250-1),Оп26_BYN→USD!$A$2:$C$28,3,0)),$B$2:$G$2382,5,0)-VLOOKUP(B1250,$B$2:$G$2382,5,0))/365+(VLOOKUP(IF(C1250="Нет",VLOOKUP(A1250,Оп26_BYN→USD!$A$2:$C$28,3,0),VLOOKUP((A1250-1),Оп26_BYN→USD!$A$2:$C$28,3,0)),$B$2:$G$2382,6,0)-VLOOKUP(B1250,$B$2:$G$2382,6,0))/366)</f>
        <v>2.07510718951574</v>
      </c>
      <c r="F1250" s="54">
        <f>COUNTIF(D1251:$D$2382,365)</f>
        <v>766</v>
      </c>
      <c r="G1250" s="54">
        <f>COUNTIF(D1251:$D$2382,366)</f>
        <v>366</v>
      </c>
    </row>
    <row r="1251" spans="1:7" x14ac:dyDescent="0.25">
      <c r="A1251" s="54">
        <f>COUNTIF($C$3:C1251,"Да")</f>
        <v>13</v>
      </c>
      <c r="B1251" s="53">
        <f t="shared" si="38"/>
        <v>46649</v>
      </c>
      <c r="C1251" s="53" t="str">
        <f>IF(ISERROR(VLOOKUP(B1251,Оп26_BYN→USD!$C$3:$C$28,1,0)),"Нет","Да")</f>
        <v>Нет</v>
      </c>
      <c r="D1251" s="54">
        <f t="shared" si="39"/>
        <v>365</v>
      </c>
      <c r="E1251" s="55">
        <f>('Все выпуски'!$F$4*'Все выпуски'!$F$8)*((VLOOKUP(IF(C1251="Нет",VLOOKUP(A1251,Оп26_BYN→USD!$A$2:$C$28,3,0),VLOOKUP((A1251-1),Оп26_BYN→USD!$A$2:$C$28,3,0)),$B$2:$G$2382,5,0)-VLOOKUP(B1251,$B$2:$G$2382,5,0))/365+(VLOOKUP(IF(C1251="Нет",VLOOKUP(A1251,Оп26_BYN→USD!$A$2:$C$28,3,0),VLOOKUP((A1251-1),Оп26_BYN→USD!$A$2:$C$28,3,0)),$B$2:$G$2382,6,0)-VLOOKUP(B1251,$B$2:$G$2382,6,0))/366)</f>
        <v>2.1043340513399054</v>
      </c>
      <c r="F1251" s="54">
        <f>COUNTIF(D1252:$D$2382,365)</f>
        <v>765</v>
      </c>
      <c r="G1251" s="54">
        <f>COUNTIF(D1252:$D$2382,366)</f>
        <v>366</v>
      </c>
    </row>
    <row r="1252" spans="1:7" x14ac:dyDescent="0.25">
      <c r="A1252" s="54">
        <f>COUNTIF($C$3:C1252,"Да")</f>
        <v>13</v>
      </c>
      <c r="B1252" s="53">
        <f t="shared" si="38"/>
        <v>46650</v>
      </c>
      <c r="C1252" s="53" t="str">
        <f>IF(ISERROR(VLOOKUP(B1252,Оп26_BYN→USD!$C$3:$C$28,1,0)),"Нет","Да")</f>
        <v>Нет</v>
      </c>
      <c r="D1252" s="54">
        <f t="shared" si="39"/>
        <v>365</v>
      </c>
      <c r="E1252" s="55">
        <f>('Все выпуски'!$F$4*'Все выпуски'!$F$8)*((VLOOKUP(IF(C1252="Нет",VLOOKUP(A1252,Оп26_BYN→USD!$A$2:$C$28,3,0),VLOOKUP((A1252-1),Оп26_BYN→USD!$A$2:$C$28,3,0)),$B$2:$G$2382,5,0)-VLOOKUP(B1252,$B$2:$G$2382,5,0))/365+(VLOOKUP(IF(C1252="Нет",VLOOKUP(A1252,Оп26_BYN→USD!$A$2:$C$28,3,0),VLOOKUP((A1252-1),Оп26_BYN→USD!$A$2:$C$28,3,0)),$B$2:$G$2382,6,0)-VLOOKUP(B1252,$B$2:$G$2382,6,0))/366)</f>
        <v>2.1335609131640711</v>
      </c>
      <c r="F1252" s="54">
        <f>COUNTIF(D1253:$D$2382,365)</f>
        <v>764</v>
      </c>
      <c r="G1252" s="54">
        <f>COUNTIF(D1253:$D$2382,366)</f>
        <v>366</v>
      </c>
    </row>
    <row r="1253" spans="1:7" x14ac:dyDescent="0.25">
      <c r="A1253" s="54">
        <f>COUNTIF($C$3:C1253,"Да")</f>
        <v>13</v>
      </c>
      <c r="B1253" s="53">
        <f t="shared" si="38"/>
        <v>46651</v>
      </c>
      <c r="C1253" s="53" t="str">
        <f>IF(ISERROR(VLOOKUP(B1253,Оп26_BYN→USD!$C$3:$C$28,1,0)),"Нет","Да")</f>
        <v>Нет</v>
      </c>
      <c r="D1253" s="54">
        <f t="shared" si="39"/>
        <v>365</v>
      </c>
      <c r="E1253" s="55">
        <f>('Все выпуски'!$F$4*'Все выпуски'!$F$8)*((VLOOKUP(IF(C1253="Нет",VLOOKUP(A1253,Оп26_BYN→USD!$A$2:$C$28,3,0),VLOOKUP((A1253-1),Оп26_BYN→USD!$A$2:$C$28,3,0)),$B$2:$G$2382,5,0)-VLOOKUP(B1253,$B$2:$G$2382,5,0))/365+(VLOOKUP(IF(C1253="Нет",VLOOKUP(A1253,Оп26_BYN→USD!$A$2:$C$28,3,0),VLOOKUP((A1253-1),Оп26_BYN→USD!$A$2:$C$28,3,0)),$B$2:$G$2382,6,0)-VLOOKUP(B1253,$B$2:$G$2382,6,0))/366)</f>
        <v>2.162787774988236</v>
      </c>
      <c r="F1253" s="54">
        <f>COUNTIF(D1254:$D$2382,365)</f>
        <v>763</v>
      </c>
      <c r="G1253" s="54">
        <f>COUNTIF(D1254:$D$2382,366)</f>
        <v>366</v>
      </c>
    </row>
    <row r="1254" spans="1:7" x14ac:dyDescent="0.25">
      <c r="A1254" s="54">
        <f>COUNTIF($C$3:C1254,"Да")</f>
        <v>13</v>
      </c>
      <c r="B1254" s="53">
        <f t="shared" si="38"/>
        <v>46652</v>
      </c>
      <c r="C1254" s="53" t="str">
        <f>IF(ISERROR(VLOOKUP(B1254,Оп26_BYN→USD!$C$3:$C$28,1,0)),"Нет","Да")</f>
        <v>Нет</v>
      </c>
      <c r="D1254" s="54">
        <f t="shared" si="39"/>
        <v>365</v>
      </c>
      <c r="E1254" s="55">
        <f>('Все выпуски'!$F$4*'Все выпуски'!$F$8)*((VLOOKUP(IF(C1254="Нет",VLOOKUP(A1254,Оп26_BYN→USD!$A$2:$C$28,3,0),VLOOKUP((A1254-1),Оп26_BYN→USD!$A$2:$C$28,3,0)),$B$2:$G$2382,5,0)-VLOOKUP(B1254,$B$2:$G$2382,5,0))/365+(VLOOKUP(IF(C1254="Нет",VLOOKUP(A1254,Оп26_BYN→USD!$A$2:$C$28,3,0),VLOOKUP((A1254-1),Оп26_BYN→USD!$A$2:$C$28,3,0)),$B$2:$G$2382,6,0)-VLOOKUP(B1254,$B$2:$G$2382,6,0))/366)</f>
        <v>2.1920146368124014</v>
      </c>
      <c r="F1254" s="54">
        <f>COUNTIF(D1255:$D$2382,365)</f>
        <v>762</v>
      </c>
      <c r="G1254" s="54">
        <f>COUNTIF(D1255:$D$2382,366)</f>
        <v>366</v>
      </c>
    </row>
    <row r="1255" spans="1:7" x14ac:dyDescent="0.25">
      <c r="A1255" s="54">
        <f>COUNTIF($C$3:C1255,"Да")</f>
        <v>13</v>
      </c>
      <c r="B1255" s="53">
        <f t="shared" si="38"/>
        <v>46653</v>
      </c>
      <c r="C1255" s="53" t="str">
        <f>IF(ISERROR(VLOOKUP(B1255,Оп26_BYN→USD!$C$3:$C$28,1,0)),"Нет","Да")</f>
        <v>Нет</v>
      </c>
      <c r="D1255" s="54">
        <f t="shared" si="39"/>
        <v>365</v>
      </c>
      <c r="E1255" s="55">
        <f>('Все выпуски'!$F$4*'Все выпуски'!$F$8)*((VLOOKUP(IF(C1255="Нет",VLOOKUP(A1255,Оп26_BYN→USD!$A$2:$C$28,3,0),VLOOKUP((A1255-1),Оп26_BYN→USD!$A$2:$C$28,3,0)),$B$2:$G$2382,5,0)-VLOOKUP(B1255,$B$2:$G$2382,5,0))/365+(VLOOKUP(IF(C1255="Нет",VLOOKUP(A1255,Оп26_BYN→USD!$A$2:$C$28,3,0),VLOOKUP((A1255-1),Оп26_BYN→USD!$A$2:$C$28,3,0)),$B$2:$G$2382,6,0)-VLOOKUP(B1255,$B$2:$G$2382,6,0))/366)</f>
        <v>2.2212414986365672</v>
      </c>
      <c r="F1255" s="54">
        <f>COUNTIF(D1256:$D$2382,365)</f>
        <v>761</v>
      </c>
      <c r="G1255" s="54">
        <f>COUNTIF(D1256:$D$2382,366)</f>
        <v>366</v>
      </c>
    </row>
    <row r="1256" spans="1:7" x14ac:dyDescent="0.25">
      <c r="A1256" s="54">
        <f>COUNTIF($C$3:C1256,"Да")</f>
        <v>13</v>
      </c>
      <c r="B1256" s="53">
        <f t="shared" si="38"/>
        <v>46654</v>
      </c>
      <c r="C1256" s="53" t="str">
        <f>IF(ISERROR(VLOOKUP(B1256,Оп26_BYN→USD!$C$3:$C$28,1,0)),"Нет","Да")</f>
        <v>Нет</v>
      </c>
      <c r="D1256" s="54">
        <f t="shared" si="39"/>
        <v>365</v>
      </c>
      <c r="E1256" s="55">
        <f>('Все выпуски'!$F$4*'Все выпуски'!$F$8)*((VLOOKUP(IF(C1256="Нет",VLOOKUP(A1256,Оп26_BYN→USD!$A$2:$C$28,3,0),VLOOKUP((A1256-1),Оп26_BYN→USD!$A$2:$C$28,3,0)),$B$2:$G$2382,5,0)-VLOOKUP(B1256,$B$2:$G$2382,5,0))/365+(VLOOKUP(IF(C1256="Нет",VLOOKUP(A1256,Оп26_BYN→USD!$A$2:$C$28,3,0),VLOOKUP((A1256-1),Оп26_BYN→USD!$A$2:$C$28,3,0)),$B$2:$G$2382,6,0)-VLOOKUP(B1256,$B$2:$G$2382,6,0))/366)</f>
        <v>2.2504683604607321</v>
      </c>
      <c r="F1256" s="54">
        <f>COUNTIF(D1257:$D$2382,365)</f>
        <v>760</v>
      </c>
      <c r="G1256" s="54">
        <f>COUNTIF(D1257:$D$2382,366)</f>
        <v>366</v>
      </c>
    </row>
    <row r="1257" spans="1:7" x14ac:dyDescent="0.25">
      <c r="A1257" s="54">
        <f>COUNTIF($C$3:C1257,"Да")</f>
        <v>13</v>
      </c>
      <c r="B1257" s="53">
        <f t="shared" si="38"/>
        <v>46655</v>
      </c>
      <c r="C1257" s="53" t="str">
        <f>IF(ISERROR(VLOOKUP(B1257,Оп26_BYN→USD!$C$3:$C$28,1,0)),"Нет","Да")</f>
        <v>Нет</v>
      </c>
      <c r="D1257" s="54">
        <f t="shared" si="39"/>
        <v>365</v>
      </c>
      <c r="E1257" s="55">
        <f>('Все выпуски'!$F$4*'Все выпуски'!$F$8)*((VLOOKUP(IF(C1257="Нет",VLOOKUP(A1257,Оп26_BYN→USD!$A$2:$C$28,3,0),VLOOKUP((A1257-1),Оп26_BYN→USD!$A$2:$C$28,3,0)),$B$2:$G$2382,5,0)-VLOOKUP(B1257,$B$2:$G$2382,5,0))/365+(VLOOKUP(IF(C1257="Нет",VLOOKUP(A1257,Оп26_BYN→USD!$A$2:$C$28,3,0),VLOOKUP((A1257-1),Оп26_BYN→USD!$A$2:$C$28,3,0)),$B$2:$G$2382,6,0)-VLOOKUP(B1257,$B$2:$G$2382,6,0))/366)</f>
        <v>2.2796952222848978</v>
      </c>
      <c r="F1257" s="54">
        <f>COUNTIF(D1258:$D$2382,365)</f>
        <v>759</v>
      </c>
      <c r="G1257" s="54">
        <f>COUNTIF(D1258:$D$2382,366)</f>
        <v>366</v>
      </c>
    </row>
    <row r="1258" spans="1:7" x14ac:dyDescent="0.25">
      <c r="A1258" s="54">
        <f>COUNTIF($C$3:C1258,"Да")</f>
        <v>13</v>
      </c>
      <c r="B1258" s="53">
        <f t="shared" si="38"/>
        <v>46656</v>
      </c>
      <c r="C1258" s="53" t="str">
        <f>IF(ISERROR(VLOOKUP(B1258,Оп26_BYN→USD!$C$3:$C$28,1,0)),"Нет","Да")</f>
        <v>Нет</v>
      </c>
      <c r="D1258" s="54">
        <f t="shared" si="39"/>
        <v>365</v>
      </c>
      <c r="E1258" s="55">
        <f>('Все выпуски'!$F$4*'Все выпуски'!$F$8)*((VLOOKUP(IF(C1258="Нет",VLOOKUP(A1258,Оп26_BYN→USD!$A$2:$C$28,3,0),VLOOKUP((A1258-1),Оп26_BYN→USD!$A$2:$C$28,3,0)),$B$2:$G$2382,5,0)-VLOOKUP(B1258,$B$2:$G$2382,5,0))/365+(VLOOKUP(IF(C1258="Нет",VLOOKUP(A1258,Оп26_BYN→USD!$A$2:$C$28,3,0),VLOOKUP((A1258-1),Оп26_BYN→USD!$A$2:$C$28,3,0)),$B$2:$G$2382,6,0)-VLOOKUP(B1258,$B$2:$G$2382,6,0))/366)</f>
        <v>2.3089220841090632</v>
      </c>
      <c r="F1258" s="54">
        <f>COUNTIF(D1259:$D$2382,365)</f>
        <v>758</v>
      </c>
      <c r="G1258" s="54">
        <f>COUNTIF(D1259:$D$2382,366)</f>
        <v>366</v>
      </c>
    </row>
    <row r="1259" spans="1:7" x14ac:dyDescent="0.25">
      <c r="A1259" s="54">
        <f>COUNTIF($C$3:C1259,"Да")</f>
        <v>13</v>
      </c>
      <c r="B1259" s="53">
        <f t="shared" si="38"/>
        <v>46657</v>
      </c>
      <c r="C1259" s="53" t="str">
        <f>IF(ISERROR(VLOOKUP(B1259,Оп26_BYN→USD!$C$3:$C$28,1,0)),"Нет","Да")</f>
        <v>Нет</v>
      </c>
      <c r="D1259" s="54">
        <f t="shared" si="39"/>
        <v>365</v>
      </c>
      <c r="E1259" s="55">
        <f>('Все выпуски'!$F$4*'Все выпуски'!$F$8)*((VLOOKUP(IF(C1259="Нет",VLOOKUP(A1259,Оп26_BYN→USD!$A$2:$C$28,3,0),VLOOKUP((A1259-1),Оп26_BYN→USD!$A$2:$C$28,3,0)),$B$2:$G$2382,5,0)-VLOOKUP(B1259,$B$2:$G$2382,5,0))/365+(VLOOKUP(IF(C1259="Нет",VLOOKUP(A1259,Оп26_BYN→USD!$A$2:$C$28,3,0),VLOOKUP((A1259-1),Оп26_BYN→USD!$A$2:$C$28,3,0)),$B$2:$G$2382,6,0)-VLOOKUP(B1259,$B$2:$G$2382,6,0))/366)</f>
        <v>2.3381489459332281</v>
      </c>
      <c r="F1259" s="54">
        <f>COUNTIF(D1260:$D$2382,365)</f>
        <v>757</v>
      </c>
      <c r="G1259" s="54">
        <f>COUNTIF(D1260:$D$2382,366)</f>
        <v>366</v>
      </c>
    </row>
    <row r="1260" spans="1:7" x14ac:dyDescent="0.25">
      <c r="A1260" s="54">
        <f>COUNTIF($C$3:C1260,"Да")</f>
        <v>13</v>
      </c>
      <c r="B1260" s="53">
        <f t="shared" si="38"/>
        <v>46658</v>
      </c>
      <c r="C1260" s="53" t="str">
        <f>IF(ISERROR(VLOOKUP(B1260,Оп26_BYN→USD!$C$3:$C$28,1,0)),"Нет","Да")</f>
        <v>Нет</v>
      </c>
      <c r="D1260" s="54">
        <f t="shared" si="39"/>
        <v>365</v>
      </c>
      <c r="E1260" s="55">
        <f>('Все выпуски'!$F$4*'Все выпуски'!$F$8)*((VLOOKUP(IF(C1260="Нет",VLOOKUP(A1260,Оп26_BYN→USD!$A$2:$C$28,3,0),VLOOKUP((A1260-1),Оп26_BYN→USD!$A$2:$C$28,3,0)),$B$2:$G$2382,5,0)-VLOOKUP(B1260,$B$2:$G$2382,5,0))/365+(VLOOKUP(IF(C1260="Нет",VLOOKUP(A1260,Оп26_BYN→USD!$A$2:$C$28,3,0),VLOOKUP((A1260-1),Оп26_BYN→USD!$A$2:$C$28,3,0)),$B$2:$G$2382,6,0)-VLOOKUP(B1260,$B$2:$G$2382,6,0))/366)</f>
        <v>2.3673758077573939</v>
      </c>
      <c r="F1260" s="54">
        <f>COUNTIF(D1261:$D$2382,365)</f>
        <v>756</v>
      </c>
      <c r="G1260" s="54">
        <f>COUNTIF(D1261:$D$2382,366)</f>
        <v>366</v>
      </c>
    </row>
    <row r="1261" spans="1:7" x14ac:dyDescent="0.25">
      <c r="A1261" s="54">
        <f>COUNTIF($C$3:C1261,"Да")</f>
        <v>13</v>
      </c>
      <c r="B1261" s="53">
        <f t="shared" si="38"/>
        <v>46659</v>
      </c>
      <c r="C1261" s="53" t="str">
        <f>IF(ISERROR(VLOOKUP(B1261,Оп26_BYN→USD!$C$3:$C$28,1,0)),"Нет","Да")</f>
        <v>Нет</v>
      </c>
      <c r="D1261" s="54">
        <f t="shared" si="39"/>
        <v>365</v>
      </c>
      <c r="E1261" s="55">
        <f>('Все выпуски'!$F$4*'Все выпуски'!$F$8)*((VLOOKUP(IF(C1261="Нет",VLOOKUP(A1261,Оп26_BYN→USD!$A$2:$C$28,3,0),VLOOKUP((A1261-1),Оп26_BYN→USD!$A$2:$C$28,3,0)),$B$2:$G$2382,5,0)-VLOOKUP(B1261,$B$2:$G$2382,5,0))/365+(VLOOKUP(IF(C1261="Нет",VLOOKUP(A1261,Оп26_BYN→USD!$A$2:$C$28,3,0),VLOOKUP((A1261-1),Оп26_BYN→USD!$A$2:$C$28,3,0)),$B$2:$G$2382,6,0)-VLOOKUP(B1261,$B$2:$G$2382,6,0))/366)</f>
        <v>2.3966026695815592</v>
      </c>
      <c r="F1261" s="54">
        <f>COUNTIF(D1262:$D$2382,365)</f>
        <v>755</v>
      </c>
      <c r="G1261" s="54">
        <f>COUNTIF(D1262:$D$2382,366)</f>
        <v>366</v>
      </c>
    </row>
    <row r="1262" spans="1:7" x14ac:dyDescent="0.25">
      <c r="A1262" s="54">
        <f>COUNTIF($C$3:C1262,"Да")</f>
        <v>13</v>
      </c>
      <c r="B1262" s="53">
        <f t="shared" si="38"/>
        <v>46660</v>
      </c>
      <c r="C1262" s="53" t="str">
        <f>IF(ISERROR(VLOOKUP(B1262,Оп26_BYN→USD!$C$3:$C$28,1,0)),"Нет","Да")</f>
        <v>Нет</v>
      </c>
      <c r="D1262" s="54">
        <f t="shared" si="39"/>
        <v>365</v>
      </c>
      <c r="E1262" s="55">
        <f>('Все выпуски'!$F$4*'Все выпуски'!$F$8)*((VLOOKUP(IF(C1262="Нет",VLOOKUP(A1262,Оп26_BYN→USD!$A$2:$C$28,3,0),VLOOKUP((A1262-1),Оп26_BYN→USD!$A$2:$C$28,3,0)),$B$2:$G$2382,5,0)-VLOOKUP(B1262,$B$2:$G$2382,5,0))/365+(VLOOKUP(IF(C1262="Нет",VLOOKUP(A1262,Оп26_BYN→USD!$A$2:$C$28,3,0),VLOOKUP((A1262-1),Оп26_BYN→USD!$A$2:$C$28,3,0)),$B$2:$G$2382,6,0)-VLOOKUP(B1262,$B$2:$G$2382,6,0))/366)</f>
        <v>2.4258295314057245</v>
      </c>
      <c r="F1262" s="54">
        <f>COUNTIF(D1263:$D$2382,365)</f>
        <v>754</v>
      </c>
      <c r="G1262" s="54">
        <f>COUNTIF(D1263:$D$2382,366)</f>
        <v>366</v>
      </c>
    </row>
    <row r="1263" spans="1:7" x14ac:dyDescent="0.25">
      <c r="A1263" s="54">
        <f>COUNTIF($C$3:C1263,"Да")</f>
        <v>13</v>
      </c>
      <c r="B1263" s="53">
        <f t="shared" si="38"/>
        <v>46661</v>
      </c>
      <c r="C1263" s="53" t="str">
        <f>IF(ISERROR(VLOOKUP(B1263,Оп26_BYN→USD!$C$3:$C$28,1,0)),"Нет","Да")</f>
        <v>Нет</v>
      </c>
      <c r="D1263" s="54">
        <f t="shared" si="39"/>
        <v>365</v>
      </c>
      <c r="E1263" s="55">
        <f>('Все выпуски'!$F$4*'Все выпуски'!$F$8)*((VLOOKUP(IF(C1263="Нет",VLOOKUP(A1263,Оп26_BYN→USD!$A$2:$C$28,3,0),VLOOKUP((A1263-1),Оп26_BYN→USD!$A$2:$C$28,3,0)),$B$2:$G$2382,5,0)-VLOOKUP(B1263,$B$2:$G$2382,5,0))/365+(VLOOKUP(IF(C1263="Нет",VLOOKUP(A1263,Оп26_BYN→USD!$A$2:$C$28,3,0),VLOOKUP((A1263-1),Оп26_BYN→USD!$A$2:$C$28,3,0)),$B$2:$G$2382,6,0)-VLOOKUP(B1263,$B$2:$G$2382,6,0))/366)</f>
        <v>2.4550563932298899</v>
      </c>
      <c r="F1263" s="54">
        <f>COUNTIF(D1264:$D$2382,365)</f>
        <v>753</v>
      </c>
      <c r="G1263" s="54">
        <f>COUNTIF(D1264:$D$2382,366)</f>
        <v>366</v>
      </c>
    </row>
    <row r="1264" spans="1:7" x14ac:dyDescent="0.25">
      <c r="A1264" s="54">
        <f>COUNTIF($C$3:C1264,"Да")</f>
        <v>13</v>
      </c>
      <c r="B1264" s="53">
        <f t="shared" si="38"/>
        <v>46662</v>
      </c>
      <c r="C1264" s="53" t="str">
        <f>IF(ISERROR(VLOOKUP(B1264,Оп26_BYN→USD!$C$3:$C$28,1,0)),"Нет","Да")</f>
        <v>Нет</v>
      </c>
      <c r="D1264" s="54">
        <f t="shared" si="39"/>
        <v>365</v>
      </c>
      <c r="E1264" s="55">
        <f>('Все выпуски'!$F$4*'Все выпуски'!$F$8)*((VLOOKUP(IF(C1264="Нет",VLOOKUP(A1264,Оп26_BYN→USD!$A$2:$C$28,3,0),VLOOKUP((A1264-1),Оп26_BYN→USD!$A$2:$C$28,3,0)),$B$2:$G$2382,5,0)-VLOOKUP(B1264,$B$2:$G$2382,5,0))/365+(VLOOKUP(IF(C1264="Нет",VLOOKUP(A1264,Оп26_BYN→USD!$A$2:$C$28,3,0),VLOOKUP((A1264-1),Оп26_BYN→USD!$A$2:$C$28,3,0)),$B$2:$G$2382,6,0)-VLOOKUP(B1264,$B$2:$G$2382,6,0))/366)</f>
        <v>2.4842832550540548</v>
      </c>
      <c r="F1264" s="54">
        <f>COUNTIF(D1265:$D$2382,365)</f>
        <v>752</v>
      </c>
      <c r="G1264" s="54">
        <f>COUNTIF(D1265:$D$2382,366)</f>
        <v>366</v>
      </c>
    </row>
    <row r="1265" spans="1:7" x14ac:dyDescent="0.25">
      <c r="A1265" s="54">
        <f>COUNTIF($C$3:C1265,"Да")</f>
        <v>13</v>
      </c>
      <c r="B1265" s="53">
        <f t="shared" si="38"/>
        <v>46663</v>
      </c>
      <c r="C1265" s="53" t="str">
        <f>IF(ISERROR(VLOOKUP(B1265,Оп26_BYN→USD!$C$3:$C$28,1,0)),"Нет","Да")</f>
        <v>Нет</v>
      </c>
      <c r="D1265" s="54">
        <f t="shared" si="39"/>
        <v>365</v>
      </c>
      <c r="E1265" s="55">
        <f>('Все выпуски'!$F$4*'Все выпуски'!$F$8)*((VLOOKUP(IF(C1265="Нет",VLOOKUP(A1265,Оп26_BYN→USD!$A$2:$C$28,3,0),VLOOKUP((A1265-1),Оп26_BYN→USD!$A$2:$C$28,3,0)),$B$2:$G$2382,5,0)-VLOOKUP(B1265,$B$2:$G$2382,5,0))/365+(VLOOKUP(IF(C1265="Нет",VLOOKUP(A1265,Оп26_BYN→USD!$A$2:$C$28,3,0),VLOOKUP((A1265-1),Оп26_BYN→USD!$A$2:$C$28,3,0)),$B$2:$G$2382,6,0)-VLOOKUP(B1265,$B$2:$G$2382,6,0))/366)</f>
        <v>2.5135101168782206</v>
      </c>
      <c r="F1265" s="54">
        <f>COUNTIF(D1266:$D$2382,365)</f>
        <v>751</v>
      </c>
      <c r="G1265" s="54">
        <f>COUNTIF(D1266:$D$2382,366)</f>
        <v>366</v>
      </c>
    </row>
    <row r="1266" spans="1:7" x14ac:dyDescent="0.25">
      <c r="A1266" s="54">
        <f>COUNTIF($C$3:C1266,"Да")</f>
        <v>13</v>
      </c>
      <c r="B1266" s="53">
        <f t="shared" si="38"/>
        <v>46664</v>
      </c>
      <c r="C1266" s="53" t="str">
        <f>IF(ISERROR(VLOOKUP(B1266,Оп26_BYN→USD!$C$3:$C$28,1,0)),"Нет","Да")</f>
        <v>Нет</v>
      </c>
      <c r="D1266" s="54">
        <f t="shared" si="39"/>
        <v>365</v>
      </c>
      <c r="E1266" s="55">
        <f>('Все выпуски'!$F$4*'Все выпуски'!$F$8)*((VLOOKUP(IF(C1266="Нет",VLOOKUP(A1266,Оп26_BYN→USD!$A$2:$C$28,3,0),VLOOKUP((A1266-1),Оп26_BYN→USD!$A$2:$C$28,3,0)),$B$2:$G$2382,5,0)-VLOOKUP(B1266,$B$2:$G$2382,5,0))/365+(VLOOKUP(IF(C1266="Нет",VLOOKUP(A1266,Оп26_BYN→USD!$A$2:$C$28,3,0),VLOOKUP((A1266-1),Оп26_BYN→USD!$A$2:$C$28,3,0)),$B$2:$G$2382,6,0)-VLOOKUP(B1266,$B$2:$G$2382,6,0))/366)</f>
        <v>2.5427369787023859</v>
      </c>
      <c r="F1266" s="54">
        <f>COUNTIF(D1267:$D$2382,365)</f>
        <v>750</v>
      </c>
      <c r="G1266" s="54">
        <f>COUNTIF(D1267:$D$2382,366)</f>
        <v>366</v>
      </c>
    </row>
    <row r="1267" spans="1:7" x14ac:dyDescent="0.25">
      <c r="A1267" s="54">
        <f>COUNTIF($C$3:C1267,"Да")</f>
        <v>13</v>
      </c>
      <c r="B1267" s="53">
        <f t="shared" si="38"/>
        <v>46665</v>
      </c>
      <c r="C1267" s="53" t="str">
        <f>IF(ISERROR(VLOOKUP(B1267,Оп26_BYN→USD!$C$3:$C$28,1,0)),"Нет","Да")</f>
        <v>Нет</v>
      </c>
      <c r="D1267" s="54">
        <f t="shared" si="39"/>
        <v>365</v>
      </c>
      <c r="E1267" s="55">
        <f>('Все выпуски'!$F$4*'Все выпуски'!$F$8)*((VLOOKUP(IF(C1267="Нет",VLOOKUP(A1267,Оп26_BYN→USD!$A$2:$C$28,3,0),VLOOKUP((A1267-1),Оп26_BYN→USD!$A$2:$C$28,3,0)),$B$2:$G$2382,5,0)-VLOOKUP(B1267,$B$2:$G$2382,5,0))/365+(VLOOKUP(IF(C1267="Нет",VLOOKUP(A1267,Оп26_BYN→USD!$A$2:$C$28,3,0),VLOOKUP((A1267-1),Оп26_BYN→USD!$A$2:$C$28,3,0)),$B$2:$G$2382,6,0)-VLOOKUP(B1267,$B$2:$G$2382,6,0))/366)</f>
        <v>2.5719638405265512</v>
      </c>
      <c r="F1267" s="54">
        <f>COUNTIF(D1268:$D$2382,365)</f>
        <v>749</v>
      </c>
      <c r="G1267" s="54">
        <f>COUNTIF(D1268:$D$2382,366)</f>
        <v>366</v>
      </c>
    </row>
    <row r="1268" spans="1:7" x14ac:dyDescent="0.25">
      <c r="A1268" s="54">
        <f>COUNTIF($C$3:C1268,"Да")</f>
        <v>13</v>
      </c>
      <c r="B1268" s="53">
        <f t="shared" si="38"/>
        <v>46666</v>
      </c>
      <c r="C1268" s="53" t="str">
        <f>IF(ISERROR(VLOOKUP(B1268,Оп26_BYN→USD!$C$3:$C$28,1,0)),"Нет","Да")</f>
        <v>Нет</v>
      </c>
      <c r="D1268" s="54">
        <f t="shared" si="39"/>
        <v>365</v>
      </c>
      <c r="E1268" s="55">
        <f>('Все выпуски'!$F$4*'Все выпуски'!$F$8)*((VLOOKUP(IF(C1268="Нет",VLOOKUP(A1268,Оп26_BYN→USD!$A$2:$C$28,3,0),VLOOKUP((A1268-1),Оп26_BYN→USD!$A$2:$C$28,3,0)),$B$2:$G$2382,5,0)-VLOOKUP(B1268,$B$2:$G$2382,5,0))/365+(VLOOKUP(IF(C1268="Нет",VLOOKUP(A1268,Оп26_BYN→USD!$A$2:$C$28,3,0),VLOOKUP((A1268-1),Оп26_BYN→USD!$A$2:$C$28,3,0)),$B$2:$G$2382,6,0)-VLOOKUP(B1268,$B$2:$G$2382,6,0))/366)</f>
        <v>2.6011907023507166</v>
      </c>
      <c r="F1268" s="54">
        <f>COUNTIF(D1269:$D$2382,365)</f>
        <v>748</v>
      </c>
      <c r="G1268" s="54">
        <f>COUNTIF(D1269:$D$2382,366)</f>
        <v>366</v>
      </c>
    </row>
    <row r="1269" spans="1:7" x14ac:dyDescent="0.25">
      <c r="A1269" s="54">
        <f>COUNTIF($C$3:C1269,"Да")</f>
        <v>13</v>
      </c>
      <c r="B1269" s="53">
        <f t="shared" si="38"/>
        <v>46667</v>
      </c>
      <c r="C1269" s="53" t="str">
        <f>IF(ISERROR(VLOOKUP(B1269,Оп26_BYN→USD!$C$3:$C$28,1,0)),"Нет","Да")</f>
        <v>Нет</v>
      </c>
      <c r="D1269" s="54">
        <f t="shared" si="39"/>
        <v>365</v>
      </c>
      <c r="E1269" s="55">
        <f>('Все выпуски'!$F$4*'Все выпуски'!$F$8)*((VLOOKUP(IF(C1269="Нет",VLOOKUP(A1269,Оп26_BYN→USD!$A$2:$C$28,3,0),VLOOKUP((A1269-1),Оп26_BYN→USD!$A$2:$C$28,3,0)),$B$2:$G$2382,5,0)-VLOOKUP(B1269,$B$2:$G$2382,5,0))/365+(VLOOKUP(IF(C1269="Нет",VLOOKUP(A1269,Оп26_BYN→USD!$A$2:$C$28,3,0),VLOOKUP((A1269-1),Оп26_BYN→USD!$A$2:$C$28,3,0)),$B$2:$G$2382,6,0)-VLOOKUP(B1269,$B$2:$G$2382,6,0))/366)</f>
        <v>2.6304175641748819</v>
      </c>
      <c r="F1269" s="54">
        <f>COUNTIF(D1270:$D$2382,365)</f>
        <v>747</v>
      </c>
      <c r="G1269" s="54">
        <f>COUNTIF(D1270:$D$2382,366)</f>
        <v>366</v>
      </c>
    </row>
    <row r="1270" spans="1:7" x14ac:dyDescent="0.25">
      <c r="A1270" s="54">
        <f>COUNTIF($C$3:C1270,"Да")</f>
        <v>13</v>
      </c>
      <c r="B1270" s="53">
        <f t="shared" si="38"/>
        <v>46668</v>
      </c>
      <c r="C1270" s="53" t="str">
        <f>IF(ISERROR(VLOOKUP(B1270,Оп26_BYN→USD!$C$3:$C$28,1,0)),"Нет","Да")</f>
        <v>Нет</v>
      </c>
      <c r="D1270" s="54">
        <f t="shared" si="39"/>
        <v>365</v>
      </c>
      <c r="E1270" s="55">
        <f>('Все выпуски'!$F$4*'Все выпуски'!$F$8)*((VLOOKUP(IF(C1270="Нет",VLOOKUP(A1270,Оп26_BYN→USD!$A$2:$C$28,3,0),VLOOKUP((A1270-1),Оп26_BYN→USD!$A$2:$C$28,3,0)),$B$2:$G$2382,5,0)-VLOOKUP(B1270,$B$2:$G$2382,5,0))/365+(VLOOKUP(IF(C1270="Нет",VLOOKUP(A1270,Оп26_BYN→USD!$A$2:$C$28,3,0),VLOOKUP((A1270-1),Оп26_BYN→USD!$A$2:$C$28,3,0)),$B$2:$G$2382,6,0)-VLOOKUP(B1270,$B$2:$G$2382,6,0))/366)</f>
        <v>2.6596444259990473</v>
      </c>
      <c r="F1270" s="54">
        <f>COUNTIF(D1271:$D$2382,365)</f>
        <v>746</v>
      </c>
      <c r="G1270" s="54">
        <f>COUNTIF(D1271:$D$2382,366)</f>
        <v>366</v>
      </c>
    </row>
    <row r="1271" spans="1:7" x14ac:dyDescent="0.25">
      <c r="A1271" s="54">
        <f>COUNTIF($C$3:C1271,"Да")</f>
        <v>14</v>
      </c>
      <c r="B1271" s="53">
        <f t="shared" si="38"/>
        <v>46669</v>
      </c>
      <c r="C1271" s="53" t="str">
        <f>IF(ISERROR(VLOOKUP(B1271,Оп26_BYN→USD!$C$3:$C$28,1,0)),"Нет","Да")</f>
        <v>Да</v>
      </c>
      <c r="D1271" s="54">
        <f t="shared" si="39"/>
        <v>365</v>
      </c>
      <c r="E1271" s="55">
        <f>('Все выпуски'!$F$4*'Все выпуски'!$F$8)*((VLOOKUP(IF(C1271="Нет",VLOOKUP(A1271,Оп26_BYN→USD!$A$2:$C$28,3,0),VLOOKUP((A1271-1),Оп26_BYN→USD!$A$2:$C$28,3,0)),$B$2:$G$2382,5,0)-VLOOKUP(B1271,$B$2:$G$2382,5,0))/365+(VLOOKUP(IF(C1271="Нет",VLOOKUP(A1271,Оп26_BYN→USD!$A$2:$C$28,3,0),VLOOKUP((A1271-1),Оп26_BYN→USD!$A$2:$C$28,3,0)),$B$2:$G$2382,6,0)-VLOOKUP(B1271,$B$2:$G$2382,6,0))/366)</f>
        <v>2.6888712878232126</v>
      </c>
      <c r="F1271" s="54">
        <f>COUNTIF(D1272:$D$2382,365)</f>
        <v>745</v>
      </c>
      <c r="G1271" s="54">
        <f>COUNTIF(D1272:$D$2382,366)</f>
        <v>366</v>
      </c>
    </row>
    <row r="1272" spans="1:7" x14ac:dyDescent="0.25">
      <c r="A1272" s="54">
        <f>COUNTIF($C$3:C1272,"Да")</f>
        <v>14</v>
      </c>
      <c r="B1272" s="53">
        <f t="shared" si="38"/>
        <v>46670</v>
      </c>
      <c r="C1272" s="53" t="str">
        <f>IF(ISERROR(VLOOKUP(B1272,Оп26_BYN→USD!$C$3:$C$28,1,0)),"Нет","Да")</f>
        <v>Нет</v>
      </c>
      <c r="D1272" s="54">
        <f t="shared" si="39"/>
        <v>365</v>
      </c>
      <c r="E1272" s="55">
        <f>('Все выпуски'!$F$4*'Все выпуски'!$F$8)*((VLOOKUP(IF(C1272="Нет",VLOOKUP(A1272,Оп26_BYN→USD!$A$2:$C$28,3,0),VLOOKUP((A1272-1),Оп26_BYN→USD!$A$2:$C$28,3,0)),$B$2:$G$2382,5,0)-VLOOKUP(B1272,$B$2:$G$2382,5,0))/365+(VLOOKUP(IF(C1272="Нет",VLOOKUP(A1272,Оп26_BYN→USD!$A$2:$C$28,3,0),VLOOKUP((A1272-1),Оп26_BYN→USD!$A$2:$C$28,3,0)),$B$2:$G$2382,6,0)-VLOOKUP(B1272,$B$2:$G$2382,6,0))/366)</f>
        <v>2.9226861824165354E-2</v>
      </c>
      <c r="F1272" s="54">
        <f>COUNTIF(D1273:$D$2382,365)</f>
        <v>744</v>
      </c>
      <c r="G1272" s="54">
        <f>COUNTIF(D1273:$D$2382,366)</f>
        <v>366</v>
      </c>
    </row>
    <row r="1273" spans="1:7" x14ac:dyDescent="0.25">
      <c r="A1273" s="54">
        <f>COUNTIF($C$3:C1273,"Да")</f>
        <v>14</v>
      </c>
      <c r="B1273" s="53">
        <f t="shared" si="38"/>
        <v>46671</v>
      </c>
      <c r="C1273" s="53" t="str">
        <f>IF(ISERROR(VLOOKUP(B1273,Оп26_BYN→USD!$C$3:$C$28,1,0)),"Нет","Да")</f>
        <v>Нет</v>
      </c>
      <c r="D1273" s="54">
        <f t="shared" si="39"/>
        <v>365</v>
      </c>
      <c r="E1273" s="55">
        <f>('Все выпуски'!$F$4*'Все выпуски'!$F$8)*((VLOOKUP(IF(C1273="Нет",VLOOKUP(A1273,Оп26_BYN→USD!$A$2:$C$28,3,0),VLOOKUP((A1273-1),Оп26_BYN→USD!$A$2:$C$28,3,0)),$B$2:$G$2382,5,0)-VLOOKUP(B1273,$B$2:$G$2382,5,0))/365+(VLOOKUP(IF(C1273="Нет",VLOOKUP(A1273,Оп26_BYN→USD!$A$2:$C$28,3,0),VLOOKUP((A1273-1),Оп26_BYN→USD!$A$2:$C$28,3,0)),$B$2:$G$2382,6,0)-VLOOKUP(B1273,$B$2:$G$2382,6,0))/366)</f>
        <v>5.8453723648330708E-2</v>
      </c>
      <c r="F1273" s="54">
        <f>COUNTIF(D1274:$D$2382,365)</f>
        <v>743</v>
      </c>
      <c r="G1273" s="54">
        <f>COUNTIF(D1274:$D$2382,366)</f>
        <v>366</v>
      </c>
    </row>
    <row r="1274" spans="1:7" x14ac:dyDescent="0.25">
      <c r="A1274" s="54">
        <f>COUNTIF($C$3:C1274,"Да")</f>
        <v>14</v>
      </c>
      <c r="B1274" s="53">
        <f t="shared" si="38"/>
        <v>46672</v>
      </c>
      <c r="C1274" s="53" t="str">
        <f>IF(ISERROR(VLOOKUP(B1274,Оп26_BYN→USD!$C$3:$C$28,1,0)),"Нет","Да")</f>
        <v>Нет</v>
      </c>
      <c r="D1274" s="54">
        <f t="shared" si="39"/>
        <v>365</v>
      </c>
      <c r="E1274" s="55">
        <f>('Все выпуски'!$F$4*'Все выпуски'!$F$8)*((VLOOKUP(IF(C1274="Нет",VLOOKUP(A1274,Оп26_BYN→USD!$A$2:$C$28,3,0),VLOOKUP((A1274-1),Оп26_BYN→USD!$A$2:$C$28,3,0)),$B$2:$G$2382,5,0)-VLOOKUP(B1274,$B$2:$G$2382,5,0))/365+(VLOOKUP(IF(C1274="Нет",VLOOKUP(A1274,Оп26_BYN→USD!$A$2:$C$28,3,0),VLOOKUP((A1274-1),Оп26_BYN→USD!$A$2:$C$28,3,0)),$B$2:$G$2382,6,0)-VLOOKUP(B1274,$B$2:$G$2382,6,0))/366)</f>
        <v>8.7680585472496061E-2</v>
      </c>
      <c r="F1274" s="54">
        <f>COUNTIF(D1275:$D$2382,365)</f>
        <v>742</v>
      </c>
      <c r="G1274" s="54">
        <f>COUNTIF(D1275:$D$2382,366)</f>
        <v>366</v>
      </c>
    </row>
    <row r="1275" spans="1:7" x14ac:dyDescent="0.25">
      <c r="A1275" s="54">
        <f>COUNTIF($C$3:C1275,"Да")</f>
        <v>14</v>
      </c>
      <c r="B1275" s="53">
        <f t="shared" si="38"/>
        <v>46673</v>
      </c>
      <c r="C1275" s="53" t="str">
        <f>IF(ISERROR(VLOOKUP(B1275,Оп26_BYN→USD!$C$3:$C$28,1,0)),"Нет","Да")</f>
        <v>Нет</v>
      </c>
      <c r="D1275" s="54">
        <f t="shared" si="39"/>
        <v>365</v>
      </c>
      <c r="E1275" s="55">
        <f>('Все выпуски'!$F$4*'Все выпуски'!$F$8)*((VLOOKUP(IF(C1275="Нет",VLOOKUP(A1275,Оп26_BYN→USD!$A$2:$C$28,3,0),VLOOKUP((A1275-1),Оп26_BYN→USD!$A$2:$C$28,3,0)),$B$2:$G$2382,5,0)-VLOOKUP(B1275,$B$2:$G$2382,5,0))/365+(VLOOKUP(IF(C1275="Нет",VLOOKUP(A1275,Оп26_BYN→USD!$A$2:$C$28,3,0),VLOOKUP((A1275-1),Оп26_BYN→USD!$A$2:$C$28,3,0)),$B$2:$G$2382,6,0)-VLOOKUP(B1275,$B$2:$G$2382,6,0))/366)</f>
        <v>0.11690744729666142</v>
      </c>
      <c r="F1275" s="54">
        <f>COUNTIF(D1276:$D$2382,365)</f>
        <v>741</v>
      </c>
      <c r="G1275" s="54">
        <f>COUNTIF(D1276:$D$2382,366)</f>
        <v>366</v>
      </c>
    </row>
    <row r="1276" spans="1:7" x14ac:dyDescent="0.25">
      <c r="A1276" s="54">
        <f>COUNTIF($C$3:C1276,"Да")</f>
        <v>14</v>
      </c>
      <c r="B1276" s="53">
        <f t="shared" si="38"/>
        <v>46674</v>
      </c>
      <c r="C1276" s="53" t="str">
        <f>IF(ISERROR(VLOOKUP(B1276,Оп26_BYN→USD!$C$3:$C$28,1,0)),"Нет","Да")</f>
        <v>Нет</v>
      </c>
      <c r="D1276" s="54">
        <f t="shared" si="39"/>
        <v>365</v>
      </c>
      <c r="E1276" s="55">
        <f>('Все выпуски'!$F$4*'Все выпуски'!$F$8)*((VLOOKUP(IF(C1276="Нет",VLOOKUP(A1276,Оп26_BYN→USD!$A$2:$C$28,3,0),VLOOKUP((A1276-1),Оп26_BYN→USD!$A$2:$C$28,3,0)),$B$2:$G$2382,5,0)-VLOOKUP(B1276,$B$2:$G$2382,5,0))/365+(VLOOKUP(IF(C1276="Нет",VLOOKUP(A1276,Оп26_BYN→USD!$A$2:$C$28,3,0),VLOOKUP((A1276-1),Оп26_BYN→USD!$A$2:$C$28,3,0)),$B$2:$G$2382,6,0)-VLOOKUP(B1276,$B$2:$G$2382,6,0))/366)</f>
        <v>0.14613430912082676</v>
      </c>
      <c r="F1276" s="54">
        <f>COUNTIF(D1277:$D$2382,365)</f>
        <v>740</v>
      </c>
      <c r="G1276" s="54">
        <f>COUNTIF(D1277:$D$2382,366)</f>
        <v>366</v>
      </c>
    </row>
    <row r="1277" spans="1:7" x14ac:dyDescent="0.25">
      <c r="A1277" s="54">
        <f>COUNTIF($C$3:C1277,"Да")</f>
        <v>14</v>
      </c>
      <c r="B1277" s="53">
        <f t="shared" si="38"/>
        <v>46675</v>
      </c>
      <c r="C1277" s="53" t="str">
        <f>IF(ISERROR(VLOOKUP(B1277,Оп26_BYN→USD!$C$3:$C$28,1,0)),"Нет","Да")</f>
        <v>Нет</v>
      </c>
      <c r="D1277" s="54">
        <f t="shared" si="39"/>
        <v>365</v>
      </c>
      <c r="E1277" s="55">
        <f>('Все выпуски'!$F$4*'Все выпуски'!$F$8)*((VLOOKUP(IF(C1277="Нет",VLOOKUP(A1277,Оп26_BYN→USD!$A$2:$C$28,3,0),VLOOKUP((A1277-1),Оп26_BYN→USD!$A$2:$C$28,3,0)),$B$2:$G$2382,5,0)-VLOOKUP(B1277,$B$2:$G$2382,5,0))/365+(VLOOKUP(IF(C1277="Нет",VLOOKUP(A1277,Оп26_BYN→USD!$A$2:$C$28,3,0),VLOOKUP((A1277-1),Оп26_BYN→USD!$A$2:$C$28,3,0)),$B$2:$G$2382,6,0)-VLOOKUP(B1277,$B$2:$G$2382,6,0))/366)</f>
        <v>0.17536117094499212</v>
      </c>
      <c r="F1277" s="54">
        <f>COUNTIF(D1278:$D$2382,365)</f>
        <v>739</v>
      </c>
      <c r="G1277" s="54">
        <f>COUNTIF(D1278:$D$2382,366)</f>
        <v>366</v>
      </c>
    </row>
    <row r="1278" spans="1:7" x14ac:dyDescent="0.25">
      <c r="A1278" s="54">
        <f>COUNTIF($C$3:C1278,"Да")</f>
        <v>14</v>
      </c>
      <c r="B1278" s="53">
        <f t="shared" si="38"/>
        <v>46676</v>
      </c>
      <c r="C1278" s="53" t="str">
        <f>IF(ISERROR(VLOOKUP(B1278,Оп26_BYN→USD!$C$3:$C$28,1,0)),"Нет","Да")</f>
        <v>Нет</v>
      </c>
      <c r="D1278" s="54">
        <f t="shared" si="39"/>
        <v>365</v>
      </c>
      <c r="E1278" s="55">
        <f>('Все выпуски'!$F$4*'Все выпуски'!$F$8)*((VLOOKUP(IF(C1278="Нет",VLOOKUP(A1278,Оп26_BYN→USD!$A$2:$C$28,3,0),VLOOKUP((A1278-1),Оп26_BYN→USD!$A$2:$C$28,3,0)),$B$2:$G$2382,5,0)-VLOOKUP(B1278,$B$2:$G$2382,5,0))/365+(VLOOKUP(IF(C1278="Нет",VLOOKUP(A1278,Оп26_BYN→USD!$A$2:$C$28,3,0),VLOOKUP((A1278-1),Оп26_BYN→USD!$A$2:$C$28,3,0)),$B$2:$G$2382,6,0)-VLOOKUP(B1278,$B$2:$G$2382,6,0))/366)</f>
        <v>0.20458803276915749</v>
      </c>
      <c r="F1278" s="54">
        <f>COUNTIF(D1279:$D$2382,365)</f>
        <v>738</v>
      </c>
      <c r="G1278" s="54">
        <f>COUNTIF(D1279:$D$2382,366)</f>
        <v>366</v>
      </c>
    </row>
    <row r="1279" spans="1:7" x14ac:dyDescent="0.25">
      <c r="A1279" s="54">
        <f>COUNTIF($C$3:C1279,"Да")</f>
        <v>14</v>
      </c>
      <c r="B1279" s="53">
        <f t="shared" si="38"/>
        <v>46677</v>
      </c>
      <c r="C1279" s="53" t="str">
        <f>IF(ISERROR(VLOOKUP(B1279,Оп26_BYN→USD!$C$3:$C$28,1,0)),"Нет","Да")</f>
        <v>Нет</v>
      </c>
      <c r="D1279" s="54">
        <f t="shared" si="39"/>
        <v>365</v>
      </c>
      <c r="E1279" s="55">
        <f>('Все выпуски'!$F$4*'Все выпуски'!$F$8)*((VLOOKUP(IF(C1279="Нет",VLOOKUP(A1279,Оп26_BYN→USD!$A$2:$C$28,3,0),VLOOKUP((A1279-1),Оп26_BYN→USD!$A$2:$C$28,3,0)),$B$2:$G$2382,5,0)-VLOOKUP(B1279,$B$2:$G$2382,5,0))/365+(VLOOKUP(IF(C1279="Нет",VLOOKUP(A1279,Оп26_BYN→USD!$A$2:$C$28,3,0),VLOOKUP((A1279-1),Оп26_BYN→USD!$A$2:$C$28,3,0)),$B$2:$G$2382,6,0)-VLOOKUP(B1279,$B$2:$G$2382,6,0))/366)</f>
        <v>0.23381489459332283</v>
      </c>
      <c r="F1279" s="54">
        <f>COUNTIF(D1280:$D$2382,365)</f>
        <v>737</v>
      </c>
      <c r="G1279" s="54">
        <f>COUNTIF(D1280:$D$2382,366)</f>
        <v>366</v>
      </c>
    </row>
    <row r="1280" spans="1:7" x14ac:dyDescent="0.25">
      <c r="A1280" s="54">
        <f>COUNTIF($C$3:C1280,"Да")</f>
        <v>14</v>
      </c>
      <c r="B1280" s="53">
        <f t="shared" si="38"/>
        <v>46678</v>
      </c>
      <c r="C1280" s="53" t="str">
        <f>IF(ISERROR(VLOOKUP(B1280,Оп26_BYN→USD!$C$3:$C$28,1,0)),"Нет","Да")</f>
        <v>Нет</v>
      </c>
      <c r="D1280" s="54">
        <f t="shared" si="39"/>
        <v>365</v>
      </c>
      <c r="E1280" s="55">
        <f>('Все выпуски'!$F$4*'Все выпуски'!$F$8)*((VLOOKUP(IF(C1280="Нет",VLOOKUP(A1280,Оп26_BYN→USD!$A$2:$C$28,3,0),VLOOKUP((A1280-1),Оп26_BYN→USD!$A$2:$C$28,3,0)),$B$2:$G$2382,5,0)-VLOOKUP(B1280,$B$2:$G$2382,5,0))/365+(VLOOKUP(IF(C1280="Нет",VLOOKUP(A1280,Оп26_BYN→USD!$A$2:$C$28,3,0),VLOOKUP((A1280-1),Оп26_BYN→USD!$A$2:$C$28,3,0)),$B$2:$G$2382,6,0)-VLOOKUP(B1280,$B$2:$G$2382,6,0))/366)</f>
        <v>0.26304175641748817</v>
      </c>
      <c r="F1280" s="54">
        <f>COUNTIF(D1281:$D$2382,365)</f>
        <v>736</v>
      </c>
      <c r="G1280" s="54">
        <f>COUNTIF(D1281:$D$2382,366)</f>
        <v>366</v>
      </c>
    </row>
    <row r="1281" spans="1:7" x14ac:dyDescent="0.25">
      <c r="A1281" s="54">
        <f>COUNTIF($C$3:C1281,"Да")</f>
        <v>14</v>
      </c>
      <c r="B1281" s="53">
        <f t="shared" si="38"/>
        <v>46679</v>
      </c>
      <c r="C1281" s="53" t="str">
        <f>IF(ISERROR(VLOOKUP(B1281,Оп26_BYN→USD!$C$3:$C$28,1,0)),"Нет","Да")</f>
        <v>Нет</v>
      </c>
      <c r="D1281" s="54">
        <f t="shared" si="39"/>
        <v>365</v>
      </c>
      <c r="E1281" s="55">
        <f>('Все выпуски'!$F$4*'Все выпуски'!$F$8)*((VLOOKUP(IF(C1281="Нет",VLOOKUP(A1281,Оп26_BYN→USD!$A$2:$C$28,3,0),VLOOKUP((A1281-1),Оп26_BYN→USD!$A$2:$C$28,3,0)),$B$2:$G$2382,5,0)-VLOOKUP(B1281,$B$2:$G$2382,5,0))/365+(VLOOKUP(IF(C1281="Нет",VLOOKUP(A1281,Оп26_BYN→USD!$A$2:$C$28,3,0),VLOOKUP((A1281-1),Оп26_BYN→USD!$A$2:$C$28,3,0)),$B$2:$G$2382,6,0)-VLOOKUP(B1281,$B$2:$G$2382,6,0))/366)</f>
        <v>0.29226861824165351</v>
      </c>
      <c r="F1281" s="54">
        <f>COUNTIF(D1282:$D$2382,365)</f>
        <v>735</v>
      </c>
      <c r="G1281" s="54">
        <f>COUNTIF(D1282:$D$2382,366)</f>
        <v>366</v>
      </c>
    </row>
    <row r="1282" spans="1:7" x14ac:dyDescent="0.25">
      <c r="A1282" s="54">
        <f>COUNTIF($C$3:C1282,"Да")</f>
        <v>14</v>
      </c>
      <c r="B1282" s="53">
        <f t="shared" si="38"/>
        <v>46680</v>
      </c>
      <c r="C1282" s="53" t="str">
        <f>IF(ISERROR(VLOOKUP(B1282,Оп26_BYN→USD!$C$3:$C$28,1,0)),"Нет","Да")</f>
        <v>Нет</v>
      </c>
      <c r="D1282" s="54">
        <f t="shared" si="39"/>
        <v>365</v>
      </c>
      <c r="E1282" s="55">
        <f>('Все выпуски'!$F$4*'Все выпуски'!$F$8)*((VLOOKUP(IF(C1282="Нет",VLOOKUP(A1282,Оп26_BYN→USD!$A$2:$C$28,3,0),VLOOKUP((A1282-1),Оп26_BYN→USD!$A$2:$C$28,3,0)),$B$2:$G$2382,5,0)-VLOOKUP(B1282,$B$2:$G$2382,5,0))/365+(VLOOKUP(IF(C1282="Нет",VLOOKUP(A1282,Оп26_BYN→USD!$A$2:$C$28,3,0),VLOOKUP((A1282-1),Оп26_BYN→USD!$A$2:$C$28,3,0)),$B$2:$G$2382,6,0)-VLOOKUP(B1282,$B$2:$G$2382,6,0))/366)</f>
        <v>0.32149548006581891</v>
      </c>
      <c r="F1282" s="54">
        <f>COUNTIF(D1283:$D$2382,365)</f>
        <v>734</v>
      </c>
      <c r="G1282" s="54">
        <f>COUNTIF(D1283:$D$2382,366)</f>
        <v>366</v>
      </c>
    </row>
    <row r="1283" spans="1:7" x14ac:dyDescent="0.25">
      <c r="A1283" s="54">
        <f>COUNTIF($C$3:C1283,"Да")</f>
        <v>14</v>
      </c>
      <c r="B1283" s="53">
        <f t="shared" si="38"/>
        <v>46681</v>
      </c>
      <c r="C1283" s="53" t="str">
        <f>IF(ISERROR(VLOOKUP(B1283,Оп26_BYN→USD!$C$3:$C$28,1,0)),"Нет","Да")</f>
        <v>Нет</v>
      </c>
      <c r="D1283" s="54">
        <f t="shared" si="39"/>
        <v>365</v>
      </c>
      <c r="E1283" s="55">
        <f>('Все выпуски'!$F$4*'Все выпуски'!$F$8)*((VLOOKUP(IF(C1283="Нет",VLOOKUP(A1283,Оп26_BYN→USD!$A$2:$C$28,3,0),VLOOKUP((A1283-1),Оп26_BYN→USD!$A$2:$C$28,3,0)),$B$2:$G$2382,5,0)-VLOOKUP(B1283,$B$2:$G$2382,5,0))/365+(VLOOKUP(IF(C1283="Нет",VLOOKUP(A1283,Оп26_BYN→USD!$A$2:$C$28,3,0),VLOOKUP((A1283-1),Оп26_BYN→USD!$A$2:$C$28,3,0)),$B$2:$G$2382,6,0)-VLOOKUP(B1283,$B$2:$G$2382,6,0))/366)</f>
        <v>0.35072234188998425</v>
      </c>
      <c r="F1283" s="54">
        <f>COUNTIF(D1284:$D$2382,365)</f>
        <v>733</v>
      </c>
      <c r="G1283" s="54">
        <f>COUNTIF(D1284:$D$2382,366)</f>
        <v>366</v>
      </c>
    </row>
    <row r="1284" spans="1:7" x14ac:dyDescent="0.25">
      <c r="A1284" s="54">
        <f>COUNTIF($C$3:C1284,"Да")</f>
        <v>14</v>
      </c>
      <c r="B1284" s="53">
        <f t="shared" ref="B1284:B1347" si="40">B1283+1</f>
        <v>46682</v>
      </c>
      <c r="C1284" s="53" t="str">
        <f>IF(ISERROR(VLOOKUP(B1284,Оп26_BYN→USD!$C$3:$C$28,1,0)),"Нет","Да")</f>
        <v>Нет</v>
      </c>
      <c r="D1284" s="54">
        <f t="shared" ref="D1284:D1345" si="41">IF(MOD(YEAR(B1284),4)=0,366,365)</f>
        <v>365</v>
      </c>
      <c r="E1284" s="55">
        <f>('Все выпуски'!$F$4*'Все выпуски'!$F$8)*((VLOOKUP(IF(C1284="Нет",VLOOKUP(A1284,Оп26_BYN→USD!$A$2:$C$28,3,0),VLOOKUP((A1284-1),Оп26_BYN→USD!$A$2:$C$28,3,0)),$B$2:$G$2382,5,0)-VLOOKUP(B1284,$B$2:$G$2382,5,0))/365+(VLOOKUP(IF(C1284="Нет",VLOOKUP(A1284,Оп26_BYN→USD!$A$2:$C$28,3,0),VLOOKUP((A1284-1),Оп26_BYN→USD!$A$2:$C$28,3,0)),$B$2:$G$2382,6,0)-VLOOKUP(B1284,$B$2:$G$2382,6,0))/366)</f>
        <v>0.37994920371414959</v>
      </c>
      <c r="F1284" s="54">
        <f>COUNTIF(D1285:$D$2382,365)</f>
        <v>732</v>
      </c>
      <c r="G1284" s="54">
        <f>COUNTIF(D1285:$D$2382,366)</f>
        <v>366</v>
      </c>
    </row>
    <row r="1285" spans="1:7" x14ac:dyDescent="0.25">
      <c r="A1285" s="54">
        <f>COUNTIF($C$3:C1285,"Да")</f>
        <v>14</v>
      </c>
      <c r="B1285" s="53">
        <f t="shared" si="40"/>
        <v>46683</v>
      </c>
      <c r="C1285" s="53" t="str">
        <f>IF(ISERROR(VLOOKUP(B1285,Оп26_BYN→USD!$C$3:$C$28,1,0)),"Нет","Да")</f>
        <v>Нет</v>
      </c>
      <c r="D1285" s="54">
        <f t="shared" si="41"/>
        <v>365</v>
      </c>
      <c r="E1285" s="55">
        <f>('Все выпуски'!$F$4*'Все выпуски'!$F$8)*((VLOOKUP(IF(C1285="Нет",VLOOKUP(A1285,Оп26_BYN→USD!$A$2:$C$28,3,0),VLOOKUP((A1285-1),Оп26_BYN→USD!$A$2:$C$28,3,0)),$B$2:$G$2382,5,0)-VLOOKUP(B1285,$B$2:$G$2382,5,0))/365+(VLOOKUP(IF(C1285="Нет",VLOOKUP(A1285,Оп26_BYN→USD!$A$2:$C$28,3,0),VLOOKUP((A1285-1),Оп26_BYN→USD!$A$2:$C$28,3,0)),$B$2:$G$2382,6,0)-VLOOKUP(B1285,$B$2:$G$2382,6,0))/366)</f>
        <v>0.40917606553831498</v>
      </c>
      <c r="F1285" s="54">
        <f>COUNTIF(D1286:$D$2382,365)</f>
        <v>731</v>
      </c>
      <c r="G1285" s="54">
        <f>COUNTIF(D1286:$D$2382,366)</f>
        <v>366</v>
      </c>
    </row>
    <row r="1286" spans="1:7" x14ac:dyDescent="0.25">
      <c r="A1286" s="54">
        <f>COUNTIF($C$3:C1286,"Да")</f>
        <v>14</v>
      </c>
      <c r="B1286" s="53">
        <f t="shared" si="40"/>
        <v>46684</v>
      </c>
      <c r="C1286" s="53" t="str">
        <f>IF(ISERROR(VLOOKUP(B1286,Оп26_BYN→USD!$C$3:$C$28,1,0)),"Нет","Да")</f>
        <v>Нет</v>
      </c>
      <c r="D1286" s="54">
        <f t="shared" si="41"/>
        <v>365</v>
      </c>
      <c r="E1286" s="55">
        <f>('Все выпуски'!$F$4*'Все выпуски'!$F$8)*((VLOOKUP(IF(C1286="Нет",VLOOKUP(A1286,Оп26_BYN→USD!$A$2:$C$28,3,0),VLOOKUP((A1286-1),Оп26_BYN→USD!$A$2:$C$28,3,0)),$B$2:$G$2382,5,0)-VLOOKUP(B1286,$B$2:$G$2382,5,0))/365+(VLOOKUP(IF(C1286="Нет",VLOOKUP(A1286,Оп26_BYN→USD!$A$2:$C$28,3,0),VLOOKUP((A1286-1),Оп26_BYN→USD!$A$2:$C$28,3,0)),$B$2:$G$2382,6,0)-VLOOKUP(B1286,$B$2:$G$2382,6,0))/366)</f>
        <v>0.43840292736248032</v>
      </c>
      <c r="F1286" s="54">
        <f>COUNTIF(D1287:$D$2382,365)</f>
        <v>730</v>
      </c>
      <c r="G1286" s="54">
        <f>COUNTIF(D1287:$D$2382,366)</f>
        <v>366</v>
      </c>
    </row>
    <row r="1287" spans="1:7" x14ac:dyDescent="0.25">
      <c r="A1287" s="54">
        <f>COUNTIF($C$3:C1287,"Да")</f>
        <v>14</v>
      </c>
      <c r="B1287" s="53">
        <f t="shared" si="40"/>
        <v>46685</v>
      </c>
      <c r="C1287" s="53" t="str">
        <f>IF(ISERROR(VLOOKUP(B1287,Оп26_BYN→USD!$C$3:$C$28,1,0)),"Нет","Да")</f>
        <v>Нет</v>
      </c>
      <c r="D1287" s="54">
        <f t="shared" si="41"/>
        <v>365</v>
      </c>
      <c r="E1287" s="55">
        <f>('Все выпуски'!$F$4*'Все выпуски'!$F$8)*((VLOOKUP(IF(C1287="Нет",VLOOKUP(A1287,Оп26_BYN→USD!$A$2:$C$28,3,0),VLOOKUP((A1287-1),Оп26_BYN→USD!$A$2:$C$28,3,0)),$B$2:$G$2382,5,0)-VLOOKUP(B1287,$B$2:$G$2382,5,0))/365+(VLOOKUP(IF(C1287="Нет",VLOOKUP(A1287,Оп26_BYN→USD!$A$2:$C$28,3,0),VLOOKUP((A1287-1),Оп26_BYN→USD!$A$2:$C$28,3,0)),$B$2:$G$2382,6,0)-VLOOKUP(B1287,$B$2:$G$2382,6,0))/366)</f>
        <v>0.46762978918664566</v>
      </c>
      <c r="F1287" s="54">
        <f>COUNTIF(D1288:$D$2382,365)</f>
        <v>729</v>
      </c>
      <c r="G1287" s="54">
        <f>COUNTIF(D1288:$D$2382,366)</f>
        <v>366</v>
      </c>
    </row>
    <row r="1288" spans="1:7" x14ac:dyDescent="0.25">
      <c r="A1288" s="54">
        <f>COUNTIF($C$3:C1288,"Да")</f>
        <v>14</v>
      </c>
      <c r="B1288" s="53">
        <f t="shared" si="40"/>
        <v>46686</v>
      </c>
      <c r="C1288" s="53" t="str">
        <f>IF(ISERROR(VLOOKUP(B1288,Оп26_BYN→USD!$C$3:$C$28,1,0)),"Нет","Да")</f>
        <v>Нет</v>
      </c>
      <c r="D1288" s="54">
        <f t="shared" si="41"/>
        <v>365</v>
      </c>
      <c r="E1288" s="55">
        <f>('Все выпуски'!$F$4*'Все выпуски'!$F$8)*((VLOOKUP(IF(C1288="Нет",VLOOKUP(A1288,Оп26_BYN→USD!$A$2:$C$28,3,0),VLOOKUP((A1288-1),Оп26_BYN→USD!$A$2:$C$28,3,0)),$B$2:$G$2382,5,0)-VLOOKUP(B1288,$B$2:$G$2382,5,0))/365+(VLOOKUP(IF(C1288="Нет",VLOOKUP(A1288,Оп26_BYN→USD!$A$2:$C$28,3,0),VLOOKUP((A1288-1),Оп26_BYN→USD!$A$2:$C$28,3,0)),$B$2:$G$2382,6,0)-VLOOKUP(B1288,$B$2:$G$2382,6,0))/366)</f>
        <v>0.49685665101081106</v>
      </c>
      <c r="F1288" s="54">
        <f>COUNTIF(D1289:$D$2382,365)</f>
        <v>728</v>
      </c>
      <c r="G1288" s="54">
        <f>COUNTIF(D1289:$D$2382,366)</f>
        <v>366</v>
      </c>
    </row>
    <row r="1289" spans="1:7" x14ac:dyDescent="0.25">
      <c r="A1289" s="54">
        <f>COUNTIF($C$3:C1289,"Да")</f>
        <v>14</v>
      </c>
      <c r="B1289" s="53">
        <f t="shared" si="40"/>
        <v>46687</v>
      </c>
      <c r="C1289" s="53" t="str">
        <f>IF(ISERROR(VLOOKUP(B1289,Оп26_BYN→USD!$C$3:$C$28,1,0)),"Нет","Да")</f>
        <v>Нет</v>
      </c>
      <c r="D1289" s="54">
        <f t="shared" si="41"/>
        <v>365</v>
      </c>
      <c r="E1289" s="55">
        <f>('Все выпуски'!$F$4*'Все выпуски'!$F$8)*((VLOOKUP(IF(C1289="Нет",VLOOKUP(A1289,Оп26_BYN→USD!$A$2:$C$28,3,0),VLOOKUP((A1289-1),Оп26_BYN→USD!$A$2:$C$28,3,0)),$B$2:$G$2382,5,0)-VLOOKUP(B1289,$B$2:$G$2382,5,0))/365+(VLOOKUP(IF(C1289="Нет",VLOOKUP(A1289,Оп26_BYN→USD!$A$2:$C$28,3,0),VLOOKUP((A1289-1),Оп26_BYN→USD!$A$2:$C$28,3,0)),$B$2:$G$2382,6,0)-VLOOKUP(B1289,$B$2:$G$2382,6,0))/366)</f>
        <v>0.52608351283497634</v>
      </c>
      <c r="F1289" s="54">
        <f>COUNTIF(D1290:$D$2382,365)</f>
        <v>727</v>
      </c>
      <c r="G1289" s="54">
        <f>COUNTIF(D1290:$D$2382,366)</f>
        <v>366</v>
      </c>
    </row>
    <row r="1290" spans="1:7" x14ac:dyDescent="0.25">
      <c r="A1290" s="54">
        <f>COUNTIF($C$3:C1290,"Да")</f>
        <v>14</v>
      </c>
      <c r="B1290" s="53">
        <f t="shared" si="40"/>
        <v>46688</v>
      </c>
      <c r="C1290" s="53" t="str">
        <f>IF(ISERROR(VLOOKUP(B1290,Оп26_BYN→USD!$C$3:$C$28,1,0)),"Нет","Да")</f>
        <v>Нет</v>
      </c>
      <c r="D1290" s="54">
        <f t="shared" si="41"/>
        <v>365</v>
      </c>
      <c r="E1290" s="55">
        <f>('Все выпуски'!$F$4*'Все выпуски'!$F$8)*((VLOOKUP(IF(C1290="Нет",VLOOKUP(A1290,Оп26_BYN→USD!$A$2:$C$28,3,0),VLOOKUP((A1290-1),Оп26_BYN→USD!$A$2:$C$28,3,0)),$B$2:$G$2382,5,0)-VLOOKUP(B1290,$B$2:$G$2382,5,0))/365+(VLOOKUP(IF(C1290="Нет",VLOOKUP(A1290,Оп26_BYN→USD!$A$2:$C$28,3,0),VLOOKUP((A1290-1),Оп26_BYN→USD!$A$2:$C$28,3,0)),$B$2:$G$2382,6,0)-VLOOKUP(B1290,$B$2:$G$2382,6,0))/366)</f>
        <v>0.55531037465914179</v>
      </c>
      <c r="F1290" s="54">
        <f>COUNTIF(D1291:$D$2382,365)</f>
        <v>726</v>
      </c>
      <c r="G1290" s="54">
        <f>COUNTIF(D1291:$D$2382,366)</f>
        <v>366</v>
      </c>
    </row>
    <row r="1291" spans="1:7" x14ac:dyDescent="0.25">
      <c r="A1291" s="54">
        <f>COUNTIF($C$3:C1291,"Да")</f>
        <v>14</v>
      </c>
      <c r="B1291" s="53">
        <f t="shared" si="40"/>
        <v>46689</v>
      </c>
      <c r="C1291" s="53" t="str">
        <f>IF(ISERROR(VLOOKUP(B1291,Оп26_BYN→USD!$C$3:$C$28,1,0)),"Нет","Да")</f>
        <v>Нет</v>
      </c>
      <c r="D1291" s="54">
        <f t="shared" si="41"/>
        <v>365</v>
      </c>
      <c r="E1291" s="55">
        <f>('Все выпуски'!$F$4*'Все выпуски'!$F$8)*((VLOOKUP(IF(C1291="Нет",VLOOKUP(A1291,Оп26_BYN→USD!$A$2:$C$28,3,0),VLOOKUP((A1291-1),Оп26_BYN→USD!$A$2:$C$28,3,0)),$B$2:$G$2382,5,0)-VLOOKUP(B1291,$B$2:$G$2382,5,0))/365+(VLOOKUP(IF(C1291="Нет",VLOOKUP(A1291,Оп26_BYN→USD!$A$2:$C$28,3,0),VLOOKUP((A1291-1),Оп26_BYN→USD!$A$2:$C$28,3,0)),$B$2:$G$2382,6,0)-VLOOKUP(B1291,$B$2:$G$2382,6,0))/366)</f>
        <v>0.58453723648330702</v>
      </c>
      <c r="F1291" s="54">
        <f>COUNTIF(D1292:$D$2382,365)</f>
        <v>725</v>
      </c>
      <c r="G1291" s="54">
        <f>COUNTIF(D1292:$D$2382,366)</f>
        <v>366</v>
      </c>
    </row>
    <row r="1292" spans="1:7" x14ac:dyDescent="0.25">
      <c r="A1292" s="54">
        <f>COUNTIF($C$3:C1292,"Да")</f>
        <v>14</v>
      </c>
      <c r="B1292" s="53">
        <f t="shared" si="40"/>
        <v>46690</v>
      </c>
      <c r="C1292" s="53" t="str">
        <f>IF(ISERROR(VLOOKUP(B1292,Оп26_BYN→USD!$C$3:$C$28,1,0)),"Нет","Да")</f>
        <v>Нет</v>
      </c>
      <c r="D1292" s="54">
        <f t="shared" si="41"/>
        <v>365</v>
      </c>
      <c r="E1292" s="55">
        <f>('Все выпуски'!$F$4*'Все выпуски'!$F$8)*((VLOOKUP(IF(C1292="Нет",VLOOKUP(A1292,Оп26_BYN→USD!$A$2:$C$28,3,0),VLOOKUP((A1292-1),Оп26_BYN→USD!$A$2:$C$28,3,0)),$B$2:$G$2382,5,0)-VLOOKUP(B1292,$B$2:$G$2382,5,0))/365+(VLOOKUP(IF(C1292="Нет",VLOOKUP(A1292,Оп26_BYN→USD!$A$2:$C$28,3,0),VLOOKUP((A1292-1),Оп26_BYN→USD!$A$2:$C$28,3,0)),$B$2:$G$2382,6,0)-VLOOKUP(B1292,$B$2:$G$2382,6,0))/366)</f>
        <v>0.61376409830747247</v>
      </c>
      <c r="F1292" s="54">
        <f>COUNTIF(D1293:$D$2382,365)</f>
        <v>724</v>
      </c>
      <c r="G1292" s="54">
        <f>COUNTIF(D1293:$D$2382,366)</f>
        <v>366</v>
      </c>
    </row>
    <row r="1293" spans="1:7" x14ac:dyDescent="0.25">
      <c r="A1293" s="54">
        <f>COUNTIF($C$3:C1293,"Да")</f>
        <v>14</v>
      </c>
      <c r="B1293" s="53">
        <f t="shared" si="40"/>
        <v>46691</v>
      </c>
      <c r="C1293" s="53" t="str">
        <f>IF(ISERROR(VLOOKUP(B1293,Оп26_BYN→USD!$C$3:$C$28,1,0)),"Нет","Да")</f>
        <v>Нет</v>
      </c>
      <c r="D1293" s="54">
        <f t="shared" si="41"/>
        <v>365</v>
      </c>
      <c r="E1293" s="55">
        <f>('Все выпуски'!$F$4*'Все выпуски'!$F$8)*((VLOOKUP(IF(C1293="Нет",VLOOKUP(A1293,Оп26_BYN→USD!$A$2:$C$28,3,0),VLOOKUP((A1293-1),Оп26_BYN→USD!$A$2:$C$28,3,0)),$B$2:$G$2382,5,0)-VLOOKUP(B1293,$B$2:$G$2382,5,0))/365+(VLOOKUP(IF(C1293="Нет",VLOOKUP(A1293,Оп26_BYN→USD!$A$2:$C$28,3,0),VLOOKUP((A1293-1),Оп26_BYN→USD!$A$2:$C$28,3,0)),$B$2:$G$2382,6,0)-VLOOKUP(B1293,$B$2:$G$2382,6,0))/366)</f>
        <v>0.64299096013163781</v>
      </c>
      <c r="F1293" s="54">
        <f>COUNTIF(D1294:$D$2382,365)</f>
        <v>723</v>
      </c>
      <c r="G1293" s="54">
        <f>COUNTIF(D1294:$D$2382,366)</f>
        <v>366</v>
      </c>
    </row>
    <row r="1294" spans="1:7" x14ac:dyDescent="0.25">
      <c r="A1294" s="54">
        <f>COUNTIF($C$3:C1294,"Да")</f>
        <v>14</v>
      </c>
      <c r="B1294" s="53">
        <f t="shared" si="40"/>
        <v>46692</v>
      </c>
      <c r="C1294" s="53" t="str">
        <f>IF(ISERROR(VLOOKUP(B1294,Оп26_BYN→USD!$C$3:$C$28,1,0)),"Нет","Да")</f>
        <v>Нет</v>
      </c>
      <c r="D1294" s="54">
        <f t="shared" si="41"/>
        <v>365</v>
      </c>
      <c r="E1294" s="55">
        <f>('Все выпуски'!$F$4*'Все выпуски'!$F$8)*((VLOOKUP(IF(C1294="Нет",VLOOKUP(A1294,Оп26_BYN→USD!$A$2:$C$28,3,0),VLOOKUP((A1294-1),Оп26_BYN→USD!$A$2:$C$28,3,0)),$B$2:$G$2382,5,0)-VLOOKUP(B1294,$B$2:$G$2382,5,0))/365+(VLOOKUP(IF(C1294="Нет",VLOOKUP(A1294,Оп26_BYN→USD!$A$2:$C$28,3,0),VLOOKUP((A1294-1),Оп26_BYN→USD!$A$2:$C$28,3,0)),$B$2:$G$2382,6,0)-VLOOKUP(B1294,$B$2:$G$2382,6,0))/366)</f>
        <v>0.67221782195580315</v>
      </c>
      <c r="F1294" s="54">
        <f>COUNTIF(D1295:$D$2382,365)</f>
        <v>722</v>
      </c>
      <c r="G1294" s="54">
        <f>COUNTIF(D1295:$D$2382,366)</f>
        <v>366</v>
      </c>
    </row>
    <row r="1295" spans="1:7" x14ac:dyDescent="0.25">
      <c r="A1295" s="54">
        <f>COUNTIF($C$3:C1295,"Да")</f>
        <v>14</v>
      </c>
      <c r="B1295" s="53">
        <f t="shared" si="40"/>
        <v>46693</v>
      </c>
      <c r="C1295" s="53" t="str">
        <f>IF(ISERROR(VLOOKUP(B1295,Оп26_BYN→USD!$C$3:$C$28,1,0)),"Нет","Да")</f>
        <v>Нет</v>
      </c>
      <c r="D1295" s="54">
        <f t="shared" si="41"/>
        <v>365</v>
      </c>
      <c r="E1295" s="55">
        <f>('Все выпуски'!$F$4*'Все выпуски'!$F$8)*((VLOOKUP(IF(C1295="Нет",VLOOKUP(A1295,Оп26_BYN→USD!$A$2:$C$28,3,0),VLOOKUP((A1295-1),Оп26_BYN→USD!$A$2:$C$28,3,0)),$B$2:$G$2382,5,0)-VLOOKUP(B1295,$B$2:$G$2382,5,0))/365+(VLOOKUP(IF(C1295="Нет",VLOOKUP(A1295,Оп26_BYN→USD!$A$2:$C$28,3,0),VLOOKUP((A1295-1),Оп26_BYN→USD!$A$2:$C$28,3,0)),$B$2:$G$2382,6,0)-VLOOKUP(B1295,$B$2:$G$2382,6,0))/366)</f>
        <v>0.70144468377996849</v>
      </c>
      <c r="F1295" s="54">
        <f>COUNTIF(D1296:$D$2382,365)</f>
        <v>721</v>
      </c>
      <c r="G1295" s="54">
        <f>COUNTIF(D1296:$D$2382,366)</f>
        <v>366</v>
      </c>
    </row>
    <row r="1296" spans="1:7" x14ac:dyDescent="0.25">
      <c r="A1296" s="54">
        <f>COUNTIF($C$3:C1296,"Да")</f>
        <v>14</v>
      </c>
      <c r="B1296" s="53">
        <f t="shared" si="40"/>
        <v>46694</v>
      </c>
      <c r="C1296" s="53" t="str">
        <f>IF(ISERROR(VLOOKUP(B1296,Оп26_BYN→USD!$C$3:$C$28,1,0)),"Нет","Да")</f>
        <v>Нет</v>
      </c>
      <c r="D1296" s="54">
        <f t="shared" si="41"/>
        <v>365</v>
      </c>
      <c r="E1296" s="55">
        <f>('Все выпуски'!$F$4*'Все выпуски'!$F$8)*((VLOOKUP(IF(C1296="Нет",VLOOKUP(A1296,Оп26_BYN→USD!$A$2:$C$28,3,0),VLOOKUP((A1296-1),Оп26_BYN→USD!$A$2:$C$28,3,0)),$B$2:$G$2382,5,0)-VLOOKUP(B1296,$B$2:$G$2382,5,0))/365+(VLOOKUP(IF(C1296="Нет",VLOOKUP(A1296,Оп26_BYN→USD!$A$2:$C$28,3,0),VLOOKUP((A1296-1),Оп26_BYN→USD!$A$2:$C$28,3,0)),$B$2:$G$2382,6,0)-VLOOKUP(B1296,$B$2:$G$2382,6,0))/366)</f>
        <v>0.73067154560413383</v>
      </c>
      <c r="F1296" s="54">
        <f>COUNTIF(D1297:$D$2382,365)</f>
        <v>720</v>
      </c>
      <c r="G1296" s="54">
        <f>COUNTIF(D1297:$D$2382,366)</f>
        <v>366</v>
      </c>
    </row>
    <row r="1297" spans="1:7" x14ac:dyDescent="0.25">
      <c r="A1297" s="54">
        <f>COUNTIF($C$3:C1297,"Да")</f>
        <v>14</v>
      </c>
      <c r="B1297" s="53">
        <f t="shared" si="40"/>
        <v>46695</v>
      </c>
      <c r="C1297" s="53" t="str">
        <f>IF(ISERROR(VLOOKUP(B1297,Оп26_BYN→USD!$C$3:$C$28,1,0)),"Нет","Да")</f>
        <v>Нет</v>
      </c>
      <c r="D1297" s="54">
        <f t="shared" si="41"/>
        <v>365</v>
      </c>
      <c r="E1297" s="55">
        <f>('Все выпуски'!$F$4*'Все выпуски'!$F$8)*((VLOOKUP(IF(C1297="Нет",VLOOKUP(A1297,Оп26_BYN→USD!$A$2:$C$28,3,0),VLOOKUP((A1297-1),Оп26_BYN→USD!$A$2:$C$28,3,0)),$B$2:$G$2382,5,0)-VLOOKUP(B1297,$B$2:$G$2382,5,0))/365+(VLOOKUP(IF(C1297="Нет",VLOOKUP(A1297,Оп26_BYN→USD!$A$2:$C$28,3,0),VLOOKUP((A1297-1),Оп26_BYN→USD!$A$2:$C$28,3,0)),$B$2:$G$2382,6,0)-VLOOKUP(B1297,$B$2:$G$2382,6,0))/366)</f>
        <v>0.75989840742829917</v>
      </c>
      <c r="F1297" s="54">
        <f>COUNTIF(D1298:$D$2382,365)</f>
        <v>719</v>
      </c>
      <c r="G1297" s="54">
        <f>COUNTIF(D1298:$D$2382,366)</f>
        <v>366</v>
      </c>
    </row>
    <row r="1298" spans="1:7" x14ac:dyDescent="0.25">
      <c r="A1298" s="54">
        <f>COUNTIF($C$3:C1298,"Да")</f>
        <v>14</v>
      </c>
      <c r="B1298" s="53">
        <f t="shared" si="40"/>
        <v>46696</v>
      </c>
      <c r="C1298" s="53" t="str">
        <f>IF(ISERROR(VLOOKUP(B1298,Оп26_BYN→USD!$C$3:$C$28,1,0)),"Нет","Да")</f>
        <v>Нет</v>
      </c>
      <c r="D1298" s="54">
        <f t="shared" si="41"/>
        <v>365</v>
      </c>
      <c r="E1298" s="55">
        <f>('Все выпуски'!$F$4*'Все выпуски'!$F$8)*((VLOOKUP(IF(C1298="Нет",VLOOKUP(A1298,Оп26_BYN→USD!$A$2:$C$28,3,0),VLOOKUP((A1298-1),Оп26_BYN→USD!$A$2:$C$28,3,0)),$B$2:$G$2382,5,0)-VLOOKUP(B1298,$B$2:$G$2382,5,0))/365+(VLOOKUP(IF(C1298="Нет",VLOOKUP(A1298,Оп26_BYN→USD!$A$2:$C$28,3,0),VLOOKUP((A1298-1),Оп26_BYN→USD!$A$2:$C$28,3,0)),$B$2:$G$2382,6,0)-VLOOKUP(B1298,$B$2:$G$2382,6,0))/366)</f>
        <v>0.78912526925246462</v>
      </c>
      <c r="F1298" s="54">
        <f>COUNTIF(D1299:$D$2382,365)</f>
        <v>718</v>
      </c>
      <c r="G1298" s="54">
        <f>COUNTIF(D1299:$D$2382,366)</f>
        <v>366</v>
      </c>
    </row>
    <row r="1299" spans="1:7" x14ac:dyDescent="0.25">
      <c r="A1299" s="54">
        <f>COUNTIF($C$3:C1299,"Да")</f>
        <v>14</v>
      </c>
      <c r="B1299" s="53">
        <f t="shared" si="40"/>
        <v>46697</v>
      </c>
      <c r="C1299" s="53" t="str">
        <f>IF(ISERROR(VLOOKUP(B1299,Оп26_BYN→USD!$C$3:$C$28,1,0)),"Нет","Да")</f>
        <v>Нет</v>
      </c>
      <c r="D1299" s="54">
        <f t="shared" si="41"/>
        <v>365</v>
      </c>
      <c r="E1299" s="55">
        <f>('Все выпуски'!$F$4*'Все выпуски'!$F$8)*((VLOOKUP(IF(C1299="Нет",VLOOKUP(A1299,Оп26_BYN→USD!$A$2:$C$28,3,0),VLOOKUP((A1299-1),Оп26_BYN→USD!$A$2:$C$28,3,0)),$B$2:$G$2382,5,0)-VLOOKUP(B1299,$B$2:$G$2382,5,0))/365+(VLOOKUP(IF(C1299="Нет",VLOOKUP(A1299,Оп26_BYN→USD!$A$2:$C$28,3,0),VLOOKUP((A1299-1),Оп26_BYN→USD!$A$2:$C$28,3,0)),$B$2:$G$2382,6,0)-VLOOKUP(B1299,$B$2:$G$2382,6,0))/366)</f>
        <v>0.81835213107662996</v>
      </c>
      <c r="F1299" s="54">
        <f>COUNTIF(D1300:$D$2382,365)</f>
        <v>717</v>
      </c>
      <c r="G1299" s="54">
        <f>COUNTIF(D1300:$D$2382,366)</f>
        <v>366</v>
      </c>
    </row>
    <row r="1300" spans="1:7" x14ac:dyDescent="0.25">
      <c r="A1300" s="54">
        <f>COUNTIF($C$3:C1300,"Да")</f>
        <v>14</v>
      </c>
      <c r="B1300" s="53">
        <f t="shared" si="40"/>
        <v>46698</v>
      </c>
      <c r="C1300" s="53" t="str">
        <f>IF(ISERROR(VLOOKUP(B1300,Оп26_BYN→USD!$C$3:$C$28,1,0)),"Нет","Да")</f>
        <v>Нет</v>
      </c>
      <c r="D1300" s="54">
        <f t="shared" si="41"/>
        <v>365</v>
      </c>
      <c r="E1300" s="55">
        <f>('Все выпуски'!$F$4*'Все выпуски'!$F$8)*((VLOOKUP(IF(C1300="Нет",VLOOKUP(A1300,Оп26_BYN→USD!$A$2:$C$28,3,0),VLOOKUP((A1300-1),Оп26_BYN→USD!$A$2:$C$28,3,0)),$B$2:$G$2382,5,0)-VLOOKUP(B1300,$B$2:$G$2382,5,0))/365+(VLOOKUP(IF(C1300="Нет",VLOOKUP(A1300,Оп26_BYN→USD!$A$2:$C$28,3,0),VLOOKUP((A1300-1),Оп26_BYN→USD!$A$2:$C$28,3,0)),$B$2:$G$2382,6,0)-VLOOKUP(B1300,$B$2:$G$2382,6,0))/366)</f>
        <v>0.8475789929007953</v>
      </c>
      <c r="F1300" s="54">
        <f>COUNTIF(D1301:$D$2382,365)</f>
        <v>716</v>
      </c>
      <c r="G1300" s="54">
        <f>COUNTIF(D1301:$D$2382,366)</f>
        <v>366</v>
      </c>
    </row>
    <row r="1301" spans="1:7" x14ac:dyDescent="0.25">
      <c r="A1301" s="54">
        <f>COUNTIF($C$3:C1301,"Да")</f>
        <v>14</v>
      </c>
      <c r="B1301" s="53">
        <f t="shared" si="40"/>
        <v>46699</v>
      </c>
      <c r="C1301" s="53" t="str">
        <f>IF(ISERROR(VLOOKUP(B1301,Оп26_BYN→USD!$C$3:$C$28,1,0)),"Нет","Да")</f>
        <v>Нет</v>
      </c>
      <c r="D1301" s="54">
        <f t="shared" si="41"/>
        <v>365</v>
      </c>
      <c r="E1301" s="55">
        <f>('Все выпуски'!$F$4*'Все выпуски'!$F$8)*((VLOOKUP(IF(C1301="Нет",VLOOKUP(A1301,Оп26_BYN→USD!$A$2:$C$28,3,0),VLOOKUP((A1301-1),Оп26_BYN→USD!$A$2:$C$28,3,0)),$B$2:$G$2382,5,0)-VLOOKUP(B1301,$B$2:$G$2382,5,0))/365+(VLOOKUP(IF(C1301="Нет",VLOOKUP(A1301,Оп26_BYN→USD!$A$2:$C$28,3,0),VLOOKUP((A1301-1),Оп26_BYN→USD!$A$2:$C$28,3,0)),$B$2:$G$2382,6,0)-VLOOKUP(B1301,$B$2:$G$2382,6,0))/366)</f>
        <v>0.87680585472496064</v>
      </c>
      <c r="F1301" s="54">
        <f>COUNTIF(D1302:$D$2382,365)</f>
        <v>715</v>
      </c>
      <c r="G1301" s="54">
        <f>COUNTIF(D1302:$D$2382,366)</f>
        <v>366</v>
      </c>
    </row>
    <row r="1302" spans="1:7" x14ac:dyDescent="0.25">
      <c r="A1302" s="54">
        <f>COUNTIF($C$3:C1302,"Да")</f>
        <v>14</v>
      </c>
      <c r="B1302" s="53">
        <f t="shared" si="40"/>
        <v>46700</v>
      </c>
      <c r="C1302" s="53" t="str">
        <f>IF(ISERROR(VLOOKUP(B1302,Оп26_BYN→USD!$C$3:$C$28,1,0)),"Нет","Да")</f>
        <v>Нет</v>
      </c>
      <c r="D1302" s="54">
        <f t="shared" si="41"/>
        <v>365</v>
      </c>
      <c r="E1302" s="55">
        <f>('Все выпуски'!$F$4*'Все выпуски'!$F$8)*((VLOOKUP(IF(C1302="Нет",VLOOKUP(A1302,Оп26_BYN→USD!$A$2:$C$28,3,0),VLOOKUP((A1302-1),Оп26_BYN→USD!$A$2:$C$28,3,0)),$B$2:$G$2382,5,0)-VLOOKUP(B1302,$B$2:$G$2382,5,0))/365+(VLOOKUP(IF(C1302="Нет",VLOOKUP(A1302,Оп26_BYN→USD!$A$2:$C$28,3,0),VLOOKUP((A1302-1),Оп26_BYN→USD!$A$2:$C$28,3,0)),$B$2:$G$2382,6,0)-VLOOKUP(B1302,$B$2:$G$2382,6,0))/366)</f>
        <v>0.90603271654912598</v>
      </c>
      <c r="F1302" s="54">
        <f>COUNTIF(D1303:$D$2382,365)</f>
        <v>714</v>
      </c>
      <c r="G1302" s="54">
        <f>COUNTIF(D1303:$D$2382,366)</f>
        <v>366</v>
      </c>
    </row>
    <row r="1303" spans="1:7" x14ac:dyDescent="0.25">
      <c r="A1303" s="54">
        <f>COUNTIF($C$3:C1303,"Да")</f>
        <v>14</v>
      </c>
      <c r="B1303" s="53">
        <f t="shared" si="40"/>
        <v>46701</v>
      </c>
      <c r="C1303" s="53" t="str">
        <f>IF(ISERROR(VLOOKUP(B1303,Оп26_BYN→USD!$C$3:$C$28,1,0)),"Нет","Да")</f>
        <v>Нет</v>
      </c>
      <c r="D1303" s="54">
        <f t="shared" si="41"/>
        <v>365</v>
      </c>
      <c r="E1303" s="55">
        <f>('Все выпуски'!$F$4*'Все выпуски'!$F$8)*((VLOOKUP(IF(C1303="Нет",VLOOKUP(A1303,Оп26_BYN→USD!$A$2:$C$28,3,0),VLOOKUP((A1303-1),Оп26_BYN→USD!$A$2:$C$28,3,0)),$B$2:$G$2382,5,0)-VLOOKUP(B1303,$B$2:$G$2382,5,0))/365+(VLOOKUP(IF(C1303="Нет",VLOOKUP(A1303,Оп26_BYN→USD!$A$2:$C$28,3,0),VLOOKUP((A1303-1),Оп26_BYN→USD!$A$2:$C$28,3,0)),$B$2:$G$2382,6,0)-VLOOKUP(B1303,$B$2:$G$2382,6,0))/366)</f>
        <v>0.93525957837329132</v>
      </c>
      <c r="F1303" s="54">
        <f>COUNTIF(D1304:$D$2382,365)</f>
        <v>713</v>
      </c>
      <c r="G1303" s="54">
        <f>COUNTIF(D1304:$D$2382,366)</f>
        <v>366</v>
      </c>
    </row>
    <row r="1304" spans="1:7" x14ac:dyDescent="0.25">
      <c r="A1304" s="54">
        <f>COUNTIF($C$3:C1304,"Да")</f>
        <v>14</v>
      </c>
      <c r="B1304" s="53">
        <f t="shared" si="40"/>
        <v>46702</v>
      </c>
      <c r="C1304" s="53" t="str">
        <f>IF(ISERROR(VLOOKUP(B1304,Оп26_BYN→USD!$C$3:$C$28,1,0)),"Нет","Да")</f>
        <v>Нет</v>
      </c>
      <c r="D1304" s="54">
        <f t="shared" si="41"/>
        <v>365</v>
      </c>
      <c r="E1304" s="55">
        <f>('Все выпуски'!$F$4*'Все выпуски'!$F$8)*((VLOOKUP(IF(C1304="Нет",VLOOKUP(A1304,Оп26_BYN→USD!$A$2:$C$28,3,0),VLOOKUP((A1304-1),Оп26_BYN→USD!$A$2:$C$28,3,0)),$B$2:$G$2382,5,0)-VLOOKUP(B1304,$B$2:$G$2382,5,0))/365+(VLOOKUP(IF(C1304="Нет",VLOOKUP(A1304,Оп26_BYN→USD!$A$2:$C$28,3,0),VLOOKUP((A1304-1),Оп26_BYN→USD!$A$2:$C$28,3,0)),$B$2:$G$2382,6,0)-VLOOKUP(B1304,$B$2:$G$2382,6,0))/366)</f>
        <v>0.96448644019745677</v>
      </c>
      <c r="F1304" s="54">
        <f>COUNTIF(D1305:$D$2382,365)</f>
        <v>712</v>
      </c>
      <c r="G1304" s="54">
        <f>COUNTIF(D1305:$D$2382,366)</f>
        <v>366</v>
      </c>
    </row>
    <row r="1305" spans="1:7" x14ac:dyDescent="0.25">
      <c r="A1305" s="54">
        <f>COUNTIF($C$3:C1305,"Да")</f>
        <v>14</v>
      </c>
      <c r="B1305" s="53">
        <f t="shared" si="40"/>
        <v>46703</v>
      </c>
      <c r="C1305" s="53" t="str">
        <f>IF(ISERROR(VLOOKUP(B1305,Оп26_BYN→USD!$C$3:$C$28,1,0)),"Нет","Да")</f>
        <v>Нет</v>
      </c>
      <c r="D1305" s="54">
        <f t="shared" si="41"/>
        <v>365</v>
      </c>
      <c r="E1305" s="55">
        <f>('Все выпуски'!$F$4*'Все выпуски'!$F$8)*((VLOOKUP(IF(C1305="Нет",VLOOKUP(A1305,Оп26_BYN→USD!$A$2:$C$28,3,0),VLOOKUP((A1305-1),Оп26_BYN→USD!$A$2:$C$28,3,0)),$B$2:$G$2382,5,0)-VLOOKUP(B1305,$B$2:$G$2382,5,0))/365+(VLOOKUP(IF(C1305="Нет",VLOOKUP(A1305,Оп26_BYN→USD!$A$2:$C$28,3,0),VLOOKUP((A1305-1),Оп26_BYN→USD!$A$2:$C$28,3,0)),$B$2:$G$2382,6,0)-VLOOKUP(B1305,$B$2:$G$2382,6,0))/366)</f>
        <v>0.99371330202162211</v>
      </c>
      <c r="F1305" s="54">
        <f>COUNTIF(D1306:$D$2382,365)</f>
        <v>711</v>
      </c>
      <c r="G1305" s="54">
        <f>COUNTIF(D1306:$D$2382,366)</f>
        <v>366</v>
      </c>
    </row>
    <row r="1306" spans="1:7" x14ac:dyDescent="0.25">
      <c r="A1306" s="54">
        <f>COUNTIF($C$3:C1306,"Да")</f>
        <v>14</v>
      </c>
      <c r="B1306" s="53">
        <f t="shared" si="40"/>
        <v>46704</v>
      </c>
      <c r="C1306" s="53" t="str">
        <f>IF(ISERROR(VLOOKUP(B1306,Оп26_BYN→USD!$C$3:$C$28,1,0)),"Нет","Да")</f>
        <v>Нет</v>
      </c>
      <c r="D1306" s="54">
        <f t="shared" si="41"/>
        <v>365</v>
      </c>
      <c r="E1306" s="55">
        <f>('Все выпуски'!$F$4*'Все выпуски'!$F$8)*((VLOOKUP(IF(C1306="Нет",VLOOKUP(A1306,Оп26_BYN→USD!$A$2:$C$28,3,0),VLOOKUP((A1306-1),Оп26_BYN→USD!$A$2:$C$28,3,0)),$B$2:$G$2382,5,0)-VLOOKUP(B1306,$B$2:$G$2382,5,0))/365+(VLOOKUP(IF(C1306="Нет",VLOOKUP(A1306,Оп26_BYN→USD!$A$2:$C$28,3,0),VLOOKUP((A1306-1),Оп26_BYN→USD!$A$2:$C$28,3,0)),$B$2:$G$2382,6,0)-VLOOKUP(B1306,$B$2:$G$2382,6,0))/366)</f>
        <v>1.0229401638457873</v>
      </c>
      <c r="F1306" s="54">
        <f>COUNTIF(D1307:$D$2382,365)</f>
        <v>710</v>
      </c>
      <c r="G1306" s="54">
        <f>COUNTIF(D1307:$D$2382,366)</f>
        <v>366</v>
      </c>
    </row>
    <row r="1307" spans="1:7" x14ac:dyDescent="0.25">
      <c r="A1307" s="54">
        <f>COUNTIF($C$3:C1307,"Да")</f>
        <v>14</v>
      </c>
      <c r="B1307" s="53">
        <f t="shared" si="40"/>
        <v>46705</v>
      </c>
      <c r="C1307" s="53" t="str">
        <f>IF(ISERROR(VLOOKUP(B1307,Оп26_BYN→USD!$C$3:$C$28,1,0)),"Нет","Да")</f>
        <v>Нет</v>
      </c>
      <c r="D1307" s="54">
        <f t="shared" si="41"/>
        <v>365</v>
      </c>
      <c r="E1307" s="55">
        <f>('Все выпуски'!$F$4*'Все выпуски'!$F$8)*((VLOOKUP(IF(C1307="Нет",VLOOKUP(A1307,Оп26_BYN→USD!$A$2:$C$28,3,0),VLOOKUP((A1307-1),Оп26_BYN→USD!$A$2:$C$28,3,0)),$B$2:$G$2382,5,0)-VLOOKUP(B1307,$B$2:$G$2382,5,0))/365+(VLOOKUP(IF(C1307="Нет",VLOOKUP(A1307,Оп26_BYN→USD!$A$2:$C$28,3,0),VLOOKUP((A1307-1),Оп26_BYN→USD!$A$2:$C$28,3,0)),$B$2:$G$2382,6,0)-VLOOKUP(B1307,$B$2:$G$2382,6,0))/366)</f>
        <v>1.0521670256699527</v>
      </c>
      <c r="F1307" s="54">
        <f>COUNTIF(D1308:$D$2382,365)</f>
        <v>709</v>
      </c>
      <c r="G1307" s="54">
        <f>COUNTIF(D1308:$D$2382,366)</f>
        <v>366</v>
      </c>
    </row>
    <row r="1308" spans="1:7" x14ac:dyDescent="0.25">
      <c r="A1308" s="54">
        <f>COUNTIF($C$3:C1308,"Да")</f>
        <v>14</v>
      </c>
      <c r="B1308" s="53">
        <f t="shared" si="40"/>
        <v>46706</v>
      </c>
      <c r="C1308" s="53" t="str">
        <f>IF(ISERROR(VLOOKUP(B1308,Оп26_BYN→USD!$C$3:$C$28,1,0)),"Нет","Да")</f>
        <v>Нет</v>
      </c>
      <c r="D1308" s="54">
        <f t="shared" si="41"/>
        <v>365</v>
      </c>
      <c r="E1308" s="55">
        <f>('Все выпуски'!$F$4*'Все выпуски'!$F$8)*((VLOOKUP(IF(C1308="Нет",VLOOKUP(A1308,Оп26_BYN→USD!$A$2:$C$28,3,0),VLOOKUP((A1308-1),Оп26_BYN→USD!$A$2:$C$28,3,0)),$B$2:$G$2382,5,0)-VLOOKUP(B1308,$B$2:$G$2382,5,0))/365+(VLOOKUP(IF(C1308="Нет",VLOOKUP(A1308,Оп26_BYN→USD!$A$2:$C$28,3,0),VLOOKUP((A1308-1),Оп26_BYN→USD!$A$2:$C$28,3,0)),$B$2:$G$2382,6,0)-VLOOKUP(B1308,$B$2:$G$2382,6,0))/366)</f>
        <v>1.081393887494118</v>
      </c>
      <c r="F1308" s="54">
        <f>COUNTIF(D1309:$D$2382,365)</f>
        <v>708</v>
      </c>
      <c r="G1308" s="54">
        <f>COUNTIF(D1309:$D$2382,366)</f>
        <v>366</v>
      </c>
    </row>
    <row r="1309" spans="1:7" x14ac:dyDescent="0.25">
      <c r="A1309" s="54">
        <f>COUNTIF($C$3:C1309,"Да")</f>
        <v>14</v>
      </c>
      <c r="B1309" s="53">
        <f t="shared" si="40"/>
        <v>46707</v>
      </c>
      <c r="C1309" s="53" t="str">
        <f>IF(ISERROR(VLOOKUP(B1309,Оп26_BYN→USD!$C$3:$C$28,1,0)),"Нет","Да")</f>
        <v>Нет</v>
      </c>
      <c r="D1309" s="54">
        <f t="shared" si="41"/>
        <v>365</v>
      </c>
      <c r="E1309" s="55">
        <f>('Все выпуски'!$F$4*'Все выпуски'!$F$8)*((VLOOKUP(IF(C1309="Нет",VLOOKUP(A1309,Оп26_BYN→USD!$A$2:$C$28,3,0),VLOOKUP((A1309-1),Оп26_BYN→USD!$A$2:$C$28,3,0)),$B$2:$G$2382,5,0)-VLOOKUP(B1309,$B$2:$G$2382,5,0))/365+(VLOOKUP(IF(C1309="Нет",VLOOKUP(A1309,Оп26_BYN→USD!$A$2:$C$28,3,0),VLOOKUP((A1309-1),Оп26_BYN→USD!$A$2:$C$28,3,0)),$B$2:$G$2382,6,0)-VLOOKUP(B1309,$B$2:$G$2382,6,0))/366)</f>
        <v>1.1106207493182836</v>
      </c>
      <c r="F1309" s="54">
        <f>COUNTIF(D1310:$D$2382,365)</f>
        <v>707</v>
      </c>
      <c r="G1309" s="54">
        <f>COUNTIF(D1310:$D$2382,366)</f>
        <v>366</v>
      </c>
    </row>
    <row r="1310" spans="1:7" x14ac:dyDescent="0.25">
      <c r="A1310" s="54">
        <f>COUNTIF($C$3:C1310,"Да")</f>
        <v>14</v>
      </c>
      <c r="B1310" s="53">
        <f t="shared" si="40"/>
        <v>46708</v>
      </c>
      <c r="C1310" s="53" t="str">
        <f>IF(ISERROR(VLOOKUP(B1310,Оп26_BYN→USD!$C$3:$C$28,1,0)),"Нет","Да")</f>
        <v>Нет</v>
      </c>
      <c r="D1310" s="54">
        <f t="shared" si="41"/>
        <v>365</v>
      </c>
      <c r="E1310" s="55">
        <f>('Все выпуски'!$F$4*'Все выпуски'!$F$8)*((VLOOKUP(IF(C1310="Нет",VLOOKUP(A1310,Оп26_BYN→USD!$A$2:$C$28,3,0),VLOOKUP((A1310-1),Оп26_BYN→USD!$A$2:$C$28,3,0)),$B$2:$G$2382,5,0)-VLOOKUP(B1310,$B$2:$G$2382,5,0))/365+(VLOOKUP(IF(C1310="Нет",VLOOKUP(A1310,Оп26_BYN→USD!$A$2:$C$28,3,0),VLOOKUP((A1310-1),Оп26_BYN→USD!$A$2:$C$28,3,0)),$B$2:$G$2382,6,0)-VLOOKUP(B1310,$B$2:$G$2382,6,0))/366)</f>
        <v>1.1398476111424489</v>
      </c>
      <c r="F1310" s="54">
        <f>COUNTIF(D1311:$D$2382,365)</f>
        <v>706</v>
      </c>
      <c r="G1310" s="54">
        <f>COUNTIF(D1311:$D$2382,366)</f>
        <v>366</v>
      </c>
    </row>
    <row r="1311" spans="1:7" x14ac:dyDescent="0.25">
      <c r="A1311" s="54">
        <f>COUNTIF($C$3:C1311,"Да")</f>
        <v>14</v>
      </c>
      <c r="B1311" s="53">
        <f t="shared" si="40"/>
        <v>46709</v>
      </c>
      <c r="C1311" s="53" t="str">
        <f>IF(ISERROR(VLOOKUP(B1311,Оп26_BYN→USD!$C$3:$C$28,1,0)),"Нет","Да")</f>
        <v>Нет</v>
      </c>
      <c r="D1311" s="54">
        <f t="shared" si="41"/>
        <v>365</v>
      </c>
      <c r="E1311" s="55">
        <f>('Все выпуски'!$F$4*'Все выпуски'!$F$8)*((VLOOKUP(IF(C1311="Нет",VLOOKUP(A1311,Оп26_BYN→USD!$A$2:$C$28,3,0),VLOOKUP((A1311-1),Оп26_BYN→USD!$A$2:$C$28,3,0)),$B$2:$G$2382,5,0)-VLOOKUP(B1311,$B$2:$G$2382,5,0))/365+(VLOOKUP(IF(C1311="Нет",VLOOKUP(A1311,Оп26_BYN→USD!$A$2:$C$28,3,0),VLOOKUP((A1311-1),Оп26_BYN→USD!$A$2:$C$28,3,0)),$B$2:$G$2382,6,0)-VLOOKUP(B1311,$B$2:$G$2382,6,0))/366)</f>
        <v>1.169074472966614</v>
      </c>
      <c r="F1311" s="54">
        <f>COUNTIF(D1312:$D$2382,365)</f>
        <v>705</v>
      </c>
      <c r="G1311" s="54">
        <f>COUNTIF(D1312:$D$2382,366)</f>
        <v>366</v>
      </c>
    </row>
    <row r="1312" spans="1:7" x14ac:dyDescent="0.25">
      <c r="A1312" s="54">
        <f>COUNTIF($C$3:C1312,"Да")</f>
        <v>14</v>
      </c>
      <c r="B1312" s="53">
        <f t="shared" si="40"/>
        <v>46710</v>
      </c>
      <c r="C1312" s="53" t="str">
        <f>IF(ISERROR(VLOOKUP(B1312,Оп26_BYN→USD!$C$3:$C$28,1,0)),"Нет","Да")</f>
        <v>Нет</v>
      </c>
      <c r="D1312" s="54">
        <f t="shared" si="41"/>
        <v>365</v>
      </c>
      <c r="E1312" s="55">
        <f>('Все выпуски'!$F$4*'Все выпуски'!$F$8)*((VLOOKUP(IF(C1312="Нет",VLOOKUP(A1312,Оп26_BYN→USD!$A$2:$C$28,3,0),VLOOKUP((A1312-1),Оп26_BYN→USD!$A$2:$C$28,3,0)),$B$2:$G$2382,5,0)-VLOOKUP(B1312,$B$2:$G$2382,5,0))/365+(VLOOKUP(IF(C1312="Нет",VLOOKUP(A1312,Оп26_BYN→USD!$A$2:$C$28,3,0),VLOOKUP((A1312-1),Оп26_BYN→USD!$A$2:$C$28,3,0)),$B$2:$G$2382,6,0)-VLOOKUP(B1312,$B$2:$G$2382,6,0))/366)</f>
        <v>1.1983013347907796</v>
      </c>
      <c r="F1312" s="54">
        <f>COUNTIF(D1313:$D$2382,365)</f>
        <v>704</v>
      </c>
      <c r="G1312" s="54">
        <f>COUNTIF(D1313:$D$2382,366)</f>
        <v>366</v>
      </c>
    </row>
    <row r="1313" spans="1:7" x14ac:dyDescent="0.25">
      <c r="A1313" s="54">
        <f>COUNTIF($C$3:C1313,"Да")</f>
        <v>14</v>
      </c>
      <c r="B1313" s="53">
        <f t="shared" si="40"/>
        <v>46711</v>
      </c>
      <c r="C1313" s="53" t="str">
        <f>IF(ISERROR(VLOOKUP(B1313,Оп26_BYN→USD!$C$3:$C$28,1,0)),"Нет","Да")</f>
        <v>Нет</v>
      </c>
      <c r="D1313" s="54">
        <f t="shared" si="41"/>
        <v>365</v>
      </c>
      <c r="E1313" s="55">
        <f>('Все выпуски'!$F$4*'Все выпуски'!$F$8)*((VLOOKUP(IF(C1313="Нет",VLOOKUP(A1313,Оп26_BYN→USD!$A$2:$C$28,3,0),VLOOKUP((A1313-1),Оп26_BYN→USD!$A$2:$C$28,3,0)),$B$2:$G$2382,5,0)-VLOOKUP(B1313,$B$2:$G$2382,5,0))/365+(VLOOKUP(IF(C1313="Нет",VLOOKUP(A1313,Оп26_BYN→USD!$A$2:$C$28,3,0),VLOOKUP((A1313-1),Оп26_BYN→USD!$A$2:$C$28,3,0)),$B$2:$G$2382,6,0)-VLOOKUP(B1313,$B$2:$G$2382,6,0))/366)</f>
        <v>1.2275281966149449</v>
      </c>
      <c r="F1313" s="54">
        <f>COUNTIF(D1314:$D$2382,365)</f>
        <v>703</v>
      </c>
      <c r="G1313" s="54">
        <f>COUNTIF(D1314:$D$2382,366)</f>
        <v>366</v>
      </c>
    </row>
    <row r="1314" spans="1:7" x14ac:dyDescent="0.25">
      <c r="A1314" s="54">
        <f>COUNTIF($C$3:C1314,"Да")</f>
        <v>14</v>
      </c>
      <c r="B1314" s="53">
        <f t="shared" si="40"/>
        <v>46712</v>
      </c>
      <c r="C1314" s="53" t="str">
        <f>IF(ISERROR(VLOOKUP(B1314,Оп26_BYN→USD!$C$3:$C$28,1,0)),"Нет","Да")</f>
        <v>Нет</v>
      </c>
      <c r="D1314" s="54">
        <f t="shared" si="41"/>
        <v>365</v>
      </c>
      <c r="E1314" s="55">
        <f>('Все выпуски'!$F$4*'Все выпуски'!$F$8)*((VLOOKUP(IF(C1314="Нет",VLOOKUP(A1314,Оп26_BYN→USD!$A$2:$C$28,3,0),VLOOKUP((A1314-1),Оп26_BYN→USD!$A$2:$C$28,3,0)),$B$2:$G$2382,5,0)-VLOOKUP(B1314,$B$2:$G$2382,5,0))/365+(VLOOKUP(IF(C1314="Нет",VLOOKUP(A1314,Оп26_BYN→USD!$A$2:$C$28,3,0),VLOOKUP((A1314-1),Оп26_BYN→USD!$A$2:$C$28,3,0)),$B$2:$G$2382,6,0)-VLOOKUP(B1314,$B$2:$G$2382,6,0))/366)</f>
        <v>1.2567550584391103</v>
      </c>
      <c r="F1314" s="54">
        <f>COUNTIF(D1315:$D$2382,365)</f>
        <v>702</v>
      </c>
      <c r="G1314" s="54">
        <f>COUNTIF(D1315:$D$2382,366)</f>
        <v>366</v>
      </c>
    </row>
    <row r="1315" spans="1:7" x14ac:dyDescent="0.25">
      <c r="A1315" s="54">
        <f>COUNTIF($C$3:C1315,"Да")</f>
        <v>14</v>
      </c>
      <c r="B1315" s="53">
        <f t="shared" si="40"/>
        <v>46713</v>
      </c>
      <c r="C1315" s="53" t="str">
        <f>IF(ISERROR(VLOOKUP(B1315,Оп26_BYN→USD!$C$3:$C$28,1,0)),"Нет","Да")</f>
        <v>Нет</v>
      </c>
      <c r="D1315" s="54">
        <f t="shared" si="41"/>
        <v>365</v>
      </c>
      <c r="E1315" s="55">
        <f>('Все выпуски'!$F$4*'Все выпуски'!$F$8)*((VLOOKUP(IF(C1315="Нет",VLOOKUP(A1315,Оп26_BYN→USD!$A$2:$C$28,3,0),VLOOKUP((A1315-1),Оп26_BYN→USD!$A$2:$C$28,3,0)),$B$2:$G$2382,5,0)-VLOOKUP(B1315,$B$2:$G$2382,5,0))/365+(VLOOKUP(IF(C1315="Нет",VLOOKUP(A1315,Оп26_BYN→USD!$A$2:$C$28,3,0),VLOOKUP((A1315-1),Оп26_BYN→USD!$A$2:$C$28,3,0)),$B$2:$G$2382,6,0)-VLOOKUP(B1315,$B$2:$G$2382,6,0))/366)</f>
        <v>1.2859819202632756</v>
      </c>
      <c r="F1315" s="54">
        <f>COUNTIF(D1316:$D$2382,365)</f>
        <v>701</v>
      </c>
      <c r="G1315" s="54">
        <f>COUNTIF(D1316:$D$2382,366)</f>
        <v>366</v>
      </c>
    </row>
    <row r="1316" spans="1:7" x14ac:dyDescent="0.25">
      <c r="A1316" s="54">
        <f>COUNTIF($C$3:C1316,"Да")</f>
        <v>14</v>
      </c>
      <c r="B1316" s="53">
        <f t="shared" si="40"/>
        <v>46714</v>
      </c>
      <c r="C1316" s="53" t="str">
        <f>IF(ISERROR(VLOOKUP(B1316,Оп26_BYN→USD!$C$3:$C$28,1,0)),"Нет","Да")</f>
        <v>Нет</v>
      </c>
      <c r="D1316" s="54">
        <f t="shared" si="41"/>
        <v>365</v>
      </c>
      <c r="E1316" s="55">
        <f>('Все выпуски'!$F$4*'Все выпуски'!$F$8)*((VLOOKUP(IF(C1316="Нет",VLOOKUP(A1316,Оп26_BYN→USD!$A$2:$C$28,3,0),VLOOKUP((A1316-1),Оп26_BYN→USD!$A$2:$C$28,3,0)),$B$2:$G$2382,5,0)-VLOOKUP(B1316,$B$2:$G$2382,5,0))/365+(VLOOKUP(IF(C1316="Нет",VLOOKUP(A1316,Оп26_BYN→USD!$A$2:$C$28,3,0),VLOOKUP((A1316-1),Оп26_BYN→USD!$A$2:$C$28,3,0)),$B$2:$G$2382,6,0)-VLOOKUP(B1316,$B$2:$G$2382,6,0))/366)</f>
        <v>1.315208782087441</v>
      </c>
      <c r="F1316" s="54">
        <f>COUNTIF(D1317:$D$2382,365)</f>
        <v>700</v>
      </c>
      <c r="G1316" s="54">
        <f>COUNTIF(D1317:$D$2382,366)</f>
        <v>366</v>
      </c>
    </row>
    <row r="1317" spans="1:7" x14ac:dyDescent="0.25">
      <c r="A1317" s="54">
        <f>COUNTIF($C$3:C1317,"Да")</f>
        <v>14</v>
      </c>
      <c r="B1317" s="53">
        <f t="shared" si="40"/>
        <v>46715</v>
      </c>
      <c r="C1317" s="53" t="str">
        <f>IF(ISERROR(VLOOKUP(B1317,Оп26_BYN→USD!$C$3:$C$28,1,0)),"Нет","Да")</f>
        <v>Нет</v>
      </c>
      <c r="D1317" s="54">
        <f t="shared" si="41"/>
        <v>365</v>
      </c>
      <c r="E1317" s="55">
        <f>('Все выпуски'!$F$4*'Все выпуски'!$F$8)*((VLOOKUP(IF(C1317="Нет",VLOOKUP(A1317,Оп26_BYN→USD!$A$2:$C$28,3,0),VLOOKUP((A1317-1),Оп26_BYN→USD!$A$2:$C$28,3,0)),$B$2:$G$2382,5,0)-VLOOKUP(B1317,$B$2:$G$2382,5,0))/365+(VLOOKUP(IF(C1317="Нет",VLOOKUP(A1317,Оп26_BYN→USD!$A$2:$C$28,3,0),VLOOKUP((A1317-1),Оп26_BYN→USD!$A$2:$C$28,3,0)),$B$2:$G$2382,6,0)-VLOOKUP(B1317,$B$2:$G$2382,6,0))/366)</f>
        <v>1.3444356439116063</v>
      </c>
      <c r="F1317" s="54">
        <f>COUNTIF(D1318:$D$2382,365)</f>
        <v>699</v>
      </c>
      <c r="G1317" s="54">
        <f>COUNTIF(D1318:$D$2382,366)</f>
        <v>366</v>
      </c>
    </row>
    <row r="1318" spans="1:7" x14ac:dyDescent="0.25">
      <c r="A1318" s="54">
        <f>COUNTIF($C$3:C1318,"Да")</f>
        <v>14</v>
      </c>
      <c r="B1318" s="53">
        <f t="shared" si="40"/>
        <v>46716</v>
      </c>
      <c r="C1318" s="53" t="str">
        <f>IF(ISERROR(VLOOKUP(B1318,Оп26_BYN→USD!$C$3:$C$28,1,0)),"Нет","Да")</f>
        <v>Нет</v>
      </c>
      <c r="D1318" s="54">
        <f t="shared" si="41"/>
        <v>365</v>
      </c>
      <c r="E1318" s="55">
        <f>('Все выпуски'!$F$4*'Все выпуски'!$F$8)*((VLOOKUP(IF(C1318="Нет",VLOOKUP(A1318,Оп26_BYN→USD!$A$2:$C$28,3,0),VLOOKUP((A1318-1),Оп26_BYN→USD!$A$2:$C$28,3,0)),$B$2:$G$2382,5,0)-VLOOKUP(B1318,$B$2:$G$2382,5,0))/365+(VLOOKUP(IF(C1318="Нет",VLOOKUP(A1318,Оп26_BYN→USD!$A$2:$C$28,3,0),VLOOKUP((A1318-1),Оп26_BYN→USD!$A$2:$C$28,3,0)),$B$2:$G$2382,6,0)-VLOOKUP(B1318,$B$2:$G$2382,6,0))/366)</f>
        <v>1.3736625057357716</v>
      </c>
      <c r="F1318" s="54">
        <f>COUNTIF(D1319:$D$2382,365)</f>
        <v>698</v>
      </c>
      <c r="G1318" s="54">
        <f>COUNTIF(D1319:$D$2382,366)</f>
        <v>366</v>
      </c>
    </row>
    <row r="1319" spans="1:7" x14ac:dyDescent="0.25">
      <c r="A1319" s="54">
        <f>COUNTIF($C$3:C1319,"Да")</f>
        <v>14</v>
      </c>
      <c r="B1319" s="53">
        <f t="shared" si="40"/>
        <v>46717</v>
      </c>
      <c r="C1319" s="53" t="str">
        <f>IF(ISERROR(VLOOKUP(B1319,Оп26_BYN→USD!$C$3:$C$28,1,0)),"Нет","Да")</f>
        <v>Нет</v>
      </c>
      <c r="D1319" s="54">
        <f t="shared" si="41"/>
        <v>365</v>
      </c>
      <c r="E1319" s="55">
        <f>('Все выпуски'!$F$4*'Все выпуски'!$F$8)*((VLOOKUP(IF(C1319="Нет",VLOOKUP(A1319,Оп26_BYN→USD!$A$2:$C$28,3,0),VLOOKUP((A1319-1),Оп26_BYN→USD!$A$2:$C$28,3,0)),$B$2:$G$2382,5,0)-VLOOKUP(B1319,$B$2:$G$2382,5,0))/365+(VLOOKUP(IF(C1319="Нет",VLOOKUP(A1319,Оп26_BYN→USD!$A$2:$C$28,3,0),VLOOKUP((A1319-1),Оп26_BYN→USD!$A$2:$C$28,3,0)),$B$2:$G$2382,6,0)-VLOOKUP(B1319,$B$2:$G$2382,6,0))/366)</f>
        <v>1.402889367559937</v>
      </c>
      <c r="F1319" s="54">
        <f>COUNTIF(D1320:$D$2382,365)</f>
        <v>697</v>
      </c>
      <c r="G1319" s="54">
        <f>COUNTIF(D1320:$D$2382,366)</f>
        <v>366</v>
      </c>
    </row>
    <row r="1320" spans="1:7" x14ac:dyDescent="0.25">
      <c r="A1320" s="54">
        <f>COUNTIF($C$3:C1320,"Да")</f>
        <v>14</v>
      </c>
      <c r="B1320" s="53">
        <f t="shared" si="40"/>
        <v>46718</v>
      </c>
      <c r="C1320" s="53" t="str">
        <f>IF(ISERROR(VLOOKUP(B1320,Оп26_BYN→USD!$C$3:$C$28,1,0)),"Нет","Да")</f>
        <v>Нет</v>
      </c>
      <c r="D1320" s="54">
        <f t="shared" si="41"/>
        <v>365</v>
      </c>
      <c r="E1320" s="55">
        <f>('Все выпуски'!$F$4*'Все выпуски'!$F$8)*((VLOOKUP(IF(C1320="Нет",VLOOKUP(A1320,Оп26_BYN→USD!$A$2:$C$28,3,0),VLOOKUP((A1320-1),Оп26_BYN→USD!$A$2:$C$28,3,0)),$B$2:$G$2382,5,0)-VLOOKUP(B1320,$B$2:$G$2382,5,0))/365+(VLOOKUP(IF(C1320="Нет",VLOOKUP(A1320,Оп26_BYN→USD!$A$2:$C$28,3,0),VLOOKUP((A1320-1),Оп26_BYN→USD!$A$2:$C$28,3,0)),$B$2:$G$2382,6,0)-VLOOKUP(B1320,$B$2:$G$2382,6,0))/366)</f>
        <v>1.4321162293841023</v>
      </c>
      <c r="F1320" s="54">
        <f>COUNTIF(D1321:$D$2382,365)</f>
        <v>696</v>
      </c>
      <c r="G1320" s="54">
        <f>COUNTIF(D1321:$D$2382,366)</f>
        <v>366</v>
      </c>
    </row>
    <row r="1321" spans="1:7" x14ac:dyDescent="0.25">
      <c r="A1321" s="54">
        <f>COUNTIF($C$3:C1321,"Да")</f>
        <v>14</v>
      </c>
      <c r="B1321" s="53">
        <f t="shared" si="40"/>
        <v>46719</v>
      </c>
      <c r="C1321" s="53" t="str">
        <f>IF(ISERROR(VLOOKUP(B1321,Оп26_BYN→USD!$C$3:$C$28,1,0)),"Нет","Да")</f>
        <v>Нет</v>
      </c>
      <c r="D1321" s="54">
        <f t="shared" si="41"/>
        <v>365</v>
      </c>
      <c r="E1321" s="55">
        <f>('Все выпуски'!$F$4*'Все выпуски'!$F$8)*((VLOOKUP(IF(C1321="Нет",VLOOKUP(A1321,Оп26_BYN→USD!$A$2:$C$28,3,0),VLOOKUP((A1321-1),Оп26_BYN→USD!$A$2:$C$28,3,0)),$B$2:$G$2382,5,0)-VLOOKUP(B1321,$B$2:$G$2382,5,0))/365+(VLOOKUP(IF(C1321="Нет",VLOOKUP(A1321,Оп26_BYN→USD!$A$2:$C$28,3,0),VLOOKUP((A1321-1),Оп26_BYN→USD!$A$2:$C$28,3,0)),$B$2:$G$2382,6,0)-VLOOKUP(B1321,$B$2:$G$2382,6,0))/366)</f>
        <v>1.4613430912082677</v>
      </c>
      <c r="F1321" s="54">
        <f>COUNTIF(D1322:$D$2382,365)</f>
        <v>695</v>
      </c>
      <c r="G1321" s="54">
        <f>COUNTIF(D1322:$D$2382,366)</f>
        <v>366</v>
      </c>
    </row>
    <row r="1322" spans="1:7" x14ac:dyDescent="0.25">
      <c r="A1322" s="54">
        <f>COUNTIF($C$3:C1322,"Да")</f>
        <v>14</v>
      </c>
      <c r="B1322" s="53">
        <f t="shared" si="40"/>
        <v>46720</v>
      </c>
      <c r="C1322" s="53" t="str">
        <f>IF(ISERROR(VLOOKUP(B1322,Оп26_BYN→USD!$C$3:$C$28,1,0)),"Нет","Да")</f>
        <v>Нет</v>
      </c>
      <c r="D1322" s="54">
        <f t="shared" si="41"/>
        <v>365</v>
      </c>
      <c r="E1322" s="55">
        <f>('Все выпуски'!$F$4*'Все выпуски'!$F$8)*((VLOOKUP(IF(C1322="Нет",VLOOKUP(A1322,Оп26_BYN→USD!$A$2:$C$28,3,0),VLOOKUP((A1322-1),Оп26_BYN→USD!$A$2:$C$28,3,0)),$B$2:$G$2382,5,0)-VLOOKUP(B1322,$B$2:$G$2382,5,0))/365+(VLOOKUP(IF(C1322="Нет",VLOOKUP(A1322,Оп26_BYN→USD!$A$2:$C$28,3,0),VLOOKUP((A1322-1),Оп26_BYN→USD!$A$2:$C$28,3,0)),$B$2:$G$2382,6,0)-VLOOKUP(B1322,$B$2:$G$2382,6,0))/366)</f>
        <v>1.4905699530324332</v>
      </c>
      <c r="F1322" s="54">
        <f>COUNTIF(D1323:$D$2382,365)</f>
        <v>694</v>
      </c>
      <c r="G1322" s="54">
        <f>COUNTIF(D1323:$D$2382,366)</f>
        <v>366</v>
      </c>
    </row>
    <row r="1323" spans="1:7" x14ac:dyDescent="0.25">
      <c r="A1323" s="54">
        <f>COUNTIF($C$3:C1323,"Да")</f>
        <v>14</v>
      </c>
      <c r="B1323" s="53">
        <f t="shared" si="40"/>
        <v>46721</v>
      </c>
      <c r="C1323" s="53" t="str">
        <f>IF(ISERROR(VLOOKUP(B1323,Оп26_BYN→USD!$C$3:$C$28,1,0)),"Нет","Да")</f>
        <v>Нет</v>
      </c>
      <c r="D1323" s="54">
        <f t="shared" si="41"/>
        <v>365</v>
      </c>
      <c r="E1323" s="55">
        <f>('Все выпуски'!$F$4*'Все выпуски'!$F$8)*((VLOOKUP(IF(C1323="Нет",VLOOKUP(A1323,Оп26_BYN→USD!$A$2:$C$28,3,0),VLOOKUP((A1323-1),Оп26_BYN→USD!$A$2:$C$28,3,0)),$B$2:$G$2382,5,0)-VLOOKUP(B1323,$B$2:$G$2382,5,0))/365+(VLOOKUP(IF(C1323="Нет",VLOOKUP(A1323,Оп26_BYN→USD!$A$2:$C$28,3,0),VLOOKUP((A1323-1),Оп26_BYN→USD!$A$2:$C$28,3,0)),$B$2:$G$2382,6,0)-VLOOKUP(B1323,$B$2:$G$2382,6,0))/366)</f>
        <v>1.5197968148565983</v>
      </c>
      <c r="F1323" s="54">
        <f>COUNTIF(D1324:$D$2382,365)</f>
        <v>693</v>
      </c>
      <c r="G1323" s="54">
        <f>COUNTIF(D1324:$D$2382,366)</f>
        <v>366</v>
      </c>
    </row>
    <row r="1324" spans="1:7" x14ac:dyDescent="0.25">
      <c r="A1324" s="54">
        <f>COUNTIF($C$3:C1324,"Да")</f>
        <v>14</v>
      </c>
      <c r="B1324" s="53">
        <f t="shared" si="40"/>
        <v>46722</v>
      </c>
      <c r="C1324" s="53" t="str">
        <f>IF(ISERROR(VLOOKUP(B1324,Оп26_BYN→USD!$C$3:$C$28,1,0)),"Нет","Да")</f>
        <v>Нет</v>
      </c>
      <c r="D1324" s="54">
        <f t="shared" si="41"/>
        <v>365</v>
      </c>
      <c r="E1324" s="55">
        <f>('Все выпуски'!$F$4*'Все выпуски'!$F$8)*((VLOOKUP(IF(C1324="Нет",VLOOKUP(A1324,Оп26_BYN→USD!$A$2:$C$28,3,0),VLOOKUP((A1324-1),Оп26_BYN→USD!$A$2:$C$28,3,0)),$B$2:$G$2382,5,0)-VLOOKUP(B1324,$B$2:$G$2382,5,0))/365+(VLOOKUP(IF(C1324="Нет",VLOOKUP(A1324,Оп26_BYN→USD!$A$2:$C$28,3,0),VLOOKUP((A1324-1),Оп26_BYN→USD!$A$2:$C$28,3,0)),$B$2:$G$2382,6,0)-VLOOKUP(B1324,$B$2:$G$2382,6,0))/366)</f>
        <v>1.5490236766807637</v>
      </c>
      <c r="F1324" s="54">
        <f>COUNTIF(D1325:$D$2382,365)</f>
        <v>692</v>
      </c>
      <c r="G1324" s="54">
        <f>COUNTIF(D1325:$D$2382,366)</f>
        <v>366</v>
      </c>
    </row>
    <row r="1325" spans="1:7" x14ac:dyDescent="0.25">
      <c r="A1325" s="54">
        <f>COUNTIF($C$3:C1325,"Да")</f>
        <v>14</v>
      </c>
      <c r="B1325" s="53">
        <f t="shared" si="40"/>
        <v>46723</v>
      </c>
      <c r="C1325" s="53" t="str">
        <f>IF(ISERROR(VLOOKUP(B1325,Оп26_BYN→USD!$C$3:$C$28,1,0)),"Нет","Да")</f>
        <v>Нет</v>
      </c>
      <c r="D1325" s="54">
        <f t="shared" si="41"/>
        <v>365</v>
      </c>
      <c r="E1325" s="55">
        <f>('Все выпуски'!$F$4*'Все выпуски'!$F$8)*((VLOOKUP(IF(C1325="Нет",VLOOKUP(A1325,Оп26_BYN→USD!$A$2:$C$28,3,0),VLOOKUP((A1325-1),Оп26_BYN→USD!$A$2:$C$28,3,0)),$B$2:$G$2382,5,0)-VLOOKUP(B1325,$B$2:$G$2382,5,0))/365+(VLOOKUP(IF(C1325="Нет",VLOOKUP(A1325,Оп26_BYN→USD!$A$2:$C$28,3,0),VLOOKUP((A1325-1),Оп26_BYN→USD!$A$2:$C$28,3,0)),$B$2:$G$2382,6,0)-VLOOKUP(B1325,$B$2:$G$2382,6,0))/366)</f>
        <v>1.5782505385049292</v>
      </c>
      <c r="F1325" s="54">
        <f>COUNTIF(D1326:$D$2382,365)</f>
        <v>691</v>
      </c>
      <c r="G1325" s="54">
        <f>COUNTIF(D1326:$D$2382,366)</f>
        <v>366</v>
      </c>
    </row>
    <row r="1326" spans="1:7" x14ac:dyDescent="0.25">
      <c r="A1326" s="54">
        <f>COUNTIF($C$3:C1326,"Да")</f>
        <v>14</v>
      </c>
      <c r="B1326" s="53">
        <f t="shared" si="40"/>
        <v>46724</v>
      </c>
      <c r="C1326" s="53" t="str">
        <f>IF(ISERROR(VLOOKUP(B1326,Оп26_BYN→USD!$C$3:$C$28,1,0)),"Нет","Да")</f>
        <v>Нет</v>
      </c>
      <c r="D1326" s="54">
        <f t="shared" si="41"/>
        <v>365</v>
      </c>
      <c r="E1326" s="55">
        <f>('Все выпуски'!$F$4*'Все выпуски'!$F$8)*((VLOOKUP(IF(C1326="Нет",VLOOKUP(A1326,Оп26_BYN→USD!$A$2:$C$28,3,0),VLOOKUP((A1326-1),Оп26_BYN→USD!$A$2:$C$28,3,0)),$B$2:$G$2382,5,0)-VLOOKUP(B1326,$B$2:$G$2382,5,0))/365+(VLOOKUP(IF(C1326="Нет",VLOOKUP(A1326,Оп26_BYN→USD!$A$2:$C$28,3,0),VLOOKUP((A1326-1),Оп26_BYN→USD!$A$2:$C$28,3,0)),$B$2:$G$2382,6,0)-VLOOKUP(B1326,$B$2:$G$2382,6,0))/366)</f>
        <v>1.6074774003290944</v>
      </c>
      <c r="F1326" s="54">
        <f>COUNTIF(D1327:$D$2382,365)</f>
        <v>690</v>
      </c>
      <c r="G1326" s="54">
        <f>COUNTIF(D1327:$D$2382,366)</f>
        <v>366</v>
      </c>
    </row>
    <row r="1327" spans="1:7" x14ac:dyDescent="0.25">
      <c r="A1327" s="54">
        <f>COUNTIF($C$3:C1327,"Да")</f>
        <v>14</v>
      </c>
      <c r="B1327" s="53">
        <f t="shared" si="40"/>
        <v>46725</v>
      </c>
      <c r="C1327" s="53" t="str">
        <f>IF(ISERROR(VLOOKUP(B1327,Оп26_BYN→USD!$C$3:$C$28,1,0)),"Нет","Да")</f>
        <v>Нет</v>
      </c>
      <c r="D1327" s="54">
        <f t="shared" si="41"/>
        <v>365</v>
      </c>
      <c r="E1327" s="55">
        <f>('Все выпуски'!$F$4*'Все выпуски'!$F$8)*((VLOOKUP(IF(C1327="Нет",VLOOKUP(A1327,Оп26_BYN→USD!$A$2:$C$28,3,0),VLOOKUP((A1327-1),Оп26_BYN→USD!$A$2:$C$28,3,0)),$B$2:$G$2382,5,0)-VLOOKUP(B1327,$B$2:$G$2382,5,0))/365+(VLOOKUP(IF(C1327="Нет",VLOOKUP(A1327,Оп26_BYN→USD!$A$2:$C$28,3,0),VLOOKUP((A1327-1),Оп26_BYN→USD!$A$2:$C$28,3,0)),$B$2:$G$2382,6,0)-VLOOKUP(B1327,$B$2:$G$2382,6,0))/366)</f>
        <v>1.6367042621532599</v>
      </c>
      <c r="F1327" s="54">
        <f>COUNTIF(D1328:$D$2382,365)</f>
        <v>689</v>
      </c>
      <c r="G1327" s="54">
        <f>COUNTIF(D1328:$D$2382,366)</f>
        <v>366</v>
      </c>
    </row>
    <row r="1328" spans="1:7" x14ac:dyDescent="0.25">
      <c r="A1328" s="54">
        <f>COUNTIF($C$3:C1328,"Да")</f>
        <v>14</v>
      </c>
      <c r="B1328" s="53">
        <f t="shared" si="40"/>
        <v>46726</v>
      </c>
      <c r="C1328" s="53" t="str">
        <f>IF(ISERROR(VLOOKUP(B1328,Оп26_BYN→USD!$C$3:$C$28,1,0)),"Нет","Да")</f>
        <v>Нет</v>
      </c>
      <c r="D1328" s="54">
        <f t="shared" si="41"/>
        <v>365</v>
      </c>
      <c r="E1328" s="55">
        <f>('Все выпуски'!$F$4*'Все выпуски'!$F$8)*((VLOOKUP(IF(C1328="Нет",VLOOKUP(A1328,Оп26_BYN→USD!$A$2:$C$28,3,0),VLOOKUP((A1328-1),Оп26_BYN→USD!$A$2:$C$28,3,0)),$B$2:$G$2382,5,0)-VLOOKUP(B1328,$B$2:$G$2382,5,0))/365+(VLOOKUP(IF(C1328="Нет",VLOOKUP(A1328,Оп26_BYN→USD!$A$2:$C$28,3,0),VLOOKUP((A1328-1),Оп26_BYN→USD!$A$2:$C$28,3,0)),$B$2:$G$2382,6,0)-VLOOKUP(B1328,$B$2:$G$2382,6,0))/366)</f>
        <v>1.6659311239774253</v>
      </c>
      <c r="F1328" s="54">
        <f>COUNTIF(D1329:$D$2382,365)</f>
        <v>688</v>
      </c>
      <c r="G1328" s="54">
        <f>COUNTIF(D1329:$D$2382,366)</f>
        <v>366</v>
      </c>
    </row>
    <row r="1329" spans="1:7" x14ac:dyDescent="0.25">
      <c r="A1329" s="54">
        <f>COUNTIF($C$3:C1329,"Да")</f>
        <v>14</v>
      </c>
      <c r="B1329" s="53">
        <f t="shared" si="40"/>
        <v>46727</v>
      </c>
      <c r="C1329" s="53" t="str">
        <f>IF(ISERROR(VLOOKUP(B1329,Оп26_BYN→USD!$C$3:$C$28,1,0)),"Нет","Да")</f>
        <v>Нет</v>
      </c>
      <c r="D1329" s="54">
        <f t="shared" si="41"/>
        <v>365</v>
      </c>
      <c r="E1329" s="55">
        <f>('Все выпуски'!$F$4*'Все выпуски'!$F$8)*((VLOOKUP(IF(C1329="Нет",VLOOKUP(A1329,Оп26_BYN→USD!$A$2:$C$28,3,0),VLOOKUP((A1329-1),Оп26_BYN→USD!$A$2:$C$28,3,0)),$B$2:$G$2382,5,0)-VLOOKUP(B1329,$B$2:$G$2382,5,0))/365+(VLOOKUP(IF(C1329="Нет",VLOOKUP(A1329,Оп26_BYN→USD!$A$2:$C$28,3,0),VLOOKUP((A1329-1),Оп26_BYN→USD!$A$2:$C$28,3,0)),$B$2:$G$2382,6,0)-VLOOKUP(B1329,$B$2:$G$2382,6,0))/366)</f>
        <v>1.6951579858015906</v>
      </c>
      <c r="F1329" s="54">
        <f>COUNTIF(D1330:$D$2382,365)</f>
        <v>687</v>
      </c>
      <c r="G1329" s="54">
        <f>COUNTIF(D1330:$D$2382,366)</f>
        <v>366</v>
      </c>
    </row>
    <row r="1330" spans="1:7" x14ac:dyDescent="0.25">
      <c r="A1330" s="54">
        <f>COUNTIF($C$3:C1330,"Да")</f>
        <v>14</v>
      </c>
      <c r="B1330" s="53">
        <f t="shared" si="40"/>
        <v>46728</v>
      </c>
      <c r="C1330" s="53" t="str">
        <f>IF(ISERROR(VLOOKUP(B1330,Оп26_BYN→USD!$C$3:$C$28,1,0)),"Нет","Да")</f>
        <v>Нет</v>
      </c>
      <c r="D1330" s="54">
        <f t="shared" si="41"/>
        <v>365</v>
      </c>
      <c r="E1330" s="55">
        <f>('Все выпуски'!$F$4*'Все выпуски'!$F$8)*((VLOOKUP(IF(C1330="Нет",VLOOKUP(A1330,Оп26_BYN→USD!$A$2:$C$28,3,0),VLOOKUP((A1330-1),Оп26_BYN→USD!$A$2:$C$28,3,0)),$B$2:$G$2382,5,0)-VLOOKUP(B1330,$B$2:$G$2382,5,0))/365+(VLOOKUP(IF(C1330="Нет",VLOOKUP(A1330,Оп26_BYN→USD!$A$2:$C$28,3,0),VLOOKUP((A1330-1),Оп26_BYN→USD!$A$2:$C$28,3,0)),$B$2:$G$2382,6,0)-VLOOKUP(B1330,$B$2:$G$2382,6,0))/366)</f>
        <v>1.7243848476257559</v>
      </c>
      <c r="F1330" s="54">
        <f>COUNTIF(D1331:$D$2382,365)</f>
        <v>686</v>
      </c>
      <c r="G1330" s="54">
        <f>COUNTIF(D1331:$D$2382,366)</f>
        <v>366</v>
      </c>
    </row>
    <row r="1331" spans="1:7" x14ac:dyDescent="0.25">
      <c r="A1331" s="54">
        <f>COUNTIF($C$3:C1331,"Да")</f>
        <v>14</v>
      </c>
      <c r="B1331" s="53">
        <f t="shared" si="40"/>
        <v>46729</v>
      </c>
      <c r="C1331" s="53" t="str">
        <f>IF(ISERROR(VLOOKUP(B1331,Оп26_BYN→USD!$C$3:$C$28,1,0)),"Нет","Да")</f>
        <v>Нет</v>
      </c>
      <c r="D1331" s="54">
        <f t="shared" si="41"/>
        <v>365</v>
      </c>
      <c r="E1331" s="55">
        <f>('Все выпуски'!$F$4*'Все выпуски'!$F$8)*((VLOOKUP(IF(C1331="Нет",VLOOKUP(A1331,Оп26_BYN→USD!$A$2:$C$28,3,0),VLOOKUP((A1331-1),Оп26_BYN→USD!$A$2:$C$28,3,0)),$B$2:$G$2382,5,0)-VLOOKUP(B1331,$B$2:$G$2382,5,0))/365+(VLOOKUP(IF(C1331="Нет",VLOOKUP(A1331,Оп26_BYN→USD!$A$2:$C$28,3,0),VLOOKUP((A1331-1),Оп26_BYN→USD!$A$2:$C$28,3,0)),$B$2:$G$2382,6,0)-VLOOKUP(B1331,$B$2:$G$2382,6,0))/366)</f>
        <v>1.7536117094499213</v>
      </c>
      <c r="F1331" s="54">
        <f>COUNTIF(D1332:$D$2382,365)</f>
        <v>685</v>
      </c>
      <c r="G1331" s="54">
        <f>COUNTIF(D1332:$D$2382,366)</f>
        <v>366</v>
      </c>
    </row>
    <row r="1332" spans="1:7" x14ac:dyDescent="0.25">
      <c r="A1332" s="54">
        <f>COUNTIF($C$3:C1332,"Да")</f>
        <v>14</v>
      </c>
      <c r="B1332" s="53">
        <f t="shared" si="40"/>
        <v>46730</v>
      </c>
      <c r="C1332" s="53" t="str">
        <f>IF(ISERROR(VLOOKUP(B1332,Оп26_BYN→USD!$C$3:$C$28,1,0)),"Нет","Да")</f>
        <v>Нет</v>
      </c>
      <c r="D1332" s="54">
        <f t="shared" si="41"/>
        <v>365</v>
      </c>
      <c r="E1332" s="55">
        <f>('Все выпуски'!$F$4*'Все выпуски'!$F$8)*((VLOOKUP(IF(C1332="Нет",VLOOKUP(A1332,Оп26_BYN→USD!$A$2:$C$28,3,0),VLOOKUP((A1332-1),Оп26_BYN→USD!$A$2:$C$28,3,0)),$B$2:$G$2382,5,0)-VLOOKUP(B1332,$B$2:$G$2382,5,0))/365+(VLOOKUP(IF(C1332="Нет",VLOOKUP(A1332,Оп26_BYN→USD!$A$2:$C$28,3,0),VLOOKUP((A1332-1),Оп26_BYN→USD!$A$2:$C$28,3,0)),$B$2:$G$2382,6,0)-VLOOKUP(B1332,$B$2:$G$2382,6,0))/366)</f>
        <v>1.7828385712740866</v>
      </c>
      <c r="F1332" s="54">
        <f>COUNTIF(D1333:$D$2382,365)</f>
        <v>684</v>
      </c>
      <c r="G1332" s="54">
        <f>COUNTIF(D1333:$D$2382,366)</f>
        <v>366</v>
      </c>
    </row>
    <row r="1333" spans="1:7" x14ac:dyDescent="0.25">
      <c r="A1333" s="54">
        <f>COUNTIF($C$3:C1333,"Да")</f>
        <v>14</v>
      </c>
      <c r="B1333" s="53">
        <f t="shared" si="40"/>
        <v>46731</v>
      </c>
      <c r="C1333" s="53" t="str">
        <f>IF(ISERROR(VLOOKUP(B1333,Оп26_BYN→USD!$C$3:$C$28,1,0)),"Нет","Да")</f>
        <v>Нет</v>
      </c>
      <c r="D1333" s="54">
        <f t="shared" si="41"/>
        <v>365</v>
      </c>
      <c r="E1333" s="55">
        <f>('Все выпуски'!$F$4*'Все выпуски'!$F$8)*((VLOOKUP(IF(C1333="Нет",VLOOKUP(A1333,Оп26_BYN→USD!$A$2:$C$28,3,0),VLOOKUP((A1333-1),Оп26_BYN→USD!$A$2:$C$28,3,0)),$B$2:$G$2382,5,0)-VLOOKUP(B1333,$B$2:$G$2382,5,0))/365+(VLOOKUP(IF(C1333="Нет",VLOOKUP(A1333,Оп26_BYN→USD!$A$2:$C$28,3,0),VLOOKUP((A1333-1),Оп26_BYN→USD!$A$2:$C$28,3,0)),$B$2:$G$2382,6,0)-VLOOKUP(B1333,$B$2:$G$2382,6,0))/366)</f>
        <v>1.812065433098252</v>
      </c>
      <c r="F1333" s="54">
        <f>COUNTIF(D1334:$D$2382,365)</f>
        <v>683</v>
      </c>
      <c r="G1333" s="54">
        <f>COUNTIF(D1334:$D$2382,366)</f>
        <v>366</v>
      </c>
    </row>
    <row r="1334" spans="1:7" x14ac:dyDescent="0.25">
      <c r="A1334" s="54">
        <f>COUNTIF($C$3:C1334,"Да")</f>
        <v>14</v>
      </c>
      <c r="B1334" s="53">
        <f t="shared" si="40"/>
        <v>46732</v>
      </c>
      <c r="C1334" s="53" t="str">
        <f>IF(ISERROR(VLOOKUP(B1334,Оп26_BYN→USD!$C$3:$C$28,1,0)),"Нет","Да")</f>
        <v>Нет</v>
      </c>
      <c r="D1334" s="54">
        <f t="shared" si="41"/>
        <v>365</v>
      </c>
      <c r="E1334" s="55">
        <f>('Все выпуски'!$F$4*'Все выпуски'!$F$8)*((VLOOKUP(IF(C1334="Нет",VLOOKUP(A1334,Оп26_BYN→USD!$A$2:$C$28,3,0),VLOOKUP((A1334-1),Оп26_BYN→USD!$A$2:$C$28,3,0)),$B$2:$G$2382,5,0)-VLOOKUP(B1334,$B$2:$G$2382,5,0))/365+(VLOOKUP(IF(C1334="Нет",VLOOKUP(A1334,Оп26_BYN→USD!$A$2:$C$28,3,0),VLOOKUP((A1334-1),Оп26_BYN→USD!$A$2:$C$28,3,0)),$B$2:$G$2382,6,0)-VLOOKUP(B1334,$B$2:$G$2382,6,0))/366)</f>
        <v>1.8412922949224175</v>
      </c>
      <c r="F1334" s="54">
        <f>COUNTIF(D1335:$D$2382,365)</f>
        <v>682</v>
      </c>
      <c r="G1334" s="54">
        <f>COUNTIF(D1335:$D$2382,366)</f>
        <v>366</v>
      </c>
    </row>
    <row r="1335" spans="1:7" x14ac:dyDescent="0.25">
      <c r="A1335" s="54">
        <f>COUNTIF($C$3:C1335,"Да")</f>
        <v>14</v>
      </c>
      <c r="B1335" s="53">
        <f t="shared" si="40"/>
        <v>46733</v>
      </c>
      <c r="C1335" s="53" t="str">
        <f>IF(ISERROR(VLOOKUP(B1335,Оп26_BYN→USD!$C$3:$C$28,1,0)),"Нет","Да")</f>
        <v>Нет</v>
      </c>
      <c r="D1335" s="54">
        <f t="shared" si="41"/>
        <v>365</v>
      </c>
      <c r="E1335" s="55">
        <f>('Все выпуски'!$F$4*'Все выпуски'!$F$8)*((VLOOKUP(IF(C1335="Нет",VLOOKUP(A1335,Оп26_BYN→USD!$A$2:$C$28,3,0),VLOOKUP((A1335-1),Оп26_BYN→USD!$A$2:$C$28,3,0)),$B$2:$G$2382,5,0)-VLOOKUP(B1335,$B$2:$G$2382,5,0))/365+(VLOOKUP(IF(C1335="Нет",VLOOKUP(A1335,Оп26_BYN→USD!$A$2:$C$28,3,0),VLOOKUP((A1335-1),Оп26_BYN→USD!$A$2:$C$28,3,0)),$B$2:$G$2382,6,0)-VLOOKUP(B1335,$B$2:$G$2382,6,0))/366)</f>
        <v>1.8705191567465826</v>
      </c>
      <c r="F1335" s="54">
        <f>COUNTIF(D1336:$D$2382,365)</f>
        <v>681</v>
      </c>
      <c r="G1335" s="54">
        <f>COUNTIF(D1336:$D$2382,366)</f>
        <v>366</v>
      </c>
    </row>
    <row r="1336" spans="1:7" x14ac:dyDescent="0.25">
      <c r="A1336" s="54">
        <f>COUNTIF($C$3:C1336,"Да")</f>
        <v>14</v>
      </c>
      <c r="B1336" s="53">
        <f t="shared" si="40"/>
        <v>46734</v>
      </c>
      <c r="C1336" s="53" t="str">
        <f>IF(ISERROR(VLOOKUP(B1336,Оп26_BYN→USD!$C$3:$C$28,1,0)),"Нет","Да")</f>
        <v>Нет</v>
      </c>
      <c r="D1336" s="54">
        <f t="shared" si="41"/>
        <v>365</v>
      </c>
      <c r="E1336" s="55">
        <f>('Все выпуски'!$F$4*'Все выпуски'!$F$8)*((VLOOKUP(IF(C1336="Нет",VLOOKUP(A1336,Оп26_BYN→USD!$A$2:$C$28,3,0),VLOOKUP((A1336-1),Оп26_BYN→USD!$A$2:$C$28,3,0)),$B$2:$G$2382,5,0)-VLOOKUP(B1336,$B$2:$G$2382,5,0))/365+(VLOOKUP(IF(C1336="Нет",VLOOKUP(A1336,Оп26_BYN→USD!$A$2:$C$28,3,0),VLOOKUP((A1336-1),Оп26_BYN→USD!$A$2:$C$28,3,0)),$B$2:$G$2382,6,0)-VLOOKUP(B1336,$B$2:$G$2382,6,0))/366)</f>
        <v>1.899746018570748</v>
      </c>
      <c r="F1336" s="54">
        <f>COUNTIF(D1337:$D$2382,365)</f>
        <v>680</v>
      </c>
      <c r="G1336" s="54">
        <f>COUNTIF(D1337:$D$2382,366)</f>
        <v>366</v>
      </c>
    </row>
    <row r="1337" spans="1:7" x14ac:dyDescent="0.25">
      <c r="A1337" s="54">
        <f>COUNTIF($C$3:C1337,"Да")</f>
        <v>14</v>
      </c>
      <c r="B1337" s="53">
        <f t="shared" si="40"/>
        <v>46735</v>
      </c>
      <c r="C1337" s="53" t="str">
        <f>IF(ISERROR(VLOOKUP(B1337,Оп26_BYN→USD!$C$3:$C$28,1,0)),"Нет","Да")</f>
        <v>Нет</v>
      </c>
      <c r="D1337" s="54">
        <f t="shared" si="41"/>
        <v>365</v>
      </c>
      <c r="E1337" s="55">
        <f>('Все выпуски'!$F$4*'Все выпуски'!$F$8)*((VLOOKUP(IF(C1337="Нет",VLOOKUP(A1337,Оп26_BYN→USD!$A$2:$C$28,3,0),VLOOKUP((A1337-1),Оп26_BYN→USD!$A$2:$C$28,3,0)),$B$2:$G$2382,5,0)-VLOOKUP(B1337,$B$2:$G$2382,5,0))/365+(VLOOKUP(IF(C1337="Нет",VLOOKUP(A1337,Оп26_BYN→USD!$A$2:$C$28,3,0),VLOOKUP((A1337-1),Оп26_BYN→USD!$A$2:$C$28,3,0)),$B$2:$G$2382,6,0)-VLOOKUP(B1337,$B$2:$G$2382,6,0))/366)</f>
        <v>1.9289728803949135</v>
      </c>
      <c r="F1337" s="54">
        <f>COUNTIF(D1338:$D$2382,365)</f>
        <v>679</v>
      </c>
      <c r="G1337" s="54">
        <f>COUNTIF(D1338:$D$2382,366)</f>
        <v>366</v>
      </c>
    </row>
    <row r="1338" spans="1:7" x14ac:dyDescent="0.25">
      <c r="A1338" s="54">
        <f>COUNTIF($C$3:C1338,"Да")</f>
        <v>14</v>
      </c>
      <c r="B1338" s="53">
        <f t="shared" si="40"/>
        <v>46736</v>
      </c>
      <c r="C1338" s="53" t="str">
        <f>IF(ISERROR(VLOOKUP(B1338,Оп26_BYN→USD!$C$3:$C$28,1,0)),"Нет","Да")</f>
        <v>Нет</v>
      </c>
      <c r="D1338" s="54">
        <f t="shared" si="41"/>
        <v>365</v>
      </c>
      <c r="E1338" s="55">
        <f>('Все выпуски'!$F$4*'Все выпуски'!$F$8)*((VLOOKUP(IF(C1338="Нет",VLOOKUP(A1338,Оп26_BYN→USD!$A$2:$C$28,3,0),VLOOKUP((A1338-1),Оп26_BYN→USD!$A$2:$C$28,3,0)),$B$2:$G$2382,5,0)-VLOOKUP(B1338,$B$2:$G$2382,5,0))/365+(VLOOKUP(IF(C1338="Нет",VLOOKUP(A1338,Оп26_BYN→USD!$A$2:$C$28,3,0),VLOOKUP((A1338-1),Оп26_BYN→USD!$A$2:$C$28,3,0)),$B$2:$G$2382,6,0)-VLOOKUP(B1338,$B$2:$G$2382,6,0))/366)</f>
        <v>1.9581997422190787</v>
      </c>
      <c r="F1338" s="54">
        <f>COUNTIF(D1339:$D$2382,365)</f>
        <v>678</v>
      </c>
      <c r="G1338" s="54">
        <f>COUNTIF(D1339:$D$2382,366)</f>
        <v>366</v>
      </c>
    </row>
    <row r="1339" spans="1:7" x14ac:dyDescent="0.25">
      <c r="A1339" s="54">
        <f>COUNTIF($C$3:C1339,"Да")</f>
        <v>14</v>
      </c>
      <c r="B1339" s="53">
        <f t="shared" si="40"/>
        <v>46737</v>
      </c>
      <c r="C1339" s="53" t="str">
        <f>IF(ISERROR(VLOOKUP(B1339,Оп26_BYN→USD!$C$3:$C$28,1,0)),"Нет","Да")</f>
        <v>Нет</v>
      </c>
      <c r="D1339" s="54">
        <f t="shared" si="41"/>
        <v>365</v>
      </c>
      <c r="E1339" s="55">
        <f>('Все выпуски'!$F$4*'Все выпуски'!$F$8)*((VLOOKUP(IF(C1339="Нет",VLOOKUP(A1339,Оп26_BYN→USD!$A$2:$C$28,3,0),VLOOKUP((A1339-1),Оп26_BYN→USD!$A$2:$C$28,3,0)),$B$2:$G$2382,5,0)-VLOOKUP(B1339,$B$2:$G$2382,5,0))/365+(VLOOKUP(IF(C1339="Нет",VLOOKUP(A1339,Оп26_BYN→USD!$A$2:$C$28,3,0),VLOOKUP((A1339-1),Оп26_BYN→USD!$A$2:$C$28,3,0)),$B$2:$G$2382,6,0)-VLOOKUP(B1339,$B$2:$G$2382,6,0))/366)</f>
        <v>1.9874266040432442</v>
      </c>
      <c r="F1339" s="54">
        <f>COUNTIF(D1340:$D$2382,365)</f>
        <v>677</v>
      </c>
      <c r="G1339" s="54">
        <f>COUNTIF(D1340:$D$2382,366)</f>
        <v>366</v>
      </c>
    </row>
    <row r="1340" spans="1:7" x14ac:dyDescent="0.25">
      <c r="A1340" s="54">
        <f>COUNTIF($C$3:C1340,"Да")</f>
        <v>14</v>
      </c>
      <c r="B1340" s="53">
        <f t="shared" si="40"/>
        <v>46738</v>
      </c>
      <c r="C1340" s="53" t="str">
        <f>IF(ISERROR(VLOOKUP(B1340,Оп26_BYN→USD!$C$3:$C$28,1,0)),"Нет","Да")</f>
        <v>Нет</v>
      </c>
      <c r="D1340" s="54">
        <f t="shared" si="41"/>
        <v>365</v>
      </c>
      <c r="E1340" s="55">
        <f>('Все выпуски'!$F$4*'Все выпуски'!$F$8)*((VLOOKUP(IF(C1340="Нет",VLOOKUP(A1340,Оп26_BYN→USD!$A$2:$C$28,3,0),VLOOKUP((A1340-1),Оп26_BYN→USD!$A$2:$C$28,3,0)),$B$2:$G$2382,5,0)-VLOOKUP(B1340,$B$2:$G$2382,5,0))/365+(VLOOKUP(IF(C1340="Нет",VLOOKUP(A1340,Оп26_BYN→USD!$A$2:$C$28,3,0),VLOOKUP((A1340-1),Оп26_BYN→USD!$A$2:$C$28,3,0)),$B$2:$G$2382,6,0)-VLOOKUP(B1340,$B$2:$G$2382,6,0))/366)</f>
        <v>2.0166534658674093</v>
      </c>
      <c r="F1340" s="54">
        <f>COUNTIF(D1341:$D$2382,365)</f>
        <v>676</v>
      </c>
      <c r="G1340" s="54">
        <f>COUNTIF(D1341:$D$2382,366)</f>
        <v>366</v>
      </c>
    </row>
    <row r="1341" spans="1:7" x14ac:dyDescent="0.25">
      <c r="A1341" s="54">
        <f>COUNTIF($C$3:C1341,"Да")</f>
        <v>14</v>
      </c>
      <c r="B1341" s="53">
        <f t="shared" si="40"/>
        <v>46739</v>
      </c>
      <c r="C1341" s="53" t="str">
        <f>IF(ISERROR(VLOOKUP(B1341,Оп26_BYN→USD!$C$3:$C$28,1,0)),"Нет","Да")</f>
        <v>Нет</v>
      </c>
      <c r="D1341" s="54">
        <f t="shared" si="41"/>
        <v>365</v>
      </c>
      <c r="E1341" s="55">
        <f>('Все выпуски'!$F$4*'Все выпуски'!$F$8)*((VLOOKUP(IF(C1341="Нет",VLOOKUP(A1341,Оп26_BYN→USD!$A$2:$C$28,3,0),VLOOKUP((A1341-1),Оп26_BYN→USD!$A$2:$C$28,3,0)),$B$2:$G$2382,5,0)-VLOOKUP(B1341,$B$2:$G$2382,5,0))/365+(VLOOKUP(IF(C1341="Нет",VLOOKUP(A1341,Оп26_BYN→USD!$A$2:$C$28,3,0),VLOOKUP((A1341-1),Оп26_BYN→USD!$A$2:$C$28,3,0)),$B$2:$G$2382,6,0)-VLOOKUP(B1341,$B$2:$G$2382,6,0))/366)</f>
        <v>2.0458803276915747</v>
      </c>
      <c r="F1341" s="54">
        <f>COUNTIF(D1342:$D$2382,365)</f>
        <v>675</v>
      </c>
      <c r="G1341" s="54">
        <f>COUNTIF(D1342:$D$2382,366)</f>
        <v>366</v>
      </c>
    </row>
    <row r="1342" spans="1:7" x14ac:dyDescent="0.25">
      <c r="A1342" s="54">
        <f>COUNTIF($C$3:C1342,"Да")</f>
        <v>14</v>
      </c>
      <c r="B1342" s="53">
        <f t="shared" si="40"/>
        <v>46740</v>
      </c>
      <c r="C1342" s="53" t="str">
        <f>IF(ISERROR(VLOOKUP(B1342,Оп26_BYN→USD!$C$3:$C$28,1,0)),"Нет","Да")</f>
        <v>Нет</v>
      </c>
      <c r="D1342" s="54">
        <f t="shared" si="41"/>
        <v>365</v>
      </c>
      <c r="E1342" s="55">
        <f>('Все выпуски'!$F$4*'Все выпуски'!$F$8)*((VLOOKUP(IF(C1342="Нет",VLOOKUP(A1342,Оп26_BYN→USD!$A$2:$C$28,3,0),VLOOKUP((A1342-1),Оп26_BYN→USD!$A$2:$C$28,3,0)),$B$2:$G$2382,5,0)-VLOOKUP(B1342,$B$2:$G$2382,5,0))/365+(VLOOKUP(IF(C1342="Нет",VLOOKUP(A1342,Оп26_BYN→USD!$A$2:$C$28,3,0),VLOOKUP((A1342-1),Оп26_BYN→USD!$A$2:$C$28,3,0)),$B$2:$G$2382,6,0)-VLOOKUP(B1342,$B$2:$G$2382,6,0))/366)</f>
        <v>2.07510718951574</v>
      </c>
      <c r="F1342" s="54">
        <f>COUNTIF(D1343:$D$2382,365)</f>
        <v>674</v>
      </c>
      <c r="G1342" s="54">
        <f>COUNTIF(D1343:$D$2382,366)</f>
        <v>366</v>
      </c>
    </row>
    <row r="1343" spans="1:7" x14ac:dyDescent="0.25">
      <c r="A1343" s="54">
        <f>COUNTIF($C$3:C1343,"Да")</f>
        <v>14</v>
      </c>
      <c r="B1343" s="53">
        <f t="shared" si="40"/>
        <v>46741</v>
      </c>
      <c r="C1343" s="53" t="str">
        <f>IF(ISERROR(VLOOKUP(B1343,Оп26_BYN→USD!$C$3:$C$28,1,0)),"Нет","Да")</f>
        <v>Нет</v>
      </c>
      <c r="D1343" s="54">
        <f t="shared" si="41"/>
        <v>365</v>
      </c>
      <c r="E1343" s="55">
        <f>('Все выпуски'!$F$4*'Все выпуски'!$F$8)*((VLOOKUP(IF(C1343="Нет",VLOOKUP(A1343,Оп26_BYN→USD!$A$2:$C$28,3,0),VLOOKUP((A1343-1),Оп26_BYN→USD!$A$2:$C$28,3,0)),$B$2:$G$2382,5,0)-VLOOKUP(B1343,$B$2:$G$2382,5,0))/365+(VLOOKUP(IF(C1343="Нет",VLOOKUP(A1343,Оп26_BYN→USD!$A$2:$C$28,3,0),VLOOKUP((A1343-1),Оп26_BYN→USD!$A$2:$C$28,3,0)),$B$2:$G$2382,6,0)-VLOOKUP(B1343,$B$2:$G$2382,6,0))/366)</f>
        <v>2.1043340513399054</v>
      </c>
      <c r="F1343" s="54">
        <f>COUNTIF(D1344:$D$2382,365)</f>
        <v>673</v>
      </c>
      <c r="G1343" s="54">
        <f>COUNTIF(D1344:$D$2382,366)</f>
        <v>366</v>
      </c>
    </row>
    <row r="1344" spans="1:7" x14ac:dyDescent="0.25">
      <c r="A1344" s="54">
        <f>COUNTIF($C$3:C1344,"Да")</f>
        <v>14</v>
      </c>
      <c r="B1344" s="53">
        <f t="shared" si="40"/>
        <v>46742</v>
      </c>
      <c r="C1344" s="53" t="str">
        <f>IF(ISERROR(VLOOKUP(B1344,Оп26_BYN→USD!$C$3:$C$28,1,0)),"Нет","Да")</f>
        <v>Нет</v>
      </c>
      <c r="D1344" s="54">
        <f t="shared" si="41"/>
        <v>365</v>
      </c>
      <c r="E1344" s="55">
        <f>('Все выпуски'!$F$4*'Все выпуски'!$F$8)*((VLOOKUP(IF(C1344="Нет",VLOOKUP(A1344,Оп26_BYN→USD!$A$2:$C$28,3,0),VLOOKUP((A1344-1),Оп26_BYN→USD!$A$2:$C$28,3,0)),$B$2:$G$2382,5,0)-VLOOKUP(B1344,$B$2:$G$2382,5,0))/365+(VLOOKUP(IF(C1344="Нет",VLOOKUP(A1344,Оп26_BYN→USD!$A$2:$C$28,3,0),VLOOKUP((A1344-1),Оп26_BYN→USD!$A$2:$C$28,3,0)),$B$2:$G$2382,6,0)-VLOOKUP(B1344,$B$2:$G$2382,6,0))/366)</f>
        <v>2.1335609131640711</v>
      </c>
      <c r="F1344" s="54">
        <f>COUNTIF(D1345:$D$2382,365)</f>
        <v>672</v>
      </c>
      <c r="G1344" s="54">
        <f>COUNTIF(D1345:$D$2382,366)</f>
        <v>366</v>
      </c>
    </row>
    <row r="1345" spans="1:7" x14ac:dyDescent="0.25">
      <c r="A1345" s="54">
        <f>COUNTIF($C$3:C1345,"Да")</f>
        <v>14</v>
      </c>
      <c r="B1345" s="53">
        <f t="shared" si="40"/>
        <v>46743</v>
      </c>
      <c r="C1345" s="53" t="str">
        <f>IF(ISERROR(VLOOKUP(B1345,Оп26_BYN→USD!$C$3:$C$28,1,0)),"Нет","Да")</f>
        <v>Нет</v>
      </c>
      <c r="D1345" s="54">
        <f t="shared" si="41"/>
        <v>365</v>
      </c>
      <c r="E1345" s="55">
        <f>('Все выпуски'!$F$4*'Все выпуски'!$F$8)*((VLOOKUP(IF(C1345="Нет",VLOOKUP(A1345,Оп26_BYN→USD!$A$2:$C$28,3,0),VLOOKUP((A1345-1),Оп26_BYN→USD!$A$2:$C$28,3,0)),$B$2:$G$2382,5,0)-VLOOKUP(B1345,$B$2:$G$2382,5,0))/365+(VLOOKUP(IF(C1345="Нет",VLOOKUP(A1345,Оп26_BYN→USD!$A$2:$C$28,3,0),VLOOKUP((A1345-1),Оп26_BYN→USD!$A$2:$C$28,3,0)),$B$2:$G$2382,6,0)-VLOOKUP(B1345,$B$2:$G$2382,6,0))/366)</f>
        <v>2.162787774988236</v>
      </c>
      <c r="F1345" s="54">
        <f>COUNTIF(D1346:$D$2382,365)</f>
        <v>671</v>
      </c>
      <c r="G1345" s="54">
        <f>COUNTIF(D1346:$D$2382,366)</f>
        <v>366</v>
      </c>
    </row>
    <row r="1346" spans="1:7" x14ac:dyDescent="0.25">
      <c r="A1346" s="54">
        <f>COUNTIF($C$3:C1346,"Да")</f>
        <v>14</v>
      </c>
      <c r="B1346" s="53">
        <f t="shared" si="40"/>
        <v>46744</v>
      </c>
      <c r="C1346" s="53" t="str">
        <f>IF(ISERROR(VLOOKUP(B1346,Оп26_BYN→USD!$C$3:$C$28,1,0)),"Нет","Да")</f>
        <v>Нет</v>
      </c>
      <c r="D1346" s="54">
        <f>IF(MOD(YEAR(B1346),4)=0,366,365)</f>
        <v>365</v>
      </c>
      <c r="E1346" s="55">
        <f>('Все выпуски'!$F$4*'Все выпуски'!$F$8)*((VLOOKUP(IF(C1346="Нет",VLOOKUP(A1346,Оп26_BYN→USD!$A$2:$C$28,3,0),VLOOKUP((A1346-1),Оп26_BYN→USD!$A$2:$C$28,3,0)),$B$2:$G$2382,5,0)-VLOOKUP(B1346,$B$2:$G$2382,5,0))/365+(VLOOKUP(IF(C1346="Нет",VLOOKUP(A1346,Оп26_BYN→USD!$A$2:$C$28,3,0),VLOOKUP((A1346-1),Оп26_BYN→USD!$A$2:$C$28,3,0)),$B$2:$G$2382,6,0)-VLOOKUP(B1346,$B$2:$G$2382,6,0))/366)</f>
        <v>2.1920146368124014</v>
      </c>
      <c r="F1346" s="54">
        <f>COUNTIF(D1347:$D$2382,365)</f>
        <v>670</v>
      </c>
      <c r="G1346" s="54">
        <f>COUNTIF(D1347:$D$2382,366)</f>
        <v>366</v>
      </c>
    </row>
    <row r="1347" spans="1:7" x14ac:dyDescent="0.25">
      <c r="A1347" s="54">
        <f>COUNTIF($C$3:C1347,"Да")</f>
        <v>14</v>
      </c>
      <c r="B1347" s="53">
        <f t="shared" si="40"/>
        <v>46745</v>
      </c>
      <c r="C1347" s="53" t="str">
        <f>IF(ISERROR(VLOOKUP(B1347,Оп26_BYN→USD!$C$3:$C$28,1,0)),"Нет","Да")</f>
        <v>Нет</v>
      </c>
      <c r="D1347" s="54">
        <f t="shared" ref="D1347:D1410" si="42">IF(MOD(YEAR(B1347),4)=0,366,365)</f>
        <v>365</v>
      </c>
      <c r="E1347" s="55">
        <f>('Все выпуски'!$F$4*'Все выпуски'!$F$8)*((VLOOKUP(IF(C1347="Нет",VLOOKUP(A1347,Оп26_BYN→USD!$A$2:$C$28,3,0),VLOOKUP((A1347-1),Оп26_BYN→USD!$A$2:$C$28,3,0)),$B$2:$G$2382,5,0)-VLOOKUP(B1347,$B$2:$G$2382,5,0))/365+(VLOOKUP(IF(C1347="Нет",VLOOKUP(A1347,Оп26_BYN→USD!$A$2:$C$28,3,0),VLOOKUP((A1347-1),Оп26_BYN→USD!$A$2:$C$28,3,0)),$B$2:$G$2382,6,0)-VLOOKUP(B1347,$B$2:$G$2382,6,0))/366)</f>
        <v>2.2212414986365672</v>
      </c>
      <c r="F1347" s="54">
        <f>COUNTIF(D1348:$D$2382,365)</f>
        <v>669</v>
      </c>
      <c r="G1347" s="54">
        <f>COUNTIF(D1348:$D$2382,366)</f>
        <v>366</v>
      </c>
    </row>
    <row r="1348" spans="1:7" x14ac:dyDescent="0.25">
      <c r="A1348" s="54">
        <f>COUNTIF($C$3:C1348,"Да")</f>
        <v>14</v>
      </c>
      <c r="B1348" s="53">
        <f t="shared" ref="B1348:B1411" si="43">B1347+1</f>
        <v>46746</v>
      </c>
      <c r="C1348" s="53" t="str">
        <f>IF(ISERROR(VLOOKUP(B1348,Оп26_BYN→USD!$C$3:$C$28,1,0)),"Нет","Да")</f>
        <v>Нет</v>
      </c>
      <c r="D1348" s="54">
        <f t="shared" si="42"/>
        <v>365</v>
      </c>
      <c r="E1348" s="55">
        <f>('Все выпуски'!$F$4*'Все выпуски'!$F$8)*((VLOOKUP(IF(C1348="Нет",VLOOKUP(A1348,Оп26_BYN→USD!$A$2:$C$28,3,0),VLOOKUP((A1348-1),Оп26_BYN→USD!$A$2:$C$28,3,0)),$B$2:$G$2382,5,0)-VLOOKUP(B1348,$B$2:$G$2382,5,0))/365+(VLOOKUP(IF(C1348="Нет",VLOOKUP(A1348,Оп26_BYN→USD!$A$2:$C$28,3,0),VLOOKUP((A1348-1),Оп26_BYN→USD!$A$2:$C$28,3,0)),$B$2:$G$2382,6,0)-VLOOKUP(B1348,$B$2:$G$2382,6,0))/366)</f>
        <v>2.2504683604607321</v>
      </c>
      <c r="F1348" s="54">
        <f>COUNTIF(D1349:$D$2382,365)</f>
        <v>668</v>
      </c>
      <c r="G1348" s="54">
        <f>COUNTIF(D1349:$D$2382,366)</f>
        <v>366</v>
      </c>
    </row>
    <row r="1349" spans="1:7" x14ac:dyDescent="0.25">
      <c r="A1349" s="54">
        <f>COUNTIF($C$3:C1349,"Да")</f>
        <v>14</v>
      </c>
      <c r="B1349" s="53">
        <f t="shared" si="43"/>
        <v>46747</v>
      </c>
      <c r="C1349" s="53" t="str">
        <f>IF(ISERROR(VLOOKUP(B1349,Оп26_BYN→USD!$C$3:$C$28,1,0)),"Нет","Да")</f>
        <v>Нет</v>
      </c>
      <c r="D1349" s="54">
        <f t="shared" si="42"/>
        <v>365</v>
      </c>
      <c r="E1349" s="55">
        <f>('Все выпуски'!$F$4*'Все выпуски'!$F$8)*((VLOOKUP(IF(C1349="Нет",VLOOKUP(A1349,Оп26_BYN→USD!$A$2:$C$28,3,0),VLOOKUP((A1349-1),Оп26_BYN→USD!$A$2:$C$28,3,0)),$B$2:$G$2382,5,0)-VLOOKUP(B1349,$B$2:$G$2382,5,0))/365+(VLOOKUP(IF(C1349="Нет",VLOOKUP(A1349,Оп26_BYN→USD!$A$2:$C$28,3,0),VLOOKUP((A1349-1),Оп26_BYN→USD!$A$2:$C$28,3,0)),$B$2:$G$2382,6,0)-VLOOKUP(B1349,$B$2:$G$2382,6,0))/366)</f>
        <v>2.2796952222848978</v>
      </c>
      <c r="F1349" s="54">
        <f>COUNTIF(D1350:$D$2382,365)</f>
        <v>667</v>
      </c>
      <c r="G1349" s="54">
        <f>COUNTIF(D1350:$D$2382,366)</f>
        <v>366</v>
      </c>
    </row>
    <row r="1350" spans="1:7" x14ac:dyDescent="0.25">
      <c r="A1350" s="54">
        <f>COUNTIF($C$3:C1350,"Да")</f>
        <v>14</v>
      </c>
      <c r="B1350" s="53">
        <f t="shared" si="43"/>
        <v>46748</v>
      </c>
      <c r="C1350" s="53" t="str">
        <f>IF(ISERROR(VLOOKUP(B1350,Оп26_BYN→USD!$C$3:$C$28,1,0)),"Нет","Да")</f>
        <v>Нет</v>
      </c>
      <c r="D1350" s="54">
        <f t="shared" si="42"/>
        <v>365</v>
      </c>
      <c r="E1350" s="55">
        <f>('Все выпуски'!$F$4*'Все выпуски'!$F$8)*((VLOOKUP(IF(C1350="Нет",VLOOKUP(A1350,Оп26_BYN→USD!$A$2:$C$28,3,0),VLOOKUP((A1350-1),Оп26_BYN→USD!$A$2:$C$28,3,0)),$B$2:$G$2382,5,0)-VLOOKUP(B1350,$B$2:$G$2382,5,0))/365+(VLOOKUP(IF(C1350="Нет",VLOOKUP(A1350,Оп26_BYN→USD!$A$2:$C$28,3,0),VLOOKUP((A1350-1),Оп26_BYN→USD!$A$2:$C$28,3,0)),$B$2:$G$2382,6,0)-VLOOKUP(B1350,$B$2:$G$2382,6,0))/366)</f>
        <v>2.3089220841090632</v>
      </c>
      <c r="F1350" s="54">
        <f>COUNTIF(D1351:$D$2382,365)</f>
        <v>666</v>
      </c>
      <c r="G1350" s="54">
        <f>COUNTIF(D1351:$D$2382,366)</f>
        <v>366</v>
      </c>
    </row>
    <row r="1351" spans="1:7" x14ac:dyDescent="0.25">
      <c r="A1351" s="54">
        <f>COUNTIF($C$3:C1351,"Да")</f>
        <v>14</v>
      </c>
      <c r="B1351" s="53">
        <f t="shared" si="43"/>
        <v>46749</v>
      </c>
      <c r="C1351" s="53" t="str">
        <f>IF(ISERROR(VLOOKUP(B1351,Оп26_BYN→USD!$C$3:$C$28,1,0)),"Нет","Да")</f>
        <v>Нет</v>
      </c>
      <c r="D1351" s="54">
        <f t="shared" si="42"/>
        <v>365</v>
      </c>
      <c r="E1351" s="55">
        <f>('Все выпуски'!$F$4*'Все выпуски'!$F$8)*((VLOOKUP(IF(C1351="Нет",VLOOKUP(A1351,Оп26_BYN→USD!$A$2:$C$28,3,0),VLOOKUP((A1351-1),Оп26_BYN→USD!$A$2:$C$28,3,0)),$B$2:$G$2382,5,0)-VLOOKUP(B1351,$B$2:$G$2382,5,0))/365+(VLOOKUP(IF(C1351="Нет",VLOOKUP(A1351,Оп26_BYN→USD!$A$2:$C$28,3,0),VLOOKUP((A1351-1),Оп26_BYN→USD!$A$2:$C$28,3,0)),$B$2:$G$2382,6,0)-VLOOKUP(B1351,$B$2:$G$2382,6,0))/366)</f>
        <v>2.3381489459332281</v>
      </c>
      <c r="F1351" s="54">
        <f>COUNTIF(D1352:$D$2382,365)</f>
        <v>665</v>
      </c>
      <c r="G1351" s="54">
        <f>COUNTIF(D1352:$D$2382,366)</f>
        <v>366</v>
      </c>
    </row>
    <row r="1352" spans="1:7" x14ac:dyDescent="0.25">
      <c r="A1352" s="54">
        <f>COUNTIF($C$3:C1352,"Да")</f>
        <v>14</v>
      </c>
      <c r="B1352" s="53">
        <f t="shared" si="43"/>
        <v>46750</v>
      </c>
      <c r="C1352" s="53" t="str">
        <f>IF(ISERROR(VLOOKUP(B1352,Оп26_BYN→USD!$C$3:$C$28,1,0)),"Нет","Да")</f>
        <v>Нет</v>
      </c>
      <c r="D1352" s="54">
        <f t="shared" si="42"/>
        <v>365</v>
      </c>
      <c r="E1352" s="55">
        <f>('Все выпуски'!$F$4*'Все выпуски'!$F$8)*((VLOOKUP(IF(C1352="Нет",VLOOKUP(A1352,Оп26_BYN→USD!$A$2:$C$28,3,0),VLOOKUP((A1352-1),Оп26_BYN→USD!$A$2:$C$28,3,0)),$B$2:$G$2382,5,0)-VLOOKUP(B1352,$B$2:$G$2382,5,0))/365+(VLOOKUP(IF(C1352="Нет",VLOOKUP(A1352,Оп26_BYN→USD!$A$2:$C$28,3,0),VLOOKUP((A1352-1),Оп26_BYN→USD!$A$2:$C$28,3,0)),$B$2:$G$2382,6,0)-VLOOKUP(B1352,$B$2:$G$2382,6,0))/366)</f>
        <v>2.3673758077573939</v>
      </c>
      <c r="F1352" s="54">
        <f>COUNTIF(D1353:$D$2382,365)</f>
        <v>664</v>
      </c>
      <c r="G1352" s="54">
        <f>COUNTIF(D1353:$D$2382,366)</f>
        <v>366</v>
      </c>
    </row>
    <row r="1353" spans="1:7" x14ac:dyDescent="0.25">
      <c r="A1353" s="54">
        <f>COUNTIF($C$3:C1353,"Да")</f>
        <v>14</v>
      </c>
      <c r="B1353" s="53">
        <f t="shared" si="43"/>
        <v>46751</v>
      </c>
      <c r="C1353" s="53" t="str">
        <f>IF(ISERROR(VLOOKUP(B1353,Оп26_BYN→USD!$C$3:$C$28,1,0)),"Нет","Да")</f>
        <v>Нет</v>
      </c>
      <c r="D1353" s="54">
        <f t="shared" si="42"/>
        <v>365</v>
      </c>
      <c r="E1353" s="55">
        <f>('Все выпуски'!$F$4*'Все выпуски'!$F$8)*((VLOOKUP(IF(C1353="Нет",VLOOKUP(A1353,Оп26_BYN→USD!$A$2:$C$28,3,0),VLOOKUP((A1353-1),Оп26_BYN→USD!$A$2:$C$28,3,0)),$B$2:$G$2382,5,0)-VLOOKUP(B1353,$B$2:$G$2382,5,0))/365+(VLOOKUP(IF(C1353="Нет",VLOOKUP(A1353,Оп26_BYN→USD!$A$2:$C$28,3,0),VLOOKUP((A1353-1),Оп26_BYN→USD!$A$2:$C$28,3,0)),$B$2:$G$2382,6,0)-VLOOKUP(B1353,$B$2:$G$2382,6,0))/366)</f>
        <v>2.3966026695815592</v>
      </c>
      <c r="F1353" s="54">
        <f>COUNTIF(D1354:$D$2382,365)</f>
        <v>663</v>
      </c>
      <c r="G1353" s="54">
        <f>COUNTIF(D1354:$D$2382,366)</f>
        <v>366</v>
      </c>
    </row>
    <row r="1354" spans="1:7" x14ac:dyDescent="0.25">
      <c r="A1354" s="54">
        <f>COUNTIF($C$3:C1354,"Да")</f>
        <v>14</v>
      </c>
      <c r="B1354" s="53">
        <f t="shared" si="43"/>
        <v>46752</v>
      </c>
      <c r="C1354" s="53" t="str">
        <f>IF(ISERROR(VLOOKUP(B1354,Оп26_BYN→USD!$C$3:$C$28,1,0)),"Нет","Да")</f>
        <v>Нет</v>
      </c>
      <c r="D1354" s="54">
        <f t="shared" si="42"/>
        <v>365</v>
      </c>
      <c r="E1354" s="55">
        <f>('Все выпуски'!$F$4*'Все выпуски'!$F$8)*((VLOOKUP(IF(C1354="Нет",VLOOKUP(A1354,Оп26_BYN→USD!$A$2:$C$28,3,0),VLOOKUP((A1354-1),Оп26_BYN→USD!$A$2:$C$28,3,0)),$B$2:$G$2382,5,0)-VLOOKUP(B1354,$B$2:$G$2382,5,0))/365+(VLOOKUP(IF(C1354="Нет",VLOOKUP(A1354,Оп26_BYN→USD!$A$2:$C$28,3,0),VLOOKUP((A1354-1),Оп26_BYN→USD!$A$2:$C$28,3,0)),$B$2:$G$2382,6,0)-VLOOKUP(B1354,$B$2:$G$2382,6,0))/366)</f>
        <v>2.4258295314057245</v>
      </c>
      <c r="F1354" s="54">
        <f>COUNTIF(D1355:$D$2382,365)</f>
        <v>662</v>
      </c>
      <c r="G1354" s="54">
        <f>COUNTIF(D1355:$D$2382,366)</f>
        <v>366</v>
      </c>
    </row>
    <row r="1355" spans="1:7" x14ac:dyDescent="0.25">
      <c r="A1355" s="54">
        <f>COUNTIF($C$3:C1355,"Да")</f>
        <v>14</v>
      </c>
      <c r="B1355" s="53">
        <f t="shared" si="43"/>
        <v>46753</v>
      </c>
      <c r="C1355" s="53" t="str">
        <f>IF(ISERROR(VLOOKUP(B1355,Оп26_BYN→USD!$C$3:$C$28,1,0)),"Нет","Да")</f>
        <v>Нет</v>
      </c>
      <c r="D1355" s="54">
        <f t="shared" si="42"/>
        <v>366</v>
      </c>
      <c r="E1355" s="55">
        <f>('Все выпуски'!$F$4*'Все выпуски'!$F$8)*((VLOOKUP(IF(C1355="Нет",VLOOKUP(A1355,Оп26_BYN→USD!$A$2:$C$28,3,0),VLOOKUP((A1355-1),Оп26_BYN→USD!$A$2:$C$28,3,0)),$B$2:$G$2382,5,0)-VLOOKUP(B1355,$B$2:$G$2382,5,0))/365+(VLOOKUP(IF(C1355="Нет",VLOOKUP(A1355,Оп26_BYN→USD!$A$2:$C$28,3,0),VLOOKUP((A1355-1),Оп26_BYN→USD!$A$2:$C$28,3,0)),$B$2:$G$2382,6,0)-VLOOKUP(B1355,$B$2:$G$2382,6,0))/366)</f>
        <v>2.4549765384161626</v>
      </c>
      <c r="F1355" s="54">
        <f>COUNTIF(D1356:$D$2382,365)</f>
        <v>662</v>
      </c>
      <c r="G1355" s="54">
        <f>COUNTIF(D1356:$D$2382,366)</f>
        <v>365</v>
      </c>
    </row>
    <row r="1356" spans="1:7" x14ac:dyDescent="0.25">
      <c r="A1356" s="54">
        <f>COUNTIF($C$3:C1356,"Да")</f>
        <v>14</v>
      </c>
      <c r="B1356" s="53">
        <f t="shared" si="43"/>
        <v>46754</v>
      </c>
      <c r="C1356" s="53" t="str">
        <f>IF(ISERROR(VLOOKUP(B1356,Оп26_BYN→USD!$C$3:$C$28,1,0)),"Нет","Да")</f>
        <v>Нет</v>
      </c>
      <c r="D1356" s="54">
        <f t="shared" si="42"/>
        <v>366</v>
      </c>
      <c r="E1356" s="55">
        <f>('Все выпуски'!$F$4*'Все выпуски'!$F$8)*((VLOOKUP(IF(C1356="Нет",VLOOKUP(A1356,Оп26_BYN→USD!$A$2:$C$28,3,0),VLOOKUP((A1356-1),Оп26_BYN→USD!$A$2:$C$28,3,0)),$B$2:$G$2382,5,0)-VLOOKUP(B1356,$B$2:$G$2382,5,0))/365+(VLOOKUP(IF(C1356="Нет",VLOOKUP(A1356,Оп26_BYN→USD!$A$2:$C$28,3,0),VLOOKUP((A1356-1),Оп26_BYN→USD!$A$2:$C$28,3,0)),$B$2:$G$2382,6,0)-VLOOKUP(B1356,$B$2:$G$2382,6,0))/366)</f>
        <v>2.4841235454266006</v>
      </c>
      <c r="F1356" s="54">
        <f>COUNTIF(D1357:$D$2382,365)</f>
        <v>662</v>
      </c>
      <c r="G1356" s="54">
        <f>COUNTIF(D1357:$D$2382,366)</f>
        <v>364</v>
      </c>
    </row>
    <row r="1357" spans="1:7" x14ac:dyDescent="0.25">
      <c r="A1357" s="54">
        <f>COUNTIF($C$3:C1357,"Да")</f>
        <v>14</v>
      </c>
      <c r="B1357" s="53">
        <f t="shared" si="43"/>
        <v>46755</v>
      </c>
      <c r="C1357" s="53" t="str">
        <f>IF(ISERROR(VLOOKUP(B1357,Оп26_BYN→USD!$C$3:$C$28,1,0)),"Нет","Да")</f>
        <v>Нет</v>
      </c>
      <c r="D1357" s="54">
        <f t="shared" si="42"/>
        <v>366</v>
      </c>
      <c r="E1357" s="55">
        <f>('Все выпуски'!$F$4*'Все выпуски'!$F$8)*((VLOOKUP(IF(C1357="Нет",VLOOKUP(A1357,Оп26_BYN→USD!$A$2:$C$28,3,0),VLOOKUP((A1357-1),Оп26_BYN→USD!$A$2:$C$28,3,0)),$B$2:$G$2382,5,0)-VLOOKUP(B1357,$B$2:$G$2382,5,0))/365+(VLOOKUP(IF(C1357="Нет",VLOOKUP(A1357,Оп26_BYN→USD!$A$2:$C$28,3,0),VLOOKUP((A1357-1),Оп26_BYN→USD!$A$2:$C$28,3,0)),$B$2:$G$2382,6,0)-VLOOKUP(B1357,$B$2:$G$2382,6,0))/366)</f>
        <v>2.5132705524370391</v>
      </c>
      <c r="F1357" s="54">
        <f>COUNTIF(D1358:$D$2382,365)</f>
        <v>662</v>
      </c>
      <c r="G1357" s="54">
        <f>COUNTIF(D1358:$D$2382,366)</f>
        <v>363</v>
      </c>
    </row>
    <row r="1358" spans="1:7" x14ac:dyDescent="0.25">
      <c r="A1358" s="54">
        <f>COUNTIF($C$3:C1358,"Да")</f>
        <v>14</v>
      </c>
      <c r="B1358" s="53">
        <f t="shared" si="43"/>
        <v>46756</v>
      </c>
      <c r="C1358" s="53" t="str">
        <f>IF(ISERROR(VLOOKUP(B1358,Оп26_BYN→USD!$C$3:$C$28,1,0)),"Нет","Да")</f>
        <v>Нет</v>
      </c>
      <c r="D1358" s="54">
        <f t="shared" si="42"/>
        <v>366</v>
      </c>
      <c r="E1358" s="55">
        <f>('Все выпуски'!$F$4*'Все выпуски'!$F$8)*((VLOOKUP(IF(C1358="Нет",VLOOKUP(A1358,Оп26_BYN→USD!$A$2:$C$28,3,0),VLOOKUP((A1358-1),Оп26_BYN→USD!$A$2:$C$28,3,0)),$B$2:$G$2382,5,0)-VLOOKUP(B1358,$B$2:$G$2382,5,0))/365+(VLOOKUP(IF(C1358="Нет",VLOOKUP(A1358,Оп26_BYN→USD!$A$2:$C$28,3,0),VLOOKUP((A1358-1),Оп26_BYN→USD!$A$2:$C$28,3,0)),$B$2:$G$2382,6,0)-VLOOKUP(B1358,$B$2:$G$2382,6,0))/366)</f>
        <v>2.5424175594474772</v>
      </c>
      <c r="F1358" s="54">
        <f>COUNTIF(D1359:$D$2382,365)</f>
        <v>662</v>
      </c>
      <c r="G1358" s="54">
        <f>COUNTIF(D1359:$D$2382,366)</f>
        <v>362</v>
      </c>
    </row>
    <row r="1359" spans="1:7" x14ac:dyDescent="0.25">
      <c r="A1359" s="54">
        <f>COUNTIF($C$3:C1359,"Да")</f>
        <v>14</v>
      </c>
      <c r="B1359" s="53">
        <f t="shared" si="43"/>
        <v>46757</v>
      </c>
      <c r="C1359" s="53" t="str">
        <f>IF(ISERROR(VLOOKUP(B1359,Оп26_BYN→USD!$C$3:$C$28,1,0)),"Нет","Да")</f>
        <v>Нет</v>
      </c>
      <c r="D1359" s="54">
        <f t="shared" si="42"/>
        <v>366</v>
      </c>
      <c r="E1359" s="55">
        <f>('Все выпуски'!$F$4*'Все выпуски'!$F$8)*((VLOOKUP(IF(C1359="Нет",VLOOKUP(A1359,Оп26_BYN→USD!$A$2:$C$28,3,0),VLOOKUP((A1359-1),Оп26_BYN→USD!$A$2:$C$28,3,0)),$B$2:$G$2382,5,0)-VLOOKUP(B1359,$B$2:$G$2382,5,0))/365+(VLOOKUP(IF(C1359="Нет",VLOOKUP(A1359,Оп26_BYN→USD!$A$2:$C$28,3,0),VLOOKUP((A1359-1),Оп26_BYN→USD!$A$2:$C$28,3,0)),$B$2:$G$2382,6,0)-VLOOKUP(B1359,$B$2:$G$2382,6,0))/366)</f>
        <v>2.5715645664579152</v>
      </c>
      <c r="F1359" s="54">
        <f>COUNTIF(D1360:$D$2382,365)</f>
        <v>662</v>
      </c>
      <c r="G1359" s="54">
        <f>COUNTIF(D1360:$D$2382,366)</f>
        <v>361</v>
      </c>
    </row>
    <row r="1360" spans="1:7" x14ac:dyDescent="0.25">
      <c r="A1360" s="54">
        <f>COUNTIF($C$3:C1360,"Да")</f>
        <v>14</v>
      </c>
      <c r="B1360" s="53">
        <f t="shared" si="43"/>
        <v>46758</v>
      </c>
      <c r="C1360" s="53" t="str">
        <f>IF(ISERROR(VLOOKUP(B1360,Оп26_BYN→USD!$C$3:$C$28,1,0)),"Нет","Да")</f>
        <v>Нет</v>
      </c>
      <c r="D1360" s="54">
        <f t="shared" si="42"/>
        <v>366</v>
      </c>
      <c r="E1360" s="55">
        <f>('Все выпуски'!$F$4*'Все выпуски'!$F$8)*((VLOOKUP(IF(C1360="Нет",VLOOKUP(A1360,Оп26_BYN→USD!$A$2:$C$28,3,0),VLOOKUP((A1360-1),Оп26_BYN→USD!$A$2:$C$28,3,0)),$B$2:$G$2382,5,0)-VLOOKUP(B1360,$B$2:$G$2382,5,0))/365+(VLOOKUP(IF(C1360="Нет",VLOOKUP(A1360,Оп26_BYN→USD!$A$2:$C$28,3,0),VLOOKUP((A1360-1),Оп26_BYN→USD!$A$2:$C$28,3,0)),$B$2:$G$2382,6,0)-VLOOKUP(B1360,$B$2:$G$2382,6,0))/366)</f>
        <v>2.6007115734683532</v>
      </c>
      <c r="F1360" s="54">
        <f>COUNTIF(D1361:$D$2382,365)</f>
        <v>662</v>
      </c>
      <c r="G1360" s="54">
        <f>COUNTIF(D1361:$D$2382,366)</f>
        <v>360</v>
      </c>
    </row>
    <row r="1361" spans="1:7" x14ac:dyDescent="0.25">
      <c r="A1361" s="54">
        <f>COUNTIF($C$3:C1361,"Да")</f>
        <v>14</v>
      </c>
      <c r="B1361" s="53">
        <f t="shared" si="43"/>
        <v>46759</v>
      </c>
      <c r="C1361" s="53" t="str">
        <f>IF(ISERROR(VLOOKUP(B1361,Оп26_BYN→USD!$C$3:$C$28,1,0)),"Нет","Да")</f>
        <v>Нет</v>
      </c>
      <c r="D1361" s="54">
        <f t="shared" si="42"/>
        <v>366</v>
      </c>
      <c r="E1361" s="55">
        <f>('Все выпуски'!$F$4*'Все выпуски'!$F$8)*((VLOOKUP(IF(C1361="Нет",VLOOKUP(A1361,Оп26_BYN→USD!$A$2:$C$28,3,0),VLOOKUP((A1361-1),Оп26_BYN→USD!$A$2:$C$28,3,0)),$B$2:$G$2382,5,0)-VLOOKUP(B1361,$B$2:$G$2382,5,0))/365+(VLOOKUP(IF(C1361="Нет",VLOOKUP(A1361,Оп26_BYN→USD!$A$2:$C$28,3,0),VLOOKUP((A1361-1),Оп26_BYN→USD!$A$2:$C$28,3,0)),$B$2:$G$2382,6,0)-VLOOKUP(B1361,$B$2:$G$2382,6,0))/366)</f>
        <v>2.6298585804787913</v>
      </c>
      <c r="F1361" s="54">
        <f>COUNTIF(D1362:$D$2382,365)</f>
        <v>662</v>
      </c>
      <c r="G1361" s="54">
        <f>COUNTIF(D1362:$D$2382,366)</f>
        <v>359</v>
      </c>
    </row>
    <row r="1362" spans="1:7" x14ac:dyDescent="0.25">
      <c r="A1362" s="54">
        <f>COUNTIF($C$3:C1362,"Да")</f>
        <v>14</v>
      </c>
      <c r="B1362" s="53">
        <f t="shared" si="43"/>
        <v>46760</v>
      </c>
      <c r="C1362" s="53" t="str">
        <f>IF(ISERROR(VLOOKUP(B1362,Оп26_BYN→USD!$C$3:$C$28,1,0)),"Нет","Да")</f>
        <v>Нет</v>
      </c>
      <c r="D1362" s="54">
        <f t="shared" si="42"/>
        <v>366</v>
      </c>
      <c r="E1362" s="55">
        <f>('Все выпуски'!$F$4*'Все выпуски'!$F$8)*((VLOOKUP(IF(C1362="Нет",VLOOKUP(A1362,Оп26_BYN→USD!$A$2:$C$28,3,0),VLOOKUP((A1362-1),Оп26_BYN→USD!$A$2:$C$28,3,0)),$B$2:$G$2382,5,0)-VLOOKUP(B1362,$B$2:$G$2382,5,0))/365+(VLOOKUP(IF(C1362="Нет",VLOOKUP(A1362,Оп26_BYN→USD!$A$2:$C$28,3,0),VLOOKUP((A1362-1),Оп26_BYN→USD!$A$2:$C$28,3,0)),$B$2:$G$2382,6,0)-VLOOKUP(B1362,$B$2:$G$2382,6,0))/366)</f>
        <v>2.6590055874892293</v>
      </c>
      <c r="F1362" s="54">
        <f>COUNTIF(D1363:$D$2382,365)</f>
        <v>662</v>
      </c>
      <c r="G1362" s="54">
        <f>COUNTIF(D1363:$D$2382,366)</f>
        <v>358</v>
      </c>
    </row>
    <row r="1363" spans="1:7" x14ac:dyDescent="0.25">
      <c r="A1363" s="54">
        <f>COUNTIF($C$3:C1363,"Да")</f>
        <v>15</v>
      </c>
      <c r="B1363" s="53">
        <f t="shared" si="43"/>
        <v>46761</v>
      </c>
      <c r="C1363" s="53" t="str">
        <f>IF(ISERROR(VLOOKUP(B1363,Оп26_BYN→USD!$C$3:$C$28,1,0)),"Нет","Да")</f>
        <v>Да</v>
      </c>
      <c r="D1363" s="54">
        <f t="shared" si="42"/>
        <v>366</v>
      </c>
      <c r="E1363" s="55">
        <f>('Все выпуски'!$F$4*'Все выпуски'!$F$8)*((VLOOKUP(IF(C1363="Нет",VLOOKUP(A1363,Оп26_BYN→USD!$A$2:$C$28,3,0),VLOOKUP((A1363-1),Оп26_BYN→USD!$A$2:$C$28,3,0)),$B$2:$G$2382,5,0)-VLOOKUP(B1363,$B$2:$G$2382,5,0))/365+(VLOOKUP(IF(C1363="Нет",VLOOKUP(A1363,Оп26_BYN→USD!$A$2:$C$28,3,0),VLOOKUP((A1363-1),Оп26_BYN→USD!$A$2:$C$28,3,0)),$B$2:$G$2382,6,0)-VLOOKUP(B1363,$B$2:$G$2382,6,0))/366)</f>
        <v>2.6881525944996674</v>
      </c>
      <c r="F1363" s="54">
        <f>COUNTIF(D1364:$D$2382,365)</f>
        <v>662</v>
      </c>
      <c r="G1363" s="54">
        <f>COUNTIF(D1364:$D$2382,366)</f>
        <v>357</v>
      </c>
    </row>
    <row r="1364" spans="1:7" x14ac:dyDescent="0.25">
      <c r="A1364" s="54">
        <f>COUNTIF($C$3:C1364,"Да")</f>
        <v>15</v>
      </c>
      <c r="B1364" s="53">
        <f t="shared" si="43"/>
        <v>46762</v>
      </c>
      <c r="C1364" s="53" t="str">
        <f>IF(ISERROR(VLOOKUP(B1364,Оп26_BYN→USD!$C$3:$C$28,1,0)),"Нет","Да")</f>
        <v>Нет</v>
      </c>
      <c r="D1364" s="54">
        <f t="shared" si="42"/>
        <v>366</v>
      </c>
      <c r="E1364" s="55">
        <f>('Все выпуски'!$F$4*'Все выпуски'!$F$8)*((VLOOKUP(IF(C1364="Нет",VLOOKUP(A1364,Оп26_BYN→USD!$A$2:$C$28,3,0),VLOOKUP((A1364-1),Оп26_BYN→USD!$A$2:$C$28,3,0)),$B$2:$G$2382,5,0)-VLOOKUP(B1364,$B$2:$G$2382,5,0))/365+(VLOOKUP(IF(C1364="Нет",VLOOKUP(A1364,Оп26_BYN→USD!$A$2:$C$28,3,0),VLOOKUP((A1364-1),Оп26_BYN→USD!$A$2:$C$28,3,0)),$B$2:$G$2382,6,0)-VLOOKUP(B1364,$B$2:$G$2382,6,0))/366)</f>
        <v>2.9147007010438125E-2</v>
      </c>
      <c r="F1364" s="54">
        <f>COUNTIF(D1365:$D$2382,365)</f>
        <v>662</v>
      </c>
      <c r="G1364" s="54">
        <f>COUNTIF(D1365:$D$2382,366)</f>
        <v>356</v>
      </c>
    </row>
    <row r="1365" spans="1:7" x14ac:dyDescent="0.25">
      <c r="A1365" s="54">
        <f>COUNTIF($C$3:C1365,"Да")</f>
        <v>15</v>
      </c>
      <c r="B1365" s="53">
        <f t="shared" si="43"/>
        <v>46763</v>
      </c>
      <c r="C1365" s="53" t="str">
        <f>IF(ISERROR(VLOOKUP(B1365,Оп26_BYN→USD!$C$3:$C$28,1,0)),"Нет","Да")</f>
        <v>Нет</v>
      </c>
      <c r="D1365" s="54">
        <f t="shared" si="42"/>
        <v>366</v>
      </c>
      <c r="E1365" s="55">
        <f>('Все выпуски'!$F$4*'Все выпуски'!$F$8)*((VLOOKUP(IF(C1365="Нет",VLOOKUP(A1365,Оп26_BYN→USD!$A$2:$C$28,3,0),VLOOKUP((A1365-1),Оп26_BYN→USD!$A$2:$C$28,3,0)),$B$2:$G$2382,5,0)-VLOOKUP(B1365,$B$2:$G$2382,5,0))/365+(VLOOKUP(IF(C1365="Нет",VLOOKUP(A1365,Оп26_BYN→USD!$A$2:$C$28,3,0),VLOOKUP((A1365-1),Оп26_BYN→USD!$A$2:$C$28,3,0)),$B$2:$G$2382,6,0)-VLOOKUP(B1365,$B$2:$G$2382,6,0))/366)</f>
        <v>5.829401402087625E-2</v>
      </c>
      <c r="F1365" s="54">
        <f>COUNTIF(D1366:$D$2382,365)</f>
        <v>662</v>
      </c>
      <c r="G1365" s="54">
        <f>COUNTIF(D1366:$D$2382,366)</f>
        <v>355</v>
      </c>
    </row>
    <row r="1366" spans="1:7" x14ac:dyDescent="0.25">
      <c r="A1366" s="54">
        <f>COUNTIF($C$3:C1366,"Да")</f>
        <v>15</v>
      </c>
      <c r="B1366" s="53">
        <f t="shared" si="43"/>
        <v>46764</v>
      </c>
      <c r="C1366" s="53" t="str">
        <f>IF(ISERROR(VLOOKUP(B1366,Оп26_BYN→USD!$C$3:$C$28,1,0)),"Нет","Да")</f>
        <v>Нет</v>
      </c>
      <c r="D1366" s="54">
        <f t="shared" si="42"/>
        <v>366</v>
      </c>
      <c r="E1366" s="55">
        <f>('Все выпуски'!$F$4*'Все выпуски'!$F$8)*((VLOOKUP(IF(C1366="Нет",VLOOKUP(A1366,Оп26_BYN→USD!$A$2:$C$28,3,0),VLOOKUP((A1366-1),Оп26_BYN→USD!$A$2:$C$28,3,0)),$B$2:$G$2382,5,0)-VLOOKUP(B1366,$B$2:$G$2382,5,0))/365+(VLOOKUP(IF(C1366="Нет",VLOOKUP(A1366,Оп26_BYN→USD!$A$2:$C$28,3,0),VLOOKUP((A1366-1),Оп26_BYN→USD!$A$2:$C$28,3,0)),$B$2:$G$2382,6,0)-VLOOKUP(B1366,$B$2:$G$2382,6,0))/366)</f>
        <v>8.7441021031314389E-2</v>
      </c>
      <c r="F1366" s="54">
        <f>COUNTIF(D1367:$D$2382,365)</f>
        <v>662</v>
      </c>
      <c r="G1366" s="54">
        <f>COUNTIF(D1367:$D$2382,366)</f>
        <v>354</v>
      </c>
    </row>
    <row r="1367" spans="1:7" x14ac:dyDescent="0.25">
      <c r="A1367" s="54">
        <f>COUNTIF($C$3:C1367,"Да")</f>
        <v>15</v>
      </c>
      <c r="B1367" s="53">
        <f t="shared" si="43"/>
        <v>46765</v>
      </c>
      <c r="C1367" s="53" t="str">
        <f>IF(ISERROR(VLOOKUP(B1367,Оп26_BYN→USD!$C$3:$C$28,1,0)),"Нет","Да")</f>
        <v>Нет</v>
      </c>
      <c r="D1367" s="54">
        <f t="shared" si="42"/>
        <v>366</v>
      </c>
      <c r="E1367" s="55">
        <f>('Все выпуски'!$F$4*'Все выпуски'!$F$8)*((VLOOKUP(IF(C1367="Нет",VLOOKUP(A1367,Оп26_BYN→USD!$A$2:$C$28,3,0),VLOOKUP((A1367-1),Оп26_BYN→USD!$A$2:$C$28,3,0)),$B$2:$G$2382,5,0)-VLOOKUP(B1367,$B$2:$G$2382,5,0))/365+(VLOOKUP(IF(C1367="Нет",VLOOKUP(A1367,Оп26_BYN→USD!$A$2:$C$28,3,0),VLOOKUP((A1367-1),Оп26_BYN→USD!$A$2:$C$28,3,0)),$B$2:$G$2382,6,0)-VLOOKUP(B1367,$B$2:$G$2382,6,0))/366)</f>
        <v>0.1165880280417525</v>
      </c>
      <c r="F1367" s="54">
        <f>COUNTIF(D1368:$D$2382,365)</f>
        <v>662</v>
      </c>
      <c r="G1367" s="54">
        <f>COUNTIF(D1368:$D$2382,366)</f>
        <v>353</v>
      </c>
    </row>
    <row r="1368" spans="1:7" x14ac:dyDescent="0.25">
      <c r="A1368" s="54">
        <f>COUNTIF($C$3:C1368,"Да")</f>
        <v>15</v>
      </c>
      <c r="B1368" s="53">
        <f t="shared" si="43"/>
        <v>46766</v>
      </c>
      <c r="C1368" s="53" t="str">
        <f>IF(ISERROR(VLOOKUP(B1368,Оп26_BYN→USD!$C$3:$C$28,1,0)),"Нет","Да")</f>
        <v>Нет</v>
      </c>
      <c r="D1368" s="54">
        <f t="shared" si="42"/>
        <v>366</v>
      </c>
      <c r="E1368" s="55">
        <f>('Все выпуски'!$F$4*'Все выпуски'!$F$8)*((VLOOKUP(IF(C1368="Нет",VLOOKUP(A1368,Оп26_BYN→USD!$A$2:$C$28,3,0),VLOOKUP((A1368-1),Оп26_BYN→USD!$A$2:$C$28,3,0)),$B$2:$G$2382,5,0)-VLOOKUP(B1368,$B$2:$G$2382,5,0))/365+(VLOOKUP(IF(C1368="Нет",VLOOKUP(A1368,Оп26_BYN→USD!$A$2:$C$28,3,0),VLOOKUP((A1368-1),Оп26_BYN→USD!$A$2:$C$28,3,0)),$B$2:$G$2382,6,0)-VLOOKUP(B1368,$B$2:$G$2382,6,0))/366)</f>
        <v>0.14573503505219063</v>
      </c>
      <c r="F1368" s="54">
        <f>COUNTIF(D1369:$D$2382,365)</f>
        <v>662</v>
      </c>
      <c r="G1368" s="54">
        <f>COUNTIF(D1369:$D$2382,366)</f>
        <v>352</v>
      </c>
    </row>
    <row r="1369" spans="1:7" x14ac:dyDescent="0.25">
      <c r="A1369" s="54">
        <f>COUNTIF($C$3:C1369,"Да")</f>
        <v>15</v>
      </c>
      <c r="B1369" s="53">
        <f t="shared" si="43"/>
        <v>46767</v>
      </c>
      <c r="C1369" s="53" t="str">
        <f>IF(ISERROR(VLOOKUP(B1369,Оп26_BYN→USD!$C$3:$C$28,1,0)),"Нет","Да")</f>
        <v>Нет</v>
      </c>
      <c r="D1369" s="54">
        <f t="shared" si="42"/>
        <v>366</v>
      </c>
      <c r="E1369" s="55">
        <f>('Все выпуски'!$F$4*'Все выпуски'!$F$8)*((VLOOKUP(IF(C1369="Нет",VLOOKUP(A1369,Оп26_BYN→USD!$A$2:$C$28,3,0),VLOOKUP((A1369-1),Оп26_BYN→USD!$A$2:$C$28,3,0)),$B$2:$G$2382,5,0)-VLOOKUP(B1369,$B$2:$G$2382,5,0))/365+(VLOOKUP(IF(C1369="Нет",VLOOKUP(A1369,Оп26_BYN→USD!$A$2:$C$28,3,0),VLOOKUP((A1369-1),Оп26_BYN→USD!$A$2:$C$28,3,0)),$B$2:$G$2382,6,0)-VLOOKUP(B1369,$B$2:$G$2382,6,0))/366)</f>
        <v>0.17488204206262878</v>
      </c>
      <c r="F1369" s="54">
        <f>COUNTIF(D1370:$D$2382,365)</f>
        <v>662</v>
      </c>
      <c r="G1369" s="54">
        <f>COUNTIF(D1370:$D$2382,366)</f>
        <v>351</v>
      </c>
    </row>
    <row r="1370" spans="1:7" x14ac:dyDescent="0.25">
      <c r="A1370" s="54">
        <f>COUNTIF($C$3:C1370,"Да")</f>
        <v>15</v>
      </c>
      <c r="B1370" s="53">
        <f t="shared" si="43"/>
        <v>46768</v>
      </c>
      <c r="C1370" s="53" t="str">
        <f>IF(ISERROR(VLOOKUP(B1370,Оп26_BYN→USD!$C$3:$C$28,1,0)),"Нет","Да")</f>
        <v>Нет</v>
      </c>
      <c r="D1370" s="54">
        <f t="shared" si="42"/>
        <v>366</v>
      </c>
      <c r="E1370" s="55">
        <f>('Все выпуски'!$F$4*'Все выпуски'!$F$8)*((VLOOKUP(IF(C1370="Нет",VLOOKUP(A1370,Оп26_BYN→USD!$A$2:$C$28,3,0),VLOOKUP((A1370-1),Оп26_BYN→USD!$A$2:$C$28,3,0)),$B$2:$G$2382,5,0)-VLOOKUP(B1370,$B$2:$G$2382,5,0))/365+(VLOOKUP(IF(C1370="Нет",VLOOKUP(A1370,Оп26_BYN→USD!$A$2:$C$28,3,0),VLOOKUP((A1370-1),Оп26_BYN→USD!$A$2:$C$28,3,0)),$B$2:$G$2382,6,0)-VLOOKUP(B1370,$B$2:$G$2382,6,0))/366)</f>
        <v>0.2040290490730669</v>
      </c>
      <c r="F1370" s="54">
        <f>COUNTIF(D1371:$D$2382,365)</f>
        <v>662</v>
      </c>
      <c r="G1370" s="54">
        <f>COUNTIF(D1371:$D$2382,366)</f>
        <v>350</v>
      </c>
    </row>
    <row r="1371" spans="1:7" x14ac:dyDescent="0.25">
      <c r="A1371" s="54">
        <f>COUNTIF($C$3:C1371,"Да")</f>
        <v>15</v>
      </c>
      <c r="B1371" s="53">
        <f t="shared" si="43"/>
        <v>46769</v>
      </c>
      <c r="C1371" s="53" t="str">
        <f>IF(ISERROR(VLOOKUP(B1371,Оп26_BYN→USD!$C$3:$C$28,1,0)),"Нет","Да")</f>
        <v>Нет</v>
      </c>
      <c r="D1371" s="54">
        <f t="shared" si="42"/>
        <v>366</v>
      </c>
      <c r="E1371" s="55">
        <f>('Все выпуски'!$F$4*'Все выпуски'!$F$8)*((VLOOKUP(IF(C1371="Нет",VLOOKUP(A1371,Оп26_BYN→USD!$A$2:$C$28,3,0),VLOOKUP((A1371-1),Оп26_BYN→USD!$A$2:$C$28,3,0)),$B$2:$G$2382,5,0)-VLOOKUP(B1371,$B$2:$G$2382,5,0))/365+(VLOOKUP(IF(C1371="Нет",VLOOKUP(A1371,Оп26_BYN→USD!$A$2:$C$28,3,0),VLOOKUP((A1371-1),Оп26_BYN→USD!$A$2:$C$28,3,0)),$B$2:$G$2382,6,0)-VLOOKUP(B1371,$B$2:$G$2382,6,0))/366)</f>
        <v>0.233176056083505</v>
      </c>
      <c r="F1371" s="54">
        <f>COUNTIF(D1372:$D$2382,365)</f>
        <v>662</v>
      </c>
      <c r="G1371" s="54">
        <f>COUNTIF(D1372:$D$2382,366)</f>
        <v>349</v>
      </c>
    </row>
    <row r="1372" spans="1:7" x14ac:dyDescent="0.25">
      <c r="A1372" s="54">
        <f>COUNTIF($C$3:C1372,"Да")</f>
        <v>15</v>
      </c>
      <c r="B1372" s="53">
        <f t="shared" si="43"/>
        <v>46770</v>
      </c>
      <c r="C1372" s="53" t="str">
        <f>IF(ISERROR(VLOOKUP(B1372,Оп26_BYN→USD!$C$3:$C$28,1,0)),"Нет","Да")</f>
        <v>Нет</v>
      </c>
      <c r="D1372" s="54">
        <f t="shared" si="42"/>
        <v>366</v>
      </c>
      <c r="E1372" s="55">
        <f>('Все выпуски'!$F$4*'Все выпуски'!$F$8)*((VLOOKUP(IF(C1372="Нет",VLOOKUP(A1372,Оп26_BYN→USD!$A$2:$C$28,3,0),VLOOKUP((A1372-1),Оп26_BYN→USD!$A$2:$C$28,3,0)),$B$2:$G$2382,5,0)-VLOOKUP(B1372,$B$2:$G$2382,5,0))/365+(VLOOKUP(IF(C1372="Нет",VLOOKUP(A1372,Оп26_BYN→USD!$A$2:$C$28,3,0),VLOOKUP((A1372-1),Оп26_BYN→USD!$A$2:$C$28,3,0)),$B$2:$G$2382,6,0)-VLOOKUP(B1372,$B$2:$G$2382,6,0))/366)</f>
        <v>0.26232306309394315</v>
      </c>
      <c r="F1372" s="54">
        <f>COUNTIF(D1373:$D$2382,365)</f>
        <v>662</v>
      </c>
      <c r="G1372" s="54">
        <f>COUNTIF(D1373:$D$2382,366)</f>
        <v>348</v>
      </c>
    </row>
    <row r="1373" spans="1:7" x14ac:dyDescent="0.25">
      <c r="A1373" s="54">
        <f>COUNTIF($C$3:C1373,"Да")</f>
        <v>15</v>
      </c>
      <c r="B1373" s="53">
        <f t="shared" si="43"/>
        <v>46771</v>
      </c>
      <c r="C1373" s="53" t="str">
        <f>IF(ISERROR(VLOOKUP(B1373,Оп26_BYN→USD!$C$3:$C$28,1,0)),"Нет","Да")</f>
        <v>Нет</v>
      </c>
      <c r="D1373" s="54">
        <f t="shared" si="42"/>
        <v>366</v>
      </c>
      <c r="E1373" s="55">
        <f>('Все выпуски'!$F$4*'Все выпуски'!$F$8)*((VLOOKUP(IF(C1373="Нет",VLOOKUP(A1373,Оп26_BYN→USD!$A$2:$C$28,3,0),VLOOKUP((A1373-1),Оп26_BYN→USD!$A$2:$C$28,3,0)),$B$2:$G$2382,5,0)-VLOOKUP(B1373,$B$2:$G$2382,5,0))/365+(VLOOKUP(IF(C1373="Нет",VLOOKUP(A1373,Оп26_BYN→USD!$A$2:$C$28,3,0),VLOOKUP((A1373-1),Оп26_BYN→USD!$A$2:$C$28,3,0)),$B$2:$G$2382,6,0)-VLOOKUP(B1373,$B$2:$G$2382,6,0))/366)</f>
        <v>0.29147007010438125</v>
      </c>
      <c r="F1373" s="54">
        <f>COUNTIF(D1374:$D$2382,365)</f>
        <v>662</v>
      </c>
      <c r="G1373" s="54">
        <f>COUNTIF(D1374:$D$2382,366)</f>
        <v>347</v>
      </c>
    </row>
    <row r="1374" spans="1:7" x14ac:dyDescent="0.25">
      <c r="A1374" s="54">
        <f>COUNTIF($C$3:C1374,"Да")</f>
        <v>15</v>
      </c>
      <c r="B1374" s="53">
        <f t="shared" si="43"/>
        <v>46772</v>
      </c>
      <c r="C1374" s="53" t="str">
        <f>IF(ISERROR(VLOOKUP(B1374,Оп26_BYN→USD!$C$3:$C$28,1,0)),"Нет","Да")</f>
        <v>Нет</v>
      </c>
      <c r="D1374" s="54">
        <f t="shared" si="42"/>
        <v>366</v>
      </c>
      <c r="E1374" s="55">
        <f>('Все выпуски'!$F$4*'Все выпуски'!$F$8)*((VLOOKUP(IF(C1374="Нет",VLOOKUP(A1374,Оп26_BYN→USD!$A$2:$C$28,3,0),VLOOKUP((A1374-1),Оп26_BYN→USD!$A$2:$C$28,3,0)),$B$2:$G$2382,5,0)-VLOOKUP(B1374,$B$2:$G$2382,5,0))/365+(VLOOKUP(IF(C1374="Нет",VLOOKUP(A1374,Оп26_BYN→USD!$A$2:$C$28,3,0),VLOOKUP((A1374-1),Оп26_BYN→USD!$A$2:$C$28,3,0)),$B$2:$G$2382,6,0)-VLOOKUP(B1374,$B$2:$G$2382,6,0))/366)</f>
        <v>0.3206170771148194</v>
      </c>
      <c r="F1374" s="54">
        <f>COUNTIF(D1375:$D$2382,365)</f>
        <v>662</v>
      </c>
      <c r="G1374" s="54">
        <f>COUNTIF(D1375:$D$2382,366)</f>
        <v>346</v>
      </c>
    </row>
    <row r="1375" spans="1:7" x14ac:dyDescent="0.25">
      <c r="A1375" s="54">
        <f>COUNTIF($C$3:C1375,"Да")</f>
        <v>15</v>
      </c>
      <c r="B1375" s="53">
        <f t="shared" si="43"/>
        <v>46773</v>
      </c>
      <c r="C1375" s="53" t="str">
        <f>IF(ISERROR(VLOOKUP(B1375,Оп26_BYN→USD!$C$3:$C$28,1,0)),"Нет","Да")</f>
        <v>Нет</v>
      </c>
      <c r="D1375" s="54">
        <f t="shared" si="42"/>
        <v>366</v>
      </c>
      <c r="E1375" s="55">
        <f>('Все выпуски'!$F$4*'Все выпуски'!$F$8)*((VLOOKUP(IF(C1375="Нет",VLOOKUP(A1375,Оп26_BYN→USD!$A$2:$C$28,3,0),VLOOKUP((A1375-1),Оп26_BYN→USD!$A$2:$C$28,3,0)),$B$2:$G$2382,5,0)-VLOOKUP(B1375,$B$2:$G$2382,5,0))/365+(VLOOKUP(IF(C1375="Нет",VLOOKUP(A1375,Оп26_BYN→USD!$A$2:$C$28,3,0),VLOOKUP((A1375-1),Оп26_BYN→USD!$A$2:$C$28,3,0)),$B$2:$G$2382,6,0)-VLOOKUP(B1375,$B$2:$G$2382,6,0))/366)</f>
        <v>0.34976408412525756</v>
      </c>
      <c r="F1375" s="54">
        <f>COUNTIF(D1376:$D$2382,365)</f>
        <v>662</v>
      </c>
      <c r="G1375" s="54">
        <f>COUNTIF(D1376:$D$2382,366)</f>
        <v>345</v>
      </c>
    </row>
    <row r="1376" spans="1:7" x14ac:dyDescent="0.25">
      <c r="A1376" s="54">
        <f>COUNTIF($C$3:C1376,"Да")</f>
        <v>15</v>
      </c>
      <c r="B1376" s="53">
        <f t="shared" si="43"/>
        <v>46774</v>
      </c>
      <c r="C1376" s="53" t="str">
        <f>IF(ISERROR(VLOOKUP(B1376,Оп26_BYN→USD!$C$3:$C$28,1,0)),"Нет","Да")</f>
        <v>Нет</v>
      </c>
      <c r="D1376" s="54">
        <f t="shared" si="42"/>
        <v>366</v>
      </c>
      <c r="E1376" s="55">
        <f>('Все выпуски'!$F$4*'Все выпуски'!$F$8)*((VLOOKUP(IF(C1376="Нет",VLOOKUP(A1376,Оп26_BYN→USD!$A$2:$C$28,3,0),VLOOKUP((A1376-1),Оп26_BYN→USD!$A$2:$C$28,3,0)),$B$2:$G$2382,5,0)-VLOOKUP(B1376,$B$2:$G$2382,5,0))/365+(VLOOKUP(IF(C1376="Нет",VLOOKUP(A1376,Оп26_BYN→USD!$A$2:$C$28,3,0),VLOOKUP((A1376-1),Оп26_BYN→USD!$A$2:$C$28,3,0)),$B$2:$G$2382,6,0)-VLOOKUP(B1376,$B$2:$G$2382,6,0))/366)</f>
        <v>0.3789110911356956</v>
      </c>
      <c r="F1376" s="54">
        <f>COUNTIF(D1377:$D$2382,365)</f>
        <v>662</v>
      </c>
      <c r="G1376" s="54">
        <f>COUNTIF(D1377:$D$2382,366)</f>
        <v>344</v>
      </c>
    </row>
    <row r="1377" spans="1:7" x14ac:dyDescent="0.25">
      <c r="A1377" s="54">
        <f>COUNTIF($C$3:C1377,"Да")</f>
        <v>15</v>
      </c>
      <c r="B1377" s="53">
        <f t="shared" si="43"/>
        <v>46775</v>
      </c>
      <c r="C1377" s="53" t="str">
        <f>IF(ISERROR(VLOOKUP(B1377,Оп26_BYN→USD!$C$3:$C$28,1,0)),"Нет","Да")</f>
        <v>Нет</v>
      </c>
      <c r="D1377" s="54">
        <f t="shared" si="42"/>
        <v>366</v>
      </c>
      <c r="E1377" s="55">
        <f>('Все выпуски'!$F$4*'Все выпуски'!$F$8)*((VLOOKUP(IF(C1377="Нет",VLOOKUP(A1377,Оп26_BYN→USD!$A$2:$C$28,3,0),VLOOKUP((A1377-1),Оп26_BYN→USD!$A$2:$C$28,3,0)),$B$2:$G$2382,5,0)-VLOOKUP(B1377,$B$2:$G$2382,5,0))/365+(VLOOKUP(IF(C1377="Нет",VLOOKUP(A1377,Оп26_BYN→USD!$A$2:$C$28,3,0),VLOOKUP((A1377-1),Оп26_BYN→USD!$A$2:$C$28,3,0)),$B$2:$G$2382,6,0)-VLOOKUP(B1377,$B$2:$G$2382,6,0))/366)</f>
        <v>0.40805809814613381</v>
      </c>
      <c r="F1377" s="54">
        <f>COUNTIF(D1378:$D$2382,365)</f>
        <v>662</v>
      </c>
      <c r="G1377" s="54">
        <f>COUNTIF(D1378:$D$2382,366)</f>
        <v>343</v>
      </c>
    </row>
    <row r="1378" spans="1:7" x14ac:dyDescent="0.25">
      <c r="A1378" s="54">
        <f>COUNTIF($C$3:C1378,"Да")</f>
        <v>15</v>
      </c>
      <c r="B1378" s="53">
        <f t="shared" si="43"/>
        <v>46776</v>
      </c>
      <c r="C1378" s="53" t="str">
        <f>IF(ISERROR(VLOOKUP(B1378,Оп26_BYN→USD!$C$3:$C$28,1,0)),"Нет","Да")</f>
        <v>Нет</v>
      </c>
      <c r="D1378" s="54">
        <f t="shared" si="42"/>
        <v>366</v>
      </c>
      <c r="E1378" s="55">
        <f>('Все выпуски'!$F$4*'Все выпуски'!$F$8)*((VLOOKUP(IF(C1378="Нет",VLOOKUP(A1378,Оп26_BYN→USD!$A$2:$C$28,3,0),VLOOKUP((A1378-1),Оп26_BYN→USD!$A$2:$C$28,3,0)),$B$2:$G$2382,5,0)-VLOOKUP(B1378,$B$2:$G$2382,5,0))/365+(VLOOKUP(IF(C1378="Нет",VLOOKUP(A1378,Оп26_BYN→USD!$A$2:$C$28,3,0),VLOOKUP((A1378-1),Оп26_BYN→USD!$A$2:$C$28,3,0)),$B$2:$G$2382,6,0)-VLOOKUP(B1378,$B$2:$G$2382,6,0))/366)</f>
        <v>0.43720510515657185</v>
      </c>
      <c r="F1378" s="54">
        <f>COUNTIF(D1379:$D$2382,365)</f>
        <v>662</v>
      </c>
      <c r="G1378" s="54">
        <f>COUNTIF(D1379:$D$2382,366)</f>
        <v>342</v>
      </c>
    </row>
    <row r="1379" spans="1:7" x14ac:dyDescent="0.25">
      <c r="A1379" s="54">
        <f>COUNTIF($C$3:C1379,"Да")</f>
        <v>15</v>
      </c>
      <c r="B1379" s="53">
        <f t="shared" si="43"/>
        <v>46777</v>
      </c>
      <c r="C1379" s="53" t="str">
        <f>IF(ISERROR(VLOOKUP(B1379,Оп26_BYN→USD!$C$3:$C$28,1,0)),"Нет","Да")</f>
        <v>Нет</v>
      </c>
      <c r="D1379" s="54">
        <f t="shared" si="42"/>
        <v>366</v>
      </c>
      <c r="E1379" s="55">
        <f>('Все выпуски'!$F$4*'Все выпуски'!$F$8)*((VLOOKUP(IF(C1379="Нет",VLOOKUP(A1379,Оп26_BYN→USD!$A$2:$C$28,3,0),VLOOKUP((A1379-1),Оп26_BYN→USD!$A$2:$C$28,3,0)),$B$2:$G$2382,5,0)-VLOOKUP(B1379,$B$2:$G$2382,5,0))/365+(VLOOKUP(IF(C1379="Нет",VLOOKUP(A1379,Оп26_BYN→USD!$A$2:$C$28,3,0),VLOOKUP((A1379-1),Оп26_BYN→USD!$A$2:$C$28,3,0)),$B$2:$G$2382,6,0)-VLOOKUP(B1379,$B$2:$G$2382,6,0))/366)</f>
        <v>0.46635211216701</v>
      </c>
      <c r="F1379" s="54">
        <f>COUNTIF(D1380:$D$2382,365)</f>
        <v>662</v>
      </c>
      <c r="G1379" s="54">
        <f>COUNTIF(D1380:$D$2382,366)</f>
        <v>341</v>
      </c>
    </row>
    <row r="1380" spans="1:7" x14ac:dyDescent="0.25">
      <c r="A1380" s="54">
        <f>COUNTIF($C$3:C1380,"Да")</f>
        <v>15</v>
      </c>
      <c r="B1380" s="53">
        <f t="shared" si="43"/>
        <v>46778</v>
      </c>
      <c r="C1380" s="53" t="str">
        <f>IF(ISERROR(VLOOKUP(B1380,Оп26_BYN→USD!$C$3:$C$28,1,0)),"Нет","Да")</f>
        <v>Нет</v>
      </c>
      <c r="D1380" s="54">
        <f t="shared" si="42"/>
        <v>366</v>
      </c>
      <c r="E1380" s="55">
        <f>('Все выпуски'!$F$4*'Все выпуски'!$F$8)*((VLOOKUP(IF(C1380="Нет",VLOOKUP(A1380,Оп26_BYN→USD!$A$2:$C$28,3,0),VLOOKUP((A1380-1),Оп26_BYN→USD!$A$2:$C$28,3,0)),$B$2:$G$2382,5,0)-VLOOKUP(B1380,$B$2:$G$2382,5,0))/365+(VLOOKUP(IF(C1380="Нет",VLOOKUP(A1380,Оп26_BYN→USD!$A$2:$C$28,3,0),VLOOKUP((A1380-1),Оп26_BYN→USD!$A$2:$C$28,3,0)),$B$2:$G$2382,6,0)-VLOOKUP(B1380,$B$2:$G$2382,6,0))/366)</f>
        <v>0.49549911917744821</v>
      </c>
      <c r="F1380" s="54">
        <f>COUNTIF(D1381:$D$2382,365)</f>
        <v>662</v>
      </c>
      <c r="G1380" s="54">
        <f>COUNTIF(D1381:$D$2382,366)</f>
        <v>340</v>
      </c>
    </row>
    <row r="1381" spans="1:7" x14ac:dyDescent="0.25">
      <c r="A1381" s="54">
        <f>COUNTIF($C$3:C1381,"Да")</f>
        <v>15</v>
      </c>
      <c r="B1381" s="53">
        <f t="shared" si="43"/>
        <v>46779</v>
      </c>
      <c r="C1381" s="53" t="str">
        <f>IF(ISERROR(VLOOKUP(B1381,Оп26_BYN→USD!$C$3:$C$28,1,0)),"Нет","Да")</f>
        <v>Нет</v>
      </c>
      <c r="D1381" s="54">
        <f t="shared" si="42"/>
        <v>366</v>
      </c>
      <c r="E1381" s="55">
        <f>('Все выпуски'!$F$4*'Все выпуски'!$F$8)*((VLOOKUP(IF(C1381="Нет",VLOOKUP(A1381,Оп26_BYN→USD!$A$2:$C$28,3,0),VLOOKUP((A1381-1),Оп26_BYN→USD!$A$2:$C$28,3,0)),$B$2:$G$2382,5,0)-VLOOKUP(B1381,$B$2:$G$2382,5,0))/365+(VLOOKUP(IF(C1381="Нет",VLOOKUP(A1381,Оп26_BYN→USD!$A$2:$C$28,3,0),VLOOKUP((A1381-1),Оп26_BYN→USD!$A$2:$C$28,3,0)),$B$2:$G$2382,6,0)-VLOOKUP(B1381,$B$2:$G$2382,6,0))/366)</f>
        <v>0.52464612618788631</v>
      </c>
      <c r="F1381" s="54">
        <f>COUNTIF(D1382:$D$2382,365)</f>
        <v>662</v>
      </c>
      <c r="G1381" s="54">
        <f>COUNTIF(D1382:$D$2382,366)</f>
        <v>339</v>
      </c>
    </row>
    <row r="1382" spans="1:7" x14ac:dyDescent="0.25">
      <c r="A1382" s="54">
        <f>COUNTIF($C$3:C1382,"Да")</f>
        <v>15</v>
      </c>
      <c r="B1382" s="53">
        <f t="shared" si="43"/>
        <v>46780</v>
      </c>
      <c r="C1382" s="53" t="str">
        <f>IF(ISERROR(VLOOKUP(B1382,Оп26_BYN→USD!$C$3:$C$28,1,0)),"Нет","Да")</f>
        <v>Нет</v>
      </c>
      <c r="D1382" s="54">
        <f t="shared" si="42"/>
        <v>366</v>
      </c>
      <c r="E1382" s="55">
        <f>('Все выпуски'!$F$4*'Все выпуски'!$F$8)*((VLOOKUP(IF(C1382="Нет",VLOOKUP(A1382,Оп26_BYN→USD!$A$2:$C$28,3,0),VLOOKUP((A1382-1),Оп26_BYN→USD!$A$2:$C$28,3,0)),$B$2:$G$2382,5,0)-VLOOKUP(B1382,$B$2:$G$2382,5,0))/365+(VLOOKUP(IF(C1382="Нет",VLOOKUP(A1382,Оп26_BYN→USD!$A$2:$C$28,3,0),VLOOKUP((A1382-1),Оп26_BYN→USD!$A$2:$C$28,3,0)),$B$2:$G$2382,6,0)-VLOOKUP(B1382,$B$2:$G$2382,6,0))/366)</f>
        <v>0.55379313319832446</v>
      </c>
      <c r="F1382" s="54">
        <f>COUNTIF(D1383:$D$2382,365)</f>
        <v>662</v>
      </c>
      <c r="G1382" s="54">
        <f>COUNTIF(D1383:$D$2382,366)</f>
        <v>338</v>
      </c>
    </row>
    <row r="1383" spans="1:7" x14ac:dyDescent="0.25">
      <c r="A1383" s="54">
        <f>COUNTIF($C$3:C1383,"Да")</f>
        <v>15</v>
      </c>
      <c r="B1383" s="53">
        <f t="shared" si="43"/>
        <v>46781</v>
      </c>
      <c r="C1383" s="53" t="str">
        <f>IF(ISERROR(VLOOKUP(B1383,Оп26_BYN→USD!$C$3:$C$28,1,0)),"Нет","Да")</f>
        <v>Нет</v>
      </c>
      <c r="D1383" s="54">
        <f t="shared" si="42"/>
        <v>366</v>
      </c>
      <c r="E1383" s="55">
        <f>('Все выпуски'!$F$4*'Все выпуски'!$F$8)*((VLOOKUP(IF(C1383="Нет",VLOOKUP(A1383,Оп26_BYN→USD!$A$2:$C$28,3,0),VLOOKUP((A1383-1),Оп26_BYN→USD!$A$2:$C$28,3,0)),$B$2:$G$2382,5,0)-VLOOKUP(B1383,$B$2:$G$2382,5,0))/365+(VLOOKUP(IF(C1383="Нет",VLOOKUP(A1383,Оп26_BYN→USD!$A$2:$C$28,3,0),VLOOKUP((A1383-1),Оп26_BYN→USD!$A$2:$C$28,3,0)),$B$2:$G$2382,6,0)-VLOOKUP(B1383,$B$2:$G$2382,6,0))/366)</f>
        <v>0.5829401402087625</v>
      </c>
      <c r="F1383" s="54">
        <f>COUNTIF(D1384:$D$2382,365)</f>
        <v>662</v>
      </c>
      <c r="G1383" s="54">
        <f>COUNTIF(D1384:$D$2382,366)</f>
        <v>337</v>
      </c>
    </row>
    <row r="1384" spans="1:7" x14ac:dyDescent="0.25">
      <c r="A1384" s="54">
        <f>COUNTIF($C$3:C1384,"Да")</f>
        <v>15</v>
      </c>
      <c r="B1384" s="53">
        <f t="shared" si="43"/>
        <v>46782</v>
      </c>
      <c r="C1384" s="53" t="str">
        <f>IF(ISERROR(VLOOKUP(B1384,Оп26_BYN→USD!$C$3:$C$28,1,0)),"Нет","Да")</f>
        <v>Нет</v>
      </c>
      <c r="D1384" s="54">
        <f t="shared" si="42"/>
        <v>366</v>
      </c>
      <c r="E1384" s="55">
        <f>('Все выпуски'!$F$4*'Все выпуски'!$F$8)*((VLOOKUP(IF(C1384="Нет",VLOOKUP(A1384,Оп26_BYN→USD!$A$2:$C$28,3,0),VLOOKUP((A1384-1),Оп26_BYN→USD!$A$2:$C$28,3,0)),$B$2:$G$2382,5,0)-VLOOKUP(B1384,$B$2:$G$2382,5,0))/365+(VLOOKUP(IF(C1384="Нет",VLOOKUP(A1384,Оп26_BYN→USD!$A$2:$C$28,3,0),VLOOKUP((A1384-1),Оп26_BYN→USD!$A$2:$C$28,3,0)),$B$2:$G$2382,6,0)-VLOOKUP(B1384,$B$2:$G$2382,6,0))/366)</f>
        <v>0.61208714721920066</v>
      </c>
      <c r="F1384" s="54">
        <f>COUNTIF(D1385:$D$2382,365)</f>
        <v>662</v>
      </c>
      <c r="G1384" s="54">
        <f>COUNTIF(D1385:$D$2382,366)</f>
        <v>336</v>
      </c>
    </row>
    <row r="1385" spans="1:7" x14ac:dyDescent="0.25">
      <c r="A1385" s="54">
        <f>COUNTIF($C$3:C1385,"Да")</f>
        <v>15</v>
      </c>
      <c r="B1385" s="53">
        <f t="shared" si="43"/>
        <v>46783</v>
      </c>
      <c r="C1385" s="53" t="str">
        <f>IF(ISERROR(VLOOKUP(B1385,Оп26_BYN→USD!$C$3:$C$28,1,0)),"Нет","Да")</f>
        <v>Нет</v>
      </c>
      <c r="D1385" s="54">
        <f t="shared" si="42"/>
        <v>366</v>
      </c>
      <c r="E1385" s="55">
        <f>('Все выпуски'!$F$4*'Все выпуски'!$F$8)*((VLOOKUP(IF(C1385="Нет",VLOOKUP(A1385,Оп26_BYN→USD!$A$2:$C$28,3,0),VLOOKUP((A1385-1),Оп26_BYN→USD!$A$2:$C$28,3,0)),$B$2:$G$2382,5,0)-VLOOKUP(B1385,$B$2:$G$2382,5,0))/365+(VLOOKUP(IF(C1385="Нет",VLOOKUP(A1385,Оп26_BYN→USD!$A$2:$C$28,3,0),VLOOKUP((A1385-1),Оп26_BYN→USD!$A$2:$C$28,3,0)),$B$2:$G$2382,6,0)-VLOOKUP(B1385,$B$2:$G$2382,6,0))/366)</f>
        <v>0.64123415422963881</v>
      </c>
      <c r="F1385" s="54">
        <f>COUNTIF(D1386:$D$2382,365)</f>
        <v>662</v>
      </c>
      <c r="G1385" s="54">
        <f>COUNTIF(D1386:$D$2382,366)</f>
        <v>335</v>
      </c>
    </row>
    <row r="1386" spans="1:7" x14ac:dyDescent="0.25">
      <c r="A1386" s="54">
        <f>COUNTIF($C$3:C1386,"Да")</f>
        <v>15</v>
      </c>
      <c r="B1386" s="53">
        <f t="shared" si="43"/>
        <v>46784</v>
      </c>
      <c r="C1386" s="53" t="str">
        <f>IF(ISERROR(VLOOKUP(B1386,Оп26_BYN→USD!$C$3:$C$28,1,0)),"Нет","Да")</f>
        <v>Нет</v>
      </c>
      <c r="D1386" s="54">
        <f t="shared" si="42"/>
        <v>366</v>
      </c>
      <c r="E1386" s="55">
        <f>('Все выпуски'!$F$4*'Все выпуски'!$F$8)*((VLOOKUP(IF(C1386="Нет",VLOOKUP(A1386,Оп26_BYN→USD!$A$2:$C$28,3,0),VLOOKUP((A1386-1),Оп26_BYN→USD!$A$2:$C$28,3,0)),$B$2:$G$2382,5,0)-VLOOKUP(B1386,$B$2:$G$2382,5,0))/365+(VLOOKUP(IF(C1386="Нет",VLOOKUP(A1386,Оп26_BYN→USD!$A$2:$C$28,3,0),VLOOKUP((A1386-1),Оп26_BYN→USD!$A$2:$C$28,3,0)),$B$2:$G$2382,6,0)-VLOOKUP(B1386,$B$2:$G$2382,6,0))/366)</f>
        <v>0.67038116124007696</v>
      </c>
      <c r="F1386" s="54">
        <f>COUNTIF(D1387:$D$2382,365)</f>
        <v>662</v>
      </c>
      <c r="G1386" s="54">
        <f>COUNTIF(D1387:$D$2382,366)</f>
        <v>334</v>
      </c>
    </row>
    <row r="1387" spans="1:7" x14ac:dyDescent="0.25">
      <c r="A1387" s="54">
        <f>COUNTIF($C$3:C1387,"Да")</f>
        <v>15</v>
      </c>
      <c r="B1387" s="53">
        <f t="shared" si="43"/>
        <v>46785</v>
      </c>
      <c r="C1387" s="53" t="str">
        <f>IF(ISERROR(VLOOKUP(B1387,Оп26_BYN→USD!$C$3:$C$28,1,0)),"Нет","Да")</f>
        <v>Нет</v>
      </c>
      <c r="D1387" s="54">
        <f t="shared" si="42"/>
        <v>366</v>
      </c>
      <c r="E1387" s="55">
        <f>('Все выпуски'!$F$4*'Все выпуски'!$F$8)*((VLOOKUP(IF(C1387="Нет",VLOOKUP(A1387,Оп26_BYN→USD!$A$2:$C$28,3,0),VLOOKUP((A1387-1),Оп26_BYN→USD!$A$2:$C$28,3,0)),$B$2:$G$2382,5,0)-VLOOKUP(B1387,$B$2:$G$2382,5,0))/365+(VLOOKUP(IF(C1387="Нет",VLOOKUP(A1387,Оп26_BYN→USD!$A$2:$C$28,3,0),VLOOKUP((A1387-1),Оп26_BYN→USD!$A$2:$C$28,3,0)),$B$2:$G$2382,6,0)-VLOOKUP(B1387,$B$2:$G$2382,6,0))/366)</f>
        <v>0.69952816825051511</v>
      </c>
      <c r="F1387" s="54">
        <f>COUNTIF(D1388:$D$2382,365)</f>
        <v>662</v>
      </c>
      <c r="G1387" s="54">
        <f>COUNTIF(D1388:$D$2382,366)</f>
        <v>333</v>
      </c>
    </row>
    <row r="1388" spans="1:7" x14ac:dyDescent="0.25">
      <c r="A1388" s="54">
        <f>COUNTIF($C$3:C1388,"Да")</f>
        <v>15</v>
      </c>
      <c r="B1388" s="53">
        <f t="shared" si="43"/>
        <v>46786</v>
      </c>
      <c r="C1388" s="53" t="str">
        <f>IF(ISERROR(VLOOKUP(B1388,Оп26_BYN→USD!$C$3:$C$28,1,0)),"Нет","Да")</f>
        <v>Нет</v>
      </c>
      <c r="D1388" s="54">
        <f t="shared" si="42"/>
        <v>366</v>
      </c>
      <c r="E1388" s="55">
        <f>('Все выпуски'!$F$4*'Все выпуски'!$F$8)*((VLOOKUP(IF(C1388="Нет",VLOOKUP(A1388,Оп26_BYN→USD!$A$2:$C$28,3,0),VLOOKUP((A1388-1),Оп26_BYN→USD!$A$2:$C$28,3,0)),$B$2:$G$2382,5,0)-VLOOKUP(B1388,$B$2:$G$2382,5,0))/365+(VLOOKUP(IF(C1388="Нет",VLOOKUP(A1388,Оп26_BYN→USD!$A$2:$C$28,3,0),VLOOKUP((A1388-1),Оп26_BYN→USD!$A$2:$C$28,3,0)),$B$2:$G$2382,6,0)-VLOOKUP(B1388,$B$2:$G$2382,6,0))/366)</f>
        <v>0.72867517526095327</v>
      </c>
      <c r="F1388" s="54">
        <f>COUNTIF(D1389:$D$2382,365)</f>
        <v>662</v>
      </c>
      <c r="G1388" s="54">
        <f>COUNTIF(D1389:$D$2382,366)</f>
        <v>332</v>
      </c>
    </row>
    <row r="1389" spans="1:7" x14ac:dyDescent="0.25">
      <c r="A1389" s="54">
        <f>COUNTIF($C$3:C1389,"Да")</f>
        <v>15</v>
      </c>
      <c r="B1389" s="53">
        <f t="shared" si="43"/>
        <v>46787</v>
      </c>
      <c r="C1389" s="53" t="str">
        <f>IF(ISERROR(VLOOKUP(B1389,Оп26_BYN→USD!$C$3:$C$28,1,0)),"Нет","Да")</f>
        <v>Нет</v>
      </c>
      <c r="D1389" s="54">
        <f t="shared" si="42"/>
        <v>366</v>
      </c>
      <c r="E1389" s="55">
        <f>('Все выпуски'!$F$4*'Все выпуски'!$F$8)*((VLOOKUP(IF(C1389="Нет",VLOOKUP(A1389,Оп26_BYN→USD!$A$2:$C$28,3,0),VLOOKUP((A1389-1),Оп26_BYN→USD!$A$2:$C$28,3,0)),$B$2:$G$2382,5,0)-VLOOKUP(B1389,$B$2:$G$2382,5,0))/365+(VLOOKUP(IF(C1389="Нет",VLOOKUP(A1389,Оп26_BYN→USD!$A$2:$C$28,3,0),VLOOKUP((A1389-1),Оп26_BYN→USD!$A$2:$C$28,3,0)),$B$2:$G$2382,6,0)-VLOOKUP(B1389,$B$2:$G$2382,6,0))/366)</f>
        <v>0.7578221822713912</v>
      </c>
      <c r="F1389" s="54">
        <f>COUNTIF(D1390:$D$2382,365)</f>
        <v>662</v>
      </c>
      <c r="G1389" s="54">
        <f>COUNTIF(D1390:$D$2382,366)</f>
        <v>331</v>
      </c>
    </row>
    <row r="1390" spans="1:7" x14ac:dyDescent="0.25">
      <c r="A1390" s="54">
        <f>COUNTIF($C$3:C1390,"Да")</f>
        <v>15</v>
      </c>
      <c r="B1390" s="53">
        <f t="shared" si="43"/>
        <v>46788</v>
      </c>
      <c r="C1390" s="53" t="str">
        <f>IF(ISERROR(VLOOKUP(B1390,Оп26_BYN→USD!$C$3:$C$28,1,0)),"Нет","Да")</f>
        <v>Нет</v>
      </c>
      <c r="D1390" s="54">
        <f t="shared" si="42"/>
        <v>366</v>
      </c>
      <c r="E1390" s="55">
        <f>('Все выпуски'!$F$4*'Все выпуски'!$F$8)*((VLOOKUP(IF(C1390="Нет",VLOOKUP(A1390,Оп26_BYN→USD!$A$2:$C$28,3,0),VLOOKUP((A1390-1),Оп26_BYN→USD!$A$2:$C$28,3,0)),$B$2:$G$2382,5,0)-VLOOKUP(B1390,$B$2:$G$2382,5,0))/365+(VLOOKUP(IF(C1390="Нет",VLOOKUP(A1390,Оп26_BYN→USD!$A$2:$C$28,3,0),VLOOKUP((A1390-1),Оп26_BYN→USD!$A$2:$C$28,3,0)),$B$2:$G$2382,6,0)-VLOOKUP(B1390,$B$2:$G$2382,6,0))/366)</f>
        <v>0.78696918928182946</v>
      </c>
      <c r="F1390" s="54">
        <f>COUNTIF(D1391:$D$2382,365)</f>
        <v>662</v>
      </c>
      <c r="G1390" s="54">
        <f>COUNTIF(D1391:$D$2382,366)</f>
        <v>330</v>
      </c>
    </row>
    <row r="1391" spans="1:7" x14ac:dyDescent="0.25">
      <c r="A1391" s="54">
        <f>COUNTIF($C$3:C1391,"Да")</f>
        <v>15</v>
      </c>
      <c r="B1391" s="53">
        <f t="shared" si="43"/>
        <v>46789</v>
      </c>
      <c r="C1391" s="53" t="str">
        <f>IF(ISERROR(VLOOKUP(B1391,Оп26_BYN→USD!$C$3:$C$28,1,0)),"Нет","Да")</f>
        <v>Нет</v>
      </c>
      <c r="D1391" s="54">
        <f t="shared" si="42"/>
        <v>366</v>
      </c>
      <c r="E1391" s="55">
        <f>('Все выпуски'!$F$4*'Все выпуски'!$F$8)*((VLOOKUP(IF(C1391="Нет",VLOOKUP(A1391,Оп26_BYN→USD!$A$2:$C$28,3,0),VLOOKUP((A1391-1),Оп26_BYN→USD!$A$2:$C$28,3,0)),$B$2:$G$2382,5,0)-VLOOKUP(B1391,$B$2:$G$2382,5,0))/365+(VLOOKUP(IF(C1391="Нет",VLOOKUP(A1391,Оп26_BYN→USD!$A$2:$C$28,3,0),VLOOKUP((A1391-1),Оп26_BYN→USD!$A$2:$C$28,3,0)),$B$2:$G$2382,6,0)-VLOOKUP(B1391,$B$2:$G$2382,6,0))/366)</f>
        <v>0.81611619629226761</v>
      </c>
      <c r="F1391" s="54">
        <f>COUNTIF(D1392:$D$2382,365)</f>
        <v>662</v>
      </c>
      <c r="G1391" s="54">
        <f>COUNTIF(D1392:$D$2382,366)</f>
        <v>329</v>
      </c>
    </row>
    <row r="1392" spans="1:7" x14ac:dyDescent="0.25">
      <c r="A1392" s="54">
        <f>COUNTIF($C$3:C1392,"Да")</f>
        <v>15</v>
      </c>
      <c r="B1392" s="53">
        <f t="shared" si="43"/>
        <v>46790</v>
      </c>
      <c r="C1392" s="53" t="str">
        <f>IF(ISERROR(VLOOKUP(B1392,Оп26_BYN→USD!$C$3:$C$28,1,0)),"Нет","Да")</f>
        <v>Нет</v>
      </c>
      <c r="D1392" s="54">
        <f t="shared" si="42"/>
        <v>366</v>
      </c>
      <c r="E1392" s="55">
        <f>('Все выпуски'!$F$4*'Все выпуски'!$F$8)*((VLOOKUP(IF(C1392="Нет",VLOOKUP(A1392,Оп26_BYN→USD!$A$2:$C$28,3,0),VLOOKUP((A1392-1),Оп26_BYN→USD!$A$2:$C$28,3,0)),$B$2:$G$2382,5,0)-VLOOKUP(B1392,$B$2:$G$2382,5,0))/365+(VLOOKUP(IF(C1392="Нет",VLOOKUP(A1392,Оп26_BYN→USD!$A$2:$C$28,3,0),VLOOKUP((A1392-1),Оп26_BYN→USD!$A$2:$C$28,3,0)),$B$2:$G$2382,6,0)-VLOOKUP(B1392,$B$2:$G$2382,6,0))/366)</f>
        <v>0.84526320330270577</v>
      </c>
      <c r="F1392" s="54">
        <f>COUNTIF(D1393:$D$2382,365)</f>
        <v>662</v>
      </c>
      <c r="G1392" s="54">
        <f>COUNTIF(D1393:$D$2382,366)</f>
        <v>328</v>
      </c>
    </row>
    <row r="1393" spans="1:7" x14ac:dyDescent="0.25">
      <c r="A1393" s="54">
        <f>COUNTIF($C$3:C1393,"Да")</f>
        <v>15</v>
      </c>
      <c r="B1393" s="53">
        <f t="shared" si="43"/>
        <v>46791</v>
      </c>
      <c r="C1393" s="53" t="str">
        <f>IF(ISERROR(VLOOKUP(B1393,Оп26_BYN→USD!$C$3:$C$28,1,0)),"Нет","Да")</f>
        <v>Нет</v>
      </c>
      <c r="D1393" s="54">
        <f t="shared" si="42"/>
        <v>366</v>
      </c>
      <c r="E1393" s="55">
        <f>('Все выпуски'!$F$4*'Все выпуски'!$F$8)*((VLOOKUP(IF(C1393="Нет",VLOOKUP(A1393,Оп26_BYN→USD!$A$2:$C$28,3,0),VLOOKUP((A1393-1),Оп26_BYN→USD!$A$2:$C$28,3,0)),$B$2:$G$2382,5,0)-VLOOKUP(B1393,$B$2:$G$2382,5,0))/365+(VLOOKUP(IF(C1393="Нет",VLOOKUP(A1393,Оп26_BYN→USD!$A$2:$C$28,3,0),VLOOKUP((A1393-1),Оп26_BYN→USD!$A$2:$C$28,3,0)),$B$2:$G$2382,6,0)-VLOOKUP(B1393,$B$2:$G$2382,6,0))/366)</f>
        <v>0.8744102103131437</v>
      </c>
      <c r="F1393" s="54">
        <f>COUNTIF(D1394:$D$2382,365)</f>
        <v>662</v>
      </c>
      <c r="G1393" s="54">
        <f>COUNTIF(D1394:$D$2382,366)</f>
        <v>327</v>
      </c>
    </row>
    <row r="1394" spans="1:7" x14ac:dyDescent="0.25">
      <c r="A1394" s="54">
        <f>COUNTIF($C$3:C1394,"Да")</f>
        <v>15</v>
      </c>
      <c r="B1394" s="53">
        <f t="shared" si="43"/>
        <v>46792</v>
      </c>
      <c r="C1394" s="53" t="str">
        <f>IF(ISERROR(VLOOKUP(B1394,Оп26_BYN→USD!$C$3:$C$28,1,0)),"Нет","Да")</f>
        <v>Нет</v>
      </c>
      <c r="D1394" s="54">
        <f t="shared" si="42"/>
        <v>366</v>
      </c>
      <c r="E1394" s="55">
        <f>('Все выпуски'!$F$4*'Все выпуски'!$F$8)*((VLOOKUP(IF(C1394="Нет",VLOOKUP(A1394,Оп26_BYN→USD!$A$2:$C$28,3,0),VLOOKUP((A1394-1),Оп26_BYN→USD!$A$2:$C$28,3,0)),$B$2:$G$2382,5,0)-VLOOKUP(B1394,$B$2:$G$2382,5,0))/365+(VLOOKUP(IF(C1394="Нет",VLOOKUP(A1394,Оп26_BYN→USD!$A$2:$C$28,3,0),VLOOKUP((A1394-1),Оп26_BYN→USD!$A$2:$C$28,3,0)),$B$2:$G$2382,6,0)-VLOOKUP(B1394,$B$2:$G$2382,6,0))/366)</f>
        <v>0.90355721732358185</v>
      </c>
      <c r="F1394" s="54">
        <f>COUNTIF(D1395:$D$2382,365)</f>
        <v>662</v>
      </c>
      <c r="G1394" s="54">
        <f>COUNTIF(D1395:$D$2382,366)</f>
        <v>326</v>
      </c>
    </row>
    <row r="1395" spans="1:7" x14ac:dyDescent="0.25">
      <c r="A1395" s="54">
        <f>COUNTIF($C$3:C1395,"Да")</f>
        <v>15</v>
      </c>
      <c r="B1395" s="53">
        <f t="shared" si="43"/>
        <v>46793</v>
      </c>
      <c r="C1395" s="53" t="str">
        <f>IF(ISERROR(VLOOKUP(B1395,Оп26_BYN→USD!$C$3:$C$28,1,0)),"Нет","Да")</f>
        <v>Нет</v>
      </c>
      <c r="D1395" s="54">
        <f t="shared" si="42"/>
        <v>366</v>
      </c>
      <c r="E1395" s="55">
        <f>('Все выпуски'!$F$4*'Все выпуски'!$F$8)*((VLOOKUP(IF(C1395="Нет",VLOOKUP(A1395,Оп26_BYN→USD!$A$2:$C$28,3,0),VLOOKUP((A1395-1),Оп26_BYN→USD!$A$2:$C$28,3,0)),$B$2:$G$2382,5,0)-VLOOKUP(B1395,$B$2:$G$2382,5,0))/365+(VLOOKUP(IF(C1395="Нет",VLOOKUP(A1395,Оп26_BYN→USD!$A$2:$C$28,3,0),VLOOKUP((A1395-1),Оп26_BYN→USD!$A$2:$C$28,3,0)),$B$2:$G$2382,6,0)-VLOOKUP(B1395,$B$2:$G$2382,6,0))/366)</f>
        <v>0.93270422433402</v>
      </c>
      <c r="F1395" s="54">
        <f>COUNTIF(D1396:$D$2382,365)</f>
        <v>662</v>
      </c>
      <c r="G1395" s="54">
        <f>COUNTIF(D1396:$D$2382,366)</f>
        <v>325</v>
      </c>
    </row>
    <row r="1396" spans="1:7" x14ac:dyDescent="0.25">
      <c r="A1396" s="54">
        <f>COUNTIF($C$3:C1396,"Да")</f>
        <v>15</v>
      </c>
      <c r="B1396" s="53">
        <f t="shared" si="43"/>
        <v>46794</v>
      </c>
      <c r="C1396" s="53" t="str">
        <f>IF(ISERROR(VLOOKUP(B1396,Оп26_BYN→USD!$C$3:$C$28,1,0)),"Нет","Да")</f>
        <v>Нет</v>
      </c>
      <c r="D1396" s="54">
        <f t="shared" si="42"/>
        <v>366</v>
      </c>
      <c r="E1396" s="55">
        <f>('Все выпуски'!$F$4*'Все выпуски'!$F$8)*((VLOOKUP(IF(C1396="Нет",VLOOKUP(A1396,Оп26_BYN→USD!$A$2:$C$28,3,0),VLOOKUP((A1396-1),Оп26_BYN→USD!$A$2:$C$28,3,0)),$B$2:$G$2382,5,0)-VLOOKUP(B1396,$B$2:$G$2382,5,0))/365+(VLOOKUP(IF(C1396="Нет",VLOOKUP(A1396,Оп26_BYN→USD!$A$2:$C$28,3,0),VLOOKUP((A1396-1),Оп26_BYN→USD!$A$2:$C$28,3,0)),$B$2:$G$2382,6,0)-VLOOKUP(B1396,$B$2:$G$2382,6,0))/366)</f>
        <v>0.96185123134445827</v>
      </c>
      <c r="F1396" s="54">
        <f>COUNTIF(D1397:$D$2382,365)</f>
        <v>662</v>
      </c>
      <c r="G1396" s="54">
        <f>COUNTIF(D1397:$D$2382,366)</f>
        <v>324</v>
      </c>
    </row>
    <row r="1397" spans="1:7" x14ac:dyDescent="0.25">
      <c r="A1397" s="54">
        <f>COUNTIF($C$3:C1397,"Да")</f>
        <v>15</v>
      </c>
      <c r="B1397" s="53">
        <f t="shared" si="43"/>
        <v>46795</v>
      </c>
      <c r="C1397" s="53" t="str">
        <f>IF(ISERROR(VLOOKUP(B1397,Оп26_BYN→USD!$C$3:$C$28,1,0)),"Нет","Да")</f>
        <v>Нет</v>
      </c>
      <c r="D1397" s="54">
        <f t="shared" si="42"/>
        <v>366</v>
      </c>
      <c r="E1397" s="55">
        <f>('Все выпуски'!$F$4*'Все выпуски'!$F$8)*((VLOOKUP(IF(C1397="Нет",VLOOKUP(A1397,Оп26_BYN→USD!$A$2:$C$28,3,0),VLOOKUP((A1397-1),Оп26_BYN→USD!$A$2:$C$28,3,0)),$B$2:$G$2382,5,0)-VLOOKUP(B1397,$B$2:$G$2382,5,0))/365+(VLOOKUP(IF(C1397="Нет",VLOOKUP(A1397,Оп26_BYN→USD!$A$2:$C$28,3,0),VLOOKUP((A1397-1),Оп26_BYN→USD!$A$2:$C$28,3,0)),$B$2:$G$2382,6,0)-VLOOKUP(B1397,$B$2:$G$2382,6,0))/366)</f>
        <v>0.99099823835489642</v>
      </c>
      <c r="F1397" s="54">
        <f>COUNTIF(D1398:$D$2382,365)</f>
        <v>662</v>
      </c>
      <c r="G1397" s="54">
        <f>COUNTIF(D1398:$D$2382,366)</f>
        <v>323</v>
      </c>
    </row>
    <row r="1398" spans="1:7" x14ac:dyDescent="0.25">
      <c r="A1398" s="54">
        <f>COUNTIF($C$3:C1398,"Да")</f>
        <v>15</v>
      </c>
      <c r="B1398" s="53">
        <f t="shared" si="43"/>
        <v>46796</v>
      </c>
      <c r="C1398" s="53" t="str">
        <f>IF(ISERROR(VLOOKUP(B1398,Оп26_BYN→USD!$C$3:$C$28,1,0)),"Нет","Да")</f>
        <v>Нет</v>
      </c>
      <c r="D1398" s="54">
        <f t="shared" si="42"/>
        <v>366</v>
      </c>
      <c r="E1398" s="55">
        <f>('Все выпуски'!$F$4*'Все выпуски'!$F$8)*((VLOOKUP(IF(C1398="Нет",VLOOKUP(A1398,Оп26_BYN→USD!$A$2:$C$28,3,0),VLOOKUP((A1398-1),Оп26_BYN→USD!$A$2:$C$28,3,0)),$B$2:$G$2382,5,0)-VLOOKUP(B1398,$B$2:$G$2382,5,0))/365+(VLOOKUP(IF(C1398="Нет",VLOOKUP(A1398,Оп26_BYN→USD!$A$2:$C$28,3,0),VLOOKUP((A1398-1),Оп26_BYN→USD!$A$2:$C$28,3,0)),$B$2:$G$2382,6,0)-VLOOKUP(B1398,$B$2:$G$2382,6,0))/366)</f>
        <v>1.0201452453653344</v>
      </c>
      <c r="F1398" s="54">
        <f>COUNTIF(D1399:$D$2382,365)</f>
        <v>662</v>
      </c>
      <c r="G1398" s="54">
        <f>COUNTIF(D1399:$D$2382,366)</f>
        <v>322</v>
      </c>
    </row>
    <row r="1399" spans="1:7" x14ac:dyDescent="0.25">
      <c r="A1399" s="54">
        <f>COUNTIF($C$3:C1399,"Да")</f>
        <v>15</v>
      </c>
      <c r="B1399" s="53">
        <f t="shared" si="43"/>
        <v>46797</v>
      </c>
      <c r="C1399" s="53" t="str">
        <f>IF(ISERROR(VLOOKUP(B1399,Оп26_BYN→USD!$C$3:$C$28,1,0)),"Нет","Да")</f>
        <v>Нет</v>
      </c>
      <c r="D1399" s="54">
        <f t="shared" si="42"/>
        <v>366</v>
      </c>
      <c r="E1399" s="55">
        <f>('Все выпуски'!$F$4*'Все выпуски'!$F$8)*((VLOOKUP(IF(C1399="Нет",VLOOKUP(A1399,Оп26_BYN→USD!$A$2:$C$28,3,0),VLOOKUP((A1399-1),Оп26_BYN→USD!$A$2:$C$28,3,0)),$B$2:$G$2382,5,0)-VLOOKUP(B1399,$B$2:$G$2382,5,0))/365+(VLOOKUP(IF(C1399="Нет",VLOOKUP(A1399,Оп26_BYN→USD!$A$2:$C$28,3,0),VLOOKUP((A1399-1),Оп26_BYN→USD!$A$2:$C$28,3,0)),$B$2:$G$2382,6,0)-VLOOKUP(B1399,$B$2:$G$2382,6,0))/366)</f>
        <v>1.0492922523757726</v>
      </c>
      <c r="F1399" s="54">
        <f>COUNTIF(D1400:$D$2382,365)</f>
        <v>662</v>
      </c>
      <c r="G1399" s="54">
        <f>COUNTIF(D1400:$D$2382,366)</f>
        <v>321</v>
      </c>
    </row>
    <row r="1400" spans="1:7" x14ac:dyDescent="0.25">
      <c r="A1400" s="54">
        <f>COUNTIF($C$3:C1400,"Да")</f>
        <v>15</v>
      </c>
      <c r="B1400" s="53">
        <f t="shared" si="43"/>
        <v>46798</v>
      </c>
      <c r="C1400" s="53" t="str">
        <f>IF(ISERROR(VLOOKUP(B1400,Оп26_BYN→USD!$C$3:$C$28,1,0)),"Нет","Да")</f>
        <v>Нет</v>
      </c>
      <c r="D1400" s="54">
        <f t="shared" si="42"/>
        <v>366</v>
      </c>
      <c r="E1400" s="55">
        <f>('Все выпуски'!$F$4*'Все выпуски'!$F$8)*((VLOOKUP(IF(C1400="Нет",VLOOKUP(A1400,Оп26_BYN→USD!$A$2:$C$28,3,0),VLOOKUP((A1400-1),Оп26_BYN→USD!$A$2:$C$28,3,0)),$B$2:$G$2382,5,0)-VLOOKUP(B1400,$B$2:$G$2382,5,0))/365+(VLOOKUP(IF(C1400="Нет",VLOOKUP(A1400,Оп26_BYN→USD!$A$2:$C$28,3,0),VLOOKUP((A1400-1),Оп26_BYN→USD!$A$2:$C$28,3,0)),$B$2:$G$2382,6,0)-VLOOKUP(B1400,$B$2:$G$2382,6,0))/366)</f>
        <v>1.0784392593862107</v>
      </c>
      <c r="F1400" s="54">
        <f>COUNTIF(D1401:$D$2382,365)</f>
        <v>662</v>
      </c>
      <c r="G1400" s="54">
        <f>COUNTIF(D1401:$D$2382,366)</f>
        <v>320</v>
      </c>
    </row>
    <row r="1401" spans="1:7" x14ac:dyDescent="0.25">
      <c r="A1401" s="54">
        <f>COUNTIF($C$3:C1401,"Да")</f>
        <v>15</v>
      </c>
      <c r="B1401" s="53">
        <f t="shared" si="43"/>
        <v>46799</v>
      </c>
      <c r="C1401" s="53" t="str">
        <f>IF(ISERROR(VLOOKUP(B1401,Оп26_BYN→USD!$C$3:$C$28,1,0)),"Нет","Да")</f>
        <v>Нет</v>
      </c>
      <c r="D1401" s="54">
        <f t="shared" si="42"/>
        <v>366</v>
      </c>
      <c r="E1401" s="55">
        <f>('Все выпуски'!$F$4*'Все выпуски'!$F$8)*((VLOOKUP(IF(C1401="Нет",VLOOKUP(A1401,Оп26_BYN→USD!$A$2:$C$28,3,0),VLOOKUP((A1401-1),Оп26_BYN→USD!$A$2:$C$28,3,0)),$B$2:$G$2382,5,0)-VLOOKUP(B1401,$B$2:$G$2382,5,0))/365+(VLOOKUP(IF(C1401="Нет",VLOOKUP(A1401,Оп26_BYN→USD!$A$2:$C$28,3,0),VLOOKUP((A1401-1),Оп26_BYN→USD!$A$2:$C$28,3,0)),$B$2:$G$2382,6,0)-VLOOKUP(B1401,$B$2:$G$2382,6,0))/366)</f>
        <v>1.1075862663966489</v>
      </c>
      <c r="F1401" s="54">
        <f>COUNTIF(D1402:$D$2382,365)</f>
        <v>662</v>
      </c>
      <c r="G1401" s="54">
        <f>COUNTIF(D1402:$D$2382,366)</f>
        <v>319</v>
      </c>
    </row>
    <row r="1402" spans="1:7" x14ac:dyDescent="0.25">
      <c r="A1402" s="54">
        <f>COUNTIF($C$3:C1402,"Да")</f>
        <v>15</v>
      </c>
      <c r="B1402" s="53">
        <f t="shared" si="43"/>
        <v>46800</v>
      </c>
      <c r="C1402" s="53" t="str">
        <f>IF(ISERROR(VLOOKUP(B1402,Оп26_BYN→USD!$C$3:$C$28,1,0)),"Нет","Да")</f>
        <v>Нет</v>
      </c>
      <c r="D1402" s="54">
        <f t="shared" si="42"/>
        <v>366</v>
      </c>
      <c r="E1402" s="55">
        <f>('Все выпуски'!$F$4*'Все выпуски'!$F$8)*((VLOOKUP(IF(C1402="Нет",VLOOKUP(A1402,Оп26_BYN→USD!$A$2:$C$28,3,0),VLOOKUP((A1402-1),Оп26_BYN→USD!$A$2:$C$28,3,0)),$B$2:$G$2382,5,0)-VLOOKUP(B1402,$B$2:$G$2382,5,0))/365+(VLOOKUP(IF(C1402="Нет",VLOOKUP(A1402,Оп26_BYN→USD!$A$2:$C$28,3,0),VLOOKUP((A1402-1),Оп26_BYN→USD!$A$2:$C$28,3,0)),$B$2:$G$2382,6,0)-VLOOKUP(B1402,$B$2:$G$2382,6,0))/366)</f>
        <v>1.136733273407087</v>
      </c>
      <c r="F1402" s="54">
        <f>COUNTIF(D1403:$D$2382,365)</f>
        <v>662</v>
      </c>
      <c r="G1402" s="54">
        <f>COUNTIF(D1403:$D$2382,366)</f>
        <v>318</v>
      </c>
    </row>
    <row r="1403" spans="1:7" x14ac:dyDescent="0.25">
      <c r="A1403" s="54">
        <f>COUNTIF($C$3:C1403,"Да")</f>
        <v>15</v>
      </c>
      <c r="B1403" s="53">
        <f t="shared" si="43"/>
        <v>46801</v>
      </c>
      <c r="C1403" s="53" t="str">
        <f>IF(ISERROR(VLOOKUP(B1403,Оп26_BYN→USD!$C$3:$C$28,1,0)),"Нет","Да")</f>
        <v>Нет</v>
      </c>
      <c r="D1403" s="54">
        <f t="shared" si="42"/>
        <v>366</v>
      </c>
      <c r="E1403" s="55">
        <f>('Все выпуски'!$F$4*'Все выпуски'!$F$8)*((VLOOKUP(IF(C1403="Нет",VLOOKUP(A1403,Оп26_BYN→USD!$A$2:$C$28,3,0),VLOOKUP((A1403-1),Оп26_BYN→USD!$A$2:$C$28,3,0)),$B$2:$G$2382,5,0)-VLOOKUP(B1403,$B$2:$G$2382,5,0))/365+(VLOOKUP(IF(C1403="Нет",VLOOKUP(A1403,Оп26_BYN→USD!$A$2:$C$28,3,0),VLOOKUP((A1403-1),Оп26_BYN→USD!$A$2:$C$28,3,0)),$B$2:$G$2382,6,0)-VLOOKUP(B1403,$B$2:$G$2382,6,0))/366)</f>
        <v>1.165880280417525</v>
      </c>
      <c r="F1403" s="54">
        <f>COUNTIF(D1404:$D$2382,365)</f>
        <v>662</v>
      </c>
      <c r="G1403" s="54">
        <f>COUNTIF(D1404:$D$2382,366)</f>
        <v>317</v>
      </c>
    </row>
    <row r="1404" spans="1:7" x14ac:dyDescent="0.25">
      <c r="A1404" s="54">
        <f>COUNTIF($C$3:C1404,"Да")</f>
        <v>15</v>
      </c>
      <c r="B1404" s="53">
        <f t="shared" si="43"/>
        <v>46802</v>
      </c>
      <c r="C1404" s="53" t="str">
        <f>IF(ISERROR(VLOOKUP(B1404,Оп26_BYN→USD!$C$3:$C$28,1,0)),"Нет","Да")</f>
        <v>Нет</v>
      </c>
      <c r="D1404" s="54">
        <f t="shared" si="42"/>
        <v>366</v>
      </c>
      <c r="E1404" s="55">
        <f>('Все выпуски'!$F$4*'Все выпуски'!$F$8)*((VLOOKUP(IF(C1404="Нет",VLOOKUP(A1404,Оп26_BYN→USD!$A$2:$C$28,3,0),VLOOKUP((A1404-1),Оп26_BYN→USD!$A$2:$C$28,3,0)),$B$2:$G$2382,5,0)-VLOOKUP(B1404,$B$2:$G$2382,5,0))/365+(VLOOKUP(IF(C1404="Нет",VLOOKUP(A1404,Оп26_BYN→USD!$A$2:$C$28,3,0),VLOOKUP((A1404-1),Оп26_BYN→USD!$A$2:$C$28,3,0)),$B$2:$G$2382,6,0)-VLOOKUP(B1404,$B$2:$G$2382,6,0))/366)</f>
        <v>1.1950272874279633</v>
      </c>
      <c r="F1404" s="54">
        <f>COUNTIF(D1405:$D$2382,365)</f>
        <v>662</v>
      </c>
      <c r="G1404" s="54">
        <f>COUNTIF(D1405:$D$2382,366)</f>
        <v>316</v>
      </c>
    </row>
    <row r="1405" spans="1:7" x14ac:dyDescent="0.25">
      <c r="A1405" s="54">
        <f>COUNTIF($C$3:C1405,"Да")</f>
        <v>15</v>
      </c>
      <c r="B1405" s="53">
        <f t="shared" si="43"/>
        <v>46803</v>
      </c>
      <c r="C1405" s="53" t="str">
        <f>IF(ISERROR(VLOOKUP(B1405,Оп26_BYN→USD!$C$3:$C$28,1,0)),"Нет","Да")</f>
        <v>Нет</v>
      </c>
      <c r="D1405" s="54">
        <f t="shared" si="42"/>
        <v>366</v>
      </c>
      <c r="E1405" s="55">
        <f>('Все выпуски'!$F$4*'Все выпуски'!$F$8)*((VLOOKUP(IF(C1405="Нет",VLOOKUP(A1405,Оп26_BYN→USD!$A$2:$C$28,3,0),VLOOKUP((A1405-1),Оп26_BYN→USD!$A$2:$C$28,3,0)),$B$2:$G$2382,5,0)-VLOOKUP(B1405,$B$2:$G$2382,5,0))/365+(VLOOKUP(IF(C1405="Нет",VLOOKUP(A1405,Оп26_BYN→USD!$A$2:$C$28,3,0),VLOOKUP((A1405-1),Оп26_BYN→USD!$A$2:$C$28,3,0)),$B$2:$G$2382,6,0)-VLOOKUP(B1405,$B$2:$G$2382,6,0))/366)</f>
        <v>1.2241742944384013</v>
      </c>
      <c r="F1405" s="54">
        <f>COUNTIF(D1406:$D$2382,365)</f>
        <v>662</v>
      </c>
      <c r="G1405" s="54">
        <f>COUNTIF(D1406:$D$2382,366)</f>
        <v>315</v>
      </c>
    </row>
    <row r="1406" spans="1:7" x14ac:dyDescent="0.25">
      <c r="A1406" s="54">
        <f>COUNTIF($C$3:C1406,"Да")</f>
        <v>15</v>
      </c>
      <c r="B1406" s="53">
        <f t="shared" si="43"/>
        <v>46804</v>
      </c>
      <c r="C1406" s="53" t="str">
        <f>IF(ISERROR(VLOOKUP(B1406,Оп26_BYN→USD!$C$3:$C$28,1,0)),"Нет","Да")</f>
        <v>Нет</v>
      </c>
      <c r="D1406" s="54">
        <f t="shared" si="42"/>
        <v>366</v>
      </c>
      <c r="E1406" s="55">
        <f>('Все выпуски'!$F$4*'Все выпуски'!$F$8)*((VLOOKUP(IF(C1406="Нет",VLOOKUP(A1406,Оп26_BYN→USD!$A$2:$C$28,3,0),VLOOKUP((A1406-1),Оп26_BYN→USD!$A$2:$C$28,3,0)),$B$2:$G$2382,5,0)-VLOOKUP(B1406,$B$2:$G$2382,5,0))/365+(VLOOKUP(IF(C1406="Нет",VLOOKUP(A1406,Оп26_BYN→USD!$A$2:$C$28,3,0),VLOOKUP((A1406-1),Оп26_BYN→USD!$A$2:$C$28,3,0)),$B$2:$G$2382,6,0)-VLOOKUP(B1406,$B$2:$G$2382,6,0))/366)</f>
        <v>1.2533213014488396</v>
      </c>
      <c r="F1406" s="54">
        <f>COUNTIF(D1407:$D$2382,365)</f>
        <v>662</v>
      </c>
      <c r="G1406" s="54">
        <f>COUNTIF(D1407:$D$2382,366)</f>
        <v>314</v>
      </c>
    </row>
    <row r="1407" spans="1:7" x14ac:dyDescent="0.25">
      <c r="A1407" s="54">
        <f>COUNTIF($C$3:C1407,"Да")</f>
        <v>15</v>
      </c>
      <c r="B1407" s="53">
        <f t="shared" si="43"/>
        <v>46805</v>
      </c>
      <c r="C1407" s="53" t="str">
        <f>IF(ISERROR(VLOOKUP(B1407,Оп26_BYN→USD!$C$3:$C$28,1,0)),"Нет","Да")</f>
        <v>Нет</v>
      </c>
      <c r="D1407" s="54">
        <f t="shared" si="42"/>
        <v>366</v>
      </c>
      <c r="E1407" s="55">
        <f>('Все выпуски'!$F$4*'Все выпуски'!$F$8)*((VLOOKUP(IF(C1407="Нет",VLOOKUP(A1407,Оп26_BYN→USD!$A$2:$C$28,3,0),VLOOKUP((A1407-1),Оп26_BYN→USD!$A$2:$C$28,3,0)),$B$2:$G$2382,5,0)-VLOOKUP(B1407,$B$2:$G$2382,5,0))/365+(VLOOKUP(IF(C1407="Нет",VLOOKUP(A1407,Оп26_BYN→USD!$A$2:$C$28,3,0),VLOOKUP((A1407-1),Оп26_BYN→USD!$A$2:$C$28,3,0)),$B$2:$G$2382,6,0)-VLOOKUP(B1407,$B$2:$G$2382,6,0))/366)</f>
        <v>1.2824683084592776</v>
      </c>
      <c r="F1407" s="54">
        <f>COUNTIF(D1408:$D$2382,365)</f>
        <v>662</v>
      </c>
      <c r="G1407" s="54">
        <f>COUNTIF(D1408:$D$2382,366)</f>
        <v>313</v>
      </c>
    </row>
    <row r="1408" spans="1:7" x14ac:dyDescent="0.25">
      <c r="A1408" s="54">
        <f>COUNTIF($C$3:C1408,"Да")</f>
        <v>15</v>
      </c>
      <c r="B1408" s="53">
        <f t="shared" si="43"/>
        <v>46806</v>
      </c>
      <c r="C1408" s="53" t="str">
        <f>IF(ISERROR(VLOOKUP(B1408,Оп26_BYN→USD!$C$3:$C$28,1,0)),"Нет","Да")</f>
        <v>Нет</v>
      </c>
      <c r="D1408" s="54">
        <f t="shared" si="42"/>
        <v>366</v>
      </c>
      <c r="E1408" s="55">
        <f>('Все выпуски'!$F$4*'Все выпуски'!$F$8)*((VLOOKUP(IF(C1408="Нет",VLOOKUP(A1408,Оп26_BYN→USD!$A$2:$C$28,3,0),VLOOKUP((A1408-1),Оп26_BYN→USD!$A$2:$C$28,3,0)),$B$2:$G$2382,5,0)-VLOOKUP(B1408,$B$2:$G$2382,5,0))/365+(VLOOKUP(IF(C1408="Нет",VLOOKUP(A1408,Оп26_BYN→USD!$A$2:$C$28,3,0),VLOOKUP((A1408-1),Оп26_BYN→USD!$A$2:$C$28,3,0)),$B$2:$G$2382,6,0)-VLOOKUP(B1408,$B$2:$G$2382,6,0))/366)</f>
        <v>1.3116153154697157</v>
      </c>
      <c r="F1408" s="54">
        <f>COUNTIF(D1409:$D$2382,365)</f>
        <v>662</v>
      </c>
      <c r="G1408" s="54">
        <f>COUNTIF(D1409:$D$2382,366)</f>
        <v>312</v>
      </c>
    </row>
    <row r="1409" spans="1:7" x14ac:dyDescent="0.25">
      <c r="A1409" s="54">
        <f>COUNTIF($C$3:C1409,"Да")</f>
        <v>15</v>
      </c>
      <c r="B1409" s="53">
        <f t="shared" si="43"/>
        <v>46807</v>
      </c>
      <c r="C1409" s="53" t="str">
        <f>IF(ISERROR(VLOOKUP(B1409,Оп26_BYN→USD!$C$3:$C$28,1,0)),"Нет","Да")</f>
        <v>Нет</v>
      </c>
      <c r="D1409" s="54">
        <f t="shared" si="42"/>
        <v>366</v>
      </c>
      <c r="E1409" s="55">
        <f>('Все выпуски'!$F$4*'Все выпуски'!$F$8)*((VLOOKUP(IF(C1409="Нет",VLOOKUP(A1409,Оп26_BYN→USD!$A$2:$C$28,3,0),VLOOKUP((A1409-1),Оп26_BYN→USD!$A$2:$C$28,3,0)),$B$2:$G$2382,5,0)-VLOOKUP(B1409,$B$2:$G$2382,5,0))/365+(VLOOKUP(IF(C1409="Нет",VLOOKUP(A1409,Оп26_BYN→USD!$A$2:$C$28,3,0),VLOOKUP((A1409-1),Оп26_BYN→USD!$A$2:$C$28,3,0)),$B$2:$G$2382,6,0)-VLOOKUP(B1409,$B$2:$G$2382,6,0))/366)</f>
        <v>1.3407623224801539</v>
      </c>
      <c r="F1409" s="54">
        <f>COUNTIF(D1410:$D$2382,365)</f>
        <v>662</v>
      </c>
      <c r="G1409" s="54">
        <f>COUNTIF(D1410:$D$2382,366)</f>
        <v>311</v>
      </c>
    </row>
    <row r="1410" spans="1:7" x14ac:dyDescent="0.25">
      <c r="A1410" s="54">
        <f>COUNTIF($C$3:C1410,"Да")</f>
        <v>15</v>
      </c>
      <c r="B1410" s="53">
        <f t="shared" si="43"/>
        <v>46808</v>
      </c>
      <c r="C1410" s="53" t="str">
        <f>IF(ISERROR(VLOOKUP(B1410,Оп26_BYN→USD!$C$3:$C$28,1,0)),"Нет","Да")</f>
        <v>Нет</v>
      </c>
      <c r="D1410" s="54">
        <f t="shared" si="42"/>
        <v>366</v>
      </c>
      <c r="E1410" s="55">
        <f>('Все выпуски'!$F$4*'Все выпуски'!$F$8)*((VLOOKUP(IF(C1410="Нет",VLOOKUP(A1410,Оп26_BYN→USD!$A$2:$C$28,3,0),VLOOKUP((A1410-1),Оп26_BYN→USD!$A$2:$C$28,3,0)),$B$2:$G$2382,5,0)-VLOOKUP(B1410,$B$2:$G$2382,5,0))/365+(VLOOKUP(IF(C1410="Нет",VLOOKUP(A1410,Оп26_BYN→USD!$A$2:$C$28,3,0),VLOOKUP((A1410-1),Оп26_BYN→USD!$A$2:$C$28,3,0)),$B$2:$G$2382,6,0)-VLOOKUP(B1410,$B$2:$G$2382,6,0))/366)</f>
        <v>1.369909329490592</v>
      </c>
      <c r="F1410" s="54">
        <f>COUNTIF(D1411:$D$2382,365)</f>
        <v>662</v>
      </c>
      <c r="G1410" s="54">
        <f>COUNTIF(D1411:$D$2382,366)</f>
        <v>310</v>
      </c>
    </row>
    <row r="1411" spans="1:7" x14ac:dyDescent="0.25">
      <c r="A1411" s="54">
        <f>COUNTIF($C$3:C1411,"Да")</f>
        <v>15</v>
      </c>
      <c r="B1411" s="53">
        <f t="shared" si="43"/>
        <v>46809</v>
      </c>
      <c r="C1411" s="53" t="str">
        <f>IF(ISERROR(VLOOKUP(B1411,Оп26_BYN→USD!$C$3:$C$28,1,0)),"Нет","Да")</f>
        <v>Нет</v>
      </c>
      <c r="D1411" s="54">
        <f t="shared" ref="D1411:D1474" si="44">IF(MOD(YEAR(B1411),4)=0,366,365)</f>
        <v>366</v>
      </c>
      <c r="E1411" s="55">
        <f>('Все выпуски'!$F$4*'Все выпуски'!$F$8)*((VLOOKUP(IF(C1411="Нет",VLOOKUP(A1411,Оп26_BYN→USD!$A$2:$C$28,3,0),VLOOKUP((A1411-1),Оп26_BYN→USD!$A$2:$C$28,3,0)),$B$2:$G$2382,5,0)-VLOOKUP(B1411,$B$2:$G$2382,5,0))/365+(VLOOKUP(IF(C1411="Нет",VLOOKUP(A1411,Оп26_BYN→USD!$A$2:$C$28,3,0),VLOOKUP((A1411-1),Оп26_BYN→USD!$A$2:$C$28,3,0)),$B$2:$G$2382,6,0)-VLOOKUP(B1411,$B$2:$G$2382,6,0))/366)</f>
        <v>1.3990563365010302</v>
      </c>
      <c r="F1411" s="54">
        <f>COUNTIF(D1412:$D$2382,365)</f>
        <v>662</v>
      </c>
      <c r="G1411" s="54">
        <f>COUNTIF(D1412:$D$2382,366)</f>
        <v>309</v>
      </c>
    </row>
    <row r="1412" spans="1:7" x14ac:dyDescent="0.25">
      <c r="A1412" s="54">
        <f>COUNTIF($C$3:C1412,"Да")</f>
        <v>15</v>
      </c>
      <c r="B1412" s="53">
        <f t="shared" ref="B1412:B1475" si="45">B1411+1</f>
        <v>46810</v>
      </c>
      <c r="C1412" s="53" t="str">
        <f>IF(ISERROR(VLOOKUP(B1412,Оп26_BYN→USD!$C$3:$C$28,1,0)),"Нет","Да")</f>
        <v>Нет</v>
      </c>
      <c r="D1412" s="54">
        <f t="shared" si="44"/>
        <v>366</v>
      </c>
      <c r="E1412" s="55">
        <f>('Все выпуски'!$F$4*'Все выпуски'!$F$8)*((VLOOKUP(IF(C1412="Нет",VLOOKUP(A1412,Оп26_BYN→USD!$A$2:$C$28,3,0),VLOOKUP((A1412-1),Оп26_BYN→USD!$A$2:$C$28,3,0)),$B$2:$G$2382,5,0)-VLOOKUP(B1412,$B$2:$G$2382,5,0))/365+(VLOOKUP(IF(C1412="Нет",VLOOKUP(A1412,Оп26_BYN→USD!$A$2:$C$28,3,0),VLOOKUP((A1412-1),Оп26_BYN→USD!$A$2:$C$28,3,0)),$B$2:$G$2382,6,0)-VLOOKUP(B1412,$B$2:$G$2382,6,0))/366)</f>
        <v>1.4282033435114683</v>
      </c>
      <c r="F1412" s="54">
        <f>COUNTIF(D1413:$D$2382,365)</f>
        <v>662</v>
      </c>
      <c r="G1412" s="54">
        <f>COUNTIF(D1413:$D$2382,366)</f>
        <v>308</v>
      </c>
    </row>
    <row r="1413" spans="1:7" x14ac:dyDescent="0.25">
      <c r="A1413" s="54">
        <f>COUNTIF($C$3:C1413,"Да")</f>
        <v>15</v>
      </c>
      <c r="B1413" s="53">
        <f t="shared" si="45"/>
        <v>46811</v>
      </c>
      <c r="C1413" s="53" t="str">
        <f>IF(ISERROR(VLOOKUP(B1413,Оп26_BYN→USD!$C$3:$C$28,1,0)),"Нет","Да")</f>
        <v>Нет</v>
      </c>
      <c r="D1413" s="54">
        <f t="shared" si="44"/>
        <v>366</v>
      </c>
      <c r="E1413" s="55">
        <f>('Все выпуски'!$F$4*'Все выпуски'!$F$8)*((VLOOKUP(IF(C1413="Нет",VLOOKUP(A1413,Оп26_BYN→USD!$A$2:$C$28,3,0),VLOOKUP((A1413-1),Оп26_BYN→USD!$A$2:$C$28,3,0)),$B$2:$G$2382,5,0)-VLOOKUP(B1413,$B$2:$G$2382,5,0))/365+(VLOOKUP(IF(C1413="Нет",VLOOKUP(A1413,Оп26_BYN→USD!$A$2:$C$28,3,0),VLOOKUP((A1413-1),Оп26_BYN→USD!$A$2:$C$28,3,0)),$B$2:$G$2382,6,0)-VLOOKUP(B1413,$B$2:$G$2382,6,0))/366)</f>
        <v>1.4573503505219065</v>
      </c>
      <c r="F1413" s="54">
        <f>COUNTIF(D1414:$D$2382,365)</f>
        <v>662</v>
      </c>
      <c r="G1413" s="54">
        <f>COUNTIF(D1414:$D$2382,366)</f>
        <v>307</v>
      </c>
    </row>
    <row r="1414" spans="1:7" x14ac:dyDescent="0.25">
      <c r="A1414" s="54">
        <f>COUNTIF($C$3:C1414,"Да")</f>
        <v>15</v>
      </c>
      <c r="B1414" s="53">
        <f t="shared" si="45"/>
        <v>46812</v>
      </c>
      <c r="C1414" s="53" t="str">
        <f>IF(ISERROR(VLOOKUP(B1414,Оп26_BYN→USD!$C$3:$C$28,1,0)),"Нет","Да")</f>
        <v>Нет</v>
      </c>
      <c r="D1414" s="54">
        <f t="shared" si="44"/>
        <v>366</v>
      </c>
      <c r="E1414" s="55">
        <f>('Все выпуски'!$F$4*'Все выпуски'!$F$8)*((VLOOKUP(IF(C1414="Нет",VLOOKUP(A1414,Оп26_BYN→USD!$A$2:$C$28,3,0),VLOOKUP((A1414-1),Оп26_BYN→USD!$A$2:$C$28,3,0)),$B$2:$G$2382,5,0)-VLOOKUP(B1414,$B$2:$G$2382,5,0))/365+(VLOOKUP(IF(C1414="Нет",VLOOKUP(A1414,Оп26_BYN→USD!$A$2:$C$28,3,0),VLOOKUP((A1414-1),Оп26_BYN→USD!$A$2:$C$28,3,0)),$B$2:$G$2382,6,0)-VLOOKUP(B1414,$B$2:$G$2382,6,0))/366)</f>
        <v>1.4864973575323444</v>
      </c>
      <c r="F1414" s="54">
        <f>COUNTIF(D1415:$D$2382,365)</f>
        <v>662</v>
      </c>
      <c r="G1414" s="54">
        <f>COUNTIF(D1415:$D$2382,366)</f>
        <v>306</v>
      </c>
    </row>
    <row r="1415" spans="1:7" x14ac:dyDescent="0.25">
      <c r="A1415" s="54">
        <f>COUNTIF($C$3:C1415,"Да")</f>
        <v>15</v>
      </c>
      <c r="B1415" s="53">
        <f t="shared" si="45"/>
        <v>46813</v>
      </c>
      <c r="C1415" s="53" t="str">
        <f>IF(ISERROR(VLOOKUP(B1415,Оп26_BYN→USD!$C$3:$C$28,1,0)),"Нет","Да")</f>
        <v>Нет</v>
      </c>
      <c r="D1415" s="54">
        <f t="shared" si="44"/>
        <v>366</v>
      </c>
      <c r="E1415" s="55">
        <f>('Все выпуски'!$F$4*'Все выпуски'!$F$8)*((VLOOKUP(IF(C1415="Нет",VLOOKUP(A1415,Оп26_BYN→USD!$A$2:$C$28,3,0),VLOOKUP((A1415-1),Оп26_BYN→USD!$A$2:$C$28,3,0)),$B$2:$G$2382,5,0)-VLOOKUP(B1415,$B$2:$G$2382,5,0))/365+(VLOOKUP(IF(C1415="Нет",VLOOKUP(A1415,Оп26_BYN→USD!$A$2:$C$28,3,0),VLOOKUP((A1415-1),Оп26_BYN→USD!$A$2:$C$28,3,0)),$B$2:$G$2382,6,0)-VLOOKUP(B1415,$B$2:$G$2382,6,0))/366)</f>
        <v>1.5156443645427824</v>
      </c>
      <c r="F1415" s="54">
        <f>COUNTIF(D1416:$D$2382,365)</f>
        <v>662</v>
      </c>
      <c r="G1415" s="54">
        <f>COUNTIF(D1416:$D$2382,366)</f>
        <v>305</v>
      </c>
    </row>
    <row r="1416" spans="1:7" x14ac:dyDescent="0.25">
      <c r="A1416" s="54">
        <f>COUNTIF($C$3:C1416,"Да")</f>
        <v>15</v>
      </c>
      <c r="B1416" s="53">
        <f t="shared" si="45"/>
        <v>46814</v>
      </c>
      <c r="C1416" s="53" t="str">
        <f>IF(ISERROR(VLOOKUP(B1416,Оп26_BYN→USD!$C$3:$C$28,1,0)),"Нет","Да")</f>
        <v>Нет</v>
      </c>
      <c r="D1416" s="54">
        <f t="shared" si="44"/>
        <v>366</v>
      </c>
      <c r="E1416" s="55">
        <f>('Все выпуски'!$F$4*'Все выпуски'!$F$8)*((VLOOKUP(IF(C1416="Нет",VLOOKUP(A1416,Оп26_BYN→USD!$A$2:$C$28,3,0),VLOOKUP((A1416-1),Оп26_BYN→USD!$A$2:$C$28,3,0)),$B$2:$G$2382,5,0)-VLOOKUP(B1416,$B$2:$G$2382,5,0))/365+(VLOOKUP(IF(C1416="Нет",VLOOKUP(A1416,Оп26_BYN→USD!$A$2:$C$28,3,0),VLOOKUP((A1416-1),Оп26_BYN→USD!$A$2:$C$28,3,0)),$B$2:$G$2382,6,0)-VLOOKUP(B1416,$B$2:$G$2382,6,0))/366)</f>
        <v>1.5447913715532207</v>
      </c>
      <c r="F1416" s="54">
        <f>COUNTIF(D1417:$D$2382,365)</f>
        <v>662</v>
      </c>
      <c r="G1416" s="54">
        <f>COUNTIF(D1417:$D$2382,366)</f>
        <v>304</v>
      </c>
    </row>
    <row r="1417" spans="1:7" x14ac:dyDescent="0.25">
      <c r="A1417" s="54">
        <f>COUNTIF($C$3:C1417,"Да")</f>
        <v>15</v>
      </c>
      <c r="B1417" s="53">
        <f t="shared" si="45"/>
        <v>46815</v>
      </c>
      <c r="C1417" s="53" t="str">
        <f>IF(ISERROR(VLOOKUP(B1417,Оп26_BYN→USD!$C$3:$C$28,1,0)),"Нет","Да")</f>
        <v>Нет</v>
      </c>
      <c r="D1417" s="54">
        <f t="shared" si="44"/>
        <v>366</v>
      </c>
      <c r="E1417" s="55">
        <f>('Все выпуски'!$F$4*'Все выпуски'!$F$8)*((VLOOKUP(IF(C1417="Нет",VLOOKUP(A1417,Оп26_BYN→USD!$A$2:$C$28,3,0),VLOOKUP((A1417-1),Оп26_BYN→USD!$A$2:$C$28,3,0)),$B$2:$G$2382,5,0)-VLOOKUP(B1417,$B$2:$G$2382,5,0))/365+(VLOOKUP(IF(C1417="Нет",VLOOKUP(A1417,Оп26_BYN→USD!$A$2:$C$28,3,0),VLOOKUP((A1417-1),Оп26_BYN→USD!$A$2:$C$28,3,0)),$B$2:$G$2382,6,0)-VLOOKUP(B1417,$B$2:$G$2382,6,0))/366)</f>
        <v>1.5739383785636589</v>
      </c>
      <c r="F1417" s="54">
        <f>COUNTIF(D1418:$D$2382,365)</f>
        <v>662</v>
      </c>
      <c r="G1417" s="54">
        <f>COUNTIF(D1418:$D$2382,366)</f>
        <v>303</v>
      </c>
    </row>
    <row r="1418" spans="1:7" x14ac:dyDescent="0.25">
      <c r="A1418" s="54">
        <f>COUNTIF($C$3:C1418,"Да")</f>
        <v>15</v>
      </c>
      <c r="B1418" s="53">
        <f t="shared" si="45"/>
        <v>46816</v>
      </c>
      <c r="C1418" s="53" t="str">
        <f>IF(ISERROR(VLOOKUP(B1418,Оп26_BYN→USD!$C$3:$C$28,1,0)),"Нет","Да")</f>
        <v>Нет</v>
      </c>
      <c r="D1418" s="54">
        <f t="shared" si="44"/>
        <v>366</v>
      </c>
      <c r="E1418" s="55">
        <f>('Все выпуски'!$F$4*'Все выпуски'!$F$8)*((VLOOKUP(IF(C1418="Нет",VLOOKUP(A1418,Оп26_BYN→USD!$A$2:$C$28,3,0),VLOOKUP((A1418-1),Оп26_BYN→USD!$A$2:$C$28,3,0)),$B$2:$G$2382,5,0)-VLOOKUP(B1418,$B$2:$G$2382,5,0))/365+(VLOOKUP(IF(C1418="Нет",VLOOKUP(A1418,Оп26_BYN→USD!$A$2:$C$28,3,0),VLOOKUP((A1418-1),Оп26_BYN→USD!$A$2:$C$28,3,0)),$B$2:$G$2382,6,0)-VLOOKUP(B1418,$B$2:$G$2382,6,0))/366)</f>
        <v>1.603085385574097</v>
      </c>
      <c r="F1418" s="54">
        <f>COUNTIF(D1419:$D$2382,365)</f>
        <v>662</v>
      </c>
      <c r="G1418" s="54">
        <f>COUNTIF(D1419:$D$2382,366)</f>
        <v>302</v>
      </c>
    </row>
    <row r="1419" spans="1:7" x14ac:dyDescent="0.25">
      <c r="A1419" s="54">
        <f>COUNTIF($C$3:C1419,"Да")</f>
        <v>15</v>
      </c>
      <c r="B1419" s="53">
        <f t="shared" si="45"/>
        <v>46817</v>
      </c>
      <c r="C1419" s="53" t="str">
        <f>IF(ISERROR(VLOOKUP(B1419,Оп26_BYN→USD!$C$3:$C$28,1,0)),"Нет","Да")</f>
        <v>Нет</v>
      </c>
      <c r="D1419" s="54">
        <f t="shared" si="44"/>
        <v>366</v>
      </c>
      <c r="E1419" s="55">
        <f>('Все выпуски'!$F$4*'Все выпуски'!$F$8)*((VLOOKUP(IF(C1419="Нет",VLOOKUP(A1419,Оп26_BYN→USD!$A$2:$C$28,3,0),VLOOKUP((A1419-1),Оп26_BYN→USD!$A$2:$C$28,3,0)),$B$2:$G$2382,5,0)-VLOOKUP(B1419,$B$2:$G$2382,5,0))/365+(VLOOKUP(IF(C1419="Нет",VLOOKUP(A1419,Оп26_BYN→USD!$A$2:$C$28,3,0),VLOOKUP((A1419-1),Оп26_BYN→USD!$A$2:$C$28,3,0)),$B$2:$G$2382,6,0)-VLOOKUP(B1419,$B$2:$G$2382,6,0))/366)</f>
        <v>1.6322323925845352</v>
      </c>
      <c r="F1419" s="54">
        <f>COUNTIF(D1420:$D$2382,365)</f>
        <v>662</v>
      </c>
      <c r="G1419" s="54">
        <f>COUNTIF(D1420:$D$2382,366)</f>
        <v>301</v>
      </c>
    </row>
    <row r="1420" spans="1:7" x14ac:dyDescent="0.25">
      <c r="A1420" s="54">
        <f>COUNTIF($C$3:C1420,"Да")</f>
        <v>15</v>
      </c>
      <c r="B1420" s="53">
        <f t="shared" si="45"/>
        <v>46818</v>
      </c>
      <c r="C1420" s="53" t="str">
        <f>IF(ISERROR(VLOOKUP(B1420,Оп26_BYN→USD!$C$3:$C$28,1,0)),"Нет","Да")</f>
        <v>Нет</v>
      </c>
      <c r="D1420" s="54">
        <f t="shared" si="44"/>
        <v>366</v>
      </c>
      <c r="E1420" s="55">
        <f>('Все выпуски'!$F$4*'Все выпуски'!$F$8)*((VLOOKUP(IF(C1420="Нет",VLOOKUP(A1420,Оп26_BYN→USD!$A$2:$C$28,3,0),VLOOKUP((A1420-1),Оп26_BYN→USD!$A$2:$C$28,3,0)),$B$2:$G$2382,5,0)-VLOOKUP(B1420,$B$2:$G$2382,5,0))/365+(VLOOKUP(IF(C1420="Нет",VLOOKUP(A1420,Оп26_BYN→USD!$A$2:$C$28,3,0),VLOOKUP((A1420-1),Оп26_BYN→USD!$A$2:$C$28,3,0)),$B$2:$G$2382,6,0)-VLOOKUP(B1420,$B$2:$G$2382,6,0))/366)</f>
        <v>1.6613793995949733</v>
      </c>
      <c r="F1420" s="54">
        <f>COUNTIF(D1421:$D$2382,365)</f>
        <v>662</v>
      </c>
      <c r="G1420" s="54">
        <f>COUNTIF(D1421:$D$2382,366)</f>
        <v>300</v>
      </c>
    </row>
    <row r="1421" spans="1:7" x14ac:dyDescent="0.25">
      <c r="A1421" s="54">
        <f>COUNTIF($C$3:C1421,"Да")</f>
        <v>15</v>
      </c>
      <c r="B1421" s="53">
        <f t="shared" si="45"/>
        <v>46819</v>
      </c>
      <c r="C1421" s="53" t="str">
        <f>IF(ISERROR(VLOOKUP(B1421,Оп26_BYN→USD!$C$3:$C$28,1,0)),"Нет","Да")</f>
        <v>Нет</v>
      </c>
      <c r="D1421" s="54">
        <f t="shared" si="44"/>
        <v>366</v>
      </c>
      <c r="E1421" s="55">
        <f>('Все выпуски'!$F$4*'Все выпуски'!$F$8)*((VLOOKUP(IF(C1421="Нет",VLOOKUP(A1421,Оп26_BYN→USD!$A$2:$C$28,3,0),VLOOKUP((A1421-1),Оп26_BYN→USD!$A$2:$C$28,3,0)),$B$2:$G$2382,5,0)-VLOOKUP(B1421,$B$2:$G$2382,5,0))/365+(VLOOKUP(IF(C1421="Нет",VLOOKUP(A1421,Оп26_BYN→USD!$A$2:$C$28,3,0),VLOOKUP((A1421-1),Оп26_BYN→USD!$A$2:$C$28,3,0)),$B$2:$G$2382,6,0)-VLOOKUP(B1421,$B$2:$G$2382,6,0))/366)</f>
        <v>1.6905264066054115</v>
      </c>
      <c r="F1421" s="54">
        <f>COUNTIF(D1422:$D$2382,365)</f>
        <v>662</v>
      </c>
      <c r="G1421" s="54">
        <f>COUNTIF(D1422:$D$2382,366)</f>
        <v>299</v>
      </c>
    </row>
    <row r="1422" spans="1:7" x14ac:dyDescent="0.25">
      <c r="A1422" s="54">
        <f>COUNTIF($C$3:C1422,"Да")</f>
        <v>15</v>
      </c>
      <c r="B1422" s="53">
        <f t="shared" si="45"/>
        <v>46820</v>
      </c>
      <c r="C1422" s="53" t="str">
        <f>IF(ISERROR(VLOOKUP(B1422,Оп26_BYN→USD!$C$3:$C$28,1,0)),"Нет","Да")</f>
        <v>Нет</v>
      </c>
      <c r="D1422" s="54">
        <f t="shared" si="44"/>
        <v>366</v>
      </c>
      <c r="E1422" s="55">
        <f>('Все выпуски'!$F$4*'Все выпуски'!$F$8)*((VLOOKUP(IF(C1422="Нет",VLOOKUP(A1422,Оп26_BYN→USD!$A$2:$C$28,3,0),VLOOKUP((A1422-1),Оп26_BYN→USD!$A$2:$C$28,3,0)),$B$2:$G$2382,5,0)-VLOOKUP(B1422,$B$2:$G$2382,5,0))/365+(VLOOKUP(IF(C1422="Нет",VLOOKUP(A1422,Оп26_BYN→USD!$A$2:$C$28,3,0),VLOOKUP((A1422-1),Оп26_BYN→USD!$A$2:$C$28,3,0)),$B$2:$G$2382,6,0)-VLOOKUP(B1422,$B$2:$G$2382,6,0))/366)</f>
        <v>1.7196734136158496</v>
      </c>
      <c r="F1422" s="54">
        <f>COUNTIF(D1423:$D$2382,365)</f>
        <v>662</v>
      </c>
      <c r="G1422" s="54">
        <f>COUNTIF(D1423:$D$2382,366)</f>
        <v>298</v>
      </c>
    </row>
    <row r="1423" spans="1:7" x14ac:dyDescent="0.25">
      <c r="A1423" s="54">
        <f>COUNTIF($C$3:C1423,"Да")</f>
        <v>15</v>
      </c>
      <c r="B1423" s="53">
        <f t="shared" si="45"/>
        <v>46821</v>
      </c>
      <c r="C1423" s="53" t="str">
        <f>IF(ISERROR(VLOOKUP(B1423,Оп26_BYN→USD!$C$3:$C$28,1,0)),"Нет","Да")</f>
        <v>Нет</v>
      </c>
      <c r="D1423" s="54">
        <f t="shared" si="44"/>
        <v>366</v>
      </c>
      <c r="E1423" s="55">
        <f>('Все выпуски'!$F$4*'Все выпуски'!$F$8)*((VLOOKUP(IF(C1423="Нет",VLOOKUP(A1423,Оп26_BYN→USD!$A$2:$C$28,3,0),VLOOKUP((A1423-1),Оп26_BYN→USD!$A$2:$C$28,3,0)),$B$2:$G$2382,5,0)-VLOOKUP(B1423,$B$2:$G$2382,5,0))/365+(VLOOKUP(IF(C1423="Нет",VLOOKUP(A1423,Оп26_BYN→USD!$A$2:$C$28,3,0),VLOOKUP((A1423-1),Оп26_BYN→USD!$A$2:$C$28,3,0)),$B$2:$G$2382,6,0)-VLOOKUP(B1423,$B$2:$G$2382,6,0))/366)</f>
        <v>1.7488204206262874</v>
      </c>
      <c r="F1423" s="54">
        <f>COUNTIF(D1424:$D$2382,365)</f>
        <v>662</v>
      </c>
      <c r="G1423" s="54">
        <f>COUNTIF(D1424:$D$2382,366)</f>
        <v>297</v>
      </c>
    </row>
    <row r="1424" spans="1:7" x14ac:dyDescent="0.25">
      <c r="A1424" s="54">
        <f>COUNTIF($C$3:C1424,"Да")</f>
        <v>15</v>
      </c>
      <c r="B1424" s="53">
        <f t="shared" si="45"/>
        <v>46822</v>
      </c>
      <c r="C1424" s="53" t="str">
        <f>IF(ISERROR(VLOOKUP(B1424,Оп26_BYN→USD!$C$3:$C$28,1,0)),"Нет","Да")</f>
        <v>Нет</v>
      </c>
      <c r="D1424" s="54">
        <f t="shared" si="44"/>
        <v>366</v>
      </c>
      <c r="E1424" s="55">
        <f>('Все выпуски'!$F$4*'Все выпуски'!$F$8)*((VLOOKUP(IF(C1424="Нет",VLOOKUP(A1424,Оп26_BYN→USD!$A$2:$C$28,3,0),VLOOKUP((A1424-1),Оп26_BYN→USD!$A$2:$C$28,3,0)),$B$2:$G$2382,5,0)-VLOOKUP(B1424,$B$2:$G$2382,5,0))/365+(VLOOKUP(IF(C1424="Нет",VLOOKUP(A1424,Оп26_BYN→USD!$A$2:$C$28,3,0),VLOOKUP((A1424-1),Оп26_BYN→USD!$A$2:$C$28,3,0)),$B$2:$G$2382,6,0)-VLOOKUP(B1424,$B$2:$G$2382,6,0))/366)</f>
        <v>1.7779674276367257</v>
      </c>
      <c r="F1424" s="54">
        <f>COUNTIF(D1425:$D$2382,365)</f>
        <v>662</v>
      </c>
      <c r="G1424" s="54">
        <f>COUNTIF(D1425:$D$2382,366)</f>
        <v>296</v>
      </c>
    </row>
    <row r="1425" spans="1:7" x14ac:dyDescent="0.25">
      <c r="A1425" s="54">
        <f>COUNTIF($C$3:C1425,"Да")</f>
        <v>15</v>
      </c>
      <c r="B1425" s="53">
        <f t="shared" si="45"/>
        <v>46823</v>
      </c>
      <c r="C1425" s="53" t="str">
        <f>IF(ISERROR(VLOOKUP(B1425,Оп26_BYN→USD!$C$3:$C$28,1,0)),"Нет","Да")</f>
        <v>Нет</v>
      </c>
      <c r="D1425" s="54">
        <f t="shared" si="44"/>
        <v>366</v>
      </c>
      <c r="E1425" s="55">
        <f>('Все выпуски'!$F$4*'Все выпуски'!$F$8)*((VLOOKUP(IF(C1425="Нет",VLOOKUP(A1425,Оп26_BYN→USD!$A$2:$C$28,3,0),VLOOKUP((A1425-1),Оп26_BYN→USD!$A$2:$C$28,3,0)),$B$2:$G$2382,5,0)-VLOOKUP(B1425,$B$2:$G$2382,5,0))/365+(VLOOKUP(IF(C1425="Нет",VLOOKUP(A1425,Оп26_BYN→USD!$A$2:$C$28,3,0),VLOOKUP((A1425-1),Оп26_BYN→USD!$A$2:$C$28,3,0)),$B$2:$G$2382,6,0)-VLOOKUP(B1425,$B$2:$G$2382,6,0))/366)</f>
        <v>1.8071144346471637</v>
      </c>
      <c r="F1425" s="54">
        <f>COUNTIF(D1426:$D$2382,365)</f>
        <v>662</v>
      </c>
      <c r="G1425" s="54">
        <f>COUNTIF(D1426:$D$2382,366)</f>
        <v>295</v>
      </c>
    </row>
    <row r="1426" spans="1:7" x14ac:dyDescent="0.25">
      <c r="A1426" s="54">
        <f>COUNTIF($C$3:C1426,"Да")</f>
        <v>15</v>
      </c>
      <c r="B1426" s="53">
        <f t="shared" si="45"/>
        <v>46824</v>
      </c>
      <c r="C1426" s="53" t="str">
        <f>IF(ISERROR(VLOOKUP(B1426,Оп26_BYN→USD!$C$3:$C$28,1,0)),"Нет","Да")</f>
        <v>Нет</v>
      </c>
      <c r="D1426" s="54">
        <f t="shared" si="44"/>
        <v>366</v>
      </c>
      <c r="E1426" s="55">
        <f>('Все выпуски'!$F$4*'Все выпуски'!$F$8)*((VLOOKUP(IF(C1426="Нет",VLOOKUP(A1426,Оп26_BYN→USD!$A$2:$C$28,3,0),VLOOKUP((A1426-1),Оп26_BYN→USD!$A$2:$C$28,3,0)),$B$2:$G$2382,5,0)-VLOOKUP(B1426,$B$2:$G$2382,5,0))/365+(VLOOKUP(IF(C1426="Нет",VLOOKUP(A1426,Оп26_BYN→USD!$A$2:$C$28,3,0),VLOOKUP((A1426-1),Оп26_BYN→USD!$A$2:$C$28,3,0)),$B$2:$G$2382,6,0)-VLOOKUP(B1426,$B$2:$G$2382,6,0))/366)</f>
        <v>1.836261441657602</v>
      </c>
      <c r="F1426" s="54">
        <f>COUNTIF(D1427:$D$2382,365)</f>
        <v>662</v>
      </c>
      <c r="G1426" s="54">
        <f>COUNTIF(D1427:$D$2382,366)</f>
        <v>294</v>
      </c>
    </row>
    <row r="1427" spans="1:7" x14ac:dyDescent="0.25">
      <c r="A1427" s="54">
        <f>COUNTIF($C$3:C1427,"Да")</f>
        <v>15</v>
      </c>
      <c r="B1427" s="53">
        <f t="shared" si="45"/>
        <v>46825</v>
      </c>
      <c r="C1427" s="53" t="str">
        <f>IF(ISERROR(VLOOKUP(B1427,Оп26_BYN→USD!$C$3:$C$28,1,0)),"Нет","Да")</f>
        <v>Нет</v>
      </c>
      <c r="D1427" s="54">
        <f t="shared" si="44"/>
        <v>366</v>
      </c>
      <c r="E1427" s="55">
        <f>('Все выпуски'!$F$4*'Все выпуски'!$F$8)*((VLOOKUP(IF(C1427="Нет",VLOOKUP(A1427,Оп26_BYN→USD!$A$2:$C$28,3,0),VLOOKUP((A1427-1),Оп26_BYN→USD!$A$2:$C$28,3,0)),$B$2:$G$2382,5,0)-VLOOKUP(B1427,$B$2:$G$2382,5,0))/365+(VLOOKUP(IF(C1427="Нет",VLOOKUP(A1427,Оп26_BYN→USD!$A$2:$C$28,3,0),VLOOKUP((A1427-1),Оп26_BYN→USD!$A$2:$C$28,3,0)),$B$2:$G$2382,6,0)-VLOOKUP(B1427,$B$2:$G$2382,6,0))/366)</f>
        <v>1.86540844866804</v>
      </c>
      <c r="F1427" s="54">
        <f>COUNTIF(D1428:$D$2382,365)</f>
        <v>662</v>
      </c>
      <c r="G1427" s="54">
        <f>COUNTIF(D1428:$D$2382,366)</f>
        <v>293</v>
      </c>
    </row>
    <row r="1428" spans="1:7" x14ac:dyDescent="0.25">
      <c r="A1428" s="54">
        <f>COUNTIF($C$3:C1428,"Да")</f>
        <v>15</v>
      </c>
      <c r="B1428" s="53">
        <f t="shared" si="45"/>
        <v>46826</v>
      </c>
      <c r="C1428" s="53" t="str">
        <f>IF(ISERROR(VLOOKUP(B1428,Оп26_BYN→USD!$C$3:$C$28,1,0)),"Нет","Да")</f>
        <v>Нет</v>
      </c>
      <c r="D1428" s="54">
        <f t="shared" si="44"/>
        <v>366</v>
      </c>
      <c r="E1428" s="55">
        <f>('Все выпуски'!$F$4*'Все выпуски'!$F$8)*((VLOOKUP(IF(C1428="Нет",VLOOKUP(A1428,Оп26_BYN→USD!$A$2:$C$28,3,0),VLOOKUP((A1428-1),Оп26_BYN→USD!$A$2:$C$28,3,0)),$B$2:$G$2382,5,0)-VLOOKUP(B1428,$B$2:$G$2382,5,0))/365+(VLOOKUP(IF(C1428="Нет",VLOOKUP(A1428,Оп26_BYN→USD!$A$2:$C$28,3,0),VLOOKUP((A1428-1),Оп26_BYN→USD!$A$2:$C$28,3,0)),$B$2:$G$2382,6,0)-VLOOKUP(B1428,$B$2:$G$2382,6,0))/366)</f>
        <v>1.8945554556784783</v>
      </c>
      <c r="F1428" s="54">
        <f>COUNTIF(D1429:$D$2382,365)</f>
        <v>662</v>
      </c>
      <c r="G1428" s="54">
        <f>COUNTIF(D1429:$D$2382,366)</f>
        <v>292</v>
      </c>
    </row>
    <row r="1429" spans="1:7" x14ac:dyDescent="0.25">
      <c r="A1429" s="54">
        <f>COUNTIF($C$3:C1429,"Да")</f>
        <v>15</v>
      </c>
      <c r="B1429" s="53">
        <f t="shared" si="45"/>
        <v>46827</v>
      </c>
      <c r="C1429" s="53" t="str">
        <f>IF(ISERROR(VLOOKUP(B1429,Оп26_BYN→USD!$C$3:$C$28,1,0)),"Нет","Да")</f>
        <v>Нет</v>
      </c>
      <c r="D1429" s="54">
        <f t="shared" si="44"/>
        <v>366</v>
      </c>
      <c r="E1429" s="55">
        <f>('Все выпуски'!$F$4*'Все выпуски'!$F$8)*((VLOOKUP(IF(C1429="Нет",VLOOKUP(A1429,Оп26_BYN→USD!$A$2:$C$28,3,0),VLOOKUP((A1429-1),Оп26_BYN→USD!$A$2:$C$28,3,0)),$B$2:$G$2382,5,0)-VLOOKUP(B1429,$B$2:$G$2382,5,0))/365+(VLOOKUP(IF(C1429="Нет",VLOOKUP(A1429,Оп26_BYN→USD!$A$2:$C$28,3,0),VLOOKUP((A1429-1),Оп26_BYN→USD!$A$2:$C$28,3,0)),$B$2:$G$2382,6,0)-VLOOKUP(B1429,$B$2:$G$2382,6,0))/366)</f>
        <v>1.9237024626889165</v>
      </c>
      <c r="F1429" s="54">
        <f>COUNTIF(D1430:$D$2382,365)</f>
        <v>662</v>
      </c>
      <c r="G1429" s="54">
        <f>COUNTIF(D1430:$D$2382,366)</f>
        <v>291</v>
      </c>
    </row>
    <row r="1430" spans="1:7" x14ac:dyDescent="0.25">
      <c r="A1430" s="54">
        <f>COUNTIF($C$3:C1430,"Да")</f>
        <v>15</v>
      </c>
      <c r="B1430" s="53">
        <f t="shared" si="45"/>
        <v>46828</v>
      </c>
      <c r="C1430" s="53" t="str">
        <f>IF(ISERROR(VLOOKUP(B1430,Оп26_BYN→USD!$C$3:$C$28,1,0)),"Нет","Да")</f>
        <v>Нет</v>
      </c>
      <c r="D1430" s="54">
        <f t="shared" si="44"/>
        <v>366</v>
      </c>
      <c r="E1430" s="55">
        <f>('Все выпуски'!$F$4*'Все выпуски'!$F$8)*((VLOOKUP(IF(C1430="Нет",VLOOKUP(A1430,Оп26_BYN→USD!$A$2:$C$28,3,0),VLOOKUP((A1430-1),Оп26_BYN→USD!$A$2:$C$28,3,0)),$B$2:$G$2382,5,0)-VLOOKUP(B1430,$B$2:$G$2382,5,0))/365+(VLOOKUP(IF(C1430="Нет",VLOOKUP(A1430,Оп26_BYN→USD!$A$2:$C$28,3,0),VLOOKUP((A1430-1),Оп26_BYN→USD!$A$2:$C$28,3,0)),$B$2:$G$2382,6,0)-VLOOKUP(B1430,$B$2:$G$2382,6,0))/366)</f>
        <v>1.9528494696993546</v>
      </c>
      <c r="F1430" s="54">
        <f>COUNTIF(D1431:$D$2382,365)</f>
        <v>662</v>
      </c>
      <c r="G1430" s="54">
        <f>COUNTIF(D1431:$D$2382,366)</f>
        <v>290</v>
      </c>
    </row>
    <row r="1431" spans="1:7" x14ac:dyDescent="0.25">
      <c r="A1431" s="54">
        <f>COUNTIF($C$3:C1431,"Да")</f>
        <v>15</v>
      </c>
      <c r="B1431" s="53">
        <f t="shared" si="45"/>
        <v>46829</v>
      </c>
      <c r="C1431" s="53" t="str">
        <f>IF(ISERROR(VLOOKUP(B1431,Оп26_BYN→USD!$C$3:$C$28,1,0)),"Нет","Да")</f>
        <v>Нет</v>
      </c>
      <c r="D1431" s="54">
        <f t="shared" si="44"/>
        <v>366</v>
      </c>
      <c r="E1431" s="55">
        <f>('Все выпуски'!$F$4*'Все выпуски'!$F$8)*((VLOOKUP(IF(C1431="Нет",VLOOKUP(A1431,Оп26_BYN→USD!$A$2:$C$28,3,0),VLOOKUP((A1431-1),Оп26_BYN→USD!$A$2:$C$28,3,0)),$B$2:$G$2382,5,0)-VLOOKUP(B1431,$B$2:$G$2382,5,0))/365+(VLOOKUP(IF(C1431="Нет",VLOOKUP(A1431,Оп26_BYN→USD!$A$2:$C$28,3,0),VLOOKUP((A1431-1),Оп26_BYN→USD!$A$2:$C$28,3,0)),$B$2:$G$2382,6,0)-VLOOKUP(B1431,$B$2:$G$2382,6,0))/366)</f>
        <v>1.9819964767097928</v>
      </c>
      <c r="F1431" s="54">
        <f>COUNTIF(D1432:$D$2382,365)</f>
        <v>662</v>
      </c>
      <c r="G1431" s="54">
        <f>COUNTIF(D1432:$D$2382,366)</f>
        <v>289</v>
      </c>
    </row>
    <row r="1432" spans="1:7" x14ac:dyDescent="0.25">
      <c r="A1432" s="54">
        <f>COUNTIF($C$3:C1432,"Да")</f>
        <v>15</v>
      </c>
      <c r="B1432" s="53">
        <f t="shared" si="45"/>
        <v>46830</v>
      </c>
      <c r="C1432" s="53" t="str">
        <f>IF(ISERROR(VLOOKUP(B1432,Оп26_BYN→USD!$C$3:$C$28,1,0)),"Нет","Да")</f>
        <v>Нет</v>
      </c>
      <c r="D1432" s="54">
        <f t="shared" si="44"/>
        <v>366</v>
      </c>
      <c r="E1432" s="55">
        <f>('Все выпуски'!$F$4*'Все выпуски'!$F$8)*((VLOOKUP(IF(C1432="Нет",VLOOKUP(A1432,Оп26_BYN→USD!$A$2:$C$28,3,0),VLOOKUP((A1432-1),Оп26_BYN→USD!$A$2:$C$28,3,0)),$B$2:$G$2382,5,0)-VLOOKUP(B1432,$B$2:$G$2382,5,0))/365+(VLOOKUP(IF(C1432="Нет",VLOOKUP(A1432,Оп26_BYN→USD!$A$2:$C$28,3,0),VLOOKUP((A1432-1),Оп26_BYN→USD!$A$2:$C$28,3,0)),$B$2:$G$2382,6,0)-VLOOKUP(B1432,$B$2:$G$2382,6,0))/366)</f>
        <v>2.0111434837202307</v>
      </c>
      <c r="F1432" s="54">
        <f>COUNTIF(D1433:$D$2382,365)</f>
        <v>662</v>
      </c>
      <c r="G1432" s="54">
        <f>COUNTIF(D1433:$D$2382,366)</f>
        <v>288</v>
      </c>
    </row>
    <row r="1433" spans="1:7" x14ac:dyDescent="0.25">
      <c r="A1433" s="54">
        <f>COUNTIF($C$3:C1433,"Да")</f>
        <v>15</v>
      </c>
      <c r="B1433" s="53">
        <f t="shared" si="45"/>
        <v>46831</v>
      </c>
      <c r="C1433" s="53" t="str">
        <f>IF(ISERROR(VLOOKUP(B1433,Оп26_BYN→USD!$C$3:$C$28,1,0)),"Нет","Да")</f>
        <v>Нет</v>
      </c>
      <c r="D1433" s="54">
        <f t="shared" si="44"/>
        <v>366</v>
      </c>
      <c r="E1433" s="55">
        <f>('Все выпуски'!$F$4*'Все выпуски'!$F$8)*((VLOOKUP(IF(C1433="Нет",VLOOKUP(A1433,Оп26_BYN→USD!$A$2:$C$28,3,0),VLOOKUP((A1433-1),Оп26_BYN→USD!$A$2:$C$28,3,0)),$B$2:$G$2382,5,0)-VLOOKUP(B1433,$B$2:$G$2382,5,0))/365+(VLOOKUP(IF(C1433="Нет",VLOOKUP(A1433,Оп26_BYN→USD!$A$2:$C$28,3,0),VLOOKUP((A1433-1),Оп26_BYN→USD!$A$2:$C$28,3,0)),$B$2:$G$2382,6,0)-VLOOKUP(B1433,$B$2:$G$2382,6,0))/366)</f>
        <v>2.0402904907306687</v>
      </c>
      <c r="F1433" s="54">
        <f>COUNTIF(D1434:$D$2382,365)</f>
        <v>662</v>
      </c>
      <c r="G1433" s="54">
        <f>COUNTIF(D1434:$D$2382,366)</f>
        <v>287</v>
      </c>
    </row>
    <row r="1434" spans="1:7" x14ac:dyDescent="0.25">
      <c r="A1434" s="54">
        <f>COUNTIF($C$3:C1434,"Да")</f>
        <v>15</v>
      </c>
      <c r="B1434" s="53">
        <f t="shared" si="45"/>
        <v>46832</v>
      </c>
      <c r="C1434" s="53" t="str">
        <f>IF(ISERROR(VLOOKUP(B1434,Оп26_BYN→USD!$C$3:$C$28,1,0)),"Нет","Да")</f>
        <v>Нет</v>
      </c>
      <c r="D1434" s="54">
        <f t="shared" si="44"/>
        <v>366</v>
      </c>
      <c r="E1434" s="55">
        <f>('Все выпуски'!$F$4*'Все выпуски'!$F$8)*((VLOOKUP(IF(C1434="Нет",VLOOKUP(A1434,Оп26_BYN→USD!$A$2:$C$28,3,0),VLOOKUP((A1434-1),Оп26_BYN→USD!$A$2:$C$28,3,0)),$B$2:$G$2382,5,0)-VLOOKUP(B1434,$B$2:$G$2382,5,0))/365+(VLOOKUP(IF(C1434="Нет",VLOOKUP(A1434,Оп26_BYN→USD!$A$2:$C$28,3,0),VLOOKUP((A1434-1),Оп26_BYN→USD!$A$2:$C$28,3,0)),$B$2:$G$2382,6,0)-VLOOKUP(B1434,$B$2:$G$2382,6,0))/366)</f>
        <v>2.0694374977411067</v>
      </c>
      <c r="F1434" s="54">
        <f>COUNTIF(D1435:$D$2382,365)</f>
        <v>662</v>
      </c>
      <c r="G1434" s="54">
        <f>COUNTIF(D1435:$D$2382,366)</f>
        <v>286</v>
      </c>
    </row>
    <row r="1435" spans="1:7" x14ac:dyDescent="0.25">
      <c r="A1435" s="54">
        <f>COUNTIF($C$3:C1435,"Да")</f>
        <v>15</v>
      </c>
      <c r="B1435" s="53">
        <f t="shared" si="45"/>
        <v>46833</v>
      </c>
      <c r="C1435" s="53" t="str">
        <f>IF(ISERROR(VLOOKUP(B1435,Оп26_BYN→USD!$C$3:$C$28,1,0)),"Нет","Да")</f>
        <v>Нет</v>
      </c>
      <c r="D1435" s="54">
        <f t="shared" si="44"/>
        <v>366</v>
      </c>
      <c r="E1435" s="55">
        <f>('Все выпуски'!$F$4*'Все выпуски'!$F$8)*((VLOOKUP(IF(C1435="Нет",VLOOKUP(A1435,Оп26_BYN→USD!$A$2:$C$28,3,0),VLOOKUP((A1435-1),Оп26_BYN→USD!$A$2:$C$28,3,0)),$B$2:$G$2382,5,0)-VLOOKUP(B1435,$B$2:$G$2382,5,0))/365+(VLOOKUP(IF(C1435="Нет",VLOOKUP(A1435,Оп26_BYN→USD!$A$2:$C$28,3,0),VLOOKUP((A1435-1),Оп26_BYN→USD!$A$2:$C$28,3,0)),$B$2:$G$2382,6,0)-VLOOKUP(B1435,$B$2:$G$2382,6,0))/366)</f>
        <v>2.0985845047515452</v>
      </c>
      <c r="F1435" s="54">
        <f>COUNTIF(D1436:$D$2382,365)</f>
        <v>662</v>
      </c>
      <c r="G1435" s="54">
        <f>COUNTIF(D1436:$D$2382,366)</f>
        <v>285</v>
      </c>
    </row>
    <row r="1436" spans="1:7" x14ac:dyDescent="0.25">
      <c r="A1436" s="54">
        <f>COUNTIF($C$3:C1436,"Да")</f>
        <v>15</v>
      </c>
      <c r="B1436" s="53">
        <f t="shared" si="45"/>
        <v>46834</v>
      </c>
      <c r="C1436" s="53" t="str">
        <f>IF(ISERROR(VLOOKUP(B1436,Оп26_BYN→USD!$C$3:$C$28,1,0)),"Нет","Да")</f>
        <v>Нет</v>
      </c>
      <c r="D1436" s="54">
        <f t="shared" si="44"/>
        <v>366</v>
      </c>
      <c r="E1436" s="55">
        <f>('Все выпуски'!$F$4*'Все выпуски'!$F$8)*((VLOOKUP(IF(C1436="Нет",VLOOKUP(A1436,Оп26_BYN→USD!$A$2:$C$28,3,0),VLOOKUP((A1436-1),Оп26_BYN→USD!$A$2:$C$28,3,0)),$B$2:$G$2382,5,0)-VLOOKUP(B1436,$B$2:$G$2382,5,0))/365+(VLOOKUP(IF(C1436="Нет",VLOOKUP(A1436,Оп26_BYN→USD!$A$2:$C$28,3,0),VLOOKUP((A1436-1),Оп26_BYN→USD!$A$2:$C$28,3,0)),$B$2:$G$2382,6,0)-VLOOKUP(B1436,$B$2:$G$2382,6,0))/366)</f>
        <v>2.1277315117619833</v>
      </c>
      <c r="F1436" s="54">
        <f>COUNTIF(D1437:$D$2382,365)</f>
        <v>662</v>
      </c>
      <c r="G1436" s="54">
        <f>COUNTIF(D1437:$D$2382,366)</f>
        <v>284</v>
      </c>
    </row>
    <row r="1437" spans="1:7" x14ac:dyDescent="0.25">
      <c r="A1437" s="54">
        <f>COUNTIF($C$3:C1437,"Да")</f>
        <v>15</v>
      </c>
      <c r="B1437" s="53">
        <f t="shared" si="45"/>
        <v>46835</v>
      </c>
      <c r="C1437" s="53" t="str">
        <f>IF(ISERROR(VLOOKUP(B1437,Оп26_BYN→USD!$C$3:$C$28,1,0)),"Нет","Да")</f>
        <v>Нет</v>
      </c>
      <c r="D1437" s="54">
        <f t="shared" si="44"/>
        <v>366</v>
      </c>
      <c r="E1437" s="55">
        <f>('Все выпуски'!$F$4*'Все выпуски'!$F$8)*((VLOOKUP(IF(C1437="Нет",VLOOKUP(A1437,Оп26_BYN→USD!$A$2:$C$28,3,0),VLOOKUP((A1437-1),Оп26_BYN→USD!$A$2:$C$28,3,0)),$B$2:$G$2382,5,0)-VLOOKUP(B1437,$B$2:$G$2382,5,0))/365+(VLOOKUP(IF(C1437="Нет",VLOOKUP(A1437,Оп26_BYN→USD!$A$2:$C$28,3,0),VLOOKUP((A1437-1),Оп26_BYN→USD!$A$2:$C$28,3,0)),$B$2:$G$2382,6,0)-VLOOKUP(B1437,$B$2:$G$2382,6,0))/366)</f>
        <v>2.1568785187724213</v>
      </c>
      <c r="F1437" s="54">
        <f>COUNTIF(D1438:$D$2382,365)</f>
        <v>662</v>
      </c>
      <c r="G1437" s="54">
        <f>COUNTIF(D1438:$D$2382,366)</f>
        <v>283</v>
      </c>
    </row>
    <row r="1438" spans="1:7" x14ac:dyDescent="0.25">
      <c r="A1438" s="54">
        <f>COUNTIF($C$3:C1438,"Да")</f>
        <v>15</v>
      </c>
      <c r="B1438" s="53">
        <f t="shared" si="45"/>
        <v>46836</v>
      </c>
      <c r="C1438" s="53" t="str">
        <f>IF(ISERROR(VLOOKUP(B1438,Оп26_BYN→USD!$C$3:$C$28,1,0)),"Нет","Да")</f>
        <v>Нет</v>
      </c>
      <c r="D1438" s="54">
        <f t="shared" si="44"/>
        <v>366</v>
      </c>
      <c r="E1438" s="55">
        <f>('Все выпуски'!$F$4*'Все выпуски'!$F$8)*((VLOOKUP(IF(C1438="Нет",VLOOKUP(A1438,Оп26_BYN→USD!$A$2:$C$28,3,0),VLOOKUP((A1438-1),Оп26_BYN→USD!$A$2:$C$28,3,0)),$B$2:$G$2382,5,0)-VLOOKUP(B1438,$B$2:$G$2382,5,0))/365+(VLOOKUP(IF(C1438="Нет",VLOOKUP(A1438,Оп26_BYN→USD!$A$2:$C$28,3,0),VLOOKUP((A1438-1),Оп26_BYN→USD!$A$2:$C$28,3,0)),$B$2:$G$2382,6,0)-VLOOKUP(B1438,$B$2:$G$2382,6,0))/366)</f>
        <v>2.1860255257828594</v>
      </c>
      <c r="F1438" s="54">
        <f>COUNTIF(D1439:$D$2382,365)</f>
        <v>662</v>
      </c>
      <c r="G1438" s="54">
        <f>COUNTIF(D1439:$D$2382,366)</f>
        <v>282</v>
      </c>
    </row>
    <row r="1439" spans="1:7" x14ac:dyDescent="0.25">
      <c r="A1439" s="54">
        <f>COUNTIF($C$3:C1439,"Да")</f>
        <v>15</v>
      </c>
      <c r="B1439" s="53">
        <f t="shared" si="45"/>
        <v>46837</v>
      </c>
      <c r="C1439" s="53" t="str">
        <f>IF(ISERROR(VLOOKUP(B1439,Оп26_BYN→USD!$C$3:$C$28,1,0)),"Нет","Да")</f>
        <v>Нет</v>
      </c>
      <c r="D1439" s="54">
        <f t="shared" si="44"/>
        <v>366</v>
      </c>
      <c r="E1439" s="55">
        <f>('Все выпуски'!$F$4*'Все выпуски'!$F$8)*((VLOOKUP(IF(C1439="Нет",VLOOKUP(A1439,Оп26_BYN→USD!$A$2:$C$28,3,0),VLOOKUP((A1439-1),Оп26_BYN→USD!$A$2:$C$28,3,0)),$B$2:$G$2382,5,0)-VLOOKUP(B1439,$B$2:$G$2382,5,0))/365+(VLOOKUP(IF(C1439="Нет",VLOOKUP(A1439,Оп26_BYN→USD!$A$2:$C$28,3,0),VLOOKUP((A1439-1),Оп26_BYN→USD!$A$2:$C$28,3,0)),$B$2:$G$2382,6,0)-VLOOKUP(B1439,$B$2:$G$2382,6,0))/366)</f>
        <v>2.2151725327932978</v>
      </c>
      <c r="F1439" s="54">
        <f>COUNTIF(D1440:$D$2382,365)</f>
        <v>662</v>
      </c>
      <c r="G1439" s="54">
        <f>COUNTIF(D1440:$D$2382,366)</f>
        <v>281</v>
      </c>
    </row>
    <row r="1440" spans="1:7" x14ac:dyDescent="0.25">
      <c r="A1440" s="54">
        <f>COUNTIF($C$3:C1440,"Да")</f>
        <v>15</v>
      </c>
      <c r="B1440" s="53">
        <f t="shared" si="45"/>
        <v>46838</v>
      </c>
      <c r="C1440" s="53" t="str">
        <f>IF(ISERROR(VLOOKUP(B1440,Оп26_BYN→USD!$C$3:$C$28,1,0)),"Нет","Да")</f>
        <v>Нет</v>
      </c>
      <c r="D1440" s="54">
        <f t="shared" si="44"/>
        <v>366</v>
      </c>
      <c r="E1440" s="55">
        <f>('Все выпуски'!$F$4*'Все выпуски'!$F$8)*((VLOOKUP(IF(C1440="Нет",VLOOKUP(A1440,Оп26_BYN→USD!$A$2:$C$28,3,0),VLOOKUP((A1440-1),Оп26_BYN→USD!$A$2:$C$28,3,0)),$B$2:$G$2382,5,0)-VLOOKUP(B1440,$B$2:$G$2382,5,0))/365+(VLOOKUP(IF(C1440="Нет",VLOOKUP(A1440,Оп26_BYN→USD!$A$2:$C$28,3,0),VLOOKUP((A1440-1),Оп26_BYN→USD!$A$2:$C$28,3,0)),$B$2:$G$2382,6,0)-VLOOKUP(B1440,$B$2:$G$2382,6,0))/366)</f>
        <v>2.2443195398037359</v>
      </c>
      <c r="F1440" s="54">
        <f>COUNTIF(D1441:$D$2382,365)</f>
        <v>662</v>
      </c>
      <c r="G1440" s="54">
        <f>COUNTIF(D1441:$D$2382,366)</f>
        <v>280</v>
      </c>
    </row>
    <row r="1441" spans="1:7" x14ac:dyDescent="0.25">
      <c r="A1441" s="54">
        <f>COUNTIF($C$3:C1441,"Да")</f>
        <v>15</v>
      </c>
      <c r="B1441" s="53">
        <f t="shared" si="45"/>
        <v>46839</v>
      </c>
      <c r="C1441" s="53" t="str">
        <f>IF(ISERROR(VLOOKUP(B1441,Оп26_BYN→USD!$C$3:$C$28,1,0)),"Нет","Да")</f>
        <v>Нет</v>
      </c>
      <c r="D1441" s="54">
        <f t="shared" si="44"/>
        <v>366</v>
      </c>
      <c r="E1441" s="55">
        <f>('Все выпуски'!$F$4*'Все выпуски'!$F$8)*((VLOOKUP(IF(C1441="Нет",VLOOKUP(A1441,Оп26_BYN→USD!$A$2:$C$28,3,0),VLOOKUP((A1441-1),Оп26_BYN→USD!$A$2:$C$28,3,0)),$B$2:$G$2382,5,0)-VLOOKUP(B1441,$B$2:$G$2382,5,0))/365+(VLOOKUP(IF(C1441="Нет",VLOOKUP(A1441,Оп26_BYN→USD!$A$2:$C$28,3,0),VLOOKUP((A1441-1),Оп26_BYN→USD!$A$2:$C$28,3,0)),$B$2:$G$2382,6,0)-VLOOKUP(B1441,$B$2:$G$2382,6,0))/366)</f>
        <v>2.2734665468141739</v>
      </c>
      <c r="F1441" s="54">
        <f>COUNTIF(D1442:$D$2382,365)</f>
        <v>662</v>
      </c>
      <c r="G1441" s="54">
        <f>COUNTIF(D1442:$D$2382,366)</f>
        <v>279</v>
      </c>
    </row>
    <row r="1442" spans="1:7" x14ac:dyDescent="0.25">
      <c r="A1442" s="54">
        <f>COUNTIF($C$3:C1442,"Да")</f>
        <v>15</v>
      </c>
      <c r="B1442" s="53">
        <f t="shared" si="45"/>
        <v>46840</v>
      </c>
      <c r="C1442" s="53" t="str">
        <f>IF(ISERROR(VLOOKUP(B1442,Оп26_BYN→USD!$C$3:$C$28,1,0)),"Нет","Да")</f>
        <v>Нет</v>
      </c>
      <c r="D1442" s="54">
        <f t="shared" si="44"/>
        <v>366</v>
      </c>
      <c r="E1442" s="55">
        <f>('Все выпуски'!$F$4*'Все выпуски'!$F$8)*((VLOOKUP(IF(C1442="Нет",VLOOKUP(A1442,Оп26_BYN→USD!$A$2:$C$28,3,0),VLOOKUP((A1442-1),Оп26_BYN→USD!$A$2:$C$28,3,0)),$B$2:$G$2382,5,0)-VLOOKUP(B1442,$B$2:$G$2382,5,0))/365+(VLOOKUP(IF(C1442="Нет",VLOOKUP(A1442,Оп26_BYN→USD!$A$2:$C$28,3,0),VLOOKUP((A1442-1),Оп26_BYN→USD!$A$2:$C$28,3,0)),$B$2:$G$2382,6,0)-VLOOKUP(B1442,$B$2:$G$2382,6,0))/366)</f>
        <v>2.302613553824612</v>
      </c>
      <c r="F1442" s="54">
        <f>COUNTIF(D1443:$D$2382,365)</f>
        <v>662</v>
      </c>
      <c r="G1442" s="54">
        <f>COUNTIF(D1443:$D$2382,366)</f>
        <v>278</v>
      </c>
    </row>
    <row r="1443" spans="1:7" x14ac:dyDescent="0.25">
      <c r="A1443" s="54">
        <f>COUNTIF($C$3:C1443,"Да")</f>
        <v>15</v>
      </c>
      <c r="B1443" s="53">
        <f t="shared" si="45"/>
        <v>46841</v>
      </c>
      <c r="C1443" s="53" t="str">
        <f>IF(ISERROR(VLOOKUP(B1443,Оп26_BYN→USD!$C$3:$C$28,1,0)),"Нет","Да")</f>
        <v>Нет</v>
      </c>
      <c r="D1443" s="54">
        <f t="shared" si="44"/>
        <v>366</v>
      </c>
      <c r="E1443" s="55">
        <f>('Все выпуски'!$F$4*'Все выпуски'!$F$8)*((VLOOKUP(IF(C1443="Нет",VLOOKUP(A1443,Оп26_BYN→USD!$A$2:$C$28,3,0),VLOOKUP((A1443-1),Оп26_BYN→USD!$A$2:$C$28,3,0)),$B$2:$G$2382,5,0)-VLOOKUP(B1443,$B$2:$G$2382,5,0))/365+(VLOOKUP(IF(C1443="Нет",VLOOKUP(A1443,Оп26_BYN→USD!$A$2:$C$28,3,0),VLOOKUP((A1443-1),Оп26_BYN→USD!$A$2:$C$28,3,0)),$B$2:$G$2382,6,0)-VLOOKUP(B1443,$B$2:$G$2382,6,0))/366)</f>
        <v>2.33176056083505</v>
      </c>
      <c r="F1443" s="54">
        <f>COUNTIF(D1444:$D$2382,365)</f>
        <v>662</v>
      </c>
      <c r="G1443" s="54">
        <f>COUNTIF(D1444:$D$2382,366)</f>
        <v>277</v>
      </c>
    </row>
    <row r="1444" spans="1:7" x14ac:dyDescent="0.25">
      <c r="A1444" s="54">
        <f>COUNTIF($C$3:C1444,"Да")</f>
        <v>15</v>
      </c>
      <c r="B1444" s="53">
        <f t="shared" si="45"/>
        <v>46842</v>
      </c>
      <c r="C1444" s="53" t="str">
        <f>IF(ISERROR(VLOOKUP(B1444,Оп26_BYN→USD!$C$3:$C$28,1,0)),"Нет","Да")</f>
        <v>Нет</v>
      </c>
      <c r="D1444" s="54">
        <f t="shared" si="44"/>
        <v>366</v>
      </c>
      <c r="E1444" s="55">
        <f>('Все выпуски'!$F$4*'Все выпуски'!$F$8)*((VLOOKUP(IF(C1444="Нет",VLOOKUP(A1444,Оп26_BYN→USD!$A$2:$C$28,3,0),VLOOKUP((A1444-1),Оп26_BYN→USD!$A$2:$C$28,3,0)),$B$2:$G$2382,5,0)-VLOOKUP(B1444,$B$2:$G$2382,5,0))/365+(VLOOKUP(IF(C1444="Нет",VLOOKUP(A1444,Оп26_BYN→USD!$A$2:$C$28,3,0),VLOOKUP((A1444-1),Оп26_BYN→USD!$A$2:$C$28,3,0)),$B$2:$G$2382,6,0)-VLOOKUP(B1444,$B$2:$G$2382,6,0))/366)</f>
        <v>2.3609075678454881</v>
      </c>
      <c r="F1444" s="54">
        <f>COUNTIF(D1445:$D$2382,365)</f>
        <v>662</v>
      </c>
      <c r="G1444" s="54">
        <f>COUNTIF(D1445:$D$2382,366)</f>
        <v>276</v>
      </c>
    </row>
    <row r="1445" spans="1:7" x14ac:dyDescent="0.25">
      <c r="A1445" s="54">
        <f>COUNTIF($C$3:C1445,"Да")</f>
        <v>15</v>
      </c>
      <c r="B1445" s="53">
        <f t="shared" si="45"/>
        <v>46843</v>
      </c>
      <c r="C1445" s="53" t="str">
        <f>IF(ISERROR(VLOOKUP(B1445,Оп26_BYN→USD!$C$3:$C$28,1,0)),"Нет","Да")</f>
        <v>Нет</v>
      </c>
      <c r="D1445" s="54">
        <f t="shared" si="44"/>
        <v>366</v>
      </c>
      <c r="E1445" s="55">
        <f>('Все выпуски'!$F$4*'Все выпуски'!$F$8)*((VLOOKUP(IF(C1445="Нет",VLOOKUP(A1445,Оп26_BYN→USD!$A$2:$C$28,3,0),VLOOKUP((A1445-1),Оп26_BYN→USD!$A$2:$C$28,3,0)),$B$2:$G$2382,5,0)-VLOOKUP(B1445,$B$2:$G$2382,5,0))/365+(VLOOKUP(IF(C1445="Нет",VLOOKUP(A1445,Оп26_BYN→USD!$A$2:$C$28,3,0),VLOOKUP((A1445-1),Оп26_BYN→USD!$A$2:$C$28,3,0)),$B$2:$G$2382,6,0)-VLOOKUP(B1445,$B$2:$G$2382,6,0))/366)</f>
        <v>2.3900545748559265</v>
      </c>
      <c r="F1445" s="54">
        <f>COUNTIF(D1446:$D$2382,365)</f>
        <v>662</v>
      </c>
      <c r="G1445" s="54">
        <f>COUNTIF(D1446:$D$2382,366)</f>
        <v>275</v>
      </c>
    </row>
    <row r="1446" spans="1:7" x14ac:dyDescent="0.25">
      <c r="A1446" s="54">
        <f>COUNTIF($C$3:C1446,"Да")</f>
        <v>15</v>
      </c>
      <c r="B1446" s="53">
        <f t="shared" si="45"/>
        <v>46844</v>
      </c>
      <c r="C1446" s="53" t="str">
        <f>IF(ISERROR(VLOOKUP(B1446,Оп26_BYN→USD!$C$3:$C$28,1,0)),"Нет","Да")</f>
        <v>Нет</v>
      </c>
      <c r="D1446" s="54">
        <f t="shared" si="44"/>
        <v>366</v>
      </c>
      <c r="E1446" s="55">
        <f>('Все выпуски'!$F$4*'Все выпуски'!$F$8)*((VLOOKUP(IF(C1446="Нет",VLOOKUP(A1446,Оп26_BYN→USD!$A$2:$C$28,3,0),VLOOKUP((A1446-1),Оп26_BYN→USD!$A$2:$C$28,3,0)),$B$2:$G$2382,5,0)-VLOOKUP(B1446,$B$2:$G$2382,5,0))/365+(VLOOKUP(IF(C1446="Нет",VLOOKUP(A1446,Оп26_BYN→USD!$A$2:$C$28,3,0),VLOOKUP((A1446-1),Оп26_BYN→USD!$A$2:$C$28,3,0)),$B$2:$G$2382,6,0)-VLOOKUP(B1446,$B$2:$G$2382,6,0))/366)</f>
        <v>2.4192015818663646</v>
      </c>
      <c r="F1446" s="54">
        <f>COUNTIF(D1447:$D$2382,365)</f>
        <v>662</v>
      </c>
      <c r="G1446" s="54">
        <f>COUNTIF(D1447:$D$2382,366)</f>
        <v>274</v>
      </c>
    </row>
    <row r="1447" spans="1:7" x14ac:dyDescent="0.25">
      <c r="A1447" s="54">
        <f>COUNTIF($C$3:C1447,"Да")</f>
        <v>15</v>
      </c>
      <c r="B1447" s="53">
        <f t="shared" si="45"/>
        <v>46845</v>
      </c>
      <c r="C1447" s="53" t="str">
        <f>IF(ISERROR(VLOOKUP(B1447,Оп26_BYN→USD!$C$3:$C$28,1,0)),"Нет","Да")</f>
        <v>Нет</v>
      </c>
      <c r="D1447" s="54">
        <f t="shared" si="44"/>
        <v>366</v>
      </c>
      <c r="E1447" s="55">
        <f>('Все выпуски'!$F$4*'Все выпуски'!$F$8)*((VLOOKUP(IF(C1447="Нет",VLOOKUP(A1447,Оп26_BYN→USD!$A$2:$C$28,3,0),VLOOKUP((A1447-1),Оп26_BYN→USD!$A$2:$C$28,3,0)),$B$2:$G$2382,5,0)-VLOOKUP(B1447,$B$2:$G$2382,5,0))/365+(VLOOKUP(IF(C1447="Нет",VLOOKUP(A1447,Оп26_BYN→USD!$A$2:$C$28,3,0),VLOOKUP((A1447-1),Оп26_BYN→USD!$A$2:$C$28,3,0)),$B$2:$G$2382,6,0)-VLOOKUP(B1447,$B$2:$G$2382,6,0))/366)</f>
        <v>2.4483485888768026</v>
      </c>
      <c r="F1447" s="54">
        <f>COUNTIF(D1448:$D$2382,365)</f>
        <v>662</v>
      </c>
      <c r="G1447" s="54">
        <f>COUNTIF(D1448:$D$2382,366)</f>
        <v>273</v>
      </c>
    </row>
    <row r="1448" spans="1:7" x14ac:dyDescent="0.25">
      <c r="A1448" s="54">
        <f>COUNTIF($C$3:C1448,"Да")</f>
        <v>15</v>
      </c>
      <c r="B1448" s="53">
        <f t="shared" si="45"/>
        <v>46846</v>
      </c>
      <c r="C1448" s="53" t="str">
        <f>IF(ISERROR(VLOOKUP(B1448,Оп26_BYN→USD!$C$3:$C$28,1,0)),"Нет","Да")</f>
        <v>Нет</v>
      </c>
      <c r="D1448" s="54">
        <f t="shared" si="44"/>
        <v>366</v>
      </c>
      <c r="E1448" s="55">
        <f>('Все выпуски'!$F$4*'Все выпуски'!$F$8)*((VLOOKUP(IF(C1448="Нет",VLOOKUP(A1448,Оп26_BYN→USD!$A$2:$C$28,3,0),VLOOKUP((A1448-1),Оп26_BYN→USD!$A$2:$C$28,3,0)),$B$2:$G$2382,5,0)-VLOOKUP(B1448,$B$2:$G$2382,5,0))/365+(VLOOKUP(IF(C1448="Нет",VLOOKUP(A1448,Оп26_BYN→USD!$A$2:$C$28,3,0),VLOOKUP((A1448-1),Оп26_BYN→USD!$A$2:$C$28,3,0)),$B$2:$G$2382,6,0)-VLOOKUP(B1448,$B$2:$G$2382,6,0))/366)</f>
        <v>2.4774955958872407</v>
      </c>
      <c r="F1448" s="54">
        <f>COUNTIF(D1449:$D$2382,365)</f>
        <v>662</v>
      </c>
      <c r="G1448" s="54">
        <f>COUNTIF(D1449:$D$2382,366)</f>
        <v>272</v>
      </c>
    </row>
    <row r="1449" spans="1:7" x14ac:dyDescent="0.25">
      <c r="A1449" s="54">
        <f>COUNTIF($C$3:C1449,"Да")</f>
        <v>15</v>
      </c>
      <c r="B1449" s="53">
        <f t="shared" si="45"/>
        <v>46847</v>
      </c>
      <c r="C1449" s="53" t="str">
        <f>IF(ISERROR(VLOOKUP(B1449,Оп26_BYN→USD!$C$3:$C$28,1,0)),"Нет","Да")</f>
        <v>Нет</v>
      </c>
      <c r="D1449" s="54">
        <f t="shared" si="44"/>
        <v>366</v>
      </c>
      <c r="E1449" s="55">
        <f>('Все выпуски'!$F$4*'Все выпуски'!$F$8)*((VLOOKUP(IF(C1449="Нет",VLOOKUP(A1449,Оп26_BYN→USD!$A$2:$C$28,3,0),VLOOKUP((A1449-1),Оп26_BYN→USD!$A$2:$C$28,3,0)),$B$2:$G$2382,5,0)-VLOOKUP(B1449,$B$2:$G$2382,5,0))/365+(VLOOKUP(IF(C1449="Нет",VLOOKUP(A1449,Оп26_BYN→USD!$A$2:$C$28,3,0),VLOOKUP((A1449-1),Оп26_BYN→USD!$A$2:$C$28,3,0)),$B$2:$G$2382,6,0)-VLOOKUP(B1449,$B$2:$G$2382,6,0))/366)</f>
        <v>2.5066426028976792</v>
      </c>
      <c r="F1449" s="54">
        <f>COUNTIF(D1450:$D$2382,365)</f>
        <v>662</v>
      </c>
      <c r="G1449" s="54">
        <f>COUNTIF(D1450:$D$2382,366)</f>
        <v>271</v>
      </c>
    </row>
    <row r="1450" spans="1:7" x14ac:dyDescent="0.25">
      <c r="A1450" s="54">
        <f>COUNTIF($C$3:C1450,"Да")</f>
        <v>15</v>
      </c>
      <c r="B1450" s="53">
        <f t="shared" si="45"/>
        <v>46848</v>
      </c>
      <c r="C1450" s="53" t="str">
        <f>IF(ISERROR(VLOOKUP(B1450,Оп26_BYN→USD!$C$3:$C$28,1,0)),"Нет","Да")</f>
        <v>Нет</v>
      </c>
      <c r="D1450" s="54">
        <f t="shared" si="44"/>
        <v>366</v>
      </c>
      <c r="E1450" s="55">
        <f>('Все выпуски'!$F$4*'Все выпуски'!$F$8)*((VLOOKUP(IF(C1450="Нет",VLOOKUP(A1450,Оп26_BYN→USD!$A$2:$C$28,3,0),VLOOKUP((A1450-1),Оп26_BYN→USD!$A$2:$C$28,3,0)),$B$2:$G$2382,5,0)-VLOOKUP(B1450,$B$2:$G$2382,5,0))/365+(VLOOKUP(IF(C1450="Нет",VLOOKUP(A1450,Оп26_BYN→USD!$A$2:$C$28,3,0),VLOOKUP((A1450-1),Оп26_BYN→USD!$A$2:$C$28,3,0)),$B$2:$G$2382,6,0)-VLOOKUP(B1450,$B$2:$G$2382,6,0))/366)</f>
        <v>2.5357896099081167</v>
      </c>
      <c r="F1450" s="54">
        <f>COUNTIF(D1451:$D$2382,365)</f>
        <v>662</v>
      </c>
      <c r="G1450" s="54">
        <f>COUNTIF(D1451:$D$2382,366)</f>
        <v>270</v>
      </c>
    </row>
    <row r="1451" spans="1:7" x14ac:dyDescent="0.25">
      <c r="A1451" s="54">
        <f>COUNTIF($C$3:C1451,"Да")</f>
        <v>15</v>
      </c>
      <c r="B1451" s="53">
        <f t="shared" si="45"/>
        <v>46849</v>
      </c>
      <c r="C1451" s="53" t="str">
        <f>IF(ISERROR(VLOOKUP(B1451,Оп26_BYN→USD!$C$3:$C$28,1,0)),"Нет","Да")</f>
        <v>Нет</v>
      </c>
      <c r="D1451" s="54">
        <f t="shared" si="44"/>
        <v>366</v>
      </c>
      <c r="E1451" s="55">
        <f>('Все выпуски'!$F$4*'Все выпуски'!$F$8)*((VLOOKUP(IF(C1451="Нет",VLOOKUP(A1451,Оп26_BYN→USD!$A$2:$C$28,3,0),VLOOKUP((A1451-1),Оп26_BYN→USD!$A$2:$C$28,3,0)),$B$2:$G$2382,5,0)-VLOOKUP(B1451,$B$2:$G$2382,5,0))/365+(VLOOKUP(IF(C1451="Нет",VLOOKUP(A1451,Оп26_BYN→USD!$A$2:$C$28,3,0),VLOOKUP((A1451-1),Оп26_BYN→USD!$A$2:$C$28,3,0)),$B$2:$G$2382,6,0)-VLOOKUP(B1451,$B$2:$G$2382,6,0))/366)</f>
        <v>2.5649366169185552</v>
      </c>
      <c r="F1451" s="54">
        <f>COUNTIF(D1452:$D$2382,365)</f>
        <v>662</v>
      </c>
      <c r="G1451" s="54">
        <f>COUNTIF(D1452:$D$2382,366)</f>
        <v>269</v>
      </c>
    </row>
    <row r="1452" spans="1:7" x14ac:dyDescent="0.25">
      <c r="A1452" s="54">
        <f>COUNTIF($C$3:C1452,"Да")</f>
        <v>15</v>
      </c>
      <c r="B1452" s="53">
        <f t="shared" si="45"/>
        <v>46850</v>
      </c>
      <c r="C1452" s="53" t="str">
        <f>IF(ISERROR(VLOOKUP(B1452,Оп26_BYN→USD!$C$3:$C$28,1,0)),"Нет","Да")</f>
        <v>Нет</v>
      </c>
      <c r="D1452" s="54">
        <f t="shared" si="44"/>
        <v>366</v>
      </c>
      <c r="E1452" s="55">
        <f>('Все выпуски'!$F$4*'Все выпуски'!$F$8)*((VLOOKUP(IF(C1452="Нет",VLOOKUP(A1452,Оп26_BYN→USD!$A$2:$C$28,3,0),VLOOKUP((A1452-1),Оп26_BYN→USD!$A$2:$C$28,3,0)),$B$2:$G$2382,5,0)-VLOOKUP(B1452,$B$2:$G$2382,5,0))/365+(VLOOKUP(IF(C1452="Нет",VLOOKUP(A1452,Оп26_BYN→USD!$A$2:$C$28,3,0),VLOOKUP((A1452-1),Оп26_BYN→USD!$A$2:$C$28,3,0)),$B$2:$G$2382,6,0)-VLOOKUP(B1452,$B$2:$G$2382,6,0))/366)</f>
        <v>2.5940836239289933</v>
      </c>
      <c r="F1452" s="54">
        <f>COUNTIF(D1453:$D$2382,365)</f>
        <v>662</v>
      </c>
      <c r="G1452" s="54">
        <f>COUNTIF(D1453:$D$2382,366)</f>
        <v>268</v>
      </c>
    </row>
    <row r="1453" spans="1:7" x14ac:dyDescent="0.25">
      <c r="A1453" s="54">
        <f>COUNTIF($C$3:C1453,"Да")</f>
        <v>15</v>
      </c>
      <c r="B1453" s="53">
        <f t="shared" si="45"/>
        <v>46851</v>
      </c>
      <c r="C1453" s="53" t="str">
        <f>IF(ISERROR(VLOOKUP(B1453,Оп26_BYN→USD!$C$3:$C$28,1,0)),"Нет","Да")</f>
        <v>Нет</v>
      </c>
      <c r="D1453" s="54">
        <f t="shared" si="44"/>
        <v>366</v>
      </c>
      <c r="E1453" s="55">
        <f>('Все выпуски'!$F$4*'Все выпуски'!$F$8)*((VLOOKUP(IF(C1453="Нет",VLOOKUP(A1453,Оп26_BYN→USD!$A$2:$C$28,3,0),VLOOKUP((A1453-1),Оп26_BYN→USD!$A$2:$C$28,3,0)),$B$2:$G$2382,5,0)-VLOOKUP(B1453,$B$2:$G$2382,5,0))/365+(VLOOKUP(IF(C1453="Нет",VLOOKUP(A1453,Оп26_BYN→USD!$A$2:$C$28,3,0),VLOOKUP((A1453-1),Оп26_BYN→USD!$A$2:$C$28,3,0)),$B$2:$G$2382,6,0)-VLOOKUP(B1453,$B$2:$G$2382,6,0))/366)</f>
        <v>2.6232306309394313</v>
      </c>
      <c r="F1453" s="54">
        <f>COUNTIF(D1454:$D$2382,365)</f>
        <v>662</v>
      </c>
      <c r="G1453" s="54">
        <f>COUNTIF(D1454:$D$2382,366)</f>
        <v>267</v>
      </c>
    </row>
    <row r="1454" spans="1:7" x14ac:dyDescent="0.25">
      <c r="A1454" s="54">
        <f>COUNTIF($C$3:C1454,"Да")</f>
        <v>16</v>
      </c>
      <c r="B1454" s="53">
        <f t="shared" si="45"/>
        <v>46852</v>
      </c>
      <c r="C1454" s="53" t="str">
        <f>IF(ISERROR(VLOOKUP(B1454,Оп26_BYN→USD!$C$3:$C$28,1,0)),"Нет","Да")</f>
        <v>Да</v>
      </c>
      <c r="D1454" s="54">
        <f t="shared" si="44"/>
        <v>366</v>
      </c>
      <c r="E1454" s="55">
        <f>('Все выпуски'!$F$4*'Все выпуски'!$F$8)*((VLOOKUP(IF(C1454="Нет",VLOOKUP(A1454,Оп26_BYN→USD!$A$2:$C$28,3,0),VLOOKUP((A1454-1),Оп26_BYN→USD!$A$2:$C$28,3,0)),$B$2:$G$2382,5,0)-VLOOKUP(B1454,$B$2:$G$2382,5,0))/365+(VLOOKUP(IF(C1454="Нет",VLOOKUP(A1454,Оп26_BYN→USD!$A$2:$C$28,3,0),VLOOKUP((A1454-1),Оп26_BYN→USD!$A$2:$C$28,3,0)),$B$2:$G$2382,6,0)-VLOOKUP(B1454,$B$2:$G$2382,6,0))/366)</f>
        <v>2.6523776379498694</v>
      </c>
      <c r="F1454" s="54">
        <f>COUNTIF(D1455:$D$2382,365)</f>
        <v>662</v>
      </c>
      <c r="G1454" s="54">
        <f>COUNTIF(D1455:$D$2382,366)</f>
        <v>266</v>
      </c>
    </row>
    <row r="1455" spans="1:7" x14ac:dyDescent="0.25">
      <c r="A1455" s="54">
        <f>COUNTIF($C$3:C1455,"Да")</f>
        <v>16</v>
      </c>
      <c r="B1455" s="53">
        <f t="shared" si="45"/>
        <v>46853</v>
      </c>
      <c r="C1455" s="53" t="str">
        <f>IF(ISERROR(VLOOKUP(B1455,Оп26_BYN→USD!$C$3:$C$28,1,0)),"Нет","Да")</f>
        <v>Нет</v>
      </c>
      <c r="D1455" s="54">
        <f t="shared" si="44"/>
        <v>366</v>
      </c>
      <c r="E1455" s="55">
        <f>('Все выпуски'!$F$4*'Все выпуски'!$F$8)*((VLOOKUP(IF(C1455="Нет",VLOOKUP(A1455,Оп26_BYN→USD!$A$2:$C$28,3,0),VLOOKUP((A1455-1),Оп26_BYN→USD!$A$2:$C$28,3,0)),$B$2:$G$2382,5,0)-VLOOKUP(B1455,$B$2:$G$2382,5,0))/365+(VLOOKUP(IF(C1455="Нет",VLOOKUP(A1455,Оп26_BYN→USD!$A$2:$C$28,3,0),VLOOKUP((A1455-1),Оп26_BYN→USD!$A$2:$C$28,3,0)),$B$2:$G$2382,6,0)-VLOOKUP(B1455,$B$2:$G$2382,6,0))/366)</f>
        <v>2.9147007010438125E-2</v>
      </c>
      <c r="F1455" s="54">
        <f>COUNTIF(D1456:$D$2382,365)</f>
        <v>662</v>
      </c>
      <c r="G1455" s="54">
        <f>COUNTIF(D1456:$D$2382,366)</f>
        <v>265</v>
      </c>
    </row>
    <row r="1456" spans="1:7" x14ac:dyDescent="0.25">
      <c r="A1456" s="54">
        <f>COUNTIF($C$3:C1456,"Да")</f>
        <v>16</v>
      </c>
      <c r="B1456" s="53">
        <f t="shared" si="45"/>
        <v>46854</v>
      </c>
      <c r="C1456" s="53" t="str">
        <f>IF(ISERROR(VLOOKUP(B1456,Оп26_BYN→USD!$C$3:$C$28,1,0)),"Нет","Да")</f>
        <v>Нет</v>
      </c>
      <c r="D1456" s="54">
        <f t="shared" si="44"/>
        <v>366</v>
      </c>
      <c r="E1456" s="55">
        <f>('Все выпуски'!$F$4*'Все выпуски'!$F$8)*((VLOOKUP(IF(C1456="Нет",VLOOKUP(A1456,Оп26_BYN→USD!$A$2:$C$28,3,0),VLOOKUP((A1456-1),Оп26_BYN→USD!$A$2:$C$28,3,0)),$B$2:$G$2382,5,0)-VLOOKUP(B1456,$B$2:$G$2382,5,0))/365+(VLOOKUP(IF(C1456="Нет",VLOOKUP(A1456,Оп26_BYN→USD!$A$2:$C$28,3,0),VLOOKUP((A1456-1),Оп26_BYN→USD!$A$2:$C$28,3,0)),$B$2:$G$2382,6,0)-VLOOKUP(B1456,$B$2:$G$2382,6,0))/366)</f>
        <v>5.829401402087625E-2</v>
      </c>
      <c r="F1456" s="54">
        <f>COUNTIF(D1457:$D$2382,365)</f>
        <v>662</v>
      </c>
      <c r="G1456" s="54">
        <f>COUNTIF(D1457:$D$2382,366)</f>
        <v>264</v>
      </c>
    </row>
    <row r="1457" spans="1:7" x14ac:dyDescent="0.25">
      <c r="A1457" s="54">
        <f>COUNTIF($C$3:C1457,"Да")</f>
        <v>16</v>
      </c>
      <c r="B1457" s="53">
        <f t="shared" si="45"/>
        <v>46855</v>
      </c>
      <c r="C1457" s="53" t="str">
        <f>IF(ISERROR(VLOOKUP(B1457,Оп26_BYN→USD!$C$3:$C$28,1,0)),"Нет","Да")</f>
        <v>Нет</v>
      </c>
      <c r="D1457" s="54">
        <f t="shared" si="44"/>
        <v>366</v>
      </c>
      <c r="E1457" s="55">
        <f>('Все выпуски'!$F$4*'Все выпуски'!$F$8)*((VLOOKUP(IF(C1457="Нет",VLOOKUP(A1457,Оп26_BYN→USD!$A$2:$C$28,3,0),VLOOKUP((A1457-1),Оп26_BYN→USD!$A$2:$C$28,3,0)),$B$2:$G$2382,5,0)-VLOOKUP(B1457,$B$2:$G$2382,5,0))/365+(VLOOKUP(IF(C1457="Нет",VLOOKUP(A1457,Оп26_BYN→USD!$A$2:$C$28,3,0),VLOOKUP((A1457-1),Оп26_BYN→USD!$A$2:$C$28,3,0)),$B$2:$G$2382,6,0)-VLOOKUP(B1457,$B$2:$G$2382,6,0))/366)</f>
        <v>8.7441021031314389E-2</v>
      </c>
      <c r="F1457" s="54">
        <f>COUNTIF(D1458:$D$2382,365)</f>
        <v>662</v>
      </c>
      <c r="G1457" s="54">
        <f>COUNTIF(D1458:$D$2382,366)</f>
        <v>263</v>
      </c>
    </row>
    <row r="1458" spans="1:7" x14ac:dyDescent="0.25">
      <c r="A1458" s="54">
        <f>COUNTIF($C$3:C1458,"Да")</f>
        <v>16</v>
      </c>
      <c r="B1458" s="53">
        <f t="shared" si="45"/>
        <v>46856</v>
      </c>
      <c r="C1458" s="53" t="str">
        <f>IF(ISERROR(VLOOKUP(B1458,Оп26_BYN→USD!$C$3:$C$28,1,0)),"Нет","Да")</f>
        <v>Нет</v>
      </c>
      <c r="D1458" s="54">
        <f t="shared" si="44"/>
        <v>366</v>
      </c>
      <c r="E1458" s="55">
        <f>('Все выпуски'!$F$4*'Все выпуски'!$F$8)*((VLOOKUP(IF(C1458="Нет",VLOOKUP(A1458,Оп26_BYN→USD!$A$2:$C$28,3,0),VLOOKUP((A1458-1),Оп26_BYN→USD!$A$2:$C$28,3,0)),$B$2:$G$2382,5,0)-VLOOKUP(B1458,$B$2:$G$2382,5,0))/365+(VLOOKUP(IF(C1458="Нет",VLOOKUP(A1458,Оп26_BYN→USD!$A$2:$C$28,3,0),VLOOKUP((A1458-1),Оп26_BYN→USD!$A$2:$C$28,3,0)),$B$2:$G$2382,6,0)-VLOOKUP(B1458,$B$2:$G$2382,6,0))/366)</f>
        <v>0.1165880280417525</v>
      </c>
      <c r="F1458" s="54">
        <f>COUNTIF(D1459:$D$2382,365)</f>
        <v>662</v>
      </c>
      <c r="G1458" s="54">
        <f>COUNTIF(D1459:$D$2382,366)</f>
        <v>262</v>
      </c>
    </row>
    <row r="1459" spans="1:7" x14ac:dyDescent="0.25">
      <c r="A1459" s="54">
        <f>COUNTIF($C$3:C1459,"Да")</f>
        <v>16</v>
      </c>
      <c r="B1459" s="53">
        <f t="shared" si="45"/>
        <v>46857</v>
      </c>
      <c r="C1459" s="53" t="str">
        <f>IF(ISERROR(VLOOKUP(B1459,Оп26_BYN→USD!$C$3:$C$28,1,0)),"Нет","Да")</f>
        <v>Нет</v>
      </c>
      <c r="D1459" s="54">
        <f t="shared" si="44"/>
        <v>366</v>
      </c>
      <c r="E1459" s="55">
        <f>('Все выпуски'!$F$4*'Все выпуски'!$F$8)*((VLOOKUP(IF(C1459="Нет",VLOOKUP(A1459,Оп26_BYN→USD!$A$2:$C$28,3,0),VLOOKUP((A1459-1),Оп26_BYN→USD!$A$2:$C$28,3,0)),$B$2:$G$2382,5,0)-VLOOKUP(B1459,$B$2:$G$2382,5,0))/365+(VLOOKUP(IF(C1459="Нет",VLOOKUP(A1459,Оп26_BYN→USD!$A$2:$C$28,3,0),VLOOKUP((A1459-1),Оп26_BYN→USD!$A$2:$C$28,3,0)),$B$2:$G$2382,6,0)-VLOOKUP(B1459,$B$2:$G$2382,6,0))/366)</f>
        <v>0.14573503505219063</v>
      </c>
      <c r="F1459" s="54">
        <f>COUNTIF(D1460:$D$2382,365)</f>
        <v>662</v>
      </c>
      <c r="G1459" s="54">
        <f>COUNTIF(D1460:$D$2382,366)</f>
        <v>261</v>
      </c>
    </row>
    <row r="1460" spans="1:7" x14ac:dyDescent="0.25">
      <c r="A1460" s="54">
        <f>COUNTIF($C$3:C1460,"Да")</f>
        <v>16</v>
      </c>
      <c r="B1460" s="53">
        <f t="shared" si="45"/>
        <v>46858</v>
      </c>
      <c r="C1460" s="53" t="str">
        <f>IF(ISERROR(VLOOKUP(B1460,Оп26_BYN→USD!$C$3:$C$28,1,0)),"Нет","Да")</f>
        <v>Нет</v>
      </c>
      <c r="D1460" s="54">
        <f t="shared" si="44"/>
        <v>366</v>
      </c>
      <c r="E1460" s="55">
        <f>('Все выпуски'!$F$4*'Все выпуски'!$F$8)*((VLOOKUP(IF(C1460="Нет",VLOOKUP(A1460,Оп26_BYN→USD!$A$2:$C$28,3,0),VLOOKUP((A1460-1),Оп26_BYN→USD!$A$2:$C$28,3,0)),$B$2:$G$2382,5,0)-VLOOKUP(B1460,$B$2:$G$2382,5,0))/365+(VLOOKUP(IF(C1460="Нет",VLOOKUP(A1460,Оп26_BYN→USD!$A$2:$C$28,3,0),VLOOKUP((A1460-1),Оп26_BYN→USD!$A$2:$C$28,3,0)),$B$2:$G$2382,6,0)-VLOOKUP(B1460,$B$2:$G$2382,6,0))/366)</f>
        <v>0.17488204206262878</v>
      </c>
      <c r="F1460" s="54">
        <f>COUNTIF(D1461:$D$2382,365)</f>
        <v>662</v>
      </c>
      <c r="G1460" s="54">
        <f>COUNTIF(D1461:$D$2382,366)</f>
        <v>260</v>
      </c>
    </row>
    <row r="1461" spans="1:7" x14ac:dyDescent="0.25">
      <c r="A1461" s="54">
        <f>COUNTIF($C$3:C1461,"Да")</f>
        <v>16</v>
      </c>
      <c r="B1461" s="53">
        <f t="shared" si="45"/>
        <v>46859</v>
      </c>
      <c r="C1461" s="53" t="str">
        <f>IF(ISERROR(VLOOKUP(B1461,Оп26_BYN→USD!$C$3:$C$28,1,0)),"Нет","Да")</f>
        <v>Нет</v>
      </c>
      <c r="D1461" s="54">
        <f t="shared" si="44"/>
        <v>366</v>
      </c>
      <c r="E1461" s="55">
        <f>('Все выпуски'!$F$4*'Все выпуски'!$F$8)*((VLOOKUP(IF(C1461="Нет",VLOOKUP(A1461,Оп26_BYN→USD!$A$2:$C$28,3,0),VLOOKUP((A1461-1),Оп26_BYN→USD!$A$2:$C$28,3,0)),$B$2:$G$2382,5,0)-VLOOKUP(B1461,$B$2:$G$2382,5,0))/365+(VLOOKUP(IF(C1461="Нет",VLOOKUP(A1461,Оп26_BYN→USD!$A$2:$C$28,3,0),VLOOKUP((A1461-1),Оп26_BYN→USD!$A$2:$C$28,3,0)),$B$2:$G$2382,6,0)-VLOOKUP(B1461,$B$2:$G$2382,6,0))/366)</f>
        <v>0.2040290490730669</v>
      </c>
      <c r="F1461" s="54">
        <f>COUNTIF(D1462:$D$2382,365)</f>
        <v>662</v>
      </c>
      <c r="G1461" s="54">
        <f>COUNTIF(D1462:$D$2382,366)</f>
        <v>259</v>
      </c>
    </row>
    <row r="1462" spans="1:7" x14ac:dyDescent="0.25">
      <c r="A1462" s="54">
        <f>COUNTIF($C$3:C1462,"Да")</f>
        <v>16</v>
      </c>
      <c r="B1462" s="53">
        <f t="shared" si="45"/>
        <v>46860</v>
      </c>
      <c r="C1462" s="53" t="str">
        <f>IF(ISERROR(VLOOKUP(B1462,Оп26_BYN→USD!$C$3:$C$28,1,0)),"Нет","Да")</f>
        <v>Нет</v>
      </c>
      <c r="D1462" s="54">
        <f t="shared" si="44"/>
        <v>366</v>
      </c>
      <c r="E1462" s="55">
        <f>('Все выпуски'!$F$4*'Все выпуски'!$F$8)*((VLOOKUP(IF(C1462="Нет",VLOOKUP(A1462,Оп26_BYN→USD!$A$2:$C$28,3,0),VLOOKUP((A1462-1),Оп26_BYN→USD!$A$2:$C$28,3,0)),$B$2:$G$2382,5,0)-VLOOKUP(B1462,$B$2:$G$2382,5,0))/365+(VLOOKUP(IF(C1462="Нет",VLOOKUP(A1462,Оп26_BYN→USD!$A$2:$C$28,3,0),VLOOKUP((A1462-1),Оп26_BYN→USD!$A$2:$C$28,3,0)),$B$2:$G$2382,6,0)-VLOOKUP(B1462,$B$2:$G$2382,6,0))/366)</f>
        <v>0.233176056083505</v>
      </c>
      <c r="F1462" s="54">
        <f>COUNTIF(D1463:$D$2382,365)</f>
        <v>662</v>
      </c>
      <c r="G1462" s="54">
        <f>COUNTIF(D1463:$D$2382,366)</f>
        <v>258</v>
      </c>
    </row>
    <row r="1463" spans="1:7" x14ac:dyDescent="0.25">
      <c r="A1463" s="54">
        <f>COUNTIF($C$3:C1463,"Да")</f>
        <v>16</v>
      </c>
      <c r="B1463" s="53">
        <f t="shared" si="45"/>
        <v>46861</v>
      </c>
      <c r="C1463" s="53" t="str">
        <f>IF(ISERROR(VLOOKUP(B1463,Оп26_BYN→USD!$C$3:$C$28,1,0)),"Нет","Да")</f>
        <v>Нет</v>
      </c>
      <c r="D1463" s="54">
        <f t="shared" si="44"/>
        <v>366</v>
      </c>
      <c r="E1463" s="55">
        <f>('Все выпуски'!$F$4*'Все выпуски'!$F$8)*((VLOOKUP(IF(C1463="Нет",VLOOKUP(A1463,Оп26_BYN→USD!$A$2:$C$28,3,0),VLOOKUP((A1463-1),Оп26_BYN→USD!$A$2:$C$28,3,0)),$B$2:$G$2382,5,0)-VLOOKUP(B1463,$B$2:$G$2382,5,0))/365+(VLOOKUP(IF(C1463="Нет",VLOOKUP(A1463,Оп26_BYN→USD!$A$2:$C$28,3,0),VLOOKUP((A1463-1),Оп26_BYN→USD!$A$2:$C$28,3,0)),$B$2:$G$2382,6,0)-VLOOKUP(B1463,$B$2:$G$2382,6,0))/366)</f>
        <v>0.26232306309394315</v>
      </c>
      <c r="F1463" s="54">
        <f>COUNTIF(D1464:$D$2382,365)</f>
        <v>662</v>
      </c>
      <c r="G1463" s="54">
        <f>COUNTIF(D1464:$D$2382,366)</f>
        <v>257</v>
      </c>
    </row>
    <row r="1464" spans="1:7" x14ac:dyDescent="0.25">
      <c r="A1464" s="54">
        <f>COUNTIF($C$3:C1464,"Да")</f>
        <v>16</v>
      </c>
      <c r="B1464" s="53">
        <f t="shared" si="45"/>
        <v>46862</v>
      </c>
      <c r="C1464" s="53" t="str">
        <f>IF(ISERROR(VLOOKUP(B1464,Оп26_BYN→USD!$C$3:$C$28,1,0)),"Нет","Да")</f>
        <v>Нет</v>
      </c>
      <c r="D1464" s="54">
        <f t="shared" si="44"/>
        <v>366</v>
      </c>
      <c r="E1464" s="55">
        <f>('Все выпуски'!$F$4*'Все выпуски'!$F$8)*((VLOOKUP(IF(C1464="Нет",VLOOKUP(A1464,Оп26_BYN→USD!$A$2:$C$28,3,0),VLOOKUP((A1464-1),Оп26_BYN→USD!$A$2:$C$28,3,0)),$B$2:$G$2382,5,0)-VLOOKUP(B1464,$B$2:$G$2382,5,0))/365+(VLOOKUP(IF(C1464="Нет",VLOOKUP(A1464,Оп26_BYN→USD!$A$2:$C$28,3,0),VLOOKUP((A1464-1),Оп26_BYN→USD!$A$2:$C$28,3,0)),$B$2:$G$2382,6,0)-VLOOKUP(B1464,$B$2:$G$2382,6,0))/366)</f>
        <v>0.29147007010438125</v>
      </c>
      <c r="F1464" s="54">
        <f>COUNTIF(D1465:$D$2382,365)</f>
        <v>662</v>
      </c>
      <c r="G1464" s="54">
        <f>COUNTIF(D1465:$D$2382,366)</f>
        <v>256</v>
      </c>
    </row>
    <row r="1465" spans="1:7" x14ac:dyDescent="0.25">
      <c r="A1465" s="54">
        <f>COUNTIF($C$3:C1465,"Да")</f>
        <v>16</v>
      </c>
      <c r="B1465" s="53">
        <f t="shared" si="45"/>
        <v>46863</v>
      </c>
      <c r="C1465" s="53" t="str">
        <f>IF(ISERROR(VLOOKUP(B1465,Оп26_BYN→USD!$C$3:$C$28,1,0)),"Нет","Да")</f>
        <v>Нет</v>
      </c>
      <c r="D1465" s="54">
        <f t="shared" si="44"/>
        <v>366</v>
      </c>
      <c r="E1465" s="55">
        <f>('Все выпуски'!$F$4*'Все выпуски'!$F$8)*((VLOOKUP(IF(C1465="Нет",VLOOKUP(A1465,Оп26_BYN→USD!$A$2:$C$28,3,0),VLOOKUP((A1465-1),Оп26_BYN→USD!$A$2:$C$28,3,0)),$B$2:$G$2382,5,0)-VLOOKUP(B1465,$B$2:$G$2382,5,0))/365+(VLOOKUP(IF(C1465="Нет",VLOOKUP(A1465,Оп26_BYN→USD!$A$2:$C$28,3,0),VLOOKUP((A1465-1),Оп26_BYN→USD!$A$2:$C$28,3,0)),$B$2:$G$2382,6,0)-VLOOKUP(B1465,$B$2:$G$2382,6,0))/366)</f>
        <v>0.3206170771148194</v>
      </c>
      <c r="F1465" s="54">
        <f>COUNTIF(D1466:$D$2382,365)</f>
        <v>662</v>
      </c>
      <c r="G1465" s="54">
        <f>COUNTIF(D1466:$D$2382,366)</f>
        <v>255</v>
      </c>
    </row>
    <row r="1466" spans="1:7" x14ac:dyDescent="0.25">
      <c r="A1466" s="54">
        <f>COUNTIF($C$3:C1466,"Да")</f>
        <v>16</v>
      </c>
      <c r="B1466" s="53">
        <f t="shared" si="45"/>
        <v>46864</v>
      </c>
      <c r="C1466" s="53" t="str">
        <f>IF(ISERROR(VLOOKUP(B1466,Оп26_BYN→USD!$C$3:$C$28,1,0)),"Нет","Да")</f>
        <v>Нет</v>
      </c>
      <c r="D1466" s="54">
        <f t="shared" si="44"/>
        <v>366</v>
      </c>
      <c r="E1466" s="55">
        <f>('Все выпуски'!$F$4*'Все выпуски'!$F$8)*((VLOOKUP(IF(C1466="Нет",VLOOKUP(A1466,Оп26_BYN→USD!$A$2:$C$28,3,0),VLOOKUP((A1466-1),Оп26_BYN→USD!$A$2:$C$28,3,0)),$B$2:$G$2382,5,0)-VLOOKUP(B1466,$B$2:$G$2382,5,0))/365+(VLOOKUP(IF(C1466="Нет",VLOOKUP(A1466,Оп26_BYN→USD!$A$2:$C$28,3,0),VLOOKUP((A1466-1),Оп26_BYN→USD!$A$2:$C$28,3,0)),$B$2:$G$2382,6,0)-VLOOKUP(B1466,$B$2:$G$2382,6,0))/366)</f>
        <v>0.34976408412525756</v>
      </c>
      <c r="F1466" s="54">
        <f>COUNTIF(D1467:$D$2382,365)</f>
        <v>662</v>
      </c>
      <c r="G1466" s="54">
        <f>COUNTIF(D1467:$D$2382,366)</f>
        <v>254</v>
      </c>
    </row>
    <row r="1467" spans="1:7" x14ac:dyDescent="0.25">
      <c r="A1467" s="54">
        <f>COUNTIF($C$3:C1467,"Да")</f>
        <v>16</v>
      </c>
      <c r="B1467" s="53">
        <f t="shared" si="45"/>
        <v>46865</v>
      </c>
      <c r="C1467" s="53" t="str">
        <f>IF(ISERROR(VLOOKUP(B1467,Оп26_BYN→USD!$C$3:$C$28,1,0)),"Нет","Да")</f>
        <v>Нет</v>
      </c>
      <c r="D1467" s="54">
        <f t="shared" si="44"/>
        <v>366</v>
      </c>
      <c r="E1467" s="55">
        <f>('Все выпуски'!$F$4*'Все выпуски'!$F$8)*((VLOOKUP(IF(C1467="Нет",VLOOKUP(A1467,Оп26_BYN→USD!$A$2:$C$28,3,0),VLOOKUP((A1467-1),Оп26_BYN→USD!$A$2:$C$28,3,0)),$B$2:$G$2382,5,0)-VLOOKUP(B1467,$B$2:$G$2382,5,0))/365+(VLOOKUP(IF(C1467="Нет",VLOOKUP(A1467,Оп26_BYN→USD!$A$2:$C$28,3,0),VLOOKUP((A1467-1),Оп26_BYN→USD!$A$2:$C$28,3,0)),$B$2:$G$2382,6,0)-VLOOKUP(B1467,$B$2:$G$2382,6,0))/366)</f>
        <v>0.3789110911356956</v>
      </c>
      <c r="F1467" s="54">
        <f>COUNTIF(D1468:$D$2382,365)</f>
        <v>662</v>
      </c>
      <c r="G1467" s="54">
        <f>COUNTIF(D1468:$D$2382,366)</f>
        <v>253</v>
      </c>
    </row>
    <row r="1468" spans="1:7" x14ac:dyDescent="0.25">
      <c r="A1468" s="54">
        <f>COUNTIF($C$3:C1468,"Да")</f>
        <v>16</v>
      </c>
      <c r="B1468" s="53">
        <f t="shared" si="45"/>
        <v>46866</v>
      </c>
      <c r="C1468" s="53" t="str">
        <f>IF(ISERROR(VLOOKUP(B1468,Оп26_BYN→USD!$C$3:$C$28,1,0)),"Нет","Да")</f>
        <v>Нет</v>
      </c>
      <c r="D1468" s="54">
        <f t="shared" si="44"/>
        <v>366</v>
      </c>
      <c r="E1468" s="55">
        <f>('Все выпуски'!$F$4*'Все выпуски'!$F$8)*((VLOOKUP(IF(C1468="Нет",VLOOKUP(A1468,Оп26_BYN→USD!$A$2:$C$28,3,0),VLOOKUP((A1468-1),Оп26_BYN→USD!$A$2:$C$28,3,0)),$B$2:$G$2382,5,0)-VLOOKUP(B1468,$B$2:$G$2382,5,0))/365+(VLOOKUP(IF(C1468="Нет",VLOOKUP(A1468,Оп26_BYN→USD!$A$2:$C$28,3,0),VLOOKUP((A1468-1),Оп26_BYN→USD!$A$2:$C$28,3,0)),$B$2:$G$2382,6,0)-VLOOKUP(B1468,$B$2:$G$2382,6,0))/366)</f>
        <v>0.40805809814613381</v>
      </c>
      <c r="F1468" s="54">
        <f>COUNTIF(D1469:$D$2382,365)</f>
        <v>662</v>
      </c>
      <c r="G1468" s="54">
        <f>COUNTIF(D1469:$D$2382,366)</f>
        <v>252</v>
      </c>
    </row>
    <row r="1469" spans="1:7" x14ac:dyDescent="0.25">
      <c r="A1469" s="54">
        <f>COUNTIF($C$3:C1469,"Да")</f>
        <v>16</v>
      </c>
      <c r="B1469" s="53">
        <f t="shared" si="45"/>
        <v>46867</v>
      </c>
      <c r="C1469" s="53" t="str">
        <f>IF(ISERROR(VLOOKUP(B1469,Оп26_BYN→USD!$C$3:$C$28,1,0)),"Нет","Да")</f>
        <v>Нет</v>
      </c>
      <c r="D1469" s="54">
        <f t="shared" si="44"/>
        <v>366</v>
      </c>
      <c r="E1469" s="55">
        <f>('Все выпуски'!$F$4*'Все выпуски'!$F$8)*((VLOOKUP(IF(C1469="Нет",VLOOKUP(A1469,Оп26_BYN→USD!$A$2:$C$28,3,0),VLOOKUP((A1469-1),Оп26_BYN→USD!$A$2:$C$28,3,0)),$B$2:$G$2382,5,0)-VLOOKUP(B1469,$B$2:$G$2382,5,0))/365+(VLOOKUP(IF(C1469="Нет",VLOOKUP(A1469,Оп26_BYN→USD!$A$2:$C$28,3,0),VLOOKUP((A1469-1),Оп26_BYN→USD!$A$2:$C$28,3,0)),$B$2:$G$2382,6,0)-VLOOKUP(B1469,$B$2:$G$2382,6,0))/366)</f>
        <v>0.43720510515657185</v>
      </c>
      <c r="F1469" s="54">
        <f>COUNTIF(D1470:$D$2382,365)</f>
        <v>662</v>
      </c>
      <c r="G1469" s="54">
        <f>COUNTIF(D1470:$D$2382,366)</f>
        <v>251</v>
      </c>
    </row>
    <row r="1470" spans="1:7" x14ac:dyDescent="0.25">
      <c r="A1470" s="54">
        <f>COUNTIF($C$3:C1470,"Да")</f>
        <v>16</v>
      </c>
      <c r="B1470" s="53">
        <f t="shared" si="45"/>
        <v>46868</v>
      </c>
      <c r="C1470" s="53" t="str">
        <f>IF(ISERROR(VLOOKUP(B1470,Оп26_BYN→USD!$C$3:$C$28,1,0)),"Нет","Да")</f>
        <v>Нет</v>
      </c>
      <c r="D1470" s="54">
        <f t="shared" si="44"/>
        <v>366</v>
      </c>
      <c r="E1470" s="55">
        <f>('Все выпуски'!$F$4*'Все выпуски'!$F$8)*((VLOOKUP(IF(C1470="Нет",VLOOKUP(A1470,Оп26_BYN→USD!$A$2:$C$28,3,0),VLOOKUP((A1470-1),Оп26_BYN→USD!$A$2:$C$28,3,0)),$B$2:$G$2382,5,0)-VLOOKUP(B1470,$B$2:$G$2382,5,0))/365+(VLOOKUP(IF(C1470="Нет",VLOOKUP(A1470,Оп26_BYN→USD!$A$2:$C$28,3,0),VLOOKUP((A1470-1),Оп26_BYN→USD!$A$2:$C$28,3,0)),$B$2:$G$2382,6,0)-VLOOKUP(B1470,$B$2:$G$2382,6,0))/366)</f>
        <v>0.46635211216701</v>
      </c>
      <c r="F1470" s="54">
        <f>COUNTIF(D1471:$D$2382,365)</f>
        <v>662</v>
      </c>
      <c r="G1470" s="54">
        <f>COUNTIF(D1471:$D$2382,366)</f>
        <v>250</v>
      </c>
    </row>
    <row r="1471" spans="1:7" x14ac:dyDescent="0.25">
      <c r="A1471" s="54">
        <f>COUNTIF($C$3:C1471,"Да")</f>
        <v>16</v>
      </c>
      <c r="B1471" s="53">
        <f t="shared" si="45"/>
        <v>46869</v>
      </c>
      <c r="C1471" s="53" t="str">
        <f>IF(ISERROR(VLOOKUP(B1471,Оп26_BYN→USD!$C$3:$C$28,1,0)),"Нет","Да")</f>
        <v>Нет</v>
      </c>
      <c r="D1471" s="54">
        <f t="shared" si="44"/>
        <v>366</v>
      </c>
      <c r="E1471" s="55">
        <f>('Все выпуски'!$F$4*'Все выпуски'!$F$8)*((VLOOKUP(IF(C1471="Нет",VLOOKUP(A1471,Оп26_BYN→USD!$A$2:$C$28,3,0),VLOOKUP((A1471-1),Оп26_BYN→USD!$A$2:$C$28,3,0)),$B$2:$G$2382,5,0)-VLOOKUP(B1471,$B$2:$G$2382,5,0))/365+(VLOOKUP(IF(C1471="Нет",VLOOKUP(A1471,Оп26_BYN→USD!$A$2:$C$28,3,0),VLOOKUP((A1471-1),Оп26_BYN→USD!$A$2:$C$28,3,0)),$B$2:$G$2382,6,0)-VLOOKUP(B1471,$B$2:$G$2382,6,0))/366)</f>
        <v>0.49549911917744821</v>
      </c>
      <c r="F1471" s="54">
        <f>COUNTIF(D1472:$D$2382,365)</f>
        <v>662</v>
      </c>
      <c r="G1471" s="54">
        <f>COUNTIF(D1472:$D$2382,366)</f>
        <v>249</v>
      </c>
    </row>
    <row r="1472" spans="1:7" x14ac:dyDescent="0.25">
      <c r="A1472" s="54">
        <f>COUNTIF($C$3:C1472,"Да")</f>
        <v>16</v>
      </c>
      <c r="B1472" s="53">
        <f t="shared" si="45"/>
        <v>46870</v>
      </c>
      <c r="C1472" s="53" t="str">
        <f>IF(ISERROR(VLOOKUP(B1472,Оп26_BYN→USD!$C$3:$C$28,1,0)),"Нет","Да")</f>
        <v>Нет</v>
      </c>
      <c r="D1472" s="54">
        <f t="shared" si="44"/>
        <v>366</v>
      </c>
      <c r="E1472" s="55">
        <f>('Все выпуски'!$F$4*'Все выпуски'!$F$8)*((VLOOKUP(IF(C1472="Нет",VLOOKUP(A1472,Оп26_BYN→USD!$A$2:$C$28,3,0),VLOOKUP((A1472-1),Оп26_BYN→USD!$A$2:$C$28,3,0)),$B$2:$G$2382,5,0)-VLOOKUP(B1472,$B$2:$G$2382,5,0))/365+(VLOOKUP(IF(C1472="Нет",VLOOKUP(A1472,Оп26_BYN→USD!$A$2:$C$28,3,0),VLOOKUP((A1472-1),Оп26_BYN→USD!$A$2:$C$28,3,0)),$B$2:$G$2382,6,0)-VLOOKUP(B1472,$B$2:$G$2382,6,0))/366)</f>
        <v>0.52464612618788631</v>
      </c>
      <c r="F1472" s="54">
        <f>COUNTIF(D1473:$D$2382,365)</f>
        <v>662</v>
      </c>
      <c r="G1472" s="54">
        <f>COUNTIF(D1473:$D$2382,366)</f>
        <v>248</v>
      </c>
    </row>
    <row r="1473" spans="1:7" x14ac:dyDescent="0.25">
      <c r="A1473" s="54">
        <f>COUNTIF($C$3:C1473,"Да")</f>
        <v>16</v>
      </c>
      <c r="B1473" s="53">
        <f t="shared" si="45"/>
        <v>46871</v>
      </c>
      <c r="C1473" s="53" t="str">
        <f>IF(ISERROR(VLOOKUP(B1473,Оп26_BYN→USD!$C$3:$C$28,1,0)),"Нет","Да")</f>
        <v>Нет</v>
      </c>
      <c r="D1473" s="54">
        <f t="shared" si="44"/>
        <v>366</v>
      </c>
      <c r="E1473" s="55">
        <f>('Все выпуски'!$F$4*'Все выпуски'!$F$8)*((VLOOKUP(IF(C1473="Нет",VLOOKUP(A1473,Оп26_BYN→USD!$A$2:$C$28,3,0),VLOOKUP((A1473-1),Оп26_BYN→USD!$A$2:$C$28,3,0)),$B$2:$G$2382,5,0)-VLOOKUP(B1473,$B$2:$G$2382,5,0))/365+(VLOOKUP(IF(C1473="Нет",VLOOKUP(A1473,Оп26_BYN→USD!$A$2:$C$28,3,0),VLOOKUP((A1473-1),Оп26_BYN→USD!$A$2:$C$28,3,0)),$B$2:$G$2382,6,0)-VLOOKUP(B1473,$B$2:$G$2382,6,0))/366)</f>
        <v>0.55379313319832446</v>
      </c>
      <c r="F1473" s="54">
        <f>COUNTIF(D1474:$D$2382,365)</f>
        <v>662</v>
      </c>
      <c r="G1473" s="54">
        <f>COUNTIF(D1474:$D$2382,366)</f>
        <v>247</v>
      </c>
    </row>
    <row r="1474" spans="1:7" x14ac:dyDescent="0.25">
      <c r="A1474" s="54">
        <f>COUNTIF($C$3:C1474,"Да")</f>
        <v>16</v>
      </c>
      <c r="B1474" s="53">
        <f t="shared" si="45"/>
        <v>46872</v>
      </c>
      <c r="C1474" s="53" t="str">
        <f>IF(ISERROR(VLOOKUP(B1474,Оп26_BYN→USD!$C$3:$C$28,1,0)),"Нет","Да")</f>
        <v>Нет</v>
      </c>
      <c r="D1474" s="54">
        <f t="shared" si="44"/>
        <v>366</v>
      </c>
      <c r="E1474" s="55">
        <f>('Все выпуски'!$F$4*'Все выпуски'!$F$8)*((VLOOKUP(IF(C1474="Нет",VLOOKUP(A1474,Оп26_BYN→USD!$A$2:$C$28,3,0),VLOOKUP((A1474-1),Оп26_BYN→USD!$A$2:$C$28,3,0)),$B$2:$G$2382,5,0)-VLOOKUP(B1474,$B$2:$G$2382,5,0))/365+(VLOOKUP(IF(C1474="Нет",VLOOKUP(A1474,Оп26_BYN→USD!$A$2:$C$28,3,0),VLOOKUP((A1474-1),Оп26_BYN→USD!$A$2:$C$28,3,0)),$B$2:$G$2382,6,0)-VLOOKUP(B1474,$B$2:$G$2382,6,0))/366)</f>
        <v>0.5829401402087625</v>
      </c>
      <c r="F1474" s="54">
        <f>COUNTIF(D1475:$D$2382,365)</f>
        <v>662</v>
      </c>
      <c r="G1474" s="54">
        <f>COUNTIF(D1475:$D$2382,366)</f>
        <v>246</v>
      </c>
    </row>
    <row r="1475" spans="1:7" x14ac:dyDescent="0.25">
      <c r="A1475" s="54">
        <f>COUNTIF($C$3:C1475,"Да")</f>
        <v>16</v>
      </c>
      <c r="B1475" s="53">
        <f t="shared" si="45"/>
        <v>46873</v>
      </c>
      <c r="C1475" s="53" t="str">
        <f>IF(ISERROR(VLOOKUP(B1475,Оп26_BYN→USD!$C$3:$C$28,1,0)),"Нет","Да")</f>
        <v>Нет</v>
      </c>
      <c r="D1475" s="54">
        <f t="shared" ref="D1475:D1538" si="46">IF(MOD(YEAR(B1475),4)=0,366,365)</f>
        <v>366</v>
      </c>
      <c r="E1475" s="55">
        <f>('Все выпуски'!$F$4*'Все выпуски'!$F$8)*((VLOOKUP(IF(C1475="Нет",VLOOKUP(A1475,Оп26_BYN→USD!$A$2:$C$28,3,0),VLOOKUP((A1475-1),Оп26_BYN→USD!$A$2:$C$28,3,0)),$B$2:$G$2382,5,0)-VLOOKUP(B1475,$B$2:$G$2382,5,0))/365+(VLOOKUP(IF(C1475="Нет",VLOOKUP(A1475,Оп26_BYN→USD!$A$2:$C$28,3,0),VLOOKUP((A1475-1),Оп26_BYN→USD!$A$2:$C$28,3,0)),$B$2:$G$2382,6,0)-VLOOKUP(B1475,$B$2:$G$2382,6,0))/366)</f>
        <v>0.61208714721920066</v>
      </c>
      <c r="F1475" s="54">
        <f>COUNTIF(D1476:$D$2382,365)</f>
        <v>662</v>
      </c>
      <c r="G1475" s="54">
        <f>COUNTIF(D1476:$D$2382,366)</f>
        <v>245</v>
      </c>
    </row>
    <row r="1476" spans="1:7" x14ac:dyDescent="0.25">
      <c r="A1476" s="54">
        <f>COUNTIF($C$3:C1476,"Да")</f>
        <v>16</v>
      </c>
      <c r="B1476" s="53">
        <f t="shared" ref="B1476:B1539" si="47">B1475+1</f>
        <v>46874</v>
      </c>
      <c r="C1476" s="53" t="str">
        <f>IF(ISERROR(VLOOKUP(B1476,Оп26_BYN→USD!$C$3:$C$28,1,0)),"Нет","Да")</f>
        <v>Нет</v>
      </c>
      <c r="D1476" s="54">
        <f t="shared" si="46"/>
        <v>366</v>
      </c>
      <c r="E1476" s="55">
        <f>('Все выпуски'!$F$4*'Все выпуски'!$F$8)*((VLOOKUP(IF(C1476="Нет",VLOOKUP(A1476,Оп26_BYN→USD!$A$2:$C$28,3,0),VLOOKUP((A1476-1),Оп26_BYN→USD!$A$2:$C$28,3,0)),$B$2:$G$2382,5,0)-VLOOKUP(B1476,$B$2:$G$2382,5,0))/365+(VLOOKUP(IF(C1476="Нет",VLOOKUP(A1476,Оп26_BYN→USD!$A$2:$C$28,3,0),VLOOKUP((A1476-1),Оп26_BYN→USD!$A$2:$C$28,3,0)),$B$2:$G$2382,6,0)-VLOOKUP(B1476,$B$2:$G$2382,6,0))/366)</f>
        <v>0.64123415422963881</v>
      </c>
      <c r="F1476" s="54">
        <f>COUNTIF(D1477:$D$2382,365)</f>
        <v>662</v>
      </c>
      <c r="G1476" s="54">
        <f>COUNTIF(D1477:$D$2382,366)</f>
        <v>244</v>
      </c>
    </row>
    <row r="1477" spans="1:7" x14ac:dyDescent="0.25">
      <c r="A1477" s="54">
        <f>COUNTIF($C$3:C1477,"Да")</f>
        <v>16</v>
      </c>
      <c r="B1477" s="53">
        <f t="shared" si="47"/>
        <v>46875</v>
      </c>
      <c r="C1477" s="53" t="str">
        <f>IF(ISERROR(VLOOKUP(B1477,Оп26_BYN→USD!$C$3:$C$28,1,0)),"Нет","Да")</f>
        <v>Нет</v>
      </c>
      <c r="D1477" s="54">
        <f t="shared" si="46"/>
        <v>366</v>
      </c>
      <c r="E1477" s="55">
        <f>('Все выпуски'!$F$4*'Все выпуски'!$F$8)*((VLOOKUP(IF(C1477="Нет",VLOOKUP(A1477,Оп26_BYN→USD!$A$2:$C$28,3,0),VLOOKUP((A1477-1),Оп26_BYN→USD!$A$2:$C$28,3,0)),$B$2:$G$2382,5,0)-VLOOKUP(B1477,$B$2:$G$2382,5,0))/365+(VLOOKUP(IF(C1477="Нет",VLOOKUP(A1477,Оп26_BYN→USD!$A$2:$C$28,3,0),VLOOKUP((A1477-1),Оп26_BYN→USD!$A$2:$C$28,3,0)),$B$2:$G$2382,6,0)-VLOOKUP(B1477,$B$2:$G$2382,6,0))/366)</f>
        <v>0.67038116124007696</v>
      </c>
      <c r="F1477" s="54">
        <f>COUNTIF(D1478:$D$2382,365)</f>
        <v>662</v>
      </c>
      <c r="G1477" s="54">
        <f>COUNTIF(D1478:$D$2382,366)</f>
        <v>243</v>
      </c>
    </row>
    <row r="1478" spans="1:7" x14ac:dyDescent="0.25">
      <c r="A1478" s="54">
        <f>COUNTIF($C$3:C1478,"Да")</f>
        <v>16</v>
      </c>
      <c r="B1478" s="53">
        <f t="shared" si="47"/>
        <v>46876</v>
      </c>
      <c r="C1478" s="53" t="str">
        <f>IF(ISERROR(VLOOKUP(B1478,Оп26_BYN→USD!$C$3:$C$28,1,0)),"Нет","Да")</f>
        <v>Нет</v>
      </c>
      <c r="D1478" s="54">
        <f t="shared" si="46"/>
        <v>366</v>
      </c>
      <c r="E1478" s="55">
        <f>('Все выпуски'!$F$4*'Все выпуски'!$F$8)*((VLOOKUP(IF(C1478="Нет",VLOOKUP(A1478,Оп26_BYN→USD!$A$2:$C$28,3,0),VLOOKUP((A1478-1),Оп26_BYN→USD!$A$2:$C$28,3,0)),$B$2:$G$2382,5,0)-VLOOKUP(B1478,$B$2:$G$2382,5,0))/365+(VLOOKUP(IF(C1478="Нет",VLOOKUP(A1478,Оп26_BYN→USD!$A$2:$C$28,3,0),VLOOKUP((A1478-1),Оп26_BYN→USD!$A$2:$C$28,3,0)),$B$2:$G$2382,6,0)-VLOOKUP(B1478,$B$2:$G$2382,6,0))/366)</f>
        <v>0.69952816825051511</v>
      </c>
      <c r="F1478" s="54">
        <f>COUNTIF(D1479:$D$2382,365)</f>
        <v>662</v>
      </c>
      <c r="G1478" s="54">
        <f>COUNTIF(D1479:$D$2382,366)</f>
        <v>242</v>
      </c>
    </row>
    <row r="1479" spans="1:7" x14ac:dyDescent="0.25">
      <c r="A1479" s="54">
        <f>COUNTIF($C$3:C1479,"Да")</f>
        <v>16</v>
      </c>
      <c r="B1479" s="53">
        <f t="shared" si="47"/>
        <v>46877</v>
      </c>
      <c r="C1479" s="53" t="str">
        <f>IF(ISERROR(VLOOKUP(B1479,Оп26_BYN→USD!$C$3:$C$28,1,0)),"Нет","Да")</f>
        <v>Нет</v>
      </c>
      <c r="D1479" s="54">
        <f t="shared" si="46"/>
        <v>366</v>
      </c>
      <c r="E1479" s="55">
        <f>('Все выпуски'!$F$4*'Все выпуски'!$F$8)*((VLOOKUP(IF(C1479="Нет",VLOOKUP(A1479,Оп26_BYN→USD!$A$2:$C$28,3,0),VLOOKUP((A1479-1),Оп26_BYN→USD!$A$2:$C$28,3,0)),$B$2:$G$2382,5,0)-VLOOKUP(B1479,$B$2:$G$2382,5,0))/365+(VLOOKUP(IF(C1479="Нет",VLOOKUP(A1479,Оп26_BYN→USD!$A$2:$C$28,3,0),VLOOKUP((A1479-1),Оп26_BYN→USD!$A$2:$C$28,3,0)),$B$2:$G$2382,6,0)-VLOOKUP(B1479,$B$2:$G$2382,6,0))/366)</f>
        <v>0.72867517526095327</v>
      </c>
      <c r="F1479" s="54">
        <f>COUNTIF(D1480:$D$2382,365)</f>
        <v>662</v>
      </c>
      <c r="G1479" s="54">
        <f>COUNTIF(D1480:$D$2382,366)</f>
        <v>241</v>
      </c>
    </row>
    <row r="1480" spans="1:7" x14ac:dyDescent="0.25">
      <c r="A1480" s="54">
        <f>COUNTIF($C$3:C1480,"Да")</f>
        <v>16</v>
      </c>
      <c r="B1480" s="53">
        <f t="shared" si="47"/>
        <v>46878</v>
      </c>
      <c r="C1480" s="53" t="str">
        <f>IF(ISERROR(VLOOKUP(B1480,Оп26_BYN→USD!$C$3:$C$28,1,0)),"Нет","Да")</f>
        <v>Нет</v>
      </c>
      <c r="D1480" s="54">
        <f t="shared" si="46"/>
        <v>366</v>
      </c>
      <c r="E1480" s="55">
        <f>('Все выпуски'!$F$4*'Все выпуски'!$F$8)*((VLOOKUP(IF(C1480="Нет",VLOOKUP(A1480,Оп26_BYN→USD!$A$2:$C$28,3,0),VLOOKUP((A1480-1),Оп26_BYN→USD!$A$2:$C$28,3,0)),$B$2:$G$2382,5,0)-VLOOKUP(B1480,$B$2:$G$2382,5,0))/365+(VLOOKUP(IF(C1480="Нет",VLOOKUP(A1480,Оп26_BYN→USD!$A$2:$C$28,3,0),VLOOKUP((A1480-1),Оп26_BYN→USD!$A$2:$C$28,3,0)),$B$2:$G$2382,6,0)-VLOOKUP(B1480,$B$2:$G$2382,6,0))/366)</f>
        <v>0.7578221822713912</v>
      </c>
      <c r="F1480" s="54">
        <f>COUNTIF(D1481:$D$2382,365)</f>
        <v>662</v>
      </c>
      <c r="G1480" s="54">
        <f>COUNTIF(D1481:$D$2382,366)</f>
        <v>240</v>
      </c>
    </row>
    <row r="1481" spans="1:7" x14ac:dyDescent="0.25">
      <c r="A1481" s="54">
        <f>COUNTIF($C$3:C1481,"Да")</f>
        <v>16</v>
      </c>
      <c r="B1481" s="53">
        <f t="shared" si="47"/>
        <v>46879</v>
      </c>
      <c r="C1481" s="53" t="str">
        <f>IF(ISERROR(VLOOKUP(B1481,Оп26_BYN→USD!$C$3:$C$28,1,0)),"Нет","Да")</f>
        <v>Нет</v>
      </c>
      <c r="D1481" s="54">
        <f t="shared" si="46"/>
        <v>366</v>
      </c>
      <c r="E1481" s="55">
        <f>('Все выпуски'!$F$4*'Все выпуски'!$F$8)*((VLOOKUP(IF(C1481="Нет",VLOOKUP(A1481,Оп26_BYN→USD!$A$2:$C$28,3,0),VLOOKUP((A1481-1),Оп26_BYN→USD!$A$2:$C$28,3,0)),$B$2:$G$2382,5,0)-VLOOKUP(B1481,$B$2:$G$2382,5,0))/365+(VLOOKUP(IF(C1481="Нет",VLOOKUP(A1481,Оп26_BYN→USD!$A$2:$C$28,3,0),VLOOKUP((A1481-1),Оп26_BYN→USD!$A$2:$C$28,3,0)),$B$2:$G$2382,6,0)-VLOOKUP(B1481,$B$2:$G$2382,6,0))/366)</f>
        <v>0.78696918928182946</v>
      </c>
      <c r="F1481" s="54">
        <f>COUNTIF(D1482:$D$2382,365)</f>
        <v>662</v>
      </c>
      <c r="G1481" s="54">
        <f>COUNTIF(D1482:$D$2382,366)</f>
        <v>239</v>
      </c>
    </row>
    <row r="1482" spans="1:7" x14ac:dyDescent="0.25">
      <c r="A1482" s="54">
        <f>COUNTIF($C$3:C1482,"Да")</f>
        <v>16</v>
      </c>
      <c r="B1482" s="53">
        <f t="shared" si="47"/>
        <v>46880</v>
      </c>
      <c r="C1482" s="53" t="str">
        <f>IF(ISERROR(VLOOKUP(B1482,Оп26_BYN→USD!$C$3:$C$28,1,0)),"Нет","Да")</f>
        <v>Нет</v>
      </c>
      <c r="D1482" s="54">
        <f t="shared" si="46"/>
        <v>366</v>
      </c>
      <c r="E1482" s="55">
        <f>('Все выпуски'!$F$4*'Все выпуски'!$F$8)*((VLOOKUP(IF(C1482="Нет",VLOOKUP(A1482,Оп26_BYN→USD!$A$2:$C$28,3,0),VLOOKUP((A1482-1),Оп26_BYN→USD!$A$2:$C$28,3,0)),$B$2:$G$2382,5,0)-VLOOKUP(B1482,$B$2:$G$2382,5,0))/365+(VLOOKUP(IF(C1482="Нет",VLOOKUP(A1482,Оп26_BYN→USD!$A$2:$C$28,3,0),VLOOKUP((A1482-1),Оп26_BYN→USD!$A$2:$C$28,3,0)),$B$2:$G$2382,6,0)-VLOOKUP(B1482,$B$2:$G$2382,6,0))/366)</f>
        <v>0.81611619629226761</v>
      </c>
      <c r="F1482" s="54">
        <f>COUNTIF(D1483:$D$2382,365)</f>
        <v>662</v>
      </c>
      <c r="G1482" s="54">
        <f>COUNTIF(D1483:$D$2382,366)</f>
        <v>238</v>
      </c>
    </row>
    <row r="1483" spans="1:7" x14ac:dyDescent="0.25">
      <c r="A1483" s="54">
        <f>COUNTIF($C$3:C1483,"Да")</f>
        <v>16</v>
      </c>
      <c r="B1483" s="53">
        <f t="shared" si="47"/>
        <v>46881</v>
      </c>
      <c r="C1483" s="53" t="str">
        <f>IF(ISERROR(VLOOKUP(B1483,Оп26_BYN→USD!$C$3:$C$28,1,0)),"Нет","Да")</f>
        <v>Нет</v>
      </c>
      <c r="D1483" s="54">
        <f t="shared" si="46"/>
        <v>366</v>
      </c>
      <c r="E1483" s="55">
        <f>('Все выпуски'!$F$4*'Все выпуски'!$F$8)*((VLOOKUP(IF(C1483="Нет",VLOOKUP(A1483,Оп26_BYN→USD!$A$2:$C$28,3,0),VLOOKUP((A1483-1),Оп26_BYN→USD!$A$2:$C$28,3,0)),$B$2:$G$2382,5,0)-VLOOKUP(B1483,$B$2:$G$2382,5,0))/365+(VLOOKUP(IF(C1483="Нет",VLOOKUP(A1483,Оп26_BYN→USD!$A$2:$C$28,3,0),VLOOKUP((A1483-1),Оп26_BYN→USD!$A$2:$C$28,3,0)),$B$2:$G$2382,6,0)-VLOOKUP(B1483,$B$2:$G$2382,6,0))/366)</f>
        <v>0.84526320330270577</v>
      </c>
      <c r="F1483" s="54">
        <f>COUNTIF(D1484:$D$2382,365)</f>
        <v>662</v>
      </c>
      <c r="G1483" s="54">
        <f>COUNTIF(D1484:$D$2382,366)</f>
        <v>237</v>
      </c>
    </row>
    <row r="1484" spans="1:7" x14ac:dyDescent="0.25">
      <c r="A1484" s="54">
        <f>COUNTIF($C$3:C1484,"Да")</f>
        <v>16</v>
      </c>
      <c r="B1484" s="53">
        <f t="shared" si="47"/>
        <v>46882</v>
      </c>
      <c r="C1484" s="53" t="str">
        <f>IF(ISERROR(VLOOKUP(B1484,Оп26_BYN→USD!$C$3:$C$28,1,0)),"Нет","Да")</f>
        <v>Нет</v>
      </c>
      <c r="D1484" s="54">
        <f t="shared" si="46"/>
        <v>366</v>
      </c>
      <c r="E1484" s="55">
        <f>('Все выпуски'!$F$4*'Все выпуски'!$F$8)*((VLOOKUP(IF(C1484="Нет",VLOOKUP(A1484,Оп26_BYN→USD!$A$2:$C$28,3,0),VLOOKUP((A1484-1),Оп26_BYN→USD!$A$2:$C$28,3,0)),$B$2:$G$2382,5,0)-VLOOKUP(B1484,$B$2:$G$2382,5,0))/365+(VLOOKUP(IF(C1484="Нет",VLOOKUP(A1484,Оп26_BYN→USD!$A$2:$C$28,3,0),VLOOKUP((A1484-1),Оп26_BYN→USD!$A$2:$C$28,3,0)),$B$2:$G$2382,6,0)-VLOOKUP(B1484,$B$2:$G$2382,6,0))/366)</f>
        <v>0.8744102103131437</v>
      </c>
      <c r="F1484" s="54">
        <f>COUNTIF(D1485:$D$2382,365)</f>
        <v>662</v>
      </c>
      <c r="G1484" s="54">
        <f>COUNTIF(D1485:$D$2382,366)</f>
        <v>236</v>
      </c>
    </row>
    <row r="1485" spans="1:7" x14ac:dyDescent="0.25">
      <c r="A1485" s="54">
        <f>COUNTIF($C$3:C1485,"Да")</f>
        <v>16</v>
      </c>
      <c r="B1485" s="53">
        <f t="shared" si="47"/>
        <v>46883</v>
      </c>
      <c r="C1485" s="53" t="str">
        <f>IF(ISERROR(VLOOKUP(B1485,Оп26_BYN→USD!$C$3:$C$28,1,0)),"Нет","Да")</f>
        <v>Нет</v>
      </c>
      <c r="D1485" s="54">
        <f t="shared" si="46"/>
        <v>366</v>
      </c>
      <c r="E1485" s="55">
        <f>('Все выпуски'!$F$4*'Все выпуски'!$F$8)*((VLOOKUP(IF(C1485="Нет",VLOOKUP(A1485,Оп26_BYN→USD!$A$2:$C$28,3,0),VLOOKUP((A1485-1),Оп26_BYN→USD!$A$2:$C$28,3,0)),$B$2:$G$2382,5,0)-VLOOKUP(B1485,$B$2:$G$2382,5,0))/365+(VLOOKUP(IF(C1485="Нет",VLOOKUP(A1485,Оп26_BYN→USD!$A$2:$C$28,3,0),VLOOKUP((A1485-1),Оп26_BYN→USD!$A$2:$C$28,3,0)),$B$2:$G$2382,6,0)-VLOOKUP(B1485,$B$2:$G$2382,6,0))/366)</f>
        <v>0.90355721732358185</v>
      </c>
      <c r="F1485" s="54">
        <f>COUNTIF(D1486:$D$2382,365)</f>
        <v>662</v>
      </c>
      <c r="G1485" s="54">
        <f>COUNTIF(D1486:$D$2382,366)</f>
        <v>235</v>
      </c>
    </row>
    <row r="1486" spans="1:7" x14ac:dyDescent="0.25">
      <c r="A1486" s="54">
        <f>COUNTIF($C$3:C1486,"Да")</f>
        <v>16</v>
      </c>
      <c r="B1486" s="53">
        <f t="shared" si="47"/>
        <v>46884</v>
      </c>
      <c r="C1486" s="53" t="str">
        <f>IF(ISERROR(VLOOKUP(B1486,Оп26_BYN→USD!$C$3:$C$28,1,0)),"Нет","Да")</f>
        <v>Нет</v>
      </c>
      <c r="D1486" s="54">
        <f t="shared" si="46"/>
        <v>366</v>
      </c>
      <c r="E1486" s="55">
        <f>('Все выпуски'!$F$4*'Все выпуски'!$F$8)*((VLOOKUP(IF(C1486="Нет",VLOOKUP(A1486,Оп26_BYN→USD!$A$2:$C$28,3,0),VLOOKUP((A1486-1),Оп26_BYN→USD!$A$2:$C$28,3,0)),$B$2:$G$2382,5,0)-VLOOKUP(B1486,$B$2:$G$2382,5,0))/365+(VLOOKUP(IF(C1486="Нет",VLOOKUP(A1486,Оп26_BYN→USD!$A$2:$C$28,3,0),VLOOKUP((A1486-1),Оп26_BYN→USD!$A$2:$C$28,3,0)),$B$2:$G$2382,6,0)-VLOOKUP(B1486,$B$2:$G$2382,6,0))/366)</f>
        <v>0.93270422433402</v>
      </c>
      <c r="F1486" s="54">
        <f>COUNTIF(D1487:$D$2382,365)</f>
        <v>662</v>
      </c>
      <c r="G1486" s="54">
        <f>COUNTIF(D1487:$D$2382,366)</f>
        <v>234</v>
      </c>
    </row>
    <row r="1487" spans="1:7" x14ac:dyDescent="0.25">
      <c r="A1487" s="54">
        <f>COUNTIF($C$3:C1487,"Да")</f>
        <v>16</v>
      </c>
      <c r="B1487" s="53">
        <f t="shared" si="47"/>
        <v>46885</v>
      </c>
      <c r="C1487" s="53" t="str">
        <f>IF(ISERROR(VLOOKUP(B1487,Оп26_BYN→USD!$C$3:$C$28,1,0)),"Нет","Да")</f>
        <v>Нет</v>
      </c>
      <c r="D1487" s="54">
        <f t="shared" si="46"/>
        <v>366</v>
      </c>
      <c r="E1487" s="55">
        <f>('Все выпуски'!$F$4*'Все выпуски'!$F$8)*((VLOOKUP(IF(C1487="Нет",VLOOKUP(A1487,Оп26_BYN→USD!$A$2:$C$28,3,0),VLOOKUP((A1487-1),Оп26_BYN→USD!$A$2:$C$28,3,0)),$B$2:$G$2382,5,0)-VLOOKUP(B1487,$B$2:$G$2382,5,0))/365+(VLOOKUP(IF(C1487="Нет",VLOOKUP(A1487,Оп26_BYN→USD!$A$2:$C$28,3,0),VLOOKUP((A1487-1),Оп26_BYN→USD!$A$2:$C$28,3,0)),$B$2:$G$2382,6,0)-VLOOKUP(B1487,$B$2:$G$2382,6,0))/366)</f>
        <v>0.96185123134445827</v>
      </c>
      <c r="F1487" s="54">
        <f>COUNTIF(D1488:$D$2382,365)</f>
        <v>662</v>
      </c>
      <c r="G1487" s="54">
        <f>COUNTIF(D1488:$D$2382,366)</f>
        <v>233</v>
      </c>
    </row>
    <row r="1488" spans="1:7" x14ac:dyDescent="0.25">
      <c r="A1488" s="54">
        <f>COUNTIF($C$3:C1488,"Да")</f>
        <v>16</v>
      </c>
      <c r="B1488" s="53">
        <f t="shared" si="47"/>
        <v>46886</v>
      </c>
      <c r="C1488" s="53" t="str">
        <f>IF(ISERROR(VLOOKUP(B1488,Оп26_BYN→USD!$C$3:$C$28,1,0)),"Нет","Да")</f>
        <v>Нет</v>
      </c>
      <c r="D1488" s="54">
        <f t="shared" si="46"/>
        <v>366</v>
      </c>
      <c r="E1488" s="55">
        <f>('Все выпуски'!$F$4*'Все выпуски'!$F$8)*((VLOOKUP(IF(C1488="Нет",VLOOKUP(A1488,Оп26_BYN→USD!$A$2:$C$28,3,0),VLOOKUP((A1488-1),Оп26_BYN→USD!$A$2:$C$28,3,0)),$B$2:$G$2382,5,0)-VLOOKUP(B1488,$B$2:$G$2382,5,0))/365+(VLOOKUP(IF(C1488="Нет",VLOOKUP(A1488,Оп26_BYN→USD!$A$2:$C$28,3,0),VLOOKUP((A1488-1),Оп26_BYN→USD!$A$2:$C$28,3,0)),$B$2:$G$2382,6,0)-VLOOKUP(B1488,$B$2:$G$2382,6,0))/366)</f>
        <v>0.99099823835489642</v>
      </c>
      <c r="F1488" s="54">
        <f>COUNTIF(D1489:$D$2382,365)</f>
        <v>662</v>
      </c>
      <c r="G1488" s="54">
        <f>COUNTIF(D1489:$D$2382,366)</f>
        <v>232</v>
      </c>
    </row>
    <row r="1489" spans="1:7" x14ac:dyDescent="0.25">
      <c r="A1489" s="54">
        <f>COUNTIF($C$3:C1489,"Да")</f>
        <v>16</v>
      </c>
      <c r="B1489" s="53">
        <f t="shared" si="47"/>
        <v>46887</v>
      </c>
      <c r="C1489" s="53" t="str">
        <f>IF(ISERROR(VLOOKUP(B1489,Оп26_BYN→USD!$C$3:$C$28,1,0)),"Нет","Да")</f>
        <v>Нет</v>
      </c>
      <c r="D1489" s="54">
        <f t="shared" si="46"/>
        <v>366</v>
      </c>
      <c r="E1489" s="55">
        <f>('Все выпуски'!$F$4*'Все выпуски'!$F$8)*((VLOOKUP(IF(C1489="Нет",VLOOKUP(A1489,Оп26_BYN→USD!$A$2:$C$28,3,0),VLOOKUP((A1489-1),Оп26_BYN→USD!$A$2:$C$28,3,0)),$B$2:$G$2382,5,0)-VLOOKUP(B1489,$B$2:$G$2382,5,0))/365+(VLOOKUP(IF(C1489="Нет",VLOOKUP(A1489,Оп26_BYN→USD!$A$2:$C$28,3,0),VLOOKUP((A1489-1),Оп26_BYN→USD!$A$2:$C$28,3,0)),$B$2:$G$2382,6,0)-VLOOKUP(B1489,$B$2:$G$2382,6,0))/366)</f>
        <v>1.0201452453653344</v>
      </c>
      <c r="F1489" s="54">
        <f>COUNTIF(D1490:$D$2382,365)</f>
        <v>662</v>
      </c>
      <c r="G1489" s="54">
        <f>COUNTIF(D1490:$D$2382,366)</f>
        <v>231</v>
      </c>
    </row>
    <row r="1490" spans="1:7" x14ac:dyDescent="0.25">
      <c r="A1490" s="54">
        <f>COUNTIF($C$3:C1490,"Да")</f>
        <v>16</v>
      </c>
      <c r="B1490" s="53">
        <f t="shared" si="47"/>
        <v>46888</v>
      </c>
      <c r="C1490" s="53" t="str">
        <f>IF(ISERROR(VLOOKUP(B1490,Оп26_BYN→USD!$C$3:$C$28,1,0)),"Нет","Да")</f>
        <v>Нет</v>
      </c>
      <c r="D1490" s="54">
        <f t="shared" si="46"/>
        <v>366</v>
      </c>
      <c r="E1490" s="55">
        <f>('Все выпуски'!$F$4*'Все выпуски'!$F$8)*((VLOOKUP(IF(C1490="Нет",VLOOKUP(A1490,Оп26_BYN→USD!$A$2:$C$28,3,0),VLOOKUP((A1490-1),Оп26_BYN→USD!$A$2:$C$28,3,0)),$B$2:$G$2382,5,0)-VLOOKUP(B1490,$B$2:$G$2382,5,0))/365+(VLOOKUP(IF(C1490="Нет",VLOOKUP(A1490,Оп26_BYN→USD!$A$2:$C$28,3,0),VLOOKUP((A1490-1),Оп26_BYN→USD!$A$2:$C$28,3,0)),$B$2:$G$2382,6,0)-VLOOKUP(B1490,$B$2:$G$2382,6,0))/366)</f>
        <v>1.0492922523757726</v>
      </c>
      <c r="F1490" s="54">
        <f>COUNTIF(D1491:$D$2382,365)</f>
        <v>662</v>
      </c>
      <c r="G1490" s="54">
        <f>COUNTIF(D1491:$D$2382,366)</f>
        <v>230</v>
      </c>
    </row>
    <row r="1491" spans="1:7" x14ac:dyDescent="0.25">
      <c r="A1491" s="54">
        <f>COUNTIF($C$3:C1491,"Да")</f>
        <v>16</v>
      </c>
      <c r="B1491" s="53">
        <f t="shared" si="47"/>
        <v>46889</v>
      </c>
      <c r="C1491" s="53" t="str">
        <f>IF(ISERROR(VLOOKUP(B1491,Оп26_BYN→USD!$C$3:$C$28,1,0)),"Нет","Да")</f>
        <v>Нет</v>
      </c>
      <c r="D1491" s="54">
        <f t="shared" si="46"/>
        <v>366</v>
      </c>
      <c r="E1491" s="55">
        <f>('Все выпуски'!$F$4*'Все выпуски'!$F$8)*((VLOOKUP(IF(C1491="Нет",VLOOKUP(A1491,Оп26_BYN→USD!$A$2:$C$28,3,0),VLOOKUP((A1491-1),Оп26_BYN→USD!$A$2:$C$28,3,0)),$B$2:$G$2382,5,0)-VLOOKUP(B1491,$B$2:$G$2382,5,0))/365+(VLOOKUP(IF(C1491="Нет",VLOOKUP(A1491,Оп26_BYN→USD!$A$2:$C$28,3,0),VLOOKUP((A1491-1),Оп26_BYN→USD!$A$2:$C$28,3,0)),$B$2:$G$2382,6,0)-VLOOKUP(B1491,$B$2:$G$2382,6,0))/366)</f>
        <v>1.0784392593862107</v>
      </c>
      <c r="F1491" s="54">
        <f>COUNTIF(D1492:$D$2382,365)</f>
        <v>662</v>
      </c>
      <c r="G1491" s="54">
        <f>COUNTIF(D1492:$D$2382,366)</f>
        <v>229</v>
      </c>
    </row>
    <row r="1492" spans="1:7" x14ac:dyDescent="0.25">
      <c r="A1492" s="54">
        <f>COUNTIF($C$3:C1492,"Да")</f>
        <v>16</v>
      </c>
      <c r="B1492" s="53">
        <f t="shared" si="47"/>
        <v>46890</v>
      </c>
      <c r="C1492" s="53" t="str">
        <f>IF(ISERROR(VLOOKUP(B1492,Оп26_BYN→USD!$C$3:$C$28,1,0)),"Нет","Да")</f>
        <v>Нет</v>
      </c>
      <c r="D1492" s="54">
        <f t="shared" si="46"/>
        <v>366</v>
      </c>
      <c r="E1492" s="55">
        <f>('Все выпуски'!$F$4*'Все выпуски'!$F$8)*((VLOOKUP(IF(C1492="Нет",VLOOKUP(A1492,Оп26_BYN→USD!$A$2:$C$28,3,0),VLOOKUP((A1492-1),Оп26_BYN→USD!$A$2:$C$28,3,0)),$B$2:$G$2382,5,0)-VLOOKUP(B1492,$B$2:$G$2382,5,0))/365+(VLOOKUP(IF(C1492="Нет",VLOOKUP(A1492,Оп26_BYN→USD!$A$2:$C$28,3,0),VLOOKUP((A1492-1),Оп26_BYN→USD!$A$2:$C$28,3,0)),$B$2:$G$2382,6,0)-VLOOKUP(B1492,$B$2:$G$2382,6,0))/366)</f>
        <v>1.1075862663966489</v>
      </c>
      <c r="F1492" s="54">
        <f>COUNTIF(D1493:$D$2382,365)</f>
        <v>662</v>
      </c>
      <c r="G1492" s="54">
        <f>COUNTIF(D1493:$D$2382,366)</f>
        <v>228</v>
      </c>
    </row>
    <row r="1493" spans="1:7" x14ac:dyDescent="0.25">
      <c r="A1493" s="54">
        <f>COUNTIF($C$3:C1493,"Да")</f>
        <v>16</v>
      </c>
      <c r="B1493" s="53">
        <f t="shared" si="47"/>
        <v>46891</v>
      </c>
      <c r="C1493" s="53" t="str">
        <f>IF(ISERROR(VLOOKUP(B1493,Оп26_BYN→USD!$C$3:$C$28,1,0)),"Нет","Да")</f>
        <v>Нет</v>
      </c>
      <c r="D1493" s="54">
        <f t="shared" si="46"/>
        <v>366</v>
      </c>
      <c r="E1493" s="55">
        <f>('Все выпуски'!$F$4*'Все выпуски'!$F$8)*((VLOOKUP(IF(C1493="Нет",VLOOKUP(A1493,Оп26_BYN→USD!$A$2:$C$28,3,0),VLOOKUP((A1493-1),Оп26_BYN→USD!$A$2:$C$28,3,0)),$B$2:$G$2382,5,0)-VLOOKUP(B1493,$B$2:$G$2382,5,0))/365+(VLOOKUP(IF(C1493="Нет",VLOOKUP(A1493,Оп26_BYN→USD!$A$2:$C$28,3,0),VLOOKUP((A1493-1),Оп26_BYN→USD!$A$2:$C$28,3,0)),$B$2:$G$2382,6,0)-VLOOKUP(B1493,$B$2:$G$2382,6,0))/366)</f>
        <v>1.136733273407087</v>
      </c>
      <c r="F1493" s="54">
        <f>COUNTIF(D1494:$D$2382,365)</f>
        <v>662</v>
      </c>
      <c r="G1493" s="54">
        <f>COUNTIF(D1494:$D$2382,366)</f>
        <v>227</v>
      </c>
    </row>
    <row r="1494" spans="1:7" x14ac:dyDescent="0.25">
      <c r="A1494" s="54">
        <f>COUNTIF($C$3:C1494,"Да")</f>
        <v>16</v>
      </c>
      <c r="B1494" s="53">
        <f t="shared" si="47"/>
        <v>46892</v>
      </c>
      <c r="C1494" s="53" t="str">
        <f>IF(ISERROR(VLOOKUP(B1494,Оп26_BYN→USD!$C$3:$C$28,1,0)),"Нет","Да")</f>
        <v>Нет</v>
      </c>
      <c r="D1494" s="54">
        <f t="shared" si="46"/>
        <v>366</v>
      </c>
      <c r="E1494" s="55">
        <f>('Все выпуски'!$F$4*'Все выпуски'!$F$8)*((VLOOKUP(IF(C1494="Нет",VLOOKUP(A1494,Оп26_BYN→USD!$A$2:$C$28,3,0),VLOOKUP((A1494-1),Оп26_BYN→USD!$A$2:$C$28,3,0)),$B$2:$G$2382,5,0)-VLOOKUP(B1494,$B$2:$G$2382,5,0))/365+(VLOOKUP(IF(C1494="Нет",VLOOKUP(A1494,Оп26_BYN→USD!$A$2:$C$28,3,0),VLOOKUP((A1494-1),Оп26_BYN→USD!$A$2:$C$28,3,0)),$B$2:$G$2382,6,0)-VLOOKUP(B1494,$B$2:$G$2382,6,0))/366)</f>
        <v>1.165880280417525</v>
      </c>
      <c r="F1494" s="54">
        <f>COUNTIF(D1495:$D$2382,365)</f>
        <v>662</v>
      </c>
      <c r="G1494" s="54">
        <f>COUNTIF(D1495:$D$2382,366)</f>
        <v>226</v>
      </c>
    </row>
    <row r="1495" spans="1:7" x14ac:dyDescent="0.25">
      <c r="A1495" s="54">
        <f>COUNTIF($C$3:C1495,"Да")</f>
        <v>16</v>
      </c>
      <c r="B1495" s="53">
        <f t="shared" si="47"/>
        <v>46893</v>
      </c>
      <c r="C1495" s="53" t="str">
        <f>IF(ISERROR(VLOOKUP(B1495,Оп26_BYN→USD!$C$3:$C$28,1,0)),"Нет","Да")</f>
        <v>Нет</v>
      </c>
      <c r="D1495" s="54">
        <f t="shared" si="46"/>
        <v>366</v>
      </c>
      <c r="E1495" s="55">
        <f>('Все выпуски'!$F$4*'Все выпуски'!$F$8)*((VLOOKUP(IF(C1495="Нет",VLOOKUP(A1495,Оп26_BYN→USD!$A$2:$C$28,3,0),VLOOKUP((A1495-1),Оп26_BYN→USD!$A$2:$C$28,3,0)),$B$2:$G$2382,5,0)-VLOOKUP(B1495,$B$2:$G$2382,5,0))/365+(VLOOKUP(IF(C1495="Нет",VLOOKUP(A1495,Оп26_BYN→USD!$A$2:$C$28,3,0),VLOOKUP((A1495-1),Оп26_BYN→USD!$A$2:$C$28,3,0)),$B$2:$G$2382,6,0)-VLOOKUP(B1495,$B$2:$G$2382,6,0))/366)</f>
        <v>1.1950272874279633</v>
      </c>
      <c r="F1495" s="54">
        <f>COUNTIF(D1496:$D$2382,365)</f>
        <v>662</v>
      </c>
      <c r="G1495" s="54">
        <f>COUNTIF(D1496:$D$2382,366)</f>
        <v>225</v>
      </c>
    </row>
    <row r="1496" spans="1:7" x14ac:dyDescent="0.25">
      <c r="A1496" s="54">
        <f>COUNTIF($C$3:C1496,"Да")</f>
        <v>16</v>
      </c>
      <c r="B1496" s="53">
        <f t="shared" si="47"/>
        <v>46894</v>
      </c>
      <c r="C1496" s="53" t="str">
        <f>IF(ISERROR(VLOOKUP(B1496,Оп26_BYN→USD!$C$3:$C$28,1,0)),"Нет","Да")</f>
        <v>Нет</v>
      </c>
      <c r="D1496" s="54">
        <f t="shared" si="46"/>
        <v>366</v>
      </c>
      <c r="E1496" s="55">
        <f>('Все выпуски'!$F$4*'Все выпуски'!$F$8)*((VLOOKUP(IF(C1496="Нет",VLOOKUP(A1496,Оп26_BYN→USD!$A$2:$C$28,3,0),VLOOKUP((A1496-1),Оп26_BYN→USD!$A$2:$C$28,3,0)),$B$2:$G$2382,5,0)-VLOOKUP(B1496,$B$2:$G$2382,5,0))/365+(VLOOKUP(IF(C1496="Нет",VLOOKUP(A1496,Оп26_BYN→USD!$A$2:$C$28,3,0),VLOOKUP((A1496-1),Оп26_BYN→USD!$A$2:$C$28,3,0)),$B$2:$G$2382,6,0)-VLOOKUP(B1496,$B$2:$G$2382,6,0))/366)</f>
        <v>1.2241742944384013</v>
      </c>
      <c r="F1496" s="54">
        <f>COUNTIF(D1497:$D$2382,365)</f>
        <v>662</v>
      </c>
      <c r="G1496" s="54">
        <f>COUNTIF(D1497:$D$2382,366)</f>
        <v>224</v>
      </c>
    </row>
    <row r="1497" spans="1:7" x14ac:dyDescent="0.25">
      <c r="A1497" s="54">
        <f>COUNTIF($C$3:C1497,"Да")</f>
        <v>16</v>
      </c>
      <c r="B1497" s="53">
        <f t="shared" si="47"/>
        <v>46895</v>
      </c>
      <c r="C1497" s="53" t="str">
        <f>IF(ISERROR(VLOOKUP(B1497,Оп26_BYN→USD!$C$3:$C$28,1,0)),"Нет","Да")</f>
        <v>Нет</v>
      </c>
      <c r="D1497" s="54">
        <f t="shared" si="46"/>
        <v>366</v>
      </c>
      <c r="E1497" s="55">
        <f>('Все выпуски'!$F$4*'Все выпуски'!$F$8)*((VLOOKUP(IF(C1497="Нет",VLOOKUP(A1497,Оп26_BYN→USD!$A$2:$C$28,3,0),VLOOKUP((A1497-1),Оп26_BYN→USD!$A$2:$C$28,3,0)),$B$2:$G$2382,5,0)-VLOOKUP(B1497,$B$2:$G$2382,5,0))/365+(VLOOKUP(IF(C1497="Нет",VLOOKUP(A1497,Оп26_BYN→USD!$A$2:$C$28,3,0),VLOOKUP((A1497-1),Оп26_BYN→USD!$A$2:$C$28,3,0)),$B$2:$G$2382,6,0)-VLOOKUP(B1497,$B$2:$G$2382,6,0))/366)</f>
        <v>1.2533213014488396</v>
      </c>
      <c r="F1497" s="54">
        <f>COUNTIF(D1498:$D$2382,365)</f>
        <v>662</v>
      </c>
      <c r="G1497" s="54">
        <f>COUNTIF(D1498:$D$2382,366)</f>
        <v>223</v>
      </c>
    </row>
    <row r="1498" spans="1:7" x14ac:dyDescent="0.25">
      <c r="A1498" s="54">
        <f>COUNTIF($C$3:C1498,"Да")</f>
        <v>16</v>
      </c>
      <c r="B1498" s="53">
        <f t="shared" si="47"/>
        <v>46896</v>
      </c>
      <c r="C1498" s="53" t="str">
        <f>IF(ISERROR(VLOOKUP(B1498,Оп26_BYN→USD!$C$3:$C$28,1,0)),"Нет","Да")</f>
        <v>Нет</v>
      </c>
      <c r="D1498" s="54">
        <f t="shared" si="46"/>
        <v>366</v>
      </c>
      <c r="E1498" s="55">
        <f>('Все выпуски'!$F$4*'Все выпуски'!$F$8)*((VLOOKUP(IF(C1498="Нет",VLOOKUP(A1498,Оп26_BYN→USD!$A$2:$C$28,3,0),VLOOKUP((A1498-1),Оп26_BYN→USD!$A$2:$C$28,3,0)),$B$2:$G$2382,5,0)-VLOOKUP(B1498,$B$2:$G$2382,5,0))/365+(VLOOKUP(IF(C1498="Нет",VLOOKUP(A1498,Оп26_BYN→USD!$A$2:$C$28,3,0),VLOOKUP((A1498-1),Оп26_BYN→USD!$A$2:$C$28,3,0)),$B$2:$G$2382,6,0)-VLOOKUP(B1498,$B$2:$G$2382,6,0))/366)</f>
        <v>1.2824683084592776</v>
      </c>
      <c r="F1498" s="54">
        <f>COUNTIF(D1499:$D$2382,365)</f>
        <v>662</v>
      </c>
      <c r="G1498" s="54">
        <f>COUNTIF(D1499:$D$2382,366)</f>
        <v>222</v>
      </c>
    </row>
    <row r="1499" spans="1:7" x14ac:dyDescent="0.25">
      <c r="A1499" s="54">
        <f>COUNTIF($C$3:C1499,"Да")</f>
        <v>16</v>
      </c>
      <c r="B1499" s="53">
        <f t="shared" si="47"/>
        <v>46897</v>
      </c>
      <c r="C1499" s="53" t="str">
        <f>IF(ISERROR(VLOOKUP(B1499,Оп26_BYN→USD!$C$3:$C$28,1,0)),"Нет","Да")</f>
        <v>Нет</v>
      </c>
      <c r="D1499" s="54">
        <f t="shared" si="46"/>
        <v>366</v>
      </c>
      <c r="E1499" s="55">
        <f>('Все выпуски'!$F$4*'Все выпуски'!$F$8)*((VLOOKUP(IF(C1499="Нет",VLOOKUP(A1499,Оп26_BYN→USD!$A$2:$C$28,3,0),VLOOKUP((A1499-1),Оп26_BYN→USD!$A$2:$C$28,3,0)),$B$2:$G$2382,5,0)-VLOOKUP(B1499,$B$2:$G$2382,5,0))/365+(VLOOKUP(IF(C1499="Нет",VLOOKUP(A1499,Оп26_BYN→USD!$A$2:$C$28,3,0),VLOOKUP((A1499-1),Оп26_BYN→USD!$A$2:$C$28,3,0)),$B$2:$G$2382,6,0)-VLOOKUP(B1499,$B$2:$G$2382,6,0))/366)</f>
        <v>1.3116153154697157</v>
      </c>
      <c r="F1499" s="54">
        <f>COUNTIF(D1500:$D$2382,365)</f>
        <v>662</v>
      </c>
      <c r="G1499" s="54">
        <f>COUNTIF(D1500:$D$2382,366)</f>
        <v>221</v>
      </c>
    </row>
    <row r="1500" spans="1:7" x14ac:dyDescent="0.25">
      <c r="A1500" s="54">
        <f>COUNTIF($C$3:C1500,"Да")</f>
        <v>16</v>
      </c>
      <c r="B1500" s="53">
        <f t="shared" si="47"/>
        <v>46898</v>
      </c>
      <c r="C1500" s="53" t="str">
        <f>IF(ISERROR(VLOOKUP(B1500,Оп26_BYN→USD!$C$3:$C$28,1,0)),"Нет","Да")</f>
        <v>Нет</v>
      </c>
      <c r="D1500" s="54">
        <f t="shared" si="46"/>
        <v>366</v>
      </c>
      <c r="E1500" s="55">
        <f>('Все выпуски'!$F$4*'Все выпуски'!$F$8)*((VLOOKUP(IF(C1500="Нет",VLOOKUP(A1500,Оп26_BYN→USD!$A$2:$C$28,3,0),VLOOKUP((A1500-1),Оп26_BYN→USD!$A$2:$C$28,3,0)),$B$2:$G$2382,5,0)-VLOOKUP(B1500,$B$2:$G$2382,5,0))/365+(VLOOKUP(IF(C1500="Нет",VLOOKUP(A1500,Оп26_BYN→USD!$A$2:$C$28,3,0),VLOOKUP((A1500-1),Оп26_BYN→USD!$A$2:$C$28,3,0)),$B$2:$G$2382,6,0)-VLOOKUP(B1500,$B$2:$G$2382,6,0))/366)</f>
        <v>1.3407623224801539</v>
      </c>
      <c r="F1500" s="54">
        <f>COUNTIF(D1501:$D$2382,365)</f>
        <v>662</v>
      </c>
      <c r="G1500" s="54">
        <f>COUNTIF(D1501:$D$2382,366)</f>
        <v>220</v>
      </c>
    </row>
    <row r="1501" spans="1:7" x14ac:dyDescent="0.25">
      <c r="A1501" s="54">
        <f>COUNTIF($C$3:C1501,"Да")</f>
        <v>16</v>
      </c>
      <c r="B1501" s="53">
        <f t="shared" si="47"/>
        <v>46899</v>
      </c>
      <c r="C1501" s="53" t="str">
        <f>IF(ISERROR(VLOOKUP(B1501,Оп26_BYN→USD!$C$3:$C$28,1,0)),"Нет","Да")</f>
        <v>Нет</v>
      </c>
      <c r="D1501" s="54">
        <f t="shared" si="46"/>
        <v>366</v>
      </c>
      <c r="E1501" s="55">
        <f>('Все выпуски'!$F$4*'Все выпуски'!$F$8)*((VLOOKUP(IF(C1501="Нет",VLOOKUP(A1501,Оп26_BYN→USD!$A$2:$C$28,3,0),VLOOKUP((A1501-1),Оп26_BYN→USD!$A$2:$C$28,3,0)),$B$2:$G$2382,5,0)-VLOOKUP(B1501,$B$2:$G$2382,5,0))/365+(VLOOKUP(IF(C1501="Нет",VLOOKUP(A1501,Оп26_BYN→USD!$A$2:$C$28,3,0),VLOOKUP((A1501-1),Оп26_BYN→USD!$A$2:$C$28,3,0)),$B$2:$G$2382,6,0)-VLOOKUP(B1501,$B$2:$G$2382,6,0))/366)</f>
        <v>1.369909329490592</v>
      </c>
      <c r="F1501" s="54">
        <f>COUNTIF(D1502:$D$2382,365)</f>
        <v>662</v>
      </c>
      <c r="G1501" s="54">
        <f>COUNTIF(D1502:$D$2382,366)</f>
        <v>219</v>
      </c>
    </row>
    <row r="1502" spans="1:7" x14ac:dyDescent="0.25">
      <c r="A1502" s="54">
        <f>COUNTIF($C$3:C1502,"Да")</f>
        <v>16</v>
      </c>
      <c r="B1502" s="53">
        <f t="shared" si="47"/>
        <v>46900</v>
      </c>
      <c r="C1502" s="53" t="str">
        <f>IF(ISERROR(VLOOKUP(B1502,Оп26_BYN→USD!$C$3:$C$28,1,0)),"Нет","Да")</f>
        <v>Нет</v>
      </c>
      <c r="D1502" s="54">
        <f t="shared" si="46"/>
        <v>366</v>
      </c>
      <c r="E1502" s="55">
        <f>('Все выпуски'!$F$4*'Все выпуски'!$F$8)*((VLOOKUP(IF(C1502="Нет",VLOOKUP(A1502,Оп26_BYN→USD!$A$2:$C$28,3,0),VLOOKUP((A1502-1),Оп26_BYN→USD!$A$2:$C$28,3,0)),$B$2:$G$2382,5,0)-VLOOKUP(B1502,$B$2:$G$2382,5,0))/365+(VLOOKUP(IF(C1502="Нет",VLOOKUP(A1502,Оп26_BYN→USD!$A$2:$C$28,3,0),VLOOKUP((A1502-1),Оп26_BYN→USD!$A$2:$C$28,3,0)),$B$2:$G$2382,6,0)-VLOOKUP(B1502,$B$2:$G$2382,6,0))/366)</f>
        <v>1.3990563365010302</v>
      </c>
      <c r="F1502" s="54">
        <f>COUNTIF(D1503:$D$2382,365)</f>
        <v>662</v>
      </c>
      <c r="G1502" s="54">
        <f>COUNTIF(D1503:$D$2382,366)</f>
        <v>218</v>
      </c>
    </row>
    <row r="1503" spans="1:7" x14ac:dyDescent="0.25">
      <c r="A1503" s="54">
        <f>COUNTIF($C$3:C1503,"Да")</f>
        <v>16</v>
      </c>
      <c r="B1503" s="53">
        <f t="shared" si="47"/>
        <v>46901</v>
      </c>
      <c r="C1503" s="53" t="str">
        <f>IF(ISERROR(VLOOKUP(B1503,Оп26_BYN→USD!$C$3:$C$28,1,0)),"Нет","Да")</f>
        <v>Нет</v>
      </c>
      <c r="D1503" s="54">
        <f t="shared" si="46"/>
        <v>366</v>
      </c>
      <c r="E1503" s="55">
        <f>('Все выпуски'!$F$4*'Все выпуски'!$F$8)*((VLOOKUP(IF(C1503="Нет",VLOOKUP(A1503,Оп26_BYN→USD!$A$2:$C$28,3,0),VLOOKUP((A1503-1),Оп26_BYN→USD!$A$2:$C$28,3,0)),$B$2:$G$2382,5,0)-VLOOKUP(B1503,$B$2:$G$2382,5,0))/365+(VLOOKUP(IF(C1503="Нет",VLOOKUP(A1503,Оп26_BYN→USD!$A$2:$C$28,3,0),VLOOKUP((A1503-1),Оп26_BYN→USD!$A$2:$C$28,3,0)),$B$2:$G$2382,6,0)-VLOOKUP(B1503,$B$2:$G$2382,6,0))/366)</f>
        <v>1.4282033435114683</v>
      </c>
      <c r="F1503" s="54">
        <f>COUNTIF(D1504:$D$2382,365)</f>
        <v>662</v>
      </c>
      <c r="G1503" s="54">
        <f>COUNTIF(D1504:$D$2382,366)</f>
        <v>217</v>
      </c>
    </row>
    <row r="1504" spans="1:7" x14ac:dyDescent="0.25">
      <c r="A1504" s="54">
        <f>COUNTIF($C$3:C1504,"Да")</f>
        <v>16</v>
      </c>
      <c r="B1504" s="53">
        <f t="shared" si="47"/>
        <v>46902</v>
      </c>
      <c r="C1504" s="53" t="str">
        <f>IF(ISERROR(VLOOKUP(B1504,Оп26_BYN→USD!$C$3:$C$28,1,0)),"Нет","Да")</f>
        <v>Нет</v>
      </c>
      <c r="D1504" s="54">
        <f t="shared" si="46"/>
        <v>366</v>
      </c>
      <c r="E1504" s="55">
        <f>('Все выпуски'!$F$4*'Все выпуски'!$F$8)*((VLOOKUP(IF(C1504="Нет",VLOOKUP(A1504,Оп26_BYN→USD!$A$2:$C$28,3,0),VLOOKUP((A1504-1),Оп26_BYN→USD!$A$2:$C$28,3,0)),$B$2:$G$2382,5,0)-VLOOKUP(B1504,$B$2:$G$2382,5,0))/365+(VLOOKUP(IF(C1504="Нет",VLOOKUP(A1504,Оп26_BYN→USD!$A$2:$C$28,3,0),VLOOKUP((A1504-1),Оп26_BYN→USD!$A$2:$C$28,3,0)),$B$2:$G$2382,6,0)-VLOOKUP(B1504,$B$2:$G$2382,6,0))/366)</f>
        <v>1.4573503505219065</v>
      </c>
      <c r="F1504" s="54">
        <f>COUNTIF(D1505:$D$2382,365)</f>
        <v>662</v>
      </c>
      <c r="G1504" s="54">
        <f>COUNTIF(D1505:$D$2382,366)</f>
        <v>216</v>
      </c>
    </row>
    <row r="1505" spans="1:7" x14ac:dyDescent="0.25">
      <c r="A1505" s="54">
        <f>COUNTIF($C$3:C1505,"Да")</f>
        <v>16</v>
      </c>
      <c r="B1505" s="53">
        <f t="shared" si="47"/>
        <v>46903</v>
      </c>
      <c r="C1505" s="53" t="str">
        <f>IF(ISERROR(VLOOKUP(B1505,Оп26_BYN→USD!$C$3:$C$28,1,0)),"Нет","Да")</f>
        <v>Нет</v>
      </c>
      <c r="D1505" s="54">
        <f t="shared" si="46"/>
        <v>366</v>
      </c>
      <c r="E1505" s="55">
        <f>('Все выпуски'!$F$4*'Все выпуски'!$F$8)*((VLOOKUP(IF(C1505="Нет",VLOOKUP(A1505,Оп26_BYN→USD!$A$2:$C$28,3,0),VLOOKUP((A1505-1),Оп26_BYN→USD!$A$2:$C$28,3,0)),$B$2:$G$2382,5,0)-VLOOKUP(B1505,$B$2:$G$2382,5,0))/365+(VLOOKUP(IF(C1505="Нет",VLOOKUP(A1505,Оп26_BYN→USD!$A$2:$C$28,3,0),VLOOKUP((A1505-1),Оп26_BYN→USD!$A$2:$C$28,3,0)),$B$2:$G$2382,6,0)-VLOOKUP(B1505,$B$2:$G$2382,6,0))/366)</f>
        <v>1.4864973575323444</v>
      </c>
      <c r="F1505" s="54">
        <f>COUNTIF(D1506:$D$2382,365)</f>
        <v>662</v>
      </c>
      <c r="G1505" s="54">
        <f>COUNTIF(D1506:$D$2382,366)</f>
        <v>215</v>
      </c>
    </row>
    <row r="1506" spans="1:7" x14ac:dyDescent="0.25">
      <c r="A1506" s="54">
        <f>COUNTIF($C$3:C1506,"Да")</f>
        <v>16</v>
      </c>
      <c r="B1506" s="53">
        <f t="shared" si="47"/>
        <v>46904</v>
      </c>
      <c r="C1506" s="53" t="str">
        <f>IF(ISERROR(VLOOKUP(B1506,Оп26_BYN→USD!$C$3:$C$28,1,0)),"Нет","Да")</f>
        <v>Нет</v>
      </c>
      <c r="D1506" s="54">
        <f t="shared" si="46"/>
        <v>366</v>
      </c>
      <c r="E1506" s="55">
        <f>('Все выпуски'!$F$4*'Все выпуски'!$F$8)*((VLOOKUP(IF(C1506="Нет",VLOOKUP(A1506,Оп26_BYN→USD!$A$2:$C$28,3,0),VLOOKUP((A1506-1),Оп26_BYN→USD!$A$2:$C$28,3,0)),$B$2:$G$2382,5,0)-VLOOKUP(B1506,$B$2:$G$2382,5,0))/365+(VLOOKUP(IF(C1506="Нет",VLOOKUP(A1506,Оп26_BYN→USD!$A$2:$C$28,3,0),VLOOKUP((A1506-1),Оп26_BYN→USD!$A$2:$C$28,3,0)),$B$2:$G$2382,6,0)-VLOOKUP(B1506,$B$2:$G$2382,6,0))/366)</f>
        <v>1.5156443645427824</v>
      </c>
      <c r="F1506" s="54">
        <f>COUNTIF(D1507:$D$2382,365)</f>
        <v>662</v>
      </c>
      <c r="G1506" s="54">
        <f>COUNTIF(D1507:$D$2382,366)</f>
        <v>214</v>
      </c>
    </row>
    <row r="1507" spans="1:7" x14ac:dyDescent="0.25">
      <c r="A1507" s="54">
        <f>COUNTIF($C$3:C1507,"Да")</f>
        <v>16</v>
      </c>
      <c r="B1507" s="53">
        <f t="shared" si="47"/>
        <v>46905</v>
      </c>
      <c r="C1507" s="53" t="str">
        <f>IF(ISERROR(VLOOKUP(B1507,Оп26_BYN→USD!$C$3:$C$28,1,0)),"Нет","Да")</f>
        <v>Нет</v>
      </c>
      <c r="D1507" s="54">
        <f t="shared" si="46"/>
        <v>366</v>
      </c>
      <c r="E1507" s="55">
        <f>('Все выпуски'!$F$4*'Все выпуски'!$F$8)*((VLOOKUP(IF(C1507="Нет",VLOOKUP(A1507,Оп26_BYN→USD!$A$2:$C$28,3,0),VLOOKUP((A1507-1),Оп26_BYN→USD!$A$2:$C$28,3,0)),$B$2:$G$2382,5,0)-VLOOKUP(B1507,$B$2:$G$2382,5,0))/365+(VLOOKUP(IF(C1507="Нет",VLOOKUP(A1507,Оп26_BYN→USD!$A$2:$C$28,3,0),VLOOKUP((A1507-1),Оп26_BYN→USD!$A$2:$C$28,3,0)),$B$2:$G$2382,6,0)-VLOOKUP(B1507,$B$2:$G$2382,6,0))/366)</f>
        <v>1.5447913715532207</v>
      </c>
      <c r="F1507" s="54">
        <f>COUNTIF(D1508:$D$2382,365)</f>
        <v>662</v>
      </c>
      <c r="G1507" s="54">
        <f>COUNTIF(D1508:$D$2382,366)</f>
        <v>213</v>
      </c>
    </row>
    <row r="1508" spans="1:7" x14ac:dyDescent="0.25">
      <c r="A1508" s="54">
        <f>COUNTIF($C$3:C1508,"Да")</f>
        <v>16</v>
      </c>
      <c r="B1508" s="53">
        <f t="shared" si="47"/>
        <v>46906</v>
      </c>
      <c r="C1508" s="53" t="str">
        <f>IF(ISERROR(VLOOKUP(B1508,Оп26_BYN→USD!$C$3:$C$28,1,0)),"Нет","Да")</f>
        <v>Нет</v>
      </c>
      <c r="D1508" s="54">
        <f t="shared" si="46"/>
        <v>366</v>
      </c>
      <c r="E1508" s="55">
        <f>('Все выпуски'!$F$4*'Все выпуски'!$F$8)*((VLOOKUP(IF(C1508="Нет",VLOOKUP(A1508,Оп26_BYN→USD!$A$2:$C$28,3,0),VLOOKUP((A1508-1),Оп26_BYN→USD!$A$2:$C$28,3,0)),$B$2:$G$2382,5,0)-VLOOKUP(B1508,$B$2:$G$2382,5,0))/365+(VLOOKUP(IF(C1508="Нет",VLOOKUP(A1508,Оп26_BYN→USD!$A$2:$C$28,3,0),VLOOKUP((A1508-1),Оп26_BYN→USD!$A$2:$C$28,3,0)),$B$2:$G$2382,6,0)-VLOOKUP(B1508,$B$2:$G$2382,6,0))/366)</f>
        <v>1.5739383785636589</v>
      </c>
      <c r="F1508" s="54">
        <f>COUNTIF(D1509:$D$2382,365)</f>
        <v>662</v>
      </c>
      <c r="G1508" s="54">
        <f>COUNTIF(D1509:$D$2382,366)</f>
        <v>212</v>
      </c>
    </row>
    <row r="1509" spans="1:7" x14ac:dyDescent="0.25">
      <c r="A1509" s="54">
        <f>COUNTIF($C$3:C1509,"Да")</f>
        <v>16</v>
      </c>
      <c r="B1509" s="53">
        <f t="shared" si="47"/>
        <v>46907</v>
      </c>
      <c r="C1509" s="53" t="str">
        <f>IF(ISERROR(VLOOKUP(B1509,Оп26_BYN→USD!$C$3:$C$28,1,0)),"Нет","Да")</f>
        <v>Нет</v>
      </c>
      <c r="D1509" s="54">
        <f t="shared" si="46"/>
        <v>366</v>
      </c>
      <c r="E1509" s="55">
        <f>('Все выпуски'!$F$4*'Все выпуски'!$F$8)*((VLOOKUP(IF(C1509="Нет",VLOOKUP(A1509,Оп26_BYN→USD!$A$2:$C$28,3,0),VLOOKUP((A1509-1),Оп26_BYN→USD!$A$2:$C$28,3,0)),$B$2:$G$2382,5,0)-VLOOKUP(B1509,$B$2:$G$2382,5,0))/365+(VLOOKUP(IF(C1509="Нет",VLOOKUP(A1509,Оп26_BYN→USD!$A$2:$C$28,3,0),VLOOKUP((A1509-1),Оп26_BYN→USD!$A$2:$C$28,3,0)),$B$2:$G$2382,6,0)-VLOOKUP(B1509,$B$2:$G$2382,6,0))/366)</f>
        <v>1.603085385574097</v>
      </c>
      <c r="F1509" s="54">
        <f>COUNTIF(D1510:$D$2382,365)</f>
        <v>662</v>
      </c>
      <c r="G1509" s="54">
        <f>COUNTIF(D1510:$D$2382,366)</f>
        <v>211</v>
      </c>
    </row>
    <row r="1510" spans="1:7" x14ac:dyDescent="0.25">
      <c r="A1510" s="54">
        <f>COUNTIF($C$3:C1510,"Да")</f>
        <v>16</v>
      </c>
      <c r="B1510" s="53">
        <f t="shared" si="47"/>
        <v>46908</v>
      </c>
      <c r="C1510" s="53" t="str">
        <f>IF(ISERROR(VLOOKUP(B1510,Оп26_BYN→USD!$C$3:$C$28,1,0)),"Нет","Да")</f>
        <v>Нет</v>
      </c>
      <c r="D1510" s="54">
        <f t="shared" si="46"/>
        <v>366</v>
      </c>
      <c r="E1510" s="55">
        <f>('Все выпуски'!$F$4*'Все выпуски'!$F$8)*((VLOOKUP(IF(C1510="Нет",VLOOKUP(A1510,Оп26_BYN→USD!$A$2:$C$28,3,0),VLOOKUP((A1510-1),Оп26_BYN→USD!$A$2:$C$28,3,0)),$B$2:$G$2382,5,0)-VLOOKUP(B1510,$B$2:$G$2382,5,0))/365+(VLOOKUP(IF(C1510="Нет",VLOOKUP(A1510,Оп26_BYN→USD!$A$2:$C$28,3,0),VLOOKUP((A1510-1),Оп26_BYN→USD!$A$2:$C$28,3,0)),$B$2:$G$2382,6,0)-VLOOKUP(B1510,$B$2:$G$2382,6,0))/366)</f>
        <v>1.6322323925845352</v>
      </c>
      <c r="F1510" s="54">
        <f>COUNTIF(D1511:$D$2382,365)</f>
        <v>662</v>
      </c>
      <c r="G1510" s="54">
        <f>COUNTIF(D1511:$D$2382,366)</f>
        <v>210</v>
      </c>
    </row>
    <row r="1511" spans="1:7" x14ac:dyDescent="0.25">
      <c r="A1511" s="54">
        <f>COUNTIF($C$3:C1511,"Да")</f>
        <v>16</v>
      </c>
      <c r="B1511" s="53">
        <f t="shared" si="47"/>
        <v>46909</v>
      </c>
      <c r="C1511" s="53" t="str">
        <f>IF(ISERROR(VLOOKUP(B1511,Оп26_BYN→USD!$C$3:$C$28,1,0)),"Нет","Да")</f>
        <v>Нет</v>
      </c>
      <c r="D1511" s="54">
        <f t="shared" si="46"/>
        <v>366</v>
      </c>
      <c r="E1511" s="55">
        <f>('Все выпуски'!$F$4*'Все выпуски'!$F$8)*((VLOOKUP(IF(C1511="Нет",VLOOKUP(A1511,Оп26_BYN→USD!$A$2:$C$28,3,0),VLOOKUP((A1511-1),Оп26_BYN→USD!$A$2:$C$28,3,0)),$B$2:$G$2382,5,0)-VLOOKUP(B1511,$B$2:$G$2382,5,0))/365+(VLOOKUP(IF(C1511="Нет",VLOOKUP(A1511,Оп26_BYN→USD!$A$2:$C$28,3,0),VLOOKUP((A1511-1),Оп26_BYN→USD!$A$2:$C$28,3,0)),$B$2:$G$2382,6,0)-VLOOKUP(B1511,$B$2:$G$2382,6,0))/366)</f>
        <v>1.6613793995949733</v>
      </c>
      <c r="F1511" s="54">
        <f>COUNTIF(D1512:$D$2382,365)</f>
        <v>662</v>
      </c>
      <c r="G1511" s="54">
        <f>COUNTIF(D1512:$D$2382,366)</f>
        <v>209</v>
      </c>
    </row>
    <row r="1512" spans="1:7" x14ac:dyDescent="0.25">
      <c r="A1512" s="54">
        <f>COUNTIF($C$3:C1512,"Да")</f>
        <v>16</v>
      </c>
      <c r="B1512" s="53">
        <f t="shared" si="47"/>
        <v>46910</v>
      </c>
      <c r="C1512" s="53" t="str">
        <f>IF(ISERROR(VLOOKUP(B1512,Оп26_BYN→USD!$C$3:$C$28,1,0)),"Нет","Да")</f>
        <v>Нет</v>
      </c>
      <c r="D1512" s="54">
        <f t="shared" si="46"/>
        <v>366</v>
      </c>
      <c r="E1512" s="55">
        <f>('Все выпуски'!$F$4*'Все выпуски'!$F$8)*((VLOOKUP(IF(C1512="Нет",VLOOKUP(A1512,Оп26_BYN→USD!$A$2:$C$28,3,0),VLOOKUP((A1512-1),Оп26_BYN→USD!$A$2:$C$28,3,0)),$B$2:$G$2382,5,0)-VLOOKUP(B1512,$B$2:$G$2382,5,0))/365+(VLOOKUP(IF(C1512="Нет",VLOOKUP(A1512,Оп26_BYN→USD!$A$2:$C$28,3,0),VLOOKUP((A1512-1),Оп26_BYN→USD!$A$2:$C$28,3,0)),$B$2:$G$2382,6,0)-VLOOKUP(B1512,$B$2:$G$2382,6,0))/366)</f>
        <v>1.6905264066054115</v>
      </c>
      <c r="F1512" s="54">
        <f>COUNTIF(D1513:$D$2382,365)</f>
        <v>662</v>
      </c>
      <c r="G1512" s="54">
        <f>COUNTIF(D1513:$D$2382,366)</f>
        <v>208</v>
      </c>
    </row>
    <row r="1513" spans="1:7" x14ac:dyDescent="0.25">
      <c r="A1513" s="54">
        <f>COUNTIF($C$3:C1513,"Да")</f>
        <v>16</v>
      </c>
      <c r="B1513" s="53">
        <f t="shared" si="47"/>
        <v>46911</v>
      </c>
      <c r="C1513" s="53" t="str">
        <f>IF(ISERROR(VLOOKUP(B1513,Оп26_BYN→USD!$C$3:$C$28,1,0)),"Нет","Да")</f>
        <v>Нет</v>
      </c>
      <c r="D1513" s="54">
        <f t="shared" si="46"/>
        <v>366</v>
      </c>
      <c r="E1513" s="55">
        <f>('Все выпуски'!$F$4*'Все выпуски'!$F$8)*((VLOOKUP(IF(C1513="Нет",VLOOKUP(A1513,Оп26_BYN→USD!$A$2:$C$28,3,0),VLOOKUP((A1513-1),Оп26_BYN→USD!$A$2:$C$28,3,0)),$B$2:$G$2382,5,0)-VLOOKUP(B1513,$B$2:$G$2382,5,0))/365+(VLOOKUP(IF(C1513="Нет",VLOOKUP(A1513,Оп26_BYN→USD!$A$2:$C$28,3,0),VLOOKUP((A1513-1),Оп26_BYN→USD!$A$2:$C$28,3,0)),$B$2:$G$2382,6,0)-VLOOKUP(B1513,$B$2:$G$2382,6,0))/366)</f>
        <v>1.7196734136158496</v>
      </c>
      <c r="F1513" s="54">
        <f>COUNTIF(D1514:$D$2382,365)</f>
        <v>662</v>
      </c>
      <c r="G1513" s="54">
        <f>COUNTIF(D1514:$D$2382,366)</f>
        <v>207</v>
      </c>
    </row>
    <row r="1514" spans="1:7" x14ac:dyDescent="0.25">
      <c r="A1514" s="54">
        <f>COUNTIF($C$3:C1514,"Да")</f>
        <v>16</v>
      </c>
      <c r="B1514" s="53">
        <f t="shared" si="47"/>
        <v>46912</v>
      </c>
      <c r="C1514" s="53" t="str">
        <f>IF(ISERROR(VLOOKUP(B1514,Оп26_BYN→USD!$C$3:$C$28,1,0)),"Нет","Да")</f>
        <v>Нет</v>
      </c>
      <c r="D1514" s="54">
        <f t="shared" si="46"/>
        <v>366</v>
      </c>
      <c r="E1514" s="55">
        <f>('Все выпуски'!$F$4*'Все выпуски'!$F$8)*((VLOOKUP(IF(C1514="Нет",VLOOKUP(A1514,Оп26_BYN→USD!$A$2:$C$28,3,0),VLOOKUP((A1514-1),Оп26_BYN→USD!$A$2:$C$28,3,0)),$B$2:$G$2382,5,0)-VLOOKUP(B1514,$B$2:$G$2382,5,0))/365+(VLOOKUP(IF(C1514="Нет",VLOOKUP(A1514,Оп26_BYN→USD!$A$2:$C$28,3,0),VLOOKUP((A1514-1),Оп26_BYN→USD!$A$2:$C$28,3,0)),$B$2:$G$2382,6,0)-VLOOKUP(B1514,$B$2:$G$2382,6,0))/366)</f>
        <v>1.7488204206262874</v>
      </c>
      <c r="F1514" s="54">
        <f>COUNTIF(D1515:$D$2382,365)</f>
        <v>662</v>
      </c>
      <c r="G1514" s="54">
        <f>COUNTIF(D1515:$D$2382,366)</f>
        <v>206</v>
      </c>
    </row>
    <row r="1515" spans="1:7" x14ac:dyDescent="0.25">
      <c r="A1515" s="54">
        <f>COUNTIF($C$3:C1515,"Да")</f>
        <v>16</v>
      </c>
      <c r="B1515" s="53">
        <f t="shared" si="47"/>
        <v>46913</v>
      </c>
      <c r="C1515" s="53" t="str">
        <f>IF(ISERROR(VLOOKUP(B1515,Оп26_BYN→USD!$C$3:$C$28,1,0)),"Нет","Да")</f>
        <v>Нет</v>
      </c>
      <c r="D1515" s="54">
        <f t="shared" si="46"/>
        <v>366</v>
      </c>
      <c r="E1515" s="55">
        <f>('Все выпуски'!$F$4*'Все выпуски'!$F$8)*((VLOOKUP(IF(C1515="Нет",VLOOKUP(A1515,Оп26_BYN→USD!$A$2:$C$28,3,0),VLOOKUP((A1515-1),Оп26_BYN→USD!$A$2:$C$28,3,0)),$B$2:$G$2382,5,0)-VLOOKUP(B1515,$B$2:$G$2382,5,0))/365+(VLOOKUP(IF(C1515="Нет",VLOOKUP(A1515,Оп26_BYN→USD!$A$2:$C$28,3,0),VLOOKUP((A1515-1),Оп26_BYN→USD!$A$2:$C$28,3,0)),$B$2:$G$2382,6,0)-VLOOKUP(B1515,$B$2:$G$2382,6,0))/366)</f>
        <v>1.7779674276367257</v>
      </c>
      <c r="F1515" s="54">
        <f>COUNTIF(D1516:$D$2382,365)</f>
        <v>662</v>
      </c>
      <c r="G1515" s="54">
        <f>COUNTIF(D1516:$D$2382,366)</f>
        <v>205</v>
      </c>
    </row>
    <row r="1516" spans="1:7" x14ac:dyDescent="0.25">
      <c r="A1516" s="54">
        <f>COUNTIF($C$3:C1516,"Да")</f>
        <v>16</v>
      </c>
      <c r="B1516" s="53">
        <f t="shared" si="47"/>
        <v>46914</v>
      </c>
      <c r="C1516" s="53" t="str">
        <f>IF(ISERROR(VLOOKUP(B1516,Оп26_BYN→USD!$C$3:$C$28,1,0)),"Нет","Да")</f>
        <v>Нет</v>
      </c>
      <c r="D1516" s="54">
        <f t="shared" si="46"/>
        <v>366</v>
      </c>
      <c r="E1516" s="55">
        <f>('Все выпуски'!$F$4*'Все выпуски'!$F$8)*((VLOOKUP(IF(C1516="Нет",VLOOKUP(A1516,Оп26_BYN→USD!$A$2:$C$28,3,0),VLOOKUP((A1516-1),Оп26_BYN→USD!$A$2:$C$28,3,0)),$B$2:$G$2382,5,0)-VLOOKUP(B1516,$B$2:$G$2382,5,0))/365+(VLOOKUP(IF(C1516="Нет",VLOOKUP(A1516,Оп26_BYN→USD!$A$2:$C$28,3,0),VLOOKUP((A1516-1),Оп26_BYN→USD!$A$2:$C$28,3,0)),$B$2:$G$2382,6,0)-VLOOKUP(B1516,$B$2:$G$2382,6,0))/366)</f>
        <v>1.8071144346471637</v>
      </c>
      <c r="F1516" s="54">
        <f>COUNTIF(D1517:$D$2382,365)</f>
        <v>662</v>
      </c>
      <c r="G1516" s="54">
        <f>COUNTIF(D1517:$D$2382,366)</f>
        <v>204</v>
      </c>
    </row>
    <row r="1517" spans="1:7" x14ac:dyDescent="0.25">
      <c r="A1517" s="54">
        <f>COUNTIF($C$3:C1517,"Да")</f>
        <v>16</v>
      </c>
      <c r="B1517" s="53">
        <f t="shared" si="47"/>
        <v>46915</v>
      </c>
      <c r="C1517" s="53" t="str">
        <f>IF(ISERROR(VLOOKUP(B1517,Оп26_BYN→USD!$C$3:$C$28,1,0)),"Нет","Да")</f>
        <v>Нет</v>
      </c>
      <c r="D1517" s="54">
        <f t="shared" si="46"/>
        <v>366</v>
      </c>
      <c r="E1517" s="55">
        <f>('Все выпуски'!$F$4*'Все выпуски'!$F$8)*((VLOOKUP(IF(C1517="Нет",VLOOKUP(A1517,Оп26_BYN→USD!$A$2:$C$28,3,0),VLOOKUP((A1517-1),Оп26_BYN→USD!$A$2:$C$28,3,0)),$B$2:$G$2382,5,0)-VLOOKUP(B1517,$B$2:$G$2382,5,0))/365+(VLOOKUP(IF(C1517="Нет",VLOOKUP(A1517,Оп26_BYN→USD!$A$2:$C$28,3,0),VLOOKUP((A1517-1),Оп26_BYN→USD!$A$2:$C$28,3,0)),$B$2:$G$2382,6,0)-VLOOKUP(B1517,$B$2:$G$2382,6,0))/366)</f>
        <v>1.836261441657602</v>
      </c>
      <c r="F1517" s="54">
        <f>COUNTIF(D1518:$D$2382,365)</f>
        <v>662</v>
      </c>
      <c r="G1517" s="54">
        <f>COUNTIF(D1518:$D$2382,366)</f>
        <v>203</v>
      </c>
    </row>
    <row r="1518" spans="1:7" x14ac:dyDescent="0.25">
      <c r="A1518" s="54">
        <f>COUNTIF($C$3:C1518,"Да")</f>
        <v>16</v>
      </c>
      <c r="B1518" s="53">
        <f t="shared" si="47"/>
        <v>46916</v>
      </c>
      <c r="C1518" s="53" t="str">
        <f>IF(ISERROR(VLOOKUP(B1518,Оп26_BYN→USD!$C$3:$C$28,1,0)),"Нет","Да")</f>
        <v>Нет</v>
      </c>
      <c r="D1518" s="54">
        <f t="shared" si="46"/>
        <v>366</v>
      </c>
      <c r="E1518" s="55">
        <f>('Все выпуски'!$F$4*'Все выпуски'!$F$8)*((VLOOKUP(IF(C1518="Нет",VLOOKUP(A1518,Оп26_BYN→USD!$A$2:$C$28,3,0),VLOOKUP((A1518-1),Оп26_BYN→USD!$A$2:$C$28,3,0)),$B$2:$G$2382,5,0)-VLOOKUP(B1518,$B$2:$G$2382,5,0))/365+(VLOOKUP(IF(C1518="Нет",VLOOKUP(A1518,Оп26_BYN→USD!$A$2:$C$28,3,0),VLOOKUP((A1518-1),Оп26_BYN→USD!$A$2:$C$28,3,0)),$B$2:$G$2382,6,0)-VLOOKUP(B1518,$B$2:$G$2382,6,0))/366)</f>
        <v>1.86540844866804</v>
      </c>
      <c r="F1518" s="54">
        <f>COUNTIF(D1519:$D$2382,365)</f>
        <v>662</v>
      </c>
      <c r="G1518" s="54">
        <f>COUNTIF(D1519:$D$2382,366)</f>
        <v>202</v>
      </c>
    </row>
    <row r="1519" spans="1:7" x14ac:dyDescent="0.25">
      <c r="A1519" s="54">
        <f>COUNTIF($C$3:C1519,"Да")</f>
        <v>16</v>
      </c>
      <c r="B1519" s="53">
        <f t="shared" si="47"/>
        <v>46917</v>
      </c>
      <c r="C1519" s="53" t="str">
        <f>IF(ISERROR(VLOOKUP(B1519,Оп26_BYN→USD!$C$3:$C$28,1,0)),"Нет","Да")</f>
        <v>Нет</v>
      </c>
      <c r="D1519" s="54">
        <f t="shared" si="46"/>
        <v>366</v>
      </c>
      <c r="E1519" s="55">
        <f>('Все выпуски'!$F$4*'Все выпуски'!$F$8)*((VLOOKUP(IF(C1519="Нет",VLOOKUP(A1519,Оп26_BYN→USD!$A$2:$C$28,3,0),VLOOKUP((A1519-1),Оп26_BYN→USD!$A$2:$C$28,3,0)),$B$2:$G$2382,5,0)-VLOOKUP(B1519,$B$2:$G$2382,5,0))/365+(VLOOKUP(IF(C1519="Нет",VLOOKUP(A1519,Оп26_BYN→USD!$A$2:$C$28,3,0),VLOOKUP((A1519-1),Оп26_BYN→USD!$A$2:$C$28,3,0)),$B$2:$G$2382,6,0)-VLOOKUP(B1519,$B$2:$G$2382,6,0))/366)</f>
        <v>1.8945554556784783</v>
      </c>
      <c r="F1519" s="54">
        <f>COUNTIF(D1520:$D$2382,365)</f>
        <v>662</v>
      </c>
      <c r="G1519" s="54">
        <f>COUNTIF(D1520:$D$2382,366)</f>
        <v>201</v>
      </c>
    </row>
    <row r="1520" spans="1:7" x14ac:dyDescent="0.25">
      <c r="A1520" s="54">
        <f>COUNTIF($C$3:C1520,"Да")</f>
        <v>16</v>
      </c>
      <c r="B1520" s="53">
        <f t="shared" si="47"/>
        <v>46918</v>
      </c>
      <c r="C1520" s="53" t="str">
        <f>IF(ISERROR(VLOOKUP(B1520,Оп26_BYN→USD!$C$3:$C$28,1,0)),"Нет","Да")</f>
        <v>Нет</v>
      </c>
      <c r="D1520" s="54">
        <f t="shared" si="46"/>
        <v>366</v>
      </c>
      <c r="E1520" s="55">
        <f>('Все выпуски'!$F$4*'Все выпуски'!$F$8)*((VLOOKUP(IF(C1520="Нет",VLOOKUP(A1520,Оп26_BYN→USD!$A$2:$C$28,3,0),VLOOKUP((A1520-1),Оп26_BYN→USD!$A$2:$C$28,3,0)),$B$2:$G$2382,5,0)-VLOOKUP(B1520,$B$2:$G$2382,5,0))/365+(VLOOKUP(IF(C1520="Нет",VLOOKUP(A1520,Оп26_BYN→USD!$A$2:$C$28,3,0),VLOOKUP((A1520-1),Оп26_BYN→USD!$A$2:$C$28,3,0)),$B$2:$G$2382,6,0)-VLOOKUP(B1520,$B$2:$G$2382,6,0))/366)</f>
        <v>1.9237024626889165</v>
      </c>
      <c r="F1520" s="54">
        <f>COUNTIF(D1521:$D$2382,365)</f>
        <v>662</v>
      </c>
      <c r="G1520" s="54">
        <f>COUNTIF(D1521:$D$2382,366)</f>
        <v>200</v>
      </c>
    </row>
    <row r="1521" spans="1:7" x14ac:dyDescent="0.25">
      <c r="A1521" s="54">
        <f>COUNTIF($C$3:C1521,"Да")</f>
        <v>16</v>
      </c>
      <c r="B1521" s="53">
        <f t="shared" si="47"/>
        <v>46919</v>
      </c>
      <c r="C1521" s="53" t="str">
        <f>IF(ISERROR(VLOOKUP(B1521,Оп26_BYN→USD!$C$3:$C$28,1,0)),"Нет","Да")</f>
        <v>Нет</v>
      </c>
      <c r="D1521" s="54">
        <f t="shared" si="46"/>
        <v>366</v>
      </c>
      <c r="E1521" s="55">
        <f>('Все выпуски'!$F$4*'Все выпуски'!$F$8)*((VLOOKUP(IF(C1521="Нет",VLOOKUP(A1521,Оп26_BYN→USD!$A$2:$C$28,3,0),VLOOKUP((A1521-1),Оп26_BYN→USD!$A$2:$C$28,3,0)),$B$2:$G$2382,5,0)-VLOOKUP(B1521,$B$2:$G$2382,5,0))/365+(VLOOKUP(IF(C1521="Нет",VLOOKUP(A1521,Оп26_BYN→USD!$A$2:$C$28,3,0),VLOOKUP((A1521-1),Оп26_BYN→USD!$A$2:$C$28,3,0)),$B$2:$G$2382,6,0)-VLOOKUP(B1521,$B$2:$G$2382,6,0))/366)</f>
        <v>1.9528494696993546</v>
      </c>
      <c r="F1521" s="54">
        <f>COUNTIF(D1522:$D$2382,365)</f>
        <v>662</v>
      </c>
      <c r="G1521" s="54">
        <f>COUNTIF(D1522:$D$2382,366)</f>
        <v>199</v>
      </c>
    </row>
    <row r="1522" spans="1:7" x14ac:dyDescent="0.25">
      <c r="A1522" s="54">
        <f>COUNTIF($C$3:C1522,"Да")</f>
        <v>16</v>
      </c>
      <c r="B1522" s="53">
        <f t="shared" si="47"/>
        <v>46920</v>
      </c>
      <c r="C1522" s="53" t="str">
        <f>IF(ISERROR(VLOOKUP(B1522,Оп26_BYN→USD!$C$3:$C$28,1,0)),"Нет","Да")</f>
        <v>Нет</v>
      </c>
      <c r="D1522" s="54">
        <f t="shared" si="46"/>
        <v>366</v>
      </c>
      <c r="E1522" s="55">
        <f>('Все выпуски'!$F$4*'Все выпуски'!$F$8)*((VLOOKUP(IF(C1522="Нет",VLOOKUP(A1522,Оп26_BYN→USD!$A$2:$C$28,3,0),VLOOKUP((A1522-1),Оп26_BYN→USD!$A$2:$C$28,3,0)),$B$2:$G$2382,5,0)-VLOOKUP(B1522,$B$2:$G$2382,5,0))/365+(VLOOKUP(IF(C1522="Нет",VLOOKUP(A1522,Оп26_BYN→USD!$A$2:$C$28,3,0),VLOOKUP((A1522-1),Оп26_BYN→USD!$A$2:$C$28,3,0)),$B$2:$G$2382,6,0)-VLOOKUP(B1522,$B$2:$G$2382,6,0))/366)</f>
        <v>1.9819964767097928</v>
      </c>
      <c r="F1522" s="54">
        <f>COUNTIF(D1523:$D$2382,365)</f>
        <v>662</v>
      </c>
      <c r="G1522" s="54">
        <f>COUNTIF(D1523:$D$2382,366)</f>
        <v>198</v>
      </c>
    </row>
    <row r="1523" spans="1:7" x14ac:dyDescent="0.25">
      <c r="A1523" s="54">
        <f>COUNTIF($C$3:C1523,"Да")</f>
        <v>16</v>
      </c>
      <c r="B1523" s="53">
        <f t="shared" si="47"/>
        <v>46921</v>
      </c>
      <c r="C1523" s="53" t="str">
        <f>IF(ISERROR(VLOOKUP(B1523,Оп26_BYN→USD!$C$3:$C$28,1,0)),"Нет","Да")</f>
        <v>Нет</v>
      </c>
      <c r="D1523" s="54">
        <f t="shared" si="46"/>
        <v>366</v>
      </c>
      <c r="E1523" s="55">
        <f>('Все выпуски'!$F$4*'Все выпуски'!$F$8)*((VLOOKUP(IF(C1523="Нет",VLOOKUP(A1523,Оп26_BYN→USD!$A$2:$C$28,3,0),VLOOKUP((A1523-1),Оп26_BYN→USD!$A$2:$C$28,3,0)),$B$2:$G$2382,5,0)-VLOOKUP(B1523,$B$2:$G$2382,5,0))/365+(VLOOKUP(IF(C1523="Нет",VLOOKUP(A1523,Оп26_BYN→USD!$A$2:$C$28,3,0),VLOOKUP((A1523-1),Оп26_BYN→USD!$A$2:$C$28,3,0)),$B$2:$G$2382,6,0)-VLOOKUP(B1523,$B$2:$G$2382,6,0))/366)</f>
        <v>2.0111434837202307</v>
      </c>
      <c r="F1523" s="54">
        <f>COUNTIF(D1524:$D$2382,365)</f>
        <v>662</v>
      </c>
      <c r="G1523" s="54">
        <f>COUNTIF(D1524:$D$2382,366)</f>
        <v>197</v>
      </c>
    </row>
    <row r="1524" spans="1:7" x14ac:dyDescent="0.25">
      <c r="A1524" s="54">
        <f>COUNTIF($C$3:C1524,"Да")</f>
        <v>16</v>
      </c>
      <c r="B1524" s="53">
        <f t="shared" si="47"/>
        <v>46922</v>
      </c>
      <c r="C1524" s="53" t="str">
        <f>IF(ISERROR(VLOOKUP(B1524,Оп26_BYN→USD!$C$3:$C$28,1,0)),"Нет","Да")</f>
        <v>Нет</v>
      </c>
      <c r="D1524" s="54">
        <f t="shared" si="46"/>
        <v>366</v>
      </c>
      <c r="E1524" s="55">
        <f>('Все выпуски'!$F$4*'Все выпуски'!$F$8)*((VLOOKUP(IF(C1524="Нет",VLOOKUP(A1524,Оп26_BYN→USD!$A$2:$C$28,3,0),VLOOKUP((A1524-1),Оп26_BYN→USD!$A$2:$C$28,3,0)),$B$2:$G$2382,5,0)-VLOOKUP(B1524,$B$2:$G$2382,5,0))/365+(VLOOKUP(IF(C1524="Нет",VLOOKUP(A1524,Оп26_BYN→USD!$A$2:$C$28,3,0),VLOOKUP((A1524-1),Оп26_BYN→USD!$A$2:$C$28,3,0)),$B$2:$G$2382,6,0)-VLOOKUP(B1524,$B$2:$G$2382,6,0))/366)</f>
        <v>2.0402904907306687</v>
      </c>
      <c r="F1524" s="54">
        <f>COUNTIF(D1525:$D$2382,365)</f>
        <v>662</v>
      </c>
      <c r="G1524" s="54">
        <f>COUNTIF(D1525:$D$2382,366)</f>
        <v>196</v>
      </c>
    </row>
    <row r="1525" spans="1:7" x14ac:dyDescent="0.25">
      <c r="A1525" s="54">
        <f>COUNTIF($C$3:C1525,"Да")</f>
        <v>16</v>
      </c>
      <c r="B1525" s="53">
        <f t="shared" si="47"/>
        <v>46923</v>
      </c>
      <c r="C1525" s="53" t="str">
        <f>IF(ISERROR(VLOOKUP(B1525,Оп26_BYN→USD!$C$3:$C$28,1,0)),"Нет","Да")</f>
        <v>Нет</v>
      </c>
      <c r="D1525" s="54">
        <f t="shared" si="46"/>
        <v>366</v>
      </c>
      <c r="E1525" s="55">
        <f>('Все выпуски'!$F$4*'Все выпуски'!$F$8)*((VLOOKUP(IF(C1525="Нет",VLOOKUP(A1525,Оп26_BYN→USD!$A$2:$C$28,3,0),VLOOKUP((A1525-1),Оп26_BYN→USD!$A$2:$C$28,3,0)),$B$2:$G$2382,5,0)-VLOOKUP(B1525,$B$2:$G$2382,5,0))/365+(VLOOKUP(IF(C1525="Нет",VLOOKUP(A1525,Оп26_BYN→USD!$A$2:$C$28,3,0),VLOOKUP((A1525-1),Оп26_BYN→USD!$A$2:$C$28,3,0)),$B$2:$G$2382,6,0)-VLOOKUP(B1525,$B$2:$G$2382,6,0))/366)</f>
        <v>2.0694374977411067</v>
      </c>
      <c r="F1525" s="54">
        <f>COUNTIF(D1526:$D$2382,365)</f>
        <v>662</v>
      </c>
      <c r="G1525" s="54">
        <f>COUNTIF(D1526:$D$2382,366)</f>
        <v>195</v>
      </c>
    </row>
    <row r="1526" spans="1:7" x14ac:dyDescent="0.25">
      <c r="A1526" s="54">
        <f>COUNTIF($C$3:C1526,"Да")</f>
        <v>16</v>
      </c>
      <c r="B1526" s="53">
        <f t="shared" si="47"/>
        <v>46924</v>
      </c>
      <c r="C1526" s="53" t="str">
        <f>IF(ISERROR(VLOOKUP(B1526,Оп26_BYN→USD!$C$3:$C$28,1,0)),"Нет","Да")</f>
        <v>Нет</v>
      </c>
      <c r="D1526" s="54">
        <f t="shared" si="46"/>
        <v>366</v>
      </c>
      <c r="E1526" s="55">
        <f>('Все выпуски'!$F$4*'Все выпуски'!$F$8)*((VLOOKUP(IF(C1526="Нет",VLOOKUP(A1526,Оп26_BYN→USD!$A$2:$C$28,3,0),VLOOKUP((A1526-1),Оп26_BYN→USD!$A$2:$C$28,3,0)),$B$2:$G$2382,5,0)-VLOOKUP(B1526,$B$2:$G$2382,5,0))/365+(VLOOKUP(IF(C1526="Нет",VLOOKUP(A1526,Оп26_BYN→USD!$A$2:$C$28,3,0),VLOOKUP((A1526-1),Оп26_BYN→USD!$A$2:$C$28,3,0)),$B$2:$G$2382,6,0)-VLOOKUP(B1526,$B$2:$G$2382,6,0))/366)</f>
        <v>2.0985845047515452</v>
      </c>
      <c r="F1526" s="54">
        <f>COUNTIF(D1527:$D$2382,365)</f>
        <v>662</v>
      </c>
      <c r="G1526" s="54">
        <f>COUNTIF(D1527:$D$2382,366)</f>
        <v>194</v>
      </c>
    </row>
    <row r="1527" spans="1:7" x14ac:dyDescent="0.25">
      <c r="A1527" s="54">
        <f>COUNTIF($C$3:C1527,"Да")</f>
        <v>16</v>
      </c>
      <c r="B1527" s="53">
        <f t="shared" si="47"/>
        <v>46925</v>
      </c>
      <c r="C1527" s="53" t="str">
        <f>IF(ISERROR(VLOOKUP(B1527,Оп26_BYN→USD!$C$3:$C$28,1,0)),"Нет","Да")</f>
        <v>Нет</v>
      </c>
      <c r="D1527" s="54">
        <f t="shared" si="46"/>
        <v>366</v>
      </c>
      <c r="E1527" s="55">
        <f>('Все выпуски'!$F$4*'Все выпуски'!$F$8)*((VLOOKUP(IF(C1527="Нет",VLOOKUP(A1527,Оп26_BYN→USD!$A$2:$C$28,3,0),VLOOKUP((A1527-1),Оп26_BYN→USD!$A$2:$C$28,3,0)),$B$2:$G$2382,5,0)-VLOOKUP(B1527,$B$2:$G$2382,5,0))/365+(VLOOKUP(IF(C1527="Нет",VLOOKUP(A1527,Оп26_BYN→USD!$A$2:$C$28,3,0),VLOOKUP((A1527-1),Оп26_BYN→USD!$A$2:$C$28,3,0)),$B$2:$G$2382,6,0)-VLOOKUP(B1527,$B$2:$G$2382,6,0))/366)</f>
        <v>2.1277315117619833</v>
      </c>
      <c r="F1527" s="54">
        <f>COUNTIF(D1528:$D$2382,365)</f>
        <v>662</v>
      </c>
      <c r="G1527" s="54">
        <f>COUNTIF(D1528:$D$2382,366)</f>
        <v>193</v>
      </c>
    </row>
    <row r="1528" spans="1:7" x14ac:dyDescent="0.25">
      <c r="A1528" s="54">
        <f>COUNTIF($C$3:C1528,"Да")</f>
        <v>16</v>
      </c>
      <c r="B1528" s="53">
        <f t="shared" si="47"/>
        <v>46926</v>
      </c>
      <c r="C1528" s="53" t="str">
        <f>IF(ISERROR(VLOOKUP(B1528,Оп26_BYN→USD!$C$3:$C$28,1,0)),"Нет","Да")</f>
        <v>Нет</v>
      </c>
      <c r="D1528" s="54">
        <f t="shared" si="46"/>
        <v>366</v>
      </c>
      <c r="E1528" s="55">
        <f>('Все выпуски'!$F$4*'Все выпуски'!$F$8)*((VLOOKUP(IF(C1528="Нет",VLOOKUP(A1528,Оп26_BYN→USD!$A$2:$C$28,3,0),VLOOKUP((A1528-1),Оп26_BYN→USD!$A$2:$C$28,3,0)),$B$2:$G$2382,5,0)-VLOOKUP(B1528,$B$2:$G$2382,5,0))/365+(VLOOKUP(IF(C1528="Нет",VLOOKUP(A1528,Оп26_BYN→USD!$A$2:$C$28,3,0),VLOOKUP((A1528-1),Оп26_BYN→USD!$A$2:$C$28,3,0)),$B$2:$G$2382,6,0)-VLOOKUP(B1528,$B$2:$G$2382,6,0))/366)</f>
        <v>2.1568785187724213</v>
      </c>
      <c r="F1528" s="54">
        <f>COUNTIF(D1529:$D$2382,365)</f>
        <v>662</v>
      </c>
      <c r="G1528" s="54">
        <f>COUNTIF(D1529:$D$2382,366)</f>
        <v>192</v>
      </c>
    </row>
    <row r="1529" spans="1:7" x14ac:dyDescent="0.25">
      <c r="A1529" s="54">
        <f>COUNTIF($C$3:C1529,"Да")</f>
        <v>16</v>
      </c>
      <c r="B1529" s="53">
        <f t="shared" si="47"/>
        <v>46927</v>
      </c>
      <c r="C1529" s="53" t="str">
        <f>IF(ISERROR(VLOOKUP(B1529,Оп26_BYN→USD!$C$3:$C$28,1,0)),"Нет","Да")</f>
        <v>Нет</v>
      </c>
      <c r="D1529" s="54">
        <f t="shared" si="46"/>
        <v>366</v>
      </c>
      <c r="E1529" s="55">
        <f>('Все выпуски'!$F$4*'Все выпуски'!$F$8)*((VLOOKUP(IF(C1529="Нет",VLOOKUP(A1529,Оп26_BYN→USD!$A$2:$C$28,3,0),VLOOKUP((A1529-1),Оп26_BYN→USD!$A$2:$C$28,3,0)),$B$2:$G$2382,5,0)-VLOOKUP(B1529,$B$2:$G$2382,5,0))/365+(VLOOKUP(IF(C1529="Нет",VLOOKUP(A1529,Оп26_BYN→USD!$A$2:$C$28,3,0),VLOOKUP((A1529-1),Оп26_BYN→USD!$A$2:$C$28,3,0)),$B$2:$G$2382,6,0)-VLOOKUP(B1529,$B$2:$G$2382,6,0))/366)</f>
        <v>2.1860255257828594</v>
      </c>
      <c r="F1529" s="54">
        <f>COUNTIF(D1530:$D$2382,365)</f>
        <v>662</v>
      </c>
      <c r="G1529" s="54">
        <f>COUNTIF(D1530:$D$2382,366)</f>
        <v>191</v>
      </c>
    </row>
    <row r="1530" spans="1:7" x14ac:dyDescent="0.25">
      <c r="A1530" s="54">
        <f>COUNTIF($C$3:C1530,"Да")</f>
        <v>16</v>
      </c>
      <c r="B1530" s="53">
        <f t="shared" si="47"/>
        <v>46928</v>
      </c>
      <c r="C1530" s="53" t="str">
        <f>IF(ISERROR(VLOOKUP(B1530,Оп26_BYN→USD!$C$3:$C$28,1,0)),"Нет","Да")</f>
        <v>Нет</v>
      </c>
      <c r="D1530" s="54">
        <f t="shared" si="46"/>
        <v>366</v>
      </c>
      <c r="E1530" s="55">
        <f>('Все выпуски'!$F$4*'Все выпуски'!$F$8)*((VLOOKUP(IF(C1530="Нет",VLOOKUP(A1530,Оп26_BYN→USD!$A$2:$C$28,3,0),VLOOKUP((A1530-1),Оп26_BYN→USD!$A$2:$C$28,3,0)),$B$2:$G$2382,5,0)-VLOOKUP(B1530,$B$2:$G$2382,5,0))/365+(VLOOKUP(IF(C1530="Нет",VLOOKUP(A1530,Оп26_BYN→USD!$A$2:$C$28,3,0),VLOOKUP((A1530-1),Оп26_BYN→USD!$A$2:$C$28,3,0)),$B$2:$G$2382,6,0)-VLOOKUP(B1530,$B$2:$G$2382,6,0))/366)</f>
        <v>2.2151725327932978</v>
      </c>
      <c r="F1530" s="54">
        <f>COUNTIF(D1531:$D$2382,365)</f>
        <v>662</v>
      </c>
      <c r="G1530" s="54">
        <f>COUNTIF(D1531:$D$2382,366)</f>
        <v>190</v>
      </c>
    </row>
    <row r="1531" spans="1:7" x14ac:dyDescent="0.25">
      <c r="A1531" s="54">
        <f>COUNTIF($C$3:C1531,"Да")</f>
        <v>16</v>
      </c>
      <c r="B1531" s="53">
        <f t="shared" si="47"/>
        <v>46929</v>
      </c>
      <c r="C1531" s="53" t="str">
        <f>IF(ISERROR(VLOOKUP(B1531,Оп26_BYN→USD!$C$3:$C$28,1,0)),"Нет","Да")</f>
        <v>Нет</v>
      </c>
      <c r="D1531" s="54">
        <f t="shared" si="46"/>
        <v>366</v>
      </c>
      <c r="E1531" s="55">
        <f>('Все выпуски'!$F$4*'Все выпуски'!$F$8)*((VLOOKUP(IF(C1531="Нет",VLOOKUP(A1531,Оп26_BYN→USD!$A$2:$C$28,3,0),VLOOKUP((A1531-1),Оп26_BYN→USD!$A$2:$C$28,3,0)),$B$2:$G$2382,5,0)-VLOOKUP(B1531,$B$2:$G$2382,5,0))/365+(VLOOKUP(IF(C1531="Нет",VLOOKUP(A1531,Оп26_BYN→USD!$A$2:$C$28,3,0),VLOOKUP((A1531-1),Оп26_BYN→USD!$A$2:$C$28,3,0)),$B$2:$G$2382,6,0)-VLOOKUP(B1531,$B$2:$G$2382,6,0))/366)</f>
        <v>2.2443195398037359</v>
      </c>
      <c r="F1531" s="54">
        <f>COUNTIF(D1532:$D$2382,365)</f>
        <v>662</v>
      </c>
      <c r="G1531" s="54">
        <f>COUNTIF(D1532:$D$2382,366)</f>
        <v>189</v>
      </c>
    </row>
    <row r="1532" spans="1:7" x14ac:dyDescent="0.25">
      <c r="A1532" s="54">
        <f>COUNTIF($C$3:C1532,"Да")</f>
        <v>16</v>
      </c>
      <c r="B1532" s="53">
        <f t="shared" si="47"/>
        <v>46930</v>
      </c>
      <c r="C1532" s="53" t="str">
        <f>IF(ISERROR(VLOOKUP(B1532,Оп26_BYN→USD!$C$3:$C$28,1,0)),"Нет","Да")</f>
        <v>Нет</v>
      </c>
      <c r="D1532" s="54">
        <f t="shared" si="46"/>
        <v>366</v>
      </c>
      <c r="E1532" s="55">
        <f>('Все выпуски'!$F$4*'Все выпуски'!$F$8)*((VLOOKUP(IF(C1532="Нет",VLOOKUP(A1532,Оп26_BYN→USD!$A$2:$C$28,3,0),VLOOKUP((A1532-1),Оп26_BYN→USD!$A$2:$C$28,3,0)),$B$2:$G$2382,5,0)-VLOOKUP(B1532,$B$2:$G$2382,5,0))/365+(VLOOKUP(IF(C1532="Нет",VLOOKUP(A1532,Оп26_BYN→USD!$A$2:$C$28,3,0),VLOOKUP((A1532-1),Оп26_BYN→USD!$A$2:$C$28,3,0)),$B$2:$G$2382,6,0)-VLOOKUP(B1532,$B$2:$G$2382,6,0))/366)</f>
        <v>2.2734665468141739</v>
      </c>
      <c r="F1532" s="54">
        <f>COUNTIF(D1533:$D$2382,365)</f>
        <v>662</v>
      </c>
      <c r="G1532" s="54">
        <f>COUNTIF(D1533:$D$2382,366)</f>
        <v>188</v>
      </c>
    </row>
    <row r="1533" spans="1:7" x14ac:dyDescent="0.25">
      <c r="A1533" s="54">
        <f>COUNTIF($C$3:C1533,"Да")</f>
        <v>16</v>
      </c>
      <c r="B1533" s="53">
        <f t="shared" si="47"/>
        <v>46931</v>
      </c>
      <c r="C1533" s="53" t="str">
        <f>IF(ISERROR(VLOOKUP(B1533,Оп26_BYN→USD!$C$3:$C$28,1,0)),"Нет","Да")</f>
        <v>Нет</v>
      </c>
      <c r="D1533" s="54">
        <f t="shared" si="46"/>
        <v>366</v>
      </c>
      <c r="E1533" s="55">
        <f>('Все выпуски'!$F$4*'Все выпуски'!$F$8)*((VLOOKUP(IF(C1533="Нет",VLOOKUP(A1533,Оп26_BYN→USD!$A$2:$C$28,3,0),VLOOKUP((A1533-1),Оп26_BYN→USD!$A$2:$C$28,3,0)),$B$2:$G$2382,5,0)-VLOOKUP(B1533,$B$2:$G$2382,5,0))/365+(VLOOKUP(IF(C1533="Нет",VLOOKUP(A1533,Оп26_BYN→USD!$A$2:$C$28,3,0),VLOOKUP((A1533-1),Оп26_BYN→USD!$A$2:$C$28,3,0)),$B$2:$G$2382,6,0)-VLOOKUP(B1533,$B$2:$G$2382,6,0))/366)</f>
        <v>2.302613553824612</v>
      </c>
      <c r="F1533" s="54">
        <f>COUNTIF(D1534:$D$2382,365)</f>
        <v>662</v>
      </c>
      <c r="G1533" s="54">
        <f>COUNTIF(D1534:$D$2382,366)</f>
        <v>187</v>
      </c>
    </row>
    <row r="1534" spans="1:7" x14ac:dyDescent="0.25">
      <c r="A1534" s="54">
        <f>COUNTIF($C$3:C1534,"Да")</f>
        <v>16</v>
      </c>
      <c r="B1534" s="53">
        <f t="shared" si="47"/>
        <v>46932</v>
      </c>
      <c r="C1534" s="53" t="str">
        <f>IF(ISERROR(VLOOKUP(B1534,Оп26_BYN→USD!$C$3:$C$28,1,0)),"Нет","Да")</f>
        <v>Нет</v>
      </c>
      <c r="D1534" s="54">
        <f t="shared" si="46"/>
        <v>366</v>
      </c>
      <c r="E1534" s="55">
        <f>('Все выпуски'!$F$4*'Все выпуски'!$F$8)*((VLOOKUP(IF(C1534="Нет",VLOOKUP(A1534,Оп26_BYN→USD!$A$2:$C$28,3,0),VLOOKUP((A1534-1),Оп26_BYN→USD!$A$2:$C$28,3,0)),$B$2:$G$2382,5,0)-VLOOKUP(B1534,$B$2:$G$2382,5,0))/365+(VLOOKUP(IF(C1534="Нет",VLOOKUP(A1534,Оп26_BYN→USD!$A$2:$C$28,3,0),VLOOKUP((A1534-1),Оп26_BYN→USD!$A$2:$C$28,3,0)),$B$2:$G$2382,6,0)-VLOOKUP(B1534,$B$2:$G$2382,6,0))/366)</f>
        <v>2.33176056083505</v>
      </c>
      <c r="F1534" s="54">
        <f>COUNTIF(D1535:$D$2382,365)</f>
        <v>662</v>
      </c>
      <c r="G1534" s="54">
        <f>COUNTIF(D1535:$D$2382,366)</f>
        <v>186</v>
      </c>
    </row>
    <row r="1535" spans="1:7" x14ac:dyDescent="0.25">
      <c r="A1535" s="54">
        <f>COUNTIF($C$3:C1535,"Да")</f>
        <v>16</v>
      </c>
      <c r="B1535" s="53">
        <f t="shared" si="47"/>
        <v>46933</v>
      </c>
      <c r="C1535" s="53" t="str">
        <f>IF(ISERROR(VLOOKUP(B1535,Оп26_BYN→USD!$C$3:$C$28,1,0)),"Нет","Да")</f>
        <v>Нет</v>
      </c>
      <c r="D1535" s="54">
        <f t="shared" si="46"/>
        <v>366</v>
      </c>
      <c r="E1535" s="55">
        <f>('Все выпуски'!$F$4*'Все выпуски'!$F$8)*((VLOOKUP(IF(C1535="Нет",VLOOKUP(A1535,Оп26_BYN→USD!$A$2:$C$28,3,0),VLOOKUP((A1535-1),Оп26_BYN→USD!$A$2:$C$28,3,0)),$B$2:$G$2382,5,0)-VLOOKUP(B1535,$B$2:$G$2382,5,0))/365+(VLOOKUP(IF(C1535="Нет",VLOOKUP(A1535,Оп26_BYN→USD!$A$2:$C$28,3,0),VLOOKUP((A1535-1),Оп26_BYN→USD!$A$2:$C$28,3,0)),$B$2:$G$2382,6,0)-VLOOKUP(B1535,$B$2:$G$2382,6,0))/366)</f>
        <v>2.3609075678454881</v>
      </c>
      <c r="F1535" s="54">
        <f>COUNTIF(D1536:$D$2382,365)</f>
        <v>662</v>
      </c>
      <c r="G1535" s="54">
        <f>COUNTIF(D1536:$D$2382,366)</f>
        <v>185</v>
      </c>
    </row>
    <row r="1536" spans="1:7" x14ac:dyDescent="0.25">
      <c r="A1536" s="54">
        <f>COUNTIF($C$3:C1536,"Да")</f>
        <v>16</v>
      </c>
      <c r="B1536" s="53">
        <f t="shared" si="47"/>
        <v>46934</v>
      </c>
      <c r="C1536" s="53" t="str">
        <f>IF(ISERROR(VLOOKUP(B1536,Оп26_BYN→USD!$C$3:$C$28,1,0)),"Нет","Да")</f>
        <v>Нет</v>
      </c>
      <c r="D1536" s="54">
        <f t="shared" si="46"/>
        <v>366</v>
      </c>
      <c r="E1536" s="55">
        <f>('Все выпуски'!$F$4*'Все выпуски'!$F$8)*((VLOOKUP(IF(C1536="Нет",VLOOKUP(A1536,Оп26_BYN→USD!$A$2:$C$28,3,0),VLOOKUP((A1536-1),Оп26_BYN→USD!$A$2:$C$28,3,0)),$B$2:$G$2382,5,0)-VLOOKUP(B1536,$B$2:$G$2382,5,0))/365+(VLOOKUP(IF(C1536="Нет",VLOOKUP(A1536,Оп26_BYN→USD!$A$2:$C$28,3,0),VLOOKUP((A1536-1),Оп26_BYN→USD!$A$2:$C$28,3,0)),$B$2:$G$2382,6,0)-VLOOKUP(B1536,$B$2:$G$2382,6,0))/366)</f>
        <v>2.3900545748559265</v>
      </c>
      <c r="F1536" s="54">
        <f>COUNTIF(D1537:$D$2382,365)</f>
        <v>662</v>
      </c>
      <c r="G1536" s="54">
        <f>COUNTIF(D1537:$D$2382,366)</f>
        <v>184</v>
      </c>
    </row>
    <row r="1537" spans="1:7" x14ac:dyDescent="0.25">
      <c r="A1537" s="54">
        <f>COUNTIF($C$3:C1537,"Да")</f>
        <v>16</v>
      </c>
      <c r="B1537" s="53">
        <f t="shared" si="47"/>
        <v>46935</v>
      </c>
      <c r="C1537" s="53" t="str">
        <f>IF(ISERROR(VLOOKUP(B1537,Оп26_BYN→USD!$C$3:$C$28,1,0)),"Нет","Да")</f>
        <v>Нет</v>
      </c>
      <c r="D1537" s="54">
        <f t="shared" si="46"/>
        <v>366</v>
      </c>
      <c r="E1537" s="55">
        <f>('Все выпуски'!$F$4*'Все выпуски'!$F$8)*((VLOOKUP(IF(C1537="Нет",VLOOKUP(A1537,Оп26_BYN→USD!$A$2:$C$28,3,0),VLOOKUP((A1537-1),Оп26_BYN→USD!$A$2:$C$28,3,0)),$B$2:$G$2382,5,0)-VLOOKUP(B1537,$B$2:$G$2382,5,0))/365+(VLOOKUP(IF(C1537="Нет",VLOOKUP(A1537,Оп26_BYN→USD!$A$2:$C$28,3,0),VLOOKUP((A1537-1),Оп26_BYN→USD!$A$2:$C$28,3,0)),$B$2:$G$2382,6,0)-VLOOKUP(B1537,$B$2:$G$2382,6,0))/366)</f>
        <v>2.4192015818663646</v>
      </c>
      <c r="F1537" s="54">
        <f>COUNTIF(D1538:$D$2382,365)</f>
        <v>662</v>
      </c>
      <c r="G1537" s="54">
        <f>COUNTIF(D1538:$D$2382,366)</f>
        <v>183</v>
      </c>
    </row>
    <row r="1538" spans="1:7" x14ac:dyDescent="0.25">
      <c r="A1538" s="54">
        <f>COUNTIF($C$3:C1538,"Да")</f>
        <v>16</v>
      </c>
      <c r="B1538" s="53">
        <f t="shared" si="47"/>
        <v>46936</v>
      </c>
      <c r="C1538" s="53" t="str">
        <f>IF(ISERROR(VLOOKUP(B1538,Оп26_BYN→USD!$C$3:$C$28,1,0)),"Нет","Да")</f>
        <v>Нет</v>
      </c>
      <c r="D1538" s="54">
        <f t="shared" si="46"/>
        <v>366</v>
      </c>
      <c r="E1538" s="55">
        <f>('Все выпуски'!$F$4*'Все выпуски'!$F$8)*((VLOOKUP(IF(C1538="Нет",VLOOKUP(A1538,Оп26_BYN→USD!$A$2:$C$28,3,0),VLOOKUP((A1538-1),Оп26_BYN→USD!$A$2:$C$28,3,0)),$B$2:$G$2382,5,0)-VLOOKUP(B1538,$B$2:$G$2382,5,0))/365+(VLOOKUP(IF(C1538="Нет",VLOOKUP(A1538,Оп26_BYN→USD!$A$2:$C$28,3,0),VLOOKUP((A1538-1),Оп26_BYN→USD!$A$2:$C$28,3,0)),$B$2:$G$2382,6,0)-VLOOKUP(B1538,$B$2:$G$2382,6,0))/366)</f>
        <v>2.4483485888768026</v>
      </c>
      <c r="F1538" s="54">
        <f>COUNTIF(D1539:$D$2382,365)</f>
        <v>662</v>
      </c>
      <c r="G1538" s="54">
        <f>COUNTIF(D1539:$D$2382,366)</f>
        <v>182</v>
      </c>
    </row>
    <row r="1539" spans="1:7" x14ac:dyDescent="0.25">
      <c r="A1539" s="54">
        <f>COUNTIF($C$3:C1539,"Да")</f>
        <v>16</v>
      </c>
      <c r="B1539" s="53">
        <f t="shared" si="47"/>
        <v>46937</v>
      </c>
      <c r="C1539" s="53" t="str">
        <f>IF(ISERROR(VLOOKUP(B1539,Оп26_BYN→USD!$C$3:$C$28,1,0)),"Нет","Да")</f>
        <v>Нет</v>
      </c>
      <c r="D1539" s="54">
        <f t="shared" ref="D1539:D1602" si="48">IF(MOD(YEAR(B1539),4)=0,366,365)</f>
        <v>366</v>
      </c>
      <c r="E1539" s="55">
        <f>('Все выпуски'!$F$4*'Все выпуски'!$F$8)*((VLOOKUP(IF(C1539="Нет",VLOOKUP(A1539,Оп26_BYN→USD!$A$2:$C$28,3,0),VLOOKUP((A1539-1),Оп26_BYN→USD!$A$2:$C$28,3,0)),$B$2:$G$2382,5,0)-VLOOKUP(B1539,$B$2:$G$2382,5,0))/365+(VLOOKUP(IF(C1539="Нет",VLOOKUP(A1539,Оп26_BYN→USD!$A$2:$C$28,3,0),VLOOKUP((A1539-1),Оп26_BYN→USD!$A$2:$C$28,3,0)),$B$2:$G$2382,6,0)-VLOOKUP(B1539,$B$2:$G$2382,6,0))/366)</f>
        <v>2.4774955958872407</v>
      </c>
      <c r="F1539" s="54">
        <f>COUNTIF(D1540:$D$2382,365)</f>
        <v>662</v>
      </c>
      <c r="G1539" s="54">
        <f>COUNTIF(D1540:$D$2382,366)</f>
        <v>181</v>
      </c>
    </row>
    <row r="1540" spans="1:7" x14ac:dyDescent="0.25">
      <c r="A1540" s="54">
        <f>COUNTIF($C$3:C1540,"Да")</f>
        <v>16</v>
      </c>
      <c r="B1540" s="53">
        <f t="shared" ref="B1540:B1603" si="49">B1539+1</f>
        <v>46938</v>
      </c>
      <c r="C1540" s="53" t="str">
        <f>IF(ISERROR(VLOOKUP(B1540,Оп26_BYN→USD!$C$3:$C$28,1,0)),"Нет","Да")</f>
        <v>Нет</v>
      </c>
      <c r="D1540" s="54">
        <f t="shared" si="48"/>
        <v>366</v>
      </c>
      <c r="E1540" s="55">
        <f>('Все выпуски'!$F$4*'Все выпуски'!$F$8)*((VLOOKUP(IF(C1540="Нет",VLOOKUP(A1540,Оп26_BYN→USD!$A$2:$C$28,3,0),VLOOKUP((A1540-1),Оп26_BYN→USD!$A$2:$C$28,3,0)),$B$2:$G$2382,5,0)-VLOOKUP(B1540,$B$2:$G$2382,5,0))/365+(VLOOKUP(IF(C1540="Нет",VLOOKUP(A1540,Оп26_BYN→USD!$A$2:$C$28,3,0),VLOOKUP((A1540-1),Оп26_BYN→USD!$A$2:$C$28,3,0)),$B$2:$G$2382,6,0)-VLOOKUP(B1540,$B$2:$G$2382,6,0))/366)</f>
        <v>2.5066426028976792</v>
      </c>
      <c r="F1540" s="54">
        <f>COUNTIF(D1541:$D$2382,365)</f>
        <v>662</v>
      </c>
      <c r="G1540" s="54">
        <f>COUNTIF(D1541:$D$2382,366)</f>
        <v>180</v>
      </c>
    </row>
    <row r="1541" spans="1:7" x14ac:dyDescent="0.25">
      <c r="A1541" s="54">
        <f>COUNTIF($C$3:C1541,"Да")</f>
        <v>16</v>
      </c>
      <c r="B1541" s="53">
        <f t="shared" si="49"/>
        <v>46939</v>
      </c>
      <c r="C1541" s="53" t="str">
        <f>IF(ISERROR(VLOOKUP(B1541,Оп26_BYN→USD!$C$3:$C$28,1,0)),"Нет","Да")</f>
        <v>Нет</v>
      </c>
      <c r="D1541" s="54">
        <f t="shared" si="48"/>
        <v>366</v>
      </c>
      <c r="E1541" s="55">
        <f>('Все выпуски'!$F$4*'Все выпуски'!$F$8)*((VLOOKUP(IF(C1541="Нет",VLOOKUP(A1541,Оп26_BYN→USD!$A$2:$C$28,3,0),VLOOKUP((A1541-1),Оп26_BYN→USD!$A$2:$C$28,3,0)),$B$2:$G$2382,5,0)-VLOOKUP(B1541,$B$2:$G$2382,5,0))/365+(VLOOKUP(IF(C1541="Нет",VLOOKUP(A1541,Оп26_BYN→USD!$A$2:$C$28,3,0),VLOOKUP((A1541-1),Оп26_BYN→USD!$A$2:$C$28,3,0)),$B$2:$G$2382,6,0)-VLOOKUP(B1541,$B$2:$G$2382,6,0))/366)</f>
        <v>2.5357896099081167</v>
      </c>
      <c r="F1541" s="54">
        <f>COUNTIF(D1542:$D$2382,365)</f>
        <v>662</v>
      </c>
      <c r="G1541" s="54">
        <f>COUNTIF(D1542:$D$2382,366)</f>
        <v>179</v>
      </c>
    </row>
    <row r="1542" spans="1:7" x14ac:dyDescent="0.25">
      <c r="A1542" s="54">
        <f>COUNTIF($C$3:C1542,"Да")</f>
        <v>16</v>
      </c>
      <c r="B1542" s="53">
        <f t="shared" si="49"/>
        <v>46940</v>
      </c>
      <c r="C1542" s="53" t="str">
        <f>IF(ISERROR(VLOOKUP(B1542,Оп26_BYN→USD!$C$3:$C$28,1,0)),"Нет","Да")</f>
        <v>Нет</v>
      </c>
      <c r="D1542" s="54">
        <f t="shared" si="48"/>
        <v>366</v>
      </c>
      <c r="E1542" s="55">
        <f>('Все выпуски'!$F$4*'Все выпуски'!$F$8)*((VLOOKUP(IF(C1542="Нет",VLOOKUP(A1542,Оп26_BYN→USD!$A$2:$C$28,3,0),VLOOKUP((A1542-1),Оп26_BYN→USD!$A$2:$C$28,3,0)),$B$2:$G$2382,5,0)-VLOOKUP(B1542,$B$2:$G$2382,5,0))/365+(VLOOKUP(IF(C1542="Нет",VLOOKUP(A1542,Оп26_BYN→USD!$A$2:$C$28,3,0),VLOOKUP((A1542-1),Оп26_BYN→USD!$A$2:$C$28,3,0)),$B$2:$G$2382,6,0)-VLOOKUP(B1542,$B$2:$G$2382,6,0))/366)</f>
        <v>2.5649366169185552</v>
      </c>
      <c r="F1542" s="54">
        <f>COUNTIF(D1543:$D$2382,365)</f>
        <v>662</v>
      </c>
      <c r="G1542" s="54">
        <f>COUNTIF(D1543:$D$2382,366)</f>
        <v>178</v>
      </c>
    </row>
    <row r="1543" spans="1:7" x14ac:dyDescent="0.25">
      <c r="A1543" s="54">
        <f>COUNTIF($C$3:C1543,"Да")</f>
        <v>16</v>
      </c>
      <c r="B1543" s="53">
        <f t="shared" si="49"/>
        <v>46941</v>
      </c>
      <c r="C1543" s="53" t="str">
        <f>IF(ISERROR(VLOOKUP(B1543,Оп26_BYN→USD!$C$3:$C$28,1,0)),"Нет","Да")</f>
        <v>Нет</v>
      </c>
      <c r="D1543" s="54">
        <f t="shared" si="48"/>
        <v>366</v>
      </c>
      <c r="E1543" s="55">
        <f>('Все выпуски'!$F$4*'Все выпуски'!$F$8)*((VLOOKUP(IF(C1543="Нет",VLOOKUP(A1543,Оп26_BYN→USD!$A$2:$C$28,3,0),VLOOKUP((A1543-1),Оп26_BYN→USD!$A$2:$C$28,3,0)),$B$2:$G$2382,5,0)-VLOOKUP(B1543,$B$2:$G$2382,5,0))/365+(VLOOKUP(IF(C1543="Нет",VLOOKUP(A1543,Оп26_BYN→USD!$A$2:$C$28,3,0),VLOOKUP((A1543-1),Оп26_BYN→USD!$A$2:$C$28,3,0)),$B$2:$G$2382,6,0)-VLOOKUP(B1543,$B$2:$G$2382,6,0))/366)</f>
        <v>2.5940836239289933</v>
      </c>
      <c r="F1543" s="54">
        <f>COUNTIF(D1544:$D$2382,365)</f>
        <v>662</v>
      </c>
      <c r="G1543" s="54">
        <f>COUNTIF(D1544:$D$2382,366)</f>
        <v>177</v>
      </c>
    </row>
    <row r="1544" spans="1:7" x14ac:dyDescent="0.25">
      <c r="A1544" s="54">
        <f>COUNTIF($C$3:C1544,"Да")</f>
        <v>16</v>
      </c>
      <c r="B1544" s="53">
        <f t="shared" si="49"/>
        <v>46942</v>
      </c>
      <c r="C1544" s="53" t="str">
        <f>IF(ISERROR(VLOOKUP(B1544,Оп26_BYN→USD!$C$3:$C$28,1,0)),"Нет","Да")</f>
        <v>Нет</v>
      </c>
      <c r="D1544" s="54">
        <f t="shared" si="48"/>
        <v>366</v>
      </c>
      <c r="E1544" s="55">
        <f>('Все выпуски'!$F$4*'Все выпуски'!$F$8)*((VLOOKUP(IF(C1544="Нет",VLOOKUP(A1544,Оп26_BYN→USD!$A$2:$C$28,3,0),VLOOKUP((A1544-1),Оп26_BYN→USD!$A$2:$C$28,3,0)),$B$2:$G$2382,5,0)-VLOOKUP(B1544,$B$2:$G$2382,5,0))/365+(VLOOKUP(IF(C1544="Нет",VLOOKUP(A1544,Оп26_BYN→USD!$A$2:$C$28,3,0),VLOOKUP((A1544-1),Оп26_BYN→USD!$A$2:$C$28,3,0)),$B$2:$G$2382,6,0)-VLOOKUP(B1544,$B$2:$G$2382,6,0))/366)</f>
        <v>2.6232306309394313</v>
      </c>
      <c r="F1544" s="54">
        <f>COUNTIF(D1545:$D$2382,365)</f>
        <v>662</v>
      </c>
      <c r="G1544" s="54">
        <f>COUNTIF(D1545:$D$2382,366)</f>
        <v>176</v>
      </c>
    </row>
    <row r="1545" spans="1:7" x14ac:dyDescent="0.25">
      <c r="A1545" s="54">
        <f>COUNTIF($C$3:C1545,"Да")</f>
        <v>17</v>
      </c>
      <c r="B1545" s="53">
        <f t="shared" si="49"/>
        <v>46943</v>
      </c>
      <c r="C1545" s="53" t="str">
        <f>IF(ISERROR(VLOOKUP(B1545,Оп26_BYN→USD!$C$3:$C$28,1,0)),"Нет","Да")</f>
        <v>Да</v>
      </c>
      <c r="D1545" s="54">
        <f t="shared" si="48"/>
        <v>366</v>
      </c>
      <c r="E1545" s="55">
        <f>('Все выпуски'!$F$4*'Все выпуски'!$F$8)*((VLOOKUP(IF(C1545="Нет",VLOOKUP(A1545,Оп26_BYN→USD!$A$2:$C$28,3,0),VLOOKUP((A1545-1),Оп26_BYN→USD!$A$2:$C$28,3,0)),$B$2:$G$2382,5,0)-VLOOKUP(B1545,$B$2:$G$2382,5,0))/365+(VLOOKUP(IF(C1545="Нет",VLOOKUP(A1545,Оп26_BYN→USD!$A$2:$C$28,3,0),VLOOKUP((A1545-1),Оп26_BYN→USD!$A$2:$C$28,3,0)),$B$2:$G$2382,6,0)-VLOOKUP(B1545,$B$2:$G$2382,6,0))/366)</f>
        <v>2.6523776379498694</v>
      </c>
      <c r="F1545" s="54">
        <f>COUNTIF(D1546:$D$2382,365)</f>
        <v>662</v>
      </c>
      <c r="G1545" s="54">
        <f>COUNTIF(D1546:$D$2382,366)</f>
        <v>175</v>
      </c>
    </row>
    <row r="1546" spans="1:7" x14ac:dyDescent="0.25">
      <c r="A1546" s="54">
        <f>COUNTIF($C$3:C1546,"Да")</f>
        <v>17</v>
      </c>
      <c r="B1546" s="53">
        <f t="shared" si="49"/>
        <v>46944</v>
      </c>
      <c r="C1546" s="53" t="str">
        <f>IF(ISERROR(VLOOKUP(B1546,Оп26_BYN→USD!$C$3:$C$28,1,0)),"Нет","Да")</f>
        <v>Нет</v>
      </c>
      <c r="D1546" s="54">
        <f t="shared" si="48"/>
        <v>366</v>
      </c>
      <c r="E1546" s="55">
        <f>('Все выпуски'!$F$4*'Все выпуски'!$F$8)*((VLOOKUP(IF(C1546="Нет",VLOOKUP(A1546,Оп26_BYN→USD!$A$2:$C$28,3,0),VLOOKUP((A1546-1),Оп26_BYN→USD!$A$2:$C$28,3,0)),$B$2:$G$2382,5,0)-VLOOKUP(B1546,$B$2:$G$2382,5,0))/365+(VLOOKUP(IF(C1546="Нет",VLOOKUP(A1546,Оп26_BYN→USD!$A$2:$C$28,3,0),VLOOKUP((A1546-1),Оп26_BYN→USD!$A$2:$C$28,3,0)),$B$2:$G$2382,6,0)-VLOOKUP(B1546,$B$2:$G$2382,6,0))/366)</f>
        <v>2.9147007010438125E-2</v>
      </c>
      <c r="F1546" s="54">
        <f>COUNTIF(D1547:$D$2382,365)</f>
        <v>662</v>
      </c>
      <c r="G1546" s="54">
        <f>COUNTIF(D1547:$D$2382,366)</f>
        <v>174</v>
      </c>
    </row>
    <row r="1547" spans="1:7" x14ac:dyDescent="0.25">
      <c r="A1547" s="54">
        <f>COUNTIF($C$3:C1547,"Да")</f>
        <v>17</v>
      </c>
      <c r="B1547" s="53">
        <f t="shared" si="49"/>
        <v>46945</v>
      </c>
      <c r="C1547" s="53" t="str">
        <f>IF(ISERROR(VLOOKUP(B1547,Оп26_BYN→USD!$C$3:$C$28,1,0)),"Нет","Да")</f>
        <v>Нет</v>
      </c>
      <c r="D1547" s="54">
        <f t="shared" si="48"/>
        <v>366</v>
      </c>
      <c r="E1547" s="55">
        <f>('Все выпуски'!$F$4*'Все выпуски'!$F$8)*((VLOOKUP(IF(C1547="Нет",VLOOKUP(A1547,Оп26_BYN→USD!$A$2:$C$28,3,0),VLOOKUP((A1547-1),Оп26_BYN→USD!$A$2:$C$28,3,0)),$B$2:$G$2382,5,0)-VLOOKUP(B1547,$B$2:$G$2382,5,0))/365+(VLOOKUP(IF(C1547="Нет",VLOOKUP(A1547,Оп26_BYN→USD!$A$2:$C$28,3,0),VLOOKUP((A1547-1),Оп26_BYN→USD!$A$2:$C$28,3,0)),$B$2:$G$2382,6,0)-VLOOKUP(B1547,$B$2:$G$2382,6,0))/366)</f>
        <v>5.829401402087625E-2</v>
      </c>
      <c r="F1547" s="54">
        <f>COUNTIF(D1548:$D$2382,365)</f>
        <v>662</v>
      </c>
      <c r="G1547" s="54">
        <f>COUNTIF(D1548:$D$2382,366)</f>
        <v>173</v>
      </c>
    </row>
    <row r="1548" spans="1:7" x14ac:dyDescent="0.25">
      <c r="A1548" s="54">
        <f>COUNTIF($C$3:C1548,"Да")</f>
        <v>17</v>
      </c>
      <c r="B1548" s="53">
        <f t="shared" si="49"/>
        <v>46946</v>
      </c>
      <c r="C1548" s="53" t="str">
        <f>IF(ISERROR(VLOOKUP(B1548,Оп26_BYN→USD!$C$3:$C$28,1,0)),"Нет","Да")</f>
        <v>Нет</v>
      </c>
      <c r="D1548" s="54">
        <f t="shared" si="48"/>
        <v>366</v>
      </c>
      <c r="E1548" s="55">
        <f>('Все выпуски'!$F$4*'Все выпуски'!$F$8)*((VLOOKUP(IF(C1548="Нет",VLOOKUP(A1548,Оп26_BYN→USD!$A$2:$C$28,3,0),VLOOKUP((A1548-1),Оп26_BYN→USD!$A$2:$C$28,3,0)),$B$2:$G$2382,5,0)-VLOOKUP(B1548,$B$2:$G$2382,5,0))/365+(VLOOKUP(IF(C1548="Нет",VLOOKUP(A1548,Оп26_BYN→USD!$A$2:$C$28,3,0),VLOOKUP((A1548-1),Оп26_BYN→USD!$A$2:$C$28,3,0)),$B$2:$G$2382,6,0)-VLOOKUP(B1548,$B$2:$G$2382,6,0))/366)</f>
        <v>8.7441021031314389E-2</v>
      </c>
      <c r="F1548" s="54">
        <f>COUNTIF(D1549:$D$2382,365)</f>
        <v>662</v>
      </c>
      <c r="G1548" s="54">
        <f>COUNTIF(D1549:$D$2382,366)</f>
        <v>172</v>
      </c>
    </row>
    <row r="1549" spans="1:7" x14ac:dyDescent="0.25">
      <c r="A1549" s="54">
        <f>COUNTIF($C$3:C1549,"Да")</f>
        <v>17</v>
      </c>
      <c r="B1549" s="53">
        <f t="shared" si="49"/>
        <v>46947</v>
      </c>
      <c r="C1549" s="53" t="str">
        <f>IF(ISERROR(VLOOKUP(B1549,Оп26_BYN→USD!$C$3:$C$28,1,0)),"Нет","Да")</f>
        <v>Нет</v>
      </c>
      <c r="D1549" s="54">
        <f t="shared" si="48"/>
        <v>366</v>
      </c>
      <c r="E1549" s="55">
        <f>('Все выпуски'!$F$4*'Все выпуски'!$F$8)*((VLOOKUP(IF(C1549="Нет",VLOOKUP(A1549,Оп26_BYN→USD!$A$2:$C$28,3,0),VLOOKUP((A1549-1),Оп26_BYN→USD!$A$2:$C$28,3,0)),$B$2:$G$2382,5,0)-VLOOKUP(B1549,$B$2:$G$2382,5,0))/365+(VLOOKUP(IF(C1549="Нет",VLOOKUP(A1549,Оп26_BYN→USD!$A$2:$C$28,3,0),VLOOKUP((A1549-1),Оп26_BYN→USD!$A$2:$C$28,3,0)),$B$2:$G$2382,6,0)-VLOOKUP(B1549,$B$2:$G$2382,6,0))/366)</f>
        <v>0.1165880280417525</v>
      </c>
      <c r="F1549" s="54">
        <f>COUNTIF(D1550:$D$2382,365)</f>
        <v>662</v>
      </c>
      <c r="G1549" s="54">
        <f>COUNTIF(D1550:$D$2382,366)</f>
        <v>171</v>
      </c>
    </row>
    <row r="1550" spans="1:7" x14ac:dyDescent="0.25">
      <c r="A1550" s="54">
        <f>COUNTIF($C$3:C1550,"Да")</f>
        <v>17</v>
      </c>
      <c r="B1550" s="53">
        <f t="shared" si="49"/>
        <v>46948</v>
      </c>
      <c r="C1550" s="53" t="str">
        <f>IF(ISERROR(VLOOKUP(B1550,Оп26_BYN→USD!$C$3:$C$28,1,0)),"Нет","Да")</f>
        <v>Нет</v>
      </c>
      <c r="D1550" s="54">
        <f t="shared" si="48"/>
        <v>366</v>
      </c>
      <c r="E1550" s="55">
        <f>('Все выпуски'!$F$4*'Все выпуски'!$F$8)*((VLOOKUP(IF(C1550="Нет",VLOOKUP(A1550,Оп26_BYN→USD!$A$2:$C$28,3,0),VLOOKUP((A1550-1),Оп26_BYN→USD!$A$2:$C$28,3,0)),$B$2:$G$2382,5,0)-VLOOKUP(B1550,$B$2:$G$2382,5,0))/365+(VLOOKUP(IF(C1550="Нет",VLOOKUP(A1550,Оп26_BYN→USD!$A$2:$C$28,3,0),VLOOKUP((A1550-1),Оп26_BYN→USD!$A$2:$C$28,3,0)),$B$2:$G$2382,6,0)-VLOOKUP(B1550,$B$2:$G$2382,6,0))/366)</f>
        <v>0.14573503505219063</v>
      </c>
      <c r="F1550" s="54">
        <f>COUNTIF(D1551:$D$2382,365)</f>
        <v>662</v>
      </c>
      <c r="G1550" s="54">
        <f>COUNTIF(D1551:$D$2382,366)</f>
        <v>170</v>
      </c>
    </row>
    <row r="1551" spans="1:7" x14ac:dyDescent="0.25">
      <c r="A1551" s="54">
        <f>COUNTIF($C$3:C1551,"Да")</f>
        <v>17</v>
      </c>
      <c r="B1551" s="53">
        <f t="shared" si="49"/>
        <v>46949</v>
      </c>
      <c r="C1551" s="53" t="str">
        <f>IF(ISERROR(VLOOKUP(B1551,Оп26_BYN→USD!$C$3:$C$28,1,0)),"Нет","Да")</f>
        <v>Нет</v>
      </c>
      <c r="D1551" s="54">
        <f t="shared" si="48"/>
        <v>366</v>
      </c>
      <c r="E1551" s="55">
        <f>('Все выпуски'!$F$4*'Все выпуски'!$F$8)*((VLOOKUP(IF(C1551="Нет",VLOOKUP(A1551,Оп26_BYN→USD!$A$2:$C$28,3,0),VLOOKUP((A1551-1),Оп26_BYN→USD!$A$2:$C$28,3,0)),$B$2:$G$2382,5,0)-VLOOKUP(B1551,$B$2:$G$2382,5,0))/365+(VLOOKUP(IF(C1551="Нет",VLOOKUP(A1551,Оп26_BYN→USD!$A$2:$C$28,3,0),VLOOKUP((A1551-1),Оп26_BYN→USD!$A$2:$C$28,3,0)),$B$2:$G$2382,6,0)-VLOOKUP(B1551,$B$2:$G$2382,6,0))/366)</f>
        <v>0.17488204206262878</v>
      </c>
      <c r="F1551" s="54">
        <f>COUNTIF(D1552:$D$2382,365)</f>
        <v>662</v>
      </c>
      <c r="G1551" s="54">
        <f>COUNTIF(D1552:$D$2382,366)</f>
        <v>169</v>
      </c>
    </row>
    <row r="1552" spans="1:7" x14ac:dyDescent="0.25">
      <c r="A1552" s="54">
        <f>COUNTIF($C$3:C1552,"Да")</f>
        <v>17</v>
      </c>
      <c r="B1552" s="53">
        <f t="shared" si="49"/>
        <v>46950</v>
      </c>
      <c r="C1552" s="53" t="str">
        <f>IF(ISERROR(VLOOKUP(B1552,Оп26_BYN→USD!$C$3:$C$28,1,0)),"Нет","Да")</f>
        <v>Нет</v>
      </c>
      <c r="D1552" s="54">
        <f t="shared" si="48"/>
        <v>366</v>
      </c>
      <c r="E1552" s="55">
        <f>('Все выпуски'!$F$4*'Все выпуски'!$F$8)*((VLOOKUP(IF(C1552="Нет",VLOOKUP(A1552,Оп26_BYN→USD!$A$2:$C$28,3,0),VLOOKUP((A1552-1),Оп26_BYN→USD!$A$2:$C$28,3,0)),$B$2:$G$2382,5,0)-VLOOKUP(B1552,$B$2:$G$2382,5,0))/365+(VLOOKUP(IF(C1552="Нет",VLOOKUP(A1552,Оп26_BYN→USD!$A$2:$C$28,3,0),VLOOKUP((A1552-1),Оп26_BYN→USD!$A$2:$C$28,3,0)),$B$2:$G$2382,6,0)-VLOOKUP(B1552,$B$2:$G$2382,6,0))/366)</f>
        <v>0.2040290490730669</v>
      </c>
      <c r="F1552" s="54">
        <f>COUNTIF(D1553:$D$2382,365)</f>
        <v>662</v>
      </c>
      <c r="G1552" s="54">
        <f>COUNTIF(D1553:$D$2382,366)</f>
        <v>168</v>
      </c>
    </row>
    <row r="1553" spans="1:7" x14ac:dyDescent="0.25">
      <c r="A1553" s="54">
        <f>COUNTIF($C$3:C1553,"Да")</f>
        <v>17</v>
      </c>
      <c r="B1553" s="53">
        <f t="shared" si="49"/>
        <v>46951</v>
      </c>
      <c r="C1553" s="53" t="str">
        <f>IF(ISERROR(VLOOKUP(B1553,Оп26_BYN→USD!$C$3:$C$28,1,0)),"Нет","Да")</f>
        <v>Нет</v>
      </c>
      <c r="D1553" s="54">
        <f t="shared" si="48"/>
        <v>366</v>
      </c>
      <c r="E1553" s="55">
        <f>('Все выпуски'!$F$4*'Все выпуски'!$F$8)*((VLOOKUP(IF(C1553="Нет",VLOOKUP(A1553,Оп26_BYN→USD!$A$2:$C$28,3,0),VLOOKUP((A1553-1),Оп26_BYN→USD!$A$2:$C$28,3,0)),$B$2:$G$2382,5,0)-VLOOKUP(B1553,$B$2:$G$2382,5,0))/365+(VLOOKUP(IF(C1553="Нет",VLOOKUP(A1553,Оп26_BYN→USD!$A$2:$C$28,3,0),VLOOKUP((A1553-1),Оп26_BYN→USD!$A$2:$C$28,3,0)),$B$2:$G$2382,6,0)-VLOOKUP(B1553,$B$2:$G$2382,6,0))/366)</f>
        <v>0.233176056083505</v>
      </c>
      <c r="F1553" s="54">
        <f>COUNTIF(D1554:$D$2382,365)</f>
        <v>662</v>
      </c>
      <c r="G1553" s="54">
        <f>COUNTIF(D1554:$D$2382,366)</f>
        <v>167</v>
      </c>
    </row>
    <row r="1554" spans="1:7" x14ac:dyDescent="0.25">
      <c r="A1554" s="54">
        <f>COUNTIF($C$3:C1554,"Да")</f>
        <v>17</v>
      </c>
      <c r="B1554" s="53">
        <f t="shared" si="49"/>
        <v>46952</v>
      </c>
      <c r="C1554" s="53" t="str">
        <f>IF(ISERROR(VLOOKUP(B1554,Оп26_BYN→USD!$C$3:$C$28,1,0)),"Нет","Да")</f>
        <v>Нет</v>
      </c>
      <c r="D1554" s="54">
        <f t="shared" si="48"/>
        <v>366</v>
      </c>
      <c r="E1554" s="55">
        <f>('Все выпуски'!$F$4*'Все выпуски'!$F$8)*((VLOOKUP(IF(C1554="Нет",VLOOKUP(A1554,Оп26_BYN→USD!$A$2:$C$28,3,0),VLOOKUP((A1554-1),Оп26_BYN→USD!$A$2:$C$28,3,0)),$B$2:$G$2382,5,0)-VLOOKUP(B1554,$B$2:$G$2382,5,0))/365+(VLOOKUP(IF(C1554="Нет",VLOOKUP(A1554,Оп26_BYN→USD!$A$2:$C$28,3,0),VLOOKUP((A1554-1),Оп26_BYN→USD!$A$2:$C$28,3,0)),$B$2:$G$2382,6,0)-VLOOKUP(B1554,$B$2:$G$2382,6,0))/366)</f>
        <v>0.26232306309394315</v>
      </c>
      <c r="F1554" s="54">
        <f>COUNTIF(D1555:$D$2382,365)</f>
        <v>662</v>
      </c>
      <c r="G1554" s="54">
        <f>COUNTIF(D1555:$D$2382,366)</f>
        <v>166</v>
      </c>
    </row>
    <row r="1555" spans="1:7" x14ac:dyDescent="0.25">
      <c r="A1555" s="54">
        <f>COUNTIF($C$3:C1555,"Да")</f>
        <v>17</v>
      </c>
      <c r="B1555" s="53">
        <f t="shared" si="49"/>
        <v>46953</v>
      </c>
      <c r="C1555" s="53" t="str">
        <f>IF(ISERROR(VLOOKUP(B1555,Оп26_BYN→USD!$C$3:$C$28,1,0)),"Нет","Да")</f>
        <v>Нет</v>
      </c>
      <c r="D1555" s="54">
        <f t="shared" si="48"/>
        <v>366</v>
      </c>
      <c r="E1555" s="55">
        <f>('Все выпуски'!$F$4*'Все выпуски'!$F$8)*((VLOOKUP(IF(C1555="Нет",VLOOKUP(A1555,Оп26_BYN→USD!$A$2:$C$28,3,0),VLOOKUP((A1555-1),Оп26_BYN→USD!$A$2:$C$28,3,0)),$B$2:$G$2382,5,0)-VLOOKUP(B1555,$B$2:$G$2382,5,0))/365+(VLOOKUP(IF(C1555="Нет",VLOOKUP(A1555,Оп26_BYN→USD!$A$2:$C$28,3,0),VLOOKUP((A1555-1),Оп26_BYN→USD!$A$2:$C$28,3,0)),$B$2:$G$2382,6,0)-VLOOKUP(B1555,$B$2:$G$2382,6,0))/366)</f>
        <v>0.29147007010438125</v>
      </c>
      <c r="F1555" s="54">
        <f>COUNTIF(D1556:$D$2382,365)</f>
        <v>662</v>
      </c>
      <c r="G1555" s="54">
        <f>COUNTIF(D1556:$D$2382,366)</f>
        <v>165</v>
      </c>
    </row>
    <row r="1556" spans="1:7" x14ac:dyDescent="0.25">
      <c r="A1556" s="54">
        <f>COUNTIF($C$3:C1556,"Да")</f>
        <v>17</v>
      </c>
      <c r="B1556" s="53">
        <f t="shared" si="49"/>
        <v>46954</v>
      </c>
      <c r="C1556" s="53" t="str">
        <f>IF(ISERROR(VLOOKUP(B1556,Оп26_BYN→USD!$C$3:$C$28,1,0)),"Нет","Да")</f>
        <v>Нет</v>
      </c>
      <c r="D1556" s="54">
        <f t="shared" si="48"/>
        <v>366</v>
      </c>
      <c r="E1556" s="55">
        <f>('Все выпуски'!$F$4*'Все выпуски'!$F$8)*((VLOOKUP(IF(C1556="Нет",VLOOKUP(A1556,Оп26_BYN→USD!$A$2:$C$28,3,0),VLOOKUP((A1556-1),Оп26_BYN→USD!$A$2:$C$28,3,0)),$B$2:$G$2382,5,0)-VLOOKUP(B1556,$B$2:$G$2382,5,0))/365+(VLOOKUP(IF(C1556="Нет",VLOOKUP(A1556,Оп26_BYN→USD!$A$2:$C$28,3,0),VLOOKUP((A1556-1),Оп26_BYN→USD!$A$2:$C$28,3,0)),$B$2:$G$2382,6,0)-VLOOKUP(B1556,$B$2:$G$2382,6,0))/366)</f>
        <v>0.3206170771148194</v>
      </c>
      <c r="F1556" s="54">
        <f>COUNTIF(D1557:$D$2382,365)</f>
        <v>662</v>
      </c>
      <c r="G1556" s="54">
        <f>COUNTIF(D1557:$D$2382,366)</f>
        <v>164</v>
      </c>
    </row>
    <row r="1557" spans="1:7" x14ac:dyDescent="0.25">
      <c r="A1557" s="54">
        <f>COUNTIF($C$3:C1557,"Да")</f>
        <v>17</v>
      </c>
      <c r="B1557" s="53">
        <f t="shared" si="49"/>
        <v>46955</v>
      </c>
      <c r="C1557" s="53" t="str">
        <f>IF(ISERROR(VLOOKUP(B1557,Оп26_BYN→USD!$C$3:$C$28,1,0)),"Нет","Да")</f>
        <v>Нет</v>
      </c>
      <c r="D1557" s="54">
        <f t="shared" si="48"/>
        <v>366</v>
      </c>
      <c r="E1557" s="55">
        <f>('Все выпуски'!$F$4*'Все выпуски'!$F$8)*((VLOOKUP(IF(C1557="Нет",VLOOKUP(A1557,Оп26_BYN→USD!$A$2:$C$28,3,0),VLOOKUP((A1557-1),Оп26_BYN→USD!$A$2:$C$28,3,0)),$B$2:$G$2382,5,0)-VLOOKUP(B1557,$B$2:$G$2382,5,0))/365+(VLOOKUP(IF(C1557="Нет",VLOOKUP(A1557,Оп26_BYN→USD!$A$2:$C$28,3,0),VLOOKUP((A1557-1),Оп26_BYN→USD!$A$2:$C$28,3,0)),$B$2:$G$2382,6,0)-VLOOKUP(B1557,$B$2:$G$2382,6,0))/366)</f>
        <v>0.34976408412525756</v>
      </c>
      <c r="F1557" s="54">
        <f>COUNTIF(D1558:$D$2382,365)</f>
        <v>662</v>
      </c>
      <c r="G1557" s="54">
        <f>COUNTIF(D1558:$D$2382,366)</f>
        <v>163</v>
      </c>
    </row>
    <row r="1558" spans="1:7" x14ac:dyDescent="0.25">
      <c r="A1558" s="54">
        <f>COUNTIF($C$3:C1558,"Да")</f>
        <v>17</v>
      </c>
      <c r="B1558" s="53">
        <f t="shared" si="49"/>
        <v>46956</v>
      </c>
      <c r="C1558" s="53" t="str">
        <f>IF(ISERROR(VLOOKUP(B1558,Оп26_BYN→USD!$C$3:$C$28,1,0)),"Нет","Да")</f>
        <v>Нет</v>
      </c>
      <c r="D1558" s="54">
        <f t="shared" si="48"/>
        <v>366</v>
      </c>
      <c r="E1558" s="55">
        <f>('Все выпуски'!$F$4*'Все выпуски'!$F$8)*((VLOOKUP(IF(C1558="Нет",VLOOKUP(A1558,Оп26_BYN→USD!$A$2:$C$28,3,0),VLOOKUP((A1558-1),Оп26_BYN→USD!$A$2:$C$28,3,0)),$B$2:$G$2382,5,0)-VLOOKUP(B1558,$B$2:$G$2382,5,0))/365+(VLOOKUP(IF(C1558="Нет",VLOOKUP(A1558,Оп26_BYN→USD!$A$2:$C$28,3,0),VLOOKUP((A1558-1),Оп26_BYN→USD!$A$2:$C$28,3,0)),$B$2:$G$2382,6,0)-VLOOKUP(B1558,$B$2:$G$2382,6,0))/366)</f>
        <v>0.3789110911356956</v>
      </c>
      <c r="F1558" s="54">
        <f>COUNTIF(D1559:$D$2382,365)</f>
        <v>662</v>
      </c>
      <c r="G1558" s="54">
        <f>COUNTIF(D1559:$D$2382,366)</f>
        <v>162</v>
      </c>
    </row>
    <row r="1559" spans="1:7" x14ac:dyDescent="0.25">
      <c r="A1559" s="54">
        <f>COUNTIF($C$3:C1559,"Да")</f>
        <v>17</v>
      </c>
      <c r="B1559" s="53">
        <f t="shared" si="49"/>
        <v>46957</v>
      </c>
      <c r="C1559" s="53" t="str">
        <f>IF(ISERROR(VLOOKUP(B1559,Оп26_BYN→USD!$C$3:$C$28,1,0)),"Нет","Да")</f>
        <v>Нет</v>
      </c>
      <c r="D1559" s="54">
        <f t="shared" si="48"/>
        <v>366</v>
      </c>
      <c r="E1559" s="55">
        <f>('Все выпуски'!$F$4*'Все выпуски'!$F$8)*((VLOOKUP(IF(C1559="Нет",VLOOKUP(A1559,Оп26_BYN→USD!$A$2:$C$28,3,0),VLOOKUP((A1559-1),Оп26_BYN→USD!$A$2:$C$28,3,0)),$B$2:$G$2382,5,0)-VLOOKUP(B1559,$B$2:$G$2382,5,0))/365+(VLOOKUP(IF(C1559="Нет",VLOOKUP(A1559,Оп26_BYN→USD!$A$2:$C$28,3,0),VLOOKUP((A1559-1),Оп26_BYN→USD!$A$2:$C$28,3,0)),$B$2:$G$2382,6,0)-VLOOKUP(B1559,$B$2:$G$2382,6,0))/366)</f>
        <v>0.40805809814613381</v>
      </c>
      <c r="F1559" s="54">
        <f>COUNTIF(D1560:$D$2382,365)</f>
        <v>662</v>
      </c>
      <c r="G1559" s="54">
        <f>COUNTIF(D1560:$D$2382,366)</f>
        <v>161</v>
      </c>
    </row>
    <row r="1560" spans="1:7" x14ac:dyDescent="0.25">
      <c r="A1560" s="54">
        <f>COUNTIF($C$3:C1560,"Да")</f>
        <v>17</v>
      </c>
      <c r="B1560" s="53">
        <f t="shared" si="49"/>
        <v>46958</v>
      </c>
      <c r="C1560" s="53" t="str">
        <f>IF(ISERROR(VLOOKUP(B1560,Оп26_BYN→USD!$C$3:$C$28,1,0)),"Нет","Да")</f>
        <v>Нет</v>
      </c>
      <c r="D1560" s="54">
        <f t="shared" si="48"/>
        <v>366</v>
      </c>
      <c r="E1560" s="55">
        <f>('Все выпуски'!$F$4*'Все выпуски'!$F$8)*((VLOOKUP(IF(C1560="Нет",VLOOKUP(A1560,Оп26_BYN→USD!$A$2:$C$28,3,0),VLOOKUP((A1560-1),Оп26_BYN→USD!$A$2:$C$28,3,0)),$B$2:$G$2382,5,0)-VLOOKUP(B1560,$B$2:$G$2382,5,0))/365+(VLOOKUP(IF(C1560="Нет",VLOOKUP(A1560,Оп26_BYN→USD!$A$2:$C$28,3,0),VLOOKUP((A1560-1),Оп26_BYN→USD!$A$2:$C$28,3,0)),$B$2:$G$2382,6,0)-VLOOKUP(B1560,$B$2:$G$2382,6,0))/366)</f>
        <v>0.43720510515657185</v>
      </c>
      <c r="F1560" s="54">
        <f>COUNTIF(D1561:$D$2382,365)</f>
        <v>662</v>
      </c>
      <c r="G1560" s="54">
        <f>COUNTIF(D1561:$D$2382,366)</f>
        <v>160</v>
      </c>
    </row>
    <row r="1561" spans="1:7" x14ac:dyDescent="0.25">
      <c r="A1561" s="54">
        <f>COUNTIF($C$3:C1561,"Да")</f>
        <v>17</v>
      </c>
      <c r="B1561" s="53">
        <f t="shared" si="49"/>
        <v>46959</v>
      </c>
      <c r="C1561" s="53" t="str">
        <f>IF(ISERROR(VLOOKUP(B1561,Оп26_BYN→USD!$C$3:$C$28,1,0)),"Нет","Да")</f>
        <v>Нет</v>
      </c>
      <c r="D1561" s="54">
        <f t="shared" si="48"/>
        <v>366</v>
      </c>
      <c r="E1561" s="55">
        <f>('Все выпуски'!$F$4*'Все выпуски'!$F$8)*((VLOOKUP(IF(C1561="Нет",VLOOKUP(A1561,Оп26_BYN→USD!$A$2:$C$28,3,0),VLOOKUP((A1561-1),Оп26_BYN→USD!$A$2:$C$28,3,0)),$B$2:$G$2382,5,0)-VLOOKUP(B1561,$B$2:$G$2382,5,0))/365+(VLOOKUP(IF(C1561="Нет",VLOOKUP(A1561,Оп26_BYN→USD!$A$2:$C$28,3,0),VLOOKUP((A1561-1),Оп26_BYN→USD!$A$2:$C$28,3,0)),$B$2:$G$2382,6,0)-VLOOKUP(B1561,$B$2:$G$2382,6,0))/366)</f>
        <v>0.46635211216701</v>
      </c>
      <c r="F1561" s="54">
        <f>COUNTIF(D1562:$D$2382,365)</f>
        <v>662</v>
      </c>
      <c r="G1561" s="54">
        <f>COUNTIF(D1562:$D$2382,366)</f>
        <v>159</v>
      </c>
    </row>
    <row r="1562" spans="1:7" x14ac:dyDescent="0.25">
      <c r="A1562" s="54">
        <f>COUNTIF($C$3:C1562,"Да")</f>
        <v>17</v>
      </c>
      <c r="B1562" s="53">
        <f t="shared" si="49"/>
        <v>46960</v>
      </c>
      <c r="C1562" s="53" t="str">
        <f>IF(ISERROR(VLOOKUP(B1562,Оп26_BYN→USD!$C$3:$C$28,1,0)),"Нет","Да")</f>
        <v>Нет</v>
      </c>
      <c r="D1562" s="54">
        <f t="shared" si="48"/>
        <v>366</v>
      </c>
      <c r="E1562" s="55">
        <f>('Все выпуски'!$F$4*'Все выпуски'!$F$8)*((VLOOKUP(IF(C1562="Нет",VLOOKUP(A1562,Оп26_BYN→USD!$A$2:$C$28,3,0),VLOOKUP((A1562-1),Оп26_BYN→USD!$A$2:$C$28,3,0)),$B$2:$G$2382,5,0)-VLOOKUP(B1562,$B$2:$G$2382,5,0))/365+(VLOOKUP(IF(C1562="Нет",VLOOKUP(A1562,Оп26_BYN→USD!$A$2:$C$28,3,0),VLOOKUP((A1562-1),Оп26_BYN→USD!$A$2:$C$28,3,0)),$B$2:$G$2382,6,0)-VLOOKUP(B1562,$B$2:$G$2382,6,0))/366)</f>
        <v>0.49549911917744821</v>
      </c>
      <c r="F1562" s="54">
        <f>COUNTIF(D1563:$D$2382,365)</f>
        <v>662</v>
      </c>
      <c r="G1562" s="54">
        <f>COUNTIF(D1563:$D$2382,366)</f>
        <v>158</v>
      </c>
    </row>
    <row r="1563" spans="1:7" x14ac:dyDescent="0.25">
      <c r="A1563" s="54">
        <f>COUNTIF($C$3:C1563,"Да")</f>
        <v>17</v>
      </c>
      <c r="B1563" s="53">
        <f t="shared" si="49"/>
        <v>46961</v>
      </c>
      <c r="C1563" s="53" t="str">
        <f>IF(ISERROR(VLOOKUP(B1563,Оп26_BYN→USD!$C$3:$C$28,1,0)),"Нет","Да")</f>
        <v>Нет</v>
      </c>
      <c r="D1563" s="54">
        <f t="shared" si="48"/>
        <v>366</v>
      </c>
      <c r="E1563" s="55">
        <f>('Все выпуски'!$F$4*'Все выпуски'!$F$8)*((VLOOKUP(IF(C1563="Нет",VLOOKUP(A1563,Оп26_BYN→USD!$A$2:$C$28,3,0),VLOOKUP((A1563-1),Оп26_BYN→USD!$A$2:$C$28,3,0)),$B$2:$G$2382,5,0)-VLOOKUP(B1563,$B$2:$G$2382,5,0))/365+(VLOOKUP(IF(C1563="Нет",VLOOKUP(A1563,Оп26_BYN→USD!$A$2:$C$28,3,0),VLOOKUP((A1563-1),Оп26_BYN→USD!$A$2:$C$28,3,0)),$B$2:$G$2382,6,0)-VLOOKUP(B1563,$B$2:$G$2382,6,0))/366)</f>
        <v>0.52464612618788631</v>
      </c>
      <c r="F1563" s="54">
        <f>COUNTIF(D1564:$D$2382,365)</f>
        <v>662</v>
      </c>
      <c r="G1563" s="54">
        <f>COUNTIF(D1564:$D$2382,366)</f>
        <v>157</v>
      </c>
    </row>
    <row r="1564" spans="1:7" x14ac:dyDescent="0.25">
      <c r="A1564" s="54">
        <f>COUNTIF($C$3:C1564,"Да")</f>
        <v>17</v>
      </c>
      <c r="B1564" s="53">
        <f t="shared" si="49"/>
        <v>46962</v>
      </c>
      <c r="C1564" s="53" t="str">
        <f>IF(ISERROR(VLOOKUP(B1564,Оп26_BYN→USD!$C$3:$C$28,1,0)),"Нет","Да")</f>
        <v>Нет</v>
      </c>
      <c r="D1564" s="54">
        <f t="shared" si="48"/>
        <v>366</v>
      </c>
      <c r="E1564" s="55">
        <f>('Все выпуски'!$F$4*'Все выпуски'!$F$8)*((VLOOKUP(IF(C1564="Нет",VLOOKUP(A1564,Оп26_BYN→USD!$A$2:$C$28,3,0),VLOOKUP((A1564-1),Оп26_BYN→USD!$A$2:$C$28,3,0)),$B$2:$G$2382,5,0)-VLOOKUP(B1564,$B$2:$G$2382,5,0))/365+(VLOOKUP(IF(C1564="Нет",VLOOKUP(A1564,Оп26_BYN→USD!$A$2:$C$28,3,0),VLOOKUP((A1564-1),Оп26_BYN→USD!$A$2:$C$28,3,0)),$B$2:$G$2382,6,0)-VLOOKUP(B1564,$B$2:$G$2382,6,0))/366)</f>
        <v>0.55379313319832446</v>
      </c>
      <c r="F1564" s="54">
        <f>COUNTIF(D1565:$D$2382,365)</f>
        <v>662</v>
      </c>
      <c r="G1564" s="54">
        <f>COUNTIF(D1565:$D$2382,366)</f>
        <v>156</v>
      </c>
    </row>
    <row r="1565" spans="1:7" x14ac:dyDescent="0.25">
      <c r="A1565" s="54">
        <f>COUNTIF($C$3:C1565,"Да")</f>
        <v>17</v>
      </c>
      <c r="B1565" s="53">
        <f t="shared" si="49"/>
        <v>46963</v>
      </c>
      <c r="C1565" s="53" t="str">
        <f>IF(ISERROR(VLOOKUP(B1565,Оп26_BYN→USD!$C$3:$C$28,1,0)),"Нет","Да")</f>
        <v>Нет</v>
      </c>
      <c r="D1565" s="54">
        <f t="shared" si="48"/>
        <v>366</v>
      </c>
      <c r="E1565" s="55">
        <f>('Все выпуски'!$F$4*'Все выпуски'!$F$8)*((VLOOKUP(IF(C1565="Нет",VLOOKUP(A1565,Оп26_BYN→USD!$A$2:$C$28,3,0),VLOOKUP((A1565-1),Оп26_BYN→USD!$A$2:$C$28,3,0)),$B$2:$G$2382,5,0)-VLOOKUP(B1565,$B$2:$G$2382,5,0))/365+(VLOOKUP(IF(C1565="Нет",VLOOKUP(A1565,Оп26_BYN→USD!$A$2:$C$28,3,0),VLOOKUP((A1565-1),Оп26_BYN→USD!$A$2:$C$28,3,0)),$B$2:$G$2382,6,0)-VLOOKUP(B1565,$B$2:$G$2382,6,0))/366)</f>
        <v>0.5829401402087625</v>
      </c>
      <c r="F1565" s="54">
        <f>COUNTIF(D1566:$D$2382,365)</f>
        <v>662</v>
      </c>
      <c r="G1565" s="54">
        <f>COUNTIF(D1566:$D$2382,366)</f>
        <v>155</v>
      </c>
    </row>
    <row r="1566" spans="1:7" x14ac:dyDescent="0.25">
      <c r="A1566" s="54">
        <f>COUNTIF($C$3:C1566,"Да")</f>
        <v>17</v>
      </c>
      <c r="B1566" s="53">
        <f t="shared" si="49"/>
        <v>46964</v>
      </c>
      <c r="C1566" s="53" t="str">
        <f>IF(ISERROR(VLOOKUP(B1566,Оп26_BYN→USD!$C$3:$C$28,1,0)),"Нет","Да")</f>
        <v>Нет</v>
      </c>
      <c r="D1566" s="54">
        <f t="shared" si="48"/>
        <v>366</v>
      </c>
      <c r="E1566" s="55">
        <f>('Все выпуски'!$F$4*'Все выпуски'!$F$8)*((VLOOKUP(IF(C1566="Нет",VLOOKUP(A1566,Оп26_BYN→USD!$A$2:$C$28,3,0),VLOOKUP((A1566-1),Оп26_BYN→USD!$A$2:$C$28,3,0)),$B$2:$G$2382,5,0)-VLOOKUP(B1566,$B$2:$G$2382,5,0))/365+(VLOOKUP(IF(C1566="Нет",VLOOKUP(A1566,Оп26_BYN→USD!$A$2:$C$28,3,0),VLOOKUP((A1566-1),Оп26_BYN→USD!$A$2:$C$28,3,0)),$B$2:$G$2382,6,0)-VLOOKUP(B1566,$B$2:$G$2382,6,0))/366)</f>
        <v>0.61208714721920066</v>
      </c>
      <c r="F1566" s="54">
        <f>COUNTIF(D1567:$D$2382,365)</f>
        <v>662</v>
      </c>
      <c r="G1566" s="54">
        <f>COUNTIF(D1567:$D$2382,366)</f>
        <v>154</v>
      </c>
    </row>
    <row r="1567" spans="1:7" x14ac:dyDescent="0.25">
      <c r="A1567" s="54">
        <f>COUNTIF($C$3:C1567,"Да")</f>
        <v>17</v>
      </c>
      <c r="B1567" s="53">
        <f t="shared" si="49"/>
        <v>46965</v>
      </c>
      <c r="C1567" s="53" t="str">
        <f>IF(ISERROR(VLOOKUP(B1567,Оп26_BYN→USD!$C$3:$C$28,1,0)),"Нет","Да")</f>
        <v>Нет</v>
      </c>
      <c r="D1567" s="54">
        <f t="shared" si="48"/>
        <v>366</v>
      </c>
      <c r="E1567" s="55">
        <f>('Все выпуски'!$F$4*'Все выпуски'!$F$8)*((VLOOKUP(IF(C1567="Нет",VLOOKUP(A1567,Оп26_BYN→USD!$A$2:$C$28,3,0),VLOOKUP((A1567-1),Оп26_BYN→USD!$A$2:$C$28,3,0)),$B$2:$G$2382,5,0)-VLOOKUP(B1567,$B$2:$G$2382,5,0))/365+(VLOOKUP(IF(C1567="Нет",VLOOKUP(A1567,Оп26_BYN→USD!$A$2:$C$28,3,0),VLOOKUP((A1567-1),Оп26_BYN→USD!$A$2:$C$28,3,0)),$B$2:$G$2382,6,0)-VLOOKUP(B1567,$B$2:$G$2382,6,0))/366)</f>
        <v>0.64123415422963881</v>
      </c>
      <c r="F1567" s="54">
        <f>COUNTIF(D1568:$D$2382,365)</f>
        <v>662</v>
      </c>
      <c r="G1567" s="54">
        <f>COUNTIF(D1568:$D$2382,366)</f>
        <v>153</v>
      </c>
    </row>
    <row r="1568" spans="1:7" x14ac:dyDescent="0.25">
      <c r="A1568" s="54">
        <f>COUNTIF($C$3:C1568,"Да")</f>
        <v>17</v>
      </c>
      <c r="B1568" s="53">
        <f t="shared" si="49"/>
        <v>46966</v>
      </c>
      <c r="C1568" s="53" t="str">
        <f>IF(ISERROR(VLOOKUP(B1568,Оп26_BYN→USD!$C$3:$C$28,1,0)),"Нет","Да")</f>
        <v>Нет</v>
      </c>
      <c r="D1568" s="54">
        <f t="shared" si="48"/>
        <v>366</v>
      </c>
      <c r="E1568" s="55">
        <f>('Все выпуски'!$F$4*'Все выпуски'!$F$8)*((VLOOKUP(IF(C1568="Нет",VLOOKUP(A1568,Оп26_BYN→USD!$A$2:$C$28,3,0),VLOOKUP((A1568-1),Оп26_BYN→USD!$A$2:$C$28,3,0)),$B$2:$G$2382,5,0)-VLOOKUP(B1568,$B$2:$G$2382,5,0))/365+(VLOOKUP(IF(C1568="Нет",VLOOKUP(A1568,Оп26_BYN→USD!$A$2:$C$28,3,0),VLOOKUP((A1568-1),Оп26_BYN→USD!$A$2:$C$28,3,0)),$B$2:$G$2382,6,0)-VLOOKUP(B1568,$B$2:$G$2382,6,0))/366)</f>
        <v>0.67038116124007696</v>
      </c>
      <c r="F1568" s="54">
        <f>COUNTIF(D1569:$D$2382,365)</f>
        <v>662</v>
      </c>
      <c r="G1568" s="54">
        <f>COUNTIF(D1569:$D$2382,366)</f>
        <v>152</v>
      </c>
    </row>
    <row r="1569" spans="1:7" x14ac:dyDescent="0.25">
      <c r="A1569" s="54">
        <f>COUNTIF($C$3:C1569,"Да")</f>
        <v>17</v>
      </c>
      <c r="B1569" s="53">
        <f t="shared" si="49"/>
        <v>46967</v>
      </c>
      <c r="C1569" s="53" t="str">
        <f>IF(ISERROR(VLOOKUP(B1569,Оп26_BYN→USD!$C$3:$C$28,1,0)),"Нет","Да")</f>
        <v>Нет</v>
      </c>
      <c r="D1569" s="54">
        <f t="shared" si="48"/>
        <v>366</v>
      </c>
      <c r="E1569" s="55">
        <f>('Все выпуски'!$F$4*'Все выпуски'!$F$8)*((VLOOKUP(IF(C1569="Нет",VLOOKUP(A1569,Оп26_BYN→USD!$A$2:$C$28,3,0),VLOOKUP((A1569-1),Оп26_BYN→USD!$A$2:$C$28,3,0)),$B$2:$G$2382,5,0)-VLOOKUP(B1569,$B$2:$G$2382,5,0))/365+(VLOOKUP(IF(C1569="Нет",VLOOKUP(A1569,Оп26_BYN→USD!$A$2:$C$28,3,0),VLOOKUP((A1569-1),Оп26_BYN→USD!$A$2:$C$28,3,0)),$B$2:$G$2382,6,0)-VLOOKUP(B1569,$B$2:$G$2382,6,0))/366)</f>
        <v>0.69952816825051511</v>
      </c>
      <c r="F1569" s="54">
        <f>COUNTIF(D1570:$D$2382,365)</f>
        <v>662</v>
      </c>
      <c r="G1569" s="54">
        <f>COUNTIF(D1570:$D$2382,366)</f>
        <v>151</v>
      </c>
    </row>
    <row r="1570" spans="1:7" x14ac:dyDescent="0.25">
      <c r="A1570" s="54">
        <f>COUNTIF($C$3:C1570,"Да")</f>
        <v>17</v>
      </c>
      <c r="B1570" s="53">
        <f t="shared" si="49"/>
        <v>46968</v>
      </c>
      <c r="C1570" s="53" t="str">
        <f>IF(ISERROR(VLOOKUP(B1570,Оп26_BYN→USD!$C$3:$C$28,1,0)),"Нет","Да")</f>
        <v>Нет</v>
      </c>
      <c r="D1570" s="54">
        <f t="shared" si="48"/>
        <v>366</v>
      </c>
      <c r="E1570" s="55">
        <f>('Все выпуски'!$F$4*'Все выпуски'!$F$8)*((VLOOKUP(IF(C1570="Нет",VLOOKUP(A1570,Оп26_BYN→USD!$A$2:$C$28,3,0),VLOOKUP((A1570-1),Оп26_BYN→USD!$A$2:$C$28,3,0)),$B$2:$G$2382,5,0)-VLOOKUP(B1570,$B$2:$G$2382,5,0))/365+(VLOOKUP(IF(C1570="Нет",VLOOKUP(A1570,Оп26_BYN→USD!$A$2:$C$28,3,0),VLOOKUP((A1570-1),Оп26_BYN→USD!$A$2:$C$28,3,0)),$B$2:$G$2382,6,0)-VLOOKUP(B1570,$B$2:$G$2382,6,0))/366)</f>
        <v>0.72867517526095327</v>
      </c>
      <c r="F1570" s="54">
        <f>COUNTIF(D1571:$D$2382,365)</f>
        <v>662</v>
      </c>
      <c r="G1570" s="54">
        <f>COUNTIF(D1571:$D$2382,366)</f>
        <v>150</v>
      </c>
    </row>
    <row r="1571" spans="1:7" x14ac:dyDescent="0.25">
      <c r="A1571" s="54">
        <f>COUNTIF($C$3:C1571,"Да")</f>
        <v>17</v>
      </c>
      <c r="B1571" s="53">
        <f t="shared" si="49"/>
        <v>46969</v>
      </c>
      <c r="C1571" s="53" t="str">
        <f>IF(ISERROR(VLOOKUP(B1571,Оп26_BYN→USD!$C$3:$C$28,1,0)),"Нет","Да")</f>
        <v>Нет</v>
      </c>
      <c r="D1571" s="54">
        <f t="shared" si="48"/>
        <v>366</v>
      </c>
      <c r="E1571" s="55">
        <f>('Все выпуски'!$F$4*'Все выпуски'!$F$8)*((VLOOKUP(IF(C1571="Нет",VLOOKUP(A1571,Оп26_BYN→USD!$A$2:$C$28,3,0),VLOOKUP((A1571-1),Оп26_BYN→USD!$A$2:$C$28,3,0)),$B$2:$G$2382,5,0)-VLOOKUP(B1571,$B$2:$G$2382,5,0))/365+(VLOOKUP(IF(C1571="Нет",VLOOKUP(A1571,Оп26_BYN→USD!$A$2:$C$28,3,0),VLOOKUP((A1571-1),Оп26_BYN→USD!$A$2:$C$28,3,0)),$B$2:$G$2382,6,0)-VLOOKUP(B1571,$B$2:$G$2382,6,0))/366)</f>
        <v>0.7578221822713912</v>
      </c>
      <c r="F1571" s="54">
        <f>COUNTIF(D1572:$D$2382,365)</f>
        <v>662</v>
      </c>
      <c r="G1571" s="54">
        <f>COUNTIF(D1572:$D$2382,366)</f>
        <v>149</v>
      </c>
    </row>
    <row r="1572" spans="1:7" x14ac:dyDescent="0.25">
      <c r="A1572" s="54">
        <f>COUNTIF($C$3:C1572,"Да")</f>
        <v>17</v>
      </c>
      <c r="B1572" s="53">
        <f t="shared" si="49"/>
        <v>46970</v>
      </c>
      <c r="C1572" s="53" t="str">
        <f>IF(ISERROR(VLOOKUP(B1572,Оп26_BYN→USD!$C$3:$C$28,1,0)),"Нет","Да")</f>
        <v>Нет</v>
      </c>
      <c r="D1572" s="54">
        <f t="shared" si="48"/>
        <v>366</v>
      </c>
      <c r="E1572" s="55">
        <f>('Все выпуски'!$F$4*'Все выпуски'!$F$8)*((VLOOKUP(IF(C1572="Нет",VLOOKUP(A1572,Оп26_BYN→USD!$A$2:$C$28,3,0),VLOOKUP((A1572-1),Оп26_BYN→USD!$A$2:$C$28,3,0)),$B$2:$G$2382,5,0)-VLOOKUP(B1572,$B$2:$G$2382,5,0))/365+(VLOOKUP(IF(C1572="Нет",VLOOKUP(A1572,Оп26_BYN→USD!$A$2:$C$28,3,0),VLOOKUP((A1572-1),Оп26_BYN→USD!$A$2:$C$28,3,0)),$B$2:$G$2382,6,0)-VLOOKUP(B1572,$B$2:$G$2382,6,0))/366)</f>
        <v>0.78696918928182946</v>
      </c>
      <c r="F1572" s="54">
        <f>COUNTIF(D1573:$D$2382,365)</f>
        <v>662</v>
      </c>
      <c r="G1572" s="54">
        <f>COUNTIF(D1573:$D$2382,366)</f>
        <v>148</v>
      </c>
    </row>
    <row r="1573" spans="1:7" x14ac:dyDescent="0.25">
      <c r="A1573" s="54">
        <f>COUNTIF($C$3:C1573,"Да")</f>
        <v>17</v>
      </c>
      <c r="B1573" s="53">
        <f t="shared" si="49"/>
        <v>46971</v>
      </c>
      <c r="C1573" s="53" t="str">
        <f>IF(ISERROR(VLOOKUP(B1573,Оп26_BYN→USD!$C$3:$C$28,1,0)),"Нет","Да")</f>
        <v>Нет</v>
      </c>
      <c r="D1573" s="54">
        <f t="shared" si="48"/>
        <v>366</v>
      </c>
      <c r="E1573" s="55">
        <f>('Все выпуски'!$F$4*'Все выпуски'!$F$8)*((VLOOKUP(IF(C1573="Нет",VLOOKUP(A1573,Оп26_BYN→USD!$A$2:$C$28,3,0),VLOOKUP((A1573-1),Оп26_BYN→USD!$A$2:$C$28,3,0)),$B$2:$G$2382,5,0)-VLOOKUP(B1573,$B$2:$G$2382,5,0))/365+(VLOOKUP(IF(C1573="Нет",VLOOKUP(A1573,Оп26_BYN→USD!$A$2:$C$28,3,0),VLOOKUP((A1573-1),Оп26_BYN→USD!$A$2:$C$28,3,0)),$B$2:$G$2382,6,0)-VLOOKUP(B1573,$B$2:$G$2382,6,0))/366)</f>
        <v>0.81611619629226761</v>
      </c>
      <c r="F1573" s="54">
        <f>COUNTIF(D1574:$D$2382,365)</f>
        <v>662</v>
      </c>
      <c r="G1573" s="54">
        <f>COUNTIF(D1574:$D$2382,366)</f>
        <v>147</v>
      </c>
    </row>
    <row r="1574" spans="1:7" x14ac:dyDescent="0.25">
      <c r="A1574" s="54">
        <f>COUNTIF($C$3:C1574,"Да")</f>
        <v>17</v>
      </c>
      <c r="B1574" s="53">
        <f t="shared" si="49"/>
        <v>46972</v>
      </c>
      <c r="C1574" s="53" t="str">
        <f>IF(ISERROR(VLOOKUP(B1574,Оп26_BYN→USD!$C$3:$C$28,1,0)),"Нет","Да")</f>
        <v>Нет</v>
      </c>
      <c r="D1574" s="54">
        <f t="shared" si="48"/>
        <v>366</v>
      </c>
      <c r="E1574" s="55">
        <f>('Все выпуски'!$F$4*'Все выпуски'!$F$8)*((VLOOKUP(IF(C1574="Нет",VLOOKUP(A1574,Оп26_BYN→USD!$A$2:$C$28,3,0),VLOOKUP((A1574-1),Оп26_BYN→USD!$A$2:$C$28,3,0)),$B$2:$G$2382,5,0)-VLOOKUP(B1574,$B$2:$G$2382,5,0))/365+(VLOOKUP(IF(C1574="Нет",VLOOKUP(A1574,Оп26_BYN→USD!$A$2:$C$28,3,0),VLOOKUP((A1574-1),Оп26_BYN→USD!$A$2:$C$28,3,0)),$B$2:$G$2382,6,0)-VLOOKUP(B1574,$B$2:$G$2382,6,0))/366)</f>
        <v>0.84526320330270577</v>
      </c>
      <c r="F1574" s="54">
        <f>COUNTIF(D1575:$D$2382,365)</f>
        <v>662</v>
      </c>
      <c r="G1574" s="54">
        <f>COUNTIF(D1575:$D$2382,366)</f>
        <v>146</v>
      </c>
    </row>
    <row r="1575" spans="1:7" x14ac:dyDescent="0.25">
      <c r="A1575" s="54">
        <f>COUNTIF($C$3:C1575,"Да")</f>
        <v>17</v>
      </c>
      <c r="B1575" s="53">
        <f t="shared" si="49"/>
        <v>46973</v>
      </c>
      <c r="C1575" s="53" t="str">
        <f>IF(ISERROR(VLOOKUP(B1575,Оп26_BYN→USD!$C$3:$C$28,1,0)),"Нет","Да")</f>
        <v>Нет</v>
      </c>
      <c r="D1575" s="54">
        <f t="shared" si="48"/>
        <v>366</v>
      </c>
      <c r="E1575" s="55">
        <f>('Все выпуски'!$F$4*'Все выпуски'!$F$8)*((VLOOKUP(IF(C1575="Нет",VLOOKUP(A1575,Оп26_BYN→USD!$A$2:$C$28,3,0),VLOOKUP((A1575-1),Оп26_BYN→USD!$A$2:$C$28,3,0)),$B$2:$G$2382,5,0)-VLOOKUP(B1575,$B$2:$G$2382,5,0))/365+(VLOOKUP(IF(C1575="Нет",VLOOKUP(A1575,Оп26_BYN→USD!$A$2:$C$28,3,0),VLOOKUP((A1575-1),Оп26_BYN→USD!$A$2:$C$28,3,0)),$B$2:$G$2382,6,0)-VLOOKUP(B1575,$B$2:$G$2382,6,0))/366)</f>
        <v>0.8744102103131437</v>
      </c>
      <c r="F1575" s="54">
        <f>COUNTIF(D1576:$D$2382,365)</f>
        <v>662</v>
      </c>
      <c r="G1575" s="54">
        <f>COUNTIF(D1576:$D$2382,366)</f>
        <v>145</v>
      </c>
    </row>
    <row r="1576" spans="1:7" x14ac:dyDescent="0.25">
      <c r="A1576" s="54">
        <f>COUNTIF($C$3:C1576,"Да")</f>
        <v>17</v>
      </c>
      <c r="B1576" s="53">
        <f t="shared" si="49"/>
        <v>46974</v>
      </c>
      <c r="C1576" s="53" t="str">
        <f>IF(ISERROR(VLOOKUP(B1576,Оп26_BYN→USD!$C$3:$C$28,1,0)),"Нет","Да")</f>
        <v>Нет</v>
      </c>
      <c r="D1576" s="54">
        <f t="shared" si="48"/>
        <v>366</v>
      </c>
      <c r="E1576" s="55">
        <f>('Все выпуски'!$F$4*'Все выпуски'!$F$8)*((VLOOKUP(IF(C1576="Нет",VLOOKUP(A1576,Оп26_BYN→USD!$A$2:$C$28,3,0),VLOOKUP((A1576-1),Оп26_BYN→USD!$A$2:$C$28,3,0)),$B$2:$G$2382,5,0)-VLOOKUP(B1576,$B$2:$G$2382,5,0))/365+(VLOOKUP(IF(C1576="Нет",VLOOKUP(A1576,Оп26_BYN→USD!$A$2:$C$28,3,0),VLOOKUP((A1576-1),Оп26_BYN→USD!$A$2:$C$28,3,0)),$B$2:$G$2382,6,0)-VLOOKUP(B1576,$B$2:$G$2382,6,0))/366)</f>
        <v>0.90355721732358185</v>
      </c>
      <c r="F1576" s="54">
        <f>COUNTIF(D1577:$D$2382,365)</f>
        <v>662</v>
      </c>
      <c r="G1576" s="54">
        <f>COUNTIF(D1577:$D$2382,366)</f>
        <v>144</v>
      </c>
    </row>
    <row r="1577" spans="1:7" x14ac:dyDescent="0.25">
      <c r="A1577" s="54">
        <f>COUNTIF($C$3:C1577,"Да")</f>
        <v>17</v>
      </c>
      <c r="B1577" s="53">
        <f t="shared" si="49"/>
        <v>46975</v>
      </c>
      <c r="C1577" s="53" t="str">
        <f>IF(ISERROR(VLOOKUP(B1577,Оп26_BYN→USD!$C$3:$C$28,1,0)),"Нет","Да")</f>
        <v>Нет</v>
      </c>
      <c r="D1577" s="54">
        <f t="shared" si="48"/>
        <v>366</v>
      </c>
      <c r="E1577" s="55">
        <f>('Все выпуски'!$F$4*'Все выпуски'!$F$8)*((VLOOKUP(IF(C1577="Нет",VLOOKUP(A1577,Оп26_BYN→USD!$A$2:$C$28,3,0),VLOOKUP((A1577-1),Оп26_BYN→USD!$A$2:$C$28,3,0)),$B$2:$G$2382,5,0)-VLOOKUP(B1577,$B$2:$G$2382,5,0))/365+(VLOOKUP(IF(C1577="Нет",VLOOKUP(A1577,Оп26_BYN→USD!$A$2:$C$28,3,0),VLOOKUP((A1577-1),Оп26_BYN→USD!$A$2:$C$28,3,0)),$B$2:$G$2382,6,0)-VLOOKUP(B1577,$B$2:$G$2382,6,0))/366)</f>
        <v>0.93270422433402</v>
      </c>
      <c r="F1577" s="54">
        <f>COUNTIF(D1578:$D$2382,365)</f>
        <v>662</v>
      </c>
      <c r="G1577" s="54">
        <f>COUNTIF(D1578:$D$2382,366)</f>
        <v>143</v>
      </c>
    </row>
    <row r="1578" spans="1:7" x14ac:dyDescent="0.25">
      <c r="A1578" s="54">
        <f>COUNTIF($C$3:C1578,"Да")</f>
        <v>17</v>
      </c>
      <c r="B1578" s="53">
        <f t="shared" si="49"/>
        <v>46976</v>
      </c>
      <c r="C1578" s="53" t="str">
        <f>IF(ISERROR(VLOOKUP(B1578,Оп26_BYN→USD!$C$3:$C$28,1,0)),"Нет","Да")</f>
        <v>Нет</v>
      </c>
      <c r="D1578" s="54">
        <f t="shared" si="48"/>
        <v>366</v>
      </c>
      <c r="E1578" s="55">
        <f>('Все выпуски'!$F$4*'Все выпуски'!$F$8)*((VLOOKUP(IF(C1578="Нет",VLOOKUP(A1578,Оп26_BYN→USD!$A$2:$C$28,3,0),VLOOKUP((A1578-1),Оп26_BYN→USD!$A$2:$C$28,3,0)),$B$2:$G$2382,5,0)-VLOOKUP(B1578,$B$2:$G$2382,5,0))/365+(VLOOKUP(IF(C1578="Нет",VLOOKUP(A1578,Оп26_BYN→USD!$A$2:$C$28,3,0),VLOOKUP((A1578-1),Оп26_BYN→USD!$A$2:$C$28,3,0)),$B$2:$G$2382,6,0)-VLOOKUP(B1578,$B$2:$G$2382,6,0))/366)</f>
        <v>0.96185123134445827</v>
      </c>
      <c r="F1578" s="54">
        <f>COUNTIF(D1579:$D$2382,365)</f>
        <v>662</v>
      </c>
      <c r="G1578" s="54">
        <f>COUNTIF(D1579:$D$2382,366)</f>
        <v>142</v>
      </c>
    </row>
    <row r="1579" spans="1:7" x14ac:dyDescent="0.25">
      <c r="A1579" s="54">
        <f>COUNTIF($C$3:C1579,"Да")</f>
        <v>17</v>
      </c>
      <c r="B1579" s="53">
        <f t="shared" si="49"/>
        <v>46977</v>
      </c>
      <c r="C1579" s="53" t="str">
        <f>IF(ISERROR(VLOOKUP(B1579,Оп26_BYN→USD!$C$3:$C$28,1,0)),"Нет","Да")</f>
        <v>Нет</v>
      </c>
      <c r="D1579" s="54">
        <f t="shared" si="48"/>
        <v>366</v>
      </c>
      <c r="E1579" s="55">
        <f>('Все выпуски'!$F$4*'Все выпуски'!$F$8)*((VLOOKUP(IF(C1579="Нет",VLOOKUP(A1579,Оп26_BYN→USD!$A$2:$C$28,3,0),VLOOKUP((A1579-1),Оп26_BYN→USD!$A$2:$C$28,3,0)),$B$2:$G$2382,5,0)-VLOOKUP(B1579,$B$2:$G$2382,5,0))/365+(VLOOKUP(IF(C1579="Нет",VLOOKUP(A1579,Оп26_BYN→USD!$A$2:$C$28,3,0),VLOOKUP((A1579-1),Оп26_BYN→USD!$A$2:$C$28,3,0)),$B$2:$G$2382,6,0)-VLOOKUP(B1579,$B$2:$G$2382,6,0))/366)</f>
        <v>0.99099823835489642</v>
      </c>
      <c r="F1579" s="54">
        <f>COUNTIF(D1580:$D$2382,365)</f>
        <v>662</v>
      </c>
      <c r="G1579" s="54">
        <f>COUNTIF(D1580:$D$2382,366)</f>
        <v>141</v>
      </c>
    </row>
    <row r="1580" spans="1:7" x14ac:dyDescent="0.25">
      <c r="A1580" s="54">
        <f>COUNTIF($C$3:C1580,"Да")</f>
        <v>17</v>
      </c>
      <c r="B1580" s="53">
        <f t="shared" si="49"/>
        <v>46978</v>
      </c>
      <c r="C1580" s="53" t="str">
        <f>IF(ISERROR(VLOOKUP(B1580,Оп26_BYN→USD!$C$3:$C$28,1,0)),"Нет","Да")</f>
        <v>Нет</v>
      </c>
      <c r="D1580" s="54">
        <f t="shared" si="48"/>
        <v>366</v>
      </c>
      <c r="E1580" s="55">
        <f>('Все выпуски'!$F$4*'Все выпуски'!$F$8)*((VLOOKUP(IF(C1580="Нет",VLOOKUP(A1580,Оп26_BYN→USD!$A$2:$C$28,3,0),VLOOKUP((A1580-1),Оп26_BYN→USD!$A$2:$C$28,3,0)),$B$2:$G$2382,5,0)-VLOOKUP(B1580,$B$2:$G$2382,5,0))/365+(VLOOKUP(IF(C1580="Нет",VLOOKUP(A1580,Оп26_BYN→USD!$A$2:$C$28,3,0),VLOOKUP((A1580-1),Оп26_BYN→USD!$A$2:$C$28,3,0)),$B$2:$G$2382,6,0)-VLOOKUP(B1580,$B$2:$G$2382,6,0))/366)</f>
        <v>1.0201452453653344</v>
      </c>
      <c r="F1580" s="54">
        <f>COUNTIF(D1581:$D$2382,365)</f>
        <v>662</v>
      </c>
      <c r="G1580" s="54">
        <f>COUNTIF(D1581:$D$2382,366)</f>
        <v>140</v>
      </c>
    </row>
    <row r="1581" spans="1:7" x14ac:dyDescent="0.25">
      <c r="A1581" s="54">
        <f>COUNTIF($C$3:C1581,"Да")</f>
        <v>17</v>
      </c>
      <c r="B1581" s="53">
        <f t="shared" si="49"/>
        <v>46979</v>
      </c>
      <c r="C1581" s="53" t="str">
        <f>IF(ISERROR(VLOOKUP(B1581,Оп26_BYN→USD!$C$3:$C$28,1,0)),"Нет","Да")</f>
        <v>Нет</v>
      </c>
      <c r="D1581" s="54">
        <f t="shared" si="48"/>
        <v>366</v>
      </c>
      <c r="E1581" s="55">
        <f>('Все выпуски'!$F$4*'Все выпуски'!$F$8)*((VLOOKUP(IF(C1581="Нет",VLOOKUP(A1581,Оп26_BYN→USD!$A$2:$C$28,3,0),VLOOKUP((A1581-1),Оп26_BYN→USD!$A$2:$C$28,3,0)),$B$2:$G$2382,5,0)-VLOOKUP(B1581,$B$2:$G$2382,5,0))/365+(VLOOKUP(IF(C1581="Нет",VLOOKUP(A1581,Оп26_BYN→USD!$A$2:$C$28,3,0),VLOOKUP((A1581-1),Оп26_BYN→USD!$A$2:$C$28,3,0)),$B$2:$G$2382,6,0)-VLOOKUP(B1581,$B$2:$G$2382,6,0))/366)</f>
        <v>1.0492922523757726</v>
      </c>
      <c r="F1581" s="54">
        <f>COUNTIF(D1582:$D$2382,365)</f>
        <v>662</v>
      </c>
      <c r="G1581" s="54">
        <f>COUNTIF(D1582:$D$2382,366)</f>
        <v>139</v>
      </c>
    </row>
    <row r="1582" spans="1:7" x14ac:dyDescent="0.25">
      <c r="A1582" s="54">
        <f>COUNTIF($C$3:C1582,"Да")</f>
        <v>17</v>
      </c>
      <c r="B1582" s="53">
        <f t="shared" si="49"/>
        <v>46980</v>
      </c>
      <c r="C1582" s="53" t="str">
        <f>IF(ISERROR(VLOOKUP(B1582,Оп26_BYN→USD!$C$3:$C$28,1,0)),"Нет","Да")</f>
        <v>Нет</v>
      </c>
      <c r="D1582" s="54">
        <f t="shared" si="48"/>
        <v>366</v>
      </c>
      <c r="E1582" s="55">
        <f>('Все выпуски'!$F$4*'Все выпуски'!$F$8)*((VLOOKUP(IF(C1582="Нет",VLOOKUP(A1582,Оп26_BYN→USD!$A$2:$C$28,3,0),VLOOKUP((A1582-1),Оп26_BYN→USD!$A$2:$C$28,3,0)),$B$2:$G$2382,5,0)-VLOOKUP(B1582,$B$2:$G$2382,5,0))/365+(VLOOKUP(IF(C1582="Нет",VLOOKUP(A1582,Оп26_BYN→USD!$A$2:$C$28,3,0),VLOOKUP((A1582-1),Оп26_BYN→USD!$A$2:$C$28,3,0)),$B$2:$G$2382,6,0)-VLOOKUP(B1582,$B$2:$G$2382,6,0))/366)</f>
        <v>1.0784392593862107</v>
      </c>
      <c r="F1582" s="54">
        <f>COUNTIF(D1583:$D$2382,365)</f>
        <v>662</v>
      </c>
      <c r="G1582" s="54">
        <f>COUNTIF(D1583:$D$2382,366)</f>
        <v>138</v>
      </c>
    </row>
    <row r="1583" spans="1:7" x14ac:dyDescent="0.25">
      <c r="A1583" s="54">
        <f>COUNTIF($C$3:C1583,"Да")</f>
        <v>17</v>
      </c>
      <c r="B1583" s="53">
        <f t="shared" si="49"/>
        <v>46981</v>
      </c>
      <c r="C1583" s="53" t="str">
        <f>IF(ISERROR(VLOOKUP(B1583,Оп26_BYN→USD!$C$3:$C$28,1,0)),"Нет","Да")</f>
        <v>Нет</v>
      </c>
      <c r="D1583" s="54">
        <f t="shared" si="48"/>
        <v>366</v>
      </c>
      <c r="E1583" s="55">
        <f>('Все выпуски'!$F$4*'Все выпуски'!$F$8)*((VLOOKUP(IF(C1583="Нет",VLOOKUP(A1583,Оп26_BYN→USD!$A$2:$C$28,3,0),VLOOKUP((A1583-1),Оп26_BYN→USD!$A$2:$C$28,3,0)),$B$2:$G$2382,5,0)-VLOOKUP(B1583,$B$2:$G$2382,5,0))/365+(VLOOKUP(IF(C1583="Нет",VLOOKUP(A1583,Оп26_BYN→USD!$A$2:$C$28,3,0),VLOOKUP((A1583-1),Оп26_BYN→USD!$A$2:$C$28,3,0)),$B$2:$G$2382,6,0)-VLOOKUP(B1583,$B$2:$G$2382,6,0))/366)</f>
        <v>1.1075862663966489</v>
      </c>
      <c r="F1583" s="54">
        <f>COUNTIF(D1584:$D$2382,365)</f>
        <v>662</v>
      </c>
      <c r="G1583" s="54">
        <f>COUNTIF(D1584:$D$2382,366)</f>
        <v>137</v>
      </c>
    </row>
    <row r="1584" spans="1:7" x14ac:dyDescent="0.25">
      <c r="A1584" s="54">
        <f>COUNTIF($C$3:C1584,"Да")</f>
        <v>17</v>
      </c>
      <c r="B1584" s="53">
        <f t="shared" si="49"/>
        <v>46982</v>
      </c>
      <c r="C1584" s="53" t="str">
        <f>IF(ISERROR(VLOOKUP(B1584,Оп26_BYN→USD!$C$3:$C$28,1,0)),"Нет","Да")</f>
        <v>Нет</v>
      </c>
      <c r="D1584" s="54">
        <f t="shared" si="48"/>
        <v>366</v>
      </c>
      <c r="E1584" s="55">
        <f>('Все выпуски'!$F$4*'Все выпуски'!$F$8)*((VLOOKUP(IF(C1584="Нет",VLOOKUP(A1584,Оп26_BYN→USD!$A$2:$C$28,3,0),VLOOKUP((A1584-1),Оп26_BYN→USD!$A$2:$C$28,3,0)),$B$2:$G$2382,5,0)-VLOOKUP(B1584,$B$2:$G$2382,5,0))/365+(VLOOKUP(IF(C1584="Нет",VLOOKUP(A1584,Оп26_BYN→USD!$A$2:$C$28,3,0),VLOOKUP((A1584-1),Оп26_BYN→USD!$A$2:$C$28,3,0)),$B$2:$G$2382,6,0)-VLOOKUP(B1584,$B$2:$G$2382,6,0))/366)</f>
        <v>1.136733273407087</v>
      </c>
      <c r="F1584" s="54">
        <f>COUNTIF(D1585:$D$2382,365)</f>
        <v>662</v>
      </c>
      <c r="G1584" s="54">
        <f>COUNTIF(D1585:$D$2382,366)</f>
        <v>136</v>
      </c>
    </row>
    <row r="1585" spans="1:7" x14ac:dyDescent="0.25">
      <c r="A1585" s="54">
        <f>COUNTIF($C$3:C1585,"Да")</f>
        <v>17</v>
      </c>
      <c r="B1585" s="53">
        <f t="shared" si="49"/>
        <v>46983</v>
      </c>
      <c r="C1585" s="53" t="str">
        <f>IF(ISERROR(VLOOKUP(B1585,Оп26_BYN→USD!$C$3:$C$28,1,0)),"Нет","Да")</f>
        <v>Нет</v>
      </c>
      <c r="D1585" s="54">
        <f t="shared" si="48"/>
        <v>366</v>
      </c>
      <c r="E1585" s="55">
        <f>('Все выпуски'!$F$4*'Все выпуски'!$F$8)*((VLOOKUP(IF(C1585="Нет",VLOOKUP(A1585,Оп26_BYN→USD!$A$2:$C$28,3,0),VLOOKUP((A1585-1),Оп26_BYN→USD!$A$2:$C$28,3,0)),$B$2:$G$2382,5,0)-VLOOKUP(B1585,$B$2:$G$2382,5,0))/365+(VLOOKUP(IF(C1585="Нет",VLOOKUP(A1585,Оп26_BYN→USD!$A$2:$C$28,3,0),VLOOKUP((A1585-1),Оп26_BYN→USD!$A$2:$C$28,3,0)),$B$2:$G$2382,6,0)-VLOOKUP(B1585,$B$2:$G$2382,6,0))/366)</f>
        <v>1.165880280417525</v>
      </c>
      <c r="F1585" s="54">
        <f>COUNTIF(D1586:$D$2382,365)</f>
        <v>662</v>
      </c>
      <c r="G1585" s="54">
        <f>COUNTIF(D1586:$D$2382,366)</f>
        <v>135</v>
      </c>
    </row>
    <row r="1586" spans="1:7" x14ac:dyDescent="0.25">
      <c r="A1586" s="54">
        <f>COUNTIF($C$3:C1586,"Да")</f>
        <v>17</v>
      </c>
      <c r="B1586" s="53">
        <f t="shared" si="49"/>
        <v>46984</v>
      </c>
      <c r="C1586" s="53" t="str">
        <f>IF(ISERROR(VLOOKUP(B1586,Оп26_BYN→USD!$C$3:$C$28,1,0)),"Нет","Да")</f>
        <v>Нет</v>
      </c>
      <c r="D1586" s="54">
        <f t="shared" si="48"/>
        <v>366</v>
      </c>
      <c r="E1586" s="55">
        <f>('Все выпуски'!$F$4*'Все выпуски'!$F$8)*((VLOOKUP(IF(C1586="Нет",VLOOKUP(A1586,Оп26_BYN→USD!$A$2:$C$28,3,0),VLOOKUP((A1586-1),Оп26_BYN→USD!$A$2:$C$28,3,0)),$B$2:$G$2382,5,0)-VLOOKUP(B1586,$B$2:$G$2382,5,0))/365+(VLOOKUP(IF(C1586="Нет",VLOOKUP(A1586,Оп26_BYN→USD!$A$2:$C$28,3,0),VLOOKUP((A1586-1),Оп26_BYN→USD!$A$2:$C$28,3,0)),$B$2:$G$2382,6,0)-VLOOKUP(B1586,$B$2:$G$2382,6,0))/366)</f>
        <v>1.1950272874279633</v>
      </c>
      <c r="F1586" s="54">
        <f>COUNTIF(D1587:$D$2382,365)</f>
        <v>662</v>
      </c>
      <c r="G1586" s="54">
        <f>COUNTIF(D1587:$D$2382,366)</f>
        <v>134</v>
      </c>
    </row>
    <row r="1587" spans="1:7" x14ac:dyDescent="0.25">
      <c r="A1587" s="54">
        <f>COUNTIF($C$3:C1587,"Да")</f>
        <v>17</v>
      </c>
      <c r="B1587" s="53">
        <f t="shared" si="49"/>
        <v>46985</v>
      </c>
      <c r="C1587" s="53" t="str">
        <f>IF(ISERROR(VLOOKUP(B1587,Оп26_BYN→USD!$C$3:$C$28,1,0)),"Нет","Да")</f>
        <v>Нет</v>
      </c>
      <c r="D1587" s="54">
        <f t="shared" si="48"/>
        <v>366</v>
      </c>
      <c r="E1587" s="55">
        <f>('Все выпуски'!$F$4*'Все выпуски'!$F$8)*((VLOOKUP(IF(C1587="Нет",VLOOKUP(A1587,Оп26_BYN→USD!$A$2:$C$28,3,0),VLOOKUP((A1587-1),Оп26_BYN→USD!$A$2:$C$28,3,0)),$B$2:$G$2382,5,0)-VLOOKUP(B1587,$B$2:$G$2382,5,0))/365+(VLOOKUP(IF(C1587="Нет",VLOOKUP(A1587,Оп26_BYN→USD!$A$2:$C$28,3,0),VLOOKUP((A1587-1),Оп26_BYN→USD!$A$2:$C$28,3,0)),$B$2:$G$2382,6,0)-VLOOKUP(B1587,$B$2:$G$2382,6,0))/366)</f>
        <v>1.2241742944384013</v>
      </c>
      <c r="F1587" s="54">
        <f>COUNTIF(D1588:$D$2382,365)</f>
        <v>662</v>
      </c>
      <c r="G1587" s="54">
        <f>COUNTIF(D1588:$D$2382,366)</f>
        <v>133</v>
      </c>
    </row>
    <row r="1588" spans="1:7" x14ac:dyDescent="0.25">
      <c r="A1588" s="54">
        <f>COUNTIF($C$3:C1588,"Да")</f>
        <v>17</v>
      </c>
      <c r="B1588" s="53">
        <f t="shared" si="49"/>
        <v>46986</v>
      </c>
      <c r="C1588" s="53" t="str">
        <f>IF(ISERROR(VLOOKUP(B1588,Оп26_BYN→USD!$C$3:$C$28,1,0)),"Нет","Да")</f>
        <v>Нет</v>
      </c>
      <c r="D1588" s="54">
        <f t="shared" si="48"/>
        <v>366</v>
      </c>
      <c r="E1588" s="55">
        <f>('Все выпуски'!$F$4*'Все выпуски'!$F$8)*((VLOOKUP(IF(C1588="Нет",VLOOKUP(A1588,Оп26_BYN→USD!$A$2:$C$28,3,0),VLOOKUP((A1588-1),Оп26_BYN→USD!$A$2:$C$28,3,0)),$B$2:$G$2382,5,0)-VLOOKUP(B1588,$B$2:$G$2382,5,0))/365+(VLOOKUP(IF(C1588="Нет",VLOOKUP(A1588,Оп26_BYN→USD!$A$2:$C$28,3,0),VLOOKUP((A1588-1),Оп26_BYN→USD!$A$2:$C$28,3,0)),$B$2:$G$2382,6,0)-VLOOKUP(B1588,$B$2:$G$2382,6,0))/366)</f>
        <v>1.2533213014488396</v>
      </c>
      <c r="F1588" s="54">
        <f>COUNTIF(D1589:$D$2382,365)</f>
        <v>662</v>
      </c>
      <c r="G1588" s="54">
        <f>COUNTIF(D1589:$D$2382,366)</f>
        <v>132</v>
      </c>
    </row>
    <row r="1589" spans="1:7" x14ac:dyDescent="0.25">
      <c r="A1589" s="54">
        <f>COUNTIF($C$3:C1589,"Да")</f>
        <v>17</v>
      </c>
      <c r="B1589" s="53">
        <f t="shared" si="49"/>
        <v>46987</v>
      </c>
      <c r="C1589" s="53" t="str">
        <f>IF(ISERROR(VLOOKUP(B1589,Оп26_BYN→USD!$C$3:$C$28,1,0)),"Нет","Да")</f>
        <v>Нет</v>
      </c>
      <c r="D1589" s="54">
        <f t="shared" si="48"/>
        <v>366</v>
      </c>
      <c r="E1589" s="55">
        <f>('Все выпуски'!$F$4*'Все выпуски'!$F$8)*((VLOOKUP(IF(C1589="Нет",VLOOKUP(A1589,Оп26_BYN→USD!$A$2:$C$28,3,0),VLOOKUP((A1589-1),Оп26_BYN→USD!$A$2:$C$28,3,0)),$B$2:$G$2382,5,0)-VLOOKUP(B1589,$B$2:$G$2382,5,0))/365+(VLOOKUP(IF(C1589="Нет",VLOOKUP(A1589,Оп26_BYN→USD!$A$2:$C$28,3,0),VLOOKUP((A1589-1),Оп26_BYN→USD!$A$2:$C$28,3,0)),$B$2:$G$2382,6,0)-VLOOKUP(B1589,$B$2:$G$2382,6,0))/366)</f>
        <v>1.2824683084592776</v>
      </c>
      <c r="F1589" s="54">
        <f>COUNTIF(D1590:$D$2382,365)</f>
        <v>662</v>
      </c>
      <c r="G1589" s="54">
        <f>COUNTIF(D1590:$D$2382,366)</f>
        <v>131</v>
      </c>
    </row>
    <row r="1590" spans="1:7" x14ac:dyDescent="0.25">
      <c r="A1590" s="54">
        <f>COUNTIF($C$3:C1590,"Да")</f>
        <v>17</v>
      </c>
      <c r="B1590" s="53">
        <f t="shared" si="49"/>
        <v>46988</v>
      </c>
      <c r="C1590" s="53" t="str">
        <f>IF(ISERROR(VLOOKUP(B1590,Оп26_BYN→USD!$C$3:$C$28,1,0)),"Нет","Да")</f>
        <v>Нет</v>
      </c>
      <c r="D1590" s="54">
        <f t="shared" si="48"/>
        <v>366</v>
      </c>
      <c r="E1590" s="55">
        <f>('Все выпуски'!$F$4*'Все выпуски'!$F$8)*((VLOOKUP(IF(C1590="Нет",VLOOKUP(A1590,Оп26_BYN→USD!$A$2:$C$28,3,0),VLOOKUP((A1590-1),Оп26_BYN→USD!$A$2:$C$28,3,0)),$B$2:$G$2382,5,0)-VLOOKUP(B1590,$B$2:$G$2382,5,0))/365+(VLOOKUP(IF(C1590="Нет",VLOOKUP(A1590,Оп26_BYN→USD!$A$2:$C$28,3,0),VLOOKUP((A1590-1),Оп26_BYN→USD!$A$2:$C$28,3,0)),$B$2:$G$2382,6,0)-VLOOKUP(B1590,$B$2:$G$2382,6,0))/366)</f>
        <v>1.3116153154697157</v>
      </c>
      <c r="F1590" s="54">
        <f>COUNTIF(D1591:$D$2382,365)</f>
        <v>662</v>
      </c>
      <c r="G1590" s="54">
        <f>COUNTIF(D1591:$D$2382,366)</f>
        <v>130</v>
      </c>
    </row>
    <row r="1591" spans="1:7" x14ac:dyDescent="0.25">
      <c r="A1591" s="54">
        <f>COUNTIF($C$3:C1591,"Да")</f>
        <v>17</v>
      </c>
      <c r="B1591" s="53">
        <f t="shared" si="49"/>
        <v>46989</v>
      </c>
      <c r="C1591" s="53" t="str">
        <f>IF(ISERROR(VLOOKUP(B1591,Оп26_BYN→USD!$C$3:$C$28,1,0)),"Нет","Да")</f>
        <v>Нет</v>
      </c>
      <c r="D1591" s="54">
        <f t="shared" si="48"/>
        <v>366</v>
      </c>
      <c r="E1591" s="55">
        <f>('Все выпуски'!$F$4*'Все выпуски'!$F$8)*((VLOOKUP(IF(C1591="Нет",VLOOKUP(A1591,Оп26_BYN→USD!$A$2:$C$28,3,0),VLOOKUP((A1591-1),Оп26_BYN→USD!$A$2:$C$28,3,0)),$B$2:$G$2382,5,0)-VLOOKUP(B1591,$B$2:$G$2382,5,0))/365+(VLOOKUP(IF(C1591="Нет",VLOOKUP(A1591,Оп26_BYN→USD!$A$2:$C$28,3,0),VLOOKUP((A1591-1),Оп26_BYN→USD!$A$2:$C$28,3,0)),$B$2:$G$2382,6,0)-VLOOKUP(B1591,$B$2:$G$2382,6,0))/366)</f>
        <v>1.3407623224801539</v>
      </c>
      <c r="F1591" s="54">
        <f>COUNTIF(D1592:$D$2382,365)</f>
        <v>662</v>
      </c>
      <c r="G1591" s="54">
        <f>COUNTIF(D1592:$D$2382,366)</f>
        <v>129</v>
      </c>
    </row>
    <row r="1592" spans="1:7" x14ac:dyDescent="0.25">
      <c r="A1592" s="54">
        <f>COUNTIF($C$3:C1592,"Да")</f>
        <v>17</v>
      </c>
      <c r="B1592" s="53">
        <f t="shared" si="49"/>
        <v>46990</v>
      </c>
      <c r="C1592" s="53" t="str">
        <f>IF(ISERROR(VLOOKUP(B1592,Оп26_BYN→USD!$C$3:$C$28,1,0)),"Нет","Да")</f>
        <v>Нет</v>
      </c>
      <c r="D1592" s="54">
        <f t="shared" si="48"/>
        <v>366</v>
      </c>
      <c r="E1592" s="55">
        <f>('Все выпуски'!$F$4*'Все выпуски'!$F$8)*((VLOOKUP(IF(C1592="Нет",VLOOKUP(A1592,Оп26_BYN→USD!$A$2:$C$28,3,0),VLOOKUP((A1592-1),Оп26_BYN→USD!$A$2:$C$28,3,0)),$B$2:$G$2382,5,0)-VLOOKUP(B1592,$B$2:$G$2382,5,0))/365+(VLOOKUP(IF(C1592="Нет",VLOOKUP(A1592,Оп26_BYN→USD!$A$2:$C$28,3,0),VLOOKUP((A1592-1),Оп26_BYN→USD!$A$2:$C$28,3,0)),$B$2:$G$2382,6,0)-VLOOKUP(B1592,$B$2:$G$2382,6,0))/366)</f>
        <v>1.369909329490592</v>
      </c>
      <c r="F1592" s="54">
        <f>COUNTIF(D1593:$D$2382,365)</f>
        <v>662</v>
      </c>
      <c r="G1592" s="54">
        <f>COUNTIF(D1593:$D$2382,366)</f>
        <v>128</v>
      </c>
    </row>
    <row r="1593" spans="1:7" x14ac:dyDescent="0.25">
      <c r="A1593" s="54">
        <f>COUNTIF($C$3:C1593,"Да")</f>
        <v>17</v>
      </c>
      <c r="B1593" s="53">
        <f t="shared" si="49"/>
        <v>46991</v>
      </c>
      <c r="C1593" s="53" t="str">
        <f>IF(ISERROR(VLOOKUP(B1593,Оп26_BYN→USD!$C$3:$C$28,1,0)),"Нет","Да")</f>
        <v>Нет</v>
      </c>
      <c r="D1593" s="54">
        <f t="shared" si="48"/>
        <v>366</v>
      </c>
      <c r="E1593" s="55">
        <f>('Все выпуски'!$F$4*'Все выпуски'!$F$8)*((VLOOKUP(IF(C1593="Нет",VLOOKUP(A1593,Оп26_BYN→USD!$A$2:$C$28,3,0),VLOOKUP((A1593-1),Оп26_BYN→USD!$A$2:$C$28,3,0)),$B$2:$G$2382,5,0)-VLOOKUP(B1593,$B$2:$G$2382,5,0))/365+(VLOOKUP(IF(C1593="Нет",VLOOKUP(A1593,Оп26_BYN→USD!$A$2:$C$28,3,0),VLOOKUP((A1593-1),Оп26_BYN→USD!$A$2:$C$28,3,0)),$B$2:$G$2382,6,0)-VLOOKUP(B1593,$B$2:$G$2382,6,0))/366)</f>
        <v>1.3990563365010302</v>
      </c>
      <c r="F1593" s="54">
        <f>COUNTIF(D1594:$D$2382,365)</f>
        <v>662</v>
      </c>
      <c r="G1593" s="54">
        <f>COUNTIF(D1594:$D$2382,366)</f>
        <v>127</v>
      </c>
    </row>
    <row r="1594" spans="1:7" x14ac:dyDescent="0.25">
      <c r="A1594" s="54">
        <f>COUNTIF($C$3:C1594,"Да")</f>
        <v>17</v>
      </c>
      <c r="B1594" s="53">
        <f t="shared" si="49"/>
        <v>46992</v>
      </c>
      <c r="C1594" s="53" t="str">
        <f>IF(ISERROR(VLOOKUP(B1594,Оп26_BYN→USD!$C$3:$C$28,1,0)),"Нет","Да")</f>
        <v>Нет</v>
      </c>
      <c r="D1594" s="54">
        <f t="shared" si="48"/>
        <v>366</v>
      </c>
      <c r="E1594" s="55">
        <f>('Все выпуски'!$F$4*'Все выпуски'!$F$8)*((VLOOKUP(IF(C1594="Нет",VLOOKUP(A1594,Оп26_BYN→USD!$A$2:$C$28,3,0),VLOOKUP((A1594-1),Оп26_BYN→USD!$A$2:$C$28,3,0)),$B$2:$G$2382,5,0)-VLOOKUP(B1594,$B$2:$G$2382,5,0))/365+(VLOOKUP(IF(C1594="Нет",VLOOKUP(A1594,Оп26_BYN→USD!$A$2:$C$28,3,0),VLOOKUP((A1594-1),Оп26_BYN→USD!$A$2:$C$28,3,0)),$B$2:$G$2382,6,0)-VLOOKUP(B1594,$B$2:$G$2382,6,0))/366)</f>
        <v>1.4282033435114683</v>
      </c>
      <c r="F1594" s="54">
        <f>COUNTIF(D1595:$D$2382,365)</f>
        <v>662</v>
      </c>
      <c r="G1594" s="54">
        <f>COUNTIF(D1595:$D$2382,366)</f>
        <v>126</v>
      </c>
    </row>
    <row r="1595" spans="1:7" x14ac:dyDescent="0.25">
      <c r="A1595" s="54">
        <f>COUNTIF($C$3:C1595,"Да")</f>
        <v>17</v>
      </c>
      <c r="B1595" s="53">
        <f t="shared" si="49"/>
        <v>46993</v>
      </c>
      <c r="C1595" s="53" t="str">
        <f>IF(ISERROR(VLOOKUP(B1595,Оп26_BYN→USD!$C$3:$C$28,1,0)),"Нет","Да")</f>
        <v>Нет</v>
      </c>
      <c r="D1595" s="54">
        <f t="shared" si="48"/>
        <v>366</v>
      </c>
      <c r="E1595" s="55">
        <f>('Все выпуски'!$F$4*'Все выпуски'!$F$8)*((VLOOKUP(IF(C1595="Нет",VLOOKUP(A1595,Оп26_BYN→USD!$A$2:$C$28,3,0),VLOOKUP((A1595-1),Оп26_BYN→USD!$A$2:$C$28,3,0)),$B$2:$G$2382,5,0)-VLOOKUP(B1595,$B$2:$G$2382,5,0))/365+(VLOOKUP(IF(C1595="Нет",VLOOKUP(A1595,Оп26_BYN→USD!$A$2:$C$28,3,0),VLOOKUP((A1595-1),Оп26_BYN→USD!$A$2:$C$28,3,0)),$B$2:$G$2382,6,0)-VLOOKUP(B1595,$B$2:$G$2382,6,0))/366)</f>
        <v>1.4573503505219065</v>
      </c>
      <c r="F1595" s="54">
        <f>COUNTIF(D1596:$D$2382,365)</f>
        <v>662</v>
      </c>
      <c r="G1595" s="54">
        <f>COUNTIF(D1596:$D$2382,366)</f>
        <v>125</v>
      </c>
    </row>
    <row r="1596" spans="1:7" x14ac:dyDescent="0.25">
      <c r="A1596" s="54">
        <f>COUNTIF($C$3:C1596,"Да")</f>
        <v>17</v>
      </c>
      <c r="B1596" s="53">
        <f t="shared" si="49"/>
        <v>46994</v>
      </c>
      <c r="C1596" s="53" t="str">
        <f>IF(ISERROR(VLOOKUP(B1596,Оп26_BYN→USD!$C$3:$C$28,1,0)),"Нет","Да")</f>
        <v>Нет</v>
      </c>
      <c r="D1596" s="54">
        <f t="shared" si="48"/>
        <v>366</v>
      </c>
      <c r="E1596" s="55">
        <f>('Все выпуски'!$F$4*'Все выпуски'!$F$8)*((VLOOKUP(IF(C1596="Нет",VLOOKUP(A1596,Оп26_BYN→USD!$A$2:$C$28,3,0),VLOOKUP((A1596-1),Оп26_BYN→USD!$A$2:$C$28,3,0)),$B$2:$G$2382,5,0)-VLOOKUP(B1596,$B$2:$G$2382,5,0))/365+(VLOOKUP(IF(C1596="Нет",VLOOKUP(A1596,Оп26_BYN→USD!$A$2:$C$28,3,0),VLOOKUP((A1596-1),Оп26_BYN→USD!$A$2:$C$28,3,0)),$B$2:$G$2382,6,0)-VLOOKUP(B1596,$B$2:$G$2382,6,0))/366)</f>
        <v>1.4864973575323444</v>
      </c>
      <c r="F1596" s="54">
        <f>COUNTIF(D1597:$D$2382,365)</f>
        <v>662</v>
      </c>
      <c r="G1596" s="54">
        <f>COUNTIF(D1597:$D$2382,366)</f>
        <v>124</v>
      </c>
    </row>
    <row r="1597" spans="1:7" x14ac:dyDescent="0.25">
      <c r="A1597" s="54">
        <f>COUNTIF($C$3:C1597,"Да")</f>
        <v>17</v>
      </c>
      <c r="B1597" s="53">
        <f t="shared" si="49"/>
        <v>46995</v>
      </c>
      <c r="C1597" s="53" t="str">
        <f>IF(ISERROR(VLOOKUP(B1597,Оп26_BYN→USD!$C$3:$C$28,1,0)),"Нет","Да")</f>
        <v>Нет</v>
      </c>
      <c r="D1597" s="54">
        <f t="shared" si="48"/>
        <v>366</v>
      </c>
      <c r="E1597" s="55">
        <f>('Все выпуски'!$F$4*'Все выпуски'!$F$8)*((VLOOKUP(IF(C1597="Нет",VLOOKUP(A1597,Оп26_BYN→USD!$A$2:$C$28,3,0),VLOOKUP((A1597-1),Оп26_BYN→USD!$A$2:$C$28,3,0)),$B$2:$G$2382,5,0)-VLOOKUP(B1597,$B$2:$G$2382,5,0))/365+(VLOOKUP(IF(C1597="Нет",VLOOKUP(A1597,Оп26_BYN→USD!$A$2:$C$28,3,0),VLOOKUP((A1597-1),Оп26_BYN→USD!$A$2:$C$28,3,0)),$B$2:$G$2382,6,0)-VLOOKUP(B1597,$B$2:$G$2382,6,0))/366)</f>
        <v>1.5156443645427824</v>
      </c>
      <c r="F1597" s="54">
        <f>COUNTIF(D1598:$D$2382,365)</f>
        <v>662</v>
      </c>
      <c r="G1597" s="54">
        <f>COUNTIF(D1598:$D$2382,366)</f>
        <v>123</v>
      </c>
    </row>
    <row r="1598" spans="1:7" x14ac:dyDescent="0.25">
      <c r="A1598" s="54">
        <f>COUNTIF($C$3:C1598,"Да")</f>
        <v>17</v>
      </c>
      <c r="B1598" s="53">
        <f t="shared" si="49"/>
        <v>46996</v>
      </c>
      <c r="C1598" s="53" t="str">
        <f>IF(ISERROR(VLOOKUP(B1598,Оп26_BYN→USD!$C$3:$C$28,1,0)),"Нет","Да")</f>
        <v>Нет</v>
      </c>
      <c r="D1598" s="54">
        <f t="shared" si="48"/>
        <v>366</v>
      </c>
      <c r="E1598" s="55">
        <f>('Все выпуски'!$F$4*'Все выпуски'!$F$8)*((VLOOKUP(IF(C1598="Нет",VLOOKUP(A1598,Оп26_BYN→USD!$A$2:$C$28,3,0),VLOOKUP((A1598-1),Оп26_BYN→USD!$A$2:$C$28,3,0)),$B$2:$G$2382,5,0)-VLOOKUP(B1598,$B$2:$G$2382,5,0))/365+(VLOOKUP(IF(C1598="Нет",VLOOKUP(A1598,Оп26_BYN→USD!$A$2:$C$28,3,0),VLOOKUP((A1598-1),Оп26_BYN→USD!$A$2:$C$28,3,0)),$B$2:$G$2382,6,0)-VLOOKUP(B1598,$B$2:$G$2382,6,0))/366)</f>
        <v>1.5447913715532207</v>
      </c>
      <c r="F1598" s="54">
        <f>COUNTIF(D1599:$D$2382,365)</f>
        <v>662</v>
      </c>
      <c r="G1598" s="54">
        <f>COUNTIF(D1599:$D$2382,366)</f>
        <v>122</v>
      </c>
    </row>
    <row r="1599" spans="1:7" x14ac:dyDescent="0.25">
      <c r="A1599" s="54">
        <f>COUNTIF($C$3:C1599,"Да")</f>
        <v>17</v>
      </c>
      <c r="B1599" s="53">
        <f t="shared" si="49"/>
        <v>46997</v>
      </c>
      <c r="C1599" s="53" t="str">
        <f>IF(ISERROR(VLOOKUP(B1599,Оп26_BYN→USD!$C$3:$C$28,1,0)),"Нет","Да")</f>
        <v>Нет</v>
      </c>
      <c r="D1599" s="54">
        <f t="shared" si="48"/>
        <v>366</v>
      </c>
      <c r="E1599" s="55">
        <f>('Все выпуски'!$F$4*'Все выпуски'!$F$8)*((VLOOKUP(IF(C1599="Нет",VLOOKUP(A1599,Оп26_BYN→USD!$A$2:$C$28,3,0),VLOOKUP((A1599-1),Оп26_BYN→USD!$A$2:$C$28,3,0)),$B$2:$G$2382,5,0)-VLOOKUP(B1599,$B$2:$G$2382,5,0))/365+(VLOOKUP(IF(C1599="Нет",VLOOKUP(A1599,Оп26_BYN→USD!$A$2:$C$28,3,0),VLOOKUP((A1599-1),Оп26_BYN→USD!$A$2:$C$28,3,0)),$B$2:$G$2382,6,0)-VLOOKUP(B1599,$B$2:$G$2382,6,0))/366)</f>
        <v>1.5739383785636589</v>
      </c>
      <c r="F1599" s="54">
        <f>COUNTIF(D1600:$D$2382,365)</f>
        <v>662</v>
      </c>
      <c r="G1599" s="54">
        <f>COUNTIF(D1600:$D$2382,366)</f>
        <v>121</v>
      </c>
    </row>
    <row r="1600" spans="1:7" x14ac:dyDescent="0.25">
      <c r="A1600" s="54">
        <f>COUNTIF($C$3:C1600,"Да")</f>
        <v>17</v>
      </c>
      <c r="B1600" s="53">
        <f t="shared" si="49"/>
        <v>46998</v>
      </c>
      <c r="C1600" s="53" t="str">
        <f>IF(ISERROR(VLOOKUP(B1600,Оп26_BYN→USD!$C$3:$C$28,1,0)),"Нет","Да")</f>
        <v>Нет</v>
      </c>
      <c r="D1600" s="54">
        <f t="shared" si="48"/>
        <v>366</v>
      </c>
      <c r="E1600" s="55">
        <f>('Все выпуски'!$F$4*'Все выпуски'!$F$8)*((VLOOKUP(IF(C1600="Нет",VLOOKUP(A1600,Оп26_BYN→USD!$A$2:$C$28,3,0),VLOOKUP((A1600-1),Оп26_BYN→USD!$A$2:$C$28,3,0)),$B$2:$G$2382,5,0)-VLOOKUP(B1600,$B$2:$G$2382,5,0))/365+(VLOOKUP(IF(C1600="Нет",VLOOKUP(A1600,Оп26_BYN→USD!$A$2:$C$28,3,0),VLOOKUP((A1600-1),Оп26_BYN→USD!$A$2:$C$28,3,0)),$B$2:$G$2382,6,0)-VLOOKUP(B1600,$B$2:$G$2382,6,0))/366)</f>
        <v>1.603085385574097</v>
      </c>
      <c r="F1600" s="54">
        <f>COUNTIF(D1601:$D$2382,365)</f>
        <v>662</v>
      </c>
      <c r="G1600" s="54">
        <f>COUNTIF(D1601:$D$2382,366)</f>
        <v>120</v>
      </c>
    </row>
    <row r="1601" spans="1:7" x14ac:dyDescent="0.25">
      <c r="A1601" s="54">
        <f>COUNTIF($C$3:C1601,"Да")</f>
        <v>17</v>
      </c>
      <c r="B1601" s="53">
        <f t="shared" si="49"/>
        <v>46999</v>
      </c>
      <c r="C1601" s="53" t="str">
        <f>IF(ISERROR(VLOOKUP(B1601,Оп26_BYN→USD!$C$3:$C$28,1,0)),"Нет","Да")</f>
        <v>Нет</v>
      </c>
      <c r="D1601" s="54">
        <f t="shared" si="48"/>
        <v>366</v>
      </c>
      <c r="E1601" s="55">
        <f>('Все выпуски'!$F$4*'Все выпуски'!$F$8)*((VLOOKUP(IF(C1601="Нет",VLOOKUP(A1601,Оп26_BYN→USD!$A$2:$C$28,3,0),VLOOKUP((A1601-1),Оп26_BYN→USD!$A$2:$C$28,3,0)),$B$2:$G$2382,5,0)-VLOOKUP(B1601,$B$2:$G$2382,5,0))/365+(VLOOKUP(IF(C1601="Нет",VLOOKUP(A1601,Оп26_BYN→USD!$A$2:$C$28,3,0),VLOOKUP((A1601-1),Оп26_BYN→USD!$A$2:$C$28,3,0)),$B$2:$G$2382,6,0)-VLOOKUP(B1601,$B$2:$G$2382,6,0))/366)</f>
        <v>1.6322323925845352</v>
      </c>
      <c r="F1601" s="54">
        <f>COUNTIF(D1602:$D$2382,365)</f>
        <v>662</v>
      </c>
      <c r="G1601" s="54">
        <f>COUNTIF(D1602:$D$2382,366)</f>
        <v>119</v>
      </c>
    </row>
    <row r="1602" spans="1:7" x14ac:dyDescent="0.25">
      <c r="A1602" s="54">
        <f>COUNTIF($C$3:C1602,"Да")</f>
        <v>17</v>
      </c>
      <c r="B1602" s="53">
        <f t="shared" si="49"/>
        <v>47000</v>
      </c>
      <c r="C1602" s="53" t="str">
        <f>IF(ISERROR(VLOOKUP(B1602,Оп26_BYN→USD!$C$3:$C$28,1,0)),"Нет","Да")</f>
        <v>Нет</v>
      </c>
      <c r="D1602" s="54">
        <f t="shared" si="48"/>
        <v>366</v>
      </c>
      <c r="E1602" s="55">
        <f>('Все выпуски'!$F$4*'Все выпуски'!$F$8)*((VLOOKUP(IF(C1602="Нет",VLOOKUP(A1602,Оп26_BYN→USD!$A$2:$C$28,3,0),VLOOKUP((A1602-1),Оп26_BYN→USD!$A$2:$C$28,3,0)),$B$2:$G$2382,5,0)-VLOOKUP(B1602,$B$2:$G$2382,5,0))/365+(VLOOKUP(IF(C1602="Нет",VLOOKUP(A1602,Оп26_BYN→USD!$A$2:$C$28,3,0),VLOOKUP((A1602-1),Оп26_BYN→USD!$A$2:$C$28,3,0)),$B$2:$G$2382,6,0)-VLOOKUP(B1602,$B$2:$G$2382,6,0))/366)</f>
        <v>1.6613793995949733</v>
      </c>
      <c r="F1602" s="54">
        <f>COUNTIF(D1603:$D$2382,365)</f>
        <v>662</v>
      </c>
      <c r="G1602" s="54">
        <f>COUNTIF(D1603:$D$2382,366)</f>
        <v>118</v>
      </c>
    </row>
    <row r="1603" spans="1:7" x14ac:dyDescent="0.25">
      <c r="A1603" s="54">
        <f>COUNTIF($C$3:C1603,"Да")</f>
        <v>17</v>
      </c>
      <c r="B1603" s="53">
        <f t="shared" si="49"/>
        <v>47001</v>
      </c>
      <c r="C1603" s="53" t="str">
        <f>IF(ISERROR(VLOOKUP(B1603,Оп26_BYN→USD!$C$3:$C$28,1,0)),"Нет","Да")</f>
        <v>Нет</v>
      </c>
      <c r="D1603" s="54">
        <f t="shared" ref="D1603:D1666" si="50">IF(MOD(YEAR(B1603),4)=0,366,365)</f>
        <v>366</v>
      </c>
      <c r="E1603" s="55">
        <f>('Все выпуски'!$F$4*'Все выпуски'!$F$8)*((VLOOKUP(IF(C1603="Нет",VLOOKUP(A1603,Оп26_BYN→USD!$A$2:$C$28,3,0),VLOOKUP((A1603-1),Оп26_BYN→USD!$A$2:$C$28,3,0)),$B$2:$G$2382,5,0)-VLOOKUP(B1603,$B$2:$G$2382,5,0))/365+(VLOOKUP(IF(C1603="Нет",VLOOKUP(A1603,Оп26_BYN→USD!$A$2:$C$28,3,0),VLOOKUP((A1603-1),Оп26_BYN→USD!$A$2:$C$28,3,0)),$B$2:$G$2382,6,0)-VLOOKUP(B1603,$B$2:$G$2382,6,0))/366)</f>
        <v>1.6905264066054115</v>
      </c>
      <c r="F1603" s="54">
        <f>COUNTIF(D1604:$D$2382,365)</f>
        <v>662</v>
      </c>
      <c r="G1603" s="54">
        <f>COUNTIF(D1604:$D$2382,366)</f>
        <v>117</v>
      </c>
    </row>
    <row r="1604" spans="1:7" x14ac:dyDescent="0.25">
      <c r="A1604" s="54">
        <f>COUNTIF($C$3:C1604,"Да")</f>
        <v>17</v>
      </c>
      <c r="B1604" s="53">
        <f t="shared" ref="B1604:B1667" si="51">B1603+1</f>
        <v>47002</v>
      </c>
      <c r="C1604" s="53" t="str">
        <f>IF(ISERROR(VLOOKUP(B1604,Оп26_BYN→USD!$C$3:$C$28,1,0)),"Нет","Да")</f>
        <v>Нет</v>
      </c>
      <c r="D1604" s="54">
        <f t="shared" si="50"/>
        <v>366</v>
      </c>
      <c r="E1604" s="55">
        <f>('Все выпуски'!$F$4*'Все выпуски'!$F$8)*((VLOOKUP(IF(C1604="Нет",VLOOKUP(A1604,Оп26_BYN→USD!$A$2:$C$28,3,0),VLOOKUP((A1604-1),Оп26_BYN→USD!$A$2:$C$28,3,0)),$B$2:$G$2382,5,0)-VLOOKUP(B1604,$B$2:$G$2382,5,0))/365+(VLOOKUP(IF(C1604="Нет",VLOOKUP(A1604,Оп26_BYN→USD!$A$2:$C$28,3,0),VLOOKUP((A1604-1),Оп26_BYN→USD!$A$2:$C$28,3,0)),$B$2:$G$2382,6,0)-VLOOKUP(B1604,$B$2:$G$2382,6,0))/366)</f>
        <v>1.7196734136158496</v>
      </c>
      <c r="F1604" s="54">
        <f>COUNTIF(D1605:$D$2382,365)</f>
        <v>662</v>
      </c>
      <c r="G1604" s="54">
        <f>COUNTIF(D1605:$D$2382,366)</f>
        <v>116</v>
      </c>
    </row>
    <row r="1605" spans="1:7" x14ac:dyDescent="0.25">
      <c r="A1605" s="54">
        <f>COUNTIF($C$3:C1605,"Да")</f>
        <v>17</v>
      </c>
      <c r="B1605" s="53">
        <f t="shared" si="51"/>
        <v>47003</v>
      </c>
      <c r="C1605" s="53" t="str">
        <f>IF(ISERROR(VLOOKUP(B1605,Оп26_BYN→USD!$C$3:$C$28,1,0)),"Нет","Да")</f>
        <v>Нет</v>
      </c>
      <c r="D1605" s="54">
        <f t="shared" si="50"/>
        <v>366</v>
      </c>
      <c r="E1605" s="55">
        <f>('Все выпуски'!$F$4*'Все выпуски'!$F$8)*((VLOOKUP(IF(C1605="Нет",VLOOKUP(A1605,Оп26_BYN→USD!$A$2:$C$28,3,0),VLOOKUP((A1605-1),Оп26_BYN→USD!$A$2:$C$28,3,0)),$B$2:$G$2382,5,0)-VLOOKUP(B1605,$B$2:$G$2382,5,0))/365+(VLOOKUP(IF(C1605="Нет",VLOOKUP(A1605,Оп26_BYN→USD!$A$2:$C$28,3,0),VLOOKUP((A1605-1),Оп26_BYN→USD!$A$2:$C$28,3,0)),$B$2:$G$2382,6,0)-VLOOKUP(B1605,$B$2:$G$2382,6,0))/366)</f>
        <v>1.7488204206262874</v>
      </c>
      <c r="F1605" s="54">
        <f>COUNTIF(D1606:$D$2382,365)</f>
        <v>662</v>
      </c>
      <c r="G1605" s="54">
        <f>COUNTIF(D1606:$D$2382,366)</f>
        <v>115</v>
      </c>
    </row>
    <row r="1606" spans="1:7" x14ac:dyDescent="0.25">
      <c r="A1606" s="54">
        <f>COUNTIF($C$3:C1606,"Да")</f>
        <v>17</v>
      </c>
      <c r="B1606" s="53">
        <f t="shared" si="51"/>
        <v>47004</v>
      </c>
      <c r="C1606" s="53" t="str">
        <f>IF(ISERROR(VLOOKUP(B1606,Оп26_BYN→USD!$C$3:$C$28,1,0)),"Нет","Да")</f>
        <v>Нет</v>
      </c>
      <c r="D1606" s="54">
        <f t="shared" si="50"/>
        <v>366</v>
      </c>
      <c r="E1606" s="55">
        <f>('Все выпуски'!$F$4*'Все выпуски'!$F$8)*((VLOOKUP(IF(C1606="Нет",VLOOKUP(A1606,Оп26_BYN→USD!$A$2:$C$28,3,0),VLOOKUP((A1606-1),Оп26_BYN→USD!$A$2:$C$28,3,0)),$B$2:$G$2382,5,0)-VLOOKUP(B1606,$B$2:$G$2382,5,0))/365+(VLOOKUP(IF(C1606="Нет",VLOOKUP(A1606,Оп26_BYN→USD!$A$2:$C$28,3,0),VLOOKUP((A1606-1),Оп26_BYN→USD!$A$2:$C$28,3,0)),$B$2:$G$2382,6,0)-VLOOKUP(B1606,$B$2:$G$2382,6,0))/366)</f>
        <v>1.7779674276367257</v>
      </c>
      <c r="F1606" s="54">
        <f>COUNTIF(D1607:$D$2382,365)</f>
        <v>662</v>
      </c>
      <c r="G1606" s="54">
        <f>COUNTIF(D1607:$D$2382,366)</f>
        <v>114</v>
      </c>
    </row>
    <row r="1607" spans="1:7" x14ac:dyDescent="0.25">
      <c r="A1607" s="54">
        <f>COUNTIF($C$3:C1607,"Да")</f>
        <v>17</v>
      </c>
      <c r="B1607" s="53">
        <f t="shared" si="51"/>
        <v>47005</v>
      </c>
      <c r="C1607" s="53" t="str">
        <f>IF(ISERROR(VLOOKUP(B1607,Оп26_BYN→USD!$C$3:$C$28,1,0)),"Нет","Да")</f>
        <v>Нет</v>
      </c>
      <c r="D1607" s="54">
        <f t="shared" si="50"/>
        <v>366</v>
      </c>
      <c r="E1607" s="55">
        <f>('Все выпуски'!$F$4*'Все выпуски'!$F$8)*((VLOOKUP(IF(C1607="Нет",VLOOKUP(A1607,Оп26_BYN→USD!$A$2:$C$28,3,0),VLOOKUP((A1607-1),Оп26_BYN→USD!$A$2:$C$28,3,0)),$B$2:$G$2382,5,0)-VLOOKUP(B1607,$B$2:$G$2382,5,0))/365+(VLOOKUP(IF(C1607="Нет",VLOOKUP(A1607,Оп26_BYN→USD!$A$2:$C$28,3,0),VLOOKUP((A1607-1),Оп26_BYN→USD!$A$2:$C$28,3,0)),$B$2:$G$2382,6,0)-VLOOKUP(B1607,$B$2:$G$2382,6,0))/366)</f>
        <v>1.8071144346471637</v>
      </c>
      <c r="F1607" s="54">
        <f>COUNTIF(D1608:$D$2382,365)</f>
        <v>662</v>
      </c>
      <c r="G1607" s="54">
        <f>COUNTIF(D1608:$D$2382,366)</f>
        <v>113</v>
      </c>
    </row>
    <row r="1608" spans="1:7" x14ac:dyDescent="0.25">
      <c r="A1608" s="54">
        <f>COUNTIF($C$3:C1608,"Да")</f>
        <v>17</v>
      </c>
      <c r="B1608" s="53">
        <f t="shared" si="51"/>
        <v>47006</v>
      </c>
      <c r="C1608" s="53" t="str">
        <f>IF(ISERROR(VLOOKUP(B1608,Оп26_BYN→USD!$C$3:$C$28,1,0)),"Нет","Да")</f>
        <v>Нет</v>
      </c>
      <c r="D1608" s="54">
        <f t="shared" si="50"/>
        <v>366</v>
      </c>
      <c r="E1608" s="55">
        <f>('Все выпуски'!$F$4*'Все выпуски'!$F$8)*((VLOOKUP(IF(C1608="Нет",VLOOKUP(A1608,Оп26_BYN→USD!$A$2:$C$28,3,0),VLOOKUP((A1608-1),Оп26_BYN→USD!$A$2:$C$28,3,0)),$B$2:$G$2382,5,0)-VLOOKUP(B1608,$B$2:$G$2382,5,0))/365+(VLOOKUP(IF(C1608="Нет",VLOOKUP(A1608,Оп26_BYN→USD!$A$2:$C$28,3,0),VLOOKUP((A1608-1),Оп26_BYN→USD!$A$2:$C$28,3,0)),$B$2:$G$2382,6,0)-VLOOKUP(B1608,$B$2:$G$2382,6,0))/366)</f>
        <v>1.836261441657602</v>
      </c>
      <c r="F1608" s="54">
        <f>COUNTIF(D1609:$D$2382,365)</f>
        <v>662</v>
      </c>
      <c r="G1608" s="54">
        <f>COUNTIF(D1609:$D$2382,366)</f>
        <v>112</v>
      </c>
    </row>
    <row r="1609" spans="1:7" x14ac:dyDescent="0.25">
      <c r="A1609" s="54">
        <f>COUNTIF($C$3:C1609,"Да")</f>
        <v>17</v>
      </c>
      <c r="B1609" s="53">
        <f t="shared" si="51"/>
        <v>47007</v>
      </c>
      <c r="C1609" s="53" t="str">
        <f>IF(ISERROR(VLOOKUP(B1609,Оп26_BYN→USD!$C$3:$C$28,1,0)),"Нет","Да")</f>
        <v>Нет</v>
      </c>
      <c r="D1609" s="54">
        <f t="shared" si="50"/>
        <v>366</v>
      </c>
      <c r="E1609" s="55">
        <f>('Все выпуски'!$F$4*'Все выпуски'!$F$8)*((VLOOKUP(IF(C1609="Нет",VLOOKUP(A1609,Оп26_BYN→USD!$A$2:$C$28,3,0),VLOOKUP((A1609-1),Оп26_BYN→USD!$A$2:$C$28,3,0)),$B$2:$G$2382,5,0)-VLOOKUP(B1609,$B$2:$G$2382,5,0))/365+(VLOOKUP(IF(C1609="Нет",VLOOKUP(A1609,Оп26_BYN→USD!$A$2:$C$28,3,0),VLOOKUP((A1609-1),Оп26_BYN→USD!$A$2:$C$28,3,0)),$B$2:$G$2382,6,0)-VLOOKUP(B1609,$B$2:$G$2382,6,0))/366)</f>
        <v>1.86540844866804</v>
      </c>
      <c r="F1609" s="54">
        <f>COUNTIF(D1610:$D$2382,365)</f>
        <v>662</v>
      </c>
      <c r="G1609" s="54">
        <f>COUNTIF(D1610:$D$2382,366)</f>
        <v>111</v>
      </c>
    </row>
    <row r="1610" spans="1:7" x14ac:dyDescent="0.25">
      <c r="A1610" s="54">
        <f>COUNTIF($C$3:C1610,"Да")</f>
        <v>17</v>
      </c>
      <c r="B1610" s="53">
        <f t="shared" si="51"/>
        <v>47008</v>
      </c>
      <c r="C1610" s="53" t="str">
        <f>IF(ISERROR(VLOOKUP(B1610,Оп26_BYN→USD!$C$3:$C$28,1,0)),"Нет","Да")</f>
        <v>Нет</v>
      </c>
      <c r="D1610" s="54">
        <f t="shared" si="50"/>
        <v>366</v>
      </c>
      <c r="E1610" s="55">
        <f>('Все выпуски'!$F$4*'Все выпуски'!$F$8)*((VLOOKUP(IF(C1610="Нет",VLOOKUP(A1610,Оп26_BYN→USD!$A$2:$C$28,3,0),VLOOKUP((A1610-1),Оп26_BYN→USD!$A$2:$C$28,3,0)),$B$2:$G$2382,5,0)-VLOOKUP(B1610,$B$2:$G$2382,5,0))/365+(VLOOKUP(IF(C1610="Нет",VLOOKUP(A1610,Оп26_BYN→USD!$A$2:$C$28,3,0),VLOOKUP((A1610-1),Оп26_BYN→USD!$A$2:$C$28,3,0)),$B$2:$G$2382,6,0)-VLOOKUP(B1610,$B$2:$G$2382,6,0))/366)</f>
        <v>1.8945554556784783</v>
      </c>
      <c r="F1610" s="54">
        <f>COUNTIF(D1611:$D$2382,365)</f>
        <v>662</v>
      </c>
      <c r="G1610" s="54">
        <f>COUNTIF(D1611:$D$2382,366)</f>
        <v>110</v>
      </c>
    </row>
    <row r="1611" spans="1:7" x14ac:dyDescent="0.25">
      <c r="A1611" s="54">
        <f>COUNTIF($C$3:C1611,"Да")</f>
        <v>17</v>
      </c>
      <c r="B1611" s="53">
        <f t="shared" si="51"/>
        <v>47009</v>
      </c>
      <c r="C1611" s="53" t="str">
        <f>IF(ISERROR(VLOOKUP(B1611,Оп26_BYN→USD!$C$3:$C$28,1,0)),"Нет","Да")</f>
        <v>Нет</v>
      </c>
      <c r="D1611" s="54">
        <f t="shared" si="50"/>
        <v>366</v>
      </c>
      <c r="E1611" s="55">
        <f>('Все выпуски'!$F$4*'Все выпуски'!$F$8)*((VLOOKUP(IF(C1611="Нет",VLOOKUP(A1611,Оп26_BYN→USD!$A$2:$C$28,3,0),VLOOKUP((A1611-1),Оп26_BYN→USD!$A$2:$C$28,3,0)),$B$2:$G$2382,5,0)-VLOOKUP(B1611,$B$2:$G$2382,5,0))/365+(VLOOKUP(IF(C1611="Нет",VLOOKUP(A1611,Оп26_BYN→USD!$A$2:$C$28,3,0),VLOOKUP((A1611-1),Оп26_BYN→USD!$A$2:$C$28,3,0)),$B$2:$G$2382,6,0)-VLOOKUP(B1611,$B$2:$G$2382,6,0))/366)</f>
        <v>1.9237024626889165</v>
      </c>
      <c r="F1611" s="54">
        <f>COUNTIF(D1612:$D$2382,365)</f>
        <v>662</v>
      </c>
      <c r="G1611" s="54">
        <f>COUNTIF(D1612:$D$2382,366)</f>
        <v>109</v>
      </c>
    </row>
    <row r="1612" spans="1:7" x14ac:dyDescent="0.25">
      <c r="A1612" s="54">
        <f>COUNTIF($C$3:C1612,"Да")</f>
        <v>17</v>
      </c>
      <c r="B1612" s="53">
        <f t="shared" si="51"/>
        <v>47010</v>
      </c>
      <c r="C1612" s="53" t="str">
        <f>IF(ISERROR(VLOOKUP(B1612,Оп26_BYN→USD!$C$3:$C$28,1,0)),"Нет","Да")</f>
        <v>Нет</v>
      </c>
      <c r="D1612" s="54">
        <f t="shared" si="50"/>
        <v>366</v>
      </c>
      <c r="E1612" s="55">
        <f>('Все выпуски'!$F$4*'Все выпуски'!$F$8)*((VLOOKUP(IF(C1612="Нет",VLOOKUP(A1612,Оп26_BYN→USD!$A$2:$C$28,3,0),VLOOKUP((A1612-1),Оп26_BYN→USD!$A$2:$C$28,3,0)),$B$2:$G$2382,5,0)-VLOOKUP(B1612,$B$2:$G$2382,5,0))/365+(VLOOKUP(IF(C1612="Нет",VLOOKUP(A1612,Оп26_BYN→USD!$A$2:$C$28,3,0),VLOOKUP((A1612-1),Оп26_BYN→USD!$A$2:$C$28,3,0)),$B$2:$G$2382,6,0)-VLOOKUP(B1612,$B$2:$G$2382,6,0))/366)</f>
        <v>1.9528494696993546</v>
      </c>
      <c r="F1612" s="54">
        <f>COUNTIF(D1613:$D$2382,365)</f>
        <v>662</v>
      </c>
      <c r="G1612" s="54">
        <f>COUNTIF(D1613:$D$2382,366)</f>
        <v>108</v>
      </c>
    </row>
    <row r="1613" spans="1:7" x14ac:dyDescent="0.25">
      <c r="A1613" s="54">
        <f>COUNTIF($C$3:C1613,"Да")</f>
        <v>17</v>
      </c>
      <c r="B1613" s="53">
        <f t="shared" si="51"/>
        <v>47011</v>
      </c>
      <c r="C1613" s="53" t="str">
        <f>IF(ISERROR(VLOOKUP(B1613,Оп26_BYN→USD!$C$3:$C$28,1,0)),"Нет","Да")</f>
        <v>Нет</v>
      </c>
      <c r="D1613" s="54">
        <f t="shared" si="50"/>
        <v>366</v>
      </c>
      <c r="E1613" s="55">
        <f>('Все выпуски'!$F$4*'Все выпуски'!$F$8)*((VLOOKUP(IF(C1613="Нет",VLOOKUP(A1613,Оп26_BYN→USD!$A$2:$C$28,3,0),VLOOKUP((A1613-1),Оп26_BYN→USD!$A$2:$C$28,3,0)),$B$2:$G$2382,5,0)-VLOOKUP(B1613,$B$2:$G$2382,5,0))/365+(VLOOKUP(IF(C1613="Нет",VLOOKUP(A1613,Оп26_BYN→USD!$A$2:$C$28,3,0),VLOOKUP((A1613-1),Оп26_BYN→USD!$A$2:$C$28,3,0)),$B$2:$G$2382,6,0)-VLOOKUP(B1613,$B$2:$G$2382,6,0))/366)</f>
        <v>1.9819964767097928</v>
      </c>
      <c r="F1613" s="54">
        <f>COUNTIF(D1614:$D$2382,365)</f>
        <v>662</v>
      </c>
      <c r="G1613" s="54">
        <f>COUNTIF(D1614:$D$2382,366)</f>
        <v>107</v>
      </c>
    </row>
    <row r="1614" spans="1:7" x14ac:dyDescent="0.25">
      <c r="A1614" s="54">
        <f>COUNTIF($C$3:C1614,"Да")</f>
        <v>17</v>
      </c>
      <c r="B1614" s="53">
        <f t="shared" si="51"/>
        <v>47012</v>
      </c>
      <c r="C1614" s="53" t="str">
        <f>IF(ISERROR(VLOOKUP(B1614,Оп26_BYN→USD!$C$3:$C$28,1,0)),"Нет","Да")</f>
        <v>Нет</v>
      </c>
      <c r="D1614" s="54">
        <f t="shared" si="50"/>
        <v>366</v>
      </c>
      <c r="E1614" s="55">
        <f>('Все выпуски'!$F$4*'Все выпуски'!$F$8)*((VLOOKUP(IF(C1614="Нет",VLOOKUP(A1614,Оп26_BYN→USD!$A$2:$C$28,3,0),VLOOKUP((A1614-1),Оп26_BYN→USD!$A$2:$C$28,3,0)),$B$2:$G$2382,5,0)-VLOOKUP(B1614,$B$2:$G$2382,5,0))/365+(VLOOKUP(IF(C1614="Нет",VLOOKUP(A1614,Оп26_BYN→USD!$A$2:$C$28,3,0),VLOOKUP((A1614-1),Оп26_BYN→USD!$A$2:$C$28,3,0)),$B$2:$G$2382,6,0)-VLOOKUP(B1614,$B$2:$G$2382,6,0))/366)</f>
        <v>2.0111434837202307</v>
      </c>
      <c r="F1614" s="54">
        <f>COUNTIF(D1615:$D$2382,365)</f>
        <v>662</v>
      </c>
      <c r="G1614" s="54">
        <f>COUNTIF(D1615:$D$2382,366)</f>
        <v>106</v>
      </c>
    </row>
    <row r="1615" spans="1:7" x14ac:dyDescent="0.25">
      <c r="A1615" s="54">
        <f>COUNTIF($C$3:C1615,"Да")</f>
        <v>17</v>
      </c>
      <c r="B1615" s="53">
        <f t="shared" si="51"/>
        <v>47013</v>
      </c>
      <c r="C1615" s="53" t="str">
        <f>IF(ISERROR(VLOOKUP(B1615,Оп26_BYN→USD!$C$3:$C$28,1,0)),"Нет","Да")</f>
        <v>Нет</v>
      </c>
      <c r="D1615" s="54">
        <f t="shared" si="50"/>
        <v>366</v>
      </c>
      <c r="E1615" s="55">
        <f>('Все выпуски'!$F$4*'Все выпуски'!$F$8)*((VLOOKUP(IF(C1615="Нет",VLOOKUP(A1615,Оп26_BYN→USD!$A$2:$C$28,3,0),VLOOKUP((A1615-1),Оп26_BYN→USD!$A$2:$C$28,3,0)),$B$2:$G$2382,5,0)-VLOOKUP(B1615,$B$2:$G$2382,5,0))/365+(VLOOKUP(IF(C1615="Нет",VLOOKUP(A1615,Оп26_BYN→USD!$A$2:$C$28,3,0),VLOOKUP((A1615-1),Оп26_BYN→USD!$A$2:$C$28,3,0)),$B$2:$G$2382,6,0)-VLOOKUP(B1615,$B$2:$G$2382,6,0))/366)</f>
        <v>2.0402904907306687</v>
      </c>
      <c r="F1615" s="54">
        <f>COUNTIF(D1616:$D$2382,365)</f>
        <v>662</v>
      </c>
      <c r="G1615" s="54">
        <f>COUNTIF(D1616:$D$2382,366)</f>
        <v>105</v>
      </c>
    </row>
    <row r="1616" spans="1:7" x14ac:dyDescent="0.25">
      <c r="A1616" s="54">
        <f>COUNTIF($C$3:C1616,"Да")</f>
        <v>17</v>
      </c>
      <c r="B1616" s="53">
        <f t="shared" si="51"/>
        <v>47014</v>
      </c>
      <c r="C1616" s="53" t="str">
        <f>IF(ISERROR(VLOOKUP(B1616,Оп26_BYN→USD!$C$3:$C$28,1,0)),"Нет","Да")</f>
        <v>Нет</v>
      </c>
      <c r="D1616" s="54">
        <f t="shared" si="50"/>
        <v>366</v>
      </c>
      <c r="E1616" s="55">
        <f>('Все выпуски'!$F$4*'Все выпуски'!$F$8)*((VLOOKUP(IF(C1616="Нет",VLOOKUP(A1616,Оп26_BYN→USD!$A$2:$C$28,3,0),VLOOKUP((A1616-1),Оп26_BYN→USD!$A$2:$C$28,3,0)),$B$2:$G$2382,5,0)-VLOOKUP(B1616,$B$2:$G$2382,5,0))/365+(VLOOKUP(IF(C1616="Нет",VLOOKUP(A1616,Оп26_BYN→USD!$A$2:$C$28,3,0),VLOOKUP((A1616-1),Оп26_BYN→USD!$A$2:$C$28,3,0)),$B$2:$G$2382,6,0)-VLOOKUP(B1616,$B$2:$G$2382,6,0))/366)</f>
        <v>2.0694374977411067</v>
      </c>
      <c r="F1616" s="54">
        <f>COUNTIF(D1617:$D$2382,365)</f>
        <v>662</v>
      </c>
      <c r="G1616" s="54">
        <f>COUNTIF(D1617:$D$2382,366)</f>
        <v>104</v>
      </c>
    </row>
    <row r="1617" spans="1:7" x14ac:dyDescent="0.25">
      <c r="A1617" s="54">
        <f>COUNTIF($C$3:C1617,"Да")</f>
        <v>17</v>
      </c>
      <c r="B1617" s="53">
        <f t="shared" si="51"/>
        <v>47015</v>
      </c>
      <c r="C1617" s="53" t="str">
        <f>IF(ISERROR(VLOOKUP(B1617,Оп26_BYN→USD!$C$3:$C$28,1,0)),"Нет","Да")</f>
        <v>Нет</v>
      </c>
      <c r="D1617" s="54">
        <f t="shared" si="50"/>
        <v>366</v>
      </c>
      <c r="E1617" s="55">
        <f>('Все выпуски'!$F$4*'Все выпуски'!$F$8)*((VLOOKUP(IF(C1617="Нет",VLOOKUP(A1617,Оп26_BYN→USD!$A$2:$C$28,3,0),VLOOKUP((A1617-1),Оп26_BYN→USD!$A$2:$C$28,3,0)),$B$2:$G$2382,5,0)-VLOOKUP(B1617,$B$2:$G$2382,5,0))/365+(VLOOKUP(IF(C1617="Нет",VLOOKUP(A1617,Оп26_BYN→USD!$A$2:$C$28,3,0),VLOOKUP((A1617-1),Оп26_BYN→USD!$A$2:$C$28,3,0)),$B$2:$G$2382,6,0)-VLOOKUP(B1617,$B$2:$G$2382,6,0))/366)</f>
        <v>2.0985845047515452</v>
      </c>
      <c r="F1617" s="54">
        <f>COUNTIF(D1618:$D$2382,365)</f>
        <v>662</v>
      </c>
      <c r="G1617" s="54">
        <f>COUNTIF(D1618:$D$2382,366)</f>
        <v>103</v>
      </c>
    </row>
    <row r="1618" spans="1:7" x14ac:dyDescent="0.25">
      <c r="A1618" s="54">
        <f>COUNTIF($C$3:C1618,"Да")</f>
        <v>17</v>
      </c>
      <c r="B1618" s="53">
        <f t="shared" si="51"/>
        <v>47016</v>
      </c>
      <c r="C1618" s="53" t="str">
        <f>IF(ISERROR(VLOOKUP(B1618,Оп26_BYN→USD!$C$3:$C$28,1,0)),"Нет","Да")</f>
        <v>Нет</v>
      </c>
      <c r="D1618" s="54">
        <f t="shared" si="50"/>
        <v>366</v>
      </c>
      <c r="E1618" s="55">
        <f>('Все выпуски'!$F$4*'Все выпуски'!$F$8)*((VLOOKUP(IF(C1618="Нет",VLOOKUP(A1618,Оп26_BYN→USD!$A$2:$C$28,3,0),VLOOKUP((A1618-1),Оп26_BYN→USD!$A$2:$C$28,3,0)),$B$2:$G$2382,5,0)-VLOOKUP(B1618,$B$2:$G$2382,5,0))/365+(VLOOKUP(IF(C1618="Нет",VLOOKUP(A1618,Оп26_BYN→USD!$A$2:$C$28,3,0),VLOOKUP((A1618-1),Оп26_BYN→USD!$A$2:$C$28,3,0)),$B$2:$G$2382,6,0)-VLOOKUP(B1618,$B$2:$G$2382,6,0))/366)</f>
        <v>2.1277315117619833</v>
      </c>
      <c r="F1618" s="54">
        <f>COUNTIF(D1619:$D$2382,365)</f>
        <v>662</v>
      </c>
      <c r="G1618" s="54">
        <f>COUNTIF(D1619:$D$2382,366)</f>
        <v>102</v>
      </c>
    </row>
    <row r="1619" spans="1:7" x14ac:dyDescent="0.25">
      <c r="A1619" s="54">
        <f>COUNTIF($C$3:C1619,"Да")</f>
        <v>17</v>
      </c>
      <c r="B1619" s="53">
        <f t="shared" si="51"/>
        <v>47017</v>
      </c>
      <c r="C1619" s="53" t="str">
        <f>IF(ISERROR(VLOOKUP(B1619,Оп26_BYN→USD!$C$3:$C$28,1,0)),"Нет","Да")</f>
        <v>Нет</v>
      </c>
      <c r="D1619" s="54">
        <f t="shared" si="50"/>
        <v>366</v>
      </c>
      <c r="E1619" s="55">
        <f>('Все выпуски'!$F$4*'Все выпуски'!$F$8)*((VLOOKUP(IF(C1619="Нет",VLOOKUP(A1619,Оп26_BYN→USD!$A$2:$C$28,3,0),VLOOKUP((A1619-1),Оп26_BYN→USD!$A$2:$C$28,3,0)),$B$2:$G$2382,5,0)-VLOOKUP(B1619,$B$2:$G$2382,5,0))/365+(VLOOKUP(IF(C1619="Нет",VLOOKUP(A1619,Оп26_BYN→USD!$A$2:$C$28,3,0),VLOOKUP((A1619-1),Оп26_BYN→USD!$A$2:$C$28,3,0)),$B$2:$G$2382,6,0)-VLOOKUP(B1619,$B$2:$G$2382,6,0))/366)</f>
        <v>2.1568785187724213</v>
      </c>
      <c r="F1619" s="54">
        <f>COUNTIF(D1620:$D$2382,365)</f>
        <v>662</v>
      </c>
      <c r="G1619" s="54">
        <f>COUNTIF(D1620:$D$2382,366)</f>
        <v>101</v>
      </c>
    </row>
    <row r="1620" spans="1:7" x14ac:dyDescent="0.25">
      <c r="A1620" s="54">
        <f>COUNTIF($C$3:C1620,"Да")</f>
        <v>17</v>
      </c>
      <c r="B1620" s="53">
        <f t="shared" si="51"/>
        <v>47018</v>
      </c>
      <c r="C1620" s="53" t="str">
        <f>IF(ISERROR(VLOOKUP(B1620,Оп26_BYN→USD!$C$3:$C$28,1,0)),"Нет","Да")</f>
        <v>Нет</v>
      </c>
      <c r="D1620" s="54">
        <f t="shared" si="50"/>
        <v>366</v>
      </c>
      <c r="E1620" s="55">
        <f>('Все выпуски'!$F$4*'Все выпуски'!$F$8)*((VLOOKUP(IF(C1620="Нет",VLOOKUP(A1620,Оп26_BYN→USD!$A$2:$C$28,3,0),VLOOKUP((A1620-1),Оп26_BYN→USD!$A$2:$C$28,3,0)),$B$2:$G$2382,5,0)-VLOOKUP(B1620,$B$2:$G$2382,5,0))/365+(VLOOKUP(IF(C1620="Нет",VLOOKUP(A1620,Оп26_BYN→USD!$A$2:$C$28,3,0),VLOOKUP((A1620-1),Оп26_BYN→USD!$A$2:$C$28,3,0)),$B$2:$G$2382,6,0)-VLOOKUP(B1620,$B$2:$G$2382,6,0))/366)</f>
        <v>2.1860255257828594</v>
      </c>
      <c r="F1620" s="54">
        <f>COUNTIF(D1621:$D$2382,365)</f>
        <v>662</v>
      </c>
      <c r="G1620" s="54">
        <f>COUNTIF(D1621:$D$2382,366)</f>
        <v>100</v>
      </c>
    </row>
    <row r="1621" spans="1:7" x14ac:dyDescent="0.25">
      <c r="A1621" s="54">
        <f>COUNTIF($C$3:C1621,"Да")</f>
        <v>17</v>
      </c>
      <c r="B1621" s="53">
        <f t="shared" si="51"/>
        <v>47019</v>
      </c>
      <c r="C1621" s="53" t="str">
        <f>IF(ISERROR(VLOOKUP(B1621,Оп26_BYN→USD!$C$3:$C$28,1,0)),"Нет","Да")</f>
        <v>Нет</v>
      </c>
      <c r="D1621" s="54">
        <f t="shared" si="50"/>
        <v>366</v>
      </c>
      <c r="E1621" s="55">
        <f>('Все выпуски'!$F$4*'Все выпуски'!$F$8)*((VLOOKUP(IF(C1621="Нет",VLOOKUP(A1621,Оп26_BYN→USD!$A$2:$C$28,3,0),VLOOKUP((A1621-1),Оп26_BYN→USD!$A$2:$C$28,3,0)),$B$2:$G$2382,5,0)-VLOOKUP(B1621,$B$2:$G$2382,5,0))/365+(VLOOKUP(IF(C1621="Нет",VLOOKUP(A1621,Оп26_BYN→USD!$A$2:$C$28,3,0),VLOOKUP((A1621-1),Оп26_BYN→USD!$A$2:$C$28,3,0)),$B$2:$G$2382,6,0)-VLOOKUP(B1621,$B$2:$G$2382,6,0))/366)</f>
        <v>2.2151725327932978</v>
      </c>
      <c r="F1621" s="54">
        <f>COUNTIF(D1622:$D$2382,365)</f>
        <v>662</v>
      </c>
      <c r="G1621" s="54">
        <f>COUNTIF(D1622:$D$2382,366)</f>
        <v>99</v>
      </c>
    </row>
    <row r="1622" spans="1:7" x14ac:dyDescent="0.25">
      <c r="A1622" s="54">
        <f>COUNTIF($C$3:C1622,"Да")</f>
        <v>17</v>
      </c>
      <c r="B1622" s="53">
        <f t="shared" si="51"/>
        <v>47020</v>
      </c>
      <c r="C1622" s="53" t="str">
        <f>IF(ISERROR(VLOOKUP(B1622,Оп26_BYN→USD!$C$3:$C$28,1,0)),"Нет","Да")</f>
        <v>Нет</v>
      </c>
      <c r="D1622" s="54">
        <f t="shared" si="50"/>
        <v>366</v>
      </c>
      <c r="E1622" s="55">
        <f>('Все выпуски'!$F$4*'Все выпуски'!$F$8)*((VLOOKUP(IF(C1622="Нет",VLOOKUP(A1622,Оп26_BYN→USD!$A$2:$C$28,3,0),VLOOKUP((A1622-1),Оп26_BYN→USD!$A$2:$C$28,3,0)),$B$2:$G$2382,5,0)-VLOOKUP(B1622,$B$2:$G$2382,5,0))/365+(VLOOKUP(IF(C1622="Нет",VLOOKUP(A1622,Оп26_BYN→USD!$A$2:$C$28,3,0),VLOOKUP((A1622-1),Оп26_BYN→USD!$A$2:$C$28,3,0)),$B$2:$G$2382,6,0)-VLOOKUP(B1622,$B$2:$G$2382,6,0))/366)</f>
        <v>2.2443195398037359</v>
      </c>
      <c r="F1622" s="54">
        <f>COUNTIF(D1623:$D$2382,365)</f>
        <v>662</v>
      </c>
      <c r="G1622" s="54">
        <f>COUNTIF(D1623:$D$2382,366)</f>
        <v>98</v>
      </c>
    </row>
    <row r="1623" spans="1:7" x14ac:dyDescent="0.25">
      <c r="A1623" s="54">
        <f>COUNTIF($C$3:C1623,"Да")</f>
        <v>17</v>
      </c>
      <c r="B1623" s="53">
        <f t="shared" si="51"/>
        <v>47021</v>
      </c>
      <c r="C1623" s="53" t="str">
        <f>IF(ISERROR(VLOOKUP(B1623,Оп26_BYN→USD!$C$3:$C$28,1,0)),"Нет","Да")</f>
        <v>Нет</v>
      </c>
      <c r="D1623" s="54">
        <f t="shared" si="50"/>
        <v>366</v>
      </c>
      <c r="E1623" s="55">
        <f>('Все выпуски'!$F$4*'Все выпуски'!$F$8)*((VLOOKUP(IF(C1623="Нет",VLOOKUP(A1623,Оп26_BYN→USD!$A$2:$C$28,3,0),VLOOKUP((A1623-1),Оп26_BYN→USD!$A$2:$C$28,3,0)),$B$2:$G$2382,5,0)-VLOOKUP(B1623,$B$2:$G$2382,5,0))/365+(VLOOKUP(IF(C1623="Нет",VLOOKUP(A1623,Оп26_BYN→USD!$A$2:$C$28,3,0),VLOOKUP((A1623-1),Оп26_BYN→USD!$A$2:$C$28,3,0)),$B$2:$G$2382,6,0)-VLOOKUP(B1623,$B$2:$G$2382,6,0))/366)</f>
        <v>2.2734665468141739</v>
      </c>
      <c r="F1623" s="54">
        <f>COUNTIF(D1624:$D$2382,365)</f>
        <v>662</v>
      </c>
      <c r="G1623" s="54">
        <f>COUNTIF(D1624:$D$2382,366)</f>
        <v>97</v>
      </c>
    </row>
    <row r="1624" spans="1:7" x14ac:dyDescent="0.25">
      <c r="A1624" s="54">
        <f>COUNTIF($C$3:C1624,"Да")</f>
        <v>17</v>
      </c>
      <c r="B1624" s="53">
        <f t="shared" si="51"/>
        <v>47022</v>
      </c>
      <c r="C1624" s="53" t="str">
        <f>IF(ISERROR(VLOOKUP(B1624,Оп26_BYN→USD!$C$3:$C$28,1,0)),"Нет","Да")</f>
        <v>Нет</v>
      </c>
      <c r="D1624" s="54">
        <f t="shared" si="50"/>
        <v>366</v>
      </c>
      <c r="E1624" s="55">
        <f>('Все выпуски'!$F$4*'Все выпуски'!$F$8)*((VLOOKUP(IF(C1624="Нет",VLOOKUP(A1624,Оп26_BYN→USD!$A$2:$C$28,3,0),VLOOKUP((A1624-1),Оп26_BYN→USD!$A$2:$C$28,3,0)),$B$2:$G$2382,5,0)-VLOOKUP(B1624,$B$2:$G$2382,5,0))/365+(VLOOKUP(IF(C1624="Нет",VLOOKUP(A1624,Оп26_BYN→USD!$A$2:$C$28,3,0),VLOOKUP((A1624-1),Оп26_BYN→USD!$A$2:$C$28,3,0)),$B$2:$G$2382,6,0)-VLOOKUP(B1624,$B$2:$G$2382,6,0))/366)</f>
        <v>2.302613553824612</v>
      </c>
      <c r="F1624" s="54">
        <f>COUNTIF(D1625:$D$2382,365)</f>
        <v>662</v>
      </c>
      <c r="G1624" s="54">
        <f>COUNTIF(D1625:$D$2382,366)</f>
        <v>96</v>
      </c>
    </row>
    <row r="1625" spans="1:7" x14ac:dyDescent="0.25">
      <c r="A1625" s="54">
        <f>COUNTIF($C$3:C1625,"Да")</f>
        <v>17</v>
      </c>
      <c r="B1625" s="53">
        <f t="shared" si="51"/>
        <v>47023</v>
      </c>
      <c r="C1625" s="53" t="str">
        <f>IF(ISERROR(VLOOKUP(B1625,Оп26_BYN→USD!$C$3:$C$28,1,0)),"Нет","Да")</f>
        <v>Нет</v>
      </c>
      <c r="D1625" s="54">
        <f t="shared" si="50"/>
        <v>366</v>
      </c>
      <c r="E1625" s="55">
        <f>('Все выпуски'!$F$4*'Все выпуски'!$F$8)*((VLOOKUP(IF(C1625="Нет",VLOOKUP(A1625,Оп26_BYN→USD!$A$2:$C$28,3,0),VLOOKUP((A1625-1),Оп26_BYN→USD!$A$2:$C$28,3,0)),$B$2:$G$2382,5,0)-VLOOKUP(B1625,$B$2:$G$2382,5,0))/365+(VLOOKUP(IF(C1625="Нет",VLOOKUP(A1625,Оп26_BYN→USD!$A$2:$C$28,3,0),VLOOKUP((A1625-1),Оп26_BYN→USD!$A$2:$C$28,3,0)),$B$2:$G$2382,6,0)-VLOOKUP(B1625,$B$2:$G$2382,6,0))/366)</f>
        <v>2.33176056083505</v>
      </c>
      <c r="F1625" s="54">
        <f>COUNTIF(D1626:$D$2382,365)</f>
        <v>662</v>
      </c>
      <c r="G1625" s="54">
        <f>COUNTIF(D1626:$D$2382,366)</f>
        <v>95</v>
      </c>
    </row>
    <row r="1626" spans="1:7" x14ac:dyDescent="0.25">
      <c r="A1626" s="54">
        <f>COUNTIF($C$3:C1626,"Да")</f>
        <v>17</v>
      </c>
      <c r="B1626" s="53">
        <f t="shared" si="51"/>
        <v>47024</v>
      </c>
      <c r="C1626" s="53" t="str">
        <f>IF(ISERROR(VLOOKUP(B1626,Оп26_BYN→USD!$C$3:$C$28,1,0)),"Нет","Да")</f>
        <v>Нет</v>
      </c>
      <c r="D1626" s="54">
        <f t="shared" si="50"/>
        <v>366</v>
      </c>
      <c r="E1626" s="55">
        <f>('Все выпуски'!$F$4*'Все выпуски'!$F$8)*((VLOOKUP(IF(C1626="Нет",VLOOKUP(A1626,Оп26_BYN→USD!$A$2:$C$28,3,0),VLOOKUP((A1626-1),Оп26_BYN→USD!$A$2:$C$28,3,0)),$B$2:$G$2382,5,0)-VLOOKUP(B1626,$B$2:$G$2382,5,0))/365+(VLOOKUP(IF(C1626="Нет",VLOOKUP(A1626,Оп26_BYN→USD!$A$2:$C$28,3,0),VLOOKUP((A1626-1),Оп26_BYN→USD!$A$2:$C$28,3,0)),$B$2:$G$2382,6,0)-VLOOKUP(B1626,$B$2:$G$2382,6,0))/366)</f>
        <v>2.3609075678454881</v>
      </c>
      <c r="F1626" s="54">
        <f>COUNTIF(D1627:$D$2382,365)</f>
        <v>662</v>
      </c>
      <c r="G1626" s="54">
        <f>COUNTIF(D1627:$D$2382,366)</f>
        <v>94</v>
      </c>
    </row>
    <row r="1627" spans="1:7" x14ac:dyDescent="0.25">
      <c r="A1627" s="54">
        <f>COUNTIF($C$3:C1627,"Да")</f>
        <v>17</v>
      </c>
      <c r="B1627" s="53">
        <f t="shared" si="51"/>
        <v>47025</v>
      </c>
      <c r="C1627" s="53" t="str">
        <f>IF(ISERROR(VLOOKUP(B1627,Оп26_BYN→USD!$C$3:$C$28,1,0)),"Нет","Да")</f>
        <v>Нет</v>
      </c>
      <c r="D1627" s="54">
        <f t="shared" si="50"/>
        <v>366</v>
      </c>
      <c r="E1627" s="55">
        <f>('Все выпуски'!$F$4*'Все выпуски'!$F$8)*((VLOOKUP(IF(C1627="Нет",VLOOKUP(A1627,Оп26_BYN→USD!$A$2:$C$28,3,0),VLOOKUP((A1627-1),Оп26_BYN→USD!$A$2:$C$28,3,0)),$B$2:$G$2382,5,0)-VLOOKUP(B1627,$B$2:$G$2382,5,0))/365+(VLOOKUP(IF(C1627="Нет",VLOOKUP(A1627,Оп26_BYN→USD!$A$2:$C$28,3,0),VLOOKUP((A1627-1),Оп26_BYN→USD!$A$2:$C$28,3,0)),$B$2:$G$2382,6,0)-VLOOKUP(B1627,$B$2:$G$2382,6,0))/366)</f>
        <v>2.3900545748559265</v>
      </c>
      <c r="F1627" s="54">
        <f>COUNTIF(D1628:$D$2382,365)</f>
        <v>662</v>
      </c>
      <c r="G1627" s="54">
        <f>COUNTIF(D1628:$D$2382,366)</f>
        <v>93</v>
      </c>
    </row>
    <row r="1628" spans="1:7" x14ac:dyDescent="0.25">
      <c r="A1628" s="54">
        <f>COUNTIF($C$3:C1628,"Да")</f>
        <v>17</v>
      </c>
      <c r="B1628" s="53">
        <f t="shared" si="51"/>
        <v>47026</v>
      </c>
      <c r="C1628" s="53" t="str">
        <f>IF(ISERROR(VLOOKUP(B1628,Оп26_BYN→USD!$C$3:$C$28,1,0)),"Нет","Да")</f>
        <v>Нет</v>
      </c>
      <c r="D1628" s="54">
        <f t="shared" si="50"/>
        <v>366</v>
      </c>
      <c r="E1628" s="55">
        <f>('Все выпуски'!$F$4*'Все выпуски'!$F$8)*((VLOOKUP(IF(C1628="Нет",VLOOKUP(A1628,Оп26_BYN→USD!$A$2:$C$28,3,0),VLOOKUP((A1628-1),Оп26_BYN→USD!$A$2:$C$28,3,0)),$B$2:$G$2382,5,0)-VLOOKUP(B1628,$B$2:$G$2382,5,0))/365+(VLOOKUP(IF(C1628="Нет",VLOOKUP(A1628,Оп26_BYN→USD!$A$2:$C$28,3,0),VLOOKUP((A1628-1),Оп26_BYN→USD!$A$2:$C$28,3,0)),$B$2:$G$2382,6,0)-VLOOKUP(B1628,$B$2:$G$2382,6,0))/366)</f>
        <v>2.4192015818663646</v>
      </c>
      <c r="F1628" s="54">
        <f>COUNTIF(D1629:$D$2382,365)</f>
        <v>662</v>
      </c>
      <c r="G1628" s="54">
        <f>COUNTIF(D1629:$D$2382,366)</f>
        <v>92</v>
      </c>
    </row>
    <row r="1629" spans="1:7" x14ac:dyDescent="0.25">
      <c r="A1629" s="54">
        <f>COUNTIF($C$3:C1629,"Да")</f>
        <v>17</v>
      </c>
      <c r="B1629" s="53">
        <f t="shared" si="51"/>
        <v>47027</v>
      </c>
      <c r="C1629" s="53" t="str">
        <f>IF(ISERROR(VLOOKUP(B1629,Оп26_BYN→USD!$C$3:$C$28,1,0)),"Нет","Да")</f>
        <v>Нет</v>
      </c>
      <c r="D1629" s="54">
        <f t="shared" si="50"/>
        <v>366</v>
      </c>
      <c r="E1629" s="55">
        <f>('Все выпуски'!$F$4*'Все выпуски'!$F$8)*((VLOOKUP(IF(C1629="Нет",VLOOKUP(A1629,Оп26_BYN→USD!$A$2:$C$28,3,0),VLOOKUP((A1629-1),Оп26_BYN→USD!$A$2:$C$28,3,0)),$B$2:$G$2382,5,0)-VLOOKUP(B1629,$B$2:$G$2382,5,0))/365+(VLOOKUP(IF(C1629="Нет",VLOOKUP(A1629,Оп26_BYN→USD!$A$2:$C$28,3,0),VLOOKUP((A1629-1),Оп26_BYN→USD!$A$2:$C$28,3,0)),$B$2:$G$2382,6,0)-VLOOKUP(B1629,$B$2:$G$2382,6,0))/366)</f>
        <v>2.4483485888768026</v>
      </c>
      <c r="F1629" s="54">
        <f>COUNTIF(D1630:$D$2382,365)</f>
        <v>662</v>
      </c>
      <c r="G1629" s="54">
        <f>COUNTIF(D1630:$D$2382,366)</f>
        <v>91</v>
      </c>
    </row>
    <row r="1630" spans="1:7" x14ac:dyDescent="0.25">
      <c r="A1630" s="54">
        <f>COUNTIF($C$3:C1630,"Да")</f>
        <v>17</v>
      </c>
      <c r="B1630" s="53">
        <f t="shared" si="51"/>
        <v>47028</v>
      </c>
      <c r="C1630" s="53" t="str">
        <f>IF(ISERROR(VLOOKUP(B1630,Оп26_BYN→USD!$C$3:$C$28,1,0)),"Нет","Да")</f>
        <v>Нет</v>
      </c>
      <c r="D1630" s="54">
        <f t="shared" si="50"/>
        <v>366</v>
      </c>
      <c r="E1630" s="55">
        <f>('Все выпуски'!$F$4*'Все выпуски'!$F$8)*((VLOOKUP(IF(C1630="Нет",VLOOKUP(A1630,Оп26_BYN→USD!$A$2:$C$28,3,0),VLOOKUP((A1630-1),Оп26_BYN→USD!$A$2:$C$28,3,0)),$B$2:$G$2382,5,0)-VLOOKUP(B1630,$B$2:$G$2382,5,0))/365+(VLOOKUP(IF(C1630="Нет",VLOOKUP(A1630,Оп26_BYN→USD!$A$2:$C$28,3,0),VLOOKUP((A1630-1),Оп26_BYN→USD!$A$2:$C$28,3,0)),$B$2:$G$2382,6,0)-VLOOKUP(B1630,$B$2:$G$2382,6,0))/366)</f>
        <v>2.4774955958872407</v>
      </c>
      <c r="F1630" s="54">
        <f>COUNTIF(D1631:$D$2382,365)</f>
        <v>662</v>
      </c>
      <c r="G1630" s="54">
        <f>COUNTIF(D1631:$D$2382,366)</f>
        <v>90</v>
      </c>
    </row>
    <row r="1631" spans="1:7" x14ac:dyDescent="0.25">
      <c r="A1631" s="54">
        <f>COUNTIF($C$3:C1631,"Да")</f>
        <v>17</v>
      </c>
      <c r="B1631" s="53">
        <f t="shared" si="51"/>
        <v>47029</v>
      </c>
      <c r="C1631" s="53" t="str">
        <f>IF(ISERROR(VLOOKUP(B1631,Оп26_BYN→USD!$C$3:$C$28,1,0)),"Нет","Да")</f>
        <v>Нет</v>
      </c>
      <c r="D1631" s="54">
        <f t="shared" si="50"/>
        <v>366</v>
      </c>
      <c r="E1631" s="55">
        <f>('Все выпуски'!$F$4*'Все выпуски'!$F$8)*((VLOOKUP(IF(C1631="Нет",VLOOKUP(A1631,Оп26_BYN→USD!$A$2:$C$28,3,0),VLOOKUP((A1631-1),Оп26_BYN→USD!$A$2:$C$28,3,0)),$B$2:$G$2382,5,0)-VLOOKUP(B1631,$B$2:$G$2382,5,0))/365+(VLOOKUP(IF(C1631="Нет",VLOOKUP(A1631,Оп26_BYN→USD!$A$2:$C$28,3,0),VLOOKUP((A1631-1),Оп26_BYN→USD!$A$2:$C$28,3,0)),$B$2:$G$2382,6,0)-VLOOKUP(B1631,$B$2:$G$2382,6,0))/366)</f>
        <v>2.5066426028976792</v>
      </c>
      <c r="F1631" s="54">
        <f>COUNTIF(D1632:$D$2382,365)</f>
        <v>662</v>
      </c>
      <c r="G1631" s="54">
        <f>COUNTIF(D1632:$D$2382,366)</f>
        <v>89</v>
      </c>
    </row>
    <row r="1632" spans="1:7" x14ac:dyDescent="0.25">
      <c r="A1632" s="54">
        <f>COUNTIF($C$3:C1632,"Да")</f>
        <v>17</v>
      </c>
      <c r="B1632" s="53">
        <f t="shared" si="51"/>
        <v>47030</v>
      </c>
      <c r="C1632" s="53" t="str">
        <f>IF(ISERROR(VLOOKUP(B1632,Оп26_BYN→USD!$C$3:$C$28,1,0)),"Нет","Да")</f>
        <v>Нет</v>
      </c>
      <c r="D1632" s="54">
        <f t="shared" si="50"/>
        <v>366</v>
      </c>
      <c r="E1632" s="55">
        <f>('Все выпуски'!$F$4*'Все выпуски'!$F$8)*((VLOOKUP(IF(C1632="Нет",VLOOKUP(A1632,Оп26_BYN→USD!$A$2:$C$28,3,0),VLOOKUP((A1632-1),Оп26_BYN→USD!$A$2:$C$28,3,0)),$B$2:$G$2382,5,0)-VLOOKUP(B1632,$B$2:$G$2382,5,0))/365+(VLOOKUP(IF(C1632="Нет",VLOOKUP(A1632,Оп26_BYN→USD!$A$2:$C$28,3,0),VLOOKUP((A1632-1),Оп26_BYN→USD!$A$2:$C$28,3,0)),$B$2:$G$2382,6,0)-VLOOKUP(B1632,$B$2:$G$2382,6,0))/366)</f>
        <v>2.5357896099081167</v>
      </c>
      <c r="F1632" s="54">
        <f>COUNTIF(D1633:$D$2382,365)</f>
        <v>662</v>
      </c>
      <c r="G1632" s="54">
        <f>COUNTIF(D1633:$D$2382,366)</f>
        <v>88</v>
      </c>
    </row>
    <row r="1633" spans="1:7" x14ac:dyDescent="0.25">
      <c r="A1633" s="54">
        <f>COUNTIF($C$3:C1633,"Да")</f>
        <v>17</v>
      </c>
      <c r="B1633" s="53">
        <f t="shared" si="51"/>
        <v>47031</v>
      </c>
      <c r="C1633" s="53" t="str">
        <f>IF(ISERROR(VLOOKUP(B1633,Оп26_BYN→USD!$C$3:$C$28,1,0)),"Нет","Да")</f>
        <v>Нет</v>
      </c>
      <c r="D1633" s="54">
        <f t="shared" si="50"/>
        <v>366</v>
      </c>
      <c r="E1633" s="55">
        <f>('Все выпуски'!$F$4*'Все выпуски'!$F$8)*((VLOOKUP(IF(C1633="Нет",VLOOKUP(A1633,Оп26_BYN→USD!$A$2:$C$28,3,0),VLOOKUP((A1633-1),Оп26_BYN→USD!$A$2:$C$28,3,0)),$B$2:$G$2382,5,0)-VLOOKUP(B1633,$B$2:$G$2382,5,0))/365+(VLOOKUP(IF(C1633="Нет",VLOOKUP(A1633,Оп26_BYN→USD!$A$2:$C$28,3,0),VLOOKUP((A1633-1),Оп26_BYN→USD!$A$2:$C$28,3,0)),$B$2:$G$2382,6,0)-VLOOKUP(B1633,$B$2:$G$2382,6,0))/366)</f>
        <v>2.5649366169185552</v>
      </c>
      <c r="F1633" s="54">
        <f>COUNTIF(D1634:$D$2382,365)</f>
        <v>662</v>
      </c>
      <c r="G1633" s="54">
        <f>COUNTIF(D1634:$D$2382,366)</f>
        <v>87</v>
      </c>
    </row>
    <row r="1634" spans="1:7" x14ac:dyDescent="0.25">
      <c r="A1634" s="54">
        <f>COUNTIF($C$3:C1634,"Да")</f>
        <v>17</v>
      </c>
      <c r="B1634" s="53">
        <f t="shared" si="51"/>
        <v>47032</v>
      </c>
      <c r="C1634" s="53" t="str">
        <f>IF(ISERROR(VLOOKUP(B1634,Оп26_BYN→USD!$C$3:$C$28,1,0)),"Нет","Да")</f>
        <v>Нет</v>
      </c>
      <c r="D1634" s="54">
        <f t="shared" si="50"/>
        <v>366</v>
      </c>
      <c r="E1634" s="55">
        <f>('Все выпуски'!$F$4*'Все выпуски'!$F$8)*((VLOOKUP(IF(C1634="Нет",VLOOKUP(A1634,Оп26_BYN→USD!$A$2:$C$28,3,0),VLOOKUP((A1634-1),Оп26_BYN→USD!$A$2:$C$28,3,0)),$B$2:$G$2382,5,0)-VLOOKUP(B1634,$B$2:$G$2382,5,0))/365+(VLOOKUP(IF(C1634="Нет",VLOOKUP(A1634,Оп26_BYN→USD!$A$2:$C$28,3,0),VLOOKUP((A1634-1),Оп26_BYN→USD!$A$2:$C$28,3,0)),$B$2:$G$2382,6,0)-VLOOKUP(B1634,$B$2:$G$2382,6,0))/366)</f>
        <v>2.5940836239289933</v>
      </c>
      <c r="F1634" s="54">
        <f>COUNTIF(D1635:$D$2382,365)</f>
        <v>662</v>
      </c>
      <c r="G1634" s="54">
        <f>COUNTIF(D1635:$D$2382,366)</f>
        <v>86</v>
      </c>
    </row>
    <row r="1635" spans="1:7" x14ac:dyDescent="0.25">
      <c r="A1635" s="54">
        <f>COUNTIF($C$3:C1635,"Да")</f>
        <v>17</v>
      </c>
      <c r="B1635" s="53">
        <f t="shared" si="51"/>
        <v>47033</v>
      </c>
      <c r="C1635" s="53" t="str">
        <f>IF(ISERROR(VLOOKUP(B1635,Оп26_BYN→USD!$C$3:$C$28,1,0)),"Нет","Да")</f>
        <v>Нет</v>
      </c>
      <c r="D1635" s="54">
        <f t="shared" si="50"/>
        <v>366</v>
      </c>
      <c r="E1635" s="55">
        <f>('Все выпуски'!$F$4*'Все выпуски'!$F$8)*((VLOOKUP(IF(C1635="Нет",VLOOKUP(A1635,Оп26_BYN→USD!$A$2:$C$28,3,0),VLOOKUP((A1635-1),Оп26_BYN→USD!$A$2:$C$28,3,0)),$B$2:$G$2382,5,0)-VLOOKUP(B1635,$B$2:$G$2382,5,0))/365+(VLOOKUP(IF(C1635="Нет",VLOOKUP(A1635,Оп26_BYN→USD!$A$2:$C$28,3,0),VLOOKUP((A1635-1),Оп26_BYN→USD!$A$2:$C$28,3,0)),$B$2:$G$2382,6,0)-VLOOKUP(B1635,$B$2:$G$2382,6,0))/366)</f>
        <v>2.6232306309394313</v>
      </c>
      <c r="F1635" s="54">
        <f>COUNTIF(D1636:$D$2382,365)</f>
        <v>662</v>
      </c>
      <c r="G1635" s="54">
        <f>COUNTIF(D1636:$D$2382,366)</f>
        <v>85</v>
      </c>
    </row>
    <row r="1636" spans="1:7" x14ac:dyDescent="0.25">
      <c r="A1636" s="54">
        <f>COUNTIF($C$3:C1636,"Да")</f>
        <v>17</v>
      </c>
      <c r="B1636" s="53">
        <f t="shared" si="51"/>
        <v>47034</v>
      </c>
      <c r="C1636" s="53" t="str">
        <f>IF(ISERROR(VLOOKUP(B1636,Оп26_BYN→USD!$C$3:$C$28,1,0)),"Нет","Да")</f>
        <v>Нет</v>
      </c>
      <c r="D1636" s="54">
        <f t="shared" si="50"/>
        <v>366</v>
      </c>
      <c r="E1636" s="55">
        <f>('Все выпуски'!$F$4*'Все выпуски'!$F$8)*((VLOOKUP(IF(C1636="Нет",VLOOKUP(A1636,Оп26_BYN→USD!$A$2:$C$28,3,0),VLOOKUP((A1636-1),Оп26_BYN→USD!$A$2:$C$28,3,0)),$B$2:$G$2382,5,0)-VLOOKUP(B1636,$B$2:$G$2382,5,0))/365+(VLOOKUP(IF(C1636="Нет",VLOOKUP(A1636,Оп26_BYN→USD!$A$2:$C$28,3,0),VLOOKUP((A1636-1),Оп26_BYN→USD!$A$2:$C$28,3,0)),$B$2:$G$2382,6,0)-VLOOKUP(B1636,$B$2:$G$2382,6,0))/366)</f>
        <v>2.6523776379498694</v>
      </c>
      <c r="F1636" s="54">
        <f>COUNTIF(D1637:$D$2382,365)</f>
        <v>662</v>
      </c>
      <c r="G1636" s="54">
        <f>COUNTIF(D1637:$D$2382,366)</f>
        <v>84</v>
      </c>
    </row>
    <row r="1637" spans="1:7" x14ac:dyDescent="0.25">
      <c r="A1637" s="54">
        <f>COUNTIF($C$3:C1637,"Да")</f>
        <v>18</v>
      </c>
      <c r="B1637" s="53">
        <f t="shared" si="51"/>
        <v>47035</v>
      </c>
      <c r="C1637" s="53" t="str">
        <f>IF(ISERROR(VLOOKUP(B1637,Оп26_BYN→USD!$C$3:$C$28,1,0)),"Нет","Да")</f>
        <v>Да</v>
      </c>
      <c r="D1637" s="54">
        <f t="shared" si="50"/>
        <v>366</v>
      </c>
      <c r="E1637" s="55">
        <f>('Все выпуски'!$F$4*'Все выпуски'!$F$8)*((VLOOKUP(IF(C1637="Нет",VLOOKUP(A1637,Оп26_BYN→USD!$A$2:$C$28,3,0),VLOOKUP((A1637-1),Оп26_BYN→USD!$A$2:$C$28,3,0)),$B$2:$G$2382,5,0)-VLOOKUP(B1637,$B$2:$G$2382,5,0))/365+(VLOOKUP(IF(C1637="Нет",VLOOKUP(A1637,Оп26_BYN→USD!$A$2:$C$28,3,0),VLOOKUP((A1637-1),Оп26_BYN→USD!$A$2:$C$28,3,0)),$B$2:$G$2382,6,0)-VLOOKUP(B1637,$B$2:$G$2382,6,0))/366)</f>
        <v>2.6815246449603078</v>
      </c>
      <c r="F1637" s="54">
        <f>COUNTIF(D1638:$D$2382,365)</f>
        <v>662</v>
      </c>
      <c r="G1637" s="54">
        <f>COUNTIF(D1638:$D$2382,366)</f>
        <v>83</v>
      </c>
    </row>
    <row r="1638" spans="1:7" x14ac:dyDescent="0.25">
      <c r="A1638" s="54">
        <f>COUNTIF($C$3:C1638,"Да")</f>
        <v>18</v>
      </c>
      <c r="B1638" s="53">
        <f t="shared" si="51"/>
        <v>47036</v>
      </c>
      <c r="C1638" s="53" t="str">
        <f>IF(ISERROR(VLOOKUP(B1638,Оп26_BYN→USD!$C$3:$C$28,1,0)),"Нет","Да")</f>
        <v>Нет</v>
      </c>
      <c r="D1638" s="54">
        <f t="shared" si="50"/>
        <v>366</v>
      </c>
      <c r="E1638" s="55">
        <f>('Все выпуски'!$F$4*'Все выпуски'!$F$8)*((VLOOKUP(IF(C1638="Нет",VLOOKUP(A1638,Оп26_BYN→USD!$A$2:$C$28,3,0),VLOOKUP((A1638-1),Оп26_BYN→USD!$A$2:$C$28,3,0)),$B$2:$G$2382,5,0)-VLOOKUP(B1638,$B$2:$G$2382,5,0))/365+(VLOOKUP(IF(C1638="Нет",VLOOKUP(A1638,Оп26_BYN→USD!$A$2:$C$28,3,0),VLOOKUP((A1638-1),Оп26_BYN→USD!$A$2:$C$28,3,0)),$B$2:$G$2382,6,0)-VLOOKUP(B1638,$B$2:$G$2382,6,0))/366)</f>
        <v>2.9147007010438125E-2</v>
      </c>
      <c r="F1638" s="54">
        <f>COUNTIF(D1639:$D$2382,365)</f>
        <v>662</v>
      </c>
      <c r="G1638" s="54">
        <f>COUNTIF(D1639:$D$2382,366)</f>
        <v>82</v>
      </c>
    </row>
    <row r="1639" spans="1:7" x14ac:dyDescent="0.25">
      <c r="A1639" s="54">
        <f>COUNTIF($C$3:C1639,"Да")</f>
        <v>18</v>
      </c>
      <c r="B1639" s="53">
        <f t="shared" si="51"/>
        <v>47037</v>
      </c>
      <c r="C1639" s="53" t="str">
        <f>IF(ISERROR(VLOOKUP(B1639,Оп26_BYN→USD!$C$3:$C$28,1,0)),"Нет","Да")</f>
        <v>Нет</v>
      </c>
      <c r="D1639" s="54">
        <f t="shared" si="50"/>
        <v>366</v>
      </c>
      <c r="E1639" s="55">
        <f>('Все выпуски'!$F$4*'Все выпуски'!$F$8)*((VLOOKUP(IF(C1639="Нет",VLOOKUP(A1639,Оп26_BYN→USD!$A$2:$C$28,3,0),VLOOKUP((A1639-1),Оп26_BYN→USD!$A$2:$C$28,3,0)),$B$2:$G$2382,5,0)-VLOOKUP(B1639,$B$2:$G$2382,5,0))/365+(VLOOKUP(IF(C1639="Нет",VLOOKUP(A1639,Оп26_BYN→USD!$A$2:$C$28,3,0),VLOOKUP((A1639-1),Оп26_BYN→USD!$A$2:$C$28,3,0)),$B$2:$G$2382,6,0)-VLOOKUP(B1639,$B$2:$G$2382,6,0))/366)</f>
        <v>5.829401402087625E-2</v>
      </c>
      <c r="F1639" s="54">
        <f>COUNTIF(D1640:$D$2382,365)</f>
        <v>662</v>
      </c>
      <c r="G1639" s="54">
        <f>COUNTIF(D1640:$D$2382,366)</f>
        <v>81</v>
      </c>
    </row>
    <row r="1640" spans="1:7" x14ac:dyDescent="0.25">
      <c r="A1640" s="54">
        <f>COUNTIF($C$3:C1640,"Да")</f>
        <v>18</v>
      </c>
      <c r="B1640" s="53">
        <f t="shared" si="51"/>
        <v>47038</v>
      </c>
      <c r="C1640" s="53" t="str">
        <f>IF(ISERROR(VLOOKUP(B1640,Оп26_BYN→USD!$C$3:$C$28,1,0)),"Нет","Да")</f>
        <v>Нет</v>
      </c>
      <c r="D1640" s="54">
        <f t="shared" si="50"/>
        <v>366</v>
      </c>
      <c r="E1640" s="55">
        <f>('Все выпуски'!$F$4*'Все выпуски'!$F$8)*((VLOOKUP(IF(C1640="Нет",VLOOKUP(A1640,Оп26_BYN→USD!$A$2:$C$28,3,0),VLOOKUP((A1640-1),Оп26_BYN→USD!$A$2:$C$28,3,0)),$B$2:$G$2382,5,0)-VLOOKUP(B1640,$B$2:$G$2382,5,0))/365+(VLOOKUP(IF(C1640="Нет",VLOOKUP(A1640,Оп26_BYN→USD!$A$2:$C$28,3,0),VLOOKUP((A1640-1),Оп26_BYN→USD!$A$2:$C$28,3,0)),$B$2:$G$2382,6,0)-VLOOKUP(B1640,$B$2:$G$2382,6,0))/366)</f>
        <v>8.7441021031314389E-2</v>
      </c>
      <c r="F1640" s="54">
        <f>COUNTIF(D1641:$D$2382,365)</f>
        <v>662</v>
      </c>
      <c r="G1640" s="54">
        <f>COUNTIF(D1641:$D$2382,366)</f>
        <v>80</v>
      </c>
    </row>
    <row r="1641" spans="1:7" x14ac:dyDescent="0.25">
      <c r="A1641" s="54">
        <f>COUNTIF($C$3:C1641,"Да")</f>
        <v>18</v>
      </c>
      <c r="B1641" s="53">
        <f t="shared" si="51"/>
        <v>47039</v>
      </c>
      <c r="C1641" s="53" t="str">
        <f>IF(ISERROR(VLOOKUP(B1641,Оп26_BYN→USD!$C$3:$C$28,1,0)),"Нет","Да")</f>
        <v>Нет</v>
      </c>
      <c r="D1641" s="54">
        <f t="shared" si="50"/>
        <v>366</v>
      </c>
      <c r="E1641" s="55">
        <f>('Все выпуски'!$F$4*'Все выпуски'!$F$8)*((VLOOKUP(IF(C1641="Нет",VLOOKUP(A1641,Оп26_BYN→USD!$A$2:$C$28,3,0),VLOOKUP((A1641-1),Оп26_BYN→USD!$A$2:$C$28,3,0)),$B$2:$G$2382,5,0)-VLOOKUP(B1641,$B$2:$G$2382,5,0))/365+(VLOOKUP(IF(C1641="Нет",VLOOKUP(A1641,Оп26_BYN→USD!$A$2:$C$28,3,0),VLOOKUP((A1641-1),Оп26_BYN→USD!$A$2:$C$28,3,0)),$B$2:$G$2382,6,0)-VLOOKUP(B1641,$B$2:$G$2382,6,0))/366)</f>
        <v>0.1165880280417525</v>
      </c>
      <c r="F1641" s="54">
        <f>COUNTIF(D1642:$D$2382,365)</f>
        <v>662</v>
      </c>
      <c r="G1641" s="54">
        <f>COUNTIF(D1642:$D$2382,366)</f>
        <v>79</v>
      </c>
    </row>
    <row r="1642" spans="1:7" x14ac:dyDescent="0.25">
      <c r="A1642" s="54">
        <f>COUNTIF($C$3:C1642,"Да")</f>
        <v>18</v>
      </c>
      <c r="B1642" s="53">
        <f t="shared" si="51"/>
        <v>47040</v>
      </c>
      <c r="C1642" s="53" t="str">
        <f>IF(ISERROR(VLOOKUP(B1642,Оп26_BYN→USD!$C$3:$C$28,1,0)),"Нет","Да")</f>
        <v>Нет</v>
      </c>
      <c r="D1642" s="54">
        <f t="shared" si="50"/>
        <v>366</v>
      </c>
      <c r="E1642" s="55">
        <f>('Все выпуски'!$F$4*'Все выпуски'!$F$8)*((VLOOKUP(IF(C1642="Нет",VLOOKUP(A1642,Оп26_BYN→USD!$A$2:$C$28,3,0),VLOOKUP((A1642-1),Оп26_BYN→USD!$A$2:$C$28,3,0)),$B$2:$G$2382,5,0)-VLOOKUP(B1642,$B$2:$G$2382,5,0))/365+(VLOOKUP(IF(C1642="Нет",VLOOKUP(A1642,Оп26_BYN→USD!$A$2:$C$28,3,0),VLOOKUP((A1642-1),Оп26_BYN→USD!$A$2:$C$28,3,0)),$B$2:$G$2382,6,0)-VLOOKUP(B1642,$B$2:$G$2382,6,0))/366)</f>
        <v>0.14573503505219063</v>
      </c>
      <c r="F1642" s="54">
        <f>COUNTIF(D1643:$D$2382,365)</f>
        <v>662</v>
      </c>
      <c r="G1642" s="54">
        <f>COUNTIF(D1643:$D$2382,366)</f>
        <v>78</v>
      </c>
    </row>
    <row r="1643" spans="1:7" x14ac:dyDescent="0.25">
      <c r="A1643" s="54">
        <f>COUNTIF($C$3:C1643,"Да")</f>
        <v>18</v>
      </c>
      <c r="B1643" s="53">
        <f t="shared" si="51"/>
        <v>47041</v>
      </c>
      <c r="C1643" s="53" t="str">
        <f>IF(ISERROR(VLOOKUP(B1643,Оп26_BYN→USD!$C$3:$C$28,1,0)),"Нет","Да")</f>
        <v>Нет</v>
      </c>
      <c r="D1643" s="54">
        <f t="shared" si="50"/>
        <v>366</v>
      </c>
      <c r="E1643" s="55">
        <f>('Все выпуски'!$F$4*'Все выпуски'!$F$8)*((VLOOKUP(IF(C1643="Нет",VLOOKUP(A1643,Оп26_BYN→USD!$A$2:$C$28,3,0),VLOOKUP((A1643-1),Оп26_BYN→USD!$A$2:$C$28,3,0)),$B$2:$G$2382,5,0)-VLOOKUP(B1643,$B$2:$G$2382,5,0))/365+(VLOOKUP(IF(C1643="Нет",VLOOKUP(A1643,Оп26_BYN→USD!$A$2:$C$28,3,0),VLOOKUP((A1643-1),Оп26_BYN→USD!$A$2:$C$28,3,0)),$B$2:$G$2382,6,0)-VLOOKUP(B1643,$B$2:$G$2382,6,0))/366)</f>
        <v>0.17488204206262878</v>
      </c>
      <c r="F1643" s="54">
        <f>COUNTIF(D1644:$D$2382,365)</f>
        <v>662</v>
      </c>
      <c r="G1643" s="54">
        <f>COUNTIF(D1644:$D$2382,366)</f>
        <v>77</v>
      </c>
    </row>
    <row r="1644" spans="1:7" x14ac:dyDescent="0.25">
      <c r="A1644" s="54">
        <f>COUNTIF($C$3:C1644,"Да")</f>
        <v>18</v>
      </c>
      <c r="B1644" s="53">
        <f t="shared" si="51"/>
        <v>47042</v>
      </c>
      <c r="C1644" s="53" t="str">
        <f>IF(ISERROR(VLOOKUP(B1644,Оп26_BYN→USD!$C$3:$C$28,1,0)),"Нет","Да")</f>
        <v>Нет</v>
      </c>
      <c r="D1644" s="54">
        <f t="shared" si="50"/>
        <v>366</v>
      </c>
      <c r="E1644" s="55">
        <f>('Все выпуски'!$F$4*'Все выпуски'!$F$8)*((VLOOKUP(IF(C1644="Нет",VLOOKUP(A1644,Оп26_BYN→USD!$A$2:$C$28,3,0),VLOOKUP((A1644-1),Оп26_BYN→USD!$A$2:$C$28,3,0)),$B$2:$G$2382,5,0)-VLOOKUP(B1644,$B$2:$G$2382,5,0))/365+(VLOOKUP(IF(C1644="Нет",VLOOKUP(A1644,Оп26_BYN→USD!$A$2:$C$28,3,0),VLOOKUP((A1644-1),Оп26_BYN→USD!$A$2:$C$28,3,0)),$B$2:$G$2382,6,0)-VLOOKUP(B1644,$B$2:$G$2382,6,0))/366)</f>
        <v>0.2040290490730669</v>
      </c>
      <c r="F1644" s="54">
        <f>COUNTIF(D1645:$D$2382,365)</f>
        <v>662</v>
      </c>
      <c r="G1644" s="54">
        <f>COUNTIF(D1645:$D$2382,366)</f>
        <v>76</v>
      </c>
    </row>
    <row r="1645" spans="1:7" x14ac:dyDescent="0.25">
      <c r="A1645" s="54">
        <f>COUNTIF($C$3:C1645,"Да")</f>
        <v>18</v>
      </c>
      <c r="B1645" s="53">
        <f t="shared" si="51"/>
        <v>47043</v>
      </c>
      <c r="C1645" s="53" t="str">
        <f>IF(ISERROR(VLOOKUP(B1645,Оп26_BYN→USD!$C$3:$C$28,1,0)),"Нет","Да")</f>
        <v>Нет</v>
      </c>
      <c r="D1645" s="54">
        <f t="shared" si="50"/>
        <v>366</v>
      </c>
      <c r="E1645" s="55">
        <f>('Все выпуски'!$F$4*'Все выпуски'!$F$8)*((VLOOKUP(IF(C1645="Нет",VLOOKUP(A1645,Оп26_BYN→USD!$A$2:$C$28,3,0),VLOOKUP((A1645-1),Оп26_BYN→USD!$A$2:$C$28,3,0)),$B$2:$G$2382,5,0)-VLOOKUP(B1645,$B$2:$G$2382,5,0))/365+(VLOOKUP(IF(C1645="Нет",VLOOKUP(A1645,Оп26_BYN→USD!$A$2:$C$28,3,0),VLOOKUP((A1645-1),Оп26_BYN→USD!$A$2:$C$28,3,0)),$B$2:$G$2382,6,0)-VLOOKUP(B1645,$B$2:$G$2382,6,0))/366)</f>
        <v>0.233176056083505</v>
      </c>
      <c r="F1645" s="54">
        <f>COUNTIF(D1646:$D$2382,365)</f>
        <v>662</v>
      </c>
      <c r="G1645" s="54">
        <f>COUNTIF(D1646:$D$2382,366)</f>
        <v>75</v>
      </c>
    </row>
    <row r="1646" spans="1:7" x14ac:dyDescent="0.25">
      <c r="A1646" s="54">
        <f>COUNTIF($C$3:C1646,"Да")</f>
        <v>18</v>
      </c>
      <c r="B1646" s="53">
        <f t="shared" si="51"/>
        <v>47044</v>
      </c>
      <c r="C1646" s="53" t="str">
        <f>IF(ISERROR(VLOOKUP(B1646,Оп26_BYN→USD!$C$3:$C$28,1,0)),"Нет","Да")</f>
        <v>Нет</v>
      </c>
      <c r="D1646" s="54">
        <f t="shared" si="50"/>
        <v>366</v>
      </c>
      <c r="E1646" s="55">
        <f>('Все выпуски'!$F$4*'Все выпуски'!$F$8)*((VLOOKUP(IF(C1646="Нет",VLOOKUP(A1646,Оп26_BYN→USD!$A$2:$C$28,3,0),VLOOKUP((A1646-1),Оп26_BYN→USD!$A$2:$C$28,3,0)),$B$2:$G$2382,5,0)-VLOOKUP(B1646,$B$2:$G$2382,5,0))/365+(VLOOKUP(IF(C1646="Нет",VLOOKUP(A1646,Оп26_BYN→USD!$A$2:$C$28,3,0),VLOOKUP((A1646-1),Оп26_BYN→USD!$A$2:$C$28,3,0)),$B$2:$G$2382,6,0)-VLOOKUP(B1646,$B$2:$G$2382,6,0))/366)</f>
        <v>0.26232306309394315</v>
      </c>
      <c r="F1646" s="54">
        <f>COUNTIF(D1647:$D$2382,365)</f>
        <v>662</v>
      </c>
      <c r="G1646" s="54">
        <f>COUNTIF(D1647:$D$2382,366)</f>
        <v>74</v>
      </c>
    </row>
    <row r="1647" spans="1:7" x14ac:dyDescent="0.25">
      <c r="A1647" s="54">
        <f>COUNTIF($C$3:C1647,"Да")</f>
        <v>18</v>
      </c>
      <c r="B1647" s="53">
        <f t="shared" si="51"/>
        <v>47045</v>
      </c>
      <c r="C1647" s="53" t="str">
        <f>IF(ISERROR(VLOOKUP(B1647,Оп26_BYN→USD!$C$3:$C$28,1,0)),"Нет","Да")</f>
        <v>Нет</v>
      </c>
      <c r="D1647" s="54">
        <f t="shared" si="50"/>
        <v>366</v>
      </c>
      <c r="E1647" s="55">
        <f>('Все выпуски'!$F$4*'Все выпуски'!$F$8)*((VLOOKUP(IF(C1647="Нет",VLOOKUP(A1647,Оп26_BYN→USD!$A$2:$C$28,3,0),VLOOKUP((A1647-1),Оп26_BYN→USD!$A$2:$C$28,3,0)),$B$2:$G$2382,5,0)-VLOOKUP(B1647,$B$2:$G$2382,5,0))/365+(VLOOKUP(IF(C1647="Нет",VLOOKUP(A1647,Оп26_BYN→USD!$A$2:$C$28,3,0),VLOOKUP((A1647-1),Оп26_BYN→USD!$A$2:$C$28,3,0)),$B$2:$G$2382,6,0)-VLOOKUP(B1647,$B$2:$G$2382,6,0))/366)</f>
        <v>0.29147007010438125</v>
      </c>
      <c r="F1647" s="54">
        <f>COUNTIF(D1648:$D$2382,365)</f>
        <v>662</v>
      </c>
      <c r="G1647" s="54">
        <f>COUNTIF(D1648:$D$2382,366)</f>
        <v>73</v>
      </c>
    </row>
    <row r="1648" spans="1:7" x14ac:dyDescent="0.25">
      <c r="A1648" s="54">
        <f>COUNTIF($C$3:C1648,"Да")</f>
        <v>18</v>
      </c>
      <c r="B1648" s="53">
        <f t="shared" si="51"/>
        <v>47046</v>
      </c>
      <c r="C1648" s="53" t="str">
        <f>IF(ISERROR(VLOOKUP(B1648,Оп26_BYN→USD!$C$3:$C$28,1,0)),"Нет","Да")</f>
        <v>Нет</v>
      </c>
      <c r="D1648" s="54">
        <f t="shared" si="50"/>
        <v>366</v>
      </c>
      <c r="E1648" s="55">
        <f>('Все выпуски'!$F$4*'Все выпуски'!$F$8)*((VLOOKUP(IF(C1648="Нет",VLOOKUP(A1648,Оп26_BYN→USD!$A$2:$C$28,3,0),VLOOKUP((A1648-1),Оп26_BYN→USD!$A$2:$C$28,3,0)),$B$2:$G$2382,5,0)-VLOOKUP(B1648,$B$2:$G$2382,5,0))/365+(VLOOKUP(IF(C1648="Нет",VLOOKUP(A1648,Оп26_BYN→USD!$A$2:$C$28,3,0),VLOOKUP((A1648-1),Оп26_BYN→USD!$A$2:$C$28,3,0)),$B$2:$G$2382,6,0)-VLOOKUP(B1648,$B$2:$G$2382,6,0))/366)</f>
        <v>0.3206170771148194</v>
      </c>
      <c r="F1648" s="54">
        <f>COUNTIF(D1649:$D$2382,365)</f>
        <v>662</v>
      </c>
      <c r="G1648" s="54">
        <f>COUNTIF(D1649:$D$2382,366)</f>
        <v>72</v>
      </c>
    </row>
    <row r="1649" spans="1:7" x14ac:dyDescent="0.25">
      <c r="A1649" s="54">
        <f>COUNTIF($C$3:C1649,"Да")</f>
        <v>18</v>
      </c>
      <c r="B1649" s="53">
        <f t="shared" si="51"/>
        <v>47047</v>
      </c>
      <c r="C1649" s="53" t="str">
        <f>IF(ISERROR(VLOOKUP(B1649,Оп26_BYN→USD!$C$3:$C$28,1,0)),"Нет","Да")</f>
        <v>Нет</v>
      </c>
      <c r="D1649" s="54">
        <f t="shared" si="50"/>
        <v>366</v>
      </c>
      <c r="E1649" s="55">
        <f>('Все выпуски'!$F$4*'Все выпуски'!$F$8)*((VLOOKUP(IF(C1649="Нет",VLOOKUP(A1649,Оп26_BYN→USD!$A$2:$C$28,3,0),VLOOKUP((A1649-1),Оп26_BYN→USD!$A$2:$C$28,3,0)),$B$2:$G$2382,5,0)-VLOOKUP(B1649,$B$2:$G$2382,5,0))/365+(VLOOKUP(IF(C1649="Нет",VLOOKUP(A1649,Оп26_BYN→USD!$A$2:$C$28,3,0),VLOOKUP((A1649-1),Оп26_BYN→USD!$A$2:$C$28,3,0)),$B$2:$G$2382,6,0)-VLOOKUP(B1649,$B$2:$G$2382,6,0))/366)</f>
        <v>0.34976408412525756</v>
      </c>
      <c r="F1649" s="54">
        <f>COUNTIF(D1650:$D$2382,365)</f>
        <v>662</v>
      </c>
      <c r="G1649" s="54">
        <f>COUNTIF(D1650:$D$2382,366)</f>
        <v>71</v>
      </c>
    </row>
    <row r="1650" spans="1:7" x14ac:dyDescent="0.25">
      <c r="A1650" s="54">
        <f>COUNTIF($C$3:C1650,"Да")</f>
        <v>18</v>
      </c>
      <c r="B1650" s="53">
        <f t="shared" si="51"/>
        <v>47048</v>
      </c>
      <c r="C1650" s="53" t="str">
        <f>IF(ISERROR(VLOOKUP(B1650,Оп26_BYN→USD!$C$3:$C$28,1,0)),"Нет","Да")</f>
        <v>Нет</v>
      </c>
      <c r="D1650" s="54">
        <f t="shared" si="50"/>
        <v>366</v>
      </c>
      <c r="E1650" s="55">
        <f>('Все выпуски'!$F$4*'Все выпуски'!$F$8)*((VLOOKUP(IF(C1650="Нет",VLOOKUP(A1650,Оп26_BYN→USD!$A$2:$C$28,3,0),VLOOKUP((A1650-1),Оп26_BYN→USD!$A$2:$C$28,3,0)),$B$2:$G$2382,5,0)-VLOOKUP(B1650,$B$2:$G$2382,5,0))/365+(VLOOKUP(IF(C1650="Нет",VLOOKUP(A1650,Оп26_BYN→USD!$A$2:$C$28,3,0),VLOOKUP((A1650-1),Оп26_BYN→USD!$A$2:$C$28,3,0)),$B$2:$G$2382,6,0)-VLOOKUP(B1650,$B$2:$G$2382,6,0))/366)</f>
        <v>0.3789110911356956</v>
      </c>
      <c r="F1650" s="54">
        <f>COUNTIF(D1651:$D$2382,365)</f>
        <v>662</v>
      </c>
      <c r="G1650" s="54">
        <f>COUNTIF(D1651:$D$2382,366)</f>
        <v>70</v>
      </c>
    </row>
    <row r="1651" spans="1:7" x14ac:dyDescent="0.25">
      <c r="A1651" s="54">
        <f>COUNTIF($C$3:C1651,"Да")</f>
        <v>18</v>
      </c>
      <c r="B1651" s="53">
        <f t="shared" si="51"/>
        <v>47049</v>
      </c>
      <c r="C1651" s="53" t="str">
        <f>IF(ISERROR(VLOOKUP(B1651,Оп26_BYN→USD!$C$3:$C$28,1,0)),"Нет","Да")</f>
        <v>Нет</v>
      </c>
      <c r="D1651" s="54">
        <f t="shared" si="50"/>
        <v>366</v>
      </c>
      <c r="E1651" s="55">
        <f>('Все выпуски'!$F$4*'Все выпуски'!$F$8)*((VLOOKUP(IF(C1651="Нет",VLOOKUP(A1651,Оп26_BYN→USD!$A$2:$C$28,3,0),VLOOKUP((A1651-1),Оп26_BYN→USD!$A$2:$C$28,3,0)),$B$2:$G$2382,5,0)-VLOOKUP(B1651,$B$2:$G$2382,5,0))/365+(VLOOKUP(IF(C1651="Нет",VLOOKUP(A1651,Оп26_BYN→USD!$A$2:$C$28,3,0),VLOOKUP((A1651-1),Оп26_BYN→USD!$A$2:$C$28,3,0)),$B$2:$G$2382,6,0)-VLOOKUP(B1651,$B$2:$G$2382,6,0))/366)</f>
        <v>0.40805809814613381</v>
      </c>
      <c r="F1651" s="54">
        <f>COUNTIF(D1652:$D$2382,365)</f>
        <v>662</v>
      </c>
      <c r="G1651" s="54">
        <f>COUNTIF(D1652:$D$2382,366)</f>
        <v>69</v>
      </c>
    </row>
    <row r="1652" spans="1:7" x14ac:dyDescent="0.25">
      <c r="A1652" s="54">
        <f>COUNTIF($C$3:C1652,"Да")</f>
        <v>18</v>
      </c>
      <c r="B1652" s="53">
        <f t="shared" si="51"/>
        <v>47050</v>
      </c>
      <c r="C1652" s="53" t="str">
        <f>IF(ISERROR(VLOOKUP(B1652,Оп26_BYN→USD!$C$3:$C$28,1,0)),"Нет","Да")</f>
        <v>Нет</v>
      </c>
      <c r="D1652" s="54">
        <f t="shared" si="50"/>
        <v>366</v>
      </c>
      <c r="E1652" s="55">
        <f>('Все выпуски'!$F$4*'Все выпуски'!$F$8)*((VLOOKUP(IF(C1652="Нет",VLOOKUP(A1652,Оп26_BYN→USD!$A$2:$C$28,3,0),VLOOKUP((A1652-1),Оп26_BYN→USD!$A$2:$C$28,3,0)),$B$2:$G$2382,5,0)-VLOOKUP(B1652,$B$2:$G$2382,5,0))/365+(VLOOKUP(IF(C1652="Нет",VLOOKUP(A1652,Оп26_BYN→USD!$A$2:$C$28,3,0),VLOOKUP((A1652-1),Оп26_BYN→USD!$A$2:$C$28,3,0)),$B$2:$G$2382,6,0)-VLOOKUP(B1652,$B$2:$G$2382,6,0))/366)</f>
        <v>0.43720510515657185</v>
      </c>
      <c r="F1652" s="54">
        <f>COUNTIF(D1653:$D$2382,365)</f>
        <v>662</v>
      </c>
      <c r="G1652" s="54">
        <f>COUNTIF(D1653:$D$2382,366)</f>
        <v>68</v>
      </c>
    </row>
    <row r="1653" spans="1:7" x14ac:dyDescent="0.25">
      <c r="A1653" s="54">
        <f>COUNTIF($C$3:C1653,"Да")</f>
        <v>18</v>
      </c>
      <c r="B1653" s="53">
        <f t="shared" si="51"/>
        <v>47051</v>
      </c>
      <c r="C1653" s="53" t="str">
        <f>IF(ISERROR(VLOOKUP(B1653,Оп26_BYN→USD!$C$3:$C$28,1,0)),"Нет","Да")</f>
        <v>Нет</v>
      </c>
      <c r="D1653" s="54">
        <f t="shared" si="50"/>
        <v>366</v>
      </c>
      <c r="E1653" s="55">
        <f>('Все выпуски'!$F$4*'Все выпуски'!$F$8)*((VLOOKUP(IF(C1653="Нет",VLOOKUP(A1653,Оп26_BYN→USD!$A$2:$C$28,3,0),VLOOKUP((A1653-1),Оп26_BYN→USD!$A$2:$C$28,3,0)),$B$2:$G$2382,5,0)-VLOOKUP(B1653,$B$2:$G$2382,5,0))/365+(VLOOKUP(IF(C1653="Нет",VLOOKUP(A1653,Оп26_BYN→USD!$A$2:$C$28,3,0),VLOOKUP((A1653-1),Оп26_BYN→USD!$A$2:$C$28,3,0)),$B$2:$G$2382,6,0)-VLOOKUP(B1653,$B$2:$G$2382,6,0))/366)</f>
        <v>0.46635211216701</v>
      </c>
      <c r="F1653" s="54">
        <f>COUNTIF(D1654:$D$2382,365)</f>
        <v>662</v>
      </c>
      <c r="G1653" s="54">
        <f>COUNTIF(D1654:$D$2382,366)</f>
        <v>67</v>
      </c>
    </row>
    <row r="1654" spans="1:7" x14ac:dyDescent="0.25">
      <c r="A1654" s="54">
        <f>COUNTIF($C$3:C1654,"Да")</f>
        <v>18</v>
      </c>
      <c r="B1654" s="53">
        <f t="shared" si="51"/>
        <v>47052</v>
      </c>
      <c r="C1654" s="53" t="str">
        <f>IF(ISERROR(VLOOKUP(B1654,Оп26_BYN→USD!$C$3:$C$28,1,0)),"Нет","Да")</f>
        <v>Нет</v>
      </c>
      <c r="D1654" s="54">
        <f t="shared" si="50"/>
        <v>366</v>
      </c>
      <c r="E1654" s="55">
        <f>('Все выпуски'!$F$4*'Все выпуски'!$F$8)*((VLOOKUP(IF(C1654="Нет",VLOOKUP(A1654,Оп26_BYN→USD!$A$2:$C$28,3,0),VLOOKUP((A1654-1),Оп26_BYN→USD!$A$2:$C$28,3,0)),$B$2:$G$2382,5,0)-VLOOKUP(B1654,$B$2:$G$2382,5,0))/365+(VLOOKUP(IF(C1654="Нет",VLOOKUP(A1654,Оп26_BYN→USD!$A$2:$C$28,3,0),VLOOKUP((A1654-1),Оп26_BYN→USD!$A$2:$C$28,3,0)),$B$2:$G$2382,6,0)-VLOOKUP(B1654,$B$2:$G$2382,6,0))/366)</f>
        <v>0.49549911917744821</v>
      </c>
      <c r="F1654" s="54">
        <f>COUNTIF(D1655:$D$2382,365)</f>
        <v>662</v>
      </c>
      <c r="G1654" s="54">
        <f>COUNTIF(D1655:$D$2382,366)</f>
        <v>66</v>
      </c>
    </row>
    <row r="1655" spans="1:7" x14ac:dyDescent="0.25">
      <c r="A1655" s="54">
        <f>COUNTIF($C$3:C1655,"Да")</f>
        <v>18</v>
      </c>
      <c r="B1655" s="53">
        <f t="shared" si="51"/>
        <v>47053</v>
      </c>
      <c r="C1655" s="53" t="str">
        <f>IF(ISERROR(VLOOKUP(B1655,Оп26_BYN→USD!$C$3:$C$28,1,0)),"Нет","Да")</f>
        <v>Нет</v>
      </c>
      <c r="D1655" s="54">
        <f t="shared" si="50"/>
        <v>366</v>
      </c>
      <c r="E1655" s="55">
        <f>('Все выпуски'!$F$4*'Все выпуски'!$F$8)*((VLOOKUP(IF(C1655="Нет",VLOOKUP(A1655,Оп26_BYN→USD!$A$2:$C$28,3,0),VLOOKUP((A1655-1),Оп26_BYN→USD!$A$2:$C$28,3,0)),$B$2:$G$2382,5,0)-VLOOKUP(B1655,$B$2:$G$2382,5,0))/365+(VLOOKUP(IF(C1655="Нет",VLOOKUP(A1655,Оп26_BYN→USD!$A$2:$C$28,3,0),VLOOKUP((A1655-1),Оп26_BYN→USD!$A$2:$C$28,3,0)),$B$2:$G$2382,6,0)-VLOOKUP(B1655,$B$2:$G$2382,6,0))/366)</f>
        <v>0.52464612618788631</v>
      </c>
      <c r="F1655" s="54">
        <f>COUNTIF(D1656:$D$2382,365)</f>
        <v>662</v>
      </c>
      <c r="G1655" s="54">
        <f>COUNTIF(D1656:$D$2382,366)</f>
        <v>65</v>
      </c>
    </row>
    <row r="1656" spans="1:7" x14ac:dyDescent="0.25">
      <c r="A1656" s="54">
        <f>COUNTIF($C$3:C1656,"Да")</f>
        <v>18</v>
      </c>
      <c r="B1656" s="53">
        <f t="shared" si="51"/>
        <v>47054</v>
      </c>
      <c r="C1656" s="53" t="str">
        <f>IF(ISERROR(VLOOKUP(B1656,Оп26_BYN→USD!$C$3:$C$28,1,0)),"Нет","Да")</f>
        <v>Нет</v>
      </c>
      <c r="D1656" s="54">
        <f t="shared" si="50"/>
        <v>366</v>
      </c>
      <c r="E1656" s="55">
        <f>('Все выпуски'!$F$4*'Все выпуски'!$F$8)*((VLOOKUP(IF(C1656="Нет",VLOOKUP(A1656,Оп26_BYN→USD!$A$2:$C$28,3,0),VLOOKUP((A1656-1),Оп26_BYN→USD!$A$2:$C$28,3,0)),$B$2:$G$2382,5,0)-VLOOKUP(B1656,$B$2:$G$2382,5,0))/365+(VLOOKUP(IF(C1656="Нет",VLOOKUP(A1656,Оп26_BYN→USD!$A$2:$C$28,3,0),VLOOKUP((A1656-1),Оп26_BYN→USD!$A$2:$C$28,3,0)),$B$2:$G$2382,6,0)-VLOOKUP(B1656,$B$2:$G$2382,6,0))/366)</f>
        <v>0.55379313319832446</v>
      </c>
      <c r="F1656" s="54">
        <f>COUNTIF(D1657:$D$2382,365)</f>
        <v>662</v>
      </c>
      <c r="G1656" s="54">
        <f>COUNTIF(D1657:$D$2382,366)</f>
        <v>64</v>
      </c>
    </row>
    <row r="1657" spans="1:7" x14ac:dyDescent="0.25">
      <c r="A1657" s="54">
        <f>COUNTIF($C$3:C1657,"Да")</f>
        <v>18</v>
      </c>
      <c r="B1657" s="53">
        <f t="shared" si="51"/>
        <v>47055</v>
      </c>
      <c r="C1657" s="53" t="str">
        <f>IF(ISERROR(VLOOKUP(B1657,Оп26_BYN→USD!$C$3:$C$28,1,0)),"Нет","Да")</f>
        <v>Нет</v>
      </c>
      <c r="D1657" s="54">
        <f t="shared" si="50"/>
        <v>366</v>
      </c>
      <c r="E1657" s="55">
        <f>('Все выпуски'!$F$4*'Все выпуски'!$F$8)*((VLOOKUP(IF(C1657="Нет",VLOOKUP(A1657,Оп26_BYN→USD!$A$2:$C$28,3,0),VLOOKUP((A1657-1),Оп26_BYN→USD!$A$2:$C$28,3,0)),$B$2:$G$2382,5,0)-VLOOKUP(B1657,$B$2:$G$2382,5,0))/365+(VLOOKUP(IF(C1657="Нет",VLOOKUP(A1657,Оп26_BYN→USD!$A$2:$C$28,3,0),VLOOKUP((A1657-1),Оп26_BYN→USD!$A$2:$C$28,3,0)),$B$2:$G$2382,6,0)-VLOOKUP(B1657,$B$2:$G$2382,6,0))/366)</f>
        <v>0.5829401402087625</v>
      </c>
      <c r="F1657" s="54">
        <f>COUNTIF(D1658:$D$2382,365)</f>
        <v>662</v>
      </c>
      <c r="G1657" s="54">
        <f>COUNTIF(D1658:$D$2382,366)</f>
        <v>63</v>
      </c>
    </row>
    <row r="1658" spans="1:7" x14ac:dyDescent="0.25">
      <c r="A1658" s="54">
        <f>COUNTIF($C$3:C1658,"Да")</f>
        <v>18</v>
      </c>
      <c r="B1658" s="53">
        <f t="shared" si="51"/>
        <v>47056</v>
      </c>
      <c r="C1658" s="53" t="str">
        <f>IF(ISERROR(VLOOKUP(B1658,Оп26_BYN→USD!$C$3:$C$28,1,0)),"Нет","Да")</f>
        <v>Нет</v>
      </c>
      <c r="D1658" s="54">
        <f t="shared" si="50"/>
        <v>366</v>
      </c>
      <c r="E1658" s="55">
        <f>('Все выпуски'!$F$4*'Все выпуски'!$F$8)*((VLOOKUP(IF(C1658="Нет",VLOOKUP(A1658,Оп26_BYN→USD!$A$2:$C$28,3,0),VLOOKUP((A1658-1),Оп26_BYN→USD!$A$2:$C$28,3,0)),$B$2:$G$2382,5,0)-VLOOKUP(B1658,$B$2:$G$2382,5,0))/365+(VLOOKUP(IF(C1658="Нет",VLOOKUP(A1658,Оп26_BYN→USD!$A$2:$C$28,3,0),VLOOKUP((A1658-1),Оп26_BYN→USD!$A$2:$C$28,3,0)),$B$2:$G$2382,6,0)-VLOOKUP(B1658,$B$2:$G$2382,6,0))/366)</f>
        <v>0.61208714721920066</v>
      </c>
      <c r="F1658" s="54">
        <f>COUNTIF(D1659:$D$2382,365)</f>
        <v>662</v>
      </c>
      <c r="G1658" s="54">
        <f>COUNTIF(D1659:$D$2382,366)</f>
        <v>62</v>
      </c>
    </row>
    <row r="1659" spans="1:7" x14ac:dyDescent="0.25">
      <c r="A1659" s="54">
        <f>COUNTIF($C$3:C1659,"Да")</f>
        <v>18</v>
      </c>
      <c r="B1659" s="53">
        <f t="shared" si="51"/>
        <v>47057</v>
      </c>
      <c r="C1659" s="53" t="str">
        <f>IF(ISERROR(VLOOKUP(B1659,Оп26_BYN→USD!$C$3:$C$28,1,0)),"Нет","Да")</f>
        <v>Нет</v>
      </c>
      <c r="D1659" s="54">
        <f t="shared" si="50"/>
        <v>366</v>
      </c>
      <c r="E1659" s="55">
        <f>('Все выпуски'!$F$4*'Все выпуски'!$F$8)*((VLOOKUP(IF(C1659="Нет",VLOOKUP(A1659,Оп26_BYN→USD!$A$2:$C$28,3,0),VLOOKUP((A1659-1),Оп26_BYN→USD!$A$2:$C$28,3,0)),$B$2:$G$2382,5,0)-VLOOKUP(B1659,$B$2:$G$2382,5,0))/365+(VLOOKUP(IF(C1659="Нет",VLOOKUP(A1659,Оп26_BYN→USD!$A$2:$C$28,3,0),VLOOKUP((A1659-1),Оп26_BYN→USD!$A$2:$C$28,3,0)),$B$2:$G$2382,6,0)-VLOOKUP(B1659,$B$2:$G$2382,6,0))/366)</f>
        <v>0.64123415422963881</v>
      </c>
      <c r="F1659" s="54">
        <f>COUNTIF(D1660:$D$2382,365)</f>
        <v>662</v>
      </c>
      <c r="G1659" s="54">
        <f>COUNTIF(D1660:$D$2382,366)</f>
        <v>61</v>
      </c>
    </row>
    <row r="1660" spans="1:7" x14ac:dyDescent="0.25">
      <c r="A1660" s="54">
        <f>COUNTIF($C$3:C1660,"Да")</f>
        <v>18</v>
      </c>
      <c r="B1660" s="53">
        <f t="shared" si="51"/>
        <v>47058</v>
      </c>
      <c r="C1660" s="53" t="str">
        <f>IF(ISERROR(VLOOKUP(B1660,Оп26_BYN→USD!$C$3:$C$28,1,0)),"Нет","Да")</f>
        <v>Нет</v>
      </c>
      <c r="D1660" s="54">
        <f t="shared" si="50"/>
        <v>366</v>
      </c>
      <c r="E1660" s="55">
        <f>('Все выпуски'!$F$4*'Все выпуски'!$F$8)*((VLOOKUP(IF(C1660="Нет",VLOOKUP(A1660,Оп26_BYN→USD!$A$2:$C$28,3,0),VLOOKUP((A1660-1),Оп26_BYN→USD!$A$2:$C$28,3,0)),$B$2:$G$2382,5,0)-VLOOKUP(B1660,$B$2:$G$2382,5,0))/365+(VLOOKUP(IF(C1660="Нет",VLOOKUP(A1660,Оп26_BYN→USD!$A$2:$C$28,3,0),VLOOKUP((A1660-1),Оп26_BYN→USD!$A$2:$C$28,3,0)),$B$2:$G$2382,6,0)-VLOOKUP(B1660,$B$2:$G$2382,6,0))/366)</f>
        <v>0.67038116124007696</v>
      </c>
      <c r="F1660" s="54">
        <f>COUNTIF(D1661:$D$2382,365)</f>
        <v>662</v>
      </c>
      <c r="G1660" s="54">
        <f>COUNTIF(D1661:$D$2382,366)</f>
        <v>60</v>
      </c>
    </row>
    <row r="1661" spans="1:7" x14ac:dyDescent="0.25">
      <c r="A1661" s="54">
        <f>COUNTIF($C$3:C1661,"Да")</f>
        <v>18</v>
      </c>
      <c r="B1661" s="53">
        <f t="shared" si="51"/>
        <v>47059</v>
      </c>
      <c r="C1661" s="53" t="str">
        <f>IF(ISERROR(VLOOKUP(B1661,Оп26_BYN→USD!$C$3:$C$28,1,0)),"Нет","Да")</f>
        <v>Нет</v>
      </c>
      <c r="D1661" s="54">
        <f t="shared" si="50"/>
        <v>366</v>
      </c>
      <c r="E1661" s="55">
        <f>('Все выпуски'!$F$4*'Все выпуски'!$F$8)*((VLOOKUP(IF(C1661="Нет",VLOOKUP(A1661,Оп26_BYN→USD!$A$2:$C$28,3,0),VLOOKUP((A1661-1),Оп26_BYN→USD!$A$2:$C$28,3,0)),$B$2:$G$2382,5,0)-VLOOKUP(B1661,$B$2:$G$2382,5,0))/365+(VLOOKUP(IF(C1661="Нет",VLOOKUP(A1661,Оп26_BYN→USD!$A$2:$C$28,3,0),VLOOKUP((A1661-1),Оп26_BYN→USD!$A$2:$C$28,3,0)),$B$2:$G$2382,6,0)-VLOOKUP(B1661,$B$2:$G$2382,6,0))/366)</f>
        <v>0.69952816825051511</v>
      </c>
      <c r="F1661" s="54">
        <f>COUNTIF(D1662:$D$2382,365)</f>
        <v>662</v>
      </c>
      <c r="G1661" s="54">
        <f>COUNTIF(D1662:$D$2382,366)</f>
        <v>59</v>
      </c>
    </row>
    <row r="1662" spans="1:7" x14ac:dyDescent="0.25">
      <c r="A1662" s="54">
        <f>COUNTIF($C$3:C1662,"Да")</f>
        <v>18</v>
      </c>
      <c r="B1662" s="53">
        <f t="shared" si="51"/>
        <v>47060</v>
      </c>
      <c r="C1662" s="53" t="str">
        <f>IF(ISERROR(VLOOKUP(B1662,Оп26_BYN→USD!$C$3:$C$28,1,0)),"Нет","Да")</f>
        <v>Нет</v>
      </c>
      <c r="D1662" s="54">
        <f t="shared" si="50"/>
        <v>366</v>
      </c>
      <c r="E1662" s="55">
        <f>('Все выпуски'!$F$4*'Все выпуски'!$F$8)*((VLOOKUP(IF(C1662="Нет",VLOOKUP(A1662,Оп26_BYN→USD!$A$2:$C$28,3,0),VLOOKUP((A1662-1),Оп26_BYN→USD!$A$2:$C$28,3,0)),$B$2:$G$2382,5,0)-VLOOKUP(B1662,$B$2:$G$2382,5,0))/365+(VLOOKUP(IF(C1662="Нет",VLOOKUP(A1662,Оп26_BYN→USD!$A$2:$C$28,3,0),VLOOKUP((A1662-1),Оп26_BYN→USD!$A$2:$C$28,3,0)),$B$2:$G$2382,6,0)-VLOOKUP(B1662,$B$2:$G$2382,6,0))/366)</f>
        <v>0.72867517526095327</v>
      </c>
      <c r="F1662" s="54">
        <f>COUNTIF(D1663:$D$2382,365)</f>
        <v>662</v>
      </c>
      <c r="G1662" s="54">
        <f>COUNTIF(D1663:$D$2382,366)</f>
        <v>58</v>
      </c>
    </row>
    <row r="1663" spans="1:7" x14ac:dyDescent="0.25">
      <c r="A1663" s="54">
        <f>COUNTIF($C$3:C1663,"Да")</f>
        <v>18</v>
      </c>
      <c r="B1663" s="53">
        <f t="shared" si="51"/>
        <v>47061</v>
      </c>
      <c r="C1663" s="53" t="str">
        <f>IF(ISERROR(VLOOKUP(B1663,Оп26_BYN→USD!$C$3:$C$28,1,0)),"Нет","Да")</f>
        <v>Нет</v>
      </c>
      <c r="D1663" s="54">
        <f t="shared" si="50"/>
        <v>366</v>
      </c>
      <c r="E1663" s="55">
        <f>('Все выпуски'!$F$4*'Все выпуски'!$F$8)*((VLOOKUP(IF(C1663="Нет",VLOOKUP(A1663,Оп26_BYN→USD!$A$2:$C$28,3,0),VLOOKUP((A1663-1),Оп26_BYN→USD!$A$2:$C$28,3,0)),$B$2:$G$2382,5,0)-VLOOKUP(B1663,$B$2:$G$2382,5,0))/365+(VLOOKUP(IF(C1663="Нет",VLOOKUP(A1663,Оп26_BYN→USD!$A$2:$C$28,3,0),VLOOKUP((A1663-1),Оп26_BYN→USD!$A$2:$C$28,3,0)),$B$2:$G$2382,6,0)-VLOOKUP(B1663,$B$2:$G$2382,6,0))/366)</f>
        <v>0.7578221822713912</v>
      </c>
      <c r="F1663" s="54">
        <f>COUNTIF(D1664:$D$2382,365)</f>
        <v>662</v>
      </c>
      <c r="G1663" s="54">
        <f>COUNTIF(D1664:$D$2382,366)</f>
        <v>57</v>
      </c>
    </row>
    <row r="1664" spans="1:7" x14ac:dyDescent="0.25">
      <c r="A1664" s="54">
        <f>COUNTIF($C$3:C1664,"Да")</f>
        <v>18</v>
      </c>
      <c r="B1664" s="53">
        <f t="shared" si="51"/>
        <v>47062</v>
      </c>
      <c r="C1664" s="53" t="str">
        <f>IF(ISERROR(VLOOKUP(B1664,Оп26_BYN→USD!$C$3:$C$28,1,0)),"Нет","Да")</f>
        <v>Нет</v>
      </c>
      <c r="D1664" s="54">
        <f t="shared" si="50"/>
        <v>366</v>
      </c>
      <c r="E1664" s="55">
        <f>('Все выпуски'!$F$4*'Все выпуски'!$F$8)*((VLOOKUP(IF(C1664="Нет",VLOOKUP(A1664,Оп26_BYN→USD!$A$2:$C$28,3,0),VLOOKUP((A1664-1),Оп26_BYN→USD!$A$2:$C$28,3,0)),$B$2:$G$2382,5,0)-VLOOKUP(B1664,$B$2:$G$2382,5,0))/365+(VLOOKUP(IF(C1664="Нет",VLOOKUP(A1664,Оп26_BYN→USD!$A$2:$C$28,3,0),VLOOKUP((A1664-1),Оп26_BYN→USD!$A$2:$C$28,3,0)),$B$2:$G$2382,6,0)-VLOOKUP(B1664,$B$2:$G$2382,6,0))/366)</f>
        <v>0.78696918928182946</v>
      </c>
      <c r="F1664" s="54">
        <f>COUNTIF(D1665:$D$2382,365)</f>
        <v>662</v>
      </c>
      <c r="G1664" s="54">
        <f>COUNTIF(D1665:$D$2382,366)</f>
        <v>56</v>
      </c>
    </row>
    <row r="1665" spans="1:7" x14ac:dyDescent="0.25">
      <c r="A1665" s="54">
        <f>COUNTIF($C$3:C1665,"Да")</f>
        <v>18</v>
      </c>
      <c r="B1665" s="53">
        <f t="shared" si="51"/>
        <v>47063</v>
      </c>
      <c r="C1665" s="53" t="str">
        <f>IF(ISERROR(VLOOKUP(B1665,Оп26_BYN→USD!$C$3:$C$28,1,0)),"Нет","Да")</f>
        <v>Нет</v>
      </c>
      <c r="D1665" s="54">
        <f t="shared" si="50"/>
        <v>366</v>
      </c>
      <c r="E1665" s="55">
        <f>('Все выпуски'!$F$4*'Все выпуски'!$F$8)*((VLOOKUP(IF(C1665="Нет",VLOOKUP(A1665,Оп26_BYN→USD!$A$2:$C$28,3,0),VLOOKUP((A1665-1),Оп26_BYN→USD!$A$2:$C$28,3,0)),$B$2:$G$2382,5,0)-VLOOKUP(B1665,$B$2:$G$2382,5,0))/365+(VLOOKUP(IF(C1665="Нет",VLOOKUP(A1665,Оп26_BYN→USD!$A$2:$C$28,3,0),VLOOKUP((A1665-1),Оп26_BYN→USD!$A$2:$C$28,3,0)),$B$2:$G$2382,6,0)-VLOOKUP(B1665,$B$2:$G$2382,6,0))/366)</f>
        <v>0.81611619629226761</v>
      </c>
      <c r="F1665" s="54">
        <f>COUNTIF(D1666:$D$2382,365)</f>
        <v>662</v>
      </c>
      <c r="G1665" s="54">
        <f>COUNTIF(D1666:$D$2382,366)</f>
        <v>55</v>
      </c>
    </row>
    <row r="1666" spans="1:7" x14ac:dyDescent="0.25">
      <c r="A1666" s="54">
        <f>COUNTIF($C$3:C1666,"Да")</f>
        <v>18</v>
      </c>
      <c r="B1666" s="53">
        <f t="shared" si="51"/>
        <v>47064</v>
      </c>
      <c r="C1666" s="53" t="str">
        <f>IF(ISERROR(VLOOKUP(B1666,Оп26_BYN→USD!$C$3:$C$28,1,0)),"Нет","Да")</f>
        <v>Нет</v>
      </c>
      <c r="D1666" s="54">
        <f t="shared" si="50"/>
        <v>366</v>
      </c>
      <c r="E1666" s="55">
        <f>('Все выпуски'!$F$4*'Все выпуски'!$F$8)*((VLOOKUP(IF(C1666="Нет",VLOOKUP(A1666,Оп26_BYN→USD!$A$2:$C$28,3,0),VLOOKUP((A1666-1),Оп26_BYN→USD!$A$2:$C$28,3,0)),$B$2:$G$2382,5,0)-VLOOKUP(B1666,$B$2:$G$2382,5,0))/365+(VLOOKUP(IF(C1666="Нет",VLOOKUP(A1666,Оп26_BYN→USD!$A$2:$C$28,3,0),VLOOKUP((A1666-1),Оп26_BYN→USD!$A$2:$C$28,3,0)),$B$2:$G$2382,6,0)-VLOOKUP(B1666,$B$2:$G$2382,6,0))/366)</f>
        <v>0.84526320330270577</v>
      </c>
      <c r="F1666" s="54">
        <f>COUNTIF(D1667:$D$2382,365)</f>
        <v>662</v>
      </c>
      <c r="G1666" s="54">
        <f>COUNTIF(D1667:$D$2382,366)</f>
        <v>54</v>
      </c>
    </row>
    <row r="1667" spans="1:7" x14ac:dyDescent="0.25">
      <c r="A1667" s="54">
        <f>COUNTIF($C$3:C1667,"Да")</f>
        <v>18</v>
      </c>
      <c r="B1667" s="53">
        <f t="shared" si="51"/>
        <v>47065</v>
      </c>
      <c r="C1667" s="53" t="str">
        <f>IF(ISERROR(VLOOKUP(B1667,Оп26_BYN→USD!$C$3:$C$28,1,0)),"Нет","Да")</f>
        <v>Нет</v>
      </c>
      <c r="D1667" s="54">
        <f t="shared" ref="D1667:D1730" si="52">IF(MOD(YEAR(B1667),4)=0,366,365)</f>
        <v>366</v>
      </c>
      <c r="E1667" s="55">
        <f>('Все выпуски'!$F$4*'Все выпуски'!$F$8)*((VLOOKUP(IF(C1667="Нет",VLOOKUP(A1667,Оп26_BYN→USD!$A$2:$C$28,3,0),VLOOKUP((A1667-1),Оп26_BYN→USD!$A$2:$C$28,3,0)),$B$2:$G$2382,5,0)-VLOOKUP(B1667,$B$2:$G$2382,5,0))/365+(VLOOKUP(IF(C1667="Нет",VLOOKUP(A1667,Оп26_BYN→USD!$A$2:$C$28,3,0),VLOOKUP((A1667-1),Оп26_BYN→USD!$A$2:$C$28,3,0)),$B$2:$G$2382,6,0)-VLOOKUP(B1667,$B$2:$G$2382,6,0))/366)</f>
        <v>0.8744102103131437</v>
      </c>
      <c r="F1667" s="54">
        <f>COUNTIF(D1668:$D$2382,365)</f>
        <v>662</v>
      </c>
      <c r="G1667" s="54">
        <f>COUNTIF(D1668:$D$2382,366)</f>
        <v>53</v>
      </c>
    </row>
    <row r="1668" spans="1:7" x14ac:dyDescent="0.25">
      <c r="A1668" s="54">
        <f>COUNTIF($C$3:C1668,"Да")</f>
        <v>18</v>
      </c>
      <c r="B1668" s="53">
        <f t="shared" ref="B1668:B1731" si="53">B1667+1</f>
        <v>47066</v>
      </c>
      <c r="C1668" s="53" t="str">
        <f>IF(ISERROR(VLOOKUP(B1668,Оп26_BYN→USD!$C$3:$C$28,1,0)),"Нет","Да")</f>
        <v>Нет</v>
      </c>
      <c r="D1668" s="54">
        <f t="shared" si="52"/>
        <v>366</v>
      </c>
      <c r="E1668" s="55">
        <f>('Все выпуски'!$F$4*'Все выпуски'!$F$8)*((VLOOKUP(IF(C1668="Нет",VLOOKUP(A1668,Оп26_BYN→USD!$A$2:$C$28,3,0),VLOOKUP((A1668-1),Оп26_BYN→USD!$A$2:$C$28,3,0)),$B$2:$G$2382,5,0)-VLOOKUP(B1668,$B$2:$G$2382,5,0))/365+(VLOOKUP(IF(C1668="Нет",VLOOKUP(A1668,Оп26_BYN→USD!$A$2:$C$28,3,0),VLOOKUP((A1668-1),Оп26_BYN→USD!$A$2:$C$28,3,0)),$B$2:$G$2382,6,0)-VLOOKUP(B1668,$B$2:$G$2382,6,0))/366)</f>
        <v>0.90355721732358185</v>
      </c>
      <c r="F1668" s="54">
        <f>COUNTIF(D1669:$D$2382,365)</f>
        <v>662</v>
      </c>
      <c r="G1668" s="54">
        <f>COUNTIF(D1669:$D$2382,366)</f>
        <v>52</v>
      </c>
    </row>
    <row r="1669" spans="1:7" x14ac:dyDescent="0.25">
      <c r="A1669" s="54">
        <f>COUNTIF($C$3:C1669,"Да")</f>
        <v>18</v>
      </c>
      <c r="B1669" s="53">
        <f t="shared" si="53"/>
        <v>47067</v>
      </c>
      <c r="C1669" s="53" t="str">
        <f>IF(ISERROR(VLOOKUP(B1669,Оп26_BYN→USD!$C$3:$C$28,1,0)),"Нет","Да")</f>
        <v>Нет</v>
      </c>
      <c r="D1669" s="54">
        <f t="shared" si="52"/>
        <v>366</v>
      </c>
      <c r="E1669" s="55">
        <f>('Все выпуски'!$F$4*'Все выпуски'!$F$8)*((VLOOKUP(IF(C1669="Нет",VLOOKUP(A1669,Оп26_BYN→USD!$A$2:$C$28,3,0),VLOOKUP((A1669-1),Оп26_BYN→USD!$A$2:$C$28,3,0)),$B$2:$G$2382,5,0)-VLOOKUP(B1669,$B$2:$G$2382,5,0))/365+(VLOOKUP(IF(C1669="Нет",VLOOKUP(A1669,Оп26_BYN→USD!$A$2:$C$28,3,0),VLOOKUP((A1669-1),Оп26_BYN→USD!$A$2:$C$28,3,0)),$B$2:$G$2382,6,0)-VLOOKUP(B1669,$B$2:$G$2382,6,0))/366)</f>
        <v>0.93270422433402</v>
      </c>
      <c r="F1669" s="54">
        <f>COUNTIF(D1670:$D$2382,365)</f>
        <v>662</v>
      </c>
      <c r="G1669" s="54">
        <f>COUNTIF(D1670:$D$2382,366)</f>
        <v>51</v>
      </c>
    </row>
    <row r="1670" spans="1:7" x14ac:dyDescent="0.25">
      <c r="A1670" s="54">
        <f>COUNTIF($C$3:C1670,"Да")</f>
        <v>18</v>
      </c>
      <c r="B1670" s="53">
        <f t="shared" si="53"/>
        <v>47068</v>
      </c>
      <c r="C1670" s="53" t="str">
        <f>IF(ISERROR(VLOOKUP(B1670,Оп26_BYN→USD!$C$3:$C$28,1,0)),"Нет","Да")</f>
        <v>Нет</v>
      </c>
      <c r="D1670" s="54">
        <f t="shared" si="52"/>
        <v>366</v>
      </c>
      <c r="E1670" s="55">
        <f>('Все выпуски'!$F$4*'Все выпуски'!$F$8)*((VLOOKUP(IF(C1670="Нет",VLOOKUP(A1670,Оп26_BYN→USD!$A$2:$C$28,3,0),VLOOKUP((A1670-1),Оп26_BYN→USD!$A$2:$C$28,3,0)),$B$2:$G$2382,5,0)-VLOOKUP(B1670,$B$2:$G$2382,5,0))/365+(VLOOKUP(IF(C1670="Нет",VLOOKUP(A1670,Оп26_BYN→USD!$A$2:$C$28,3,0),VLOOKUP((A1670-1),Оп26_BYN→USD!$A$2:$C$28,3,0)),$B$2:$G$2382,6,0)-VLOOKUP(B1670,$B$2:$G$2382,6,0))/366)</f>
        <v>0.96185123134445827</v>
      </c>
      <c r="F1670" s="54">
        <f>COUNTIF(D1671:$D$2382,365)</f>
        <v>662</v>
      </c>
      <c r="G1670" s="54">
        <f>COUNTIF(D1671:$D$2382,366)</f>
        <v>50</v>
      </c>
    </row>
    <row r="1671" spans="1:7" x14ac:dyDescent="0.25">
      <c r="A1671" s="54">
        <f>COUNTIF($C$3:C1671,"Да")</f>
        <v>18</v>
      </c>
      <c r="B1671" s="53">
        <f t="shared" si="53"/>
        <v>47069</v>
      </c>
      <c r="C1671" s="53" t="str">
        <f>IF(ISERROR(VLOOKUP(B1671,Оп26_BYN→USD!$C$3:$C$28,1,0)),"Нет","Да")</f>
        <v>Нет</v>
      </c>
      <c r="D1671" s="54">
        <f t="shared" si="52"/>
        <v>366</v>
      </c>
      <c r="E1671" s="55">
        <f>('Все выпуски'!$F$4*'Все выпуски'!$F$8)*((VLOOKUP(IF(C1671="Нет",VLOOKUP(A1671,Оп26_BYN→USD!$A$2:$C$28,3,0),VLOOKUP((A1671-1),Оп26_BYN→USD!$A$2:$C$28,3,0)),$B$2:$G$2382,5,0)-VLOOKUP(B1671,$B$2:$G$2382,5,0))/365+(VLOOKUP(IF(C1671="Нет",VLOOKUP(A1671,Оп26_BYN→USD!$A$2:$C$28,3,0),VLOOKUP((A1671-1),Оп26_BYN→USD!$A$2:$C$28,3,0)),$B$2:$G$2382,6,0)-VLOOKUP(B1671,$B$2:$G$2382,6,0))/366)</f>
        <v>0.99099823835489642</v>
      </c>
      <c r="F1671" s="54">
        <f>COUNTIF(D1672:$D$2382,365)</f>
        <v>662</v>
      </c>
      <c r="G1671" s="54">
        <f>COUNTIF(D1672:$D$2382,366)</f>
        <v>49</v>
      </c>
    </row>
    <row r="1672" spans="1:7" x14ac:dyDescent="0.25">
      <c r="A1672" s="54">
        <f>COUNTIF($C$3:C1672,"Да")</f>
        <v>18</v>
      </c>
      <c r="B1672" s="53">
        <f t="shared" si="53"/>
        <v>47070</v>
      </c>
      <c r="C1672" s="53" t="str">
        <f>IF(ISERROR(VLOOKUP(B1672,Оп26_BYN→USD!$C$3:$C$28,1,0)),"Нет","Да")</f>
        <v>Нет</v>
      </c>
      <c r="D1672" s="54">
        <f t="shared" si="52"/>
        <v>366</v>
      </c>
      <c r="E1672" s="55">
        <f>('Все выпуски'!$F$4*'Все выпуски'!$F$8)*((VLOOKUP(IF(C1672="Нет",VLOOKUP(A1672,Оп26_BYN→USD!$A$2:$C$28,3,0),VLOOKUP((A1672-1),Оп26_BYN→USD!$A$2:$C$28,3,0)),$B$2:$G$2382,5,0)-VLOOKUP(B1672,$B$2:$G$2382,5,0))/365+(VLOOKUP(IF(C1672="Нет",VLOOKUP(A1672,Оп26_BYN→USD!$A$2:$C$28,3,0),VLOOKUP((A1672-1),Оп26_BYN→USD!$A$2:$C$28,3,0)),$B$2:$G$2382,6,0)-VLOOKUP(B1672,$B$2:$G$2382,6,0))/366)</f>
        <v>1.0201452453653344</v>
      </c>
      <c r="F1672" s="54">
        <f>COUNTIF(D1673:$D$2382,365)</f>
        <v>662</v>
      </c>
      <c r="G1672" s="54">
        <f>COUNTIF(D1673:$D$2382,366)</f>
        <v>48</v>
      </c>
    </row>
    <row r="1673" spans="1:7" x14ac:dyDescent="0.25">
      <c r="A1673" s="54">
        <f>COUNTIF($C$3:C1673,"Да")</f>
        <v>18</v>
      </c>
      <c r="B1673" s="53">
        <f t="shared" si="53"/>
        <v>47071</v>
      </c>
      <c r="C1673" s="53" t="str">
        <f>IF(ISERROR(VLOOKUP(B1673,Оп26_BYN→USD!$C$3:$C$28,1,0)),"Нет","Да")</f>
        <v>Нет</v>
      </c>
      <c r="D1673" s="54">
        <f t="shared" si="52"/>
        <v>366</v>
      </c>
      <c r="E1673" s="55">
        <f>('Все выпуски'!$F$4*'Все выпуски'!$F$8)*((VLOOKUP(IF(C1673="Нет",VLOOKUP(A1673,Оп26_BYN→USD!$A$2:$C$28,3,0),VLOOKUP((A1673-1),Оп26_BYN→USD!$A$2:$C$28,3,0)),$B$2:$G$2382,5,0)-VLOOKUP(B1673,$B$2:$G$2382,5,0))/365+(VLOOKUP(IF(C1673="Нет",VLOOKUP(A1673,Оп26_BYN→USD!$A$2:$C$28,3,0),VLOOKUP((A1673-1),Оп26_BYN→USD!$A$2:$C$28,3,0)),$B$2:$G$2382,6,0)-VLOOKUP(B1673,$B$2:$G$2382,6,0))/366)</f>
        <v>1.0492922523757726</v>
      </c>
      <c r="F1673" s="54">
        <f>COUNTIF(D1674:$D$2382,365)</f>
        <v>662</v>
      </c>
      <c r="G1673" s="54">
        <f>COUNTIF(D1674:$D$2382,366)</f>
        <v>47</v>
      </c>
    </row>
    <row r="1674" spans="1:7" x14ac:dyDescent="0.25">
      <c r="A1674" s="54">
        <f>COUNTIF($C$3:C1674,"Да")</f>
        <v>18</v>
      </c>
      <c r="B1674" s="53">
        <f t="shared" si="53"/>
        <v>47072</v>
      </c>
      <c r="C1674" s="53" t="str">
        <f>IF(ISERROR(VLOOKUP(B1674,Оп26_BYN→USD!$C$3:$C$28,1,0)),"Нет","Да")</f>
        <v>Нет</v>
      </c>
      <c r="D1674" s="54">
        <f t="shared" si="52"/>
        <v>366</v>
      </c>
      <c r="E1674" s="55">
        <f>('Все выпуски'!$F$4*'Все выпуски'!$F$8)*((VLOOKUP(IF(C1674="Нет",VLOOKUP(A1674,Оп26_BYN→USD!$A$2:$C$28,3,0),VLOOKUP((A1674-1),Оп26_BYN→USD!$A$2:$C$28,3,0)),$B$2:$G$2382,5,0)-VLOOKUP(B1674,$B$2:$G$2382,5,0))/365+(VLOOKUP(IF(C1674="Нет",VLOOKUP(A1674,Оп26_BYN→USD!$A$2:$C$28,3,0),VLOOKUP((A1674-1),Оп26_BYN→USD!$A$2:$C$28,3,0)),$B$2:$G$2382,6,0)-VLOOKUP(B1674,$B$2:$G$2382,6,0))/366)</f>
        <v>1.0784392593862107</v>
      </c>
      <c r="F1674" s="54">
        <f>COUNTIF(D1675:$D$2382,365)</f>
        <v>662</v>
      </c>
      <c r="G1674" s="54">
        <f>COUNTIF(D1675:$D$2382,366)</f>
        <v>46</v>
      </c>
    </row>
    <row r="1675" spans="1:7" x14ac:dyDescent="0.25">
      <c r="A1675" s="54">
        <f>COUNTIF($C$3:C1675,"Да")</f>
        <v>18</v>
      </c>
      <c r="B1675" s="53">
        <f t="shared" si="53"/>
        <v>47073</v>
      </c>
      <c r="C1675" s="53" t="str">
        <f>IF(ISERROR(VLOOKUP(B1675,Оп26_BYN→USD!$C$3:$C$28,1,0)),"Нет","Да")</f>
        <v>Нет</v>
      </c>
      <c r="D1675" s="54">
        <f t="shared" si="52"/>
        <v>366</v>
      </c>
      <c r="E1675" s="55">
        <f>('Все выпуски'!$F$4*'Все выпуски'!$F$8)*((VLOOKUP(IF(C1675="Нет",VLOOKUP(A1675,Оп26_BYN→USD!$A$2:$C$28,3,0),VLOOKUP((A1675-1),Оп26_BYN→USD!$A$2:$C$28,3,0)),$B$2:$G$2382,5,0)-VLOOKUP(B1675,$B$2:$G$2382,5,0))/365+(VLOOKUP(IF(C1675="Нет",VLOOKUP(A1675,Оп26_BYN→USD!$A$2:$C$28,3,0),VLOOKUP((A1675-1),Оп26_BYN→USD!$A$2:$C$28,3,0)),$B$2:$G$2382,6,0)-VLOOKUP(B1675,$B$2:$G$2382,6,0))/366)</f>
        <v>1.1075862663966489</v>
      </c>
      <c r="F1675" s="54">
        <f>COUNTIF(D1676:$D$2382,365)</f>
        <v>662</v>
      </c>
      <c r="G1675" s="54">
        <f>COUNTIF(D1676:$D$2382,366)</f>
        <v>45</v>
      </c>
    </row>
    <row r="1676" spans="1:7" x14ac:dyDescent="0.25">
      <c r="A1676" s="54">
        <f>COUNTIF($C$3:C1676,"Да")</f>
        <v>18</v>
      </c>
      <c r="B1676" s="53">
        <f t="shared" si="53"/>
        <v>47074</v>
      </c>
      <c r="C1676" s="53" t="str">
        <f>IF(ISERROR(VLOOKUP(B1676,Оп26_BYN→USD!$C$3:$C$28,1,0)),"Нет","Да")</f>
        <v>Нет</v>
      </c>
      <c r="D1676" s="54">
        <f t="shared" si="52"/>
        <v>366</v>
      </c>
      <c r="E1676" s="55">
        <f>('Все выпуски'!$F$4*'Все выпуски'!$F$8)*((VLOOKUP(IF(C1676="Нет",VLOOKUP(A1676,Оп26_BYN→USD!$A$2:$C$28,3,0),VLOOKUP((A1676-1),Оп26_BYN→USD!$A$2:$C$28,3,0)),$B$2:$G$2382,5,0)-VLOOKUP(B1676,$B$2:$G$2382,5,0))/365+(VLOOKUP(IF(C1676="Нет",VLOOKUP(A1676,Оп26_BYN→USD!$A$2:$C$28,3,0),VLOOKUP((A1676-1),Оп26_BYN→USD!$A$2:$C$28,3,0)),$B$2:$G$2382,6,0)-VLOOKUP(B1676,$B$2:$G$2382,6,0))/366)</f>
        <v>1.136733273407087</v>
      </c>
      <c r="F1676" s="54">
        <f>COUNTIF(D1677:$D$2382,365)</f>
        <v>662</v>
      </c>
      <c r="G1676" s="54">
        <f>COUNTIF(D1677:$D$2382,366)</f>
        <v>44</v>
      </c>
    </row>
    <row r="1677" spans="1:7" x14ac:dyDescent="0.25">
      <c r="A1677" s="54">
        <f>COUNTIF($C$3:C1677,"Да")</f>
        <v>18</v>
      </c>
      <c r="B1677" s="53">
        <f t="shared" si="53"/>
        <v>47075</v>
      </c>
      <c r="C1677" s="53" t="str">
        <f>IF(ISERROR(VLOOKUP(B1677,Оп26_BYN→USD!$C$3:$C$28,1,0)),"Нет","Да")</f>
        <v>Нет</v>
      </c>
      <c r="D1677" s="54">
        <f t="shared" si="52"/>
        <v>366</v>
      </c>
      <c r="E1677" s="55">
        <f>('Все выпуски'!$F$4*'Все выпуски'!$F$8)*((VLOOKUP(IF(C1677="Нет",VLOOKUP(A1677,Оп26_BYN→USD!$A$2:$C$28,3,0),VLOOKUP((A1677-1),Оп26_BYN→USD!$A$2:$C$28,3,0)),$B$2:$G$2382,5,0)-VLOOKUP(B1677,$B$2:$G$2382,5,0))/365+(VLOOKUP(IF(C1677="Нет",VLOOKUP(A1677,Оп26_BYN→USD!$A$2:$C$28,3,0),VLOOKUP((A1677-1),Оп26_BYN→USD!$A$2:$C$28,3,0)),$B$2:$G$2382,6,0)-VLOOKUP(B1677,$B$2:$G$2382,6,0))/366)</f>
        <v>1.165880280417525</v>
      </c>
      <c r="F1677" s="54">
        <f>COUNTIF(D1678:$D$2382,365)</f>
        <v>662</v>
      </c>
      <c r="G1677" s="54">
        <f>COUNTIF(D1678:$D$2382,366)</f>
        <v>43</v>
      </c>
    </row>
    <row r="1678" spans="1:7" x14ac:dyDescent="0.25">
      <c r="A1678" s="54">
        <f>COUNTIF($C$3:C1678,"Да")</f>
        <v>18</v>
      </c>
      <c r="B1678" s="53">
        <f t="shared" si="53"/>
        <v>47076</v>
      </c>
      <c r="C1678" s="53" t="str">
        <f>IF(ISERROR(VLOOKUP(B1678,Оп26_BYN→USD!$C$3:$C$28,1,0)),"Нет","Да")</f>
        <v>Нет</v>
      </c>
      <c r="D1678" s="54">
        <f t="shared" si="52"/>
        <v>366</v>
      </c>
      <c r="E1678" s="55">
        <f>('Все выпуски'!$F$4*'Все выпуски'!$F$8)*((VLOOKUP(IF(C1678="Нет",VLOOKUP(A1678,Оп26_BYN→USD!$A$2:$C$28,3,0),VLOOKUP((A1678-1),Оп26_BYN→USD!$A$2:$C$28,3,0)),$B$2:$G$2382,5,0)-VLOOKUP(B1678,$B$2:$G$2382,5,0))/365+(VLOOKUP(IF(C1678="Нет",VLOOKUP(A1678,Оп26_BYN→USD!$A$2:$C$28,3,0),VLOOKUP((A1678-1),Оп26_BYN→USD!$A$2:$C$28,3,0)),$B$2:$G$2382,6,0)-VLOOKUP(B1678,$B$2:$G$2382,6,0))/366)</f>
        <v>1.1950272874279633</v>
      </c>
      <c r="F1678" s="54">
        <f>COUNTIF(D1679:$D$2382,365)</f>
        <v>662</v>
      </c>
      <c r="G1678" s="54">
        <f>COUNTIF(D1679:$D$2382,366)</f>
        <v>42</v>
      </c>
    </row>
    <row r="1679" spans="1:7" x14ac:dyDescent="0.25">
      <c r="A1679" s="54">
        <f>COUNTIF($C$3:C1679,"Да")</f>
        <v>18</v>
      </c>
      <c r="B1679" s="53">
        <f t="shared" si="53"/>
        <v>47077</v>
      </c>
      <c r="C1679" s="53" t="str">
        <f>IF(ISERROR(VLOOKUP(B1679,Оп26_BYN→USD!$C$3:$C$28,1,0)),"Нет","Да")</f>
        <v>Нет</v>
      </c>
      <c r="D1679" s="54">
        <f t="shared" si="52"/>
        <v>366</v>
      </c>
      <c r="E1679" s="55">
        <f>('Все выпуски'!$F$4*'Все выпуски'!$F$8)*((VLOOKUP(IF(C1679="Нет",VLOOKUP(A1679,Оп26_BYN→USD!$A$2:$C$28,3,0),VLOOKUP((A1679-1),Оп26_BYN→USD!$A$2:$C$28,3,0)),$B$2:$G$2382,5,0)-VLOOKUP(B1679,$B$2:$G$2382,5,0))/365+(VLOOKUP(IF(C1679="Нет",VLOOKUP(A1679,Оп26_BYN→USD!$A$2:$C$28,3,0),VLOOKUP((A1679-1),Оп26_BYN→USD!$A$2:$C$28,3,0)),$B$2:$G$2382,6,0)-VLOOKUP(B1679,$B$2:$G$2382,6,0))/366)</f>
        <v>1.2241742944384013</v>
      </c>
      <c r="F1679" s="54">
        <f>COUNTIF(D1680:$D$2382,365)</f>
        <v>662</v>
      </c>
      <c r="G1679" s="54">
        <f>COUNTIF(D1680:$D$2382,366)</f>
        <v>41</v>
      </c>
    </row>
    <row r="1680" spans="1:7" x14ac:dyDescent="0.25">
      <c r="A1680" s="54">
        <f>COUNTIF($C$3:C1680,"Да")</f>
        <v>18</v>
      </c>
      <c r="B1680" s="53">
        <f t="shared" si="53"/>
        <v>47078</v>
      </c>
      <c r="C1680" s="53" t="str">
        <f>IF(ISERROR(VLOOKUP(B1680,Оп26_BYN→USD!$C$3:$C$28,1,0)),"Нет","Да")</f>
        <v>Нет</v>
      </c>
      <c r="D1680" s="54">
        <f t="shared" si="52"/>
        <v>366</v>
      </c>
      <c r="E1680" s="55">
        <f>('Все выпуски'!$F$4*'Все выпуски'!$F$8)*((VLOOKUP(IF(C1680="Нет",VLOOKUP(A1680,Оп26_BYN→USD!$A$2:$C$28,3,0),VLOOKUP((A1680-1),Оп26_BYN→USD!$A$2:$C$28,3,0)),$B$2:$G$2382,5,0)-VLOOKUP(B1680,$B$2:$G$2382,5,0))/365+(VLOOKUP(IF(C1680="Нет",VLOOKUP(A1680,Оп26_BYN→USD!$A$2:$C$28,3,0),VLOOKUP((A1680-1),Оп26_BYN→USD!$A$2:$C$28,3,0)),$B$2:$G$2382,6,0)-VLOOKUP(B1680,$B$2:$G$2382,6,0))/366)</f>
        <v>1.2533213014488396</v>
      </c>
      <c r="F1680" s="54">
        <f>COUNTIF(D1681:$D$2382,365)</f>
        <v>662</v>
      </c>
      <c r="G1680" s="54">
        <f>COUNTIF(D1681:$D$2382,366)</f>
        <v>40</v>
      </c>
    </row>
    <row r="1681" spans="1:7" x14ac:dyDescent="0.25">
      <c r="A1681" s="54">
        <f>COUNTIF($C$3:C1681,"Да")</f>
        <v>18</v>
      </c>
      <c r="B1681" s="53">
        <f t="shared" si="53"/>
        <v>47079</v>
      </c>
      <c r="C1681" s="53" t="str">
        <f>IF(ISERROR(VLOOKUP(B1681,Оп26_BYN→USD!$C$3:$C$28,1,0)),"Нет","Да")</f>
        <v>Нет</v>
      </c>
      <c r="D1681" s="54">
        <f t="shared" si="52"/>
        <v>366</v>
      </c>
      <c r="E1681" s="55">
        <f>('Все выпуски'!$F$4*'Все выпуски'!$F$8)*((VLOOKUP(IF(C1681="Нет",VLOOKUP(A1681,Оп26_BYN→USD!$A$2:$C$28,3,0),VLOOKUP((A1681-1),Оп26_BYN→USD!$A$2:$C$28,3,0)),$B$2:$G$2382,5,0)-VLOOKUP(B1681,$B$2:$G$2382,5,0))/365+(VLOOKUP(IF(C1681="Нет",VLOOKUP(A1681,Оп26_BYN→USD!$A$2:$C$28,3,0),VLOOKUP((A1681-1),Оп26_BYN→USD!$A$2:$C$28,3,0)),$B$2:$G$2382,6,0)-VLOOKUP(B1681,$B$2:$G$2382,6,0))/366)</f>
        <v>1.2824683084592776</v>
      </c>
      <c r="F1681" s="54">
        <f>COUNTIF(D1682:$D$2382,365)</f>
        <v>662</v>
      </c>
      <c r="G1681" s="54">
        <f>COUNTIF(D1682:$D$2382,366)</f>
        <v>39</v>
      </c>
    </row>
    <row r="1682" spans="1:7" x14ac:dyDescent="0.25">
      <c r="A1682" s="54">
        <f>COUNTIF($C$3:C1682,"Да")</f>
        <v>18</v>
      </c>
      <c r="B1682" s="53">
        <f t="shared" si="53"/>
        <v>47080</v>
      </c>
      <c r="C1682" s="53" t="str">
        <f>IF(ISERROR(VLOOKUP(B1682,Оп26_BYN→USD!$C$3:$C$28,1,0)),"Нет","Да")</f>
        <v>Нет</v>
      </c>
      <c r="D1682" s="54">
        <f t="shared" si="52"/>
        <v>366</v>
      </c>
      <c r="E1682" s="55">
        <f>('Все выпуски'!$F$4*'Все выпуски'!$F$8)*((VLOOKUP(IF(C1682="Нет",VLOOKUP(A1682,Оп26_BYN→USD!$A$2:$C$28,3,0),VLOOKUP((A1682-1),Оп26_BYN→USD!$A$2:$C$28,3,0)),$B$2:$G$2382,5,0)-VLOOKUP(B1682,$B$2:$G$2382,5,0))/365+(VLOOKUP(IF(C1682="Нет",VLOOKUP(A1682,Оп26_BYN→USD!$A$2:$C$28,3,0),VLOOKUP((A1682-1),Оп26_BYN→USD!$A$2:$C$28,3,0)),$B$2:$G$2382,6,0)-VLOOKUP(B1682,$B$2:$G$2382,6,0))/366)</f>
        <v>1.3116153154697157</v>
      </c>
      <c r="F1682" s="54">
        <f>COUNTIF(D1683:$D$2382,365)</f>
        <v>662</v>
      </c>
      <c r="G1682" s="54">
        <f>COUNTIF(D1683:$D$2382,366)</f>
        <v>38</v>
      </c>
    </row>
    <row r="1683" spans="1:7" x14ac:dyDescent="0.25">
      <c r="A1683" s="54">
        <f>COUNTIF($C$3:C1683,"Да")</f>
        <v>18</v>
      </c>
      <c r="B1683" s="53">
        <f t="shared" si="53"/>
        <v>47081</v>
      </c>
      <c r="C1683" s="53" t="str">
        <f>IF(ISERROR(VLOOKUP(B1683,Оп26_BYN→USD!$C$3:$C$28,1,0)),"Нет","Да")</f>
        <v>Нет</v>
      </c>
      <c r="D1683" s="54">
        <f t="shared" si="52"/>
        <v>366</v>
      </c>
      <c r="E1683" s="55">
        <f>('Все выпуски'!$F$4*'Все выпуски'!$F$8)*((VLOOKUP(IF(C1683="Нет",VLOOKUP(A1683,Оп26_BYN→USD!$A$2:$C$28,3,0),VLOOKUP((A1683-1),Оп26_BYN→USD!$A$2:$C$28,3,0)),$B$2:$G$2382,5,0)-VLOOKUP(B1683,$B$2:$G$2382,5,0))/365+(VLOOKUP(IF(C1683="Нет",VLOOKUP(A1683,Оп26_BYN→USD!$A$2:$C$28,3,0),VLOOKUP((A1683-1),Оп26_BYN→USD!$A$2:$C$28,3,0)),$B$2:$G$2382,6,0)-VLOOKUP(B1683,$B$2:$G$2382,6,0))/366)</f>
        <v>1.3407623224801539</v>
      </c>
      <c r="F1683" s="54">
        <f>COUNTIF(D1684:$D$2382,365)</f>
        <v>662</v>
      </c>
      <c r="G1683" s="54">
        <f>COUNTIF(D1684:$D$2382,366)</f>
        <v>37</v>
      </c>
    </row>
    <row r="1684" spans="1:7" x14ac:dyDescent="0.25">
      <c r="A1684" s="54">
        <f>COUNTIF($C$3:C1684,"Да")</f>
        <v>18</v>
      </c>
      <c r="B1684" s="53">
        <f t="shared" si="53"/>
        <v>47082</v>
      </c>
      <c r="C1684" s="53" t="str">
        <f>IF(ISERROR(VLOOKUP(B1684,Оп26_BYN→USD!$C$3:$C$28,1,0)),"Нет","Да")</f>
        <v>Нет</v>
      </c>
      <c r="D1684" s="54">
        <f t="shared" si="52"/>
        <v>366</v>
      </c>
      <c r="E1684" s="55">
        <f>('Все выпуски'!$F$4*'Все выпуски'!$F$8)*((VLOOKUP(IF(C1684="Нет",VLOOKUP(A1684,Оп26_BYN→USD!$A$2:$C$28,3,0),VLOOKUP((A1684-1),Оп26_BYN→USD!$A$2:$C$28,3,0)),$B$2:$G$2382,5,0)-VLOOKUP(B1684,$B$2:$G$2382,5,0))/365+(VLOOKUP(IF(C1684="Нет",VLOOKUP(A1684,Оп26_BYN→USD!$A$2:$C$28,3,0),VLOOKUP((A1684-1),Оп26_BYN→USD!$A$2:$C$28,3,0)),$B$2:$G$2382,6,0)-VLOOKUP(B1684,$B$2:$G$2382,6,0))/366)</f>
        <v>1.369909329490592</v>
      </c>
      <c r="F1684" s="54">
        <f>COUNTIF(D1685:$D$2382,365)</f>
        <v>662</v>
      </c>
      <c r="G1684" s="54">
        <f>COUNTIF(D1685:$D$2382,366)</f>
        <v>36</v>
      </c>
    </row>
    <row r="1685" spans="1:7" x14ac:dyDescent="0.25">
      <c r="A1685" s="54">
        <f>COUNTIF($C$3:C1685,"Да")</f>
        <v>18</v>
      </c>
      <c r="B1685" s="53">
        <f t="shared" si="53"/>
        <v>47083</v>
      </c>
      <c r="C1685" s="53" t="str">
        <f>IF(ISERROR(VLOOKUP(B1685,Оп26_BYN→USD!$C$3:$C$28,1,0)),"Нет","Да")</f>
        <v>Нет</v>
      </c>
      <c r="D1685" s="54">
        <f t="shared" si="52"/>
        <v>366</v>
      </c>
      <c r="E1685" s="55">
        <f>('Все выпуски'!$F$4*'Все выпуски'!$F$8)*((VLOOKUP(IF(C1685="Нет",VLOOKUP(A1685,Оп26_BYN→USD!$A$2:$C$28,3,0),VLOOKUP((A1685-1),Оп26_BYN→USD!$A$2:$C$28,3,0)),$B$2:$G$2382,5,0)-VLOOKUP(B1685,$B$2:$G$2382,5,0))/365+(VLOOKUP(IF(C1685="Нет",VLOOKUP(A1685,Оп26_BYN→USD!$A$2:$C$28,3,0),VLOOKUP((A1685-1),Оп26_BYN→USD!$A$2:$C$28,3,0)),$B$2:$G$2382,6,0)-VLOOKUP(B1685,$B$2:$G$2382,6,0))/366)</f>
        <v>1.3990563365010302</v>
      </c>
      <c r="F1685" s="54">
        <f>COUNTIF(D1686:$D$2382,365)</f>
        <v>662</v>
      </c>
      <c r="G1685" s="54">
        <f>COUNTIF(D1686:$D$2382,366)</f>
        <v>35</v>
      </c>
    </row>
    <row r="1686" spans="1:7" x14ac:dyDescent="0.25">
      <c r="A1686" s="54">
        <f>COUNTIF($C$3:C1686,"Да")</f>
        <v>18</v>
      </c>
      <c r="B1686" s="53">
        <f t="shared" si="53"/>
        <v>47084</v>
      </c>
      <c r="C1686" s="53" t="str">
        <f>IF(ISERROR(VLOOKUP(B1686,Оп26_BYN→USD!$C$3:$C$28,1,0)),"Нет","Да")</f>
        <v>Нет</v>
      </c>
      <c r="D1686" s="54">
        <f t="shared" si="52"/>
        <v>366</v>
      </c>
      <c r="E1686" s="55">
        <f>('Все выпуски'!$F$4*'Все выпуски'!$F$8)*((VLOOKUP(IF(C1686="Нет",VLOOKUP(A1686,Оп26_BYN→USD!$A$2:$C$28,3,0),VLOOKUP((A1686-1),Оп26_BYN→USD!$A$2:$C$28,3,0)),$B$2:$G$2382,5,0)-VLOOKUP(B1686,$B$2:$G$2382,5,0))/365+(VLOOKUP(IF(C1686="Нет",VLOOKUP(A1686,Оп26_BYN→USD!$A$2:$C$28,3,0),VLOOKUP((A1686-1),Оп26_BYN→USD!$A$2:$C$28,3,0)),$B$2:$G$2382,6,0)-VLOOKUP(B1686,$B$2:$G$2382,6,0))/366)</f>
        <v>1.4282033435114683</v>
      </c>
      <c r="F1686" s="54">
        <f>COUNTIF(D1687:$D$2382,365)</f>
        <v>662</v>
      </c>
      <c r="G1686" s="54">
        <f>COUNTIF(D1687:$D$2382,366)</f>
        <v>34</v>
      </c>
    </row>
    <row r="1687" spans="1:7" x14ac:dyDescent="0.25">
      <c r="A1687" s="54">
        <f>COUNTIF($C$3:C1687,"Да")</f>
        <v>18</v>
      </c>
      <c r="B1687" s="53">
        <f t="shared" si="53"/>
        <v>47085</v>
      </c>
      <c r="C1687" s="53" t="str">
        <f>IF(ISERROR(VLOOKUP(B1687,Оп26_BYN→USD!$C$3:$C$28,1,0)),"Нет","Да")</f>
        <v>Нет</v>
      </c>
      <c r="D1687" s="54">
        <f t="shared" si="52"/>
        <v>366</v>
      </c>
      <c r="E1687" s="55">
        <f>('Все выпуски'!$F$4*'Все выпуски'!$F$8)*((VLOOKUP(IF(C1687="Нет",VLOOKUP(A1687,Оп26_BYN→USD!$A$2:$C$28,3,0),VLOOKUP((A1687-1),Оп26_BYN→USD!$A$2:$C$28,3,0)),$B$2:$G$2382,5,0)-VLOOKUP(B1687,$B$2:$G$2382,5,0))/365+(VLOOKUP(IF(C1687="Нет",VLOOKUP(A1687,Оп26_BYN→USD!$A$2:$C$28,3,0),VLOOKUP((A1687-1),Оп26_BYN→USD!$A$2:$C$28,3,0)),$B$2:$G$2382,6,0)-VLOOKUP(B1687,$B$2:$G$2382,6,0))/366)</f>
        <v>1.4573503505219065</v>
      </c>
      <c r="F1687" s="54">
        <f>COUNTIF(D1688:$D$2382,365)</f>
        <v>662</v>
      </c>
      <c r="G1687" s="54">
        <f>COUNTIF(D1688:$D$2382,366)</f>
        <v>33</v>
      </c>
    </row>
    <row r="1688" spans="1:7" x14ac:dyDescent="0.25">
      <c r="A1688" s="54">
        <f>COUNTIF($C$3:C1688,"Да")</f>
        <v>18</v>
      </c>
      <c r="B1688" s="53">
        <f t="shared" si="53"/>
        <v>47086</v>
      </c>
      <c r="C1688" s="53" t="str">
        <f>IF(ISERROR(VLOOKUP(B1688,Оп26_BYN→USD!$C$3:$C$28,1,0)),"Нет","Да")</f>
        <v>Нет</v>
      </c>
      <c r="D1688" s="54">
        <f t="shared" si="52"/>
        <v>366</v>
      </c>
      <c r="E1688" s="55">
        <f>('Все выпуски'!$F$4*'Все выпуски'!$F$8)*((VLOOKUP(IF(C1688="Нет",VLOOKUP(A1688,Оп26_BYN→USD!$A$2:$C$28,3,0),VLOOKUP((A1688-1),Оп26_BYN→USD!$A$2:$C$28,3,0)),$B$2:$G$2382,5,0)-VLOOKUP(B1688,$B$2:$G$2382,5,0))/365+(VLOOKUP(IF(C1688="Нет",VLOOKUP(A1688,Оп26_BYN→USD!$A$2:$C$28,3,0),VLOOKUP((A1688-1),Оп26_BYN→USD!$A$2:$C$28,3,0)),$B$2:$G$2382,6,0)-VLOOKUP(B1688,$B$2:$G$2382,6,0))/366)</f>
        <v>1.4864973575323444</v>
      </c>
      <c r="F1688" s="54">
        <f>COUNTIF(D1689:$D$2382,365)</f>
        <v>662</v>
      </c>
      <c r="G1688" s="54">
        <f>COUNTIF(D1689:$D$2382,366)</f>
        <v>32</v>
      </c>
    </row>
    <row r="1689" spans="1:7" x14ac:dyDescent="0.25">
      <c r="A1689" s="54">
        <f>COUNTIF($C$3:C1689,"Да")</f>
        <v>18</v>
      </c>
      <c r="B1689" s="53">
        <f t="shared" si="53"/>
        <v>47087</v>
      </c>
      <c r="C1689" s="53" t="str">
        <f>IF(ISERROR(VLOOKUP(B1689,Оп26_BYN→USD!$C$3:$C$28,1,0)),"Нет","Да")</f>
        <v>Нет</v>
      </c>
      <c r="D1689" s="54">
        <f t="shared" si="52"/>
        <v>366</v>
      </c>
      <c r="E1689" s="55">
        <f>('Все выпуски'!$F$4*'Все выпуски'!$F$8)*((VLOOKUP(IF(C1689="Нет",VLOOKUP(A1689,Оп26_BYN→USD!$A$2:$C$28,3,0),VLOOKUP((A1689-1),Оп26_BYN→USD!$A$2:$C$28,3,0)),$B$2:$G$2382,5,0)-VLOOKUP(B1689,$B$2:$G$2382,5,0))/365+(VLOOKUP(IF(C1689="Нет",VLOOKUP(A1689,Оп26_BYN→USD!$A$2:$C$28,3,0),VLOOKUP((A1689-1),Оп26_BYN→USD!$A$2:$C$28,3,0)),$B$2:$G$2382,6,0)-VLOOKUP(B1689,$B$2:$G$2382,6,0))/366)</f>
        <v>1.5156443645427824</v>
      </c>
      <c r="F1689" s="54">
        <f>COUNTIF(D1690:$D$2382,365)</f>
        <v>662</v>
      </c>
      <c r="G1689" s="54">
        <f>COUNTIF(D1690:$D$2382,366)</f>
        <v>31</v>
      </c>
    </row>
    <row r="1690" spans="1:7" x14ac:dyDescent="0.25">
      <c r="A1690" s="54">
        <f>COUNTIF($C$3:C1690,"Да")</f>
        <v>18</v>
      </c>
      <c r="B1690" s="53">
        <f t="shared" si="53"/>
        <v>47088</v>
      </c>
      <c r="C1690" s="53" t="str">
        <f>IF(ISERROR(VLOOKUP(B1690,Оп26_BYN→USD!$C$3:$C$28,1,0)),"Нет","Да")</f>
        <v>Нет</v>
      </c>
      <c r="D1690" s="54">
        <f t="shared" si="52"/>
        <v>366</v>
      </c>
      <c r="E1690" s="55">
        <f>('Все выпуски'!$F$4*'Все выпуски'!$F$8)*((VLOOKUP(IF(C1690="Нет",VLOOKUP(A1690,Оп26_BYN→USD!$A$2:$C$28,3,0),VLOOKUP((A1690-1),Оп26_BYN→USD!$A$2:$C$28,3,0)),$B$2:$G$2382,5,0)-VLOOKUP(B1690,$B$2:$G$2382,5,0))/365+(VLOOKUP(IF(C1690="Нет",VLOOKUP(A1690,Оп26_BYN→USD!$A$2:$C$28,3,0),VLOOKUP((A1690-1),Оп26_BYN→USD!$A$2:$C$28,3,0)),$B$2:$G$2382,6,0)-VLOOKUP(B1690,$B$2:$G$2382,6,0))/366)</f>
        <v>1.5447913715532207</v>
      </c>
      <c r="F1690" s="54">
        <f>COUNTIF(D1691:$D$2382,365)</f>
        <v>662</v>
      </c>
      <c r="G1690" s="54">
        <f>COUNTIF(D1691:$D$2382,366)</f>
        <v>30</v>
      </c>
    </row>
    <row r="1691" spans="1:7" x14ac:dyDescent="0.25">
      <c r="A1691" s="54">
        <f>COUNTIF($C$3:C1691,"Да")</f>
        <v>18</v>
      </c>
      <c r="B1691" s="53">
        <f t="shared" si="53"/>
        <v>47089</v>
      </c>
      <c r="C1691" s="53" t="str">
        <f>IF(ISERROR(VLOOKUP(B1691,Оп26_BYN→USD!$C$3:$C$28,1,0)),"Нет","Да")</f>
        <v>Нет</v>
      </c>
      <c r="D1691" s="54">
        <f t="shared" si="52"/>
        <v>366</v>
      </c>
      <c r="E1691" s="55">
        <f>('Все выпуски'!$F$4*'Все выпуски'!$F$8)*((VLOOKUP(IF(C1691="Нет",VLOOKUP(A1691,Оп26_BYN→USD!$A$2:$C$28,3,0),VLOOKUP((A1691-1),Оп26_BYN→USD!$A$2:$C$28,3,0)),$B$2:$G$2382,5,0)-VLOOKUP(B1691,$B$2:$G$2382,5,0))/365+(VLOOKUP(IF(C1691="Нет",VLOOKUP(A1691,Оп26_BYN→USD!$A$2:$C$28,3,0),VLOOKUP((A1691-1),Оп26_BYN→USD!$A$2:$C$28,3,0)),$B$2:$G$2382,6,0)-VLOOKUP(B1691,$B$2:$G$2382,6,0))/366)</f>
        <v>1.5739383785636589</v>
      </c>
      <c r="F1691" s="54">
        <f>COUNTIF(D1692:$D$2382,365)</f>
        <v>662</v>
      </c>
      <c r="G1691" s="54">
        <f>COUNTIF(D1692:$D$2382,366)</f>
        <v>29</v>
      </c>
    </row>
    <row r="1692" spans="1:7" x14ac:dyDescent="0.25">
      <c r="A1692" s="54">
        <f>COUNTIF($C$3:C1692,"Да")</f>
        <v>18</v>
      </c>
      <c r="B1692" s="53">
        <f t="shared" si="53"/>
        <v>47090</v>
      </c>
      <c r="C1692" s="53" t="str">
        <f>IF(ISERROR(VLOOKUP(B1692,Оп26_BYN→USD!$C$3:$C$28,1,0)),"Нет","Да")</f>
        <v>Нет</v>
      </c>
      <c r="D1692" s="54">
        <f t="shared" si="52"/>
        <v>366</v>
      </c>
      <c r="E1692" s="55">
        <f>('Все выпуски'!$F$4*'Все выпуски'!$F$8)*((VLOOKUP(IF(C1692="Нет",VLOOKUP(A1692,Оп26_BYN→USD!$A$2:$C$28,3,0),VLOOKUP((A1692-1),Оп26_BYN→USD!$A$2:$C$28,3,0)),$B$2:$G$2382,5,0)-VLOOKUP(B1692,$B$2:$G$2382,5,0))/365+(VLOOKUP(IF(C1692="Нет",VLOOKUP(A1692,Оп26_BYN→USD!$A$2:$C$28,3,0),VLOOKUP((A1692-1),Оп26_BYN→USD!$A$2:$C$28,3,0)),$B$2:$G$2382,6,0)-VLOOKUP(B1692,$B$2:$G$2382,6,0))/366)</f>
        <v>1.603085385574097</v>
      </c>
      <c r="F1692" s="54">
        <f>COUNTIF(D1693:$D$2382,365)</f>
        <v>662</v>
      </c>
      <c r="G1692" s="54">
        <f>COUNTIF(D1693:$D$2382,366)</f>
        <v>28</v>
      </c>
    </row>
    <row r="1693" spans="1:7" x14ac:dyDescent="0.25">
      <c r="A1693" s="54">
        <f>COUNTIF($C$3:C1693,"Да")</f>
        <v>18</v>
      </c>
      <c r="B1693" s="53">
        <f t="shared" si="53"/>
        <v>47091</v>
      </c>
      <c r="C1693" s="53" t="str">
        <f>IF(ISERROR(VLOOKUP(B1693,Оп26_BYN→USD!$C$3:$C$28,1,0)),"Нет","Да")</f>
        <v>Нет</v>
      </c>
      <c r="D1693" s="54">
        <f t="shared" si="52"/>
        <v>366</v>
      </c>
      <c r="E1693" s="55">
        <f>('Все выпуски'!$F$4*'Все выпуски'!$F$8)*((VLOOKUP(IF(C1693="Нет",VLOOKUP(A1693,Оп26_BYN→USD!$A$2:$C$28,3,0),VLOOKUP((A1693-1),Оп26_BYN→USD!$A$2:$C$28,3,0)),$B$2:$G$2382,5,0)-VLOOKUP(B1693,$B$2:$G$2382,5,0))/365+(VLOOKUP(IF(C1693="Нет",VLOOKUP(A1693,Оп26_BYN→USD!$A$2:$C$28,3,0),VLOOKUP((A1693-1),Оп26_BYN→USD!$A$2:$C$28,3,0)),$B$2:$G$2382,6,0)-VLOOKUP(B1693,$B$2:$G$2382,6,0))/366)</f>
        <v>1.6322323925845352</v>
      </c>
      <c r="F1693" s="54">
        <f>COUNTIF(D1694:$D$2382,365)</f>
        <v>662</v>
      </c>
      <c r="G1693" s="54">
        <f>COUNTIF(D1694:$D$2382,366)</f>
        <v>27</v>
      </c>
    </row>
    <row r="1694" spans="1:7" x14ac:dyDescent="0.25">
      <c r="A1694" s="54">
        <f>COUNTIF($C$3:C1694,"Да")</f>
        <v>18</v>
      </c>
      <c r="B1694" s="53">
        <f t="shared" si="53"/>
        <v>47092</v>
      </c>
      <c r="C1694" s="53" t="str">
        <f>IF(ISERROR(VLOOKUP(B1694,Оп26_BYN→USD!$C$3:$C$28,1,0)),"Нет","Да")</f>
        <v>Нет</v>
      </c>
      <c r="D1694" s="54">
        <f t="shared" si="52"/>
        <v>366</v>
      </c>
      <c r="E1694" s="55">
        <f>('Все выпуски'!$F$4*'Все выпуски'!$F$8)*((VLOOKUP(IF(C1694="Нет",VLOOKUP(A1694,Оп26_BYN→USD!$A$2:$C$28,3,0),VLOOKUP((A1694-1),Оп26_BYN→USD!$A$2:$C$28,3,0)),$B$2:$G$2382,5,0)-VLOOKUP(B1694,$B$2:$G$2382,5,0))/365+(VLOOKUP(IF(C1694="Нет",VLOOKUP(A1694,Оп26_BYN→USD!$A$2:$C$28,3,0),VLOOKUP((A1694-1),Оп26_BYN→USD!$A$2:$C$28,3,0)),$B$2:$G$2382,6,0)-VLOOKUP(B1694,$B$2:$G$2382,6,0))/366)</f>
        <v>1.6613793995949733</v>
      </c>
      <c r="F1694" s="54">
        <f>COUNTIF(D1695:$D$2382,365)</f>
        <v>662</v>
      </c>
      <c r="G1694" s="54">
        <f>COUNTIF(D1695:$D$2382,366)</f>
        <v>26</v>
      </c>
    </row>
    <row r="1695" spans="1:7" x14ac:dyDescent="0.25">
      <c r="A1695" s="54">
        <f>COUNTIF($C$3:C1695,"Да")</f>
        <v>18</v>
      </c>
      <c r="B1695" s="53">
        <f t="shared" si="53"/>
        <v>47093</v>
      </c>
      <c r="C1695" s="53" t="str">
        <f>IF(ISERROR(VLOOKUP(B1695,Оп26_BYN→USD!$C$3:$C$28,1,0)),"Нет","Да")</f>
        <v>Нет</v>
      </c>
      <c r="D1695" s="54">
        <f t="shared" si="52"/>
        <v>366</v>
      </c>
      <c r="E1695" s="55">
        <f>('Все выпуски'!$F$4*'Все выпуски'!$F$8)*((VLOOKUP(IF(C1695="Нет",VLOOKUP(A1695,Оп26_BYN→USD!$A$2:$C$28,3,0),VLOOKUP((A1695-1),Оп26_BYN→USD!$A$2:$C$28,3,0)),$B$2:$G$2382,5,0)-VLOOKUP(B1695,$B$2:$G$2382,5,0))/365+(VLOOKUP(IF(C1695="Нет",VLOOKUP(A1695,Оп26_BYN→USD!$A$2:$C$28,3,0),VLOOKUP((A1695-1),Оп26_BYN→USD!$A$2:$C$28,3,0)),$B$2:$G$2382,6,0)-VLOOKUP(B1695,$B$2:$G$2382,6,0))/366)</f>
        <v>1.6905264066054115</v>
      </c>
      <c r="F1695" s="54">
        <f>COUNTIF(D1696:$D$2382,365)</f>
        <v>662</v>
      </c>
      <c r="G1695" s="54">
        <f>COUNTIF(D1696:$D$2382,366)</f>
        <v>25</v>
      </c>
    </row>
    <row r="1696" spans="1:7" x14ac:dyDescent="0.25">
      <c r="A1696" s="54">
        <f>COUNTIF($C$3:C1696,"Да")</f>
        <v>18</v>
      </c>
      <c r="B1696" s="53">
        <f t="shared" si="53"/>
        <v>47094</v>
      </c>
      <c r="C1696" s="53" t="str">
        <f>IF(ISERROR(VLOOKUP(B1696,Оп26_BYN→USD!$C$3:$C$28,1,0)),"Нет","Да")</f>
        <v>Нет</v>
      </c>
      <c r="D1696" s="54">
        <f t="shared" si="52"/>
        <v>366</v>
      </c>
      <c r="E1696" s="55">
        <f>('Все выпуски'!$F$4*'Все выпуски'!$F$8)*((VLOOKUP(IF(C1696="Нет",VLOOKUP(A1696,Оп26_BYN→USD!$A$2:$C$28,3,0),VLOOKUP((A1696-1),Оп26_BYN→USD!$A$2:$C$28,3,0)),$B$2:$G$2382,5,0)-VLOOKUP(B1696,$B$2:$G$2382,5,0))/365+(VLOOKUP(IF(C1696="Нет",VLOOKUP(A1696,Оп26_BYN→USD!$A$2:$C$28,3,0),VLOOKUP((A1696-1),Оп26_BYN→USD!$A$2:$C$28,3,0)),$B$2:$G$2382,6,0)-VLOOKUP(B1696,$B$2:$G$2382,6,0))/366)</f>
        <v>1.7196734136158496</v>
      </c>
      <c r="F1696" s="54">
        <f>COUNTIF(D1697:$D$2382,365)</f>
        <v>662</v>
      </c>
      <c r="G1696" s="54">
        <f>COUNTIF(D1697:$D$2382,366)</f>
        <v>24</v>
      </c>
    </row>
    <row r="1697" spans="1:7" x14ac:dyDescent="0.25">
      <c r="A1697" s="54">
        <f>COUNTIF($C$3:C1697,"Да")</f>
        <v>18</v>
      </c>
      <c r="B1697" s="53">
        <f t="shared" si="53"/>
        <v>47095</v>
      </c>
      <c r="C1697" s="53" t="str">
        <f>IF(ISERROR(VLOOKUP(B1697,Оп26_BYN→USD!$C$3:$C$28,1,0)),"Нет","Да")</f>
        <v>Нет</v>
      </c>
      <c r="D1697" s="54">
        <f t="shared" si="52"/>
        <v>366</v>
      </c>
      <c r="E1697" s="55">
        <f>('Все выпуски'!$F$4*'Все выпуски'!$F$8)*((VLOOKUP(IF(C1697="Нет",VLOOKUP(A1697,Оп26_BYN→USD!$A$2:$C$28,3,0),VLOOKUP((A1697-1),Оп26_BYN→USD!$A$2:$C$28,3,0)),$B$2:$G$2382,5,0)-VLOOKUP(B1697,$B$2:$G$2382,5,0))/365+(VLOOKUP(IF(C1697="Нет",VLOOKUP(A1697,Оп26_BYN→USD!$A$2:$C$28,3,0),VLOOKUP((A1697-1),Оп26_BYN→USD!$A$2:$C$28,3,0)),$B$2:$G$2382,6,0)-VLOOKUP(B1697,$B$2:$G$2382,6,0))/366)</f>
        <v>1.7488204206262874</v>
      </c>
      <c r="F1697" s="54">
        <f>COUNTIF(D1698:$D$2382,365)</f>
        <v>662</v>
      </c>
      <c r="G1697" s="54">
        <f>COUNTIF(D1698:$D$2382,366)</f>
        <v>23</v>
      </c>
    </row>
    <row r="1698" spans="1:7" x14ac:dyDescent="0.25">
      <c r="A1698" s="54">
        <f>COUNTIF($C$3:C1698,"Да")</f>
        <v>18</v>
      </c>
      <c r="B1698" s="53">
        <f t="shared" si="53"/>
        <v>47096</v>
      </c>
      <c r="C1698" s="53" t="str">
        <f>IF(ISERROR(VLOOKUP(B1698,Оп26_BYN→USD!$C$3:$C$28,1,0)),"Нет","Да")</f>
        <v>Нет</v>
      </c>
      <c r="D1698" s="54">
        <f t="shared" si="52"/>
        <v>366</v>
      </c>
      <c r="E1698" s="55">
        <f>('Все выпуски'!$F$4*'Все выпуски'!$F$8)*((VLOOKUP(IF(C1698="Нет",VLOOKUP(A1698,Оп26_BYN→USD!$A$2:$C$28,3,0),VLOOKUP((A1698-1),Оп26_BYN→USD!$A$2:$C$28,3,0)),$B$2:$G$2382,5,0)-VLOOKUP(B1698,$B$2:$G$2382,5,0))/365+(VLOOKUP(IF(C1698="Нет",VLOOKUP(A1698,Оп26_BYN→USD!$A$2:$C$28,3,0),VLOOKUP((A1698-1),Оп26_BYN→USD!$A$2:$C$28,3,0)),$B$2:$G$2382,6,0)-VLOOKUP(B1698,$B$2:$G$2382,6,0))/366)</f>
        <v>1.7779674276367257</v>
      </c>
      <c r="F1698" s="54">
        <f>COUNTIF(D1699:$D$2382,365)</f>
        <v>662</v>
      </c>
      <c r="G1698" s="54">
        <f>COUNTIF(D1699:$D$2382,366)</f>
        <v>22</v>
      </c>
    </row>
    <row r="1699" spans="1:7" x14ac:dyDescent="0.25">
      <c r="A1699" s="54">
        <f>COUNTIF($C$3:C1699,"Да")</f>
        <v>18</v>
      </c>
      <c r="B1699" s="53">
        <f t="shared" si="53"/>
        <v>47097</v>
      </c>
      <c r="C1699" s="53" t="str">
        <f>IF(ISERROR(VLOOKUP(B1699,Оп26_BYN→USD!$C$3:$C$28,1,0)),"Нет","Да")</f>
        <v>Нет</v>
      </c>
      <c r="D1699" s="54">
        <f t="shared" si="52"/>
        <v>366</v>
      </c>
      <c r="E1699" s="55">
        <f>('Все выпуски'!$F$4*'Все выпуски'!$F$8)*((VLOOKUP(IF(C1699="Нет",VLOOKUP(A1699,Оп26_BYN→USD!$A$2:$C$28,3,0),VLOOKUP((A1699-1),Оп26_BYN→USD!$A$2:$C$28,3,0)),$B$2:$G$2382,5,0)-VLOOKUP(B1699,$B$2:$G$2382,5,0))/365+(VLOOKUP(IF(C1699="Нет",VLOOKUP(A1699,Оп26_BYN→USD!$A$2:$C$28,3,0),VLOOKUP((A1699-1),Оп26_BYN→USD!$A$2:$C$28,3,0)),$B$2:$G$2382,6,0)-VLOOKUP(B1699,$B$2:$G$2382,6,0))/366)</f>
        <v>1.8071144346471637</v>
      </c>
      <c r="F1699" s="54">
        <f>COUNTIF(D1700:$D$2382,365)</f>
        <v>662</v>
      </c>
      <c r="G1699" s="54">
        <f>COUNTIF(D1700:$D$2382,366)</f>
        <v>21</v>
      </c>
    </row>
    <row r="1700" spans="1:7" x14ac:dyDescent="0.25">
      <c r="A1700" s="54">
        <f>COUNTIF($C$3:C1700,"Да")</f>
        <v>18</v>
      </c>
      <c r="B1700" s="53">
        <f t="shared" si="53"/>
        <v>47098</v>
      </c>
      <c r="C1700" s="53" t="str">
        <f>IF(ISERROR(VLOOKUP(B1700,Оп26_BYN→USD!$C$3:$C$28,1,0)),"Нет","Да")</f>
        <v>Нет</v>
      </c>
      <c r="D1700" s="54">
        <f t="shared" si="52"/>
        <v>366</v>
      </c>
      <c r="E1700" s="55">
        <f>('Все выпуски'!$F$4*'Все выпуски'!$F$8)*((VLOOKUP(IF(C1700="Нет",VLOOKUP(A1700,Оп26_BYN→USD!$A$2:$C$28,3,0),VLOOKUP((A1700-1),Оп26_BYN→USD!$A$2:$C$28,3,0)),$B$2:$G$2382,5,0)-VLOOKUP(B1700,$B$2:$G$2382,5,0))/365+(VLOOKUP(IF(C1700="Нет",VLOOKUP(A1700,Оп26_BYN→USD!$A$2:$C$28,3,0),VLOOKUP((A1700-1),Оп26_BYN→USD!$A$2:$C$28,3,0)),$B$2:$G$2382,6,0)-VLOOKUP(B1700,$B$2:$G$2382,6,0))/366)</f>
        <v>1.836261441657602</v>
      </c>
      <c r="F1700" s="54">
        <f>COUNTIF(D1701:$D$2382,365)</f>
        <v>662</v>
      </c>
      <c r="G1700" s="54">
        <f>COUNTIF(D1701:$D$2382,366)</f>
        <v>20</v>
      </c>
    </row>
    <row r="1701" spans="1:7" x14ac:dyDescent="0.25">
      <c r="A1701" s="54">
        <f>COUNTIF($C$3:C1701,"Да")</f>
        <v>18</v>
      </c>
      <c r="B1701" s="53">
        <f t="shared" si="53"/>
        <v>47099</v>
      </c>
      <c r="C1701" s="53" t="str">
        <f>IF(ISERROR(VLOOKUP(B1701,Оп26_BYN→USD!$C$3:$C$28,1,0)),"Нет","Да")</f>
        <v>Нет</v>
      </c>
      <c r="D1701" s="54">
        <f t="shared" si="52"/>
        <v>366</v>
      </c>
      <c r="E1701" s="55">
        <f>('Все выпуски'!$F$4*'Все выпуски'!$F$8)*((VLOOKUP(IF(C1701="Нет",VLOOKUP(A1701,Оп26_BYN→USD!$A$2:$C$28,3,0),VLOOKUP((A1701-1),Оп26_BYN→USD!$A$2:$C$28,3,0)),$B$2:$G$2382,5,0)-VLOOKUP(B1701,$B$2:$G$2382,5,0))/365+(VLOOKUP(IF(C1701="Нет",VLOOKUP(A1701,Оп26_BYN→USD!$A$2:$C$28,3,0),VLOOKUP((A1701-1),Оп26_BYN→USD!$A$2:$C$28,3,0)),$B$2:$G$2382,6,0)-VLOOKUP(B1701,$B$2:$G$2382,6,0))/366)</f>
        <v>1.86540844866804</v>
      </c>
      <c r="F1701" s="54">
        <f>COUNTIF(D1702:$D$2382,365)</f>
        <v>662</v>
      </c>
      <c r="G1701" s="54">
        <f>COUNTIF(D1702:$D$2382,366)</f>
        <v>19</v>
      </c>
    </row>
    <row r="1702" spans="1:7" x14ac:dyDescent="0.25">
      <c r="A1702" s="54">
        <f>COUNTIF($C$3:C1702,"Да")</f>
        <v>18</v>
      </c>
      <c r="B1702" s="53">
        <f t="shared" si="53"/>
        <v>47100</v>
      </c>
      <c r="C1702" s="53" t="str">
        <f>IF(ISERROR(VLOOKUP(B1702,Оп26_BYN→USD!$C$3:$C$28,1,0)),"Нет","Да")</f>
        <v>Нет</v>
      </c>
      <c r="D1702" s="54">
        <f t="shared" si="52"/>
        <v>366</v>
      </c>
      <c r="E1702" s="55">
        <f>('Все выпуски'!$F$4*'Все выпуски'!$F$8)*((VLOOKUP(IF(C1702="Нет",VLOOKUP(A1702,Оп26_BYN→USD!$A$2:$C$28,3,0),VLOOKUP((A1702-1),Оп26_BYN→USD!$A$2:$C$28,3,0)),$B$2:$G$2382,5,0)-VLOOKUP(B1702,$B$2:$G$2382,5,0))/365+(VLOOKUP(IF(C1702="Нет",VLOOKUP(A1702,Оп26_BYN→USD!$A$2:$C$28,3,0),VLOOKUP((A1702-1),Оп26_BYN→USD!$A$2:$C$28,3,0)),$B$2:$G$2382,6,0)-VLOOKUP(B1702,$B$2:$G$2382,6,0))/366)</f>
        <v>1.8945554556784783</v>
      </c>
      <c r="F1702" s="54">
        <f>COUNTIF(D1703:$D$2382,365)</f>
        <v>662</v>
      </c>
      <c r="G1702" s="54">
        <f>COUNTIF(D1703:$D$2382,366)</f>
        <v>18</v>
      </c>
    </row>
    <row r="1703" spans="1:7" x14ac:dyDescent="0.25">
      <c r="A1703" s="54">
        <f>COUNTIF($C$3:C1703,"Да")</f>
        <v>18</v>
      </c>
      <c r="B1703" s="53">
        <f t="shared" si="53"/>
        <v>47101</v>
      </c>
      <c r="C1703" s="53" t="str">
        <f>IF(ISERROR(VLOOKUP(B1703,Оп26_BYN→USD!$C$3:$C$28,1,0)),"Нет","Да")</f>
        <v>Нет</v>
      </c>
      <c r="D1703" s="54">
        <f t="shared" si="52"/>
        <v>366</v>
      </c>
      <c r="E1703" s="55">
        <f>('Все выпуски'!$F$4*'Все выпуски'!$F$8)*((VLOOKUP(IF(C1703="Нет",VLOOKUP(A1703,Оп26_BYN→USD!$A$2:$C$28,3,0),VLOOKUP((A1703-1),Оп26_BYN→USD!$A$2:$C$28,3,0)),$B$2:$G$2382,5,0)-VLOOKUP(B1703,$B$2:$G$2382,5,0))/365+(VLOOKUP(IF(C1703="Нет",VLOOKUP(A1703,Оп26_BYN→USD!$A$2:$C$28,3,0),VLOOKUP((A1703-1),Оп26_BYN→USD!$A$2:$C$28,3,0)),$B$2:$G$2382,6,0)-VLOOKUP(B1703,$B$2:$G$2382,6,0))/366)</f>
        <v>1.9237024626889165</v>
      </c>
      <c r="F1703" s="54">
        <f>COUNTIF(D1704:$D$2382,365)</f>
        <v>662</v>
      </c>
      <c r="G1703" s="54">
        <f>COUNTIF(D1704:$D$2382,366)</f>
        <v>17</v>
      </c>
    </row>
    <row r="1704" spans="1:7" x14ac:dyDescent="0.25">
      <c r="A1704" s="54">
        <f>COUNTIF($C$3:C1704,"Да")</f>
        <v>18</v>
      </c>
      <c r="B1704" s="53">
        <f t="shared" si="53"/>
        <v>47102</v>
      </c>
      <c r="C1704" s="53" t="str">
        <f>IF(ISERROR(VLOOKUP(B1704,Оп26_BYN→USD!$C$3:$C$28,1,0)),"Нет","Да")</f>
        <v>Нет</v>
      </c>
      <c r="D1704" s="54">
        <f t="shared" si="52"/>
        <v>366</v>
      </c>
      <c r="E1704" s="55">
        <f>('Все выпуски'!$F$4*'Все выпуски'!$F$8)*((VLOOKUP(IF(C1704="Нет",VLOOKUP(A1704,Оп26_BYN→USD!$A$2:$C$28,3,0),VLOOKUP((A1704-1),Оп26_BYN→USD!$A$2:$C$28,3,0)),$B$2:$G$2382,5,0)-VLOOKUP(B1704,$B$2:$G$2382,5,0))/365+(VLOOKUP(IF(C1704="Нет",VLOOKUP(A1704,Оп26_BYN→USD!$A$2:$C$28,3,0),VLOOKUP((A1704-1),Оп26_BYN→USD!$A$2:$C$28,3,0)),$B$2:$G$2382,6,0)-VLOOKUP(B1704,$B$2:$G$2382,6,0))/366)</f>
        <v>1.9528494696993546</v>
      </c>
      <c r="F1704" s="54">
        <f>COUNTIF(D1705:$D$2382,365)</f>
        <v>662</v>
      </c>
      <c r="G1704" s="54">
        <f>COUNTIF(D1705:$D$2382,366)</f>
        <v>16</v>
      </c>
    </row>
    <row r="1705" spans="1:7" x14ac:dyDescent="0.25">
      <c r="A1705" s="54">
        <f>COUNTIF($C$3:C1705,"Да")</f>
        <v>18</v>
      </c>
      <c r="B1705" s="53">
        <f t="shared" si="53"/>
        <v>47103</v>
      </c>
      <c r="C1705" s="53" t="str">
        <f>IF(ISERROR(VLOOKUP(B1705,Оп26_BYN→USD!$C$3:$C$28,1,0)),"Нет","Да")</f>
        <v>Нет</v>
      </c>
      <c r="D1705" s="54">
        <f t="shared" si="52"/>
        <v>366</v>
      </c>
      <c r="E1705" s="55">
        <f>('Все выпуски'!$F$4*'Все выпуски'!$F$8)*((VLOOKUP(IF(C1705="Нет",VLOOKUP(A1705,Оп26_BYN→USD!$A$2:$C$28,3,0),VLOOKUP((A1705-1),Оп26_BYN→USD!$A$2:$C$28,3,0)),$B$2:$G$2382,5,0)-VLOOKUP(B1705,$B$2:$G$2382,5,0))/365+(VLOOKUP(IF(C1705="Нет",VLOOKUP(A1705,Оп26_BYN→USD!$A$2:$C$28,3,0),VLOOKUP((A1705-1),Оп26_BYN→USD!$A$2:$C$28,3,0)),$B$2:$G$2382,6,0)-VLOOKUP(B1705,$B$2:$G$2382,6,0))/366)</f>
        <v>1.9819964767097928</v>
      </c>
      <c r="F1705" s="54">
        <f>COUNTIF(D1706:$D$2382,365)</f>
        <v>662</v>
      </c>
      <c r="G1705" s="54">
        <f>COUNTIF(D1706:$D$2382,366)</f>
        <v>15</v>
      </c>
    </row>
    <row r="1706" spans="1:7" x14ac:dyDescent="0.25">
      <c r="A1706" s="54">
        <f>COUNTIF($C$3:C1706,"Да")</f>
        <v>18</v>
      </c>
      <c r="B1706" s="53">
        <f t="shared" si="53"/>
        <v>47104</v>
      </c>
      <c r="C1706" s="53" t="str">
        <f>IF(ISERROR(VLOOKUP(B1706,Оп26_BYN→USD!$C$3:$C$28,1,0)),"Нет","Да")</f>
        <v>Нет</v>
      </c>
      <c r="D1706" s="54">
        <f t="shared" si="52"/>
        <v>366</v>
      </c>
      <c r="E1706" s="55">
        <f>('Все выпуски'!$F$4*'Все выпуски'!$F$8)*((VLOOKUP(IF(C1706="Нет",VLOOKUP(A1706,Оп26_BYN→USD!$A$2:$C$28,3,0),VLOOKUP((A1706-1),Оп26_BYN→USD!$A$2:$C$28,3,0)),$B$2:$G$2382,5,0)-VLOOKUP(B1706,$B$2:$G$2382,5,0))/365+(VLOOKUP(IF(C1706="Нет",VLOOKUP(A1706,Оп26_BYN→USD!$A$2:$C$28,3,0),VLOOKUP((A1706-1),Оп26_BYN→USD!$A$2:$C$28,3,0)),$B$2:$G$2382,6,0)-VLOOKUP(B1706,$B$2:$G$2382,6,0))/366)</f>
        <v>2.0111434837202307</v>
      </c>
      <c r="F1706" s="54">
        <f>COUNTIF(D1707:$D$2382,365)</f>
        <v>662</v>
      </c>
      <c r="G1706" s="54">
        <f>COUNTIF(D1707:$D$2382,366)</f>
        <v>14</v>
      </c>
    </row>
    <row r="1707" spans="1:7" x14ac:dyDescent="0.25">
      <c r="A1707" s="54">
        <f>COUNTIF($C$3:C1707,"Да")</f>
        <v>18</v>
      </c>
      <c r="B1707" s="53">
        <f t="shared" si="53"/>
        <v>47105</v>
      </c>
      <c r="C1707" s="53" t="str">
        <f>IF(ISERROR(VLOOKUP(B1707,Оп26_BYN→USD!$C$3:$C$28,1,0)),"Нет","Да")</f>
        <v>Нет</v>
      </c>
      <c r="D1707" s="54">
        <f t="shared" si="52"/>
        <v>366</v>
      </c>
      <c r="E1707" s="55">
        <f>('Все выпуски'!$F$4*'Все выпуски'!$F$8)*((VLOOKUP(IF(C1707="Нет",VLOOKUP(A1707,Оп26_BYN→USD!$A$2:$C$28,3,0),VLOOKUP((A1707-1),Оп26_BYN→USD!$A$2:$C$28,3,0)),$B$2:$G$2382,5,0)-VLOOKUP(B1707,$B$2:$G$2382,5,0))/365+(VLOOKUP(IF(C1707="Нет",VLOOKUP(A1707,Оп26_BYN→USD!$A$2:$C$28,3,0),VLOOKUP((A1707-1),Оп26_BYN→USD!$A$2:$C$28,3,0)),$B$2:$G$2382,6,0)-VLOOKUP(B1707,$B$2:$G$2382,6,0))/366)</f>
        <v>2.0402904907306687</v>
      </c>
      <c r="F1707" s="54">
        <f>COUNTIF(D1708:$D$2382,365)</f>
        <v>662</v>
      </c>
      <c r="G1707" s="54">
        <f>COUNTIF(D1708:$D$2382,366)</f>
        <v>13</v>
      </c>
    </row>
    <row r="1708" spans="1:7" x14ac:dyDescent="0.25">
      <c r="A1708" s="54">
        <f>COUNTIF($C$3:C1708,"Да")</f>
        <v>18</v>
      </c>
      <c r="B1708" s="53">
        <f t="shared" si="53"/>
        <v>47106</v>
      </c>
      <c r="C1708" s="53" t="str">
        <f>IF(ISERROR(VLOOKUP(B1708,Оп26_BYN→USD!$C$3:$C$28,1,0)),"Нет","Да")</f>
        <v>Нет</v>
      </c>
      <c r="D1708" s="54">
        <f t="shared" si="52"/>
        <v>366</v>
      </c>
      <c r="E1708" s="55">
        <f>('Все выпуски'!$F$4*'Все выпуски'!$F$8)*((VLOOKUP(IF(C1708="Нет",VLOOKUP(A1708,Оп26_BYN→USD!$A$2:$C$28,3,0),VLOOKUP((A1708-1),Оп26_BYN→USD!$A$2:$C$28,3,0)),$B$2:$G$2382,5,0)-VLOOKUP(B1708,$B$2:$G$2382,5,0))/365+(VLOOKUP(IF(C1708="Нет",VLOOKUP(A1708,Оп26_BYN→USD!$A$2:$C$28,3,0),VLOOKUP((A1708-1),Оп26_BYN→USD!$A$2:$C$28,3,0)),$B$2:$G$2382,6,0)-VLOOKUP(B1708,$B$2:$G$2382,6,0))/366)</f>
        <v>2.0694374977411067</v>
      </c>
      <c r="F1708" s="54">
        <f>COUNTIF(D1709:$D$2382,365)</f>
        <v>662</v>
      </c>
      <c r="G1708" s="54">
        <f>COUNTIF(D1709:$D$2382,366)</f>
        <v>12</v>
      </c>
    </row>
    <row r="1709" spans="1:7" x14ac:dyDescent="0.25">
      <c r="A1709" s="54">
        <f>COUNTIF($C$3:C1709,"Да")</f>
        <v>18</v>
      </c>
      <c r="B1709" s="53">
        <f t="shared" si="53"/>
        <v>47107</v>
      </c>
      <c r="C1709" s="53" t="str">
        <f>IF(ISERROR(VLOOKUP(B1709,Оп26_BYN→USD!$C$3:$C$28,1,0)),"Нет","Да")</f>
        <v>Нет</v>
      </c>
      <c r="D1709" s="54">
        <f t="shared" si="52"/>
        <v>366</v>
      </c>
      <c r="E1709" s="55">
        <f>('Все выпуски'!$F$4*'Все выпуски'!$F$8)*((VLOOKUP(IF(C1709="Нет",VLOOKUP(A1709,Оп26_BYN→USD!$A$2:$C$28,3,0),VLOOKUP((A1709-1),Оп26_BYN→USD!$A$2:$C$28,3,0)),$B$2:$G$2382,5,0)-VLOOKUP(B1709,$B$2:$G$2382,5,0))/365+(VLOOKUP(IF(C1709="Нет",VLOOKUP(A1709,Оп26_BYN→USD!$A$2:$C$28,3,0),VLOOKUP((A1709-1),Оп26_BYN→USD!$A$2:$C$28,3,0)),$B$2:$G$2382,6,0)-VLOOKUP(B1709,$B$2:$G$2382,6,0))/366)</f>
        <v>2.0985845047515452</v>
      </c>
      <c r="F1709" s="54">
        <f>COUNTIF(D1710:$D$2382,365)</f>
        <v>662</v>
      </c>
      <c r="G1709" s="54">
        <f>COUNTIF(D1710:$D$2382,366)</f>
        <v>11</v>
      </c>
    </row>
    <row r="1710" spans="1:7" x14ac:dyDescent="0.25">
      <c r="A1710" s="54">
        <f>COUNTIF($C$3:C1710,"Да")</f>
        <v>18</v>
      </c>
      <c r="B1710" s="53">
        <f t="shared" si="53"/>
        <v>47108</v>
      </c>
      <c r="C1710" s="53" t="str">
        <f>IF(ISERROR(VLOOKUP(B1710,Оп26_BYN→USD!$C$3:$C$28,1,0)),"Нет","Да")</f>
        <v>Нет</v>
      </c>
      <c r="D1710" s="54">
        <f t="shared" si="52"/>
        <v>366</v>
      </c>
      <c r="E1710" s="55">
        <f>('Все выпуски'!$F$4*'Все выпуски'!$F$8)*((VLOOKUP(IF(C1710="Нет",VLOOKUP(A1710,Оп26_BYN→USD!$A$2:$C$28,3,0),VLOOKUP((A1710-1),Оп26_BYN→USD!$A$2:$C$28,3,0)),$B$2:$G$2382,5,0)-VLOOKUP(B1710,$B$2:$G$2382,5,0))/365+(VLOOKUP(IF(C1710="Нет",VLOOKUP(A1710,Оп26_BYN→USD!$A$2:$C$28,3,0),VLOOKUP((A1710-1),Оп26_BYN→USD!$A$2:$C$28,3,0)),$B$2:$G$2382,6,0)-VLOOKUP(B1710,$B$2:$G$2382,6,0))/366)</f>
        <v>2.1277315117619833</v>
      </c>
      <c r="F1710" s="54">
        <f>COUNTIF(D1711:$D$2382,365)</f>
        <v>662</v>
      </c>
      <c r="G1710" s="54">
        <f>COUNTIF(D1711:$D$2382,366)</f>
        <v>10</v>
      </c>
    </row>
    <row r="1711" spans="1:7" x14ac:dyDescent="0.25">
      <c r="A1711" s="54">
        <f>COUNTIF($C$3:C1711,"Да")</f>
        <v>18</v>
      </c>
      <c r="B1711" s="53">
        <f t="shared" si="53"/>
        <v>47109</v>
      </c>
      <c r="C1711" s="53" t="str">
        <f>IF(ISERROR(VLOOKUP(B1711,Оп26_BYN→USD!$C$3:$C$28,1,0)),"Нет","Да")</f>
        <v>Нет</v>
      </c>
      <c r="D1711" s="54">
        <f t="shared" si="52"/>
        <v>366</v>
      </c>
      <c r="E1711" s="55">
        <f>('Все выпуски'!$F$4*'Все выпуски'!$F$8)*((VLOOKUP(IF(C1711="Нет",VLOOKUP(A1711,Оп26_BYN→USD!$A$2:$C$28,3,0),VLOOKUP((A1711-1),Оп26_BYN→USD!$A$2:$C$28,3,0)),$B$2:$G$2382,5,0)-VLOOKUP(B1711,$B$2:$G$2382,5,0))/365+(VLOOKUP(IF(C1711="Нет",VLOOKUP(A1711,Оп26_BYN→USD!$A$2:$C$28,3,0),VLOOKUP((A1711-1),Оп26_BYN→USD!$A$2:$C$28,3,0)),$B$2:$G$2382,6,0)-VLOOKUP(B1711,$B$2:$G$2382,6,0))/366)</f>
        <v>2.1568785187724213</v>
      </c>
      <c r="F1711" s="54">
        <f>COUNTIF(D1712:$D$2382,365)</f>
        <v>662</v>
      </c>
      <c r="G1711" s="54">
        <f>COUNTIF(D1712:$D$2382,366)</f>
        <v>9</v>
      </c>
    </row>
    <row r="1712" spans="1:7" x14ac:dyDescent="0.25">
      <c r="A1712" s="54">
        <f>COUNTIF($C$3:C1712,"Да")</f>
        <v>18</v>
      </c>
      <c r="B1712" s="53">
        <f t="shared" si="53"/>
        <v>47110</v>
      </c>
      <c r="C1712" s="53" t="str">
        <f>IF(ISERROR(VLOOKUP(B1712,Оп26_BYN→USD!$C$3:$C$28,1,0)),"Нет","Да")</f>
        <v>Нет</v>
      </c>
      <c r="D1712" s="54">
        <f t="shared" si="52"/>
        <v>366</v>
      </c>
      <c r="E1712" s="55">
        <f>('Все выпуски'!$F$4*'Все выпуски'!$F$8)*((VLOOKUP(IF(C1712="Нет",VLOOKUP(A1712,Оп26_BYN→USD!$A$2:$C$28,3,0),VLOOKUP((A1712-1),Оп26_BYN→USD!$A$2:$C$28,3,0)),$B$2:$G$2382,5,0)-VLOOKUP(B1712,$B$2:$G$2382,5,0))/365+(VLOOKUP(IF(C1712="Нет",VLOOKUP(A1712,Оп26_BYN→USD!$A$2:$C$28,3,0),VLOOKUP((A1712-1),Оп26_BYN→USD!$A$2:$C$28,3,0)),$B$2:$G$2382,6,0)-VLOOKUP(B1712,$B$2:$G$2382,6,0))/366)</f>
        <v>2.1860255257828594</v>
      </c>
      <c r="F1712" s="54">
        <f>COUNTIF(D1713:$D$2382,365)</f>
        <v>662</v>
      </c>
      <c r="G1712" s="54">
        <f>COUNTIF(D1713:$D$2382,366)</f>
        <v>8</v>
      </c>
    </row>
    <row r="1713" spans="1:7" x14ac:dyDescent="0.25">
      <c r="A1713" s="54">
        <f>COUNTIF($C$3:C1713,"Да")</f>
        <v>18</v>
      </c>
      <c r="B1713" s="53">
        <f t="shared" si="53"/>
        <v>47111</v>
      </c>
      <c r="C1713" s="53" t="str">
        <f>IF(ISERROR(VLOOKUP(B1713,Оп26_BYN→USD!$C$3:$C$28,1,0)),"Нет","Да")</f>
        <v>Нет</v>
      </c>
      <c r="D1713" s="54">
        <f t="shared" si="52"/>
        <v>366</v>
      </c>
      <c r="E1713" s="55">
        <f>('Все выпуски'!$F$4*'Все выпуски'!$F$8)*((VLOOKUP(IF(C1713="Нет",VLOOKUP(A1713,Оп26_BYN→USD!$A$2:$C$28,3,0),VLOOKUP((A1713-1),Оп26_BYN→USD!$A$2:$C$28,3,0)),$B$2:$G$2382,5,0)-VLOOKUP(B1713,$B$2:$G$2382,5,0))/365+(VLOOKUP(IF(C1713="Нет",VLOOKUP(A1713,Оп26_BYN→USD!$A$2:$C$28,3,0),VLOOKUP((A1713-1),Оп26_BYN→USD!$A$2:$C$28,3,0)),$B$2:$G$2382,6,0)-VLOOKUP(B1713,$B$2:$G$2382,6,0))/366)</f>
        <v>2.2151725327932978</v>
      </c>
      <c r="F1713" s="54">
        <f>COUNTIF(D1714:$D$2382,365)</f>
        <v>662</v>
      </c>
      <c r="G1713" s="54">
        <f>COUNTIF(D1714:$D$2382,366)</f>
        <v>7</v>
      </c>
    </row>
    <row r="1714" spans="1:7" x14ac:dyDescent="0.25">
      <c r="A1714" s="54">
        <f>COUNTIF($C$3:C1714,"Да")</f>
        <v>18</v>
      </c>
      <c r="B1714" s="53">
        <f t="shared" si="53"/>
        <v>47112</v>
      </c>
      <c r="C1714" s="53" t="str">
        <f>IF(ISERROR(VLOOKUP(B1714,Оп26_BYN→USD!$C$3:$C$28,1,0)),"Нет","Да")</f>
        <v>Нет</v>
      </c>
      <c r="D1714" s="54">
        <f t="shared" si="52"/>
        <v>366</v>
      </c>
      <c r="E1714" s="55">
        <f>('Все выпуски'!$F$4*'Все выпуски'!$F$8)*((VLOOKUP(IF(C1714="Нет",VLOOKUP(A1714,Оп26_BYN→USD!$A$2:$C$28,3,0),VLOOKUP((A1714-1),Оп26_BYN→USD!$A$2:$C$28,3,0)),$B$2:$G$2382,5,0)-VLOOKUP(B1714,$B$2:$G$2382,5,0))/365+(VLOOKUP(IF(C1714="Нет",VLOOKUP(A1714,Оп26_BYN→USD!$A$2:$C$28,3,0),VLOOKUP((A1714-1),Оп26_BYN→USD!$A$2:$C$28,3,0)),$B$2:$G$2382,6,0)-VLOOKUP(B1714,$B$2:$G$2382,6,0))/366)</f>
        <v>2.2443195398037359</v>
      </c>
      <c r="F1714" s="54">
        <f>COUNTIF(D1715:$D$2382,365)</f>
        <v>662</v>
      </c>
      <c r="G1714" s="54">
        <f>COUNTIF(D1715:$D$2382,366)</f>
        <v>6</v>
      </c>
    </row>
    <row r="1715" spans="1:7" x14ac:dyDescent="0.25">
      <c r="A1715" s="54">
        <f>COUNTIF($C$3:C1715,"Да")</f>
        <v>18</v>
      </c>
      <c r="B1715" s="53">
        <f t="shared" si="53"/>
        <v>47113</v>
      </c>
      <c r="C1715" s="53" t="str">
        <f>IF(ISERROR(VLOOKUP(B1715,Оп26_BYN→USD!$C$3:$C$28,1,0)),"Нет","Да")</f>
        <v>Нет</v>
      </c>
      <c r="D1715" s="54">
        <f t="shared" si="52"/>
        <v>366</v>
      </c>
      <c r="E1715" s="55">
        <f>('Все выпуски'!$F$4*'Все выпуски'!$F$8)*((VLOOKUP(IF(C1715="Нет",VLOOKUP(A1715,Оп26_BYN→USD!$A$2:$C$28,3,0),VLOOKUP((A1715-1),Оп26_BYN→USD!$A$2:$C$28,3,0)),$B$2:$G$2382,5,0)-VLOOKUP(B1715,$B$2:$G$2382,5,0))/365+(VLOOKUP(IF(C1715="Нет",VLOOKUP(A1715,Оп26_BYN→USD!$A$2:$C$28,3,0),VLOOKUP((A1715-1),Оп26_BYN→USD!$A$2:$C$28,3,0)),$B$2:$G$2382,6,0)-VLOOKUP(B1715,$B$2:$G$2382,6,0))/366)</f>
        <v>2.2734665468141739</v>
      </c>
      <c r="F1715" s="54">
        <f>COUNTIF(D1716:$D$2382,365)</f>
        <v>662</v>
      </c>
      <c r="G1715" s="54">
        <f>COUNTIF(D1716:$D$2382,366)</f>
        <v>5</v>
      </c>
    </row>
    <row r="1716" spans="1:7" x14ac:dyDescent="0.25">
      <c r="A1716" s="54">
        <f>COUNTIF($C$3:C1716,"Да")</f>
        <v>18</v>
      </c>
      <c r="B1716" s="53">
        <f t="shared" si="53"/>
        <v>47114</v>
      </c>
      <c r="C1716" s="53" t="str">
        <f>IF(ISERROR(VLOOKUP(B1716,Оп26_BYN→USD!$C$3:$C$28,1,0)),"Нет","Да")</f>
        <v>Нет</v>
      </c>
      <c r="D1716" s="54">
        <f t="shared" si="52"/>
        <v>366</v>
      </c>
      <c r="E1716" s="55">
        <f>('Все выпуски'!$F$4*'Все выпуски'!$F$8)*((VLOOKUP(IF(C1716="Нет",VLOOKUP(A1716,Оп26_BYN→USD!$A$2:$C$28,3,0),VLOOKUP((A1716-1),Оп26_BYN→USD!$A$2:$C$28,3,0)),$B$2:$G$2382,5,0)-VLOOKUP(B1716,$B$2:$G$2382,5,0))/365+(VLOOKUP(IF(C1716="Нет",VLOOKUP(A1716,Оп26_BYN→USD!$A$2:$C$28,3,0),VLOOKUP((A1716-1),Оп26_BYN→USD!$A$2:$C$28,3,0)),$B$2:$G$2382,6,0)-VLOOKUP(B1716,$B$2:$G$2382,6,0))/366)</f>
        <v>2.302613553824612</v>
      </c>
      <c r="F1716" s="54">
        <f>COUNTIF(D1717:$D$2382,365)</f>
        <v>662</v>
      </c>
      <c r="G1716" s="54">
        <f>COUNTIF(D1717:$D$2382,366)</f>
        <v>4</v>
      </c>
    </row>
    <row r="1717" spans="1:7" x14ac:dyDescent="0.25">
      <c r="A1717" s="54">
        <f>COUNTIF($C$3:C1717,"Да")</f>
        <v>18</v>
      </c>
      <c r="B1717" s="53">
        <f t="shared" si="53"/>
        <v>47115</v>
      </c>
      <c r="C1717" s="53" t="str">
        <f>IF(ISERROR(VLOOKUP(B1717,Оп26_BYN→USD!$C$3:$C$28,1,0)),"Нет","Да")</f>
        <v>Нет</v>
      </c>
      <c r="D1717" s="54">
        <f t="shared" si="52"/>
        <v>366</v>
      </c>
      <c r="E1717" s="55">
        <f>('Все выпуски'!$F$4*'Все выпуски'!$F$8)*((VLOOKUP(IF(C1717="Нет",VLOOKUP(A1717,Оп26_BYN→USD!$A$2:$C$28,3,0),VLOOKUP((A1717-1),Оп26_BYN→USD!$A$2:$C$28,3,0)),$B$2:$G$2382,5,0)-VLOOKUP(B1717,$B$2:$G$2382,5,0))/365+(VLOOKUP(IF(C1717="Нет",VLOOKUP(A1717,Оп26_BYN→USD!$A$2:$C$28,3,0),VLOOKUP((A1717-1),Оп26_BYN→USD!$A$2:$C$28,3,0)),$B$2:$G$2382,6,0)-VLOOKUP(B1717,$B$2:$G$2382,6,0))/366)</f>
        <v>2.33176056083505</v>
      </c>
      <c r="F1717" s="54">
        <f>COUNTIF(D1718:$D$2382,365)</f>
        <v>662</v>
      </c>
      <c r="G1717" s="54">
        <f>COUNTIF(D1718:$D$2382,366)</f>
        <v>3</v>
      </c>
    </row>
    <row r="1718" spans="1:7" x14ac:dyDescent="0.25">
      <c r="A1718" s="54">
        <f>COUNTIF($C$3:C1718,"Да")</f>
        <v>18</v>
      </c>
      <c r="B1718" s="53">
        <f t="shared" si="53"/>
        <v>47116</v>
      </c>
      <c r="C1718" s="53" t="str">
        <f>IF(ISERROR(VLOOKUP(B1718,Оп26_BYN→USD!$C$3:$C$28,1,0)),"Нет","Да")</f>
        <v>Нет</v>
      </c>
      <c r="D1718" s="54">
        <f t="shared" si="52"/>
        <v>366</v>
      </c>
      <c r="E1718" s="55">
        <f>('Все выпуски'!$F$4*'Все выпуски'!$F$8)*((VLOOKUP(IF(C1718="Нет",VLOOKUP(A1718,Оп26_BYN→USD!$A$2:$C$28,3,0),VLOOKUP((A1718-1),Оп26_BYN→USD!$A$2:$C$28,3,0)),$B$2:$G$2382,5,0)-VLOOKUP(B1718,$B$2:$G$2382,5,0))/365+(VLOOKUP(IF(C1718="Нет",VLOOKUP(A1718,Оп26_BYN→USD!$A$2:$C$28,3,0),VLOOKUP((A1718-1),Оп26_BYN→USD!$A$2:$C$28,3,0)),$B$2:$G$2382,6,0)-VLOOKUP(B1718,$B$2:$G$2382,6,0))/366)</f>
        <v>2.3609075678454881</v>
      </c>
      <c r="F1718" s="54">
        <f>COUNTIF(D1719:$D$2382,365)</f>
        <v>662</v>
      </c>
      <c r="G1718" s="54">
        <f>COUNTIF(D1719:$D$2382,366)</f>
        <v>2</v>
      </c>
    </row>
    <row r="1719" spans="1:7" x14ac:dyDescent="0.25">
      <c r="A1719" s="54">
        <f>COUNTIF($C$3:C1719,"Да")</f>
        <v>18</v>
      </c>
      <c r="B1719" s="53">
        <f t="shared" si="53"/>
        <v>47117</v>
      </c>
      <c r="C1719" s="53" t="str">
        <f>IF(ISERROR(VLOOKUP(B1719,Оп26_BYN→USD!$C$3:$C$28,1,0)),"Нет","Да")</f>
        <v>Нет</v>
      </c>
      <c r="D1719" s="54">
        <f t="shared" si="52"/>
        <v>366</v>
      </c>
      <c r="E1719" s="55">
        <f>('Все выпуски'!$F$4*'Все выпуски'!$F$8)*((VLOOKUP(IF(C1719="Нет",VLOOKUP(A1719,Оп26_BYN→USD!$A$2:$C$28,3,0),VLOOKUP((A1719-1),Оп26_BYN→USD!$A$2:$C$28,3,0)),$B$2:$G$2382,5,0)-VLOOKUP(B1719,$B$2:$G$2382,5,0))/365+(VLOOKUP(IF(C1719="Нет",VLOOKUP(A1719,Оп26_BYN→USD!$A$2:$C$28,3,0),VLOOKUP((A1719-1),Оп26_BYN→USD!$A$2:$C$28,3,0)),$B$2:$G$2382,6,0)-VLOOKUP(B1719,$B$2:$G$2382,6,0))/366)</f>
        <v>2.3900545748559265</v>
      </c>
      <c r="F1719" s="54">
        <f>COUNTIF(D1720:$D$2382,365)</f>
        <v>662</v>
      </c>
      <c r="G1719" s="54">
        <f>COUNTIF(D1720:$D$2382,366)</f>
        <v>1</v>
      </c>
    </row>
    <row r="1720" spans="1:7" x14ac:dyDescent="0.25">
      <c r="A1720" s="54">
        <f>COUNTIF($C$3:C1720,"Да")</f>
        <v>18</v>
      </c>
      <c r="B1720" s="53">
        <f t="shared" si="53"/>
        <v>47118</v>
      </c>
      <c r="C1720" s="53" t="str">
        <f>IF(ISERROR(VLOOKUP(B1720,Оп26_BYN→USD!$C$3:$C$28,1,0)),"Нет","Да")</f>
        <v>Нет</v>
      </c>
      <c r="D1720" s="54">
        <f t="shared" si="52"/>
        <v>366</v>
      </c>
      <c r="E1720" s="55">
        <f>('Все выпуски'!$F$4*'Все выпуски'!$F$8)*((VLOOKUP(IF(C1720="Нет",VLOOKUP(A1720,Оп26_BYN→USD!$A$2:$C$28,3,0),VLOOKUP((A1720-1),Оп26_BYN→USD!$A$2:$C$28,3,0)),$B$2:$G$2382,5,0)-VLOOKUP(B1720,$B$2:$G$2382,5,0))/365+(VLOOKUP(IF(C1720="Нет",VLOOKUP(A1720,Оп26_BYN→USD!$A$2:$C$28,3,0),VLOOKUP((A1720-1),Оп26_BYN→USD!$A$2:$C$28,3,0)),$B$2:$G$2382,6,0)-VLOOKUP(B1720,$B$2:$G$2382,6,0))/366)</f>
        <v>2.4192015818663646</v>
      </c>
      <c r="F1720" s="54">
        <f>COUNTIF(D1721:$D$2382,365)</f>
        <v>662</v>
      </c>
      <c r="G1720" s="54">
        <f>COUNTIF(D1721:$D$2382,366)</f>
        <v>0</v>
      </c>
    </row>
    <row r="1721" spans="1:7" x14ac:dyDescent="0.25">
      <c r="A1721" s="54">
        <f>COUNTIF($C$3:C1721,"Да")</f>
        <v>18</v>
      </c>
      <c r="B1721" s="53">
        <f t="shared" si="53"/>
        <v>47119</v>
      </c>
      <c r="C1721" s="53" t="str">
        <f>IF(ISERROR(VLOOKUP(B1721,Оп26_BYN→USD!$C$3:$C$28,1,0)),"Нет","Да")</f>
        <v>Нет</v>
      </c>
      <c r="D1721" s="54">
        <f t="shared" si="52"/>
        <v>365</v>
      </c>
      <c r="E1721" s="55">
        <f>('Все выпуски'!$F$4*'Все выпуски'!$F$8)*((VLOOKUP(IF(C1721="Нет",VLOOKUP(A1721,Оп26_BYN→USD!$A$2:$C$28,3,0),VLOOKUP((A1721-1),Оп26_BYN→USD!$A$2:$C$28,3,0)),$B$2:$G$2382,5,0)-VLOOKUP(B1721,$B$2:$G$2382,5,0))/365+(VLOOKUP(IF(C1721="Нет",VLOOKUP(A1721,Оп26_BYN→USD!$A$2:$C$28,3,0),VLOOKUP((A1721-1),Оп26_BYN→USD!$A$2:$C$28,3,0)),$B$2:$G$2382,6,0)-VLOOKUP(B1721,$B$2:$G$2382,6,0))/366)</f>
        <v>2.4484284436905299</v>
      </c>
      <c r="F1721" s="54">
        <f>COUNTIF(D1722:$D$2382,365)</f>
        <v>661</v>
      </c>
      <c r="G1721" s="54">
        <f>COUNTIF(D1722:$D$2382,366)</f>
        <v>0</v>
      </c>
    </row>
    <row r="1722" spans="1:7" x14ac:dyDescent="0.25">
      <c r="A1722" s="54">
        <f>COUNTIF($C$3:C1722,"Да")</f>
        <v>18</v>
      </c>
      <c r="B1722" s="53">
        <f t="shared" si="53"/>
        <v>47120</v>
      </c>
      <c r="C1722" s="53" t="str">
        <f>IF(ISERROR(VLOOKUP(B1722,Оп26_BYN→USD!$C$3:$C$28,1,0)),"Нет","Да")</f>
        <v>Нет</v>
      </c>
      <c r="D1722" s="54">
        <f t="shared" si="52"/>
        <v>365</v>
      </c>
      <c r="E1722" s="55">
        <f>('Все выпуски'!$F$4*'Все выпуски'!$F$8)*((VLOOKUP(IF(C1722="Нет",VLOOKUP(A1722,Оп26_BYN→USD!$A$2:$C$28,3,0),VLOOKUP((A1722-1),Оп26_BYN→USD!$A$2:$C$28,3,0)),$B$2:$G$2382,5,0)-VLOOKUP(B1722,$B$2:$G$2382,5,0))/365+(VLOOKUP(IF(C1722="Нет",VLOOKUP(A1722,Оп26_BYN→USD!$A$2:$C$28,3,0),VLOOKUP((A1722-1),Оп26_BYN→USD!$A$2:$C$28,3,0)),$B$2:$G$2382,6,0)-VLOOKUP(B1722,$B$2:$G$2382,6,0))/366)</f>
        <v>2.4776553055146953</v>
      </c>
      <c r="F1722" s="54">
        <f>COUNTIF(D1723:$D$2382,365)</f>
        <v>660</v>
      </c>
      <c r="G1722" s="54">
        <f>COUNTIF(D1723:$D$2382,366)</f>
        <v>0</v>
      </c>
    </row>
    <row r="1723" spans="1:7" x14ac:dyDescent="0.25">
      <c r="A1723" s="54">
        <f>COUNTIF($C$3:C1723,"Да")</f>
        <v>18</v>
      </c>
      <c r="B1723" s="53">
        <f t="shared" si="53"/>
        <v>47121</v>
      </c>
      <c r="C1723" s="53" t="str">
        <f>IF(ISERROR(VLOOKUP(B1723,Оп26_BYN→USD!$C$3:$C$28,1,0)),"Нет","Да")</f>
        <v>Нет</v>
      </c>
      <c r="D1723" s="54">
        <f t="shared" si="52"/>
        <v>365</v>
      </c>
      <c r="E1723" s="55">
        <f>('Все выпуски'!$F$4*'Все выпуски'!$F$8)*((VLOOKUP(IF(C1723="Нет",VLOOKUP(A1723,Оп26_BYN→USD!$A$2:$C$28,3,0),VLOOKUP((A1723-1),Оп26_BYN→USD!$A$2:$C$28,3,0)),$B$2:$G$2382,5,0)-VLOOKUP(B1723,$B$2:$G$2382,5,0))/365+(VLOOKUP(IF(C1723="Нет",VLOOKUP(A1723,Оп26_BYN→USD!$A$2:$C$28,3,0),VLOOKUP((A1723-1),Оп26_BYN→USD!$A$2:$C$28,3,0)),$B$2:$G$2382,6,0)-VLOOKUP(B1723,$B$2:$G$2382,6,0))/366)</f>
        <v>2.5068821673388606</v>
      </c>
      <c r="F1723" s="54">
        <f>COUNTIF(D1724:$D$2382,365)</f>
        <v>659</v>
      </c>
      <c r="G1723" s="54">
        <f>COUNTIF(D1724:$D$2382,366)</f>
        <v>0</v>
      </c>
    </row>
    <row r="1724" spans="1:7" x14ac:dyDescent="0.25">
      <c r="A1724" s="54">
        <f>COUNTIF($C$3:C1724,"Да")</f>
        <v>18</v>
      </c>
      <c r="B1724" s="53">
        <f t="shared" si="53"/>
        <v>47122</v>
      </c>
      <c r="C1724" s="53" t="str">
        <f>IF(ISERROR(VLOOKUP(B1724,Оп26_BYN→USD!$C$3:$C$28,1,0)),"Нет","Да")</f>
        <v>Нет</v>
      </c>
      <c r="D1724" s="54">
        <f t="shared" si="52"/>
        <v>365</v>
      </c>
      <c r="E1724" s="55">
        <f>('Все выпуски'!$F$4*'Все выпуски'!$F$8)*((VLOOKUP(IF(C1724="Нет",VLOOKUP(A1724,Оп26_BYN→USD!$A$2:$C$28,3,0),VLOOKUP((A1724-1),Оп26_BYN→USD!$A$2:$C$28,3,0)),$B$2:$G$2382,5,0)-VLOOKUP(B1724,$B$2:$G$2382,5,0))/365+(VLOOKUP(IF(C1724="Нет",VLOOKUP(A1724,Оп26_BYN→USD!$A$2:$C$28,3,0),VLOOKUP((A1724-1),Оп26_BYN→USD!$A$2:$C$28,3,0)),$B$2:$G$2382,6,0)-VLOOKUP(B1724,$B$2:$G$2382,6,0))/366)</f>
        <v>2.5361090291630259</v>
      </c>
      <c r="F1724" s="54">
        <f>COUNTIF(D1725:$D$2382,365)</f>
        <v>658</v>
      </c>
      <c r="G1724" s="54">
        <f>COUNTIF(D1725:$D$2382,366)</f>
        <v>0</v>
      </c>
    </row>
    <row r="1725" spans="1:7" x14ac:dyDescent="0.25">
      <c r="A1725" s="54">
        <f>COUNTIF($C$3:C1725,"Да")</f>
        <v>18</v>
      </c>
      <c r="B1725" s="53">
        <f t="shared" si="53"/>
        <v>47123</v>
      </c>
      <c r="C1725" s="53" t="str">
        <f>IF(ISERROR(VLOOKUP(B1725,Оп26_BYN→USD!$C$3:$C$28,1,0)),"Нет","Да")</f>
        <v>Нет</v>
      </c>
      <c r="D1725" s="54">
        <f t="shared" si="52"/>
        <v>365</v>
      </c>
      <c r="E1725" s="55">
        <f>('Все выпуски'!$F$4*'Все выпуски'!$F$8)*((VLOOKUP(IF(C1725="Нет",VLOOKUP(A1725,Оп26_BYN→USD!$A$2:$C$28,3,0),VLOOKUP((A1725-1),Оп26_BYN→USD!$A$2:$C$28,3,0)),$B$2:$G$2382,5,0)-VLOOKUP(B1725,$B$2:$G$2382,5,0))/365+(VLOOKUP(IF(C1725="Нет",VLOOKUP(A1725,Оп26_BYN→USD!$A$2:$C$28,3,0),VLOOKUP((A1725-1),Оп26_BYN→USD!$A$2:$C$28,3,0)),$B$2:$G$2382,6,0)-VLOOKUP(B1725,$B$2:$G$2382,6,0))/366)</f>
        <v>2.5653358909871913</v>
      </c>
      <c r="F1725" s="54">
        <f>COUNTIF(D1726:$D$2382,365)</f>
        <v>657</v>
      </c>
      <c r="G1725" s="54">
        <f>COUNTIF(D1726:$D$2382,366)</f>
        <v>0</v>
      </c>
    </row>
    <row r="1726" spans="1:7" x14ac:dyDescent="0.25">
      <c r="A1726" s="54">
        <f>COUNTIF($C$3:C1726,"Да")</f>
        <v>18</v>
      </c>
      <c r="B1726" s="53">
        <f t="shared" si="53"/>
        <v>47124</v>
      </c>
      <c r="C1726" s="53" t="str">
        <f>IF(ISERROR(VLOOKUP(B1726,Оп26_BYN→USD!$C$3:$C$28,1,0)),"Нет","Да")</f>
        <v>Нет</v>
      </c>
      <c r="D1726" s="54">
        <f t="shared" si="52"/>
        <v>365</v>
      </c>
      <c r="E1726" s="55">
        <f>('Все выпуски'!$F$4*'Все выпуски'!$F$8)*((VLOOKUP(IF(C1726="Нет",VLOOKUP(A1726,Оп26_BYN→USD!$A$2:$C$28,3,0),VLOOKUP((A1726-1),Оп26_BYN→USD!$A$2:$C$28,3,0)),$B$2:$G$2382,5,0)-VLOOKUP(B1726,$B$2:$G$2382,5,0))/365+(VLOOKUP(IF(C1726="Нет",VLOOKUP(A1726,Оп26_BYN→USD!$A$2:$C$28,3,0),VLOOKUP((A1726-1),Оп26_BYN→USD!$A$2:$C$28,3,0)),$B$2:$G$2382,6,0)-VLOOKUP(B1726,$B$2:$G$2382,6,0))/366)</f>
        <v>2.5945627528113566</v>
      </c>
      <c r="F1726" s="54">
        <f>COUNTIF(D1727:$D$2382,365)</f>
        <v>656</v>
      </c>
      <c r="G1726" s="54">
        <f>COUNTIF(D1727:$D$2382,366)</f>
        <v>0</v>
      </c>
    </row>
    <row r="1727" spans="1:7" x14ac:dyDescent="0.25">
      <c r="A1727" s="54">
        <f>COUNTIF($C$3:C1727,"Да")</f>
        <v>18</v>
      </c>
      <c r="B1727" s="53">
        <f t="shared" si="53"/>
        <v>47125</v>
      </c>
      <c r="C1727" s="53" t="str">
        <f>IF(ISERROR(VLOOKUP(B1727,Оп26_BYN→USD!$C$3:$C$28,1,0)),"Нет","Да")</f>
        <v>Нет</v>
      </c>
      <c r="D1727" s="54">
        <f t="shared" si="52"/>
        <v>365</v>
      </c>
      <c r="E1727" s="55">
        <f>('Все выпуски'!$F$4*'Все выпуски'!$F$8)*((VLOOKUP(IF(C1727="Нет",VLOOKUP(A1727,Оп26_BYN→USD!$A$2:$C$28,3,0),VLOOKUP((A1727-1),Оп26_BYN→USD!$A$2:$C$28,3,0)),$B$2:$G$2382,5,0)-VLOOKUP(B1727,$B$2:$G$2382,5,0))/365+(VLOOKUP(IF(C1727="Нет",VLOOKUP(A1727,Оп26_BYN→USD!$A$2:$C$28,3,0),VLOOKUP((A1727-1),Оп26_BYN→USD!$A$2:$C$28,3,0)),$B$2:$G$2382,6,0)-VLOOKUP(B1727,$B$2:$G$2382,6,0))/366)</f>
        <v>2.623789614635522</v>
      </c>
      <c r="F1727" s="54">
        <f>COUNTIF(D1728:$D$2382,365)</f>
        <v>655</v>
      </c>
      <c r="G1727" s="54">
        <f>COUNTIF(D1728:$D$2382,366)</f>
        <v>0</v>
      </c>
    </row>
    <row r="1728" spans="1:7" x14ac:dyDescent="0.25">
      <c r="A1728" s="54">
        <f>COUNTIF($C$3:C1728,"Да")</f>
        <v>18</v>
      </c>
      <c r="B1728" s="53">
        <f t="shared" si="53"/>
        <v>47126</v>
      </c>
      <c r="C1728" s="53" t="str">
        <f>IF(ISERROR(VLOOKUP(B1728,Оп26_BYN→USD!$C$3:$C$28,1,0)),"Нет","Да")</f>
        <v>Нет</v>
      </c>
      <c r="D1728" s="54">
        <f t="shared" si="52"/>
        <v>365</v>
      </c>
      <c r="E1728" s="55">
        <f>('Все выпуски'!$F$4*'Все выпуски'!$F$8)*((VLOOKUP(IF(C1728="Нет",VLOOKUP(A1728,Оп26_BYN→USD!$A$2:$C$28,3,0),VLOOKUP((A1728-1),Оп26_BYN→USD!$A$2:$C$28,3,0)),$B$2:$G$2382,5,0)-VLOOKUP(B1728,$B$2:$G$2382,5,0))/365+(VLOOKUP(IF(C1728="Нет",VLOOKUP(A1728,Оп26_BYN→USD!$A$2:$C$28,3,0),VLOOKUP((A1728-1),Оп26_BYN→USD!$A$2:$C$28,3,0)),$B$2:$G$2382,6,0)-VLOOKUP(B1728,$B$2:$G$2382,6,0))/366)</f>
        <v>2.6530164764596873</v>
      </c>
      <c r="F1728" s="54">
        <f>COUNTIF(D1729:$D$2382,365)</f>
        <v>654</v>
      </c>
      <c r="G1728" s="54">
        <f>COUNTIF(D1729:$D$2382,366)</f>
        <v>0</v>
      </c>
    </row>
    <row r="1729" spans="1:7" x14ac:dyDescent="0.25">
      <c r="A1729" s="54">
        <f>COUNTIF($C$3:C1729,"Да")</f>
        <v>19</v>
      </c>
      <c r="B1729" s="53">
        <f t="shared" si="53"/>
        <v>47127</v>
      </c>
      <c r="C1729" s="53" t="str">
        <f>IF(ISERROR(VLOOKUP(B1729,Оп26_BYN→USD!$C$3:$C$28,1,0)),"Нет","Да")</f>
        <v>Да</v>
      </c>
      <c r="D1729" s="54">
        <f t="shared" si="52"/>
        <v>365</v>
      </c>
      <c r="E1729" s="55">
        <f>('Все выпуски'!$F$4*'Все выпуски'!$F$8)*((VLOOKUP(IF(C1729="Нет",VLOOKUP(A1729,Оп26_BYN→USD!$A$2:$C$28,3,0),VLOOKUP((A1729-1),Оп26_BYN→USD!$A$2:$C$28,3,0)),$B$2:$G$2382,5,0)-VLOOKUP(B1729,$B$2:$G$2382,5,0))/365+(VLOOKUP(IF(C1729="Нет",VLOOKUP(A1729,Оп26_BYN→USD!$A$2:$C$28,3,0),VLOOKUP((A1729-1),Оп26_BYN→USD!$A$2:$C$28,3,0)),$B$2:$G$2382,6,0)-VLOOKUP(B1729,$B$2:$G$2382,6,0))/366)</f>
        <v>2.6822433382838526</v>
      </c>
      <c r="F1729" s="54">
        <f>COUNTIF(D1730:$D$2382,365)</f>
        <v>653</v>
      </c>
      <c r="G1729" s="54">
        <f>COUNTIF(D1730:$D$2382,366)</f>
        <v>0</v>
      </c>
    </row>
    <row r="1730" spans="1:7" x14ac:dyDescent="0.25">
      <c r="A1730" s="54">
        <f>COUNTIF($C$3:C1730,"Да")</f>
        <v>19</v>
      </c>
      <c r="B1730" s="53">
        <f t="shared" si="53"/>
        <v>47128</v>
      </c>
      <c r="C1730" s="53" t="str">
        <f>IF(ISERROR(VLOOKUP(B1730,Оп26_BYN→USD!$C$3:$C$28,1,0)),"Нет","Да")</f>
        <v>Нет</v>
      </c>
      <c r="D1730" s="54">
        <f t="shared" si="52"/>
        <v>365</v>
      </c>
      <c r="E1730" s="55">
        <f>('Все выпуски'!$F$4*'Все выпуски'!$F$8)*((VLOOKUP(IF(C1730="Нет",VLOOKUP(A1730,Оп26_BYN→USD!$A$2:$C$28,3,0),VLOOKUP((A1730-1),Оп26_BYN→USD!$A$2:$C$28,3,0)),$B$2:$G$2382,5,0)-VLOOKUP(B1730,$B$2:$G$2382,5,0))/365+(VLOOKUP(IF(C1730="Нет",VLOOKUP(A1730,Оп26_BYN→USD!$A$2:$C$28,3,0),VLOOKUP((A1730-1),Оп26_BYN→USD!$A$2:$C$28,3,0)),$B$2:$G$2382,6,0)-VLOOKUP(B1730,$B$2:$G$2382,6,0))/366)</f>
        <v>2.9226861824165354E-2</v>
      </c>
      <c r="F1730" s="54">
        <f>COUNTIF(D1731:$D$2382,365)</f>
        <v>652</v>
      </c>
      <c r="G1730" s="54">
        <f>COUNTIF(D1731:$D$2382,366)</f>
        <v>0</v>
      </c>
    </row>
    <row r="1731" spans="1:7" x14ac:dyDescent="0.25">
      <c r="A1731" s="54">
        <f>COUNTIF($C$3:C1731,"Да")</f>
        <v>19</v>
      </c>
      <c r="B1731" s="53">
        <f t="shared" si="53"/>
        <v>47129</v>
      </c>
      <c r="C1731" s="53" t="str">
        <f>IF(ISERROR(VLOOKUP(B1731,Оп26_BYN→USD!$C$3:$C$28,1,0)),"Нет","Да")</f>
        <v>Нет</v>
      </c>
      <c r="D1731" s="54">
        <f t="shared" ref="D1731:D1794" si="54">IF(MOD(YEAR(B1731),4)=0,366,365)</f>
        <v>365</v>
      </c>
      <c r="E1731" s="55">
        <f>('Все выпуски'!$F$4*'Все выпуски'!$F$8)*((VLOOKUP(IF(C1731="Нет",VLOOKUP(A1731,Оп26_BYN→USD!$A$2:$C$28,3,0),VLOOKUP((A1731-1),Оп26_BYN→USD!$A$2:$C$28,3,0)),$B$2:$G$2382,5,0)-VLOOKUP(B1731,$B$2:$G$2382,5,0))/365+(VLOOKUP(IF(C1731="Нет",VLOOKUP(A1731,Оп26_BYN→USD!$A$2:$C$28,3,0),VLOOKUP((A1731-1),Оп26_BYN→USD!$A$2:$C$28,3,0)),$B$2:$G$2382,6,0)-VLOOKUP(B1731,$B$2:$G$2382,6,0))/366)</f>
        <v>5.8453723648330708E-2</v>
      </c>
      <c r="F1731" s="54">
        <f>COUNTIF(D1732:$D$2382,365)</f>
        <v>651</v>
      </c>
      <c r="G1731" s="54">
        <f>COUNTIF(D1732:$D$2382,366)</f>
        <v>0</v>
      </c>
    </row>
    <row r="1732" spans="1:7" x14ac:dyDescent="0.25">
      <c r="A1732" s="54">
        <f>COUNTIF($C$3:C1732,"Да")</f>
        <v>19</v>
      </c>
      <c r="B1732" s="53">
        <f t="shared" ref="B1732:B1795" si="55">B1731+1</f>
        <v>47130</v>
      </c>
      <c r="C1732" s="53" t="str">
        <f>IF(ISERROR(VLOOKUP(B1732,Оп26_BYN→USD!$C$3:$C$28,1,0)),"Нет","Да")</f>
        <v>Нет</v>
      </c>
      <c r="D1732" s="54">
        <f t="shared" si="54"/>
        <v>365</v>
      </c>
      <c r="E1732" s="55">
        <f>('Все выпуски'!$F$4*'Все выпуски'!$F$8)*((VLOOKUP(IF(C1732="Нет",VLOOKUP(A1732,Оп26_BYN→USD!$A$2:$C$28,3,0),VLOOKUP((A1732-1),Оп26_BYN→USD!$A$2:$C$28,3,0)),$B$2:$G$2382,5,0)-VLOOKUP(B1732,$B$2:$G$2382,5,0))/365+(VLOOKUP(IF(C1732="Нет",VLOOKUP(A1732,Оп26_BYN→USD!$A$2:$C$28,3,0),VLOOKUP((A1732-1),Оп26_BYN→USD!$A$2:$C$28,3,0)),$B$2:$G$2382,6,0)-VLOOKUP(B1732,$B$2:$G$2382,6,0))/366)</f>
        <v>8.7680585472496061E-2</v>
      </c>
      <c r="F1732" s="54">
        <f>COUNTIF(D1733:$D$2382,365)</f>
        <v>650</v>
      </c>
      <c r="G1732" s="54">
        <f>COUNTIF(D1733:$D$2382,366)</f>
        <v>0</v>
      </c>
    </row>
    <row r="1733" spans="1:7" x14ac:dyDescent="0.25">
      <c r="A1733" s="54">
        <f>COUNTIF($C$3:C1733,"Да")</f>
        <v>19</v>
      </c>
      <c r="B1733" s="53">
        <f t="shared" si="55"/>
        <v>47131</v>
      </c>
      <c r="C1733" s="53" t="str">
        <f>IF(ISERROR(VLOOKUP(B1733,Оп26_BYN→USD!$C$3:$C$28,1,0)),"Нет","Да")</f>
        <v>Нет</v>
      </c>
      <c r="D1733" s="54">
        <f t="shared" si="54"/>
        <v>365</v>
      </c>
      <c r="E1733" s="55">
        <f>('Все выпуски'!$F$4*'Все выпуски'!$F$8)*((VLOOKUP(IF(C1733="Нет",VLOOKUP(A1733,Оп26_BYN→USD!$A$2:$C$28,3,0),VLOOKUP((A1733-1),Оп26_BYN→USD!$A$2:$C$28,3,0)),$B$2:$G$2382,5,0)-VLOOKUP(B1733,$B$2:$G$2382,5,0))/365+(VLOOKUP(IF(C1733="Нет",VLOOKUP(A1733,Оп26_BYN→USD!$A$2:$C$28,3,0),VLOOKUP((A1733-1),Оп26_BYN→USD!$A$2:$C$28,3,0)),$B$2:$G$2382,6,0)-VLOOKUP(B1733,$B$2:$G$2382,6,0))/366)</f>
        <v>0.11690744729666142</v>
      </c>
      <c r="F1733" s="54">
        <f>COUNTIF(D1734:$D$2382,365)</f>
        <v>649</v>
      </c>
      <c r="G1733" s="54">
        <f>COUNTIF(D1734:$D$2382,366)</f>
        <v>0</v>
      </c>
    </row>
    <row r="1734" spans="1:7" x14ac:dyDescent="0.25">
      <c r="A1734" s="54">
        <f>COUNTIF($C$3:C1734,"Да")</f>
        <v>19</v>
      </c>
      <c r="B1734" s="53">
        <f t="shared" si="55"/>
        <v>47132</v>
      </c>
      <c r="C1734" s="53" t="str">
        <f>IF(ISERROR(VLOOKUP(B1734,Оп26_BYN→USD!$C$3:$C$28,1,0)),"Нет","Да")</f>
        <v>Нет</v>
      </c>
      <c r="D1734" s="54">
        <f t="shared" si="54"/>
        <v>365</v>
      </c>
      <c r="E1734" s="55">
        <f>('Все выпуски'!$F$4*'Все выпуски'!$F$8)*((VLOOKUP(IF(C1734="Нет",VLOOKUP(A1734,Оп26_BYN→USD!$A$2:$C$28,3,0),VLOOKUP((A1734-1),Оп26_BYN→USD!$A$2:$C$28,3,0)),$B$2:$G$2382,5,0)-VLOOKUP(B1734,$B$2:$G$2382,5,0))/365+(VLOOKUP(IF(C1734="Нет",VLOOKUP(A1734,Оп26_BYN→USD!$A$2:$C$28,3,0),VLOOKUP((A1734-1),Оп26_BYN→USD!$A$2:$C$28,3,0)),$B$2:$G$2382,6,0)-VLOOKUP(B1734,$B$2:$G$2382,6,0))/366)</f>
        <v>0.14613430912082676</v>
      </c>
      <c r="F1734" s="54">
        <f>COUNTIF(D1735:$D$2382,365)</f>
        <v>648</v>
      </c>
      <c r="G1734" s="54">
        <f>COUNTIF(D1735:$D$2382,366)</f>
        <v>0</v>
      </c>
    </row>
    <row r="1735" spans="1:7" x14ac:dyDescent="0.25">
      <c r="A1735" s="54">
        <f>COUNTIF($C$3:C1735,"Да")</f>
        <v>19</v>
      </c>
      <c r="B1735" s="53">
        <f t="shared" si="55"/>
        <v>47133</v>
      </c>
      <c r="C1735" s="53" t="str">
        <f>IF(ISERROR(VLOOKUP(B1735,Оп26_BYN→USD!$C$3:$C$28,1,0)),"Нет","Да")</f>
        <v>Нет</v>
      </c>
      <c r="D1735" s="54">
        <f t="shared" si="54"/>
        <v>365</v>
      </c>
      <c r="E1735" s="55">
        <f>('Все выпуски'!$F$4*'Все выпуски'!$F$8)*((VLOOKUP(IF(C1735="Нет",VLOOKUP(A1735,Оп26_BYN→USD!$A$2:$C$28,3,0),VLOOKUP((A1735-1),Оп26_BYN→USD!$A$2:$C$28,3,0)),$B$2:$G$2382,5,0)-VLOOKUP(B1735,$B$2:$G$2382,5,0))/365+(VLOOKUP(IF(C1735="Нет",VLOOKUP(A1735,Оп26_BYN→USD!$A$2:$C$28,3,0),VLOOKUP((A1735-1),Оп26_BYN→USD!$A$2:$C$28,3,0)),$B$2:$G$2382,6,0)-VLOOKUP(B1735,$B$2:$G$2382,6,0))/366)</f>
        <v>0.17536117094499212</v>
      </c>
      <c r="F1735" s="54">
        <f>COUNTIF(D1736:$D$2382,365)</f>
        <v>647</v>
      </c>
      <c r="G1735" s="54">
        <f>COUNTIF(D1736:$D$2382,366)</f>
        <v>0</v>
      </c>
    </row>
    <row r="1736" spans="1:7" x14ac:dyDescent="0.25">
      <c r="A1736" s="54">
        <f>COUNTIF($C$3:C1736,"Да")</f>
        <v>19</v>
      </c>
      <c r="B1736" s="53">
        <f t="shared" si="55"/>
        <v>47134</v>
      </c>
      <c r="C1736" s="53" t="str">
        <f>IF(ISERROR(VLOOKUP(B1736,Оп26_BYN→USD!$C$3:$C$28,1,0)),"Нет","Да")</f>
        <v>Нет</v>
      </c>
      <c r="D1736" s="54">
        <f t="shared" si="54"/>
        <v>365</v>
      </c>
      <c r="E1736" s="55">
        <f>('Все выпуски'!$F$4*'Все выпуски'!$F$8)*((VLOOKUP(IF(C1736="Нет",VLOOKUP(A1736,Оп26_BYN→USD!$A$2:$C$28,3,0),VLOOKUP((A1736-1),Оп26_BYN→USD!$A$2:$C$28,3,0)),$B$2:$G$2382,5,0)-VLOOKUP(B1736,$B$2:$G$2382,5,0))/365+(VLOOKUP(IF(C1736="Нет",VLOOKUP(A1736,Оп26_BYN→USD!$A$2:$C$28,3,0),VLOOKUP((A1736-1),Оп26_BYN→USD!$A$2:$C$28,3,0)),$B$2:$G$2382,6,0)-VLOOKUP(B1736,$B$2:$G$2382,6,0))/366)</f>
        <v>0.20458803276915749</v>
      </c>
      <c r="F1736" s="54">
        <f>COUNTIF(D1737:$D$2382,365)</f>
        <v>646</v>
      </c>
      <c r="G1736" s="54">
        <f>COUNTIF(D1737:$D$2382,366)</f>
        <v>0</v>
      </c>
    </row>
    <row r="1737" spans="1:7" x14ac:dyDescent="0.25">
      <c r="A1737" s="54">
        <f>COUNTIF($C$3:C1737,"Да")</f>
        <v>19</v>
      </c>
      <c r="B1737" s="53">
        <f t="shared" si="55"/>
        <v>47135</v>
      </c>
      <c r="C1737" s="53" t="str">
        <f>IF(ISERROR(VLOOKUP(B1737,Оп26_BYN→USD!$C$3:$C$28,1,0)),"Нет","Да")</f>
        <v>Нет</v>
      </c>
      <c r="D1737" s="54">
        <f t="shared" si="54"/>
        <v>365</v>
      </c>
      <c r="E1737" s="55">
        <f>('Все выпуски'!$F$4*'Все выпуски'!$F$8)*((VLOOKUP(IF(C1737="Нет",VLOOKUP(A1737,Оп26_BYN→USD!$A$2:$C$28,3,0),VLOOKUP((A1737-1),Оп26_BYN→USD!$A$2:$C$28,3,0)),$B$2:$G$2382,5,0)-VLOOKUP(B1737,$B$2:$G$2382,5,0))/365+(VLOOKUP(IF(C1737="Нет",VLOOKUP(A1737,Оп26_BYN→USD!$A$2:$C$28,3,0),VLOOKUP((A1737-1),Оп26_BYN→USD!$A$2:$C$28,3,0)),$B$2:$G$2382,6,0)-VLOOKUP(B1737,$B$2:$G$2382,6,0))/366)</f>
        <v>0.23381489459332283</v>
      </c>
      <c r="F1737" s="54">
        <f>COUNTIF(D1738:$D$2382,365)</f>
        <v>645</v>
      </c>
      <c r="G1737" s="54">
        <f>COUNTIF(D1738:$D$2382,366)</f>
        <v>0</v>
      </c>
    </row>
    <row r="1738" spans="1:7" x14ac:dyDescent="0.25">
      <c r="A1738" s="54">
        <f>COUNTIF($C$3:C1738,"Да")</f>
        <v>19</v>
      </c>
      <c r="B1738" s="53">
        <f t="shared" si="55"/>
        <v>47136</v>
      </c>
      <c r="C1738" s="53" t="str">
        <f>IF(ISERROR(VLOOKUP(B1738,Оп26_BYN→USD!$C$3:$C$28,1,0)),"Нет","Да")</f>
        <v>Нет</v>
      </c>
      <c r="D1738" s="54">
        <f t="shared" si="54"/>
        <v>365</v>
      </c>
      <c r="E1738" s="55">
        <f>('Все выпуски'!$F$4*'Все выпуски'!$F$8)*((VLOOKUP(IF(C1738="Нет",VLOOKUP(A1738,Оп26_BYN→USD!$A$2:$C$28,3,0),VLOOKUP((A1738-1),Оп26_BYN→USD!$A$2:$C$28,3,0)),$B$2:$G$2382,5,0)-VLOOKUP(B1738,$B$2:$G$2382,5,0))/365+(VLOOKUP(IF(C1738="Нет",VLOOKUP(A1738,Оп26_BYN→USD!$A$2:$C$28,3,0),VLOOKUP((A1738-1),Оп26_BYN→USD!$A$2:$C$28,3,0)),$B$2:$G$2382,6,0)-VLOOKUP(B1738,$B$2:$G$2382,6,0))/366)</f>
        <v>0.26304175641748817</v>
      </c>
      <c r="F1738" s="54">
        <f>COUNTIF(D1739:$D$2382,365)</f>
        <v>644</v>
      </c>
      <c r="G1738" s="54">
        <f>COUNTIF(D1739:$D$2382,366)</f>
        <v>0</v>
      </c>
    </row>
    <row r="1739" spans="1:7" x14ac:dyDescent="0.25">
      <c r="A1739" s="54">
        <f>COUNTIF($C$3:C1739,"Да")</f>
        <v>19</v>
      </c>
      <c r="B1739" s="53">
        <f t="shared" si="55"/>
        <v>47137</v>
      </c>
      <c r="C1739" s="53" t="str">
        <f>IF(ISERROR(VLOOKUP(B1739,Оп26_BYN→USD!$C$3:$C$28,1,0)),"Нет","Да")</f>
        <v>Нет</v>
      </c>
      <c r="D1739" s="54">
        <f t="shared" si="54"/>
        <v>365</v>
      </c>
      <c r="E1739" s="55">
        <f>('Все выпуски'!$F$4*'Все выпуски'!$F$8)*((VLOOKUP(IF(C1739="Нет",VLOOKUP(A1739,Оп26_BYN→USD!$A$2:$C$28,3,0),VLOOKUP((A1739-1),Оп26_BYN→USD!$A$2:$C$28,3,0)),$B$2:$G$2382,5,0)-VLOOKUP(B1739,$B$2:$G$2382,5,0))/365+(VLOOKUP(IF(C1739="Нет",VLOOKUP(A1739,Оп26_BYN→USD!$A$2:$C$28,3,0),VLOOKUP((A1739-1),Оп26_BYN→USD!$A$2:$C$28,3,0)),$B$2:$G$2382,6,0)-VLOOKUP(B1739,$B$2:$G$2382,6,0))/366)</f>
        <v>0.29226861824165351</v>
      </c>
      <c r="F1739" s="54">
        <f>COUNTIF(D1740:$D$2382,365)</f>
        <v>643</v>
      </c>
      <c r="G1739" s="54">
        <f>COUNTIF(D1740:$D$2382,366)</f>
        <v>0</v>
      </c>
    </row>
    <row r="1740" spans="1:7" x14ac:dyDescent="0.25">
      <c r="A1740" s="54">
        <f>COUNTIF($C$3:C1740,"Да")</f>
        <v>19</v>
      </c>
      <c r="B1740" s="53">
        <f t="shared" si="55"/>
        <v>47138</v>
      </c>
      <c r="C1740" s="53" t="str">
        <f>IF(ISERROR(VLOOKUP(B1740,Оп26_BYN→USD!$C$3:$C$28,1,0)),"Нет","Да")</f>
        <v>Нет</v>
      </c>
      <c r="D1740" s="54">
        <f t="shared" si="54"/>
        <v>365</v>
      </c>
      <c r="E1740" s="55">
        <f>('Все выпуски'!$F$4*'Все выпуски'!$F$8)*((VLOOKUP(IF(C1740="Нет",VLOOKUP(A1740,Оп26_BYN→USD!$A$2:$C$28,3,0),VLOOKUP((A1740-1),Оп26_BYN→USD!$A$2:$C$28,3,0)),$B$2:$G$2382,5,0)-VLOOKUP(B1740,$B$2:$G$2382,5,0))/365+(VLOOKUP(IF(C1740="Нет",VLOOKUP(A1740,Оп26_BYN→USD!$A$2:$C$28,3,0),VLOOKUP((A1740-1),Оп26_BYN→USD!$A$2:$C$28,3,0)),$B$2:$G$2382,6,0)-VLOOKUP(B1740,$B$2:$G$2382,6,0))/366)</f>
        <v>0.32149548006581891</v>
      </c>
      <c r="F1740" s="54">
        <f>COUNTIF(D1741:$D$2382,365)</f>
        <v>642</v>
      </c>
      <c r="G1740" s="54">
        <f>COUNTIF(D1741:$D$2382,366)</f>
        <v>0</v>
      </c>
    </row>
    <row r="1741" spans="1:7" x14ac:dyDescent="0.25">
      <c r="A1741" s="54">
        <f>COUNTIF($C$3:C1741,"Да")</f>
        <v>19</v>
      </c>
      <c r="B1741" s="53">
        <f t="shared" si="55"/>
        <v>47139</v>
      </c>
      <c r="C1741" s="53" t="str">
        <f>IF(ISERROR(VLOOKUP(B1741,Оп26_BYN→USD!$C$3:$C$28,1,0)),"Нет","Да")</f>
        <v>Нет</v>
      </c>
      <c r="D1741" s="54">
        <f t="shared" si="54"/>
        <v>365</v>
      </c>
      <c r="E1741" s="55">
        <f>('Все выпуски'!$F$4*'Все выпуски'!$F$8)*((VLOOKUP(IF(C1741="Нет",VLOOKUP(A1741,Оп26_BYN→USD!$A$2:$C$28,3,0),VLOOKUP((A1741-1),Оп26_BYN→USD!$A$2:$C$28,3,0)),$B$2:$G$2382,5,0)-VLOOKUP(B1741,$B$2:$G$2382,5,0))/365+(VLOOKUP(IF(C1741="Нет",VLOOKUP(A1741,Оп26_BYN→USD!$A$2:$C$28,3,0),VLOOKUP((A1741-1),Оп26_BYN→USD!$A$2:$C$28,3,0)),$B$2:$G$2382,6,0)-VLOOKUP(B1741,$B$2:$G$2382,6,0))/366)</f>
        <v>0.35072234188998425</v>
      </c>
      <c r="F1741" s="54">
        <f>COUNTIF(D1742:$D$2382,365)</f>
        <v>641</v>
      </c>
      <c r="G1741" s="54">
        <f>COUNTIF(D1742:$D$2382,366)</f>
        <v>0</v>
      </c>
    </row>
    <row r="1742" spans="1:7" x14ac:dyDescent="0.25">
      <c r="A1742" s="54">
        <f>COUNTIF($C$3:C1742,"Да")</f>
        <v>19</v>
      </c>
      <c r="B1742" s="53">
        <f t="shared" si="55"/>
        <v>47140</v>
      </c>
      <c r="C1742" s="53" t="str">
        <f>IF(ISERROR(VLOOKUP(B1742,Оп26_BYN→USD!$C$3:$C$28,1,0)),"Нет","Да")</f>
        <v>Нет</v>
      </c>
      <c r="D1742" s="54">
        <f t="shared" si="54"/>
        <v>365</v>
      </c>
      <c r="E1742" s="55">
        <f>('Все выпуски'!$F$4*'Все выпуски'!$F$8)*((VLOOKUP(IF(C1742="Нет",VLOOKUP(A1742,Оп26_BYN→USD!$A$2:$C$28,3,0),VLOOKUP((A1742-1),Оп26_BYN→USD!$A$2:$C$28,3,0)),$B$2:$G$2382,5,0)-VLOOKUP(B1742,$B$2:$G$2382,5,0))/365+(VLOOKUP(IF(C1742="Нет",VLOOKUP(A1742,Оп26_BYN→USD!$A$2:$C$28,3,0),VLOOKUP((A1742-1),Оп26_BYN→USD!$A$2:$C$28,3,0)),$B$2:$G$2382,6,0)-VLOOKUP(B1742,$B$2:$G$2382,6,0))/366)</f>
        <v>0.37994920371414959</v>
      </c>
      <c r="F1742" s="54">
        <f>COUNTIF(D1743:$D$2382,365)</f>
        <v>640</v>
      </c>
      <c r="G1742" s="54">
        <f>COUNTIF(D1743:$D$2382,366)</f>
        <v>0</v>
      </c>
    </row>
    <row r="1743" spans="1:7" x14ac:dyDescent="0.25">
      <c r="A1743" s="54">
        <f>COUNTIF($C$3:C1743,"Да")</f>
        <v>19</v>
      </c>
      <c r="B1743" s="53">
        <f t="shared" si="55"/>
        <v>47141</v>
      </c>
      <c r="C1743" s="53" t="str">
        <f>IF(ISERROR(VLOOKUP(B1743,Оп26_BYN→USD!$C$3:$C$28,1,0)),"Нет","Да")</f>
        <v>Нет</v>
      </c>
      <c r="D1743" s="54">
        <f t="shared" si="54"/>
        <v>365</v>
      </c>
      <c r="E1743" s="55">
        <f>('Все выпуски'!$F$4*'Все выпуски'!$F$8)*((VLOOKUP(IF(C1743="Нет",VLOOKUP(A1743,Оп26_BYN→USD!$A$2:$C$28,3,0),VLOOKUP((A1743-1),Оп26_BYN→USD!$A$2:$C$28,3,0)),$B$2:$G$2382,5,0)-VLOOKUP(B1743,$B$2:$G$2382,5,0))/365+(VLOOKUP(IF(C1743="Нет",VLOOKUP(A1743,Оп26_BYN→USD!$A$2:$C$28,3,0),VLOOKUP((A1743-1),Оп26_BYN→USD!$A$2:$C$28,3,0)),$B$2:$G$2382,6,0)-VLOOKUP(B1743,$B$2:$G$2382,6,0))/366)</f>
        <v>0.40917606553831498</v>
      </c>
      <c r="F1743" s="54">
        <f>COUNTIF(D1744:$D$2382,365)</f>
        <v>639</v>
      </c>
      <c r="G1743" s="54">
        <f>COUNTIF(D1744:$D$2382,366)</f>
        <v>0</v>
      </c>
    </row>
    <row r="1744" spans="1:7" x14ac:dyDescent="0.25">
      <c r="A1744" s="54">
        <f>COUNTIF($C$3:C1744,"Да")</f>
        <v>19</v>
      </c>
      <c r="B1744" s="53">
        <f t="shared" si="55"/>
        <v>47142</v>
      </c>
      <c r="C1744" s="53" t="str">
        <f>IF(ISERROR(VLOOKUP(B1744,Оп26_BYN→USD!$C$3:$C$28,1,0)),"Нет","Да")</f>
        <v>Нет</v>
      </c>
      <c r="D1744" s="54">
        <f t="shared" si="54"/>
        <v>365</v>
      </c>
      <c r="E1744" s="55">
        <f>('Все выпуски'!$F$4*'Все выпуски'!$F$8)*((VLOOKUP(IF(C1744="Нет",VLOOKUP(A1744,Оп26_BYN→USD!$A$2:$C$28,3,0),VLOOKUP((A1744-1),Оп26_BYN→USD!$A$2:$C$28,3,0)),$B$2:$G$2382,5,0)-VLOOKUP(B1744,$B$2:$G$2382,5,0))/365+(VLOOKUP(IF(C1744="Нет",VLOOKUP(A1744,Оп26_BYN→USD!$A$2:$C$28,3,0),VLOOKUP((A1744-1),Оп26_BYN→USD!$A$2:$C$28,3,0)),$B$2:$G$2382,6,0)-VLOOKUP(B1744,$B$2:$G$2382,6,0))/366)</f>
        <v>0.43840292736248032</v>
      </c>
      <c r="F1744" s="54">
        <f>COUNTIF(D1745:$D$2382,365)</f>
        <v>638</v>
      </c>
      <c r="G1744" s="54">
        <f>COUNTIF(D1745:$D$2382,366)</f>
        <v>0</v>
      </c>
    </row>
    <row r="1745" spans="1:7" x14ac:dyDescent="0.25">
      <c r="A1745" s="54">
        <f>COUNTIF($C$3:C1745,"Да")</f>
        <v>19</v>
      </c>
      <c r="B1745" s="53">
        <f t="shared" si="55"/>
        <v>47143</v>
      </c>
      <c r="C1745" s="53" t="str">
        <f>IF(ISERROR(VLOOKUP(B1745,Оп26_BYN→USD!$C$3:$C$28,1,0)),"Нет","Да")</f>
        <v>Нет</v>
      </c>
      <c r="D1745" s="54">
        <f t="shared" si="54"/>
        <v>365</v>
      </c>
      <c r="E1745" s="55">
        <f>('Все выпуски'!$F$4*'Все выпуски'!$F$8)*((VLOOKUP(IF(C1745="Нет",VLOOKUP(A1745,Оп26_BYN→USD!$A$2:$C$28,3,0),VLOOKUP((A1745-1),Оп26_BYN→USD!$A$2:$C$28,3,0)),$B$2:$G$2382,5,0)-VLOOKUP(B1745,$B$2:$G$2382,5,0))/365+(VLOOKUP(IF(C1745="Нет",VLOOKUP(A1745,Оп26_BYN→USD!$A$2:$C$28,3,0),VLOOKUP((A1745-1),Оп26_BYN→USD!$A$2:$C$28,3,0)),$B$2:$G$2382,6,0)-VLOOKUP(B1745,$B$2:$G$2382,6,0))/366)</f>
        <v>0.46762978918664566</v>
      </c>
      <c r="F1745" s="54">
        <f>COUNTIF(D1746:$D$2382,365)</f>
        <v>637</v>
      </c>
      <c r="G1745" s="54">
        <f>COUNTIF(D1746:$D$2382,366)</f>
        <v>0</v>
      </c>
    </row>
    <row r="1746" spans="1:7" x14ac:dyDescent="0.25">
      <c r="A1746" s="54">
        <f>COUNTIF($C$3:C1746,"Да")</f>
        <v>19</v>
      </c>
      <c r="B1746" s="53">
        <f t="shared" si="55"/>
        <v>47144</v>
      </c>
      <c r="C1746" s="53" t="str">
        <f>IF(ISERROR(VLOOKUP(B1746,Оп26_BYN→USD!$C$3:$C$28,1,0)),"Нет","Да")</f>
        <v>Нет</v>
      </c>
      <c r="D1746" s="54">
        <f t="shared" si="54"/>
        <v>365</v>
      </c>
      <c r="E1746" s="55">
        <f>('Все выпуски'!$F$4*'Все выпуски'!$F$8)*((VLOOKUP(IF(C1746="Нет",VLOOKUP(A1746,Оп26_BYN→USD!$A$2:$C$28,3,0),VLOOKUP((A1746-1),Оп26_BYN→USD!$A$2:$C$28,3,0)),$B$2:$G$2382,5,0)-VLOOKUP(B1746,$B$2:$G$2382,5,0))/365+(VLOOKUP(IF(C1746="Нет",VLOOKUP(A1746,Оп26_BYN→USD!$A$2:$C$28,3,0),VLOOKUP((A1746-1),Оп26_BYN→USD!$A$2:$C$28,3,0)),$B$2:$G$2382,6,0)-VLOOKUP(B1746,$B$2:$G$2382,6,0))/366)</f>
        <v>0.49685665101081106</v>
      </c>
      <c r="F1746" s="54">
        <f>COUNTIF(D1747:$D$2382,365)</f>
        <v>636</v>
      </c>
      <c r="G1746" s="54">
        <f>COUNTIF(D1747:$D$2382,366)</f>
        <v>0</v>
      </c>
    </row>
    <row r="1747" spans="1:7" x14ac:dyDescent="0.25">
      <c r="A1747" s="54">
        <f>COUNTIF($C$3:C1747,"Да")</f>
        <v>19</v>
      </c>
      <c r="B1747" s="53">
        <f t="shared" si="55"/>
        <v>47145</v>
      </c>
      <c r="C1747" s="53" t="str">
        <f>IF(ISERROR(VLOOKUP(B1747,Оп26_BYN→USD!$C$3:$C$28,1,0)),"Нет","Да")</f>
        <v>Нет</v>
      </c>
      <c r="D1747" s="54">
        <f t="shared" si="54"/>
        <v>365</v>
      </c>
      <c r="E1747" s="55">
        <f>('Все выпуски'!$F$4*'Все выпуски'!$F$8)*((VLOOKUP(IF(C1747="Нет",VLOOKUP(A1747,Оп26_BYN→USD!$A$2:$C$28,3,0),VLOOKUP((A1747-1),Оп26_BYN→USD!$A$2:$C$28,3,0)),$B$2:$G$2382,5,0)-VLOOKUP(B1747,$B$2:$G$2382,5,0))/365+(VLOOKUP(IF(C1747="Нет",VLOOKUP(A1747,Оп26_BYN→USD!$A$2:$C$28,3,0),VLOOKUP((A1747-1),Оп26_BYN→USD!$A$2:$C$28,3,0)),$B$2:$G$2382,6,0)-VLOOKUP(B1747,$B$2:$G$2382,6,0))/366)</f>
        <v>0.52608351283497634</v>
      </c>
      <c r="F1747" s="54">
        <f>COUNTIF(D1748:$D$2382,365)</f>
        <v>635</v>
      </c>
      <c r="G1747" s="54">
        <f>COUNTIF(D1748:$D$2382,366)</f>
        <v>0</v>
      </c>
    </row>
    <row r="1748" spans="1:7" x14ac:dyDescent="0.25">
      <c r="A1748" s="54">
        <f>COUNTIF($C$3:C1748,"Да")</f>
        <v>19</v>
      </c>
      <c r="B1748" s="53">
        <f t="shared" si="55"/>
        <v>47146</v>
      </c>
      <c r="C1748" s="53" t="str">
        <f>IF(ISERROR(VLOOKUP(B1748,Оп26_BYN→USD!$C$3:$C$28,1,0)),"Нет","Да")</f>
        <v>Нет</v>
      </c>
      <c r="D1748" s="54">
        <f t="shared" si="54"/>
        <v>365</v>
      </c>
      <c r="E1748" s="55">
        <f>('Все выпуски'!$F$4*'Все выпуски'!$F$8)*((VLOOKUP(IF(C1748="Нет",VLOOKUP(A1748,Оп26_BYN→USD!$A$2:$C$28,3,0),VLOOKUP((A1748-1),Оп26_BYN→USD!$A$2:$C$28,3,0)),$B$2:$G$2382,5,0)-VLOOKUP(B1748,$B$2:$G$2382,5,0))/365+(VLOOKUP(IF(C1748="Нет",VLOOKUP(A1748,Оп26_BYN→USD!$A$2:$C$28,3,0),VLOOKUP((A1748-1),Оп26_BYN→USD!$A$2:$C$28,3,0)),$B$2:$G$2382,6,0)-VLOOKUP(B1748,$B$2:$G$2382,6,0))/366)</f>
        <v>0.55531037465914179</v>
      </c>
      <c r="F1748" s="54">
        <f>COUNTIF(D1749:$D$2382,365)</f>
        <v>634</v>
      </c>
      <c r="G1748" s="54">
        <f>COUNTIF(D1749:$D$2382,366)</f>
        <v>0</v>
      </c>
    </row>
    <row r="1749" spans="1:7" x14ac:dyDescent="0.25">
      <c r="A1749" s="54">
        <f>COUNTIF($C$3:C1749,"Да")</f>
        <v>19</v>
      </c>
      <c r="B1749" s="53">
        <f t="shared" si="55"/>
        <v>47147</v>
      </c>
      <c r="C1749" s="53" t="str">
        <f>IF(ISERROR(VLOOKUP(B1749,Оп26_BYN→USD!$C$3:$C$28,1,0)),"Нет","Да")</f>
        <v>Нет</v>
      </c>
      <c r="D1749" s="54">
        <f t="shared" si="54"/>
        <v>365</v>
      </c>
      <c r="E1749" s="55">
        <f>('Все выпуски'!$F$4*'Все выпуски'!$F$8)*((VLOOKUP(IF(C1749="Нет",VLOOKUP(A1749,Оп26_BYN→USD!$A$2:$C$28,3,0),VLOOKUP((A1749-1),Оп26_BYN→USD!$A$2:$C$28,3,0)),$B$2:$G$2382,5,0)-VLOOKUP(B1749,$B$2:$G$2382,5,0))/365+(VLOOKUP(IF(C1749="Нет",VLOOKUP(A1749,Оп26_BYN→USD!$A$2:$C$28,3,0),VLOOKUP((A1749-1),Оп26_BYN→USD!$A$2:$C$28,3,0)),$B$2:$G$2382,6,0)-VLOOKUP(B1749,$B$2:$G$2382,6,0))/366)</f>
        <v>0.58453723648330702</v>
      </c>
      <c r="F1749" s="54">
        <f>COUNTIF(D1750:$D$2382,365)</f>
        <v>633</v>
      </c>
      <c r="G1749" s="54">
        <f>COUNTIF(D1750:$D$2382,366)</f>
        <v>0</v>
      </c>
    </row>
    <row r="1750" spans="1:7" x14ac:dyDescent="0.25">
      <c r="A1750" s="54">
        <f>COUNTIF($C$3:C1750,"Да")</f>
        <v>19</v>
      </c>
      <c r="B1750" s="53">
        <f t="shared" si="55"/>
        <v>47148</v>
      </c>
      <c r="C1750" s="53" t="str">
        <f>IF(ISERROR(VLOOKUP(B1750,Оп26_BYN→USD!$C$3:$C$28,1,0)),"Нет","Да")</f>
        <v>Нет</v>
      </c>
      <c r="D1750" s="54">
        <f t="shared" si="54"/>
        <v>365</v>
      </c>
      <c r="E1750" s="55">
        <f>('Все выпуски'!$F$4*'Все выпуски'!$F$8)*((VLOOKUP(IF(C1750="Нет",VLOOKUP(A1750,Оп26_BYN→USD!$A$2:$C$28,3,0),VLOOKUP((A1750-1),Оп26_BYN→USD!$A$2:$C$28,3,0)),$B$2:$G$2382,5,0)-VLOOKUP(B1750,$B$2:$G$2382,5,0))/365+(VLOOKUP(IF(C1750="Нет",VLOOKUP(A1750,Оп26_BYN→USD!$A$2:$C$28,3,0),VLOOKUP((A1750-1),Оп26_BYN→USD!$A$2:$C$28,3,0)),$B$2:$G$2382,6,0)-VLOOKUP(B1750,$B$2:$G$2382,6,0))/366)</f>
        <v>0.61376409830747247</v>
      </c>
      <c r="F1750" s="54">
        <f>COUNTIF(D1751:$D$2382,365)</f>
        <v>632</v>
      </c>
      <c r="G1750" s="54">
        <f>COUNTIF(D1751:$D$2382,366)</f>
        <v>0</v>
      </c>
    </row>
    <row r="1751" spans="1:7" x14ac:dyDescent="0.25">
      <c r="A1751" s="54">
        <f>COUNTIF($C$3:C1751,"Да")</f>
        <v>19</v>
      </c>
      <c r="B1751" s="53">
        <f t="shared" si="55"/>
        <v>47149</v>
      </c>
      <c r="C1751" s="53" t="str">
        <f>IF(ISERROR(VLOOKUP(B1751,Оп26_BYN→USD!$C$3:$C$28,1,0)),"Нет","Да")</f>
        <v>Нет</v>
      </c>
      <c r="D1751" s="54">
        <f t="shared" si="54"/>
        <v>365</v>
      </c>
      <c r="E1751" s="55">
        <f>('Все выпуски'!$F$4*'Все выпуски'!$F$8)*((VLOOKUP(IF(C1751="Нет",VLOOKUP(A1751,Оп26_BYN→USD!$A$2:$C$28,3,0),VLOOKUP((A1751-1),Оп26_BYN→USD!$A$2:$C$28,3,0)),$B$2:$G$2382,5,0)-VLOOKUP(B1751,$B$2:$G$2382,5,0))/365+(VLOOKUP(IF(C1751="Нет",VLOOKUP(A1751,Оп26_BYN→USD!$A$2:$C$28,3,0),VLOOKUP((A1751-1),Оп26_BYN→USD!$A$2:$C$28,3,0)),$B$2:$G$2382,6,0)-VLOOKUP(B1751,$B$2:$G$2382,6,0))/366)</f>
        <v>0.64299096013163781</v>
      </c>
      <c r="F1751" s="54">
        <f>COUNTIF(D1752:$D$2382,365)</f>
        <v>631</v>
      </c>
      <c r="G1751" s="54">
        <f>COUNTIF(D1752:$D$2382,366)</f>
        <v>0</v>
      </c>
    </row>
    <row r="1752" spans="1:7" x14ac:dyDescent="0.25">
      <c r="A1752" s="54">
        <f>COUNTIF($C$3:C1752,"Да")</f>
        <v>19</v>
      </c>
      <c r="B1752" s="53">
        <f t="shared" si="55"/>
        <v>47150</v>
      </c>
      <c r="C1752" s="53" t="str">
        <f>IF(ISERROR(VLOOKUP(B1752,Оп26_BYN→USD!$C$3:$C$28,1,0)),"Нет","Да")</f>
        <v>Нет</v>
      </c>
      <c r="D1752" s="54">
        <f t="shared" si="54"/>
        <v>365</v>
      </c>
      <c r="E1752" s="55">
        <f>('Все выпуски'!$F$4*'Все выпуски'!$F$8)*((VLOOKUP(IF(C1752="Нет",VLOOKUP(A1752,Оп26_BYN→USD!$A$2:$C$28,3,0),VLOOKUP((A1752-1),Оп26_BYN→USD!$A$2:$C$28,3,0)),$B$2:$G$2382,5,0)-VLOOKUP(B1752,$B$2:$G$2382,5,0))/365+(VLOOKUP(IF(C1752="Нет",VLOOKUP(A1752,Оп26_BYN→USD!$A$2:$C$28,3,0),VLOOKUP((A1752-1),Оп26_BYN→USD!$A$2:$C$28,3,0)),$B$2:$G$2382,6,0)-VLOOKUP(B1752,$B$2:$G$2382,6,0))/366)</f>
        <v>0.67221782195580315</v>
      </c>
      <c r="F1752" s="54">
        <f>COUNTIF(D1753:$D$2382,365)</f>
        <v>630</v>
      </c>
      <c r="G1752" s="54">
        <f>COUNTIF(D1753:$D$2382,366)</f>
        <v>0</v>
      </c>
    </row>
    <row r="1753" spans="1:7" x14ac:dyDescent="0.25">
      <c r="A1753" s="54">
        <f>COUNTIF($C$3:C1753,"Да")</f>
        <v>19</v>
      </c>
      <c r="B1753" s="53">
        <f t="shared" si="55"/>
        <v>47151</v>
      </c>
      <c r="C1753" s="53" t="str">
        <f>IF(ISERROR(VLOOKUP(B1753,Оп26_BYN→USD!$C$3:$C$28,1,0)),"Нет","Да")</f>
        <v>Нет</v>
      </c>
      <c r="D1753" s="54">
        <f t="shared" si="54"/>
        <v>365</v>
      </c>
      <c r="E1753" s="55">
        <f>('Все выпуски'!$F$4*'Все выпуски'!$F$8)*((VLOOKUP(IF(C1753="Нет",VLOOKUP(A1753,Оп26_BYN→USD!$A$2:$C$28,3,0),VLOOKUP((A1753-1),Оп26_BYN→USD!$A$2:$C$28,3,0)),$B$2:$G$2382,5,0)-VLOOKUP(B1753,$B$2:$G$2382,5,0))/365+(VLOOKUP(IF(C1753="Нет",VLOOKUP(A1753,Оп26_BYN→USD!$A$2:$C$28,3,0),VLOOKUP((A1753-1),Оп26_BYN→USD!$A$2:$C$28,3,0)),$B$2:$G$2382,6,0)-VLOOKUP(B1753,$B$2:$G$2382,6,0))/366)</f>
        <v>0.70144468377996849</v>
      </c>
      <c r="F1753" s="54">
        <f>COUNTIF(D1754:$D$2382,365)</f>
        <v>629</v>
      </c>
      <c r="G1753" s="54">
        <f>COUNTIF(D1754:$D$2382,366)</f>
        <v>0</v>
      </c>
    </row>
    <row r="1754" spans="1:7" x14ac:dyDescent="0.25">
      <c r="A1754" s="54">
        <f>COUNTIF($C$3:C1754,"Да")</f>
        <v>19</v>
      </c>
      <c r="B1754" s="53">
        <f t="shared" si="55"/>
        <v>47152</v>
      </c>
      <c r="C1754" s="53" t="str">
        <f>IF(ISERROR(VLOOKUP(B1754,Оп26_BYN→USD!$C$3:$C$28,1,0)),"Нет","Да")</f>
        <v>Нет</v>
      </c>
      <c r="D1754" s="54">
        <f t="shared" si="54"/>
        <v>365</v>
      </c>
      <c r="E1754" s="55">
        <f>('Все выпуски'!$F$4*'Все выпуски'!$F$8)*((VLOOKUP(IF(C1754="Нет",VLOOKUP(A1754,Оп26_BYN→USD!$A$2:$C$28,3,0),VLOOKUP((A1754-1),Оп26_BYN→USD!$A$2:$C$28,3,0)),$B$2:$G$2382,5,0)-VLOOKUP(B1754,$B$2:$G$2382,5,0))/365+(VLOOKUP(IF(C1754="Нет",VLOOKUP(A1754,Оп26_BYN→USD!$A$2:$C$28,3,0),VLOOKUP((A1754-1),Оп26_BYN→USD!$A$2:$C$28,3,0)),$B$2:$G$2382,6,0)-VLOOKUP(B1754,$B$2:$G$2382,6,0))/366)</f>
        <v>0.73067154560413383</v>
      </c>
      <c r="F1754" s="54">
        <f>COUNTIF(D1755:$D$2382,365)</f>
        <v>628</v>
      </c>
      <c r="G1754" s="54">
        <f>COUNTIF(D1755:$D$2382,366)</f>
        <v>0</v>
      </c>
    </row>
    <row r="1755" spans="1:7" x14ac:dyDescent="0.25">
      <c r="A1755" s="54">
        <f>COUNTIF($C$3:C1755,"Да")</f>
        <v>19</v>
      </c>
      <c r="B1755" s="53">
        <f t="shared" si="55"/>
        <v>47153</v>
      </c>
      <c r="C1755" s="53" t="str">
        <f>IF(ISERROR(VLOOKUP(B1755,Оп26_BYN→USD!$C$3:$C$28,1,0)),"Нет","Да")</f>
        <v>Нет</v>
      </c>
      <c r="D1755" s="54">
        <f t="shared" si="54"/>
        <v>365</v>
      </c>
      <c r="E1755" s="55">
        <f>('Все выпуски'!$F$4*'Все выпуски'!$F$8)*((VLOOKUP(IF(C1755="Нет",VLOOKUP(A1755,Оп26_BYN→USD!$A$2:$C$28,3,0),VLOOKUP((A1755-1),Оп26_BYN→USD!$A$2:$C$28,3,0)),$B$2:$G$2382,5,0)-VLOOKUP(B1755,$B$2:$G$2382,5,0))/365+(VLOOKUP(IF(C1755="Нет",VLOOKUP(A1755,Оп26_BYN→USD!$A$2:$C$28,3,0),VLOOKUP((A1755-1),Оп26_BYN→USD!$A$2:$C$28,3,0)),$B$2:$G$2382,6,0)-VLOOKUP(B1755,$B$2:$G$2382,6,0))/366)</f>
        <v>0.75989840742829917</v>
      </c>
      <c r="F1755" s="54">
        <f>COUNTIF(D1756:$D$2382,365)</f>
        <v>627</v>
      </c>
      <c r="G1755" s="54">
        <f>COUNTIF(D1756:$D$2382,366)</f>
        <v>0</v>
      </c>
    </row>
    <row r="1756" spans="1:7" x14ac:dyDescent="0.25">
      <c r="A1756" s="54">
        <f>COUNTIF($C$3:C1756,"Да")</f>
        <v>19</v>
      </c>
      <c r="B1756" s="53">
        <f t="shared" si="55"/>
        <v>47154</v>
      </c>
      <c r="C1756" s="53" t="str">
        <f>IF(ISERROR(VLOOKUP(B1756,Оп26_BYN→USD!$C$3:$C$28,1,0)),"Нет","Да")</f>
        <v>Нет</v>
      </c>
      <c r="D1756" s="54">
        <f t="shared" si="54"/>
        <v>365</v>
      </c>
      <c r="E1756" s="55">
        <f>('Все выпуски'!$F$4*'Все выпуски'!$F$8)*((VLOOKUP(IF(C1756="Нет",VLOOKUP(A1756,Оп26_BYN→USD!$A$2:$C$28,3,0),VLOOKUP((A1756-1),Оп26_BYN→USD!$A$2:$C$28,3,0)),$B$2:$G$2382,5,0)-VLOOKUP(B1756,$B$2:$G$2382,5,0))/365+(VLOOKUP(IF(C1756="Нет",VLOOKUP(A1756,Оп26_BYN→USD!$A$2:$C$28,3,0),VLOOKUP((A1756-1),Оп26_BYN→USD!$A$2:$C$28,3,0)),$B$2:$G$2382,6,0)-VLOOKUP(B1756,$B$2:$G$2382,6,0))/366)</f>
        <v>0.78912526925246462</v>
      </c>
      <c r="F1756" s="54">
        <f>COUNTIF(D1757:$D$2382,365)</f>
        <v>626</v>
      </c>
      <c r="G1756" s="54">
        <f>COUNTIF(D1757:$D$2382,366)</f>
        <v>0</v>
      </c>
    </row>
    <row r="1757" spans="1:7" x14ac:dyDescent="0.25">
      <c r="A1757" s="54">
        <f>COUNTIF($C$3:C1757,"Да")</f>
        <v>19</v>
      </c>
      <c r="B1757" s="53">
        <f t="shared" si="55"/>
        <v>47155</v>
      </c>
      <c r="C1757" s="53" t="str">
        <f>IF(ISERROR(VLOOKUP(B1757,Оп26_BYN→USD!$C$3:$C$28,1,0)),"Нет","Да")</f>
        <v>Нет</v>
      </c>
      <c r="D1757" s="54">
        <f t="shared" si="54"/>
        <v>365</v>
      </c>
      <c r="E1757" s="55">
        <f>('Все выпуски'!$F$4*'Все выпуски'!$F$8)*((VLOOKUP(IF(C1757="Нет",VLOOKUP(A1757,Оп26_BYN→USD!$A$2:$C$28,3,0),VLOOKUP((A1757-1),Оп26_BYN→USD!$A$2:$C$28,3,0)),$B$2:$G$2382,5,0)-VLOOKUP(B1757,$B$2:$G$2382,5,0))/365+(VLOOKUP(IF(C1757="Нет",VLOOKUP(A1757,Оп26_BYN→USD!$A$2:$C$28,3,0),VLOOKUP((A1757-1),Оп26_BYN→USD!$A$2:$C$28,3,0)),$B$2:$G$2382,6,0)-VLOOKUP(B1757,$B$2:$G$2382,6,0))/366)</f>
        <v>0.81835213107662996</v>
      </c>
      <c r="F1757" s="54">
        <f>COUNTIF(D1758:$D$2382,365)</f>
        <v>625</v>
      </c>
      <c r="G1757" s="54">
        <f>COUNTIF(D1758:$D$2382,366)</f>
        <v>0</v>
      </c>
    </row>
    <row r="1758" spans="1:7" x14ac:dyDescent="0.25">
      <c r="A1758" s="54">
        <f>COUNTIF($C$3:C1758,"Да")</f>
        <v>19</v>
      </c>
      <c r="B1758" s="53">
        <f t="shared" si="55"/>
        <v>47156</v>
      </c>
      <c r="C1758" s="53" t="str">
        <f>IF(ISERROR(VLOOKUP(B1758,Оп26_BYN→USD!$C$3:$C$28,1,0)),"Нет","Да")</f>
        <v>Нет</v>
      </c>
      <c r="D1758" s="54">
        <f t="shared" si="54"/>
        <v>365</v>
      </c>
      <c r="E1758" s="55">
        <f>('Все выпуски'!$F$4*'Все выпуски'!$F$8)*((VLOOKUP(IF(C1758="Нет",VLOOKUP(A1758,Оп26_BYN→USD!$A$2:$C$28,3,0),VLOOKUP((A1758-1),Оп26_BYN→USD!$A$2:$C$28,3,0)),$B$2:$G$2382,5,0)-VLOOKUP(B1758,$B$2:$G$2382,5,0))/365+(VLOOKUP(IF(C1758="Нет",VLOOKUP(A1758,Оп26_BYN→USD!$A$2:$C$28,3,0),VLOOKUP((A1758-1),Оп26_BYN→USD!$A$2:$C$28,3,0)),$B$2:$G$2382,6,0)-VLOOKUP(B1758,$B$2:$G$2382,6,0))/366)</f>
        <v>0.8475789929007953</v>
      </c>
      <c r="F1758" s="54">
        <f>COUNTIF(D1759:$D$2382,365)</f>
        <v>624</v>
      </c>
      <c r="G1758" s="54">
        <f>COUNTIF(D1759:$D$2382,366)</f>
        <v>0</v>
      </c>
    </row>
    <row r="1759" spans="1:7" x14ac:dyDescent="0.25">
      <c r="A1759" s="54">
        <f>COUNTIF($C$3:C1759,"Да")</f>
        <v>19</v>
      </c>
      <c r="B1759" s="53">
        <f t="shared" si="55"/>
        <v>47157</v>
      </c>
      <c r="C1759" s="53" t="str">
        <f>IF(ISERROR(VLOOKUP(B1759,Оп26_BYN→USD!$C$3:$C$28,1,0)),"Нет","Да")</f>
        <v>Нет</v>
      </c>
      <c r="D1759" s="54">
        <f t="shared" si="54"/>
        <v>365</v>
      </c>
      <c r="E1759" s="55">
        <f>('Все выпуски'!$F$4*'Все выпуски'!$F$8)*((VLOOKUP(IF(C1759="Нет",VLOOKUP(A1759,Оп26_BYN→USD!$A$2:$C$28,3,0),VLOOKUP((A1759-1),Оп26_BYN→USD!$A$2:$C$28,3,0)),$B$2:$G$2382,5,0)-VLOOKUP(B1759,$B$2:$G$2382,5,0))/365+(VLOOKUP(IF(C1759="Нет",VLOOKUP(A1759,Оп26_BYN→USD!$A$2:$C$28,3,0),VLOOKUP((A1759-1),Оп26_BYN→USD!$A$2:$C$28,3,0)),$B$2:$G$2382,6,0)-VLOOKUP(B1759,$B$2:$G$2382,6,0))/366)</f>
        <v>0.87680585472496064</v>
      </c>
      <c r="F1759" s="54">
        <f>COUNTIF(D1760:$D$2382,365)</f>
        <v>623</v>
      </c>
      <c r="G1759" s="54">
        <f>COUNTIF(D1760:$D$2382,366)</f>
        <v>0</v>
      </c>
    </row>
    <row r="1760" spans="1:7" x14ac:dyDescent="0.25">
      <c r="A1760" s="54">
        <f>COUNTIF($C$3:C1760,"Да")</f>
        <v>19</v>
      </c>
      <c r="B1760" s="53">
        <f t="shared" si="55"/>
        <v>47158</v>
      </c>
      <c r="C1760" s="53" t="str">
        <f>IF(ISERROR(VLOOKUP(B1760,Оп26_BYN→USD!$C$3:$C$28,1,0)),"Нет","Да")</f>
        <v>Нет</v>
      </c>
      <c r="D1760" s="54">
        <f t="shared" si="54"/>
        <v>365</v>
      </c>
      <c r="E1760" s="55">
        <f>('Все выпуски'!$F$4*'Все выпуски'!$F$8)*((VLOOKUP(IF(C1760="Нет",VLOOKUP(A1760,Оп26_BYN→USD!$A$2:$C$28,3,0),VLOOKUP((A1760-1),Оп26_BYN→USD!$A$2:$C$28,3,0)),$B$2:$G$2382,5,0)-VLOOKUP(B1760,$B$2:$G$2382,5,0))/365+(VLOOKUP(IF(C1760="Нет",VLOOKUP(A1760,Оп26_BYN→USD!$A$2:$C$28,3,0),VLOOKUP((A1760-1),Оп26_BYN→USD!$A$2:$C$28,3,0)),$B$2:$G$2382,6,0)-VLOOKUP(B1760,$B$2:$G$2382,6,0))/366)</f>
        <v>0.90603271654912598</v>
      </c>
      <c r="F1760" s="54">
        <f>COUNTIF(D1761:$D$2382,365)</f>
        <v>622</v>
      </c>
      <c r="G1760" s="54">
        <f>COUNTIF(D1761:$D$2382,366)</f>
        <v>0</v>
      </c>
    </row>
    <row r="1761" spans="1:7" x14ac:dyDescent="0.25">
      <c r="A1761" s="54">
        <f>COUNTIF($C$3:C1761,"Да")</f>
        <v>19</v>
      </c>
      <c r="B1761" s="53">
        <f t="shared" si="55"/>
        <v>47159</v>
      </c>
      <c r="C1761" s="53" t="str">
        <f>IF(ISERROR(VLOOKUP(B1761,Оп26_BYN→USD!$C$3:$C$28,1,0)),"Нет","Да")</f>
        <v>Нет</v>
      </c>
      <c r="D1761" s="54">
        <f t="shared" si="54"/>
        <v>365</v>
      </c>
      <c r="E1761" s="55">
        <f>('Все выпуски'!$F$4*'Все выпуски'!$F$8)*((VLOOKUP(IF(C1761="Нет",VLOOKUP(A1761,Оп26_BYN→USD!$A$2:$C$28,3,0),VLOOKUP((A1761-1),Оп26_BYN→USD!$A$2:$C$28,3,0)),$B$2:$G$2382,5,0)-VLOOKUP(B1761,$B$2:$G$2382,5,0))/365+(VLOOKUP(IF(C1761="Нет",VLOOKUP(A1761,Оп26_BYN→USD!$A$2:$C$28,3,0),VLOOKUP((A1761-1),Оп26_BYN→USD!$A$2:$C$28,3,0)),$B$2:$G$2382,6,0)-VLOOKUP(B1761,$B$2:$G$2382,6,0))/366)</f>
        <v>0.93525957837329132</v>
      </c>
      <c r="F1761" s="54">
        <f>COUNTIF(D1762:$D$2382,365)</f>
        <v>621</v>
      </c>
      <c r="G1761" s="54">
        <f>COUNTIF(D1762:$D$2382,366)</f>
        <v>0</v>
      </c>
    </row>
    <row r="1762" spans="1:7" x14ac:dyDescent="0.25">
      <c r="A1762" s="54">
        <f>COUNTIF($C$3:C1762,"Да")</f>
        <v>19</v>
      </c>
      <c r="B1762" s="53">
        <f t="shared" si="55"/>
        <v>47160</v>
      </c>
      <c r="C1762" s="53" t="str">
        <f>IF(ISERROR(VLOOKUP(B1762,Оп26_BYN→USD!$C$3:$C$28,1,0)),"Нет","Да")</f>
        <v>Нет</v>
      </c>
      <c r="D1762" s="54">
        <f t="shared" si="54"/>
        <v>365</v>
      </c>
      <c r="E1762" s="55">
        <f>('Все выпуски'!$F$4*'Все выпуски'!$F$8)*((VLOOKUP(IF(C1762="Нет",VLOOKUP(A1762,Оп26_BYN→USD!$A$2:$C$28,3,0),VLOOKUP((A1762-1),Оп26_BYN→USD!$A$2:$C$28,3,0)),$B$2:$G$2382,5,0)-VLOOKUP(B1762,$B$2:$G$2382,5,0))/365+(VLOOKUP(IF(C1762="Нет",VLOOKUP(A1762,Оп26_BYN→USD!$A$2:$C$28,3,0),VLOOKUP((A1762-1),Оп26_BYN→USD!$A$2:$C$28,3,0)),$B$2:$G$2382,6,0)-VLOOKUP(B1762,$B$2:$G$2382,6,0))/366)</f>
        <v>0.96448644019745677</v>
      </c>
      <c r="F1762" s="54">
        <f>COUNTIF(D1763:$D$2382,365)</f>
        <v>620</v>
      </c>
      <c r="G1762" s="54">
        <f>COUNTIF(D1763:$D$2382,366)</f>
        <v>0</v>
      </c>
    </row>
    <row r="1763" spans="1:7" x14ac:dyDescent="0.25">
      <c r="A1763" s="54">
        <f>COUNTIF($C$3:C1763,"Да")</f>
        <v>19</v>
      </c>
      <c r="B1763" s="53">
        <f t="shared" si="55"/>
        <v>47161</v>
      </c>
      <c r="C1763" s="53" t="str">
        <f>IF(ISERROR(VLOOKUP(B1763,Оп26_BYN→USD!$C$3:$C$28,1,0)),"Нет","Да")</f>
        <v>Нет</v>
      </c>
      <c r="D1763" s="54">
        <f t="shared" si="54"/>
        <v>365</v>
      </c>
      <c r="E1763" s="55">
        <f>('Все выпуски'!$F$4*'Все выпуски'!$F$8)*((VLOOKUP(IF(C1763="Нет",VLOOKUP(A1763,Оп26_BYN→USD!$A$2:$C$28,3,0),VLOOKUP((A1763-1),Оп26_BYN→USD!$A$2:$C$28,3,0)),$B$2:$G$2382,5,0)-VLOOKUP(B1763,$B$2:$G$2382,5,0))/365+(VLOOKUP(IF(C1763="Нет",VLOOKUP(A1763,Оп26_BYN→USD!$A$2:$C$28,3,0),VLOOKUP((A1763-1),Оп26_BYN→USD!$A$2:$C$28,3,0)),$B$2:$G$2382,6,0)-VLOOKUP(B1763,$B$2:$G$2382,6,0))/366)</f>
        <v>0.99371330202162211</v>
      </c>
      <c r="F1763" s="54">
        <f>COUNTIF(D1764:$D$2382,365)</f>
        <v>619</v>
      </c>
      <c r="G1763" s="54">
        <f>COUNTIF(D1764:$D$2382,366)</f>
        <v>0</v>
      </c>
    </row>
    <row r="1764" spans="1:7" x14ac:dyDescent="0.25">
      <c r="A1764" s="54">
        <f>COUNTIF($C$3:C1764,"Да")</f>
        <v>19</v>
      </c>
      <c r="B1764" s="53">
        <f t="shared" si="55"/>
        <v>47162</v>
      </c>
      <c r="C1764" s="53" t="str">
        <f>IF(ISERROR(VLOOKUP(B1764,Оп26_BYN→USD!$C$3:$C$28,1,0)),"Нет","Да")</f>
        <v>Нет</v>
      </c>
      <c r="D1764" s="54">
        <f t="shared" si="54"/>
        <v>365</v>
      </c>
      <c r="E1764" s="55">
        <f>('Все выпуски'!$F$4*'Все выпуски'!$F$8)*((VLOOKUP(IF(C1764="Нет",VLOOKUP(A1764,Оп26_BYN→USD!$A$2:$C$28,3,0),VLOOKUP((A1764-1),Оп26_BYN→USD!$A$2:$C$28,3,0)),$B$2:$G$2382,5,0)-VLOOKUP(B1764,$B$2:$G$2382,5,0))/365+(VLOOKUP(IF(C1764="Нет",VLOOKUP(A1764,Оп26_BYN→USD!$A$2:$C$28,3,0),VLOOKUP((A1764-1),Оп26_BYN→USD!$A$2:$C$28,3,0)),$B$2:$G$2382,6,0)-VLOOKUP(B1764,$B$2:$G$2382,6,0))/366)</f>
        <v>1.0229401638457873</v>
      </c>
      <c r="F1764" s="54">
        <f>COUNTIF(D1765:$D$2382,365)</f>
        <v>618</v>
      </c>
      <c r="G1764" s="54">
        <f>COUNTIF(D1765:$D$2382,366)</f>
        <v>0</v>
      </c>
    </row>
    <row r="1765" spans="1:7" x14ac:dyDescent="0.25">
      <c r="A1765" s="54">
        <f>COUNTIF($C$3:C1765,"Да")</f>
        <v>19</v>
      </c>
      <c r="B1765" s="53">
        <f t="shared" si="55"/>
        <v>47163</v>
      </c>
      <c r="C1765" s="53" t="str">
        <f>IF(ISERROR(VLOOKUP(B1765,Оп26_BYN→USD!$C$3:$C$28,1,0)),"Нет","Да")</f>
        <v>Нет</v>
      </c>
      <c r="D1765" s="54">
        <f t="shared" si="54"/>
        <v>365</v>
      </c>
      <c r="E1765" s="55">
        <f>('Все выпуски'!$F$4*'Все выпуски'!$F$8)*((VLOOKUP(IF(C1765="Нет",VLOOKUP(A1765,Оп26_BYN→USD!$A$2:$C$28,3,0),VLOOKUP((A1765-1),Оп26_BYN→USD!$A$2:$C$28,3,0)),$B$2:$G$2382,5,0)-VLOOKUP(B1765,$B$2:$G$2382,5,0))/365+(VLOOKUP(IF(C1765="Нет",VLOOKUP(A1765,Оп26_BYN→USD!$A$2:$C$28,3,0),VLOOKUP((A1765-1),Оп26_BYN→USD!$A$2:$C$28,3,0)),$B$2:$G$2382,6,0)-VLOOKUP(B1765,$B$2:$G$2382,6,0))/366)</f>
        <v>1.0521670256699527</v>
      </c>
      <c r="F1765" s="54">
        <f>COUNTIF(D1766:$D$2382,365)</f>
        <v>617</v>
      </c>
      <c r="G1765" s="54">
        <f>COUNTIF(D1766:$D$2382,366)</f>
        <v>0</v>
      </c>
    </row>
    <row r="1766" spans="1:7" x14ac:dyDescent="0.25">
      <c r="A1766" s="54">
        <f>COUNTIF($C$3:C1766,"Да")</f>
        <v>19</v>
      </c>
      <c r="B1766" s="53">
        <f t="shared" si="55"/>
        <v>47164</v>
      </c>
      <c r="C1766" s="53" t="str">
        <f>IF(ISERROR(VLOOKUP(B1766,Оп26_BYN→USD!$C$3:$C$28,1,0)),"Нет","Да")</f>
        <v>Нет</v>
      </c>
      <c r="D1766" s="54">
        <f t="shared" si="54"/>
        <v>365</v>
      </c>
      <c r="E1766" s="55">
        <f>('Все выпуски'!$F$4*'Все выпуски'!$F$8)*((VLOOKUP(IF(C1766="Нет",VLOOKUP(A1766,Оп26_BYN→USD!$A$2:$C$28,3,0),VLOOKUP((A1766-1),Оп26_BYN→USD!$A$2:$C$28,3,0)),$B$2:$G$2382,5,0)-VLOOKUP(B1766,$B$2:$G$2382,5,0))/365+(VLOOKUP(IF(C1766="Нет",VLOOKUP(A1766,Оп26_BYN→USD!$A$2:$C$28,3,0),VLOOKUP((A1766-1),Оп26_BYN→USD!$A$2:$C$28,3,0)),$B$2:$G$2382,6,0)-VLOOKUP(B1766,$B$2:$G$2382,6,0))/366)</f>
        <v>1.081393887494118</v>
      </c>
      <c r="F1766" s="54">
        <f>COUNTIF(D1767:$D$2382,365)</f>
        <v>616</v>
      </c>
      <c r="G1766" s="54">
        <f>COUNTIF(D1767:$D$2382,366)</f>
        <v>0</v>
      </c>
    </row>
    <row r="1767" spans="1:7" x14ac:dyDescent="0.25">
      <c r="A1767" s="54">
        <f>COUNTIF($C$3:C1767,"Да")</f>
        <v>19</v>
      </c>
      <c r="B1767" s="53">
        <f t="shared" si="55"/>
        <v>47165</v>
      </c>
      <c r="C1767" s="53" t="str">
        <f>IF(ISERROR(VLOOKUP(B1767,Оп26_BYN→USD!$C$3:$C$28,1,0)),"Нет","Да")</f>
        <v>Нет</v>
      </c>
      <c r="D1767" s="54">
        <f t="shared" si="54"/>
        <v>365</v>
      </c>
      <c r="E1767" s="55">
        <f>('Все выпуски'!$F$4*'Все выпуски'!$F$8)*((VLOOKUP(IF(C1767="Нет",VLOOKUP(A1767,Оп26_BYN→USD!$A$2:$C$28,3,0),VLOOKUP((A1767-1),Оп26_BYN→USD!$A$2:$C$28,3,0)),$B$2:$G$2382,5,0)-VLOOKUP(B1767,$B$2:$G$2382,5,0))/365+(VLOOKUP(IF(C1767="Нет",VLOOKUP(A1767,Оп26_BYN→USD!$A$2:$C$28,3,0),VLOOKUP((A1767-1),Оп26_BYN→USD!$A$2:$C$28,3,0)),$B$2:$G$2382,6,0)-VLOOKUP(B1767,$B$2:$G$2382,6,0))/366)</f>
        <v>1.1106207493182836</v>
      </c>
      <c r="F1767" s="54">
        <f>COUNTIF(D1768:$D$2382,365)</f>
        <v>615</v>
      </c>
      <c r="G1767" s="54">
        <f>COUNTIF(D1768:$D$2382,366)</f>
        <v>0</v>
      </c>
    </row>
    <row r="1768" spans="1:7" x14ac:dyDescent="0.25">
      <c r="A1768" s="54">
        <f>COUNTIF($C$3:C1768,"Да")</f>
        <v>19</v>
      </c>
      <c r="B1768" s="53">
        <f t="shared" si="55"/>
        <v>47166</v>
      </c>
      <c r="C1768" s="53" t="str">
        <f>IF(ISERROR(VLOOKUP(B1768,Оп26_BYN→USD!$C$3:$C$28,1,0)),"Нет","Да")</f>
        <v>Нет</v>
      </c>
      <c r="D1768" s="54">
        <f t="shared" si="54"/>
        <v>365</v>
      </c>
      <c r="E1768" s="55">
        <f>('Все выпуски'!$F$4*'Все выпуски'!$F$8)*((VLOOKUP(IF(C1768="Нет",VLOOKUP(A1768,Оп26_BYN→USD!$A$2:$C$28,3,0),VLOOKUP((A1768-1),Оп26_BYN→USD!$A$2:$C$28,3,0)),$B$2:$G$2382,5,0)-VLOOKUP(B1768,$B$2:$G$2382,5,0))/365+(VLOOKUP(IF(C1768="Нет",VLOOKUP(A1768,Оп26_BYN→USD!$A$2:$C$28,3,0),VLOOKUP((A1768-1),Оп26_BYN→USD!$A$2:$C$28,3,0)),$B$2:$G$2382,6,0)-VLOOKUP(B1768,$B$2:$G$2382,6,0))/366)</f>
        <v>1.1398476111424489</v>
      </c>
      <c r="F1768" s="54">
        <f>COUNTIF(D1769:$D$2382,365)</f>
        <v>614</v>
      </c>
      <c r="G1768" s="54">
        <f>COUNTIF(D1769:$D$2382,366)</f>
        <v>0</v>
      </c>
    </row>
    <row r="1769" spans="1:7" x14ac:dyDescent="0.25">
      <c r="A1769" s="54">
        <f>COUNTIF($C$3:C1769,"Да")</f>
        <v>19</v>
      </c>
      <c r="B1769" s="53">
        <f t="shared" si="55"/>
        <v>47167</v>
      </c>
      <c r="C1769" s="53" t="str">
        <f>IF(ISERROR(VLOOKUP(B1769,Оп26_BYN→USD!$C$3:$C$28,1,0)),"Нет","Да")</f>
        <v>Нет</v>
      </c>
      <c r="D1769" s="54">
        <f t="shared" si="54"/>
        <v>365</v>
      </c>
      <c r="E1769" s="55">
        <f>('Все выпуски'!$F$4*'Все выпуски'!$F$8)*((VLOOKUP(IF(C1769="Нет",VLOOKUP(A1769,Оп26_BYN→USD!$A$2:$C$28,3,0),VLOOKUP((A1769-1),Оп26_BYN→USD!$A$2:$C$28,3,0)),$B$2:$G$2382,5,0)-VLOOKUP(B1769,$B$2:$G$2382,5,0))/365+(VLOOKUP(IF(C1769="Нет",VLOOKUP(A1769,Оп26_BYN→USD!$A$2:$C$28,3,0),VLOOKUP((A1769-1),Оп26_BYN→USD!$A$2:$C$28,3,0)),$B$2:$G$2382,6,0)-VLOOKUP(B1769,$B$2:$G$2382,6,0))/366)</f>
        <v>1.169074472966614</v>
      </c>
      <c r="F1769" s="54">
        <f>COUNTIF(D1770:$D$2382,365)</f>
        <v>613</v>
      </c>
      <c r="G1769" s="54">
        <f>COUNTIF(D1770:$D$2382,366)</f>
        <v>0</v>
      </c>
    </row>
    <row r="1770" spans="1:7" x14ac:dyDescent="0.25">
      <c r="A1770" s="54">
        <f>COUNTIF($C$3:C1770,"Да")</f>
        <v>19</v>
      </c>
      <c r="B1770" s="53">
        <f t="shared" si="55"/>
        <v>47168</v>
      </c>
      <c r="C1770" s="53" t="str">
        <f>IF(ISERROR(VLOOKUP(B1770,Оп26_BYN→USD!$C$3:$C$28,1,0)),"Нет","Да")</f>
        <v>Нет</v>
      </c>
      <c r="D1770" s="54">
        <f t="shared" si="54"/>
        <v>365</v>
      </c>
      <c r="E1770" s="55">
        <f>('Все выпуски'!$F$4*'Все выпуски'!$F$8)*((VLOOKUP(IF(C1770="Нет",VLOOKUP(A1770,Оп26_BYN→USD!$A$2:$C$28,3,0),VLOOKUP((A1770-1),Оп26_BYN→USD!$A$2:$C$28,3,0)),$B$2:$G$2382,5,0)-VLOOKUP(B1770,$B$2:$G$2382,5,0))/365+(VLOOKUP(IF(C1770="Нет",VLOOKUP(A1770,Оп26_BYN→USD!$A$2:$C$28,3,0),VLOOKUP((A1770-1),Оп26_BYN→USD!$A$2:$C$28,3,0)),$B$2:$G$2382,6,0)-VLOOKUP(B1770,$B$2:$G$2382,6,0))/366)</f>
        <v>1.1983013347907796</v>
      </c>
      <c r="F1770" s="54">
        <f>COUNTIF(D1771:$D$2382,365)</f>
        <v>612</v>
      </c>
      <c r="G1770" s="54">
        <f>COUNTIF(D1771:$D$2382,366)</f>
        <v>0</v>
      </c>
    </row>
    <row r="1771" spans="1:7" x14ac:dyDescent="0.25">
      <c r="A1771" s="54">
        <f>COUNTIF($C$3:C1771,"Да")</f>
        <v>19</v>
      </c>
      <c r="B1771" s="53">
        <f t="shared" si="55"/>
        <v>47169</v>
      </c>
      <c r="C1771" s="53" t="str">
        <f>IF(ISERROR(VLOOKUP(B1771,Оп26_BYN→USD!$C$3:$C$28,1,0)),"Нет","Да")</f>
        <v>Нет</v>
      </c>
      <c r="D1771" s="54">
        <f t="shared" si="54"/>
        <v>365</v>
      </c>
      <c r="E1771" s="55">
        <f>('Все выпуски'!$F$4*'Все выпуски'!$F$8)*((VLOOKUP(IF(C1771="Нет",VLOOKUP(A1771,Оп26_BYN→USD!$A$2:$C$28,3,0),VLOOKUP((A1771-1),Оп26_BYN→USD!$A$2:$C$28,3,0)),$B$2:$G$2382,5,0)-VLOOKUP(B1771,$B$2:$G$2382,5,0))/365+(VLOOKUP(IF(C1771="Нет",VLOOKUP(A1771,Оп26_BYN→USD!$A$2:$C$28,3,0),VLOOKUP((A1771-1),Оп26_BYN→USD!$A$2:$C$28,3,0)),$B$2:$G$2382,6,0)-VLOOKUP(B1771,$B$2:$G$2382,6,0))/366)</f>
        <v>1.2275281966149449</v>
      </c>
      <c r="F1771" s="54">
        <f>COUNTIF(D1772:$D$2382,365)</f>
        <v>611</v>
      </c>
      <c r="G1771" s="54">
        <f>COUNTIF(D1772:$D$2382,366)</f>
        <v>0</v>
      </c>
    </row>
    <row r="1772" spans="1:7" x14ac:dyDescent="0.25">
      <c r="A1772" s="54">
        <f>COUNTIF($C$3:C1772,"Да")</f>
        <v>19</v>
      </c>
      <c r="B1772" s="53">
        <f t="shared" si="55"/>
        <v>47170</v>
      </c>
      <c r="C1772" s="53" t="str">
        <f>IF(ISERROR(VLOOKUP(B1772,Оп26_BYN→USD!$C$3:$C$28,1,0)),"Нет","Да")</f>
        <v>Нет</v>
      </c>
      <c r="D1772" s="54">
        <f t="shared" si="54"/>
        <v>365</v>
      </c>
      <c r="E1772" s="55">
        <f>('Все выпуски'!$F$4*'Все выпуски'!$F$8)*((VLOOKUP(IF(C1772="Нет",VLOOKUP(A1772,Оп26_BYN→USD!$A$2:$C$28,3,0),VLOOKUP((A1772-1),Оп26_BYN→USD!$A$2:$C$28,3,0)),$B$2:$G$2382,5,0)-VLOOKUP(B1772,$B$2:$G$2382,5,0))/365+(VLOOKUP(IF(C1772="Нет",VLOOKUP(A1772,Оп26_BYN→USD!$A$2:$C$28,3,0),VLOOKUP((A1772-1),Оп26_BYN→USD!$A$2:$C$28,3,0)),$B$2:$G$2382,6,0)-VLOOKUP(B1772,$B$2:$G$2382,6,0))/366)</f>
        <v>1.2567550584391103</v>
      </c>
      <c r="F1772" s="54">
        <f>COUNTIF(D1773:$D$2382,365)</f>
        <v>610</v>
      </c>
      <c r="G1772" s="54">
        <f>COUNTIF(D1773:$D$2382,366)</f>
        <v>0</v>
      </c>
    </row>
    <row r="1773" spans="1:7" x14ac:dyDescent="0.25">
      <c r="A1773" s="54">
        <f>COUNTIF($C$3:C1773,"Да")</f>
        <v>19</v>
      </c>
      <c r="B1773" s="53">
        <f t="shared" si="55"/>
        <v>47171</v>
      </c>
      <c r="C1773" s="53" t="str">
        <f>IF(ISERROR(VLOOKUP(B1773,Оп26_BYN→USD!$C$3:$C$28,1,0)),"Нет","Да")</f>
        <v>Нет</v>
      </c>
      <c r="D1773" s="54">
        <f t="shared" si="54"/>
        <v>365</v>
      </c>
      <c r="E1773" s="55">
        <f>('Все выпуски'!$F$4*'Все выпуски'!$F$8)*((VLOOKUP(IF(C1773="Нет",VLOOKUP(A1773,Оп26_BYN→USD!$A$2:$C$28,3,0),VLOOKUP((A1773-1),Оп26_BYN→USD!$A$2:$C$28,3,0)),$B$2:$G$2382,5,0)-VLOOKUP(B1773,$B$2:$G$2382,5,0))/365+(VLOOKUP(IF(C1773="Нет",VLOOKUP(A1773,Оп26_BYN→USD!$A$2:$C$28,3,0),VLOOKUP((A1773-1),Оп26_BYN→USD!$A$2:$C$28,3,0)),$B$2:$G$2382,6,0)-VLOOKUP(B1773,$B$2:$G$2382,6,0))/366)</f>
        <v>1.2859819202632756</v>
      </c>
      <c r="F1773" s="54">
        <f>COUNTIF(D1774:$D$2382,365)</f>
        <v>609</v>
      </c>
      <c r="G1773" s="54">
        <f>COUNTIF(D1774:$D$2382,366)</f>
        <v>0</v>
      </c>
    </row>
    <row r="1774" spans="1:7" x14ac:dyDescent="0.25">
      <c r="A1774" s="54">
        <f>COUNTIF($C$3:C1774,"Да")</f>
        <v>19</v>
      </c>
      <c r="B1774" s="53">
        <f t="shared" si="55"/>
        <v>47172</v>
      </c>
      <c r="C1774" s="53" t="str">
        <f>IF(ISERROR(VLOOKUP(B1774,Оп26_BYN→USD!$C$3:$C$28,1,0)),"Нет","Да")</f>
        <v>Нет</v>
      </c>
      <c r="D1774" s="54">
        <f t="shared" si="54"/>
        <v>365</v>
      </c>
      <c r="E1774" s="55">
        <f>('Все выпуски'!$F$4*'Все выпуски'!$F$8)*((VLOOKUP(IF(C1774="Нет",VLOOKUP(A1774,Оп26_BYN→USD!$A$2:$C$28,3,0),VLOOKUP((A1774-1),Оп26_BYN→USD!$A$2:$C$28,3,0)),$B$2:$G$2382,5,0)-VLOOKUP(B1774,$B$2:$G$2382,5,0))/365+(VLOOKUP(IF(C1774="Нет",VLOOKUP(A1774,Оп26_BYN→USD!$A$2:$C$28,3,0),VLOOKUP((A1774-1),Оп26_BYN→USD!$A$2:$C$28,3,0)),$B$2:$G$2382,6,0)-VLOOKUP(B1774,$B$2:$G$2382,6,0))/366)</f>
        <v>1.315208782087441</v>
      </c>
      <c r="F1774" s="54">
        <f>COUNTIF(D1775:$D$2382,365)</f>
        <v>608</v>
      </c>
      <c r="G1774" s="54">
        <f>COUNTIF(D1775:$D$2382,366)</f>
        <v>0</v>
      </c>
    </row>
    <row r="1775" spans="1:7" x14ac:dyDescent="0.25">
      <c r="A1775" s="54">
        <f>COUNTIF($C$3:C1775,"Да")</f>
        <v>19</v>
      </c>
      <c r="B1775" s="53">
        <f t="shared" si="55"/>
        <v>47173</v>
      </c>
      <c r="C1775" s="53" t="str">
        <f>IF(ISERROR(VLOOKUP(B1775,Оп26_BYN→USD!$C$3:$C$28,1,0)),"Нет","Да")</f>
        <v>Нет</v>
      </c>
      <c r="D1775" s="54">
        <f t="shared" si="54"/>
        <v>365</v>
      </c>
      <c r="E1775" s="55">
        <f>('Все выпуски'!$F$4*'Все выпуски'!$F$8)*((VLOOKUP(IF(C1775="Нет",VLOOKUP(A1775,Оп26_BYN→USD!$A$2:$C$28,3,0),VLOOKUP((A1775-1),Оп26_BYN→USD!$A$2:$C$28,3,0)),$B$2:$G$2382,5,0)-VLOOKUP(B1775,$B$2:$G$2382,5,0))/365+(VLOOKUP(IF(C1775="Нет",VLOOKUP(A1775,Оп26_BYN→USD!$A$2:$C$28,3,0),VLOOKUP((A1775-1),Оп26_BYN→USD!$A$2:$C$28,3,0)),$B$2:$G$2382,6,0)-VLOOKUP(B1775,$B$2:$G$2382,6,0))/366)</f>
        <v>1.3444356439116063</v>
      </c>
      <c r="F1775" s="54">
        <f>COUNTIF(D1776:$D$2382,365)</f>
        <v>607</v>
      </c>
      <c r="G1775" s="54">
        <f>COUNTIF(D1776:$D$2382,366)</f>
        <v>0</v>
      </c>
    </row>
    <row r="1776" spans="1:7" x14ac:dyDescent="0.25">
      <c r="A1776" s="54">
        <f>COUNTIF($C$3:C1776,"Да")</f>
        <v>19</v>
      </c>
      <c r="B1776" s="53">
        <f t="shared" si="55"/>
        <v>47174</v>
      </c>
      <c r="C1776" s="53" t="str">
        <f>IF(ISERROR(VLOOKUP(B1776,Оп26_BYN→USD!$C$3:$C$28,1,0)),"Нет","Да")</f>
        <v>Нет</v>
      </c>
      <c r="D1776" s="54">
        <f t="shared" si="54"/>
        <v>365</v>
      </c>
      <c r="E1776" s="55">
        <f>('Все выпуски'!$F$4*'Все выпуски'!$F$8)*((VLOOKUP(IF(C1776="Нет",VLOOKUP(A1776,Оп26_BYN→USD!$A$2:$C$28,3,0),VLOOKUP((A1776-1),Оп26_BYN→USD!$A$2:$C$28,3,0)),$B$2:$G$2382,5,0)-VLOOKUP(B1776,$B$2:$G$2382,5,0))/365+(VLOOKUP(IF(C1776="Нет",VLOOKUP(A1776,Оп26_BYN→USD!$A$2:$C$28,3,0),VLOOKUP((A1776-1),Оп26_BYN→USD!$A$2:$C$28,3,0)),$B$2:$G$2382,6,0)-VLOOKUP(B1776,$B$2:$G$2382,6,0))/366)</f>
        <v>1.3736625057357716</v>
      </c>
      <c r="F1776" s="54">
        <f>COUNTIF(D1777:$D$2382,365)</f>
        <v>606</v>
      </c>
      <c r="G1776" s="54">
        <f>COUNTIF(D1777:$D$2382,366)</f>
        <v>0</v>
      </c>
    </row>
    <row r="1777" spans="1:7" x14ac:dyDescent="0.25">
      <c r="A1777" s="54">
        <f>COUNTIF($C$3:C1777,"Да")</f>
        <v>19</v>
      </c>
      <c r="B1777" s="53">
        <f t="shared" si="55"/>
        <v>47175</v>
      </c>
      <c r="C1777" s="53" t="str">
        <f>IF(ISERROR(VLOOKUP(B1777,Оп26_BYN→USD!$C$3:$C$28,1,0)),"Нет","Да")</f>
        <v>Нет</v>
      </c>
      <c r="D1777" s="54">
        <f t="shared" si="54"/>
        <v>365</v>
      </c>
      <c r="E1777" s="55">
        <f>('Все выпуски'!$F$4*'Все выпуски'!$F$8)*((VLOOKUP(IF(C1777="Нет",VLOOKUP(A1777,Оп26_BYN→USD!$A$2:$C$28,3,0),VLOOKUP((A1777-1),Оп26_BYN→USD!$A$2:$C$28,3,0)),$B$2:$G$2382,5,0)-VLOOKUP(B1777,$B$2:$G$2382,5,0))/365+(VLOOKUP(IF(C1777="Нет",VLOOKUP(A1777,Оп26_BYN→USD!$A$2:$C$28,3,0),VLOOKUP((A1777-1),Оп26_BYN→USD!$A$2:$C$28,3,0)),$B$2:$G$2382,6,0)-VLOOKUP(B1777,$B$2:$G$2382,6,0))/366)</f>
        <v>1.402889367559937</v>
      </c>
      <c r="F1777" s="54">
        <f>COUNTIF(D1778:$D$2382,365)</f>
        <v>605</v>
      </c>
      <c r="G1777" s="54">
        <f>COUNTIF(D1778:$D$2382,366)</f>
        <v>0</v>
      </c>
    </row>
    <row r="1778" spans="1:7" x14ac:dyDescent="0.25">
      <c r="A1778" s="54">
        <f>COUNTIF($C$3:C1778,"Да")</f>
        <v>19</v>
      </c>
      <c r="B1778" s="53">
        <f t="shared" si="55"/>
        <v>47176</v>
      </c>
      <c r="C1778" s="53" t="str">
        <f>IF(ISERROR(VLOOKUP(B1778,Оп26_BYN→USD!$C$3:$C$28,1,0)),"Нет","Да")</f>
        <v>Нет</v>
      </c>
      <c r="D1778" s="54">
        <f t="shared" si="54"/>
        <v>365</v>
      </c>
      <c r="E1778" s="55">
        <f>('Все выпуски'!$F$4*'Все выпуски'!$F$8)*((VLOOKUP(IF(C1778="Нет",VLOOKUP(A1778,Оп26_BYN→USD!$A$2:$C$28,3,0),VLOOKUP((A1778-1),Оп26_BYN→USD!$A$2:$C$28,3,0)),$B$2:$G$2382,5,0)-VLOOKUP(B1778,$B$2:$G$2382,5,0))/365+(VLOOKUP(IF(C1778="Нет",VLOOKUP(A1778,Оп26_BYN→USD!$A$2:$C$28,3,0),VLOOKUP((A1778-1),Оп26_BYN→USD!$A$2:$C$28,3,0)),$B$2:$G$2382,6,0)-VLOOKUP(B1778,$B$2:$G$2382,6,0))/366)</f>
        <v>1.4321162293841023</v>
      </c>
      <c r="F1778" s="54">
        <f>COUNTIF(D1779:$D$2382,365)</f>
        <v>604</v>
      </c>
      <c r="G1778" s="54">
        <f>COUNTIF(D1779:$D$2382,366)</f>
        <v>0</v>
      </c>
    </row>
    <row r="1779" spans="1:7" x14ac:dyDescent="0.25">
      <c r="A1779" s="54">
        <f>COUNTIF($C$3:C1779,"Да")</f>
        <v>19</v>
      </c>
      <c r="B1779" s="53">
        <f t="shared" si="55"/>
        <v>47177</v>
      </c>
      <c r="C1779" s="53" t="str">
        <f>IF(ISERROR(VLOOKUP(B1779,Оп26_BYN→USD!$C$3:$C$28,1,0)),"Нет","Да")</f>
        <v>Нет</v>
      </c>
      <c r="D1779" s="54">
        <f t="shared" si="54"/>
        <v>365</v>
      </c>
      <c r="E1779" s="55">
        <f>('Все выпуски'!$F$4*'Все выпуски'!$F$8)*((VLOOKUP(IF(C1779="Нет",VLOOKUP(A1779,Оп26_BYN→USD!$A$2:$C$28,3,0),VLOOKUP((A1779-1),Оп26_BYN→USD!$A$2:$C$28,3,0)),$B$2:$G$2382,5,0)-VLOOKUP(B1779,$B$2:$G$2382,5,0))/365+(VLOOKUP(IF(C1779="Нет",VLOOKUP(A1779,Оп26_BYN→USD!$A$2:$C$28,3,0),VLOOKUP((A1779-1),Оп26_BYN→USD!$A$2:$C$28,3,0)),$B$2:$G$2382,6,0)-VLOOKUP(B1779,$B$2:$G$2382,6,0))/366)</f>
        <v>1.4613430912082677</v>
      </c>
      <c r="F1779" s="54">
        <f>COUNTIF(D1780:$D$2382,365)</f>
        <v>603</v>
      </c>
      <c r="G1779" s="54">
        <f>COUNTIF(D1780:$D$2382,366)</f>
        <v>0</v>
      </c>
    </row>
    <row r="1780" spans="1:7" x14ac:dyDescent="0.25">
      <c r="A1780" s="54">
        <f>COUNTIF($C$3:C1780,"Да")</f>
        <v>19</v>
      </c>
      <c r="B1780" s="53">
        <f t="shared" si="55"/>
        <v>47178</v>
      </c>
      <c r="C1780" s="53" t="str">
        <f>IF(ISERROR(VLOOKUP(B1780,Оп26_BYN→USD!$C$3:$C$28,1,0)),"Нет","Да")</f>
        <v>Нет</v>
      </c>
      <c r="D1780" s="54">
        <f t="shared" si="54"/>
        <v>365</v>
      </c>
      <c r="E1780" s="55">
        <f>('Все выпуски'!$F$4*'Все выпуски'!$F$8)*((VLOOKUP(IF(C1780="Нет",VLOOKUP(A1780,Оп26_BYN→USD!$A$2:$C$28,3,0),VLOOKUP((A1780-1),Оп26_BYN→USD!$A$2:$C$28,3,0)),$B$2:$G$2382,5,0)-VLOOKUP(B1780,$B$2:$G$2382,5,0))/365+(VLOOKUP(IF(C1780="Нет",VLOOKUP(A1780,Оп26_BYN→USD!$A$2:$C$28,3,0),VLOOKUP((A1780-1),Оп26_BYN→USD!$A$2:$C$28,3,0)),$B$2:$G$2382,6,0)-VLOOKUP(B1780,$B$2:$G$2382,6,0))/366)</f>
        <v>1.4905699530324332</v>
      </c>
      <c r="F1780" s="54">
        <f>COUNTIF(D1781:$D$2382,365)</f>
        <v>602</v>
      </c>
      <c r="G1780" s="54">
        <f>COUNTIF(D1781:$D$2382,366)</f>
        <v>0</v>
      </c>
    </row>
    <row r="1781" spans="1:7" x14ac:dyDescent="0.25">
      <c r="A1781" s="54">
        <f>COUNTIF($C$3:C1781,"Да")</f>
        <v>19</v>
      </c>
      <c r="B1781" s="53">
        <f t="shared" si="55"/>
        <v>47179</v>
      </c>
      <c r="C1781" s="53" t="str">
        <f>IF(ISERROR(VLOOKUP(B1781,Оп26_BYN→USD!$C$3:$C$28,1,0)),"Нет","Да")</f>
        <v>Нет</v>
      </c>
      <c r="D1781" s="54">
        <f t="shared" si="54"/>
        <v>365</v>
      </c>
      <c r="E1781" s="55">
        <f>('Все выпуски'!$F$4*'Все выпуски'!$F$8)*((VLOOKUP(IF(C1781="Нет",VLOOKUP(A1781,Оп26_BYN→USD!$A$2:$C$28,3,0),VLOOKUP((A1781-1),Оп26_BYN→USD!$A$2:$C$28,3,0)),$B$2:$G$2382,5,0)-VLOOKUP(B1781,$B$2:$G$2382,5,0))/365+(VLOOKUP(IF(C1781="Нет",VLOOKUP(A1781,Оп26_BYN→USD!$A$2:$C$28,3,0),VLOOKUP((A1781-1),Оп26_BYN→USD!$A$2:$C$28,3,0)),$B$2:$G$2382,6,0)-VLOOKUP(B1781,$B$2:$G$2382,6,0))/366)</f>
        <v>1.5197968148565983</v>
      </c>
      <c r="F1781" s="54">
        <f>COUNTIF(D1782:$D$2382,365)</f>
        <v>601</v>
      </c>
      <c r="G1781" s="54">
        <f>COUNTIF(D1782:$D$2382,366)</f>
        <v>0</v>
      </c>
    </row>
    <row r="1782" spans="1:7" x14ac:dyDescent="0.25">
      <c r="A1782" s="54">
        <f>COUNTIF($C$3:C1782,"Да")</f>
        <v>19</v>
      </c>
      <c r="B1782" s="53">
        <f t="shared" si="55"/>
        <v>47180</v>
      </c>
      <c r="C1782" s="53" t="str">
        <f>IF(ISERROR(VLOOKUP(B1782,Оп26_BYN→USD!$C$3:$C$28,1,0)),"Нет","Да")</f>
        <v>Нет</v>
      </c>
      <c r="D1782" s="54">
        <f t="shared" si="54"/>
        <v>365</v>
      </c>
      <c r="E1782" s="55">
        <f>('Все выпуски'!$F$4*'Все выпуски'!$F$8)*((VLOOKUP(IF(C1782="Нет",VLOOKUP(A1782,Оп26_BYN→USD!$A$2:$C$28,3,0),VLOOKUP((A1782-1),Оп26_BYN→USD!$A$2:$C$28,3,0)),$B$2:$G$2382,5,0)-VLOOKUP(B1782,$B$2:$G$2382,5,0))/365+(VLOOKUP(IF(C1782="Нет",VLOOKUP(A1782,Оп26_BYN→USD!$A$2:$C$28,3,0),VLOOKUP((A1782-1),Оп26_BYN→USD!$A$2:$C$28,3,0)),$B$2:$G$2382,6,0)-VLOOKUP(B1782,$B$2:$G$2382,6,0))/366)</f>
        <v>1.5490236766807637</v>
      </c>
      <c r="F1782" s="54">
        <f>COUNTIF(D1783:$D$2382,365)</f>
        <v>600</v>
      </c>
      <c r="G1782" s="54">
        <f>COUNTIF(D1783:$D$2382,366)</f>
        <v>0</v>
      </c>
    </row>
    <row r="1783" spans="1:7" x14ac:dyDescent="0.25">
      <c r="A1783" s="54">
        <f>COUNTIF($C$3:C1783,"Да")</f>
        <v>19</v>
      </c>
      <c r="B1783" s="53">
        <f t="shared" si="55"/>
        <v>47181</v>
      </c>
      <c r="C1783" s="53" t="str">
        <f>IF(ISERROR(VLOOKUP(B1783,Оп26_BYN→USD!$C$3:$C$28,1,0)),"Нет","Да")</f>
        <v>Нет</v>
      </c>
      <c r="D1783" s="54">
        <f t="shared" si="54"/>
        <v>365</v>
      </c>
      <c r="E1783" s="55">
        <f>('Все выпуски'!$F$4*'Все выпуски'!$F$8)*((VLOOKUP(IF(C1783="Нет",VLOOKUP(A1783,Оп26_BYN→USD!$A$2:$C$28,3,0),VLOOKUP((A1783-1),Оп26_BYN→USD!$A$2:$C$28,3,0)),$B$2:$G$2382,5,0)-VLOOKUP(B1783,$B$2:$G$2382,5,0))/365+(VLOOKUP(IF(C1783="Нет",VLOOKUP(A1783,Оп26_BYN→USD!$A$2:$C$28,3,0),VLOOKUP((A1783-1),Оп26_BYN→USD!$A$2:$C$28,3,0)),$B$2:$G$2382,6,0)-VLOOKUP(B1783,$B$2:$G$2382,6,0))/366)</f>
        <v>1.5782505385049292</v>
      </c>
      <c r="F1783" s="54">
        <f>COUNTIF(D1784:$D$2382,365)</f>
        <v>599</v>
      </c>
      <c r="G1783" s="54">
        <f>COUNTIF(D1784:$D$2382,366)</f>
        <v>0</v>
      </c>
    </row>
    <row r="1784" spans="1:7" x14ac:dyDescent="0.25">
      <c r="A1784" s="54">
        <f>COUNTIF($C$3:C1784,"Да")</f>
        <v>19</v>
      </c>
      <c r="B1784" s="53">
        <f t="shared" si="55"/>
        <v>47182</v>
      </c>
      <c r="C1784" s="53" t="str">
        <f>IF(ISERROR(VLOOKUP(B1784,Оп26_BYN→USD!$C$3:$C$28,1,0)),"Нет","Да")</f>
        <v>Нет</v>
      </c>
      <c r="D1784" s="54">
        <f t="shared" si="54"/>
        <v>365</v>
      </c>
      <c r="E1784" s="55">
        <f>('Все выпуски'!$F$4*'Все выпуски'!$F$8)*((VLOOKUP(IF(C1784="Нет",VLOOKUP(A1784,Оп26_BYN→USD!$A$2:$C$28,3,0),VLOOKUP((A1784-1),Оп26_BYN→USD!$A$2:$C$28,3,0)),$B$2:$G$2382,5,0)-VLOOKUP(B1784,$B$2:$G$2382,5,0))/365+(VLOOKUP(IF(C1784="Нет",VLOOKUP(A1784,Оп26_BYN→USD!$A$2:$C$28,3,0),VLOOKUP((A1784-1),Оп26_BYN→USD!$A$2:$C$28,3,0)),$B$2:$G$2382,6,0)-VLOOKUP(B1784,$B$2:$G$2382,6,0))/366)</f>
        <v>1.6074774003290944</v>
      </c>
      <c r="F1784" s="54">
        <f>COUNTIF(D1785:$D$2382,365)</f>
        <v>598</v>
      </c>
      <c r="G1784" s="54">
        <f>COUNTIF(D1785:$D$2382,366)</f>
        <v>0</v>
      </c>
    </row>
    <row r="1785" spans="1:7" x14ac:dyDescent="0.25">
      <c r="A1785" s="54">
        <f>COUNTIF($C$3:C1785,"Да")</f>
        <v>19</v>
      </c>
      <c r="B1785" s="53">
        <f t="shared" si="55"/>
        <v>47183</v>
      </c>
      <c r="C1785" s="53" t="str">
        <f>IF(ISERROR(VLOOKUP(B1785,Оп26_BYN→USD!$C$3:$C$28,1,0)),"Нет","Да")</f>
        <v>Нет</v>
      </c>
      <c r="D1785" s="54">
        <f t="shared" si="54"/>
        <v>365</v>
      </c>
      <c r="E1785" s="55">
        <f>('Все выпуски'!$F$4*'Все выпуски'!$F$8)*((VLOOKUP(IF(C1785="Нет",VLOOKUP(A1785,Оп26_BYN→USD!$A$2:$C$28,3,0),VLOOKUP((A1785-1),Оп26_BYN→USD!$A$2:$C$28,3,0)),$B$2:$G$2382,5,0)-VLOOKUP(B1785,$B$2:$G$2382,5,0))/365+(VLOOKUP(IF(C1785="Нет",VLOOKUP(A1785,Оп26_BYN→USD!$A$2:$C$28,3,0),VLOOKUP((A1785-1),Оп26_BYN→USD!$A$2:$C$28,3,0)),$B$2:$G$2382,6,0)-VLOOKUP(B1785,$B$2:$G$2382,6,0))/366)</f>
        <v>1.6367042621532599</v>
      </c>
      <c r="F1785" s="54">
        <f>COUNTIF(D1786:$D$2382,365)</f>
        <v>597</v>
      </c>
      <c r="G1785" s="54">
        <f>COUNTIF(D1786:$D$2382,366)</f>
        <v>0</v>
      </c>
    </row>
    <row r="1786" spans="1:7" x14ac:dyDescent="0.25">
      <c r="A1786" s="54">
        <f>COUNTIF($C$3:C1786,"Да")</f>
        <v>19</v>
      </c>
      <c r="B1786" s="53">
        <f t="shared" si="55"/>
        <v>47184</v>
      </c>
      <c r="C1786" s="53" t="str">
        <f>IF(ISERROR(VLOOKUP(B1786,Оп26_BYN→USD!$C$3:$C$28,1,0)),"Нет","Да")</f>
        <v>Нет</v>
      </c>
      <c r="D1786" s="54">
        <f t="shared" si="54"/>
        <v>365</v>
      </c>
      <c r="E1786" s="55">
        <f>('Все выпуски'!$F$4*'Все выпуски'!$F$8)*((VLOOKUP(IF(C1786="Нет",VLOOKUP(A1786,Оп26_BYN→USD!$A$2:$C$28,3,0),VLOOKUP((A1786-1),Оп26_BYN→USD!$A$2:$C$28,3,0)),$B$2:$G$2382,5,0)-VLOOKUP(B1786,$B$2:$G$2382,5,0))/365+(VLOOKUP(IF(C1786="Нет",VLOOKUP(A1786,Оп26_BYN→USD!$A$2:$C$28,3,0),VLOOKUP((A1786-1),Оп26_BYN→USD!$A$2:$C$28,3,0)),$B$2:$G$2382,6,0)-VLOOKUP(B1786,$B$2:$G$2382,6,0))/366)</f>
        <v>1.6659311239774253</v>
      </c>
      <c r="F1786" s="54">
        <f>COUNTIF(D1787:$D$2382,365)</f>
        <v>596</v>
      </c>
      <c r="G1786" s="54">
        <f>COUNTIF(D1787:$D$2382,366)</f>
        <v>0</v>
      </c>
    </row>
    <row r="1787" spans="1:7" x14ac:dyDescent="0.25">
      <c r="A1787" s="54">
        <f>COUNTIF($C$3:C1787,"Да")</f>
        <v>19</v>
      </c>
      <c r="B1787" s="53">
        <f t="shared" si="55"/>
        <v>47185</v>
      </c>
      <c r="C1787" s="53" t="str">
        <f>IF(ISERROR(VLOOKUP(B1787,Оп26_BYN→USD!$C$3:$C$28,1,0)),"Нет","Да")</f>
        <v>Нет</v>
      </c>
      <c r="D1787" s="54">
        <f t="shared" si="54"/>
        <v>365</v>
      </c>
      <c r="E1787" s="55">
        <f>('Все выпуски'!$F$4*'Все выпуски'!$F$8)*((VLOOKUP(IF(C1787="Нет",VLOOKUP(A1787,Оп26_BYN→USD!$A$2:$C$28,3,0),VLOOKUP((A1787-1),Оп26_BYN→USD!$A$2:$C$28,3,0)),$B$2:$G$2382,5,0)-VLOOKUP(B1787,$B$2:$G$2382,5,0))/365+(VLOOKUP(IF(C1787="Нет",VLOOKUP(A1787,Оп26_BYN→USD!$A$2:$C$28,3,0),VLOOKUP((A1787-1),Оп26_BYN→USD!$A$2:$C$28,3,0)),$B$2:$G$2382,6,0)-VLOOKUP(B1787,$B$2:$G$2382,6,0))/366)</f>
        <v>1.6951579858015906</v>
      </c>
      <c r="F1787" s="54">
        <f>COUNTIF(D1788:$D$2382,365)</f>
        <v>595</v>
      </c>
      <c r="G1787" s="54">
        <f>COUNTIF(D1788:$D$2382,366)</f>
        <v>0</v>
      </c>
    </row>
    <row r="1788" spans="1:7" x14ac:dyDescent="0.25">
      <c r="A1788" s="54">
        <f>COUNTIF($C$3:C1788,"Да")</f>
        <v>19</v>
      </c>
      <c r="B1788" s="53">
        <f t="shared" si="55"/>
        <v>47186</v>
      </c>
      <c r="C1788" s="53" t="str">
        <f>IF(ISERROR(VLOOKUP(B1788,Оп26_BYN→USD!$C$3:$C$28,1,0)),"Нет","Да")</f>
        <v>Нет</v>
      </c>
      <c r="D1788" s="54">
        <f t="shared" si="54"/>
        <v>365</v>
      </c>
      <c r="E1788" s="55">
        <f>('Все выпуски'!$F$4*'Все выпуски'!$F$8)*((VLOOKUP(IF(C1788="Нет",VLOOKUP(A1788,Оп26_BYN→USD!$A$2:$C$28,3,0),VLOOKUP((A1788-1),Оп26_BYN→USD!$A$2:$C$28,3,0)),$B$2:$G$2382,5,0)-VLOOKUP(B1788,$B$2:$G$2382,5,0))/365+(VLOOKUP(IF(C1788="Нет",VLOOKUP(A1788,Оп26_BYN→USD!$A$2:$C$28,3,0),VLOOKUP((A1788-1),Оп26_BYN→USD!$A$2:$C$28,3,0)),$B$2:$G$2382,6,0)-VLOOKUP(B1788,$B$2:$G$2382,6,0))/366)</f>
        <v>1.7243848476257559</v>
      </c>
      <c r="F1788" s="54">
        <f>COUNTIF(D1789:$D$2382,365)</f>
        <v>594</v>
      </c>
      <c r="G1788" s="54">
        <f>COUNTIF(D1789:$D$2382,366)</f>
        <v>0</v>
      </c>
    </row>
    <row r="1789" spans="1:7" x14ac:dyDescent="0.25">
      <c r="A1789" s="54">
        <f>COUNTIF($C$3:C1789,"Да")</f>
        <v>19</v>
      </c>
      <c r="B1789" s="53">
        <f t="shared" si="55"/>
        <v>47187</v>
      </c>
      <c r="C1789" s="53" t="str">
        <f>IF(ISERROR(VLOOKUP(B1789,Оп26_BYN→USD!$C$3:$C$28,1,0)),"Нет","Да")</f>
        <v>Нет</v>
      </c>
      <c r="D1789" s="54">
        <f t="shared" si="54"/>
        <v>365</v>
      </c>
      <c r="E1789" s="55">
        <f>('Все выпуски'!$F$4*'Все выпуски'!$F$8)*((VLOOKUP(IF(C1789="Нет",VLOOKUP(A1789,Оп26_BYN→USD!$A$2:$C$28,3,0),VLOOKUP((A1789-1),Оп26_BYN→USD!$A$2:$C$28,3,0)),$B$2:$G$2382,5,0)-VLOOKUP(B1789,$B$2:$G$2382,5,0))/365+(VLOOKUP(IF(C1789="Нет",VLOOKUP(A1789,Оп26_BYN→USD!$A$2:$C$28,3,0),VLOOKUP((A1789-1),Оп26_BYN→USD!$A$2:$C$28,3,0)),$B$2:$G$2382,6,0)-VLOOKUP(B1789,$B$2:$G$2382,6,0))/366)</f>
        <v>1.7536117094499213</v>
      </c>
      <c r="F1789" s="54">
        <f>COUNTIF(D1790:$D$2382,365)</f>
        <v>593</v>
      </c>
      <c r="G1789" s="54">
        <f>COUNTIF(D1790:$D$2382,366)</f>
        <v>0</v>
      </c>
    </row>
    <row r="1790" spans="1:7" x14ac:dyDescent="0.25">
      <c r="A1790" s="54">
        <f>COUNTIF($C$3:C1790,"Да")</f>
        <v>19</v>
      </c>
      <c r="B1790" s="53">
        <f t="shared" si="55"/>
        <v>47188</v>
      </c>
      <c r="C1790" s="53" t="str">
        <f>IF(ISERROR(VLOOKUP(B1790,Оп26_BYN→USD!$C$3:$C$28,1,0)),"Нет","Да")</f>
        <v>Нет</v>
      </c>
      <c r="D1790" s="54">
        <f t="shared" si="54"/>
        <v>365</v>
      </c>
      <c r="E1790" s="55">
        <f>('Все выпуски'!$F$4*'Все выпуски'!$F$8)*((VLOOKUP(IF(C1790="Нет",VLOOKUP(A1790,Оп26_BYN→USD!$A$2:$C$28,3,0),VLOOKUP((A1790-1),Оп26_BYN→USD!$A$2:$C$28,3,0)),$B$2:$G$2382,5,0)-VLOOKUP(B1790,$B$2:$G$2382,5,0))/365+(VLOOKUP(IF(C1790="Нет",VLOOKUP(A1790,Оп26_BYN→USD!$A$2:$C$28,3,0),VLOOKUP((A1790-1),Оп26_BYN→USD!$A$2:$C$28,3,0)),$B$2:$G$2382,6,0)-VLOOKUP(B1790,$B$2:$G$2382,6,0))/366)</f>
        <v>1.7828385712740866</v>
      </c>
      <c r="F1790" s="54">
        <f>COUNTIF(D1791:$D$2382,365)</f>
        <v>592</v>
      </c>
      <c r="G1790" s="54">
        <f>COUNTIF(D1791:$D$2382,366)</f>
        <v>0</v>
      </c>
    </row>
    <row r="1791" spans="1:7" x14ac:dyDescent="0.25">
      <c r="A1791" s="54">
        <f>COUNTIF($C$3:C1791,"Да")</f>
        <v>19</v>
      </c>
      <c r="B1791" s="53">
        <f t="shared" si="55"/>
        <v>47189</v>
      </c>
      <c r="C1791" s="53" t="str">
        <f>IF(ISERROR(VLOOKUP(B1791,Оп26_BYN→USD!$C$3:$C$28,1,0)),"Нет","Да")</f>
        <v>Нет</v>
      </c>
      <c r="D1791" s="54">
        <f t="shared" si="54"/>
        <v>365</v>
      </c>
      <c r="E1791" s="55">
        <f>('Все выпуски'!$F$4*'Все выпуски'!$F$8)*((VLOOKUP(IF(C1791="Нет",VLOOKUP(A1791,Оп26_BYN→USD!$A$2:$C$28,3,0),VLOOKUP((A1791-1),Оп26_BYN→USD!$A$2:$C$28,3,0)),$B$2:$G$2382,5,0)-VLOOKUP(B1791,$B$2:$G$2382,5,0))/365+(VLOOKUP(IF(C1791="Нет",VLOOKUP(A1791,Оп26_BYN→USD!$A$2:$C$28,3,0),VLOOKUP((A1791-1),Оп26_BYN→USD!$A$2:$C$28,3,0)),$B$2:$G$2382,6,0)-VLOOKUP(B1791,$B$2:$G$2382,6,0))/366)</f>
        <v>1.812065433098252</v>
      </c>
      <c r="F1791" s="54">
        <f>COUNTIF(D1792:$D$2382,365)</f>
        <v>591</v>
      </c>
      <c r="G1791" s="54">
        <f>COUNTIF(D1792:$D$2382,366)</f>
        <v>0</v>
      </c>
    </row>
    <row r="1792" spans="1:7" x14ac:dyDescent="0.25">
      <c r="A1792" s="54">
        <f>COUNTIF($C$3:C1792,"Да")</f>
        <v>19</v>
      </c>
      <c r="B1792" s="53">
        <f t="shared" si="55"/>
        <v>47190</v>
      </c>
      <c r="C1792" s="53" t="str">
        <f>IF(ISERROR(VLOOKUP(B1792,Оп26_BYN→USD!$C$3:$C$28,1,0)),"Нет","Да")</f>
        <v>Нет</v>
      </c>
      <c r="D1792" s="54">
        <f t="shared" si="54"/>
        <v>365</v>
      </c>
      <c r="E1792" s="55">
        <f>('Все выпуски'!$F$4*'Все выпуски'!$F$8)*((VLOOKUP(IF(C1792="Нет",VLOOKUP(A1792,Оп26_BYN→USD!$A$2:$C$28,3,0),VLOOKUP((A1792-1),Оп26_BYN→USD!$A$2:$C$28,3,0)),$B$2:$G$2382,5,0)-VLOOKUP(B1792,$B$2:$G$2382,5,0))/365+(VLOOKUP(IF(C1792="Нет",VLOOKUP(A1792,Оп26_BYN→USD!$A$2:$C$28,3,0),VLOOKUP((A1792-1),Оп26_BYN→USD!$A$2:$C$28,3,0)),$B$2:$G$2382,6,0)-VLOOKUP(B1792,$B$2:$G$2382,6,0))/366)</f>
        <v>1.8412922949224175</v>
      </c>
      <c r="F1792" s="54">
        <f>COUNTIF(D1793:$D$2382,365)</f>
        <v>590</v>
      </c>
      <c r="G1792" s="54">
        <f>COUNTIF(D1793:$D$2382,366)</f>
        <v>0</v>
      </c>
    </row>
    <row r="1793" spans="1:7" x14ac:dyDescent="0.25">
      <c r="A1793" s="54">
        <f>COUNTIF($C$3:C1793,"Да")</f>
        <v>19</v>
      </c>
      <c r="B1793" s="53">
        <f t="shared" si="55"/>
        <v>47191</v>
      </c>
      <c r="C1793" s="53" t="str">
        <f>IF(ISERROR(VLOOKUP(B1793,Оп26_BYN→USD!$C$3:$C$28,1,0)),"Нет","Да")</f>
        <v>Нет</v>
      </c>
      <c r="D1793" s="54">
        <f t="shared" si="54"/>
        <v>365</v>
      </c>
      <c r="E1793" s="55">
        <f>('Все выпуски'!$F$4*'Все выпуски'!$F$8)*((VLOOKUP(IF(C1793="Нет",VLOOKUP(A1793,Оп26_BYN→USD!$A$2:$C$28,3,0),VLOOKUP((A1793-1),Оп26_BYN→USD!$A$2:$C$28,3,0)),$B$2:$G$2382,5,0)-VLOOKUP(B1793,$B$2:$G$2382,5,0))/365+(VLOOKUP(IF(C1793="Нет",VLOOKUP(A1793,Оп26_BYN→USD!$A$2:$C$28,3,0),VLOOKUP((A1793-1),Оп26_BYN→USD!$A$2:$C$28,3,0)),$B$2:$G$2382,6,0)-VLOOKUP(B1793,$B$2:$G$2382,6,0))/366)</f>
        <v>1.8705191567465826</v>
      </c>
      <c r="F1793" s="54">
        <f>COUNTIF(D1794:$D$2382,365)</f>
        <v>589</v>
      </c>
      <c r="G1793" s="54">
        <f>COUNTIF(D1794:$D$2382,366)</f>
        <v>0</v>
      </c>
    </row>
    <row r="1794" spans="1:7" x14ac:dyDescent="0.25">
      <c r="A1794" s="54">
        <f>COUNTIF($C$3:C1794,"Да")</f>
        <v>19</v>
      </c>
      <c r="B1794" s="53">
        <f t="shared" si="55"/>
        <v>47192</v>
      </c>
      <c r="C1794" s="53" t="str">
        <f>IF(ISERROR(VLOOKUP(B1794,Оп26_BYN→USD!$C$3:$C$28,1,0)),"Нет","Да")</f>
        <v>Нет</v>
      </c>
      <c r="D1794" s="54">
        <f t="shared" si="54"/>
        <v>365</v>
      </c>
      <c r="E1794" s="55">
        <f>('Все выпуски'!$F$4*'Все выпуски'!$F$8)*((VLOOKUP(IF(C1794="Нет",VLOOKUP(A1794,Оп26_BYN→USD!$A$2:$C$28,3,0),VLOOKUP((A1794-1),Оп26_BYN→USD!$A$2:$C$28,3,0)),$B$2:$G$2382,5,0)-VLOOKUP(B1794,$B$2:$G$2382,5,0))/365+(VLOOKUP(IF(C1794="Нет",VLOOKUP(A1794,Оп26_BYN→USD!$A$2:$C$28,3,0),VLOOKUP((A1794-1),Оп26_BYN→USD!$A$2:$C$28,3,0)),$B$2:$G$2382,6,0)-VLOOKUP(B1794,$B$2:$G$2382,6,0))/366)</f>
        <v>1.899746018570748</v>
      </c>
      <c r="F1794" s="54">
        <f>COUNTIF(D1795:$D$2382,365)</f>
        <v>588</v>
      </c>
      <c r="G1794" s="54">
        <f>COUNTIF(D1795:$D$2382,366)</f>
        <v>0</v>
      </c>
    </row>
    <row r="1795" spans="1:7" x14ac:dyDescent="0.25">
      <c r="A1795" s="54">
        <f>COUNTIF($C$3:C1795,"Да")</f>
        <v>19</v>
      </c>
      <c r="B1795" s="53">
        <f t="shared" si="55"/>
        <v>47193</v>
      </c>
      <c r="C1795" s="53" t="str">
        <f>IF(ISERROR(VLOOKUP(B1795,Оп26_BYN→USD!$C$3:$C$28,1,0)),"Нет","Да")</f>
        <v>Нет</v>
      </c>
      <c r="D1795" s="54">
        <f t="shared" ref="D1795:D1858" si="56">IF(MOD(YEAR(B1795),4)=0,366,365)</f>
        <v>365</v>
      </c>
      <c r="E1795" s="55">
        <f>('Все выпуски'!$F$4*'Все выпуски'!$F$8)*((VLOOKUP(IF(C1795="Нет",VLOOKUP(A1795,Оп26_BYN→USD!$A$2:$C$28,3,0),VLOOKUP((A1795-1),Оп26_BYN→USD!$A$2:$C$28,3,0)),$B$2:$G$2382,5,0)-VLOOKUP(B1795,$B$2:$G$2382,5,0))/365+(VLOOKUP(IF(C1795="Нет",VLOOKUP(A1795,Оп26_BYN→USD!$A$2:$C$28,3,0),VLOOKUP((A1795-1),Оп26_BYN→USD!$A$2:$C$28,3,0)),$B$2:$G$2382,6,0)-VLOOKUP(B1795,$B$2:$G$2382,6,0))/366)</f>
        <v>1.9289728803949135</v>
      </c>
      <c r="F1795" s="54">
        <f>COUNTIF(D1796:$D$2382,365)</f>
        <v>587</v>
      </c>
      <c r="G1795" s="54">
        <f>COUNTIF(D1796:$D$2382,366)</f>
        <v>0</v>
      </c>
    </row>
    <row r="1796" spans="1:7" x14ac:dyDescent="0.25">
      <c r="A1796" s="54">
        <f>COUNTIF($C$3:C1796,"Да")</f>
        <v>19</v>
      </c>
      <c r="B1796" s="53">
        <f t="shared" ref="B1796:B1859" si="57">B1795+1</f>
        <v>47194</v>
      </c>
      <c r="C1796" s="53" t="str">
        <f>IF(ISERROR(VLOOKUP(B1796,Оп26_BYN→USD!$C$3:$C$28,1,0)),"Нет","Да")</f>
        <v>Нет</v>
      </c>
      <c r="D1796" s="54">
        <f t="shared" si="56"/>
        <v>365</v>
      </c>
      <c r="E1796" s="55">
        <f>('Все выпуски'!$F$4*'Все выпуски'!$F$8)*((VLOOKUP(IF(C1796="Нет",VLOOKUP(A1796,Оп26_BYN→USD!$A$2:$C$28,3,0),VLOOKUP((A1796-1),Оп26_BYN→USD!$A$2:$C$28,3,0)),$B$2:$G$2382,5,0)-VLOOKUP(B1796,$B$2:$G$2382,5,0))/365+(VLOOKUP(IF(C1796="Нет",VLOOKUP(A1796,Оп26_BYN→USD!$A$2:$C$28,3,0),VLOOKUP((A1796-1),Оп26_BYN→USD!$A$2:$C$28,3,0)),$B$2:$G$2382,6,0)-VLOOKUP(B1796,$B$2:$G$2382,6,0))/366)</f>
        <v>1.9581997422190787</v>
      </c>
      <c r="F1796" s="54">
        <f>COUNTIF(D1797:$D$2382,365)</f>
        <v>586</v>
      </c>
      <c r="G1796" s="54">
        <f>COUNTIF(D1797:$D$2382,366)</f>
        <v>0</v>
      </c>
    </row>
    <row r="1797" spans="1:7" x14ac:dyDescent="0.25">
      <c r="A1797" s="54">
        <f>COUNTIF($C$3:C1797,"Да")</f>
        <v>19</v>
      </c>
      <c r="B1797" s="53">
        <f t="shared" si="57"/>
        <v>47195</v>
      </c>
      <c r="C1797" s="53" t="str">
        <f>IF(ISERROR(VLOOKUP(B1797,Оп26_BYN→USD!$C$3:$C$28,1,0)),"Нет","Да")</f>
        <v>Нет</v>
      </c>
      <c r="D1797" s="54">
        <f t="shared" si="56"/>
        <v>365</v>
      </c>
      <c r="E1797" s="55">
        <f>('Все выпуски'!$F$4*'Все выпуски'!$F$8)*((VLOOKUP(IF(C1797="Нет",VLOOKUP(A1797,Оп26_BYN→USD!$A$2:$C$28,3,0),VLOOKUP((A1797-1),Оп26_BYN→USD!$A$2:$C$28,3,0)),$B$2:$G$2382,5,0)-VLOOKUP(B1797,$B$2:$G$2382,5,0))/365+(VLOOKUP(IF(C1797="Нет",VLOOKUP(A1797,Оп26_BYN→USD!$A$2:$C$28,3,0),VLOOKUP((A1797-1),Оп26_BYN→USD!$A$2:$C$28,3,0)),$B$2:$G$2382,6,0)-VLOOKUP(B1797,$B$2:$G$2382,6,0))/366)</f>
        <v>1.9874266040432442</v>
      </c>
      <c r="F1797" s="54">
        <f>COUNTIF(D1798:$D$2382,365)</f>
        <v>585</v>
      </c>
      <c r="G1797" s="54">
        <f>COUNTIF(D1798:$D$2382,366)</f>
        <v>0</v>
      </c>
    </row>
    <row r="1798" spans="1:7" x14ac:dyDescent="0.25">
      <c r="A1798" s="54">
        <f>COUNTIF($C$3:C1798,"Да")</f>
        <v>19</v>
      </c>
      <c r="B1798" s="53">
        <f t="shared" si="57"/>
        <v>47196</v>
      </c>
      <c r="C1798" s="53" t="str">
        <f>IF(ISERROR(VLOOKUP(B1798,Оп26_BYN→USD!$C$3:$C$28,1,0)),"Нет","Да")</f>
        <v>Нет</v>
      </c>
      <c r="D1798" s="54">
        <f t="shared" si="56"/>
        <v>365</v>
      </c>
      <c r="E1798" s="55">
        <f>('Все выпуски'!$F$4*'Все выпуски'!$F$8)*((VLOOKUP(IF(C1798="Нет",VLOOKUP(A1798,Оп26_BYN→USD!$A$2:$C$28,3,0),VLOOKUP((A1798-1),Оп26_BYN→USD!$A$2:$C$28,3,0)),$B$2:$G$2382,5,0)-VLOOKUP(B1798,$B$2:$G$2382,5,0))/365+(VLOOKUP(IF(C1798="Нет",VLOOKUP(A1798,Оп26_BYN→USD!$A$2:$C$28,3,0),VLOOKUP((A1798-1),Оп26_BYN→USD!$A$2:$C$28,3,0)),$B$2:$G$2382,6,0)-VLOOKUP(B1798,$B$2:$G$2382,6,0))/366)</f>
        <v>2.0166534658674093</v>
      </c>
      <c r="F1798" s="54">
        <f>COUNTIF(D1799:$D$2382,365)</f>
        <v>584</v>
      </c>
      <c r="G1798" s="54">
        <f>COUNTIF(D1799:$D$2382,366)</f>
        <v>0</v>
      </c>
    </row>
    <row r="1799" spans="1:7" x14ac:dyDescent="0.25">
      <c r="A1799" s="54">
        <f>COUNTIF($C$3:C1799,"Да")</f>
        <v>19</v>
      </c>
      <c r="B1799" s="53">
        <f t="shared" si="57"/>
        <v>47197</v>
      </c>
      <c r="C1799" s="53" t="str">
        <f>IF(ISERROR(VLOOKUP(B1799,Оп26_BYN→USD!$C$3:$C$28,1,0)),"Нет","Да")</f>
        <v>Нет</v>
      </c>
      <c r="D1799" s="54">
        <f t="shared" si="56"/>
        <v>365</v>
      </c>
      <c r="E1799" s="55">
        <f>('Все выпуски'!$F$4*'Все выпуски'!$F$8)*((VLOOKUP(IF(C1799="Нет",VLOOKUP(A1799,Оп26_BYN→USD!$A$2:$C$28,3,0),VLOOKUP((A1799-1),Оп26_BYN→USD!$A$2:$C$28,3,0)),$B$2:$G$2382,5,0)-VLOOKUP(B1799,$B$2:$G$2382,5,0))/365+(VLOOKUP(IF(C1799="Нет",VLOOKUP(A1799,Оп26_BYN→USD!$A$2:$C$28,3,0),VLOOKUP((A1799-1),Оп26_BYN→USD!$A$2:$C$28,3,0)),$B$2:$G$2382,6,0)-VLOOKUP(B1799,$B$2:$G$2382,6,0))/366)</f>
        <v>2.0458803276915747</v>
      </c>
      <c r="F1799" s="54">
        <f>COUNTIF(D1800:$D$2382,365)</f>
        <v>583</v>
      </c>
      <c r="G1799" s="54">
        <f>COUNTIF(D1800:$D$2382,366)</f>
        <v>0</v>
      </c>
    </row>
    <row r="1800" spans="1:7" x14ac:dyDescent="0.25">
      <c r="A1800" s="54">
        <f>COUNTIF($C$3:C1800,"Да")</f>
        <v>19</v>
      </c>
      <c r="B1800" s="53">
        <f t="shared" si="57"/>
        <v>47198</v>
      </c>
      <c r="C1800" s="53" t="str">
        <f>IF(ISERROR(VLOOKUP(B1800,Оп26_BYN→USD!$C$3:$C$28,1,0)),"Нет","Да")</f>
        <v>Нет</v>
      </c>
      <c r="D1800" s="54">
        <f t="shared" si="56"/>
        <v>365</v>
      </c>
      <c r="E1800" s="55">
        <f>('Все выпуски'!$F$4*'Все выпуски'!$F$8)*((VLOOKUP(IF(C1800="Нет",VLOOKUP(A1800,Оп26_BYN→USD!$A$2:$C$28,3,0),VLOOKUP((A1800-1),Оп26_BYN→USD!$A$2:$C$28,3,0)),$B$2:$G$2382,5,0)-VLOOKUP(B1800,$B$2:$G$2382,5,0))/365+(VLOOKUP(IF(C1800="Нет",VLOOKUP(A1800,Оп26_BYN→USD!$A$2:$C$28,3,0),VLOOKUP((A1800-1),Оп26_BYN→USD!$A$2:$C$28,3,0)),$B$2:$G$2382,6,0)-VLOOKUP(B1800,$B$2:$G$2382,6,0))/366)</f>
        <v>2.07510718951574</v>
      </c>
      <c r="F1800" s="54">
        <f>COUNTIF(D1801:$D$2382,365)</f>
        <v>582</v>
      </c>
      <c r="G1800" s="54">
        <f>COUNTIF(D1801:$D$2382,366)</f>
        <v>0</v>
      </c>
    </row>
    <row r="1801" spans="1:7" x14ac:dyDescent="0.25">
      <c r="A1801" s="54">
        <f>COUNTIF($C$3:C1801,"Да")</f>
        <v>19</v>
      </c>
      <c r="B1801" s="53">
        <f t="shared" si="57"/>
        <v>47199</v>
      </c>
      <c r="C1801" s="53" t="str">
        <f>IF(ISERROR(VLOOKUP(B1801,Оп26_BYN→USD!$C$3:$C$28,1,0)),"Нет","Да")</f>
        <v>Нет</v>
      </c>
      <c r="D1801" s="54">
        <f t="shared" si="56"/>
        <v>365</v>
      </c>
      <c r="E1801" s="55">
        <f>('Все выпуски'!$F$4*'Все выпуски'!$F$8)*((VLOOKUP(IF(C1801="Нет",VLOOKUP(A1801,Оп26_BYN→USD!$A$2:$C$28,3,0),VLOOKUP((A1801-1),Оп26_BYN→USD!$A$2:$C$28,3,0)),$B$2:$G$2382,5,0)-VLOOKUP(B1801,$B$2:$G$2382,5,0))/365+(VLOOKUP(IF(C1801="Нет",VLOOKUP(A1801,Оп26_BYN→USD!$A$2:$C$28,3,0),VLOOKUP((A1801-1),Оп26_BYN→USD!$A$2:$C$28,3,0)),$B$2:$G$2382,6,0)-VLOOKUP(B1801,$B$2:$G$2382,6,0))/366)</f>
        <v>2.1043340513399054</v>
      </c>
      <c r="F1801" s="54">
        <f>COUNTIF(D1802:$D$2382,365)</f>
        <v>581</v>
      </c>
      <c r="G1801" s="54">
        <f>COUNTIF(D1802:$D$2382,366)</f>
        <v>0</v>
      </c>
    </row>
    <row r="1802" spans="1:7" x14ac:dyDescent="0.25">
      <c r="A1802" s="54">
        <f>COUNTIF($C$3:C1802,"Да")</f>
        <v>19</v>
      </c>
      <c r="B1802" s="53">
        <f t="shared" si="57"/>
        <v>47200</v>
      </c>
      <c r="C1802" s="53" t="str">
        <f>IF(ISERROR(VLOOKUP(B1802,Оп26_BYN→USD!$C$3:$C$28,1,0)),"Нет","Да")</f>
        <v>Нет</v>
      </c>
      <c r="D1802" s="54">
        <f t="shared" si="56"/>
        <v>365</v>
      </c>
      <c r="E1802" s="55">
        <f>('Все выпуски'!$F$4*'Все выпуски'!$F$8)*((VLOOKUP(IF(C1802="Нет",VLOOKUP(A1802,Оп26_BYN→USD!$A$2:$C$28,3,0),VLOOKUP((A1802-1),Оп26_BYN→USD!$A$2:$C$28,3,0)),$B$2:$G$2382,5,0)-VLOOKUP(B1802,$B$2:$G$2382,5,0))/365+(VLOOKUP(IF(C1802="Нет",VLOOKUP(A1802,Оп26_BYN→USD!$A$2:$C$28,3,0),VLOOKUP((A1802-1),Оп26_BYN→USD!$A$2:$C$28,3,0)),$B$2:$G$2382,6,0)-VLOOKUP(B1802,$B$2:$G$2382,6,0))/366)</f>
        <v>2.1335609131640711</v>
      </c>
      <c r="F1802" s="54">
        <f>COUNTIF(D1803:$D$2382,365)</f>
        <v>580</v>
      </c>
      <c r="G1802" s="54">
        <f>COUNTIF(D1803:$D$2382,366)</f>
        <v>0</v>
      </c>
    </row>
    <row r="1803" spans="1:7" x14ac:dyDescent="0.25">
      <c r="A1803" s="54">
        <f>COUNTIF($C$3:C1803,"Да")</f>
        <v>19</v>
      </c>
      <c r="B1803" s="53">
        <f t="shared" si="57"/>
        <v>47201</v>
      </c>
      <c r="C1803" s="53" t="str">
        <f>IF(ISERROR(VLOOKUP(B1803,Оп26_BYN→USD!$C$3:$C$28,1,0)),"Нет","Да")</f>
        <v>Нет</v>
      </c>
      <c r="D1803" s="54">
        <f t="shared" si="56"/>
        <v>365</v>
      </c>
      <c r="E1803" s="55">
        <f>('Все выпуски'!$F$4*'Все выпуски'!$F$8)*((VLOOKUP(IF(C1803="Нет",VLOOKUP(A1803,Оп26_BYN→USD!$A$2:$C$28,3,0),VLOOKUP((A1803-1),Оп26_BYN→USD!$A$2:$C$28,3,0)),$B$2:$G$2382,5,0)-VLOOKUP(B1803,$B$2:$G$2382,5,0))/365+(VLOOKUP(IF(C1803="Нет",VLOOKUP(A1803,Оп26_BYN→USD!$A$2:$C$28,3,0),VLOOKUP((A1803-1),Оп26_BYN→USD!$A$2:$C$28,3,0)),$B$2:$G$2382,6,0)-VLOOKUP(B1803,$B$2:$G$2382,6,0))/366)</f>
        <v>2.162787774988236</v>
      </c>
      <c r="F1803" s="54">
        <f>COUNTIF(D1804:$D$2382,365)</f>
        <v>579</v>
      </c>
      <c r="G1803" s="54">
        <f>COUNTIF(D1804:$D$2382,366)</f>
        <v>0</v>
      </c>
    </row>
    <row r="1804" spans="1:7" x14ac:dyDescent="0.25">
      <c r="A1804" s="54">
        <f>COUNTIF($C$3:C1804,"Да")</f>
        <v>19</v>
      </c>
      <c r="B1804" s="53">
        <f t="shared" si="57"/>
        <v>47202</v>
      </c>
      <c r="C1804" s="53" t="str">
        <f>IF(ISERROR(VLOOKUP(B1804,Оп26_BYN→USD!$C$3:$C$28,1,0)),"Нет","Да")</f>
        <v>Нет</v>
      </c>
      <c r="D1804" s="54">
        <f t="shared" si="56"/>
        <v>365</v>
      </c>
      <c r="E1804" s="55">
        <f>('Все выпуски'!$F$4*'Все выпуски'!$F$8)*((VLOOKUP(IF(C1804="Нет",VLOOKUP(A1804,Оп26_BYN→USD!$A$2:$C$28,3,0),VLOOKUP((A1804-1),Оп26_BYN→USD!$A$2:$C$28,3,0)),$B$2:$G$2382,5,0)-VLOOKUP(B1804,$B$2:$G$2382,5,0))/365+(VLOOKUP(IF(C1804="Нет",VLOOKUP(A1804,Оп26_BYN→USD!$A$2:$C$28,3,0),VLOOKUP((A1804-1),Оп26_BYN→USD!$A$2:$C$28,3,0)),$B$2:$G$2382,6,0)-VLOOKUP(B1804,$B$2:$G$2382,6,0))/366)</f>
        <v>2.1920146368124014</v>
      </c>
      <c r="F1804" s="54">
        <f>COUNTIF(D1805:$D$2382,365)</f>
        <v>578</v>
      </c>
      <c r="G1804" s="54">
        <f>COUNTIF(D1805:$D$2382,366)</f>
        <v>0</v>
      </c>
    </row>
    <row r="1805" spans="1:7" x14ac:dyDescent="0.25">
      <c r="A1805" s="54">
        <f>COUNTIF($C$3:C1805,"Да")</f>
        <v>19</v>
      </c>
      <c r="B1805" s="53">
        <f t="shared" si="57"/>
        <v>47203</v>
      </c>
      <c r="C1805" s="53" t="str">
        <f>IF(ISERROR(VLOOKUP(B1805,Оп26_BYN→USD!$C$3:$C$28,1,0)),"Нет","Да")</f>
        <v>Нет</v>
      </c>
      <c r="D1805" s="54">
        <f t="shared" si="56"/>
        <v>365</v>
      </c>
      <c r="E1805" s="55">
        <f>('Все выпуски'!$F$4*'Все выпуски'!$F$8)*((VLOOKUP(IF(C1805="Нет",VLOOKUP(A1805,Оп26_BYN→USD!$A$2:$C$28,3,0),VLOOKUP((A1805-1),Оп26_BYN→USD!$A$2:$C$28,3,0)),$B$2:$G$2382,5,0)-VLOOKUP(B1805,$B$2:$G$2382,5,0))/365+(VLOOKUP(IF(C1805="Нет",VLOOKUP(A1805,Оп26_BYN→USD!$A$2:$C$28,3,0),VLOOKUP((A1805-1),Оп26_BYN→USD!$A$2:$C$28,3,0)),$B$2:$G$2382,6,0)-VLOOKUP(B1805,$B$2:$G$2382,6,0))/366)</f>
        <v>2.2212414986365672</v>
      </c>
      <c r="F1805" s="54">
        <f>COUNTIF(D1806:$D$2382,365)</f>
        <v>577</v>
      </c>
      <c r="G1805" s="54">
        <f>COUNTIF(D1806:$D$2382,366)</f>
        <v>0</v>
      </c>
    </row>
    <row r="1806" spans="1:7" x14ac:dyDescent="0.25">
      <c r="A1806" s="54">
        <f>COUNTIF($C$3:C1806,"Да")</f>
        <v>19</v>
      </c>
      <c r="B1806" s="53">
        <f t="shared" si="57"/>
        <v>47204</v>
      </c>
      <c r="C1806" s="53" t="str">
        <f>IF(ISERROR(VLOOKUP(B1806,Оп26_BYN→USD!$C$3:$C$28,1,0)),"Нет","Да")</f>
        <v>Нет</v>
      </c>
      <c r="D1806" s="54">
        <f t="shared" si="56"/>
        <v>365</v>
      </c>
      <c r="E1806" s="55">
        <f>('Все выпуски'!$F$4*'Все выпуски'!$F$8)*((VLOOKUP(IF(C1806="Нет",VLOOKUP(A1806,Оп26_BYN→USD!$A$2:$C$28,3,0),VLOOKUP((A1806-1),Оп26_BYN→USD!$A$2:$C$28,3,0)),$B$2:$G$2382,5,0)-VLOOKUP(B1806,$B$2:$G$2382,5,0))/365+(VLOOKUP(IF(C1806="Нет",VLOOKUP(A1806,Оп26_BYN→USD!$A$2:$C$28,3,0),VLOOKUP((A1806-1),Оп26_BYN→USD!$A$2:$C$28,3,0)),$B$2:$G$2382,6,0)-VLOOKUP(B1806,$B$2:$G$2382,6,0))/366)</f>
        <v>2.2504683604607321</v>
      </c>
      <c r="F1806" s="54">
        <f>COUNTIF(D1807:$D$2382,365)</f>
        <v>576</v>
      </c>
      <c r="G1806" s="54">
        <f>COUNTIF(D1807:$D$2382,366)</f>
        <v>0</v>
      </c>
    </row>
    <row r="1807" spans="1:7" x14ac:dyDescent="0.25">
      <c r="A1807" s="54">
        <f>COUNTIF($C$3:C1807,"Да")</f>
        <v>19</v>
      </c>
      <c r="B1807" s="53">
        <f t="shared" si="57"/>
        <v>47205</v>
      </c>
      <c r="C1807" s="53" t="str">
        <f>IF(ISERROR(VLOOKUP(B1807,Оп26_BYN→USD!$C$3:$C$28,1,0)),"Нет","Да")</f>
        <v>Нет</v>
      </c>
      <c r="D1807" s="54">
        <f t="shared" si="56"/>
        <v>365</v>
      </c>
      <c r="E1807" s="55">
        <f>('Все выпуски'!$F$4*'Все выпуски'!$F$8)*((VLOOKUP(IF(C1807="Нет",VLOOKUP(A1807,Оп26_BYN→USD!$A$2:$C$28,3,0),VLOOKUP((A1807-1),Оп26_BYN→USD!$A$2:$C$28,3,0)),$B$2:$G$2382,5,0)-VLOOKUP(B1807,$B$2:$G$2382,5,0))/365+(VLOOKUP(IF(C1807="Нет",VLOOKUP(A1807,Оп26_BYN→USD!$A$2:$C$28,3,0),VLOOKUP((A1807-1),Оп26_BYN→USD!$A$2:$C$28,3,0)),$B$2:$G$2382,6,0)-VLOOKUP(B1807,$B$2:$G$2382,6,0))/366)</f>
        <v>2.2796952222848978</v>
      </c>
      <c r="F1807" s="54">
        <f>COUNTIF(D1808:$D$2382,365)</f>
        <v>575</v>
      </c>
      <c r="G1807" s="54">
        <f>COUNTIF(D1808:$D$2382,366)</f>
        <v>0</v>
      </c>
    </row>
    <row r="1808" spans="1:7" x14ac:dyDescent="0.25">
      <c r="A1808" s="54">
        <f>COUNTIF($C$3:C1808,"Да")</f>
        <v>19</v>
      </c>
      <c r="B1808" s="53">
        <f t="shared" si="57"/>
        <v>47206</v>
      </c>
      <c r="C1808" s="53" t="str">
        <f>IF(ISERROR(VLOOKUP(B1808,Оп26_BYN→USD!$C$3:$C$28,1,0)),"Нет","Да")</f>
        <v>Нет</v>
      </c>
      <c r="D1808" s="54">
        <f t="shared" si="56"/>
        <v>365</v>
      </c>
      <c r="E1808" s="55">
        <f>('Все выпуски'!$F$4*'Все выпуски'!$F$8)*((VLOOKUP(IF(C1808="Нет",VLOOKUP(A1808,Оп26_BYN→USD!$A$2:$C$28,3,0),VLOOKUP((A1808-1),Оп26_BYN→USD!$A$2:$C$28,3,0)),$B$2:$G$2382,5,0)-VLOOKUP(B1808,$B$2:$G$2382,5,0))/365+(VLOOKUP(IF(C1808="Нет",VLOOKUP(A1808,Оп26_BYN→USD!$A$2:$C$28,3,0),VLOOKUP((A1808-1),Оп26_BYN→USD!$A$2:$C$28,3,0)),$B$2:$G$2382,6,0)-VLOOKUP(B1808,$B$2:$G$2382,6,0))/366)</f>
        <v>2.3089220841090632</v>
      </c>
      <c r="F1808" s="54">
        <f>COUNTIF(D1809:$D$2382,365)</f>
        <v>574</v>
      </c>
      <c r="G1808" s="54">
        <f>COUNTIF(D1809:$D$2382,366)</f>
        <v>0</v>
      </c>
    </row>
    <row r="1809" spans="1:7" x14ac:dyDescent="0.25">
      <c r="A1809" s="54">
        <f>COUNTIF($C$3:C1809,"Да")</f>
        <v>19</v>
      </c>
      <c r="B1809" s="53">
        <f t="shared" si="57"/>
        <v>47207</v>
      </c>
      <c r="C1809" s="53" t="str">
        <f>IF(ISERROR(VLOOKUP(B1809,Оп26_BYN→USD!$C$3:$C$28,1,0)),"Нет","Да")</f>
        <v>Нет</v>
      </c>
      <c r="D1809" s="54">
        <f t="shared" si="56"/>
        <v>365</v>
      </c>
      <c r="E1809" s="55">
        <f>('Все выпуски'!$F$4*'Все выпуски'!$F$8)*((VLOOKUP(IF(C1809="Нет",VLOOKUP(A1809,Оп26_BYN→USD!$A$2:$C$28,3,0),VLOOKUP((A1809-1),Оп26_BYN→USD!$A$2:$C$28,3,0)),$B$2:$G$2382,5,0)-VLOOKUP(B1809,$B$2:$G$2382,5,0))/365+(VLOOKUP(IF(C1809="Нет",VLOOKUP(A1809,Оп26_BYN→USD!$A$2:$C$28,3,0),VLOOKUP((A1809-1),Оп26_BYN→USD!$A$2:$C$28,3,0)),$B$2:$G$2382,6,0)-VLOOKUP(B1809,$B$2:$G$2382,6,0))/366)</f>
        <v>2.3381489459332281</v>
      </c>
      <c r="F1809" s="54">
        <f>COUNTIF(D1810:$D$2382,365)</f>
        <v>573</v>
      </c>
      <c r="G1809" s="54">
        <f>COUNTIF(D1810:$D$2382,366)</f>
        <v>0</v>
      </c>
    </row>
    <row r="1810" spans="1:7" x14ac:dyDescent="0.25">
      <c r="A1810" s="54">
        <f>COUNTIF($C$3:C1810,"Да")</f>
        <v>19</v>
      </c>
      <c r="B1810" s="53">
        <f t="shared" si="57"/>
        <v>47208</v>
      </c>
      <c r="C1810" s="53" t="str">
        <f>IF(ISERROR(VLOOKUP(B1810,Оп26_BYN→USD!$C$3:$C$28,1,0)),"Нет","Да")</f>
        <v>Нет</v>
      </c>
      <c r="D1810" s="54">
        <f t="shared" si="56"/>
        <v>365</v>
      </c>
      <c r="E1810" s="55">
        <f>('Все выпуски'!$F$4*'Все выпуски'!$F$8)*((VLOOKUP(IF(C1810="Нет",VLOOKUP(A1810,Оп26_BYN→USD!$A$2:$C$28,3,0),VLOOKUP((A1810-1),Оп26_BYN→USD!$A$2:$C$28,3,0)),$B$2:$G$2382,5,0)-VLOOKUP(B1810,$B$2:$G$2382,5,0))/365+(VLOOKUP(IF(C1810="Нет",VLOOKUP(A1810,Оп26_BYN→USD!$A$2:$C$28,3,0),VLOOKUP((A1810-1),Оп26_BYN→USD!$A$2:$C$28,3,0)),$B$2:$G$2382,6,0)-VLOOKUP(B1810,$B$2:$G$2382,6,0))/366)</f>
        <v>2.3673758077573939</v>
      </c>
      <c r="F1810" s="54">
        <f>COUNTIF(D1811:$D$2382,365)</f>
        <v>572</v>
      </c>
      <c r="G1810" s="54">
        <f>COUNTIF(D1811:$D$2382,366)</f>
        <v>0</v>
      </c>
    </row>
    <row r="1811" spans="1:7" x14ac:dyDescent="0.25">
      <c r="A1811" s="54">
        <f>COUNTIF($C$3:C1811,"Да")</f>
        <v>19</v>
      </c>
      <c r="B1811" s="53">
        <f t="shared" si="57"/>
        <v>47209</v>
      </c>
      <c r="C1811" s="53" t="str">
        <f>IF(ISERROR(VLOOKUP(B1811,Оп26_BYN→USD!$C$3:$C$28,1,0)),"Нет","Да")</f>
        <v>Нет</v>
      </c>
      <c r="D1811" s="54">
        <f t="shared" si="56"/>
        <v>365</v>
      </c>
      <c r="E1811" s="55">
        <f>('Все выпуски'!$F$4*'Все выпуски'!$F$8)*((VLOOKUP(IF(C1811="Нет",VLOOKUP(A1811,Оп26_BYN→USD!$A$2:$C$28,3,0),VLOOKUP((A1811-1),Оп26_BYN→USD!$A$2:$C$28,3,0)),$B$2:$G$2382,5,0)-VLOOKUP(B1811,$B$2:$G$2382,5,0))/365+(VLOOKUP(IF(C1811="Нет",VLOOKUP(A1811,Оп26_BYN→USD!$A$2:$C$28,3,0),VLOOKUP((A1811-1),Оп26_BYN→USD!$A$2:$C$28,3,0)),$B$2:$G$2382,6,0)-VLOOKUP(B1811,$B$2:$G$2382,6,0))/366)</f>
        <v>2.3966026695815592</v>
      </c>
      <c r="F1811" s="54">
        <f>COUNTIF(D1812:$D$2382,365)</f>
        <v>571</v>
      </c>
      <c r="G1811" s="54">
        <f>COUNTIF(D1812:$D$2382,366)</f>
        <v>0</v>
      </c>
    </row>
    <row r="1812" spans="1:7" x14ac:dyDescent="0.25">
      <c r="A1812" s="54">
        <f>COUNTIF($C$3:C1812,"Да")</f>
        <v>19</v>
      </c>
      <c r="B1812" s="53">
        <f t="shared" si="57"/>
        <v>47210</v>
      </c>
      <c r="C1812" s="53" t="str">
        <f>IF(ISERROR(VLOOKUP(B1812,Оп26_BYN→USD!$C$3:$C$28,1,0)),"Нет","Да")</f>
        <v>Нет</v>
      </c>
      <c r="D1812" s="54">
        <f t="shared" si="56"/>
        <v>365</v>
      </c>
      <c r="E1812" s="55">
        <f>('Все выпуски'!$F$4*'Все выпуски'!$F$8)*((VLOOKUP(IF(C1812="Нет",VLOOKUP(A1812,Оп26_BYN→USD!$A$2:$C$28,3,0),VLOOKUP((A1812-1),Оп26_BYN→USD!$A$2:$C$28,3,0)),$B$2:$G$2382,5,0)-VLOOKUP(B1812,$B$2:$G$2382,5,0))/365+(VLOOKUP(IF(C1812="Нет",VLOOKUP(A1812,Оп26_BYN→USD!$A$2:$C$28,3,0),VLOOKUP((A1812-1),Оп26_BYN→USD!$A$2:$C$28,3,0)),$B$2:$G$2382,6,0)-VLOOKUP(B1812,$B$2:$G$2382,6,0))/366)</f>
        <v>2.4258295314057245</v>
      </c>
      <c r="F1812" s="54">
        <f>COUNTIF(D1813:$D$2382,365)</f>
        <v>570</v>
      </c>
      <c r="G1812" s="54">
        <f>COUNTIF(D1813:$D$2382,366)</f>
        <v>0</v>
      </c>
    </row>
    <row r="1813" spans="1:7" x14ac:dyDescent="0.25">
      <c r="A1813" s="54">
        <f>COUNTIF($C$3:C1813,"Да")</f>
        <v>19</v>
      </c>
      <c r="B1813" s="53">
        <f t="shared" si="57"/>
        <v>47211</v>
      </c>
      <c r="C1813" s="53" t="str">
        <f>IF(ISERROR(VLOOKUP(B1813,Оп26_BYN→USD!$C$3:$C$28,1,0)),"Нет","Да")</f>
        <v>Нет</v>
      </c>
      <c r="D1813" s="54">
        <f t="shared" si="56"/>
        <v>365</v>
      </c>
      <c r="E1813" s="55">
        <f>('Все выпуски'!$F$4*'Все выпуски'!$F$8)*((VLOOKUP(IF(C1813="Нет",VLOOKUP(A1813,Оп26_BYN→USD!$A$2:$C$28,3,0),VLOOKUP((A1813-1),Оп26_BYN→USD!$A$2:$C$28,3,0)),$B$2:$G$2382,5,0)-VLOOKUP(B1813,$B$2:$G$2382,5,0))/365+(VLOOKUP(IF(C1813="Нет",VLOOKUP(A1813,Оп26_BYN→USD!$A$2:$C$28,3,0),VLOOKUP((A1813-1),Оп26_BYN→USD!$A$2:$C$28,3,0)),$B$2:$G$2382,6,0)-VLOOKUP(B1813,$B$2:$G$2382,6,0))/366)</f>
        <v>2.4550563932298899</v>
      </c>
      <c r="F1813" s="54">
        <f>COUNTIF(D1814:$D$2382,365)</f>
        <v>569</v>
      </c>
      <c r="G1813" s="54">
        <f>COUNTIF(D1814:$D$2382,366)</f>
        <v>0</v>
      </c>
    </row>
    <row r="1814" spans="1:7" x14ac:dyDescent="0.25">
      <c r="A1814" s="54">
        <f>COUNTIF($C$3:C1814,"Да")</f>
        <v>19</v>
      </c>
      <c r="B1814" s="53">
        <f t="shared" si="57"/>
        <v>47212</v>
      </c>
      <c r="C1814" s="53" t="str">
        <f>IF(ISERROR(VLOOKUP(B1814,Оп26_BYN→USD!$C$3:$C$28,1,0)),"Нет","Да")</f>
        <v>Нет</v>
      </c>
      <c r="D1814" s="54">
        <f t="shared" si="56"/>
        <v>365</v>
      </c>
      <c r="E1814" s="55">
        <f>('Все выпуски'!$F$4*'Все выпуски'!$F$8)*((VLOOKUP(IF(C1814="Нет",VLOOKUP(A1814,Оп26_BYN→USD!$A$2:$C$28,3,0),VLOOKUP((A1814-1),Оп26_BYN→USD!$A$2:$C$28,3,0)),$B$2:$G$2382,5,0)-VLOOKUP(B1814,$B$2:$G$2382,5,0))/365+(VLOOKUP(IF(C1814="Нет",VLOOKUP(A1814,Оп26_BYN→USD!$A$2:$C$28,3,0),VLOOKUP((A1814-1),Оп26_BYN→USD!$A$2:$C$28,3,0)),$B$2:$G$2382,6,0)-VLOOKUP(B1814,$B$2:$G$2382,6,0))/366)</f>
        <v>2.4842832550540548</v>
      </c>
      <c r="F1814" s="54">
        <f>COUNTIF(D1815:$D$2382,365)</f>
        <v>568</v>
      </c>
      <c r="G1814" s="54">
        <f>COUNTIF(D1815:$D$2382,366)</f>
        <v>0</v>
      </c>
    </row>
    <row r="1815" spans="1:7" x14ac:dyDescent="0.25">
      <c r="A1815" s="54">
        <f>COUNTIF($C$3:C1815,"Да")</f>
        <v>19</v>
      </c>
      <c r="B1815" s="53">
        <f t="shared" si="57"/>
        <v>47213</v>
      </c>
      <c r="C1815" s="53" t="str">
        <f>IF(ISERROR(VLOOKUP(B1815,Оп26_BYN→USD!$C$3:$C$28,1,0)),"Нет","Да")</f>
        <v>Нет</v>
      </c>
      <c r="D1815" s="54">
        <f t="shared" si="56"/>
        <v>365</v>
      </c>
      <c r="E1815" s="55">
        <f>('Все выпуски'!$F$4*'Все выпуски'!$F$8)*((VLOOKUP(IF(C1815="Нет",VLOOKUP(A1815,Оп26_BYN→USD!$A$2:$C$28,3,0),VLOOKUP((A1815-1),Оп26_BYN→USD!$A$2:$C$28,3,0)),$B$2:$G$2382,5,0)-VLOOKUP(B1815,$B$2:$G$2382,5,0))/365+(VLOOKUP(IF(C1815="Нет",VLOOKUP(A1815,Оп26_BYN→USD!$A$2:$C$28,3,0),VLOOKUP((A1815-1),Оп26_BYN→USD!$A$2:$C$28,3,0)),$B$2:$G$2382,6,0)-VLOOKUP(B1815,$B$2:$G$2382,6,0))/366)</f>
        <v>2.5135101168782206</v>
      </c>
      <c r="F1815" s="54">
        <f>COUNTIF(D1816:$D$2382,365)</f>
        <v>567</v>
      </c>
      <c r="G1815" s="54">
        <f>COUNTIF(D1816:$D$2382,366)</f>
        <v>0</v>
      </c>
    </row>
    <row r="1816" spans="1:7" x14ac:dyDescent="0.25">
      <c r="A1816" s="54">
        <f>COUNTIF($C$3:C1816,"Да")</f>
        <v>19</v>
      </c>
      <c r="B1816" s="53">
        <f t="shared" si="57"/>
        <v>47214</v>
      </c>
      <c r="C1816" s="53" t="str">
        <f>IF(ISERROR(VLOOKUP(B1816,Оп26_BYN→USD!$C$3:$C$28,1,0)),"Нет","Да")</f>
        <v>Нет</v>
      </c>
      <c r="D1816" s="54">
        <f t="shared" si="56"/>
        <v>365</v>
      </c>
      <c r="E1816" s="55">
        <f>('Все выпуски'!$F$4*'Все выпуски'!$F$8)*((VLOOKUP(IF(C1816="Нет",VLOOKUP(A1816,Оп26_BYN→USD!$A$2:$C$28,3,0),VLOOKUP((A1816-1),Оп26_BYN→USD!$A$2:$C$28,3,0)),$B$2:$G$2382,5,0)-VLOOKUP(B1816,$B$2:$G$2382,5,0))/365+(VLOOKUP(IF(C1816="Нет",VLOOKUP(A1816,Оп26_BYN→USD!$A$2:$C$28,3,0),VLOOKUP((A1816-1),Оп26_BYN→USD!$A$2:$C$28,3,0)),$B$2:$G$2382,6,0)-VLOOKUP(B1816,$B$2:$G$2382,6,0))/366)</f>
        <v>2.5427369787023859</v>
      </c>
      <c r="F1816" s="54">
        <f>COUNTIF(D1817:$D$2382,365)</f>
        <v>566</v>
      </c>
      <c r="G1816" s="54">
        <f>COUNTIF(D1817:$D$2382,366)</f>
        <v>0</v>
      </c>
    </row>
    <row r="1817" spans="1:7" x14ac:dyDescent="0.25">
      <c r="A1817" s="54">
        <f>COUNTIF($C$3:C1817,"Да")</f>
        <v>19</v>
      </c>
      <c r="B1817" s="53">
        <f t="shared" si="57"/>
        <v>47215</v>
      </c>
      <c r="C1817" s="53" t="str">
        <f>IF(ISERROR(VLOOKUP(B1817,Оп26_BYN→USD!$C$3:$C$28,1,0)),"Нет","Да")</f>
        <v>Нет</v>
      </c>
      <c r="D1817" s="54">
        <f t="shared" si="56"/>
        <v>365</v>
      </c>
      <c r="E1817" s="55">
        <f>('Все выпуски'!$F$4*'Все выпуски'!$F$8)*((VLOOKUP(IF(C1817="Нет",VLOOKUP(A1817,Оп26_BYN→USD!$A$2:$C$28,3,0),VLOOKUP((A1817-1),Оп26_BYN→USD!$A$2:$C$28,3,0)),$B$2:$G$2382,5,0)-VLOOKUP(B1817,$B$2:$G$2382,5,0))/365+(VLOOKUP(IF(C1817="Нет",VLOOKUP(A1817,Оп26_BYN→USD!$A$2:$C$28,3,0),VLOOKUP((A1817-1),Оп26_BYN→USD!$A$2:$C$28,3,0)),$B$2:$G$2382,6,0)-VLOOKUP(B1817,$B$2:$G$2382,6,0))/366)</f>
        <v>2.5719638405265512</v>
      </c>
      <c r="F1817" s="54">
        <f>COUNTIF(D1818:$D$2382,365)</f>
        <v>565</v>
      </c>
      <c r="G1817" s="54">
        <f>COUNTIF(D1818:$D$2382,366)</f>
        <v>0</v>
      </c>
    </row>
    <row r="1818" spans="1:7" x14ac:dyDescent="0.25">
      <c r="A1818" s="54">
        <f>COUNTIF($C$3:C1818,"Да")</f>
        <v>19</v>
      </c>
      <c r="B1818" s="53">
        <f t="shared" si="57"/>
        <v>47216</v>
      </c>
      <c r="C1818" s="53" t="str">
        <f>IF(ISERROR(VLOOKUP(B1818,Оп26_BYN→USD!$C$3:$C$28,1,0)),"Нет","Да")</f>
        <v>Нет</v>
      </c>
      <c r="D1818" s="54">
        <f t="shared" si="56"/>
        <v>365</v>
      </c>
      <c r="E1818" s="55">
        <f>('Все выпуски'!$F$4*'Все выпуски'!$F$8)*((VLOOKUP(IF(C1818="Нет",VLOOKUP(A1818,Оп26_BYN→USD!$A$2:$C$28,3,0),VLOOKUP((A1818-1),Оп26_BYN→USD!$A$2:$C$28,3,0)),$B$2:$G$2382,5,0)-VLOOKUP(B1818,$B$2:$G$2382,5,0))/365+(VLOOKUP(IF(C1818="Нет",VLOOKUP(A1818,Оп26_BYN→USD!$A$2:$C$28,3,0),VLOOKUP((A1818-1),Оп26_BYN→USD!$A$2:$C$28,3,0)),$B$2:$G$2382,6,0)-VLOOKUP(B1818,$B$2:$G$2382,6,0))/366)</f>
        <v>2.6011907023507166</v>
      </c>
      <c r="F1818" s="54">
        <f>COUNTIF(D1819:$D$2382,365)</f>
        <v>564</v>
      </c>
      <c r="G1818" s="54">
        <f>COUNTIF(D1819:$D$2382,366)</f>
        <v>0</v>
      </c>
    </row>
    <row r="1819" spans="1:7" x14ac:dyDescent="0.25">
      <c r="A1819" s="54">
        <f>COUNTIF($C$3:C1819,"Да")</f>
        <v>20</v>
      </c>
      <c r="B1819" s="53">
        <f t="shared" si="57"/>
        <v>47217</v>
      </c>
      <c r="C1819" s="53" t="str">
        <f>IF(ISERROR(VLOOKUP(B1819,Оп26_BYN→USD!$C$3:$C$28,1,0)),"Нет","Да")</f>
        <v>Да</v>
      </c>
      <c r="D1819" s="54">
        <f t="shared" si="56"/>
        <v>365</v>
      </c>
      <c r="E1819" s="55">
        <f>('Все выпуски'!$F$4*'Все выпуски'!$F$8)*((VLOOKUP(IF(C1819="Нет",VLOOKUP(A1819,Оп26_BYN→USD!$A$2:$C$28,3,0),VLOOKUP((A1819-1),Оп26_BYN→USD!$A$2:$C$28,3,0)),$B$2:$G$2382,5,0)-VLOOKUP(B1819,$B$2:$G$2382,5,0))/365+(VLOOKUP(IF(C1819="Нет",VLOOKUP(A1819,Оп26_BYN→USD!$A$2:$C$28,3,0),VLOOKUP((A1819-1),Оп26_BYN→USD!$A$2:$C$28,3,0)),$B$2:$G$2382,6,0)-VLOOKUP(B1819,$B$2:$G$2382,6,0))/366)</f>
        <v>2.6304175641748819</v>
      </c>
      <c r="F1819" s="54">
        <f>COUNTIF(D1820:$D$2382,365)</f>
        <v>563</v>
      </c>
      <c r="G1819" s="54">
        <f>COUNTIF(D1820:$D$2382,366)</f>
        <v>0</v>
      </c>
    </row>
    <row r="1820" spans="1:7" x14ac:dyDescent="0.25">
      <c r="A1820" s="54">
        <f>COUNTIF($C$3:C1820,"Да")</f>
        <v>20</v>
      </c>
      <c r="B1820" s="53">
        <f t="shared" si="57"/>
        <v>47218</v>
      </c>
      <c r="C1820" s="53" t="str">
        <f>IF(ISERROR(VLOOKUP(B1820,Оп26_BYN→USD!$C$3:$C$28,1,0)),"Нет","Да")</f>
        <v>Нет</v>
      </c>
      <c r="D1820" s="54">
        <f t="shared" si="56"/>
        <v>365</v>
      </c>
      <c r="E1820" s="55">
        <f>('Все выпуски'!$F$4*'Все выпуски'!$F$8)*((VLOOKUP(IF(C1820="Нет",VLOOKUP(A1820,Оп26_BYN→USD!$A$2:$C$28,3,0),VLOOKUP((A1820-1),Оп26_BYN→USD!$A$2:$C$28,3,0)),$B$2:$G$2382,5,0)-VLOOKUP(B1820,$B$2:$G$2382,5,0))/365+(VLOOKUP(IF(C1820="Нет",VLOOKUP(A1820,Оп26_BYN→USD!$A$2:$C$28,3,0),VLOOKUP((A1820-1),Оп26_BYN→USD!$A$2:$C$28,3,0)),$B$2:$G$2382,6,0)-VLOOKUP(B1820,$B$2:$G$2382,6,0))/366)</f>
        <v>2.9226861824165354E-2</v>
      </c>
      <c r="F1820" s="54">
        <f>COUNTIF(D1821:$D$2382,365)</f>
        <v>562</v>
      </c>
      <c r="G1820" s="54">
        <f>COUNTIF(D1821:$D$2382,366)</f>
        <v>0</v>
      </c>
    </row>
    <row r="1821" spans="1:7" x14ac:dyDescent="0.25">
      <c r="A1821" s="54">
        <f>COUNTIF($C$3:C1821,"Да")</f>
        <v>20</v>
      </c>
      <c r="B1821" s="53">
        <f t="shared" si="57"/>
        <v>47219</v>
      </c>
      <c r="C1821" s="53" t="str">
        <f>IF(ISERROR(VLOOKUP(B1821,Оп26_BYN→USD!$C$3:$C$28,1,0)),"Нет","Да")</f>
        <v>Нет</v>
      </c>
      <c r="D1821" s="54">
        <f t="shared" si="56"/>
        <v>365</v>
      </c>
      <c r="E1821" s="55">
        <f>('Все выпуски'!$F$4*'Все выпуски'!$F$8)*((VLOOKUP(IF(C1821="Нет",VLOOKUP(A1821,Оп26_BYN→USD!$A$2:$C$28,3,0),VLOOKUP((A1821-1),Оп26_BYN→USD!$A$2:$C$28,3,0)),$B$2:$G$2382,5,0)-VLOOKUP(B1821,$B$2:$G$2382,5,0))/365+(VLOOKUP(IF(C1821="Нет",VLOOKUP(A1821,Оп26_BYN→USD!$A$2:$C$28,3,0),VLOOKUP((A1821-1),Оп26_BYN→USD!$A$2:$C$28,3,0)),$B$2:$G$2382,6,0)-VLOOKUP(B1821,$B$2:$G$2382,6,0))/366)</f>
        <v>5.8453723648330708E-2</v>
      </c>
      <c r="F1821" s="54">
        <f>COUNTIF(D1822:$D$2382,365)</f>
        <v>561</v>
      </c>
      <c r="G1821" s="54">
        <f>COUNTIF(D1822:$D$2382,366)</f>
        <v>0</v>
      </c>
    </row>
    <row r="1822" spans="1:7" x14ac:dyDescent="0.25">
      <c r="A1822" s="54">
        <f>COUNTIF($C$3:C1822,"Да")</f>
        <v>20</v>
      </c>
      <c r="B1822" s="53">
        <f t="shared" si="57"/>
        <v>47220</v>
      </c>
      <c r="C1822" s="53" t="str">
        <f>IF(ISERROR(VLOOKUP(B1822,Оп26_BYN→USD!$C$3:$C$28,1,0)),"Нет","Да")</f>
        <v>Нет</v>
      </c>
      <c r="D1822" s="54">
        <f t="shared" si="56"/>
        <v>365</v>
      </c>
      <c r="E1822" s="55">
        <f>('Все выпуски'!$F$4*'Все выпуски'!$F$8)*((VLOOKUP(IF(C1822="Нет",VLOOKUP(A1822,Оп26_BYN→USD!$A$2:$C$28,3,0),VLOOKUP((A1822-1),Оп26_BYN→USD!$A$2:$C$28,3,0)),$B$2:$G$2382,5,0)-VLOOKUP(B1822,$B$2:$G$2382,5,0))/365+(VLOOKUP(IF(C1822="Нет",VLOOKUP(A1822,Оп26_BYN→USD!$A$2:$C$28,3,0),VLOOKUP((A1822-1),Оп26_BYN→USD!$A$2:$C$28,3,0)),$B$2:$G$2382,6,0)-VLOOKUP(B1822,$B$2:$G$2382,6,0))/366)</f>
        <v>8.7680585472496061E-2</v>
      </c>
      <c r="F1822" s="54">
        <f>COUNTIF(D1823:$D$2382,365)</f>
        <v>560</v>
      </c>
      <c r="G1822" s="54">
        <f>COUNTIF(D1823:$D$2382,366)</f>
        <v>0</v>
      </c>
    </row>
    <row r="1823" spans="1:7" x14ac:dyDescent="0.25">
      <c r="A1823" s="54">
        <f>COUNTIF($C$3:C1823,"Да")</f>
        <v>20</v>
      </c>
      <c r="B1823" s="53">
        <f t="shared" si="57"/>
        <v>47221</v>
      </c>
      <c r="C1823" s="53" t="str">
        <f>IF(ISERROR(VLOOKUP(B1823,Оп26_BYN→USD!$C$3:$C$28,1,0)),"Нет","Да")</f>
        <v>Нет</v>
      </c>
      <c r="D1823" s="54">
        <f t="shared" si="56"/>
        <v>365</v>
      </c>
      <c r="E1823" s="55">
        <f>('Все выпуски'!$F$4*'Все выпуски'!$F$8)*((VLOOKUP(IF(C1823="Нет",VLOOKUP(A1823,Оп26_BYN→USD!$A$2:$C$28,3,0),VLOOKUP((A1823-1),Оп26_BYN→USD!$A$2:$C$28,3,0)),$B$2:$G$2382,5,0)-VLOOKUP(B1823,$B$2:$G$2382,5,0))/365+(VLOOKUP(IF(C1823="Нет",VLOOKUP(A1823,Оп26_BYN→USD!$A$2:$C$28,3,0),VLOOKUP((A1823-1),Оп26_BYN→USD!$A$2:$C$28,3,0)),$B$2:$G$2382,6,0)-VLOOKUP(B1823,$B$2:$G$2382,6,0))/366)</f>
        <v>0.11690744729666142</v>
      </c>
      <c r="F1823" s="54">
        <f>COUNTIF(D1824:$D$2382,365)</f>
        <v>559</v>
      </c>
      <c r="G1823" s="54">
        <f>COUNTIF(D1824:$D$2382,366)</f>
        <v>0</v>
      </c>
    </row>
    <row r="1824" spans="1:7" x14ac:dyDescent="0.25">
      <c r="A1824" s="54">
        <f>COUNTIF($C$3:C1824,"Да")</f>
        <v>20</v>
      </c>
      <c r="B1824" s="53">
        <f t="shared" si="57"/>
        <v>47222</v>
      </c>
      <c r="C1824" s="53" t="str">
        <f>IF(ISERROR(VLOOKUP(B1824,Оп26_BYN→USD!$C$3:$C$28,1,0)),"Нет","Да")</f>
        <v>Нет</v>
      </c>
      <c r="D1824" s="54">
        <f t="shared" si="56"/>
        <v>365</v>
      </c>
      <c r="E1824" s="55">
        <f>('Все выпуски'!$F$4*'Все выпуски'!$F$8)*((VLOOKUP(IF(C1824="Нет",VLOOKUP(A1824,Оп26_BYN→USD!$A$2:$C$28,3,0),VLOOKUP((A1824-1),Оп26_BYN→USD!$A$2:$C$28,3,0)),$B$2:$G$2382,5,0)-VLOOKUP(B1824,$B$2:$G$2382,5,0))/365+(VLOOKUP(IF(C1824="Нет",VLOOKUP(A1824,Оп26_BYN→USD!$A$2:$C$28,3,0),VLOOKUP((A1824-1),Оп26_BYN→USD!$A$2:$C$28,3,0)),$B$2:$G$2382,6,0)-VLOOKUP(B1824,$B$2:$G$2382,6,0))/366)</f>
        <v>0.14613430912082676</v>
      </c>
      <c r="F1824" s="54">
        <f>COUNTIF(D1825:$D$2382,365)</f>
        <v>558</v>
      </c>
      <c r="G1824" s="54">
        <f>COUNTIF(D1825:$D$2382,366)</f>
        <v>0</v>
      </c>
    </row>
    <row r="1825" spans="1:7" x14ac:dyDescent="0.25">
      <c r="A1825" s="54">
        <f>COUNTIF($C$3:C1825,"Да")</f>
        <v>20</v>
      </c>
      <c r="B1825" s="53">
        <f t="shared" si="57"/>
        <v>47223</v>
      </c>
      <c r="C1825" s="53" t="str">
        <f>IF(ISERROR(VLOOKUP(B1825,Оп26_BYN→USD!$C$3:$C$28,1,0)),"Нет","Да")</f>
        <v>Нет</v>
      </c>
      <c r="D1825" s="54">
        <f t="shared" si="56"/>
        <v>365</v>
      </c>
      <c r="E1825" s="55">
        <f>('Все выпуски'!$F$4*'Все выпуски'!$F$8)*((VLOOKUP(IF(C1825="Нет",VLOOKUP(A1825,Оп26_BYN→USD!$A$2:$C$28,3,0),VLOOKUP((A1825-1),Оп26_BYN→USD!$A$2:$C$28,3,0)),$B$2:$G$2382,5,0)-VLOOKUP(B1825,$B$2:$G$2382,5,0))/365+(VLOOKUP(IF(C1825="Нет",VLOOKUP(A1825,Оп26_BYN→USD!$A$2:$C$28,3,0),VLOOKUP((A1825-1),Оп26_BYN→USD!$A$2:$C$28,3,0)),$B$2:$G$2382,6,0)-VLOOKUP(B1825,$B$2:$G$2382,6,0))/366)</f>
        <v>0.17536117094499212</v>
      </c>
      <c r="F1825" s="54">
        <f>COUNTIF(D1826:$D$2382,365)</f>
        <v>557</v>
      </c>
      <c r="G1825" s="54">
        <f>COUNTIF(D1826:$D$2382,366)</f>
        <v>0</v>
      </c>
    </row>
    <row r="1826" spans="1:7" x14ac:dyDescent="0.25">
      <c r="A1826" s="54">
        <f>COUNTIF($C$3:C1826,"Да")</f>
        <v>20</v>
      </c>
      <c r="B1826" s="53">
        <f t="shared" si="57"/>
        <v>47224</v>
      </c>
      <c r="C1826" s="53" t="str">
        <f>IF(ISERROR(VLOOKUP(B1826,Оп26_BYN→USD!$C$3:$C$28,1,0)),"Нет","Да")</f>
        <v>Нет</v>
      </c>
      <c r="D1826" s="54">
        <f t="shared" si="56"/>
        <v>365</v>
      </c>
      <c r="E1826" s="55">
        <f>('Все выпуски'!$F$4*'Все выпуски'!$F$8)*((VLOOKUP(IF(C1826="Нет",VLOOKUP(A1826,Оп26_BYN→USD!$A$2:$C$28,3,0),VLOOKUP((A1826-1),Оп26_BYN→USD!$A$2:$C$28,3,0)),$B$2:$G$2382,5,0)-VLOOKUP(B1826,$B$2:$G$2382,5,0))/365+(VLOOKUP(IF(C1826="Нет",VLOOKUP(A1826,Оп26_BYN→USD!$A$2:$C$28,3,0),VLOOKUP((A1826-1),Оп26_BYN→USD!$A$2:$C$28,3,0)),$B$2:$G$2382,6,0)-VLOOKUP(B1826,$B$2:$G$2382,6,0))/366)</f>
        <v>0.20458803276915749</v>
      </c>
      <c r="F1826" s="54">
        <f>COUNTIF(D1827:$D$2382,365)</f>
        <v>556</v>
      </c>
      <c r="G1826" s="54">
        <f>COUNTIF(D1827:$D$2382,366)</f>
        <v>0</v>
      </c>
    </row>
    <row r="1827" spans="1:7" x14ac:dyDescent="0.25">
      <c r="A1827" s="54">
        <f>COUNTIF($C$3:C1827,"Да")</f>
        <v>20</v>
      </c>
      <c r="B1827" s="53">
        <f t="shared" si="57"/>
        <v>47225</v>
      </c>
      <c r="C1827" s="53" t="str">
        <f>IF(ISERROR(VLOOKUP(B1827,Оп26_BYN→USD!$C$3:$C$28,1,0)),"Нет","Да")</f>
        <v>Нет</v>
      </c>
      <c r="D1827" s="54">
        <f t="shared" si="56"/>
        <v>365</v>
      </c>
      <c r="E1827" s="55">
        <f>('Все выпуски'!$F$4*'Все выпуски'!$F$8)*((VLOOKUP(IF(C1827="Нет",VLOOKUP(A1827,Оп26_BYN→USD!$A$2:$C$28,3,0),VLOOKUP((A1827-1),Оп26_BYN→USD!$A$2:$C$28,3,0)),$B$2:$G$2382,5,0)-VLOOKUP(B1827,$B$2:$G$2382,5,0))/365+(VLOOKUP(IF(C1827="Нет",VLOOKUP(A1827,Оп26_BYN→USD!$A$2:$C$28,3,0),VLOOKUP((A1827-1),Оп26_BYN→USD!$A$2:$C$28,3,0)),$B$2:$G$2382,6,0)-VLOOKUP(B1827,$B$2:$G$2382,6,0))/366)</f>
        <v>0.23381489459332283</v>
      </c>
      <c r="F1827" s="54">
        <f>COUNTIF(D1828:$D$2382,365)</f>
        <v>555</v>
      </c>
      <c r="G1827" s="54">
        <f>COUNTIF(D1828:$D$2382,366)</f>
        <v>0</v>
      </c>
    </row>
    <row r="1828" spans="1:7" x14ac:dyDescent="0.25">
      <c r="A1828" s="54">
        <f>COUNTIF($C$3:C1828,"Да")</f>
        <v>20</v>
      </c>
      <c r="B1828" s="53">
        <f t="shared" si="57"/>
        <v>47226</v>
      </c>
      <c r="C1828" s="53" t="str">
        <f>IF(ISERROR(VLOOKUP(B1828,Оп26_BYN→USD!$C$3:$C$28,1,0)),"Нет","Да")</f>
        <v>Нет</v>
      </c>
      <c r="D1828" s="54">
        <f t="shared" si="56"/>
        <v>365</v>
      </c>
      <c r="E1828" s="55">
        <f>('Все выпуски'!$F$4*'Все выпуски'!$F$8)*((VLOOKUP(IF(C1828="Нет",VLOOKUP(A1828,Оп26_BYN→USD!$A$2:$C$28,3,0),VLOOKUP((A1828-1),Оп26_BYN→USD!$A$2:$C$28,3,0)),$B$2:$G$2382,5,0)-VLOOKUP(B1828,$B$2:$G$2382,5,0))/365+(VLOOKUP(IF(C1828="Нет",VLOOKUP(A1828,Оп26_BYN→USD!$A$2:$C$28,3,0),VLOOKUP((A1828-1),Оп26_BYN→USD!$A$2:$C$28,3,0)),$B$2:$G$2382,6,0)-VLOOKUP(B1828,$B$2:$G$2382,6,0))/366)</f>
        <v>0.26304175641748817</v>
      </c>
      <c r="F1828" s="54">
        <f>COUNTIF(D1829:$D$2382,365)</f>
        <v>554</v>
      </c>
      <c r="G1828" s="54">
        <f>COUNTIF(D1829:$D$2382,366)</f>
        <v>0</v>
      </c>
    </row>
    <row r="1829" spans="1:7" x14ac:dyDescent="0.25">
      <c r="A1829" s="54">
        <f>COUNTIF($C$3:C1829,"Да")</f>
        <v>20</v>
      </c>
      <c r="B1829" s="53">
        <f t="shared" si="57"/>
        <v>47227</v>
      </c>
      <c r="C1829" s="53" t="str">
        <f>IF(ISERROR(VLOOKUP(B1829,Оп26_BYN→USD!$C$3:$C$28,1,0)),"Нет","Да")</f>
        <v>Нет</v>
      </c>
      <c r="D1829" s="54">
        <f t="shared" si="56"/>
        <v>365</v>
      </c>
      <c r="E1829" s="55">
        <f>('Все выпуски'!$F$4*'Все выпуски'!$F$8)*((VLOOKUP(IF(C1829="Нет",VLOOKUP(A1829,Оп26_BYN→USD!$A$2:$C$28,3,0),VLOOKUP((A1829-1),Оп26_BYN→USD!$A$2:$C$28,3,0)),$B$2:$G$2382,5,0)-VLOOKUP(B1829,$B$2:$G$2382,5,0))/365+(VLOOKUP(IF(C1829="Нет",VLOOKUP(A1829,Оп26_BYN→USD!$A$2:$C$28,3,0),VLOOKUP((A1829-1),Оп26_BYN→USD!$A$2:$C$28,3,0)),$B$2:$G$2382,6,0)-VLOOKUP(B1829,$B$2:$G$2382,6,0))/366)</f>
        <v>0.29226861824165351</v>
      </c>
      <c r="F1829" s="54">
        <f>COUNTIF(D1830:$D$2382,365)</f>
        <v>553</v>
      </c>
      <c r="G1829" s="54">
        <f>COUNTIF(D1830:$D$2382,366)</f>
        <v>0</v>
      </c>
    </row>
    <row r="1830" spans="1:7" x14ac:dyDescent="0.25">
      <c r="A1830" s="54">
        <f>COUNTIF($C$3:C1830,"Да")</f>
        <v>20</v>
      </c>
      <c r="B1830" s="53">
        <f t="shared" si="57"/>
        <v>47228</v>
      </c>
      <c r="C1830" s="53" t="str">
        <f>IF(ISERROR(VLOOKUP(B1830,Оп26_BYN→USD!$C$3:$C$28,1,0)),"Нет","Да")</f>
        <v>Нет</v>
      </c>
      <c r="D1830" s="54">
        <f t="shared" si="56"/>
        <v>365</v>
      </c>
      <c r="E1830" s="55">
        <f>('Все выпуски'!$F$4*'Все выпуски'!$F$8)*((VLOOKUP(IF(C1830="Нет",VLOOKUP(A1830,Оп26_BYN→USD!$A$2:$C$28,3,0),VLOOKUP((A1830-1),Оп26_BYN→USD!$A$2:$C$28,3,0)),$B$2:$G$2382,5,0)-VLOOKUP(B1830,$B$2:$G$2382,5,0))/365+(VLOOKUP(IF(C1830="Нет",VLOOKUP(A1830,Оп26_BYN→USD!$A$2:$C$28,3,0),VLOOKUP((A1830-1),Оп26_BYN→USD!$A$2:$C$28,3,0)),$B$2:$G$2382,6,0)-VLOOKUP(B1830,$B$2:$G$2382,6,0))/366)</f>
        <v>0.32149548006581891</v>
      </c>
      <c r="F1830" s="54">
        <f>COUNTIF(D1831:$D$2382,365)</f>
        <v>552</v>
      </c>
      <c r="G1830" s="54">
        <f>COUNTIF(D1831:$D$2382,366)</f>
        <v>0</v>
      </c>
    </row>
    <row r="1831" spans="1:7" x14ac:dyDescent="0.25">
      <c r="A1831" s="54">
        <f>COUNTIF($C$3:C1831,"Да")</f>
        <v>20</v>
      </c>
      <c r="B1831" s="53">
        <f t="shared" si="57"/>
        <v>47229</v>
      </c>
      <c r="C1831" s="53" t="str">
        <f>IF(ISERROR(VLOOKUP(B1831,Оп26_BYN→USD!$C$3:$C$28,1,0)),"Нет","Да")</f>
        <v>Нет</v>
      </c>
      <c r="D1831" s="54">
        <f t="shared" si="56"/>
        <v>365</v>
      </c>
      <c r="E1831" s="55">
        <f>('Все выпуски'!$F$4*'Все выпуски'!$F$8)*((VLOOKUP(IF(C1831="Нет",VLOOKUP(A1831,Оп26_BYN→USD!$A$2:$C$28,3,0),VLOOKUP((A1831-1),Оп26_BYN→USD!$A$2:$C$28,3,0)),$B$2:$G$2382,5,0)-VLOOKUP(B1831,$B$2:$G$2382,5,0))/365+(VLOOKUP(IF(C1831="Нет",VLOOKUP(A1831,Оп26_BYN→USD!$A$2:$C$28,3,0),VLOOKUP((A1831-1),Оп26_BYN→USD!$A$2:$C$28,3,0)),$B$2:$G$2382,6,0)-VLOOKUP(B1831,$B$2:$G$2382,6,0))/366)</f>
        <v>0.35072234188998425</v>
      </c>
      <c r="F1831" s="54">
        <f>COUNTIF(D1832:$D$2382,365)</f>
        <v>551</v>
      </c>
      <c r="G1831" s="54">
        <f>COUNTIF(D1832:$D$2382,366)</f>
        <v>0</v>
      </c>
    </row>
    <row r="1832" spans="1:7" x14ac:dyDescent="0.25">
      <c r="A1832" s="54">
        <f>COUNTIF($C$3:C1832,"Да")</f>
        <v>20</v>
      </c>
      <c r="B1832" s="53">
        <f t="shared" si="57"/>
        <v>47230</v>
      </c>
      <c r="C1832" s="53" t="str">
        <f>IF(ISERROR(VLOOKUP(B1832,Оп26_BYN→USD!$C$3:$C$28,1,0)),"Нет","Да")</f>
        <v>Нет</v>
      </c>
      <c r="D1832" s="54">
        <f t="shared" si="56"/>
        <v>365</v>
      </c>
      <c r="E1832" s="55">
        <f>('Все выпуски'!$F$4*'Все выпуски'!$F$8)*((VLOOKUP(IF(C1832="Нет",VLOOKUP(A1832,Оп26_BYN→USD!$A$2:$C$28,3,0),VLOOKUP((A1832-1),Оп26_BYN→USD!$A$2:$C$28,3,0)),$B$2:$G$2382,5,0)-VLOOKUP(B1832,$B$2:$G$2382,5,0))/365+(VLOOKUP(IF(C1832="Нет",VLOOKUP(A1832,Оп26_BYN→USD!$A$2:$C$28,3,0),VLOOKUP((A1832-1),Оп26_BYN→USD!$A$2:$C$28,3,0)),$B$2:$G$2382,6,0)-VLOOKUP(B1832,$B$2:$G$2382,6,0))/366)</f>
        <v>0.37994920371414959</v>
      </c>
      <c r="F1832" s="54">
        <f>COUNTIF(D1833:$D$2382,365)</f>
        <v>550</v>
      </c>
      <c r="G1832" s="54">
        <f>COUNTIF(D1833:$D$2382,366)</f>
        <v>0</v>
      </c>
    </row>
    <row r="1833" spans="1:7" x14ac:dyDescent="0.25">
      <c r="A1833" s="54">
        <f>COUNTIF($C$3:C1833,"Да")</f>
        <v>20</v>
      </c>
      <c r="B1833" s="53">
        <f t="shared" si="57"/>
        <v>47231</v>
      </c>
      <c r="C1833" s="53" t="str">
        <f>IF(ISERROR(VLOOKUP(B1833,Оп26_BYN→USD!$C$3:$C$28,1,0)),"Нет","Да")</f>
        <v>Нет</v>
      </c>
      <c r="D1833" s="54">
        <f t="shared" si="56"/>
        <v>365</v>
      </c>
      <c r="E1833" s="55">
        <f>('Все выпуски'!$F$4*'Все выпуски'!$F$8)*((VLOOKUP(IF(C1833="Нет",VLOOKUP(A1833,Оп26_BYN→USD!$A$2:$C$28,3,0),VLOOKUP((A1833-1),Оп26_BYN→USD!$A$2:$C$28,3,0)),$B$2:$G$2382,5,0)-VLOOKUP(B1833,$B$2:$G$2382,5,0))/365+(VLOOKUP(IF(C1833="Нет",VLOOKUP(A1833,Оп26_BYN→USD!$A$2:$C$28,3,0),VLOOKUP((A1833-1),Оп26_BYN→USD!$A$2:$C$28,3,0)),$B$2:$G$2382,6,0)-VLOOKUP(B1833,$B$2:$G$2382,6,0))/366)</f>
        <v>0.40917606553831498</v>
      </c>
      <c r="F1833" s="54">
        <f>COUNTIF(D1834:$D$2382,365)</f>
        <v>549</v>
      </c>
      <c r="G1833" s="54">
        <f>COUNTIF(D1834:$D$2382,366)</f>
        <v>0</v>
      </c>
    </row>
    <row r="1834" spans="1:7" x14ac:dyDescent="0.25">
      <c r="A1834" s="54">
        <f>COUNTIF($C$3:C1834,"Да")</f>
        <v>20</v>
      </c>
      <c r="B1834" s="53">
        <f t="shared" si="57"/>
        <v>47232</v>
      </c>
      <c r="C1834" s="53" t="str">
        <f>IF(ISERROR(VLOOKUP(B1834,Оп26_BYN→USD!$C$3:$C$28,1,0)),"Нет","Да")</f>
        <v>Нет</v>
      </c>
      <c r="D1834" s="54">
        <f t="shared" si="56"/>
        <v>365</v>
      </c>
      <c r="E1834" s="55">
        <f>('Все выпуски'!$F$4*'Все выпуски'!$F$8)*((VLOOKUP(IF(C1834="Нет",VLOOKUP(A1834,Оп26_BYN→USD!$A$2:$C$28,3,0),VLOOKUP((A1834-1),Оп26_BYN→USD!$A$2:$C$28,3,0)),$B$2:$G$2382,5,0)-VLOOKUP(B1834,$B$2:$G$2382,5,0))/365+(VLOOKUP(IF(C1834="Нет",VLOOKUP(A1834,Оп26_BYN→USD!$A$2:$C$28,3,0),VLOOKUP((A1834-1),Оп26_BYN→USD!$A$2:$C$28,3,0)),$B$2:$G$2382,6,0)-VLOOKUP(B1834,$B$2:$G$2382,6,0))/366)</f>
        <v>0.43840292736248032</v>
      </c>
      <c r="F1834" s="54">
        <f>COUNTIF(D1835:$D$2382,365)</f>
        <v>548</v>
      </c>
      <c r="G1834" s="54">
        <f>COUNTIF(D1835:$D$2382,366)</f>
        <v>0</v>
      </c>
    </row>
    <row r="1835" spans="1:7" x14ac:dyDescent="0.25">
      <c r="A1835" s="54">
        <f>COUNTIF($C$3:C1835,"Да")</f>
        <v>20</v>
      </c>
      <c r="B1835" s="53">
        <f t="shared" si="57"/>
        <v>47233</v>
      </c>
      <c r="C1835" s="53" t="str">
        <f>IF(ISERROR(VLOOKUP(B1835,Оп26_BYN→USD!$C$3:$C$28,1,0)),"Нет","Да")</f>
        <v>Нет</v>
      </c>
      <c r="D1835" s="54">
        <f t="shared" si="56"/>
        <v>365</v>
      </c>
      <c r="E1835" s="55">
        <f>('Все выпуски'!$F$4*'Все выпуски'!$F$8)*((VLOOKUP(IF(C1835="Нет",VLOOKUP(A1835,Оп26_BYN→USD!$A$2:$C$28,3,0),VLOOKUP((A1835-1),Оп26_BYN→USD!$A$2:$C$28,3,0)),$B$2:$G$2382,5,0)-VLOOKUP(B1835,$B$2:$G$2382,5,0))/365+(VLOOKUP(IF(C1835="Нет",VLOOKUP(A1835,Оп26_BYN→USD!$A$2:$C$28,3,0),VLOOKUP((A1835-1),Оп26_BYN→USD!$A$2:$C$28,3,0)),$B$2:$G$2382,6,0)-VLOOKUP(B1835,$B$2:$G$2382,6,0))/366)</f>
        <v>0.46762978918664566</v>
      </c>
      <c r="F1835" s="54">
        <f>COUNTIF(D1836:$D$2382,365)</f>
        <v>547</v>
      </c>
      <c r="G1835" s="54">
        <f>COUNTIF(D1836:$D$2382,366)</f>
        <v>0</v>
      </c>
    </row>
    <row r="1836" spans="1:7" x14ac:dyDescent="0.25">
      <c r="A1836" s="54">
        <f>COUNTIF($C$3:C1836,"Да")</f>
        <v>20</v>
      </c>
      <c r="B1836" s="53">
        <f t="shared" si="57"/>
        <v>47234</v>
      </c>
      <c r="C1836" s="53" t="str">
        <f>IF(ISERROR(VLOOKUP(B1836,Оп26_BYN→USD!$C$3:$C$28,1,0)),"Нет","Да")</f>
        <v>Нет</v>
      </c>
      <c r="D1836" s="54">
        <f t="shared" si="56"/>
        <v>365</v>
      </c>
      <c r="E1836" s="55">
        <f>('Все выпуски'!$F$4*'Все выпуски'!$F$8)*((VLOOKUP(IF(C1836="Нет",VLOOKUP(A1836,Оп26_BYN→USD!$A$2:$C$28,3,0),VLOOKUP((A1836-1),Оп26_BYN→USD!$A$2:$C$28,3,0)),$B$2:$G$2382,5,0)-VLOOKUP(B1836,$B$2:$G$2382,5,0))/365+(VLOOKUP(IF(C1836="Нет",VLOOKUP(A1836,Оп26_BYN→USD!$A$2:$C$28,3,0),VLOOKUP((A1836-1),Оп26_BYN→USD!$A$2:$C$28,3,0)),$B$2:$G$2382,6,0)-VLOOKUP(B1836,$B$2:$G$2382,6,0))/366)</f>
        <v>0.49685665101081106</v>
      </c>
      <c r="F1836" s="54">
        <f>COUNTIF(D1837:$D$2382,365)</f>
        <v>546</v>
      </c>
      <c r="G1836" s="54">
        <f>COUNTIF(D1837:$D$2382,366)</f>
        <v>0</v>
      </c>
    </row>
    <row r="1837" spans="1:7" x14ac:dyDescent="0.25">
      <c r="A1837" s="54">
        <f>COUNTIF($C$3:C1837,"Да")</f>
        <v>20</v>
      </c>
      <c r="B1837" s="53">
        <f t="shared" si="57"/>
        <v>47235</v>
      </c>
      <c r="C1837" s="53" t="str">
        <f>IF(ISERROR(VLOOKUP(B1837,Оп26_BYN→USD!$C$3:$C$28,1,0)),"Нет","Да")</f>
        <v>Нет</v>
      </c>
      <c r="D1837" s="54">
        <f t="shared" si="56"/>
        <v>365</v>
      </c>
      <c r="E1837" s="55">
        <f>('Все выпуски'!$F$4*'Все выпуски'!$F$8)*((VLOOKUP(IF(C1837="Нет",VLOOKUP(A1837,Оп26_BYN→USD!$A$2:$C$28,3,0),VLOOKUP((A1837-1),Оп26_BYN→USD!$A$2:$C$28,3,0)),$B$2:$G$2382,5,0)-VLOOKUP(B1837,$B$2:$G$2382,5,0))/365+(VLOOKUP(IF(C1837="Нет",VLOOKUP(A1837,Оп26_BYN→USD!$A$2:$C$28,3,0),VLOOKUP((A1837-1),Оп26_BYN→USD!$A$2:$C$28,3,0)),$B$2:$G$2382,6,0)-VLOOKUP(B1837,$B$2:$G$2382,6,0))/366)</f>
        <v>0.52608351283497634</v>
      </c>
      <c r="F1837" s="54">
        <f>COUNTIF(D1838:$D$2382,365)</f>
        <v>545</v>
      </c>
      <c r="G1837" s="54">
        <f>COUNTIF(D1838:$D$2382,366)</f>
        <v>0</v>
      </c>
    </row>
    <row r="1838" spans="1:7" x14ac:dyDescent="0.25">
      <c r="A1838" s="54">
        <f>COUNTIF($C$3:C1838,"Да")</f>
        <v>20</v>
      </c>
      <c r="B1838" s="53">
        <f t="shared" si="57"/>
        <v>47236</v>
      </c>
      <c r="C1838" s="53" t="str">
        <f>IF(ISERROR(VLOOKUP(B1838,Оп26_BYN→USD!$C$3:$C$28,1,0)),"Нет","Да")</f>
        <v>Нет</v>
      </c>
      <c r="D1838" s="54">
        <f t="shared" si="56"/>
        <v>365</v>
      </c>
      <c r="E1838" s="55">
        <f>('Все выпуски'!$F$4*'Все выпуски'!$F$8)*((VLOOKUP(IF(C1838="Нет",VLOOKUP(A1838,Оп26_BYN→USD!$A$2:$C$28,3,0),VLOOKUP((A1838-1),Оп26_BYN→USD!$A$2:$C$28,3,0)),$B$2:$G$2382,5,0)-VLOOKUP(B1838,$B$2:$G$2382,5,0))/365+(VLOOKUP(IF(C1838="Нет",VLOOKUP(A1838,Оп26_BYN→USD!$A$2:$C$28,3,0),VLOOKUP((A1838-1),Оп26_BYN→USD!$A$2:$C$28,3,0)),$B$2:$G$2382,6,0)-VLOOKUP(B1838,$B$2:$G$2382,6,0))/366)</f>
        <v>0.55531037465914179</v>
      </c>
      <c r="F1838" s="54">
        <f>COUNTIF(D1839:$D$2382,365)</f>
        <v>544</v>
      </c>
      <c r="G1838" s="54">
        <f>COUNTIF(D1839:$D$2382,366)</f>
        <v>0</v>
      </c>
    </row>
    <row r="1839" spans="1:7" x14ac:dyDescent="0.25">
      <c r="A1839" s="54">
        <f>COUNTIF($C$3:C1839,"Да")</f>
        <v>20</v>
      </c>
      <c r="B1839" s="53">
        <f t="shared" si="57"/>
        <v>47237</v>
      </c>
      <c r="C1839" s="53" t="str">
        <f>IF(ISERROR(VLOOKUP(B1839,Оп26_BYN→USD!$C$3:$C$28,1,0)),"Нет","Да")</f>
        <v>Нет</v>
      </c>
      <c r="D1839" s="54">
        <f t="shared" si="56"/>
        <v>365</v>
      </c>
      <c r="E1839" s="55">
        <f>('Все выпуски'!$F$4*'Все выпуски'!$F$8)*((VLOOKUP(IF(C1839="Нет",VLOOKUP(A1839,Оп26_BYN→USD!$A$2:$C$28,3,0),VLOOKUP((A1839-1),Оп26_BYN→USD!$A$2:$C$28,3,0)),$B$2:$G$2382,5,0)-VLOOKUP(B1839,$B$2:$G$2382,5,0))/365+(VLOOKUP(IF(C1839="Нет",VLOOKUP(A1839,Оп26_BYN→USD!$A$2:$C$28,3,0),VLOOKUP((A1839-1),Оп26_BYN→USD!$A$2:$C$28,3,0)),$B$2:$G$2382,6,0)-VLOOKUP(B1839,$B$2:$G$2382,6,0))/366)</f>
        <v>0.58453723648330702</v>
      </c>
      <c r="F1839" s="54">
        <f>COUNTIF(D1840:$D$2382,365)</f>
        <v>543</v>
      </c>
      <c r="G1839" s="54">
        <f>COUNTIF(D1840:$D$2382,366)</f>
        <v>0</v>
      </c>
    </row>
    <row r="1840" spans="1:7" x14ac:dyDescent="0.25">
      <c r="A1840" s="54">
        <f>COUNTIF($C$3:C1840,"Да")</f>
        <v>20</v>
      </c>
      <c r="B1840" s="53">
        <f t="shared" si="57"/>
        <v>47238</v>
      </c>
      <c r="C1840" s="53" t="str">
        <f>IF(ISERROR(VLOOKUP(B1840,Оп26_BYN→USD!$C$3:$C$28,1,0)),"Нет","Да")</f>
        <v>Нет</v>
      </c>
      <c r="D1840" s="54">
        <f t="shared" si="56"/>
        <v>365</v>
      </c>
      <c r="E1840" s="55">
        <f>('Все выпуски'!$F$4*'Все выпуски'!$F$8)*((VLOOKUP(IF(C1840="Нет",VLOOKUP(A1840,Оп26_BYN→USD!$A$2:$C$28,3,0),VLOOKUP((A1840-1),Оп26_BYN→USD!$A$2:$C$28,3,0)),$B$2:$G$2382,5,0)-VLOOKUP(B1840,$B$2:$G$2382,5,0))/365+(VLOOKUP(IF(C1840="Нет",VLOOKUP(A1840,Оп26_BYN→USD!$A$2:$C$28,3,0),VLOOKUP((A1840-1),Оп26_BYN→USD!$A$2:$C$28,3,0)),$B$2:$G$2382,6,0)-VLOOKUP(B1840,$B$2:$G$2382,6,0))/366)</f>
        <v>0.61376409830747247</v>
      </c>
      <c r="F1840" s="54">
        <f>COUNTIF(D1841:$D$2382,365)</f>
        <v>542</v>
      </c>
      <c r="G1840" s="54">
        <f>COUNTIF(D1841:$D$2382,366)</f>
        <v>0</v>
      </c>
    </row>
    <row r="1841" spans="1:7" x14ac:dyDescent="0.25">
      <c r="A1841" s="54">
        <f>COUNTIF($C$3:C1841,"Да")</f>
        <v>20</v>
      </c>
      <c r="B1841" s="53">
        <f t="shared" si="57"/>
        <v>47239</v>
      </c>
      <c r="C1841" s="53" t="str">
        <f>IF(ISERROR(VLOOKUP(B1841,Оп26_BYN→USD!$C$3:$C$28,1,0)),"Нет","Да")</f>
        <v>Нет</v>
      </c>
      <c r="D1841" s="54">
        <f t="shared" si="56"/>
        <v>365</v>
      </c>
      <c r="E1841" s="55">
        <f>('Все выпуски'!$F$4*'Все выпуски'!$F$8)*((VLOOKUP(IF(C1841="Нет",VLOOKUP(A1841,Оп26_BYN→USD!$A$2:$C$28,3,0),VLOOKUP((A1841-1),Оп26_BYN→USD!$A$2:$C$28,3,0)),$B$2:$G$2382,5,0)-VLOOKUP(B1841,$B$2:$G$2382,5,0))/365+(VLOOKUP(IF(C1841="Нет",VLOOKUP(A1841,Оп26_BYN→USD!$A$2:$C$28,3,0),VLOOKUP((A1841-1),Оп26_BYN→USD!$A$2:$C$28,3,0)),$B$2:$G$2382,6,0)-VLOOKUP(B1841,$B$2:$G$2382,6,0))/366)</f>
        <v>0.64299096013163781</v>
      </c>
      <c r="F1841" s="54">
        <f>COUNTIF(D1842:$D$2382,365)</f>
        <v>541</v>
      </c>
      <c r="G1841" s="54">
        <f>COUNTIF(D1842:$D$2382,366)</f>
        <v>0</v>
      </c>
    </row>
    <row r="1842" spans="1:7" x14ac:dyDescent="0.25">
      <c r="A1842" s="54">
        <f>COUNTIF($C$3:C1842,"Да")</f>
        <v>20</v>
      </c>
      <c r="B1842" s="53">
        <f t="shared" si="57"/>
        <v>47240</v>
      </c>
      <c r="C1842" s="53" t="str">
        <f>IF(ISERROR(VLOOKUP(B1842,Оп26_BYN→USD!$C$3:$C$28,1,0)),"Нет","Да")</f>
        <v>Нет</v>
      </c>
      <c r="D1842" s="54">
        <f t="shared" si="56"/>
        <v>365</v>
      </c>
      <c r="E1842" s="55">
        <f>('Все выпуски'!$F$4*'Все выпуски'!$F$8)*((VLOOKUP(IF(C1842="Нет",VLOOKUP(A1842,Оп26_BYN→USD!$A$2:$C$28,3,0),VLOOKUP((A1842-1),Оп26_BYN→USD!$A$2:$C$28,3,0)),$B$2:$G$2382,5,0)-VLOOKUP(B1842,$B$2:$G$2382,5,0))/365+(VLOOKUP(IF(C1842="Нет",VLOOKUP(A1842,Оп26_BYN→USD!$A$2:$C$28,3,0),VLOOKUP((A1842-1),Оп26_BYN→USD!$A$2:$C$28,3,0)),$B$2:$G$2382,6,0)-VLOOKUP(B1842,$B$2:$G$2382,6,0))/366)</f>
        <v>0.67221782195580315</v>
      </c>
      <c r="F1842" s="54">
        <f>COUNTIF(D1843:$D$2382,365)</f>
        <v>540</v>
      </c>
      <c r="G1842" s="54">
        <f>COUNTIF(D1843:$D$2382,366)</f>
        <v>0</v>
      </c>
    </row>
    <row r="1843" spans="1:7" x14ac:dyDescent="0.25">
      <c r="A1843" s="54">
        <f>COUNTIF($C$3:C1843,"Да")</f>
        <v>20</v>
      </c>
      <c r="B1843" s="53">
        <f t="shared" si="57"/>
        <v>47241</v>
      </c>
      <c r="C1843" s="53" t="str">
        <f>IF(ISERROR(VLOOKUP(B1843,Оп26_BYN→USD!$C$3:$C$28,1,0)),"Нет","Да")</f>
        <v>Нет</v>
      </c>
      <c r="D1843" s="54">
        <f t="shared" si="56"/>
        <v>365</v>
      </c>
      <c r="E1843" s="55">
        <f>('Все выпуски'!$F$4*'Все выпуски'!$F$8)*((VLOOKUP(IF(C1843="Нет",VLOOKUP(A1843,Оп26_BYN→USD!$A$2:$C$28,3,0),VLOOKUP((A1843-1),Оп26_BYN→USD!$A$2:$C$28,3,0)),$B$2:$G$2382,5,0)-VLOOKUP(B1843,$B$2:$G$2382,5,0))/365+(VLOOKUP(IF(C1843="Нет",VLOOKUP(A1843,Оп26_BYN→USD!$A$2:$C$28,3,0),VLOOKUP((A1843-1),Оп26_BYN→USD!$A$2:$C$28,3,0)),$B$2:$G$2382,6,0)-VLOOKUP(B1843,$B$2:$G$2382,6,0))/366)</f>
        <v>0.70144468377996849</v>
      </c>
      <c r="F1843" s="54">
        <f>COUNTIF(D1844:$D$2382,365)</f>
        <v>539</v>
      </c>
      <c r="G1843" s="54">
        <f>COUNTIF(D1844:$D$2382,366)</f>
        <v>0</v>
      </c>
    </row>
    <row r="1844" spans="1:7" x14ac:dyDescent="0.25">
      <c r="A1844" s="54">
        <f>COUNTIF($C$3:C1844,"Да")</f>
        <v>20</v>
      </c>
      <c r="B1844" s="53">
        <f t="shared" si="57"/>
        <v>47242</v>
      </c>
      <c r="C1844" s="53" t="str">
        <f>IF(ISERROR(VLOOKUP(B1844,Оп26_BYN→USD!$C$3:$C$28,1,0)),"Нет","Да")</f>
        <v>Нет</v>
      </c>
      <c r="D1844" s="54">
        <f t="shared" si="56"/>
        <v>365</v>
      </c>
      <c r="E1844" s="55">
        <f>('Все выпуски'!$F$4*'Все выпуски'!$F$8)*((VLOOKUP(IF(C1844="Нет",VLOOKUP(A1844,Оп26_BYN→USD!$A$2:$C$28,3,0),VLOOKUP((A1844-1),Оп26_BYN→USD!$A$2:$C$28,3,0)),$B$2:$G$2382,5,0)-VLOOKUP(B1844,$B$2:$G$2382,5,0))/365+(VLOOKUP(IF(C1844="Нет",VLOOKUP(A1844,Оп26_BYN→USD!$A$2:$C$28,3,0),VLOOKUP((A1844-1),Оп26_BYN→USD!$A$2:$C$28,3,0)),$B$2:$G$2382,6,0)-VLOOKUP(B1844,$B$2:$G$2382,6,0))/366)</f>
        <v>0.73067154560413383</v>
      </c>
      <c r="F1844" s="54">
        <f>COUNTIF(D1845:$D$2382,365)</f>
        <v>538</v>
      </c>
      <c r="G1844" s="54">
        <f>COUNTIF(D1845:$D$2382,366)</f>
        <v>0</v>
      </c>
    </row>
    <row r="1845" spans="1:7" x14ac:dyDescent="0.25">
      <c r="A1845" s="54">
        <f>COUNTIF($C$3:C1845,"Да")</f>
        <v>20</v>
      </c>
      <c r="B1845" s="53">
        <f t="shared" si="57"/>
        <v>47243</v>
      </c>
      <c r="C1845" s="53" t="str">
        <f>IF(ISERROR(VLOOKUP(B1845,Оп26_BYN→USD!$C$3:$C$28,1,0)),"Нет","Да")</f>
        <v>Нет</v>
      </c>
      <c r="D1845" s="54">
        <f t="shared" si="56"/>
        <v>365</v>
      </c>
      <c r="E1845" s="55">
        <f>('Все выпуски'!$F$4*'Все выпуски'!$F$8)*((VLOOKUP(IF(C1845="Нет",VLOOKUP(A1845,Оп26_BYN→USD!$A$2:$C$28,3,0),VLOOKUP((A1845-1),Оп26_BYN→USD!$A$2:$C$28,3,0)),$B$2:$G$2382,5,0)-VLOOKUP(B1845,$B$2:$G$2382,5,0))/365+(VLOOKUP(IF(C1845="Нет",VLOOKUP(A1845,Оп26_BYN→USD!$A$2:$C$28,3,0),VLOOKUP((A1845-1),Оп26_BYN→USD!$A$2:$C$28,3,0)),$B$2:$G$2382,6,0)-VLOOKUP(B1845,$B$2:$G$2382,6,0))/366)</f>
        <v>0.75989840742829917</v>
      </c>
      <c r="F1845" s="54">
        <f>COUNTIF(D1846:$D$2382,365)</f>
        <v>537</v>
      </c>
      <c r="G1845" s="54">
        <f>COUNTIF(D1846:$D$2382,366)</f>
        <v>0</v>
      </c>
    </row>
    <row r="1846" spans="1:7" x14ac:dyDescent="0.25">
      <c r="A1846" s="54">
        <f>COUNTIF($C$3:C1846,"Да")</f>
        <v>20</v>
      </c>
      <c r="B1846" s="53">
        <f t="shared" si="57"/>
        <v>47244</v>
      </c>
      <c r="C1846" s="53" t="str">
        <f>IF(ISERROR(VLOOKUP(B1846,Оп26_BYN→USD!$C$3:$C$28,1,0)),"Нет","Да")</f>
        <v>Нет</v>
      </c>
      <c r="D1846" s="54">
        <f t="shared" si="56"/>
        <v>365</v>
      </c>
      <c r="E1846" s="55">
        <f>('Все выпуски'!$F$4*'Все выпуски'!$F$8)*((VLOOKUP(IF(C1846="Нет",VLOOKUP(A1846,Оп26_BYN→USD!$A$2:$C$28,3,0),VLOOKUP((A1846-1),Оп26_BYN→USD!$A$2:$C$28,3,0)),$B$2:$G$2382,5,0)-VLOOKUP(B1846,$B$2:$G$2382,5,0))/365+(VLOOKUP(IF(C1846="Нет",VLOOKUP(A1846,Оп26_BYN→USD!$A$2:$C$28,3,0),VLOOKUP((A1846-1),Оп26_BYN→USD!$A$2:$C$28,3,0)),$B$2:$G$2382,6,0)-VLOOKUP(B1846,$B$2:$G$2382,6,0))/366)</f>
        <v>0.78912526925246462</v>
      </c>
      <c r="F1846" s="54">
        <f>COUNTIF(D1847:$D$2382,365)</f>
        <v>536</v>
      </c>
      <c r="G1846" s="54">
        <f>COUNTIF(D1847:$D$2382,366)</f>
        <v>0</v>
      </c>
    </row>
    <row r="1847" spans="1:7" x14ac:dyDescent="0.25">
      <c r="A1847" s="54">
        <f>COUNTIF($C$3:C1847,"Да")</f>
        <v>20</v>
      </c>
      <c r="B1847" s="53">
        <f t="shared" si="57"/>
        <v>47245</v>
      </c>
      <c r="C1847" s="53" t="str">
        <f>IF(ISERROR(VLOOKUP(B1847,Оп26_BYN→USD!$C$3:$C$28,1,0)),"Нет","Да")</f>
        <v>Нет</v>
      </c>
      <c r="D1847" s="54">
        <f t="shared" si="56"/>
        <v>365</v>
      </c>
      <c r="E1847" s="55">
        <f>('Все выпуски'!$F$4*'Все выпуски'!$F$8)*((VLOOKUP(IF(C1847="Нет",VLOOKUP(A1847,Оп26_BYN→USD!$A$2:$C$28,3,0),VLOOKUP((A1847-1),Оп26_BYN→USD!$A$2:$C$28,3,0)),$B$2:$G$2382,5,0)-VLOOKUP(B1847,$B$2:$G$2382,5,0))/365+(VLOOKUP(IF(C1847="Нет",VLOOKUP(A1847,Оп26_BYN→USD!$A$2:$C$28,3,0),VLOOKUP((A1847-1),Оп26_BYN→USD!$A$2:$C$28,3,0)),$B$2:$G$2382,6,0)-VLOOKUP(B1847,$B$2:$G$2382,6,0))/366)</f>
        <v>0.81835213107662996</v>
      </c>
      <c r="F1847" s="54">
        <f>COUNTIF(D1848:$D$2382,365)</f>
        <v>535</v>
      </c>
      <c r="G1847" s="54">
        <f>COUNTIF(D1848:$D$2382,366)</f>
        <v>0</v>
      </c>
    </row>
    <row r="1848" spans="1:7" x14ac:dyDescent="0.25">
      <c r="A1848" s="54">
        <f>COUNTIF($C$3:C1848,"Да")</f>
        <v>20</v>
      </c>
      <c r="B1848" s="53">
        <f t="shared" si="57"/>
        <v>47246</v>
      </c>
      <c r="C1848" s="53" t="str">
        <f>IF(ISERROR(VLOOKUP(B1848,Оп26_BYN→USD!$C$3:$C$28,1,0)),"Нет","Да")</f>
        <v>Нет</v>
      </c>
      <c r="D1848" s="54">
        <f t="shared" si="56"/>
        <v>365</v>
      </c>
      <c r="E1848" s="55">
        <f>('Все выпуски'!$F$4*'Все выпуски'!$F$8)*((VLOOKUP(IF(C1848="Нет",VLOOKUP(A1848,Оп26_BYN→USD!$A$2:$C$28,3,0),VLOOKUP((A1848-1),Оп26_BYN→USD!$A$2:$C$28,3,0)),$B$2:$G$2382,5,0)-VLOOKUP(B1848,$B$2:$G$2382,5,0))/365+(VLOOKUP(IF(C1848="Нет",VLOOKUP(A1848,Оп26_BYN→USD!$A$2:$C$28,3,0),VLOOKUP((A1848-1),Оп26_BYN→USD!$A$2:$C$28,3,0)),$B$2:$G$2382,6,0)-VLOOKUP(B1848,$B$2:$G$2382,6,0))/366)</f>
        <v>0.8475789929007953</v>
      </c>
      <c r="F1848" s="54">
        <f>COUNTIF(D1849:$D$2382,365)</f>
        <v>534</v>
      </c>
      <c r="G1848" s="54">
        <f>COUNTIF(D1849:$D$2382,366)</f>
        <v>0</v>
      </c>
    </row>
    <row r="1849" spans="1:7" x14ac:dyDescent="0.25">
      <c r="A1849" s="54">
        <f>COUNTIF($C$3:C1849,"Да")</f>
        <v>20</v>
      </c>
      <c r="B1849" s="53">
        <f t="shared" si="57"/>
        <v>47247</v>
      </c>
      <c r="C1849" s="53" t="str">
        <f>IF(ISERROR(VLOOKUP(B1849,Оп26_BYN→USD!$C$3:$C$28,1,0)),"Нет","Да")</f>
        <v>Нет</v>
      </c>
      <c r="D1849" s="54">
        <f t="shared" si="56"/>
        <v>365</v>
      </c>
      <c r="E1849" s="55">
        <f>('Все выпуски'!$F$4*'Все выпуски'!$F$8)*((VLOOKUP(IF(C1849="Нет",VLOOKUP(A1849,Оп26_BYN→USD!$A$2:$C$28,3,0),VLOOKUP((A1849-1),Оп26_BYN→USD!$A$2:$C$28,3,0)),$B$2:$G$2382,5,0)-VLOOKUP(B1849,$B$2:$G$2382,5,0))/365+(VLOOKUP(IF(C1849="Нет",VLOOKUP(A1849,Оп26_BYN→USD!$A$2:$C$28,3,0),VLOOKUP((A1849-1),Оп26_BYN→USD!$A$2:$C$28,3,0)),$B$2:$G$2382,6,0)-VLOOKUP(B1849,$B$2:$G$2382,6,0))/366)</f>
        <v>0.87680585472496064</v>
      </c>
      <c r="F1849" s="54">
        <f>COUNTIF(D1850:$D$2382,365)</f>
        <v>533</v>
      </c>
      <c r="G1849" s="54">
        <f>COUNTIF(D1850:$D$2382,366)</f>
        <v>0</v>
      </c>
    </row>
    <row r="1850" spans="1:7" x14ac:dyDescent="0.25">
      <c r="A1850" s="54">
        <f>COUNTIF($C$3:C1850,"Да")</f>
        <v>20</v>
      </c>
      <c r="B1850" s="53">
        <f t="shared" si="57"/>
        <v>47248</v>
      </c>
      <c r="C1850" s="53" t="str">
        <f>IF(ISERROR(VLOOKUP(B1850,Оп26_BYN→USD!$C$3:$C$28,1,0)),"Нет","Да")</f>
        <v>Нет</v>
      </c>
      <c r="D1850" s="54">
        <f t="shared" si="56"/>
        <v>365</v>
      </c>
      <c r="E1850" s="55">
        <f>('Все выпуски'!$F$4*'Все выпуски'!$F$8)*((VLOOKUP(IF(C1850="Нет",VLOOKUP(A1850,Оп26_BYN→USD!$A$2:$C$28,3,0),VLOOKUP((A1850-1),Оп26_BYN→USD!$A$2:$C$28,3,0)),$B$2:$G$2382,5,0)-VLOOKUP(B1850,$B$2:$G$2382,5,0))/365+(VLOOKUP(IF(C1850="Нет",VLOOKUP(A1850,Оп26_BYN→USD!$A$2:$C$28,3,0),VLOOKUP((A1850-1),Оп26_BYN→USD!$A$2:$C$28,3,0)),$B$2:$G$2382,6,0)-VLOOKUP(B1850,$B$2:$G$2382,6,0))/366)</f>
        <v>0.90603271654912598</v>
      </c>
      <c r="F1850" s="54">
        <f>COUNTIF(D1851:$D$2382,365)</f>
        <v>532</v>
      </c>
      <c r="G1850" s="54">
        <f>COUNTIF(D1851:$D$2382,366)</f>
        <v>0</v>
      </c>
    </row>
    <row r="1851" spans="1:7" x14ac:dyDescent="0.25">
      <c r="A1851" s="54">
        <f>COUNTIF($C$3:C1851,"Да")</f>
        <v>20</v>
      </c>
      <c r="B1851" s="53">
        <f t="shared" si="57"/>
        <v>47249</v>
      </c>
      <c r="C1851" s="53" t="str">
        <f>IF(ISERROR(VLOOKUP(B1851,Оп26_BYN→USD!$C$3:$C$28,1,0)),"Нет","Да")</f>
        <v>Нет</v>
      </c>
      <c r="D1851" s="54">
        <f t="shared" si="56"/>
        <v>365</v>
      </c>
      <c r="E1851" s="55">
        <f>('Все выпуски'!$F$4*'Все выпуски'!$F$8)*((VLOOKUP(IF(C1851="Нет",VLOOKUP(A1851,Оп26_BYN→USD!$A$2:$C$28,3,0),VLOOKUP((A1851-1),Оп26_BYN→USD!$A$2:$C$28,3,0)),$B$2:$G$2382,5,0)-VLOOKUP(B1851,$B$2:$G$2382,5,0))/365+(VLOOKUP(IF(C1851="Нет",VLOOKUP(A1851,Оп26_BYN→USD!$A$2:$C$28,3,0),VLOOKUP((A1851-1),Оп26_BYN→USD!$A$2:$C$28,3,0)),$B$2:$G$2382,6,0)-VLOOKUP(B1851,$B$2:$G$2382,6,0))/366)</f>
        <v>0.93525957837329132</v>
      </c>
      <c r="F1851" s="54">
        <f>COUNTIF(D1852:$D$2382,365)</f>
        <v>531</v>
      </c>
      <c r="G1851" s="54">
        <f>COUNTIF(D1852:$D$2382,366)</f>
        <v>0</v>
      </c>
    </row>
    <row r="1852" spans="1:7" x14ac:dyDescent="0.25">
      <c r="A1852" s="54">
        <f>COUNTIF($C$3:C1852,"Да")</f>
        <v>20</v>
      </c>
      <c r="B1852" s="53">
        <f t="shared" si="57"/>
        <v>47250</v>
      </c>
      <c r="C1852" s="53" t="str">
        <f>IF(ISERROR(VLOOKUP(B1852,Оп26_BYN→USD!$C$3:$C$28,1,0)),"Нет","Да")</f>
        <v>Нет</v>
      </c>
      <c r="D1852" s="54">
        <f t="shared" si="56"/>
        <v>365</v>
      </c>
      <c r="E1852" s="55">
        <f>('Все выпуски'!$F$4*'Все выпуски'!$F$8)*((VLOOKUP(IF(C1852="Нет",VLOOKUP(A1852,Оп26_BYN→USD!$A$2:$C$28,3,0),VLOOKUP((A1852-1),Оп26_BYN→USD!$A$2:$C$28,3,0)),$B$2:$G$2382,5,0)-VLOOKUP(B1852,$B$2:$G$2382,5,0))/365+(VLOOKUP(IF(C1852="Нет",VLOOKUP(A1852,Оп26_BYN→USD!$A$2:$C$28,3,0),VLOOKUP((A1852-1),Оп26_BYN→USD!$A$2:$C$28,3,0)),$B$2:$G$2382,6,0)-VLOOKUP(B1852,$B$2:$G$2382,6,0))/366)</f>
        <v>0.96448644019745677</v>
      </c>
      <c r="F1852" s="54">
        <f>COUNTIF(D1853:$D$2382,365)</f>
        <v>530</v>
      </c>
      <c r="G1852" s="54">
        <f>COUNTIF(D1853:$D$2382,366)</f>
        <v>0</v>
      </c>
    </row>
    <row r="1853" spans="1:7" x14ac:dyDescent="0.25">
      <c r="A1853" s="54">
        <f>COUNTIF($C$3:C1853,"Да")</f>
        <v>20</v>
      </c>
      <c r="B1853" s="53">
        <f t="shared" si="57"/>
        <v>47251</v>
      </c>
      <c r="C1853" s="53" t="str">
        <f>IF(ISERROR(VLOOKUP(B1853,Оп26_BYN→USD!$C$3:$C$28,1,0)),"Нет","Да")</f>
        <v>Нет</v>
      </c>
      <c r="D1853" s="54">
        <f t="shared" si="56"/>
        <v>365</v>
      </c>
      <c r="E1853" s="55">
        <f>('Все выпуски'!$F$4*'Все выпуски'!$F$8)*((VLOOKUP(IF(C1853="Нет",VLOOKUP(A1853,Оп26_BYN→USD!$A$2:$C$28,3,0),VLOOKUP((A1853-1),Оп26_BYN→USD!$A$2:$C$28,3,0)),$B$2:$G$2382,5,0)-VLOOKUP(B1853,$B$2:$G$2382,5,0))/365+(VLOOKUP(IF(C1853="Нет",VLOOKUP(A1853,Оп26_BYN→USD!$A$2:$C$28,3,0),VLOOKUP((A1853-1),Оп26_BYN→USD!$A$2:$C$28,3,0)),$B$2:$G$2382,6,0)-VLOOKUP(B1853,$B$2:$G$2382,6,0))/366)</f>
        <v>0.99371330202162211</v>
      </c>
      <c r="F1853" s="54">
        <f>COUNTIF(D1854:$D$2382,365)</f>
        <v>529</v>
      </c>
      <c r="G1853" s="54">
        <f>COUNTIF(D1854:$D$2382,366)</f>
        <v>0</v>
      </c>
    </row>
    <row r="1854" spans="1:7" x14ac:dyDescent="0.25">
      <c r="A1854" s="54">
        <f>COUNTIF($C$3:C1854,"Да")</f>
        <v>20</v>
      </c>
      <c r="B1854" s="53">
        <f t="shared" si="57"/>
        <v>47252</v>
      </c>
      <c r="C1854" s="53" t="str">
        <f>IF(ISERROR(VLOOKUP(B1854,Оп26_BYN→USD!$C$3:$C$28,1,0)),"Нет","Да")</f>
        <v>Нет</v>
      </c>
      <c r="D1854" s="54">
        <f t="shared" si="56"/>
        <v>365</v>
      </c>
      <c r="E1854" s="55">
        <f>('Все выпуски'!$F$4*'Все выпуски'!$F$8)*((VLOOKUP(IF(C1854="Нет",VLOOKUP(A1854,Оп26_BYN→USD!$A$2:$C$28,3,0),VLOOKUP((A1854-1),Оп26_BYN→USD!$A$2:$C$28,3,0)),$B$2:$G$2382,5,0)-VLOOKUP(B1854,$B$2:$G$2382,5,0))/365+(VLOOKUP(IF(C1854="Нет",VLOOKUP(A1854,Оп26_BYN→USD!$A$2:$C$28,3,0),VLOOKUP((A1854-1),Оп26_BYN→USD!$A$2:$C$28,3,0)),$B$2:$G$2382,6,0)-VLOOKUP(B1854,$B$2:$G$2382,6,0))/366)</f>
        <v>1.0229401638457873</v>
      </c>
      <c r="F1854" s="54">
        <f>COUNTIF(D1855:$D$2382,365)</f>
        <v>528</v>
      </c>
      <c r="G1854" s="54">
        <f>COUNTIF(D1855:$D$2382,366)</f>
        <v>0</v>
      </c>
    </row>
    <row r="1855" spans="1:7" x14ac:dyDescent="0.25">
      <c r="A1855" s="54">
        <f>COUNTIF($C$3:C1855,"Да")</f>
        <v>20</v>
      </c>
      <c r="B1855" s="53">
        <f t="shared" si="57"/>
        <v>47253</v>
      </c>
      <c r="C1855" s="53" t="str">
        <f>IF(ISERROR(VLOOKUP(B1855,Оп26_BYN→USD!$C$3:$C$28,1,0)),"Нет","Да")</f>
        <v>Нет</v>
      </c>
      <c r="D1855" s="54">
        <f t="shared" si="56"/>
        <v>365</v>
      </c>
      <c r="E1855" s="55">
        <f>('Все выпуски'!$F$4*'Все выпуски'!$F$8)*((VLOOKUP(IF(C1855="Нет",VLOOKUP(A1855,Оп26_BYN→USD!$A$2:$C$28,3,0),VLOOKUP((A1855-1),Оп26_BYN→USD!$A$2:$C$28,3,0)),$B$2:$G$2382,5,0)-VLOOKUP(B1855,$B$2:$G$2382,5,0))/365+(VLOOKUP(IF(C1855="Нет",VLOOKUP(A1855,Оп26_BYN→USD!$A$2:$C$28,3,0),VLOOKUP((A1855-1),Оп26_BYN→USD!$A$2:$C$28,3,0)),$B$2:$G$2382,6,0)-VLOOKUP(B1855,$B$2:$G$2382,6,0))/366)</f>
        <v>1.0521670256699527</v>
      </c>
      <c r="F1855" s="54">
        <f>COUNTIF(D1856:$D$2382,365)</f>
        <v>527</v>
      </c>
      <c r="G1855" s="54">
        <f>COUNTIF(D1856:$D$2382,366)</f>
        <v>0</v>
      </c>
    </row>
    <row r="1856" spans="1:7" x14ac:dyDescent="0.25">
      <c r="A1856" s="54">
        <f>COUNTIF($C$3:C1856,"Да")</f>
        <v>20</v>
      </c>
      <c r="B1856" s="53">
        <f t="shared" si="57"/>
        <v>47254</v>
      </c>
      <c r="C1856" s="53" t="str">
        <f>IF(ISERROR(VLOOKUP(B1856,Оп26_BYN→USD!$C$3:$C$28,1,0)),"Нет","Да")</f>
        <v>Нет</v>
      </c>
      <c r="D1856" s="54">
        <f t="shared" si="56"/>
        <v>365</v>
      </c>
      <c r="E1856" s="55">
        <f>('Все выпуски'!$F$4*'Все выпуски'!$F$8)*((VLOOKUP(IF(C1856="Нет",VLOOKUP(A1856,Оп26_BYN→USD!$A$2:$C$28,3,0),VLOOKUP((A1856-1),Оп26_BYN→USD!$A$2:$C$28,3,0)),$B$2:$G$2382,5,0)-VLOOKUP(B1856,$B$2:$G$2382,5,0))/365+(VLOOKUP(IF(C1856="Нет",VLOOKUP(A1856,Оп26_BYN→USD!$A$2:$C$28,3,0),VLOOKUP((A1856-1),Оп26_BYN→USD!$A$2:$C$28,3,0)),$B$2:$G$2382,6,0)-VLOOKUP(B1856,$B$2:$G$2382,6,0))/366)</f>
        <v>1.081393887494118</v>
      </c>
      <c r="F1856" s="54">
        <f>COUNTIF(D1857:$D$2382,365)</f>
        <v>526</v>
      </c>
      <c r="G1856" s="54">
        <f>COUNTIF(D1857:$D$2382,366)</f>
        <v>0</v>
      </c>
    </row>
    <row r="1857" spans="1:7" x14ac:dyDescent="0.25">
      <c r="A1857" s="54">
        <f>COUNTIF($C$3:C1857,"Да")</f>
        <v>20</v>
      </c>
      <c r="B1857" s="53">
        <f t="shared" si="57"/>
        <v>47255</v>
      </c>
      <c r="C1857" s="53" t="str">
        <f>IF(ISERROR(VLOOKUP(B1857,Оп26_BYN→USD!$C$3:$C$28,1,0)),"Нет","Да")</f>
        <v>Нет</v>
      </c>
      <c r="D1857" s="54">
        <f t="shared" si="56"/>
        <v>365</v>
      </c>
      <c r="E1857" s="55">
        <f>('Все выпуски'!$F$4*'Все выпуски'!$F$8)*((VLOOKUP(IF(C1857="Нет",VLOOKUP(A1857,Оп26_BYN→USD!$A$2:$C$28,3,0),VLOOKUP((A1857-1),Оп26_BYN→USD!$A$2:$C$28,3,0)),$B$2:$G$2382,5,0)-VLOOKUP(B1857,$B$2:$G$2382,5,0))/365+(VLOOKUP(IF(C1857="Нет",VLOOKUP(A1857,Оп26_BYN→USD!$A$2:$C$28,3,0),VLOOKUP((A1857-1),Оп26_BYN→USD!$A$2:$C$28,3,0)),$B$2:$G$2382,6,0)-VLOOKUP(B1857,$B$2:$G$2382,6,0))/366)</f>
        <v>1.1106207493182836</v>
      </c>
      <c r="F1857" s="54">
        <f>COUNTIF(D1858:$D$2382,365)</f>
        <v>525</v>
      </c>
      <c r="G1857" s="54">
        <f>COUNTIF(D1858:$D$2382,366)</f>
        <v>0</v>
      </c>
    </row>
    <row r="1858" spans="1:7" x14ac:dyDescent="0.25">
      <c r="A1858" s="54">
        <f>COUNTIF($C$3:C1858,"Да")</f>
        <v>20</v>
      </c>
      <c r="B1858" s="53">
        <f t="shared" si="57"/>
        <v>47256</v>
      </c>
      <c r="C1858" s="53" t="str">
        <f>IF(ISERROR(VLOOKUP(B1858,Оп26_BYN→USD!$C$3:$C$28,1,0)),"Нет","Да")</f>
        <v>Нет</v>
      </c>
      <c r="D1858" s="54">
        <f t="shared" si="56"/>
        <v>365</v>
      </c>
      <c r="E1858" s="55">
        <f>('Все выпуски'!$F$4*'Все выпуски'!$F$8)*((VLOOKUP(IF(C1858="Нет",VLOOKUP(A1858,Оп26_BYN→USD!$A$2:$C$28,3,0),VLOOKUP((A1858-1),Оп26_BYN→USD!$A$2:$C$28,3,0)),$B$2:$G$2382,5,0)-VLOOKUP(B1858,$B$2:$G$2382,5,0))/365+(VLOOKUP(IF(C1858="Нет",VLOOKUP(A1858,Оп26_BYN→USD!$A$2:$C$28,3,0),VLOOKUP((A1858-1),Оп26_BYN→USD!$A$2:$C$28,3,0)),$B$2:$G$2382,6,0)-VLOOKUP(B1858,$B$2:$G$2382,6,0))/366)</f>
        <v>1.1398476111424489</v>
      </c>
      <c r="F1858" s="54">
        <f>COUNTIF(D1859:$D$2382,365)</f>
        <v>524</v>
      </c>
      <c r="G1858" s="54">
        <f>COUNTIF(D1859:$D$2382,366)</f>
        <v>0</v>
      </c>
    </row>
    <row r="1859" spans="1:7" x14ac:dyDescent="0.25">
      <c r="A1859" s="54">
        <f>COUNTIF($C$3:C1859,"Да")</f>
        <v>20</v>
      </c>
      <c r="B1859" s="53">
        <f t="shared" si="57"/>
        <v>47257</v>
      </c>
      <c r="C1859" s="53" t="str">
        <f>IF(ISERROR(VLOOKUP(B1859,Оп26_BYN→USD!$C$3:$C$28,1,0)),"Нет","Да")</f>
        <v>Нет</v>
      </c>
      <c r="D1859" s="54">
        <f t="shared" ref="D1859:D1922" si="58">IF(MOD(YEAR(B1859),4)=0,366,365)</f>
        <v>365</v>
      </c>
      <c r="E1859" s="55">
        <f>('Все выпуски'!$F$4*'Все выпуски'!$F$8)*((VLOOKUP(IF(C1859="Нет",VLOOKUP(A1859,Оп26_BYN→USD!$A$2:$C$28,3,0),VLOOKUP((A1859-1),Оп26_BYN→USD!$A$2:$C$28,3,0)),$B$2:$G$2382,5,0)-VLOOKUP(B1859,$B$2:$G$2382,5,0))/365+(VLOOKUP(IF(C1859="Нет",VLOOKUP(A1859,Оп26_BYN→USD!$A$2:$C$28,3,0),VLOOKUP((A1859-1),Оп26_BYN→USD!$A$2:$C$28,3,0)),$B$2:$G$2382,6,0)-VLOOKUP(B1859,$B$2:$G$2382,6,0))/366)</f>
        <v>1.169074472966614</v>
      </c>
      <c r="F1859" s="54">
        <f>COUNTIF(D1860:$D$2382,365)</f>
        <v>523</v>
      </c>
      <c r="G1859" s="54">
        <f>COUNTIF(D1860:$D$2382,366)</f>
        <v>0</v>
      </c>
    </row>
    <row r="1860" spans="1:7" x14ac:dyDescent="0.25">
      <c r="A1860" s="54">
        <f>COUNTIF($C$3:C1860,"Да")</f>
        <v>20</v>
      </c>
      <c r="B1860" s="53">
        <f t="shared" ref="B1860:B1923" si="59">B1859+1</f>
        <v>47258</v>
      </c>
      <c r="C1860" s="53" t="str">
        <f>IF(ISERROR(VLOOKUP(B1860,Оп26_BYN→USD!$C$3:$C$28,1,0)),"Нет","Да")</f>
        <v>Нет</v>
      </c>
      <c r="D1860" s="54">
        <f t="shared" si="58"/>
        <v>365</v>
      </c>
      <c r="E1860" s="55">
        <f>('Все выпуски'!$F$4*'Все выпуски'!$F$8)*((VLOOKUP(IF(C1860="Нет",VLOOKUP(A1860,Оп26_BYN→USD!$A$2:$C$28,3,0),VLOOKUP((A1860-1),Оп26_BYN→USD!$A$2:$C$28,3,0)),$B$2:$G$2382,5,0)-VLOOKUP(B1860,$B$2:$G$2382,5,0))/365+(VLOOKUP(IF(C1860="Нет",VLOOKUP(A1860,Оп26_BYN→USD!$A$2:$C$28,3,0),VLOOKUP((A1860-1),Оп26_BYN→USD!$A$2:$C$28,3,0)),$B$2:$G$2382,6,0)-VLOOKUP(B1860,$B$2:$G$2382,6,0))/366)</f>
        <v>1.1983013347907796</v>
      </c>
      <c r="F1860" s="54">
        <f>COUNTIF(D1861:$D$2382,365)</f>
        <v>522</v>
      </c>
      <c r="G1860" s="54">
        <f>COUNTIF(D1861:$D$2382,366)</f>
        <v>0</v>
      </c>
    </row>
    <row r="1861" spans="1:7" x14ac:dyDescent="0.25">
      <c r="A1861" s="54">
        <f>COUNTIF($C$3:C1861,"Да")</f>
        <v>20</v>
      </c>
      <c r="B1861" s="53">
        <f t="shared" si="59"/>
        <v>47259</v>
      </c>
      <c r="C1861" s="53" t="str">
        <f>IF(ISERROR(VLOOKUP(B1861,Оп26_BYN→USD!$C$3:$C$28,1,0)),"Нет","Да")</f>
        <v>Нет</v>
      </c>
      <c r="D1861" s="54">
        <f t="shared" si="58"/>
        <v>365</v>
      </c>
      <c r="E1861" s="55">
        <f>('Все выпуски'!$F$4*'Все выпуски'!$F$8)*((VLOOKUP(IF(C1861="Нет",VLOOKUP(A1861,Оп26_BYN→USD!$A$2:$C$28,3,0),VLOOKUP((A1861-1),Оп26_BYN→USD!$A$2:$C$28,3,0)),$B$2:$G$2382,5,0)-VLOOKUP(B1861,$B$2:$G$2382,5,0))/365+(VLOOKUP(IF(C1861="Нет",VLOOKUP(A1861,Оп26_BYN→USD!$A$2:$C$28,3,0),VLOOKUP((A1861-1),Оп26_BYN→USD!$A$2:$C$28,3,0)),$B$2:$G$2382,6,0)-VLOOKUP(B1861,$B$2:$G$2382,6,0))/366)</f>
        <v>1.2275281966149449</v>
      </c>
      <c r="F1861" s="54">
        <f>COUNTIF(D1862:$D$2382,365)</f>
        <v>521</v>
      </c>
      <c r="G1861" s="54">
        <f>COUNTIF(D1862:$D$2382,366)</f>
        <v>0</v>
      </c>
    </row>
    <row r="1862" spans="1:7" x14ac:dyDescent="0.25">
      <c r="A1862" s="54">
        <f>COUNTIF($C$3:C1862,"Да")</f>
        <v>20</v>
      </c>
      <c r="B1862" s="53">
        <f t="shared" si="59"/>
        <v>47260</v>
      </c>
      <c r="C1862" s="53" t="str">
        <f>IF(ISERROR(VLOOKUP(B1862,Оп26_BYN→USD!$C$3:$C$28,1,0)),"Нет","Да")</f>
        <v>Нет</v>
      </c>
      <c r="D1862" s="54">
        <f t="shared" si="58"/>
        <v>365</v>
      </c>
      <c r="E1862" s="55">
        <f>('Все выпуски'!$F$4*'Все выпуски'!$F$8)*((VLOOKUP(IF(C1862="Нет",VLOOKUP(A1862,Оп26_BYN→USD!$A$2:$C$28,3,0),VLOOKUP((A1862-1),Оп26_BYN→USD!$A$2:$C$28,3,0)),$B$2:$G$2382,5,0)-VLOOKUP(B1862,$B$2:$G$2382,5,0))/365+(VLOOKUP(IF(C1862="Нет",VLOOKUP(A1862,Оп26_BYN→USD!$A$2:$C$28,3,0),VLOOKUP((A1862-1),Оп26_BYN→USD!$A$2:$C$28,3,0)),$B$2:$G$2382,6,0)-VLOOKUP(B1862,$B$2:$G$2382,6,0))/366)</f>
        <v>1.2567550584391103</v>
      </c>
      <c r="F1862" s="54">
        <f>COUNTIF(D1863:$D$2382,365)</f>
        <v>520</v>
      </c>
      <c r="G1862" s="54">
        <f>COUNTIF(D1863:$D$2382,366)</f>
        <v>0</v>
      </c>
    </row>
    <row r="1863" spans="1:7" x14ac:dyDescent="0.25">
      <c r="A1863" s="54">
        <f>COUNTIF($C$3:C1863,"Да")</f>
        <v>20</v>
      </c>
      <c r="B1863" s="53">
        <f t="shared" si="59"/>
        <v>47261</v>
      </c>
      <c r="C1863" s="53" t="str">
        <f>IF(ISERROR(VLOOKUP(B1863,Оп26_BYN→USD!$C$3:$C$28,1,0)),"Нет","Да")</f>
        <v>Нет</v>
      </c>
      <c r="D1863" s="54">
        <f t="shared" si="58"/>
        <v>365</v>
      </c>
      <c r="E1863" s="55">
        <f>('Все выпуски'!$F$4*'Все выпуски'!$F$8)*((VLOOKUP(IF(C1863="Нет",VLOOKUP(A1863,Оп26_BYN→USD!$A$2:$C$28,3,0),VLOOKUP((A1863-1),Оп26_BYN→USD!$A$2:$C$28,3,0)),$B$2:$G$2382,5,0)-VLOOKUP(B1863,$B$2:$G$2382,5,0))/365+(VLOOKUP(IF(C1863="Нет",VLOOKUP(A1863,Оп26_BYN→USD!$A$2:$C$28,3,0),VLOOKUP((A1863-1),Оп26_BYN→USD!$A$2:$C$28,3,0)),$B$2:$G$2382,6,0)-VLOOKUP(B1863,$B$2:$G$2382,6,0))/366)</f>
        <v>1.2859819202632756</v>
      </c>
      <c r="F1863" s="54">
        <f>COUNTIF(D1864:$D$2382,365)</f>
        <v>519</v>
      </c>
      <c r="G1863" s="54">
        <f>COUNTIF(D1864:$D$2382,366)</f>
        <v>0</v>
      </c>
    </row>
    <row r="1864" spans="1:7" x14ac:dyDescent="0.25">
      <c r="A1864" s="54">
        <f>COUNTIF($C$3:C1864,"Да")</f>
        <v>20</v>
      </c>
      <c r="B1864" s="53">
        <f t="shared" si="59"/>
        <v>47262</v>
      </c>
      <c r="C1864" s="53" t="str">
        <f>IF(ISERROR(VLOOKUP(B1864,Оп26_BYN→USD!$C$3:$C$28,1,0)),"Нет","Да")</f>
        <v>Нет</v>
      </c>
      <c r="D1864" s="54">
        <f t="shared" si="58"/>
        <v>365</v>
      </c>
      <c r="E1864" s="55">
        <f>('Все выпуски'!$F$4*'Все выпуски'!$F$8)*((VLOOKUP(IF(C1864="Нет",VLOOKUP(A1864,Оп26_BYN→USD!$A$2:$C$28,3,0),VLOOKUP((A1864-1),Оп26_BYN→USD!$A$2:$C$28,3,0)),$B$2:$G$2382,5,0)-VLOOKUP(B1864,$B$2:$G$2382,5,0))/365+(VLOOKUP(IF(C1864="Нет",VLOOKUP(A1864,Оп26_BYN→USD!$A$2:$C$28,3,0),VLOOKUP((A1864-1),Оп26_BYN→USD!$A$2:$C$28,3,0)),$B$2:$G$2382,6,0)-VLOOKUP(B1864,$B$2:$G$2382,6,0))/366)</f>
        <v>1.315208782087441</v>
      </c>
      <c r="F1864" s="54">
        <f>COUNTIF(D1865:$D$2382,365)</f>
        <v>518</v>
      </c>
      <c r="G1864" s="54">
        <f>COUNTIF(D1865:$D$2382,366)</f>
        <v>0</v>
      </c>
    </row>
    <row r="1865" spans="1:7" x14ac:dyDescent="0.25">
      <c r="A1865" s="54">
        <f>COUNTIF($C$3:C1865,"Да")</f>
        <v>20</v>
      </c>
      <c r="B1865" s="53">
        <f t="shared" si="59"/>
        <v>47263</v>
      </c>
      <c r="C1865" s="53" t="str">
        <f>IF(ISERROR(VLOOKUP(B1865,Оп26_BYN→USD!$C$3:$C$28,1,0)),"Нет","Да")</f>
        <v>Нет</v>
      </c>
      <c r="D1865" s="54">
        <f t="shared" si="58"/>
        <v>365</v>
      </c>
      <c r="E1865" s="55">
        <f>('Все выпуски'!$F$4*'Все выпуски'!$F$8)*((VLOOKUP(IF(C1865="Нет",VLOOKUP(A1865,Оп26_BYN→USD!$A$2:$C$28,3,0),VLOOKUP((A1865-1),Оп26_BYN→USD!$A$2:$C$28,3,0)),$B$2:$G$2382,5,0)-VLOOKUP(B1865,$B$2:$G$2382,5,0))/365+(VLOOKUP(IF(C1865="Нет",VLOOKUP(A1865,Оп26_BYN→USD!$A$2:$C$28,3,0),VLOOKUP((A1865-1),Оп26_BYN→USD!$A$2:$C$28,3,0)),$B$2:$G$2382,6,0)-VLOOKUP(B1865,$B$2:$G$2382,6,0))/366)</f>
        <v>1.3444356439116063</v>
      </c>
      <c r="F1865" s="54">
        <f>COUNTIF(D1866:$D$2382,365)</f>
        <v>517</v>
      </c>
      <c r="G1865" s="54">
        <f>COUNTIF(D1866:$D$2382,366)</f>
        <v>0</v>
      </c>
    </row>
    <row r="1866" spans="1:7" x14ac:dyDescent="0.25">
      <c r="A1866" s="54">
        <f>COUNTIF($C$3:C1866,"Да")</f>
        <v>20</v>
      </c>
      <c r="B1866" s="53">
        <f t="shared" si="59"/>
        <v>47264</v>
      </c>
      <c r="C1866" s="53" t="str">
        <f>IF(ISERROR(VLOOKUP(B1866,Оп26_BYN→USD!$C$3:$C$28,1,0)),"Нет","Да")</f>
        <v>Нет</v>
      </c>
      <c r="D1866" s="54">
        <f t="shared" si="58"/>
        <v>365</v>
      </c>
      <c r="E1866" s="55">
        <f>('Все выпуски'!$F$4*'Все выпуски'!$F$8)*((VLOOKUP(IF(C1866="Нет",VLOOKUP(A1866,Оп26_BYN→USD!$A$2:$C$28,3,0),VLOOKUP((A1866-1),Оп26_BYN→USD!$A$2:$C$28,3,0)),$B$2:$G$2382,5,0)-VLOOKUP(B1866,$B$2:$G$2382,5,0))/365+(VLOOKUP(IF(C1866="Нет",VLOOKUP(A1866,Оп26_BYN→USD!$A$2:$C$28,3,0),VLOOKUP((A1866-1),Оп26_BYN→USD!$A$2:$C$28,3,0)),$B$2:$G$2382,6,0)-VLOOKUP(B1866,$B$2:$G$2382,6,0))/366)</f>
        <v>1.3736625057357716</v>
      </c>
      <c r="F1866" s="54">
        <f>COUNTIF(D1867:$D$2382,365)</f>
        <v>516</v>
      </c>
      <c r="G1866" s="54">
        <f>COUNTIF(D1867:$D$2382,366)</f>
        <v>0</v>
      </c>
    </row>
    <row r="1867" spans="1:7" x14ac:dyDescent="0.25">
      <c r="A1867" s="54">
        <f>COUNTIF($C$3:C1867,"Да")</f>
        <v>20</v>
      </c>
      <c r="B1867" s="53">
        <f t="shared" si="59"/>
        <v>47265</v>
      </c>
      <c r="C1867" s="53" t="str">
        <f>IF(ISERROR(VLOOKUP(B1867,Оп26_BYN→USD!$C$3:$C$28,1,0)),"Нет","Да")</f>
        <v>Нет</v>
      </c>
      <c r="D1867" s="54">
        <f t="shared" si="58"/>
        <v>365</v>
      </c>
      <c r="E1867" s="55">
        <f>('Все выпуски'!$F$4*'Все выпуски'!$F$8)*((VLOOKUP(IF(C1867="Нет",VLOOKUP(A1867,Оп26_BYN→USD!$A$2:$C$28,3,0),VLOOKUP((A1867-1),Оп26_BYN→USD!$A$2:$C$28,3,0)),$B$2:$G$2382,5,0)-VLOOKUP(B1867,$B$2:$G$2382,5,0))/365+(VLOOKUP(IF(C1867="Нет",VLOOKUP(A1867,Оп26_BYN→USD!$A$2:$C$28,3,0),VLOOKUP((A1867-1),Оп26_BYN→USD!$A$2:$C$28,3,0)),$B$2:$G$2382,6,0)-VLOOKUP(B1867,$B$2:$G$2382,6,0))/366)</f>
        <v>1.402889367559937</v>
      </c>
      <c r="F1867" s="54">
        <f>COUNTIF(D1868:$D$2382,365)</f>
        <v>515</v>
      </c>
      <c r="G1867" s="54">
        <f>COUNTIF(D1868:$D$2382,366)</f>
        <v>0</v>
      </c>
    </row>
    <row r="1868" spans="1:7" x14ac:dyDescent="0.25">
      <c r="A1868" s="54">
        <f>COUNTIF($C$3:C1868,"Да")</f>
        <v>20</v>
      </c>
      <c r="B1868" s="53">
        <f t="shared" si="59"/>
        <v>47266</v>
      </c>
      <c r="C1868" s="53" t="str">
        <f>IF(ISERROR(VLOOKUP(B1868,Оп26_BYN→USD!$C$3:$C$28,1,0)),"Нет","Да")</f>
        <v>Нет</v>
      </c>
      <c r="D1868" s="54">
        <f t="shared" si="58"/>
        <v>365</v>
      </c>
      <c r="E1868" s="55">
        <f>('Все выпуски'!$F$4*'Все выпуски'!$F$8)*((VLOOKUP(IF(C1868="Нет",VLOOKUP(A1868,Оп26_BYN→USD!$A$2:$C$28,3,0),VLOOKUP((A1868-1),Оп26_BYN→USD!$A$2:$C$28,3,0)),$B$2:$G$2382,5,0)-VLOOKUP(B1868,$B$2:$G$2382,5,0))/365+(VLOOKUP(IF(C1868="Нет",VLOOKUP(A1868,Оп26_BYN→USD!$A$2:$C$28,3,0),VLOOKUP((A1868-1),Оп26_BYN→USD!$A$2:$C$28,3,0)),$B$2:$G$2382,6,0)-VLOOKUP(B1868,$B$2:$G$2382,6,0))/366)</f>
        <v>1.4321162293841023</v>
      </c>
      <c r="F1868" s="54">
        <f>COUNTIF(D1869:$D$2382,365)</f>
        <v>514</v>
      </c>
      <c r="G1868" s="54">
        <f>COUNTIF(D1869:$D$2382,366)</f>
        <v>0</v>
      </c>
    </row>
    <row r="1869" spans="1:7" x14ac:dyDescent="0.25">
      <c r="A1869" s="54">
        <f>COUNTIF($C$3:C1869,"Да")</f>
        <v>20</v>
      </c>
      <c r="B1869" s="53">
        <f t="shared" si="59"/>
        <v>47267</v>
      </c>
      <c r="C1869" s="53" t="str">
        <f>IF(ISERROR(VLOOKUP(B1869,Оп26_BYN→USD!$C$3:$C$28,1,0)),"Нет","Да")</f>
        <v>Нет</v>
      </c>
      <c r="D1869" s="54">
        <f t="shared" si="58"/>
        <v>365</v>
      </c>
      <c r="E1869" s="55">
        <f>('Все выпуски'!$F$4*'Все выпуски'!$F$8)*((VLOOKUP(IF(C1869="Нет",VLOOKUP(A1869,Оп26_BYN→USD!$A$2:$C$28,3,0),VLOOKUP((A1869-1),Оп26_BYN→USD!$A$2:$C$28,3,0)),$B$2:$G$2382,5,0)-VLOOKUP(B1869,$B$2:$G$2382,5,0))/365+(VLOOKUP(IF(C1869="Нет",VLOOKUP(A1869,Оп26_BYN→USD!$A$2:$C$28,3,0),VLOOKUP((A1869-1),Оп26_BYN→USD!$A$2:$C$28,3,0)),$B$2:$G$2382,6,0)-VLOOKUP(B1869,$B$2:$G$2382,6,0))/366)</f>
        <v>1.4613430912082677</v>
      </c>
      <c r="F1869" s="54">
        <f>COUNTIF(D1870:$D$2382,365)</f>
        <v>513</v>
      </c>
      <c r="G1869" s="54">
        <f>COUNTIF(D1870:$D$2382,366)</f>
        <v>0</v>
      </c>
    </row>
    <row r="1870" spans="1:7" x14ac:dyDescent="0.25">
      <c r="A1870" s="54">
        <f>COUNTIF($C$3:C1870,"Да")</f>
        <v>20</v>
      </c>
      <c r="B1870" s="53">
        <f t="shared" si="59"/>
        <v>47268</v>
      </c>
      <c r="C1870" s="53" t="str">
        <f>IF(ISERROR(VLOOKUP(B1870,Оп26_BYN→USD!$C$3:$C$28,1,0)),"Нет","Да")</f>
        <v>Нет</v>
      </c>
      <c r="D1870" s="54">
        <f t="shared" si="58"/>
        <v>365</v>
      </c>
      <c r="E1870" s="55">
        <f>('Все выпуски'!$F$4*'Все выпуски'!$F$8)*((VLOOKUP(IF(C1870="Нет",VLOOKUP(A1870,Оп26_BYN→USD!$A$2:$C$28,3,0),VLOOKUP((A1870-1),Оп26_BYN→USD!$A$2:$C$28,3,0)),$B$2:$G$2382,5,0)-VLOOKUP(B1870,$B$2:$G$2382,5,0))/365+(VLOOKUP(IF(C1870="Нет",VLOOKUP(A1870,Оп26_BYN→USD!$A$2:$C$28,3,0),VLOOKUP((A1870-1),Оп26_BYN→USD!$A$2:$C$28,3,0)),$B$2:$G$2382,6,0)-VLOOKUP(B1870,$B$2:$G$2382,6,0))/366)</f>
        <v>1.4905699530324332</v>
      </c>
      <c r="F1870" s="54">
        <f>COUNTIF(D1871:$D$2382,365)</f>
        <v>512</v>
      </c>
      <c r="G1870" s="54">
        <f>COUNTIF(D1871:$D$2382,366)</f>
        <v>0</v>
      </c>
    </row>
    <row r="1871" spans="1:7" x14ac:dyDescent="0.25">
      <c r="A1871" s="54">
        <f>COUNTIF($C$3:C1871,"Да")</f>
        <v>20</v>
      </c>
      <c r="B1871" s="53">
        <f t="shared" si="59"/>
        <v>47269</v>
      </c>
      <c r="C1871" s="53" t="str">
        <f>IF(ISERROR(VLOOKUP(B1871,Оп26_BYN→USD!$C$3:$C$28,1,0)),"Нет","Да")</f>
        <v>Нет</v>
      </c>
      <c r="D1871" s="54">
        <f t="shared" si="58"/>
        <v>365</v>
      </c>
      <c r="E1871" s="55">
        <f>('Все выпуски'!$F$4*'Все выпуски'!$F$8)*((VLOOKUP(IF(C1871="Нет",VLOOKUP(A1871,Оп26_BYN→USD!$A$2:$C$28,3,0),VLOOKUP((A1871-1),Оп26_BYN→USD!$A$2:$C$28,3,0)),$B$2:$G$2382,5,0)-VLOOKUP(B1871,$B$2:$G$2382,5,0))/365+(VLOOKUP(IF(C1871="Нет",VLOOKUP(A1871,Оп26_BYN→USD!$A$2:$C$28,3,0),VLOOKUP((A1871-1),Оп26_BYN→USD!$A$2:$C$28,3,0)),$B$2:$G$2382,6,0)-VLOOKUP(B1871,$B$2:$G$2382,6,0))/366)</f>
        <v>1.5197968148565983</v>
      </c>
      <c r="F1871" s="54">
        <f>COUNTIF(D1872:$D$2382,365)</f>
        <v>511</v>
      </c>
      <c r="G1871" s="54">
        <f>COUNTIF(D1872:$D$2382,366)</f>
        <v>0</v>
      </c>
    </row>
    <row r="1872" spans="1:7" x14ac:dyDescent="0.25">
      <c r="A1872" s="54">
        <f>COUNTIF($C$3:C1872,"Да")</f>
        <v>20</v>
      </c>
      <c r="B1872" s="53">
        <f t="shared" si="59"/>
        <v>47270</v>
      </c>
      <c r="C1872" s="53" t="str">
        <f>IF(ISERROR(VLOOKUP(B1872,Оп26_BYN→USD!$C$3:$C$28,1,0)),"Нет","Да")</f>
        <v>Нет</v>
      </c>
      <c r="D1872" s="54">
        <f t="shared" si="58"/>
        <v>365</v>
      </c>
      <c r="E1872" s="55">
        <f>('Все выпуски'!$F$4*'Все выпуски'!$F$8)*((VLOOKUP(IF(C1872="Нет",VLOOKUP(A1872,Оп26_BYN→USD!$A$2:$C$28,3,0),VLOOKUP((A1872-1),Оп26_BYN→USD!$A$2:$C$28,3,0)),$B$2:$G$2382,5,0)-VLOOKUP(B1872,$B$2:$G$2382,5,0))/365+(VLOOKUP(IF(C1872="Нет",VLOOKUP(A1872,Оп26_BYN→USD!$A$2:$C$28,3,0),VLOOKUP((A1872-1),Оп26_BYN→USD!$A$2:$C$28,3,0)),$B$2:$G$2382,6,0)-VLOOKUP(B1872,$B$2:$G$2382,6,0))/366)</f>
        <v>1.5490236766807637</v>
      </c>
      <c r="F1872" s="54">
        <f>COUNTIF(D1873:$D$2382,365)</f>
        <v>510</v>
      </c>
      <c r="G1872" s="54">
        <f>COUNTIF(D1873:$D$2382,366)</f>
        <v>0</v>
      </c>
    </row>
    <row r="1873" spans="1:7" x14ac:dyDescent="0.25">
      <c r="A1873" s="54">
        <f>COUNTIF($C$3:C1873,"Да")</f>
        <v>20</v>
      </c>
      <c r="B1873" s="53">
        <f t="shared" si="59"/>
        <v>47271</v>
      </c>
      <c r="C1873" s="53" t="str">
        <f>IF(ISERROR(VLOOKUP(B1873,Оп26_BYN→USD!$C$3:$C$28,1,0)),"Нет","Да")</f>
        <v>Нет</v>
      </c>
      <c r="D1873" s="54">
        <f t="shared" si="58"/>
        <v>365</v>
      </c>
      <c r="E1873" s="55">
        <f>('Все выпуски'!$F$4*'Все выпуски'!$F$8)*((VLOOKUP(IF(C1873="Нет",VLOOKUP(A1873,Оп26_BYN→USD!$A$2:$C$28,3,0),VLOOKUP((A1873-1),Оп26_BYN→USD!$A$2:$C$28,3,0)),$B$2:$G$2382,5,0)-VLOOKUP(B1873,$B$2:$G$2382,5,0))/365+(VLOOKUP(IF(C1873="Нет",VLOOKUP(A1873,Оп26_BYN→USD!$A$2:$C$28,3,0),VLOOKUP((A1873-1),Оп26_BYN→USD!$A$2:$C$28,3,0)),$B$2:$G$2382,6,0)-VLOOKUP(B1873,$B$2:$G$2382,6,0))/366)</f>
        <v>1.5782505385049292</v>
      </c>
      <c r="F1873" s="54">
        <f>COUNTIF(D1874:$D$2382,365)</f>
        <v>509</v>
      </c>
      <c r="G1873" s="54">
        <f>COUNTIF(D1874:$D$2382,366)</f>
        <v>0</v>
      </c>
    </row>
    <row r="1874" spans="1:7" x14ac:dyDescent="0.25">
      <c r="A1874" s="54">
        <f>COUNTIF($C$3:C1874,"Да")</f>
        <v>20</v>
      </c>
      <c r="B1874" s="53">
        <f t="shared" si="59"/>
        <v>47272</v>
      </c>
      <c r="C1874" s="53" t="str">
        <f>IF(ISERROR(VLOOKUP(B1874,Оп26_BYN→USD!$C$3:$C$28,1,0)),"Нет","Да")</f>
        <v>Нет</v>
      </c>
      <c r="D1874" s="54">
        <f t="shared" si="58"/>
        <v>365</v>
      </c>
      <c r="E1874" s="55">
        <f>('Все выпуски'!$F$4*'Все выпуски'!$F$8)*((VLOOKUP(IF(C1874="Нет",VLOOKUP(A1874,Оп26_BYN→USD!$A$2:$C$28,3,0),VLOOKUP((A1874-1),Оп26_BYN→USD!$A$2:$C$28,3,0)),$B$2:$G$2382,5,0)-VLOOKUP(B1874,$B$2:$G$2382,5,0))/365+(VLOOKUP(IF(C1874="Нет",VLOOKUP(A1874,Оп26_BYN→USD!$A$2:$C$28,3,0),VLOOKUP((A1874-1),Оп26_BYN→USD!$A$2:$C$28,3,0)),$B$2:$G$2382,6,0)-VLOOKUP(B1874,$B$2:$G$2382,6,0))/366)</f>
        <v>1.6074774003290944</v>
      </c>
      <c r="F1874" s="54">
        <f>COUNTIF(D1875:$D$2382,365)</f>
        <v>508</v>
      </c>
      <c r="G1874" s="54">
        <f>COUNTIF(D1875:$D$2382,366)</f>
        <v>0</v>
      </c>
    </row>
    <row r="1875" spans="1:7" x14ac:dyDescent="0.25">
      <c r="A1875" s="54">
        <f>COUNTIF($C$3:C1875,"Да")</f>
        <v>20</v>
      </c>
      <c r="B1875" s="53">
        <f t="shared" si="59"/>
        <v>47273</v>
      </c>
      <c r="C1875" s="53" t="str">
        <f>IF(ISERROR(VLOOKUP(B1875,Оп26_BYN→USD!$C$3:$C$28,1,0)),"Нет","Да")</f>
        <v>Нет</v>
      </c>
      <c r="D1875" s="54">
        <f t="shared" si="58"/>
        <v>365</v>
      </c>
      <c r="E1875" s="55">
        <f>('Все выпуски'!$F$4*'Все выпуски'!$F$8)*((VLOOKUP(IF(C1875="Нет",VLOOKUP(A1875,Оп26_BYN→USD!$A$2:$C$28,3,0),VLOOKUP((A1875-1),Оп26_BYN→USD!$A$2:$C$28,3,0)),$B$2:$G$2382,5,0)-VLOOKUP(B1875,$B$2:$G$2382,5,0))/365+(VLOOKUP(IF(C1875="Нет",VLOOKUP(A1875,Оп26_BYN→USD!$A$2:$C$28,3,0),VLOOKUP((A1875-1),Оп26_BYN→USD!$A$2:$C$28,3,0)),$B$2:$G$2382,6,0)-VLOOKUP(B1875,$B$2:$G$2382,6,0))/366)</f>
        <v>1.6367042621532599</v>
      </c>
      <c r="F1875" s="54">
        <f>COUNTIF(D1876:$D$2382,365)</f>
        <v>507</v>
      </c>
      <c r="G1875" s="54">
        <f>COUNTIF(D1876:$D$2382,366)</f>
        <v>0</v>
      </c>
    </row>
    <row r="1876" spans="1:7" x14ac:dyDescent="0.25">
      <c r="A1876" s="54">
        <f>COUNTIF($C$3:C1876,"Да")</f>
        <v>20</v>
      </c>
      <c r="B1876" s="53">
        <f t="shared" si="59"/>
        <v>47274</v>
      </c>
      <c r="C1876" s="53" t="str">
        <f>IF(ISERROR(VLOOKUP(B1876,Оп26_BYN→USD!$C$3:$C$28,1,0)),"Нет","Да")</f>
        <v>Нет</v>
      </c>
      <c r="D1876" s="54">
        <f t="shared" si="58"/>
        <v>365</v>
      </c>
      <c r="E1876" s="55">
        <f>('Все выпуски'!$F$4*'Все выпуски'!$F$8)*((VLOOKUP(IF(C1876="Нет",VLOOKUP(A1876,Оп26_BYN→USD!$A$2:$C$28,3,0),VLOOKUP((A1876-1),Оп26_BYN→USD!$A$2:$C$28,3,0)),$B$2:$G$2382,5,0)-VLOOKUP(B1876,$B$2:$G$2382,5,0))/365+(VLOOKUP(IF(C1876="Нет",VLOOKUP(A1876,Оп26_BYN→USD!$A$2:$C$28,3,0),VLOOKUP((A1876-1),Оп26_BYN→USD!$A$2:$C$28,3,0)),$B$2:$G$2382,6,0)-VLOOKUP(B1876,$B$2:$G$2382,6,0))/366)</f>
        <v>1.6659311239774253</v>
      </c>
      <c r="F1876" s="54">
        <f>COUNTIF(D1877:$D$2382,365)</f>
        <v>506</v>
      </c>
      <c r="G1876" s="54">
        <f>COUNTIF(D1877:$D$2382,366)</f>
        <v>0</v>
      </c>
    </row>
    <row r="1877" spans="1:7" x14ac:dyDescent="0.25">
      <c r="A1877" s="54">
        <f>COUNTIF($C$3:C1877,"Да")</f>
        <v>20</v>
      </c>
      <c r="B1877" s="53">
        <f t="shared" si="59"/>
        <v>47275</v>
      </c>
      <c r="C1877" s="53" t="str">
        <f>IF(ISERROR(VLOOKUP(B1877,Оп26_BYN→USD!$C$3:$C$28,1,0)),"Нет","Да")</f>
        <v>Нет</v>
      </c>
      <c r="D1877" s="54">
        <f t="shared" si="58"/>
        <v>365</v>
      </c>
      <c r="E1877" s="55">
        <f>('Все выпуски'!$F$4*'Все выпуски'!$F$8)*((VLOOKUP(IF(C1877="Нет",VLOOKUP(A1877,Оп26_BYN→USD!$A$2:$C$28,3,0),VLOOKUP((A1877-1),Оп26_BYN→USD!$A$2:$C$28,3,0)),$B$2:$G$2382,5,0)-VLOOKUP(B1877,$B$2:$G$2382,5,0))/365+(VLOOKUP(IF(C1877="Нет",VLOOKUP(A1877,Оп26_BYN→USD!$A$2:$C$28,3,0),VLOOKUP((A1877-1),Оп26_BYN→USD!$A$2:$C$28,3,0)),$B$2:$G$2382,6,0)-VLOOKUP(B1877,$B$2:$G$2382,6,0))/366)</f>
        <v>1.6951579858015906</v>
      </c>
      <c r="F1877" s="54">
        <f>COUNTIF(D1878:$D$2382,365)</f>
        <v>505</v>
      </c>
      <c r="G1877" s="54">
        <f>COUNTIF(D1878:$D$2382,366)</f>
        <v>0</v>
      </c>
    </row>
    <row r="1878" spans="1:7" x14ac:dyDescent="0.25">
      <c r="A1878" s="54">
        <f>COUNTIF($C$3:C1878,"Да")</f>
        <v>20</v>
      </c>
      <c r="B1878" s="53">
        <f t="shared" si="59"/>
        <v>47276</v>
      </c>
      <c r="C1878" s="53" t="str">
        <f>IF(ISERROR(VLOOKUP(B1878,Оп26_BYN→USD!$C$3:$C$28,1,0)),"Нет","Да")</f>
        <v>Нет</v>
      </c>
      <c r="D1878" s="54">
        <f t="shared" si="58"/>
        <v>365</v>
      </c>
      <c r="E1878" s="55">
        <f>('Все выпуски'!$F$4*'Все выпуски'!$F$8)*((VLOOKUP(IF(C1878="Нет",VLOOKUP(A1878,Оп26_BYN→USD!$A$2:$C$28,3,0),VLOOKUP((A1878-1),Оп26_BYN→USD!$A$2:$C$28,3,0)),$B$2:$G$2382,5,0)-VLOOKUP(B1878,$B$2:$G$2382,5,0))/365+(VLOOKUP(IF(C1878="Нет",VLOOKUP(A1878,Оп26_BYN→USD!$A$2:$C$28,3,0),VLOOKUP((A1878-1),Оп26_BYN→USD!$A$2:$C$28,3,0)),$B$2:$G$2382,6,0)-VLOOKUP(B1878,$B$2:$G$2382,6,0))/366)</f>
        <v>1.7243848476257559</v>
      </c>
      <c r="F1878" s="54">
        <f>COUNTIF(D1879:$D$2382,365)</f>
        <v>504</v>
      </c>
      <c r="G1878" s="54">
        <f>COUNTIF(D1879:$D$2382,366)</f>
        <v>0</v>
      </c>
    </row>
    <row r="1879" spans="1:7" x14ac:dyDescent="0.25">
      <c r="A1879" s="54">
        <f>COUNTIF($C$3:C1879,"Да")</f>
        <v>20</v>
      </c>
      <c r="B1879" s="53">
        <f t="shared" si="59"/>
        <v>47277</v>
      </c>
      <c r="C1879" s="53" t="str">
        <f>IF(ISERROR(VLOOKUP(B1879,Оп26_BYN→USD!$C$3:$C$28,1,0)),"Нет","Да")</f>
        <v>Нет</v>
      </c>
      <c r="D1879" s="54">
        <f t="shared" si="58"/>
        <v>365</v>
      </c>
      <c r="E1879" s="55">
        <f>('Все выпуски'!$F$4*'Все выпуски'!$F$8)*((VLOOKUP(IF(C1879="Нет",VLOOKUP(A1879,Оп26_BYN→USD!$A$2:$C$28,3,0),VLOOKUP((A1879-1),Оп26_BYN→USD!$A$2:$C$28,3,0)),$B$2:$G$2382,5,0)-VLOOKUP(B1879,$B$2:$G$2382,5,0))/365+(VLOOKUP(IF(C1879="Нет",VLOOKUP(A1879,Оп26_BYN→USD!$A$2:$C$28,3,0),VLOOKUP((A1879-1),Оп26_BYN→USD!$A$2:$C$28,3,0)),$B$2:$G$2382,6,0)-VLOOKUP(B1879,$B$2:$G$2382,6,0))/366)</f>
        <v>1.7536117094499213</v>
      </c>
      <c r="F1879" s="54">
        <f>COUNTIF(D1880:$D$2382,365)</f>
        <v>503</v>
      </c>
      <c r="G1879" s="54">
        <f>COUNTIF(D1880:$D$2382,366)</f>
        <v>0</v>
      </c>
    </row>
    <row r="1880" spans="1:7" x14ac:dyDescent="0.25">
      <c r="A1880" s="54">
        <f>COUNTIF($C$3:C1880,"Да")</f>
        <v>20</v>
      </c>
      <c r="B1880" s="53">
        <f t="shared" si="59"/>
        <v>47278</v>
      </c>
      <c r="C1880" s="53" t="str">
        <f>IF(ISERROR(VLOOKUP(B1880,Оп26_BYN→USD!$C$3:$C$28,1,0)),"Нет","Да")</f>
        <v>Нет</v>
      </c>
      <c r="D1880" s="54">
        <f t="shared" si="58"/>
        <v>365</v>
      </c>
      <c r="E1880" s="55">
        <f>('Все выпуски'!$F$4*'Все выпуски'!$F$8)*((VLOOKUP(IF(C1880="Нет",VLOOKUP(A1880,Оп26_BYN→USD!$A$2:$C$28,3,0),VLOOKUP((A1880-1),Оп26_BYN→USD!$A$2:$C$28,3,0)),$B$2:$G$2382,5,0)-VLOOKUP(B1880,$B$2:$G$2382,5,0))/365+(VLOOKUP(IF(C1880="Нет",VLOOKUP(A1880,Оп26_BYN→USD!$A$2:$C$28,3,0),VLOOKUP((A1880-1),Оп26_BYN→USD!$A$2:$C$28,3,0)),$B$2:$G$2382,6,0)-VLOOKUP(B1880,$B$2:$G$2382,6,0))/366)</f>
        <v>1.7828385712740866</v>
      </c>
      <c r="F1880" s="54">
        <f>COUNTIF(D1881:$D$2382,365)</f>
        <v>502</v>
      </c>
      <c r="G1880" s="54">
        <f>COUNTIF(D1881:$D$2382,366)</f>
        <v>0</v>
      </c>
    </row>
    <row r="1881" spans="1:7" x14ac:dyDescent="0.25">
      <c r="A1881" s="54">
        <f>COUNTIF($C$3:C1881,"Да")</f>
        <v>20</v>
      </c>
      <c r="B1881" s="53">
        <f t="shared" si="59"/>
        <v>47279</v>
      </c>
      <c r="C1881" s="53" t="str">
        <f>IF(ISERROR(VLOOKUP(B1881,Оп26_BYN→USD!$C$3:$C$28,1,0)),"Нет","Да")</f>
        <v>Нет</v>
      </c>
      <c r="D1881" s="54">
        <f t="shared" si="58"/>
        <v>365</v>
      </c>
      <c r="E1881" s="55">
        <f>('Все выпуски'!$F$4*'Все выпуски'!$F$8)*((VLOOKUP(IF(C1881="Нет",VLOOKUP(A1881,Оп26_BYN→USD!$A$2:$C$28,3,0),VLOOKUP((A1881-1),Оп26_BYN→USD!$A$2:$C$28,3,0)),$B$2:$G$2382,5,0)-VLOOKUP(B1881,$B$2:$G$2382,5,0))/365+(VLOOKUP(IF(C1881="Нет",VLOOKUP(A1881,Оп26_BYN→USD!$A$2:$C$28,3,0),VLOOKUP((A1881-1),Оп26_BYN→USD!$A$2:$C$28,3,0)),$B$2:$G$2382,6,0)-VLOOKUP(B1881,$B$2:$G$2382,6,0))/366)</f>
        <v>1.812065433098252</v>
      </c>
      <c r="F1881" s="54">
        <f>COUNTIF(D1882:$D$2382,365)</f>
        <v>501</v>
      </c>
      <c r="G1881" s="54">
        <f>COUNTIF(D1882:$D$2382,366)</f>
        <v>0</v>
      </c>
    </row>
    <row r="1882" spans="1:7" x14ac:dyDescent="0.25">
      <c r="A1882" s="54">
        <f>COUNTIF($C$3:C1882,"Да")</f>
        <v>20</v>
      </c>
      <c r="B1882" s="53">
        <f t="shared" si="59"/>
        <v>47280</v>
      </c>
      <c r="C1882" s="53" t="str">
        <f>IF(ISERROR(VLOOKUP(B1882,Оп26_BYN→USD!$C$3:$C$28,1,0)),"Нет","Да")</f>
        <v>Нет</v>
      </c>
      <c r="D1882" s="54">
        <f t="shared" si="58"/>
        <v>365</v>
      </c>
      <c r="E1882" s="55">
        <f>('Все выпуски'!$F$4*'Все выпуски'!$F$8)*((VLOOKUP(IF(C1882="Нет",VLOOKUP(A1882,Оп26_BYN→USD!$A$2:$C$28,3,0),VLOOKUP((A1882-1),Оп26_BYN→USD!$A$2:$C$28,3,0)),$B$2:$G$2382,5,0)-VLOOKUP(B1882,$B$2:$G$2382,5,0))/365+(VLOOKUP(IF(C1882="Нет",VLOOKUP(A1882,Оп26_BYN→USD!$A$2:$C$28,3,0),VLOOKUP((A1882-1),Оп26_BYN→USD!$A$2:$C$28,3,0)),$B$2:$G$2382,6,0)-VLOOKUP(B1882,$B$2:$G$2382,6,0))/366)</f>
        <v>1.8412922949224175</v>
      </c>
      <c r="F1882" s="54">
        <f>COUNTIF(D1883:$D$2382,365)</f>
        <v>500</v>
      </c>
      <c r="G1882" s="54">
        <f>COUNTIF(D1883:$D$2382,366)</f>
        <v>0</v>
      </c>
    </row>
    <row r="1883" spans="1:7" x14ac:dyDescent="0.25">
      <c r="A1883" s="54">
        <f>COUNTIF($C$3:C1883,"Да")</f>
        <v>20</v>
      </c>
      <c r="B1883" s="53">
        <f t="shared" si="59"/>
        <v>47281</v>
      </c>
      <c r="C1883" s="53" t="str">
        <f>IF(ISERROR(VLOOKUP(B1883,Оп26_BYN→USD!$C$3:$C$28,1,0)),"Нет","Да")</f>
        <v>Нет</v>
      </c>
      <c r="D1883" s="54">
        <f t="shared" si="58"/>
        <v>365</v>
      </c>
      <c r="E1883" s="55">
        <f>('Все выпуски'!$F$4*'Все выпуски'!$F$8)*((VLOOKUP(IF(C1883="Нет",VLOOKUP(A1883,Оп26_BYN→USD!$A$2:$C$28,3,0),VLOOKUP((A1883-1),Оп26_BYN→USD!$A$2:$C$28,3,0)),$B$2:$G$2382,5,0)-VLOOKUP(B1883,$B$2:$G$2382,5,0))/365+(VLOOKUP(IF(C1883="Нет",VLOOKUP(A1883,Оп26_BYN→USD!$A$2:$C$28,3,0),VLOOKUP((A1883-1),Оп26_BYN→USD!$A$2:$C$28,3,0)),$B$2:$G$2382,6,0)-VLOOKUP(B1883,$B$2:$G$2382,6,0))/366)</f>
        <v>1.8705191567465826</v>
      </c>
      <c r="F1883" s="54">
        <f>COUNTIF(D1884:$D$2382,365)</f>
        <v>499</v>
      </c>
      <c r="G1883" s="54">
        <f>COUNTIF(D1884:$D$2382,366)</f>
        <v>0</v>
      </c>
    </row>
    <row r="1884" spans="1:7" x14ac:dyDescent="0.25">
      <c r="A1884" s="54">
        <f>COUNTIF($C$3:C1884,"Да")</f>
        <v>20</v>
      </c>
      <c r="B1884" s="53">
        <f t="shared" si="59"/>
        <v>47282</v>
      </c>
      <c r="C1884" s="53" t="str">
        <f>IF(ISERROR(VLOOKUP(B1884,Оп26_BYN→USD!$C$3:$C$28,1,0)),"Нет","Да")</f>
        <v>Нет</v>
      </c>
      <c r="D1884" s="54">
        <f t="shared" si="58"/>
        <v>365</v>
      </c>
      <c r="E1884" s="55">
        <f>('Все выпуски'!$F$4*'Все выпуски'!$F$8)*((VLOOKUP(IF(C1884="Нет",VLOOKUP(A1884,Оп26_BYN→USD!$A$2:$C$28,3,0),VLOOKUP((A1884-1),Оп26_BYN→USD!$A$2:$C$28,3,0)),$B$2:$G$2382,5,0)-VLOOKUP(B1884,$B$2:$G$2382,5,0))/365+(VLOOKUP(IF(C1884="Нет",VLOOKUP(A1884,Оп26_BYN→USD!$A$2:$C$28,3,0),VLOOKUP((A1884-1),Оп26_BYN→USD!$A$2:$C$28,3,0)),$B$2:$G$2382,6,0)-VLOOKUP(B1884,$B$2:$G$2382,6,0))/366)</f>
        <v>1.899746018570748</v>
      </c>
      <c r="F1884" s="54">
        <f>COUNTIF(D1885:$D$2382,365)</f>
        <v>498</v>
      </c>
      <c r="G1884" s="54">
        <f>COUNTIF(D1885:$D$2382,366)</f>
        <v>0</v>
      </c>
    </row>
    <row r="1885" spans="1:7" x14ac:dyDescent="0.25">
      <c r="A1885" s="54">
        <f>COUNTIF($C$3:C1885,"Да")</f>
        <v>20</v>
      </c>
      <c r="B1885" s="53">
        <f t="shared" si="59"/>
        <v>47283</v>
      </c>
      <c r="C1885" s="53" t="str">
        <f>IF(ISERROR(VLOOKUP(B1885,Оп26_BYN→USD!$C$3:$C$28,1,0)),"Нет","Да")</f>
        <v>Нет</v>
      </c>
      <c r="D1885" s="54">
        <f t="shared" si="58"/>
        <v>365</v>
      </c>
      <c r="E1885" s="55">
        <f>('Все выпуски'!$F$4*'Все выпуски'!$F$8)*((VLOOKUP(IF(C1885="Нет",VLOOKUP(A1885,Оп26_BYN→USD!$A$2:$C$28,3,0),VLOOKUP((A1885-1),Оп26_BYN→USD!$A$2:$C$28,3,0)),$B$2:$G$2382,5,0)-VLOOKUP(B1885,$B$2:$G$2382,5,0))/365+(VLOOKUP(IF(C1885="Нет",VLOOKUP(A1885,Оп26_BYN→USD!$A$2:$C$28,3,0),VLOOKUP((A1885-1),Оп26_BYN→USD!$A$2:$C$28,3,0)),$B$2:$G$2382,6,0)-VLOOKUP(B1885,$B$2:$G$2382,6,0))/366)</f>
        <v>1.9289728803949135</v>
      </c>
      <c r="F1885" s="54">
        <f>COUNTIF(D1886:$D$2382,365)</f>
        <v>497</v>
      </c>
      <c r="G1885" s="54">
        <f>COUNTIF(D1886:$D$2382,366)</f>
        <v>0</v>
      </c>
    </row>
    <row r="1886" spans="1:7" x14ac:dyDescent="0.25">
      <c r="A1886" s="54">
        <f>COUNTIF($C$3:C1886,"Да")</f>
        <v>20</v>
      </c>
      <c r="B1886" s="53">
        <f t="shared" si="59"/>
        <v>47284</v>
      </c>
      <c r="C1886" s="53" t="str">
        <f>IF(ISERROR(VLOOKUP(B1886,Оп26_BYN→USD!$C$3:$C$28,1,0)),"Нет","Да")</f>
        <v>Нет</v>
      </c>
      <c r="D1886" s="54">
        <f t="shared" si="58"/>
        <v>365</v>
      </c>
      <c r="E1886" s="55">
        <f>('Все выпуски'!$F$4*'Все выпуски'!$F$8)*((VLOOKUP(IF(C1886="Нет",VLOOKUP(A1886,Оп26_BYN→USD!$A$2:$C$28,3,0),VLOOKUP((A1886-1),Оп26_BYN→USD!$A$2:$C$28,3,0)),$B$2:$G$2382,5,0)-VLOOKUP(B1886,$B$2:$G$2382,5,0))/365+(VLOOKUP(IF(C1886="Нет",VLOOKUP(A1886,Оп26_BYN→USD!$A$2:$C$28,3,0),VLOOKUP((A1886-1),Оп26_BYN→USD!$A$2:$C$28,3,0)),$B$2:$G$2382,6,0)-VLOOKUP(B1886,$B$2:$G$2382,6,0))/366)</f>
        <v>1.9581997422190787</v>
      </c>
      <c r="F1886" s="54">
        <f>COUNTIF(D1887:$D$2382,365)</f>
        <v>496</v>
      </c>
      <c r="G1886" s="54">
        <f>COUNTIF(D1887:$D$2382,366)</f>
        <v>0</v>
      </c>
    </row>
    <row r="1887" spans="1:7" x14ac:dyDescent="0.25">
      <c r="A1887" s="54">
        <f>COUNTIF($C$3:C1887,"Да")</f>
        <v>20</v>
      </c>
      <c r="B1887" s="53">
        <f t="shared" si="59"/>
        <v>47285</v>
      </c>
      <c r="C1887" s="53" t="str">
        <f>IF(ISERROR(VLOOKUP(B1887,Оп26_BYN→USD!$C$3:$C$28,1,0)),"Нет","Да")</f>
        <v>Нет</v>
      </c>
      <c r="D1887" s="54">
        <f t="shared" si="58"/>
        <v>365</v>
      </c>
      <c r="E1887" s="55">
        <f>('Все выпуски'!$F$4*'Все выпуски'!$F$8)*((VLOOKUP(IF(C1887="Нет",VLOOKUP(A1887,Оп26_BYN→USD!$A$2:$C$28,3,0),VLOOKUP((A1887-1),Оп26_BYN→USD!$A$2:$C$28,3,0)),$B$2:$G$2382,5,0)-VLOOKUP(B1887,$B$2:$G$2382,5,0))/365+(VLOOKUP(IF(C1887="Нет",VLOOKUP(A1887,Оп26_BYN→USD!$A$2:$C$28,3,0),VLOOKUP((A1887-1),Оп26_BYN→USD!$A$2:$C$28,3,0)),$B$2:$G$2382,6,0)-VLOOKUP(B1887,$B$2:$G$2382,6,0))/366)</f>
        <v>1.9874266040432442</v>
      </c>
      <c r="F1887" s="54">
        <f>COUNTIF(D1888:$D$2382,365)</f>
        <v>495</v>
      </c>
      <c r="G1887" s="54">
        <f>COUNTIF(D1888:$D$2382,366)</f>
        <v>0</v>
      </c>
    </row>
    <row r="1888" spans="1:7" x14ac:dyDescent="0.25">
      <c r="A1888" s="54">
        <f>COUNTIF($C$3:C1888,"Да")</f>
        <v>20</v>
      </c>
      <c r="B1888" s="53">
        <f t="shared" si="59"/>
        <v>47286</v>
      </c>
      <c r="C1888" s="53" t="str">
        <f>IF(ISERROR(VLOOKUP(B1888,Оп26_BYN→USD!$C$3:$C$28,1,0)),"Нет","Да")</f>
        <v>Нет</v>
      </c>
      <c r="D1888" s="54">
        <f t="shared" si="58"/>
        <v>365</v>
      </c>
      <c r="E1888" s="55">
        <f>('Все выпуски'!$F$4*'Все выпуски'!$F$8)*((VLOOKUP(IF(C1888="Нет",VLOOKUP(A1888,Оп26_BYN→USD!$A$2:$C$28,3,0),VLOOKUP((A1888-1),Оп26_BYN→USD!$A$2:$C$28,3,0)),$B$2:$G$2382,5,0)-VLOOKUP(B1888,$B$2:$G$2382,5,0))/365+(VLOOKUP(IF(C1888="Нет",VLOOKUP(A1888,Оп26_BYN→USD!$A$2:$C$28,3,0),VLOOKUP((A1888-1),Оп26_BYN→USD!$A$2:$C$28,3,0)),$B$2:$G$2382,6,0)-VLOOKUP(B1888,$B$2:$G$2382,6,0))/366)</f>
        <v>2.0166534658674093</v>
      </c>
      <c r="F1888" s="54">
        <f>COUNTIF(D1889:$D$2382,365)</f>
        <v>494</v>
      </c>
      <c r="G1888" s="54">
        <f>COUNTIF(D1889:$D$2382,366)</f>
        <v>0</v>
      </c>
    </row>
    <row r="1889" spans="1:7" x14ac:dyDescent="0.25">
      <c r="A1889" s="54">
        <f>COUNTIF($C$3:C1889,"Да")</f>
        <v>20</v>
      </c>
      <c r="B1889" s="53">
        <f t="shared" si="59"/>
        <v>47287</v>
      </c>
      <c r="C1889" s="53" t="str">
        <f>IF(ISERROR(VLOOKUP(B1889,Оп26_BYN→USD!$C$3:$C$28,1,0)),"Нет","Да")</f>
        <v>Нет</v>
      </c>
      <c r="D1889" s="54">
        <f t="shared" si="58"/>
        <v>365</v>
      </c>
      <c r="E1889" s="55">
        <f>('Все выпуски'!$F$4*'Все выпуски'!$F$8)*((VLOOKUP(IF(C1889="Нет",VLOOKUP(A1889,Оп26_BYN→USD!$A$2:$C$28,3,0),VLOOKUP((A1889-1),Оп26_BYN→USD!$A$2:$C$28,3,0)),$B$2:$G$2382,5,0)-VLOOKUP(B1889,$B$2:$G$2382,5,0))/365+(VLOOKUP(IF(C1889="Нет",VLOOKUP(A1889,Оп26_BYN→USD!$A$2:$C$28,3,0),VLOOKUP((A1889-1),Оп26_BYN→USD!$A$2:$C$28,3,0)),$B$2:$G$2382,6,0)-VLOOKUP(B1889,$B$2:$G$2382,6,0))/366)</f>
        <v>2.0458803276915747</v>
      </c>
      <c r="F1889" s="54">
        <f>COUNTIF(D1890:$D$2382,365)</f>
        <v>493</v>
      </c>
      <c r="G1889" s="54">
        <f>COUNTIF(D1890:$D$2382,366)</f>
        <v>0</v>
      </c>
    </row>
    <row r="1890" spans="1:7" x14ac:dyDescent="0.25">
      <c r="A1890" s="54">
        <f>COUNTIF($C$3:C1890,"Да")</f>
        <v>20</v>
      </c>
      <c r="B1890" s="53">
        <f t="shared" si="59"/>
        <v>47288</v>
      </c>
      <c r="C1890" s="53" t="str">
        <f>IF(ISERROR(VLOOKUP(B1890,Оп26_BYN→USD!$C$3:$C$28,1,0)),"Нет","Да")</f>
        <v>Нет</v>
      </c>
      <c r="D1890" s="54">
        <f t="shared" si="58"/>
        <v>365</v>
      </c>
      <c r="E1890" s="55">
        <f>('Все выпуски'!$F$4*'Все выпуски'!$F$8)*((VLOOKUP(IF(C1890="Нет",VLOOKUP(A1890,Оп26_BYN→USD!$A$2:$C$28,3,0),VLOOKUP((A1890-1),Оп26_BYN→USD!$A$2:$C$28,3,0)),$B$2:$G$2382,5,0)-VLOOKUP(B1890,$B$2:$G$2382,5,0))/365+(VLOOKUP(IF(C1890="Нет",VLOOKUP(A1890,Оп26_BYN→USD!$A$2:$C$28,3,0),VLOOKUP((A1890-1),Оп26_BYN→USD!$A$2:$C$28,3,0)),$B$2:$G$2382,6,0)-VLOOKUP(B1890,$B$2:$G$2382,6,0))/366)</f>
        <v>2.07510718951574</v>
      </c>
      <c r="F1890" s="54">
        <f>COUNTIF(D1891:$D$2382,365)</f>
        <v>492</v>
      </c>
      <c r="G1890" s="54">
        <f>COUNTIF(D1891:$D$2382,366)</f>
        <v>0</v>
      </c>
    </row>
    <row r="1891" spans="1:7" x14ac:dyDescent="0.25">
      <c r="A1891" s="54">
        <f>COUNTIF($C$3:C1891,"Да")</f>
        <v>20</v>
      </c>
      <c r="B1891" s="53">
        <f t="shared" si="59"/>
        <v>47289</v>
      </c>
      <c r="C1891" s="53" t="str">
        <f>IF(ISERROR(VLOOKUP(B1891,Оп26_BYN→USD!$C$3:$C$28,1,0)),"Нет","Да")</f>
        <v>Нет</v>
      </c>
      <c r="D1891" s="54">
        <f t="shared" si="58"/>
        <v>365</v>
      </c>
      <c r="E1891" s="55">
        <f>('Все выпуски'!$F$4*'Все выпуски'!$F$8)*((VLOOKUP(IF(C1891="Нет",VLOOKUP(A1891,Оп26_BYN→USD!$A$2:$C$28,3,0),VLOOKUP((A1891-1),Оп26_BYN→USD!$A$2:$C$28,3,0)),$B$2:$G$2382,5,0)-VLOOKUP(B1891,$B$2:$G$2382,5,0))/365+(VLOOKUP(IF(C1891="Нет",VLOOKUP(A1891,Оп26_BYN→USD!$A$2:$C$28,3,0),VLOOKUP((A1891-1),Оп26_BYN→USD!$A$2:$C$28,3,0)),$B$2:$G$2382,6,0)-VLOOKUP(B1891,$B$2:$G$2382,6,0))/366)</f>
        <v>2.1043340513399054</v>
      </c>
      <c r="F1891" s="54">
        <f>COUNTIF(D1892:$D$2382,365)</f>
        <v>491</v>
      </c>
      <c r="G1891" s="54">
        <f>COUNTIF(D1892:$D$2382,366)</f>
        <v>0</v>
      </c>
    </row>
    <row r="1892" spans="1:7" x14ac:dyDescent="0.25">
      <c r="A1892" s="54">
        <f>COUNTIF($C$3:C1892,"Да")</f>
        <v>20</v>
      </c>
      <c r="B1892" s="53">
        <f t="shared" si="59"/>
        <v>47290</v>
      </c>
      <c r="C1892" s="53" t="str">
        <f>IF(ISERROR(VLOOKUP(B1892,Оп26_BYN→USD!$C$3:$C$28,1,0)),"Нет","Да")</f>
        <v>Нет</v>
      </c>
      <c r="D1892" s="54">
        <f t="shared" si="58"/>
        <v>365</v>
      </c>
      <c r="E1892" s="55">
        <f>('Все выпуски'!$F$4*'Все выпуски'!$F$8)*((VLOOKUP(IF(C1892="Нет",VLOOKUP(A1892,Оп26_BYN→USD!$A$2:$C$28,3,0),VLOOKUP((A1892-1),Оп26_BYN→USD!$A$2:$C$28,3,0)),$B$2:$G$2382,5,0)-VLOOKUP(B1892,$B$2:$G$2382,5,0))/365+(VLOOKUP(IF(C1892="Нет",VLOOKUP(A1892,Оп26_BYN→USD!$A$2:$C$28,3,0),VLOOKUP((A1892-1),Оп26_BYN→USD!$A$2:$C$28,3,0)),$B$2:$G$2382,6,0)-VLOOKUP(B1892,$B$2:$G$2382,6,0))/366)</f>
        <v>2.1335609131640711</v>
      </c>
      <c r="F1892" s="54">
        <f>COUNTIF(D1893:$D$2382,365)</f>
        <v>490</v>
      </c>
      <c r="G1892" s="54">
        <f>COUNTIF(D1893:$D$2382,366)</f>
        <v>0</v>
      </c>
    </row>
    <row r="1893" spans="1:7" x14ac:dyDescent="0.25">
      <c r="A1893" s="54">
        <f>COUNTIF($C$3:C1893,"Да")</f>
        <v>20</v>
      </c>
      <c r="B1893" s="53">
        <f t="shared" si="59"/>
        <v>47291</v>
      </c>
      <c r="C1893" s="53" t="str">
        <f>IF(ISERROR(VLOOKUP(B1893,Оп26_BYN→USD!$C$3:$C$28,1,0)),"Нет","Да")</f>
        <v>Нет</v>
      </c>
      <c r="D1893" s="54">
        <f t="shared" si="58"/>
        <v>365</v>
      </c>
      <c r="E1893" s="55">
        <f>('Все выпуски'!$F$4*'Все выпуски'!$F$8)*((VLOOKUP(IF(C1893="Нет",VLOOKUP(A1893,Оп26_BYN→USD!$A$2:$C$28,3,0),VLOOKUP((A1893-1),Оп26_BYN→USD!$A$2:$C$28,3,0)),$B$2:$G$2382,5,0)-VLOOKUP(B1893,$B$2:$G$2382,5,0))/365+(VLOOKUP(IF(C1893="Нет",VLOOKUP(A1893,Оп26_BYN→USD!$A$2:$C$28,3,0),VLOOKUP((A1893-1),Оп26_BYN→USD!$A$2:$C$28,3,0)),$B$2:$G$2382,6,0)-VLOOKUP(B1893,$B$2:$G$2382,6,0))/366)</f>
        <v>2.162787774988236</v>
      </c>
      <c r="F1893" s="54">
        <f>COUNTIF(D1894:$D$2382,365)</f>
        <v>489</v>
      </c>
      <c r="G1893" s="54">
        <f>COUNTIF(D1894:$D$2382,366)</f>
        <v>0</v>
      </c>
    </row>
    <row r="1894" spans="1:7" x14ac:dyDescent="0.25">
      <c r="A1894" s="54">
        <f>COUNTIF($C$3:C1894,"Да")</f>
        <v>20</v>
      </c>
      <c r="B1894" s="53">
        <f t="shared" si="59"/>
        <v>47292</v>
      </c>
      <c r="C1894" s="53" t="str">
        <f>IF(ISERROR(VLOOKUP(B1894,Оп26_BYN→USD!$C$3:$C$28,1,0)),"Нет","Да")</f>
        <v>Нет</v>
      </c>
      <c r="D1894" s="54">
        <f t="shared" si="58"/>
        <v>365</v>
      </c>
      <c r="E1894" s="55">
        <f>('Все выпуски'!$F$4*'Все выпуски'!$F$8)*((VLOOKUP(IF(C1894="Нет",VLOOKUP(A1894,Оп26_BYN→USD!$A$2:$C$28,3,0),VLOOKUP((A1894-1),Оп26_BYN→USD!$A$2:$C$28,3,0)),$B$2:$G$2382,5,0)-VLOOKUP(B1894,$B$2:$G$2382,5,0))/365+(VLOOKUP(IF(C1894="Нет",VLOOKUP(A1894,Оп26_BYN→USD!$A$2:$C$28,3,0),VLOOKUP((A1894-1),Оп26_BYN→USD!$A$2:$C$28,3,0)),$B$2:$G$2382,6,0)-VLOOKUP(B1894,$B$2:$G$2382,6,0))/366)</f>
        <v>2.1920146368124014</v>
      </c>
      <c r="F1894" s="54">
        <f>COUNTIF(D1895:$D$2382,365)</f>
        <v>488</v>
      </c>
      <c r="G1894" s="54">
        <f>COUNTIF(D1895:$D$2382,366)</f>
        <v>0</v>
      </c>
    </row>
    <row r="1895" spans="1:7" x14ac:dyDescent="0.25">
      <c r="A1895" s="54">
        <f>COUNTIF($C$3:C1895,"Да")</f>
        <v>20</v>
      </c>
      <c r="B1895" s="53">
        <f t="shared" si="59"/>
        <v>47293</v>
      </c>
      <c r="C1895" s="53" t="str">
        <f>IF(ISERROR(VLOOKUP(B1895,Оп26_BYN→USD!$C$3:$C$28,1,0)),"Нет","Да")</f>
        <v>Нет</v>
      </c>
      <c r="D1895" s="54">
        <f t="shared" si="58"/>
        <v>365</v>
      </c>
      <c r="E1895" s="55">
        <f>('Все выпуски'!$F$4*'Все выпуски'!$F$8)*((VLOOKUP(IF(C1895="Нет",VLOOKUP(A1895,Оп26_BYN→USD!$A$2:$C$28,3,0),VLOOKUP((A1895-1),Оп26_BYN→USD!$A$2:$C$28,3,0)),$B$2:$G$2382,5,0)-VLOOKUP(B1895,$B$2:$G$2382,5,0))/365+(VLOOKUP(IF(C1895="Нет",VLOOKUP(A1895,Оп26_BYN→USD!$A$2:$C$28,3,0),VLOOKUP((A1895-1),Оп26_BYN→USD!$A$2:$C$28,3,0)),$B$2:$G$2382,6,0)-VLOOKUP(B1895,$B$2:$G$2382,6,0))/366)</f>
        <v>2.2212414986365672</v>
      </c>
      <c r="F1895" s="54">
        <f>COUNTIF(D1896:$D$2382,365)</f>
        <v>487</v>
      </c>
      <c r="G1895" s="54">
        <f>COUNTIF(D1896:$D$2382,366)</f>
        <v>0</v>
      </c>
    </row>
    <row r="1896" spans="1:7" x14ac:dyDescent="0.25">
      <c r="A1896" s="54">
        <f>COUNTIF($C$3:C1896,"Да")</f>
        <v>20</v>
      </c>
      <c r="B1896" s="53">
        <f t="shared" si="59"/>
        <v>47294</v>
      </c>
      <c r="C1896" s="53" t="str">
        <f>IF(ISERROR(VLOOKUP(B1896,Оп26_BYN→USD!$C$3:$C$28,1,0)),"Нет","Да")</f>
        <v>Нет</v>
      </c>
      <c r="D1896" s="54">
        <f t="shared" si="58"/>
        <v>365</v>
      </c>
      <c r="E1896" s="55">
        <f>('Все выпуски'!$F$4*'Все выпуски'!$F$8)*((VLOOKUP(IF(C1896="Нет",VLOOKUP(A1896,Оп26_BYN→USD!$A$2:$C$28,3,0),VLOOKUP((A1896-1),Оп26_BYN→USD!$A$2:$C$28,3,0)),$B$2:$G$2382,5,0)-VLOOKUP(B1896,$B$2:$G$2382,5,0))/365+(VLOOKUP(IF(C1896="Нет",VLOOKUP(A1896,Оп26_BYN→USD!$A$2:$C$28,3,0),VLOOKUP((A1896-1),Оп26_BYN→USD!$A$2:$C$28,3,0)),$B$2:$G$2382,6,0)-VLOOKUP(B1896,$B$2:$G$2382,6,0))/366)</f>
        <v>2.2504683604607321</v>
      </c>
      <c r="F1896" s="54">
        <f>COUNTIF(D1897:$D$2382,365)</f>
        <v>486</v>
      </c>
      <c r="G1896" s="54">
        <f>COUNTIF(D1897:$D$2382,366)</f>
        <v>0</v>
      </c>
    </row>
    <row r="1897" spans="1:7" x14ac:dyDescent="0.25">
      <c r="A1897" s="54">
        <f>COUNTIF($C$3:C1897,"Да")</f>
        <v>20</v>
      </c>
      <c r="B1897" s="53">
        <f t="shared" si="59"/>
        <v>47295</v>
      </c>
      <c r="C1897" s="53" t="str">
        <f>IF(ISERROR(VLOOKUP(B1897,Оп26_BYN→USD!$C$3:$C$28,1,0)),"Нет","Да")</f>
        <v>Нет</v>
      </c>
      <c r="D1897" s="54">
        <f t="shared" si="58"/>
        <v>365</v>
      </c>
      <c r="E1897" s="55">
        <f>('Все выпуски'!$F$4*'Все выпуски'!$F$8)*((VLOOKUP(IF(C1897="Нет",VLOOKUP(A1897,Оп26_BYN→USD!$A$2:$C$28,3,0),VLOOKUP((A1897-1),Оп26_BYN→USD!$A$2:$C$28,3,0)),$B$2:$G$2382,5,0)-VLOOKUP(B1897,$B$2:$G$2382,5,0))/365+(VLOOKUP(IF(C1897="Нет",VLOOKUP(A1897,Оп26_BYN→USD!$A$2:$C$28,3,0),VLOOKUP((A1897-1),Оп26_BYN→USD!$A$2:$C$28,3,0)),$B$2:$G$2382,6,0)-VLOOKUP(B1897,$B$2:$G$2382,6,0))/366)</f>
        <v>2.2796952222848978</v>
      </c>
      <c r="F1897" s="54">
        <f>COUNTIF(D1898:$D$2382,365)</f>
        <v>485</v>
      </c>
      <c r="G1897" s="54">
        <f>COUNTIF(D1898:$D$2382,366)</f>
        <v>0</v>
      </c>
    </row>
    <row r="1898" spans="1:7" x14ac:dyDescent="0.25">
      <c r="A1898" s="54">
        <f>COUNTIF($C$3:C1898,"Да")</f>
        <v>20</v>
      </c>
      <c r="B1898" s="53">
        <f t="shared" si="59"/>
        <v>47296</v>
      </c>
      <c r="C1898" s="53" t="str">
        <f>IF(ISERROR(VLOOKUP(B1898,Оп26_BYN→USD!$C$3:$C$28,1,0)),"Нет","Да")</f>
        <v>Нет</v>
      </c>
      <c r="D1898" s="54">
        <f t="shared" si="58"/>
        <v>365</v>
      </c>
      <c r="E1898" s="55">
        <f>('Все выпуски'!$F$4*'Все выпуски'!$F$8)*((VLOOKUP(IF(C1898="Нет",VLOOKUP(A1898,Оп26_BYN→USD!$A$2:$C$28,3,0),VLOOKUP((A1898-1),Оп26_BYN→USD!$A$2:$C$28,3,0)),$B$2:$G$2382,5,0)-VLOOKUP(B1898,$B$2:$G$2382,5,0))/365+(VLOOKUP(IF(C1898="Нет",VLOOKUP(A1898,Оп26_BYN→USD!$A$2:$C$28,3,0),VLOOKUP((A1898-1),Оп26_BYN→USD!$A$2:$C$28,3,0)),$B$2:$G$2382,6,0)-VLOOKUP(B1898,$B$2:$G$2382,6,0))/366)</f>
        <v>2.3089220841090632</v>
      </c>
      <c r="F1898" s="54">
        <f>COUNTIF(D1899:$D$2382,365)</f>
        <v>484</v>
      </c>
      <c r="G1898" s="54">
        <f>COUNTIF(D1899:$D$2382,366)</f>
        <v>0</v>
      </c>
    </row>
    <row r="1899" spans="1:7" x14ac:dyDescent="0.25">
      <c r="A1899" s="54">
        <f>COUNTIF($C$3:C1899,"Да")</f>
        <v>20</v>
      </c>
      <c r="B1899" s="53">
        <f t="shared" si="59"/>
        <v>47297</v>
      </c>
      <c r="C1899" s="53" t="str">
        <f>IF(ISERROR(VLOOKUP(B1899,Оп26_BYN→USD!$C$3:$C$28,1,0)),"Нет","Да")</f>
        <v>Нет</v>
      </c>
      <c r="D1899" s="54">
        <f t="shared" si="58"/>
        <v>365</v>
      </c>
      <c r="E1899" s="55">
        <f>('Все выпуски'!$F$4*'Все выпуски'!$F$8)*((VLOOKUP(IF(C1899="Нет",VLOOKUP(A1899,Оп26_BYN→USD!$A$2:$C$28,3,0),VLOOKUP((A1899-1),Оп26_BYN→USD!$A$2:$C$28,3,0)),$B$2:$G$2382,5,0)-VLOOKUP(B1899,$B$2:$G$2382,5,0))/365+(VLOOKUP(IF(C1899="Нет",VLOOKUP(A1899,Оп26_BYN→USD!$A$2:$C$28,3,0),VLOOKUP((A1899-1),Оп26_BYN→USD!$A$2:$C$28,3,0)),$B$2:$G$2382,6,0)-VLOOKUP(B1899,$B$2:$G$2382,6,0))/366)</f>
        <v>2.3381489459332281</v>
      </c>
      <c r="F1899" s="54">
        <f>COUNTIF(D1900:$D$2382,365)</f>
        <v>483</v>
      </c>
      <c r="G1899" s="54">
        <f>COUNTIF(D1900:$D$2382,366)</f>
        <v>0</v>
      </c>
    </row>
    <row r="1900" spans="1:7" x14ac:dyDescent="0.25">
      <c r="A1900" s="54">
        <f>COUNTIF($C$3:C1900,"Да")</f>
        <v>20</v>
      </c>
      <c r="B1900" s="53">
        <f t="shared" si="59"/>
        <v>47298</v>
      </c>
      <c r="C1900" s="53" t="str">
        <f>IF(ISERROR(VLOOKUP(B1900,Оп26_BYN→USD!$C$3:$C$28,1,0)),"Нет","Да")</f>
        <v>Нет</v>
      </c>
      <c r="D1900" s="54">
        <f t="shared" si="58"/>
        <v>365</v>
      </c>
      <c r="E1900" s="55">
        <f>('Все выпуски'!$F$4*'Все выпуски'!$F$8)*((VLOOKUP(IF(C1900="Нет",VLOOKUP(A1900,Оп26_BYN→USD!$A$2:$C$28,3,0),VLOOKUP((A1900-1),Оп26_BYN→USD!$A$2:$C$28,3,0)),$B$2:$G$2382,5,0)-VLOOKUP(B1900,$B$2:$G$2382,5,0))/365+(VLOOKUP(IF(C1900="Нет",VLOOKUP(A1900,Оп26_BYN→USD!$A$2:$C$28,3,0),VLOOKUP((A1900-1),Оп26_BYN→USD!$A$2:$C$28,3,0)),$B$2:$G$2382,6,0)-VLOOKUP(B1900,$B$2:$G$2382,6,0))/366)</f>
        <v>2.3673758077573939</v>
      </c>
      <c r="F1900" s="54">
        <f>COUNTIF(D1901:$D$2382,365)</f>
        <v>482</v>
      </c>
      <c r="G1900" s="54">
        <f>COUNTIF(D1901:$D$2382,366)</f>
        <v>0</v>
      </c>
    </row>
    <row r="1901" spans="1:7" x14ac:dyDescent="0.25">
      <c r="A1901" s="54">
        <f>COUNTIF($C$3:C1901,"Да")</f>
        <v>20</v>
      </c>
      <c r="B1901" s="53">
        <f t="shared" si="59"/>
        <v>47299</v>
      </c>
      <c r="C1901" s="53" t="str">
        <f>IF(ISERROR(VLOOKUP(B1901,Оп26_BYN→USD!$C$3:$C$28,1,0)),"Нет","Да")</f>
        <v>Нет</v>
      </c>
      <c r="D1901" s="54">
        <f t="shared" si="58"/>
        <v>365</v>
      </c>
      <c r="E1901" s="55">
        <f>('Все выпуски'!$F$4*'Все выпуски'!$F$8)*((VLOOKUP(IF(C1901="Нет",VLOOKUP(A1901,Оп26_BYN→USD!$A$2:$C$28,3,0),VLOOKUP((A1901-1),Оп26_BYN→USD!$A$2:$C$28,3,0)),$B$2:$G$2382,5,0)-VLOOKUP(B1901,$B$2:$G$2382,5,0))/365+(VLOOKUP(IF(C1901="Нет",VLOOKUP(A1901,Оп26_BYN→USD!$A$2:$C$28,3,0),VLOOKUP((A1901-1),Оп26_BYN→USD!$A$2:$C$28,3,0)),$B$2:$G$2382,6,0)-VLOOKUP(B1901,$B$2:$G$2382,6,0))/366)</f>
        <v>2.3966026695815592</v>
      </c>
      <c r="F1901" s="54">
        <f>COUNTIF(D1902:$D$2382,365)</f>
        <v>481</v>
      </c>
      <c r="G1901" s="54">
        <f>COUNTIF(D1902:$D$2382,366)</f>
        <v>0</v>
      </c>
    </row>
    <row r="1902" spans="1:7" x14ac:dyDescent="0.25">
      <c r="A1902" s="54">
        <f>COUNTIF($C$3:C1902,"Да")</f>
        <v>20</v>
      </c>
      <c r="B1902" s="53">
        <f t="shared" si="59"/>
        <v>47300</v>
      </c>
      <c r="C1902" s="53" t="str">
        <f>IF(ISERROR(VLOOKUP(B1902,Оп26_BYN→USD!$C$3:$C$28,1,0)),"Нет","Да")</f>
        <v>Нет</v>
      </c>
      <c r="D1902" s="54">
        <f t="shared" si="58"/>
        <v>365</v>
      </c>
      <c r="E1902" s="55">
        <f>('Все выпуски'!$F$4*'Все выпуски'!$F$8)*((VLOOKUP(IF(C1902="Нет",VLOOKUP(A1902,Оп26_BYN→USD!$A$2:$C$28,3,0),VLOOKUP((A1902-1),Оп26_BYN→USD!$A$2:$C$28,3,0)),$B$2:$G$2382,5,0)-VLOOKUP(B1902,$B$2:$G$2382,5,0))/365+(VLOOKUP(IF(C1902="Нет",VLOOKUP(A1902,Оп26_BYN→USD!$A$2:$C$28,3,0),VLOOKUP((A1902-1),Оп26_BYN→USD!$A$2:$C$28,3,0)),$B$2:$G$2382,6,0)-VLOOKUP(B1902,$B$2:$G$2382,6,0))/366)</f>
        <v>2.4258295314057245</v>
      </c>
      <c r="F1902" s="54">
        <f>COUNTIF(D1903:$D$2382,365)</f>
        <v>480</v>
      </c>
      <c r="G1902" s="54">
        <f>COUNTIF(D1903:$D$2382,366)</f>
        <v>0</v>
      </c>
    </row>
    <row r="1903" spans="1:7" x14ac:dyDescent="0.25">
      <c r="A1903" s="54">
        <f>COUNTIF($C$3:C1903,"Да")</f>
        <v>20</v>
      </c>
      <c r="B1903" s="53">
        <f t="shared" si="59"/>
        <v>47301</v>
      </c>
      <c r="C1903" s="53" t="str">
        <f>IF(ISERROR(VLOOKUP(B1903,Оп26_BYN→USD!$C$3:$C$28,1,0)),"Нет","Да")</f>
        <v>Нет</v>
      </c>
      <c r="D1903" s="54">
        <f t="shared" si="58"/>
        <v>365</v>
      </c>
      <c r="E1903" s="55">
        <f>('Все выпуски'!$F$4*'Все выпуски'!$F$8)*((VLOOKUP(IF(C1903="Нет",VLOOKUP(A1903,Оп26_BYN→USD!$A$2:$C$28,3,0),VLOOKUP((A1903-1),Оп26_BYN→USD!$A$2:$C$28,3,0)),$B$2:$G$2382,5,0)-VLOOKUP(B1903,$B$2:$G$2382,5,0))/365+(VLOOKUP(IF(C1903="Нет",VLOOKUP(A1903,Оп26_BYN→USD!$A$2:$C$28,3,0),VLOOKUP((A1903-1),Оп26_BYN→USD!$A$2:$C$28,3,0)),$B$2:$G$2382,6,0)-VLOOKUP(B1903,$B$2:$G$2382,6,0))/366)</f>
        <v>2.4550563932298899</v>
      </c>
      <c r="F1903" s="54">
        <f>COUNTIF(D1904:$D$2382,365)</f>
        <v>479</v>
      </c>
      <c r="G1903" s="54">
        <f>COUNTIF(D1904:$D$2382,366)</f>
        <v>0</v>
      </c>
    </row>
    <row r="1904" spans="1:7" x14ac:dyDescent="0.25">
      <c r="A1904" s="54">
        <f>COUNTIF($C$3:C1904,"Да")</f>
        <v>20</v>
      </c>
      <c r="B1904" s="53">
        <f t="shared" si="59"/>
        <v>47302</v>
      </c>
      <c r="C1904" s="53" t="str">
        <f>IF(ISERROR(VLOOKUP(B1904,Оп26_BYN→USD!$C$3:$C$28,1,0)),"Нет","Да")</f>
        <v>Нет</v>
      </c>
      <c r="D1904" s="54">
        <f t="shared" si="58"/>
        <v>365</v>
      </c>
      <c r="E1904" s="55">
        <f>('Все выпуски'!$F$4*'Все выпуски'!$F$8)*((VLOOKUP(IF(C1904="Нет",VLOOKUP(A1904,Оп26_BYN→USD!$A$2:$C$28,3,0),VLOOKUP((A1904-1),Оп26_BYN→USD!$A$2:$C$28,3,0)),$B$2:$G$2382,5,0)-VLOOKUP(B1904,$B$2:$G$2382,5,0))/365+(VLOOKUP(IF(C1904="Нет",VLOOKUP(A1904,Оп26_BYN→USD!$A$2:$C$28,3,0),VLOOKUP((A1904-1),Оп26_BYN→USD!$A$2:$C$28,3,0)),$B$2:$G$2382,6,0)-VLOOKUP(B1904,$B$2:$G$2382,6,0))/366)</f>
        <v>2.4842832550540548</v>
      </c>
      <c r="F1904" s="54">
        <f>COUNTIF(D1905:$D$2382,365)</f>
        <v>478</v>
      </c>
      <c r="G1904" s="54">
        <f>COUNTIF(D1905:$D$2382,366)</f>
        <v>0</v>
      </c>
    </row>
    <row r="1905" spans="1:7" x14ac:dyDescent="0.25">
      <c r="A1905" s="54">
        <f>COUNTIF($C$3:C1905,"Да")</f>
        <v>20</v>
      </c>
      <c r="B1905" s="53">
        <f t="shared" si="59"/>
        <v>47303</v>
      </c>
      <c r="C1905" s="53" t="str">
        <f>IF(ISERROR(VLOOKUP(B1905,Оп26_BYN→USD!$C$3:$C$28,1,0)),"Нет","Да")</f>
        <v>Нет</v>
      </c>
      <c r="D1905" s="54">
        <f t="shared" si="58"/>
        <v>365</v>
      </c>
      <c r="E1905" s="55">
        <f>('Все выпуски'!$F$4*'Все выпуски'!$F$8)*((VLOOKUP(IF(C1905="Нет",VLOOKUP(A1905,Оп26_BYN→USD!$A$2:$C$28,3,0),VLOOKUP((A1905-1),Оп26_BYN→USD!$A$2:$C$28,3,0)),$B$2:$G$2382,5,0)-VLOOKUP(B1905,$B$2:$G$2382,5,0))/365+(VLOOKUP(IF(C1905="Нет",VLOOKUP(A1905,Оп26_BYN→USD!$A$2:$C$28,3,0),VLOOKUP((A1905-1),Оп26_BYN→USD!$A$2:$C$28,3,0)),$B$2:$G$2382,6,0)-VLOOKUP(B1905,$B$2:$G$2382,6,0))/366)</f>
        <v>2.5135101168782206</v>
      </c>
      <c r="F1905" s="54">
        <f>COUNTIF(D1906:$D$2382,365)</f>
        <v>477</v>
      </c>
      <c r="G1905" s="54">
        <f>COUNTIF(D1906:$D$2382,366)</f>
        <v>0</v>
      </c>
    </row>
    <row r="1906" spans="1:7" x14ac:dyDescent="0.25">
      <c r="A1906" s="54">
        <f>COUNTIF($C$3:C1906,"Да")</f>
        <v>20</v>
      </c>
      <c r="B1906" s="53">
        <f t="shared" si="59"/>
        <v>47304</v>
      </c>
      <c r="C1906" s="53" t="str">
        <f>IF(ISERROR(VLOOKUP(B1906,Оп26_BYN→USD!$C$3:$C$28,1,0)),"Нет","Да")</f>
        <v>Нет</v>
      </c>
      <c r="D1906" s="54">
        <f t="shared" si="58"/>
        <v>365</v>
      </c>
      <c r="E1906" s="55">
        <f>('Все выпуски'!$F$4*'Все выпуски'!$F$8)*((VLOOKUP(IF(C1906="Нет",VLOOKUP(A1906,Оп26_BYN→USD!$A$2:$C$28,3,0),VLOOKUP((A1906-1),Оп26_BYN→USD!$A$2:$C$28,3,0)),$B$2:$G$2382,5,0)-VLOOKUP(B1906,$B$2:$G$2382,5,0))/365+(VLOOKUP(IF(C1906="Нет",VLOOKUP(A1906,Оп26_BYN→USD!$A$2:$C$28,3,0),VLOOKUP((A1906-1),Оп26_BYN→USD!$A$2:$C$28,3,0)),$B$2:$G$2382,6,0)-VLOOKUP(B1906,$B$2:$G$2382,6,0))/366)</f>
        <v>2.5427369787023859</v>
      </c>
      <c r="F1906" s="54">
        <f>COUNTIF(D1907:$D$2382,365)</f>
        <v>476</v>
      </c>
      <c r="G1906" s="54">
        <f>COUNTIF(D1907:$D$2382,366)</f>
        <v>0</v>
      </c>
    </row>
    <row r="1907" spans="1:7" x14ac:dyDescent="0.25">
      <c r="A1907" s="54">
        <f>COUNTIF($C$3:C1907,"Да")</f>
        <v>20</v>
      </c>
      <c r="B1907" s="53">
        <f t="shared" si="59"/>
        <v>47305</v>
      </c>
      <c r="C1907" s="53" t="str">
        <f>IF(ISERROR(VLOOKUP(B1907,Оп26_BYN→USD!$C$3:$C$28,1,0)),"Нет","Да")</f>
        <v>Нет</v>
      </c>
      <c r="D1907" s="54">
        <f t="shared" si="58"/>
        <v>365</v>
      </c>
      <c r="E1907" s="55">
        <f>('Все выпуски'!$F$4*'Все выпуски'!$F$8)*((VLOOKUP(IF(C1907="Нет",VLOOKUP(A1907,Оп26_BYN→USD!$A$2:$C$28,3,0),VLOOKUP((A1907-1),Оп26_BYN→USD!$A$2:$C$28,3,0)),$B$2:$G$2382,5,0)-VLOOKUP(B1907,$B$2:$G$2382,5,0))/365+(VLOOKUP(IF(C1907="Нет",VLOOKUP(A1907,Оп26_BYN→USD!$A$2:$C$28,3,0),VLOOKUP((A1907-1),Оп26_BYN→USD!$A$2:$C$28,3,0)),$B$2:$G$2382,6,0)-VLOOKUP(B1907,$B$2:$G$2382,6,0))/366)</f>
        <v>2.5719638405265512</v>
      </c>
      <c r="F1907" s="54">
        <f>COUNTIF(D1908:$D$2382,365)</f>
        <v>475</v>
      </c>
      <c r="G1907" s="54">
        <f>COUNTIF(D1908:$D$2382,366)</f>
        <v>0</v>
      </c>
    </row>
    <row r="1908" spans="1:7" x14ac:dyDescent="0.25">
      <c r="A1908" s="54">
        <f>COUNTIF($C$3:C1908,"Да")</f>
        <v>20</v>
      </c>
      <c r="B1908" s="53">
        <f t="shared" si="59"/>
        <v>47306</v>
      </c>
      <c r="C1908" s="53" t="str">
        <f>IF(ISERROR(VLOOKUP(B1908,Оп26_BYN→USD!$C$3:$C$28,1,0)),"Нет","Да")</f>
        <v>Нет</v>
      </c>
      <c r="D1908" s="54">
        <f t="shared" si="58"/>
        <v>365</v>
      </c>
      <c r="E1908" s="55">
        <f>('Все выпуски'!$F$4*'Все выпуски'!$F$8)*((VLOOKUP(IF(C1908="Нет",VLOOKUP(A1908,Оп26_BYN→USD!$A$2:$C$28,3,0),VLOOKUP((A1908-1),Оп26_BYN→USD!$A$2:$C$28,3,0)),$B$2:$G$2382,5,0)-VLOOKUP(B1908,$B$2:$G$2382,5,0))/365+(VLOOKUP(IF(C1908="Нет",VLOOKUP(A1908,Оп26_BYN→USD!$A$2:$C$28,3,0),VLOOKUP((A1908-1),Оп26_BYN→USD!$A$2:$C$28,3,0)),$B$2:$G$2382,6,0)-VLOOKUP(B1908,$B$2:$G$2382,6,0))/366)</f>
        <v>2.6011907023507166</v>
      </c>
      <c r="F1908" s="54">
        <f>COUNTIF(D1909:$D$2382,365)</f>
        <v>474</v>
      </c>
      <c r="G1908" s="54">
        <f>COUNTIF(D1909:$D$2382,366)</f>
        <v>0</v>
      </c>
    </row>
    <row r="1909" spans="1:7" x14ac:dyDescent="0.25">
      <c r="A1909" s="54">
        <f>COUNTIF($C$3:C1909,"Да")</f>
        <v>20</v>
      </c>
      <c r="B1909" s="53">
        <f t="shared" si="59"/>
        <v>47307</v>
      </c>
      <c r="C1909" s="53" t="str">
        <f>IF(ISERROR(VLOOKUP(B1909,Оп26_BYN→USD!$C$3:$C$28,1,0)),"Нет","Да")</f>
        <v>Нет</v>
      </c>
      <c r="D1909" s="54">
        <f t="shared" si="58"/>
        <v>365</v>
      </c>
      <c r="E1909" s="55">
        <f>('Все выпуски'!$F$4*'Все выпуски'!$F$8)*((VLOOKUP(IF(C1909="Нет",VLOOKUP(A1909,Оп26_BYN→USD!$A$2:$C$28,3,0),VLOOKUP((A1909-1),Оп26_BYN→USD!$A$2:$C$28,3,0)),$B$2:$G$2382,5,0)-VLOOKUP(B1909,$B$2:$G$2382,5,0))/365+(VLOOKUP(IF(C1909="Нет",VLOOKUP(A1909,Оп26_BYN→USD!$A$2:$C$28,3,0),VLOOKUP((A1909-1),Оп26_BYN→USD!$A$2:$C$28,3,0)),$B$2:$G$2382,6,0)-VLOOKUP(B1909,$B$2:$G$2382,6,0))/366)</f>
        <v>2.6304175641748819</v>
      </c>
      <c r="F1909" s="54">
        <f>COUNTIF(D1910:$D$2382,365)</f>
        <v>473</v>
      </c>
      <c r="G1909" s="54">
        <f>COUNTIF(D1910:$D$2382,366)</f>
        <v>0</v>
      </c>
    </row>
    <row r="1910" spans="1:7" x14ac:dyDescent="0.25">
      <c r="A1910" s="54">
        <f>COUNTIF($C$3:C1910,"Да")</f>
        <v>21</v>
      </c>
      <c r="B1910" s="53">
        <f t="shared" si="59"/>
        <v>47308</v>
      </c>
      <c r="C1910" s="53" t="str">
        <f>IF(ISERROR(VLOOKUP(B1910,Оп26_BYN→USD!$C$3:$C$28,1,0)),"Нет","Да")</f>
        <v>Да</v>
      </c>
      <c r="D1910" s="54">
        <f t="shared" si="58"/>
        <v>365</v>
      </c>
      <c r="E1910" s="55">
        <f>('Все выпуски'!$F$4*'Все выпуски'!$F$8)*((VLOOKUP(IF(C1910="Нет",VLOOKUP(A1910,Оп26_BYN→USD!$A$2:$C$28,3,0),VLOOKUP((A1910-1),Оп26_BYN→USD!$A$2:$C$28,3,0)),$B$2:$G$2382,5,0)-VLOOKUP(B1910,$B$2:$G$2382,5,0))/365+(VLOOKUP(IF(C1910="Нет",VLOOKUP(A1910,Оп26_BYN→USD!$A$2:$C$28,3,0),VLOOKUP((A1910-1),Оп26_BYN→USD!$A$2:$C$28,3,0)),$B$2:$G$2382,6,0)-VLOOKUP(B1910,$B$2:$G$2382,6,0))/366)</f>
        <v>2.6596444259990473</v>
      </c>
      <c r="F1910" s="54">
        <f>COUNTIF(D1911:$D$2382,365)</f>
        <v>472</v>
      </c>
      <c r="G1910" s="54">
        <f>COUNTIF(D1911:$D$2382,366)</f>
        <v>0</v>
      </c>
    </row>
    <row r="1911" spans="1:7" x14ac:dyDescent="0.25">
      <c r="A1911" s="54">
        <f>COUNTIF($C$3:C1911,"Да")</f>
        <v>21</v>
      </c>
      <c r="B1911" s="53">
        <f t="shared" si="59"/>
        <v>47309</v>
      </c>
      <c r="C1911" s="53" t="str">
        <f>IF(ISERROR(VLOOKUP(B1911,Оп26_BYN→USD!$C$3:$C$28,1,0)),"Нет","Да")</f>
        <v>Нет</v>
      </c>
      <c r="D1911" s="54">
        <f t="shared" si="58"/>
        <v>365</v>
      </c>
      <c r="E1911" s="55">
        <f>('Все выпуски'!$F$4*'Все выпуски'!$F$8)*((VLOOKUP(IF(C1911="Нет",VLOOKUP(A1911,Оп26_BYN→USD!$A$2:$C$28,3,0),VLOOKUP((A1911-1),Оп26_BYN→USD!$A$2:$C$28,3,0)),$B$2:$G$2382,5,0)-VLOOKUP(B1911,$B$2:$G$2382,5,0))/365+(VLOOKUP(IF(C1911="Нет",VLOOKUP(A1911,Оп26_BYN→USD!$A$2:$C$28,3,0),VLOOKUP((A1911-1),Оп26_BYN→USD!$A$2:$C$28,3,0)),$B$2:$G$2382,6,0)-VLOOKUP(B1911,$B$2:$G$2382,6,0))/366)</f>
        <v>2.9226861824165354E-2</v>
      </c>
      <c r="F1911" s="54">
        <f>COUNTIF(D1912:$D$2382,365)</f>
        <v>471</v>
      </c>
      <c r="G1911" s="54">
        <f>COUNTIF(D1912:$D$2382,366)</f>
        <v>0</v>
      </c>
    </row>
    <row r="1912" spans="1:7" x14ac:dyDescent="0.25">
      <c r="A1912" s="54">
        <f>COUNTIF($C$3:C1912,"Да")</f>
        <v>21</v>
      </c>
      <c r="B1912" s="53">
        <f t="shared" si="59"/>
        <v>47310</v>
      </c>
      <c r="C1912" s="53" t="str">
        <f>IF(ISERROR(VLOOKUP(B1912,Оп26_BYN→USD!$C$3:$C$28,1,0)),"Нет","Да")</f>
        <v>Нет</v>
      </c>
      <c r="D1912" s="54">
        <f t="shared" si="58"/>
        <v>365</v>
      </c>
      <c r="E1912" s="55">
        <f>('Все выпуски'!$F$4*'Все выпуски'!$F$8)*((VLOOKUP(IF(C1912="Нет",VLOOKUP(A1912,Оп26_BYN→USD!$A$2:$C$28,3,0),VLOOKUP((A1912-1),Оп26_BYN→USD!$A$2:$C$28,3,0)),$B$2:$G$2382,5,0)-VLOOKUP(B1912,$B$2:$G$2382,5,0))/365+(VLOOKUP(IF(C1912="Нет",VLOOKUP(A1912,Оп26_BYN→USD!$A$2:$C$28,3,0),VLOOKUP((A1912-1),Оп26_BYN→USD!$A$2:$C$28,3,0)),$B$2:$G$2382,6,0)-VLOOKUP(B1912,$B$2:$G$2382,6,0))/366)</f>
        <v>5.8453723648330708E-2</v>
      </c>
      <c r="F1912" s="54">
        <f>COUNTIF(D1913:$D$2382,365)</f>
        <v>470</v>
      </c>
      <c r="G1912" s="54">
        <f>COUNTIF(D1913:$D$2382,366)</f>
        <v>0</v>
      </c>
    </row>
    <row r="1913" spans="1:7" x14ac:dyDescent="0.25">
      <c r="A1913" s="54">
        <f>COUNTIF($C$3:C1913,"Да")</f>
        <v>21</v>
      </c>
      <c r="B1913" s="53">
        <f t="shared" si="59"/>
        <v>47311</v>
      </c>
      <c r="C1913" s="53" t="str">
        <f>IF(ISERROR(VLOOKUP(B1913,Оп26_BYN→USD!$C$3:$C$28,1,0)),"Нет","Да")</f>
        <v>Нет</v>
      </c>
      <c r="D1913" s="54">
        <f t="shared" si="58"/>
        <v>365</v>
      </c>
      <c r="E1913" s="55">
        <f>('Все выпуски'!$F$4*'Все выпуски'!$F$8)*((VLOOKUP(IF(C1913="Нет",VLOOKUP(A1913,Оп26_BYN→USD!$A$2:$C$28,3,0),VLOOKUP((A1913-1),Оп26_BYN→USD!$A$2:$C$28,3,0)),$B$2:$G$2382,5,0)-VLOOKUP(B1913,$B$2:$G$2382,5,0))/365+(VLOOKUP(IF(C1913="Нет",VLOOKUP(A1913,Оп26_BYN→USD!$A$2:$C$28,3,0),VLOOKUP((A1913-1),Оп26_BYN→USD!$A$2:$C$28,3,0)),$B$2:$G$2382,6,0)-VLOOKUP(B1913,$B$2:$G$2382,6,0))/366)</f>
        <v>8.7680585472496061E-2</v>
      </c>
      <c r="F1913" s="54">
        <f>COUNTIF(D1914:$D$2382,365)</f>
        <v>469</v>
      </c>
      <c r="G1913" s="54">
        <f>COUNTIF(D1914:$D$2382,366)</f>
        <v>0</v>
      </c>
    </row>
    <row r="1914" spans="1:7" x14ac:dyDescent="0.25">
      <c r="A1914" s="54">
        <f>COUNTIF($C$3:C1914,"Да")</f>
        <v>21</v>
      </c>
      <c r="B1914" s="53">
        <f t="shared" si="59"/>
        <v>47312</v>
      </c>
      <c r="C1914" s="53" t="str">
        <f>IF(ISERROR(VLOOKUP(B1914,Оп26_BYN→USD!$C$3:$C$28,1,0)),"Нет","Да")</f>
        <v>Нет</v>
      </c>
      <c r="D1914" s="54">
        <f t="shared" si="58"/>
        <v>365</v>
      </c>
      <c r="E1914" s="55">
        <f>('Все выпуски'!$F$4*'Все выпуски'!$F$8)*((VLOOKUP(IF(C1914="Нет",VLOOKUP(A1914,Оп26_BYN→USD!$A$2:$C$28,3,0),VLOOKUP((A1914-1),Оп26_BYN→USD!$A$2:$C$28,3,0)),$B$2:$G$2382,5,0)-VLOOKUP(B1914,$B$2:$G$2382,5,0))/365+(VLOOKUP(IF(C1914="Нет",VLOOKUP(A1914,Оп26_BYN→USD!$A$2:$C$28,3,0),VLOOKUP((A1914-1),Оп26_BYN→USD!$A$2:$C$28,3,0)),$B$2:$G$2382,6,0)-VLOOKUP(B1914,$B$2:$G$2382,6,0))/366)</f>
        <v>0.11690744729666142</v>
      </c>
      <c r="F1914" s="54">
        <f>COUNTIF(D1915:$D$2382,365)</f>
        <v>468</v>
      </c>
      <c r="G1914" s="54">
        <f>COUNTIF(D1915:$D$2382,366)</f>
        <v>0</v>
      </c>
    </row>
    <row r="1915" spans="1:7" x14ac:dyDescent="0.25">
      <c r="A1915" s="54">
        <f>COUNTIF($C$3:C1915,"Да")</f>
        <v>21</v>
      </c>
      <c r="B1915" s="53">
        <f t="shared" si="59"/>
        <v>47313</v>
      </c>
      <c r="C1915" s="53" t="str">
        <f>IF(ISERROR(VLOOKUP(B1915,Оп26_BYN→USD!$C$3:$C$28,1,0)),"Нет","Да")</f>
        <v>Нет</v>
      </c>
      <c r="D1915" s="54">
        <f t="shared" si="58"/>
        <v>365</v>
      </c>
      <c r="E1915" s="55">
        <f>('Все выпуски'!$F$4*'Все выпуски'!$F$8)*((VLOOKUP(IF(C1915="Нет",VLOOKUP(A1915,Оп26_BYN→USD!$A$2:$C$28,3,0),VLOOKUP((A1915-1),Оп26_BYN→USD!$A$2:$C$28,3,0)),$B$2:$G$2382,5,0)-VLOOKUP(B1915,$B$2:$G$2382,5,0))/365+(VLOOKUP(IF(C1915="Нет",VLOOKUP(A1915,Оп26_BYN→USD!$A$2:$C$28,3,0),VLOOKUP((A1915-1),Оп26_BYN→USD!$A$2:$C$28,3,0)),$B$2:$G$2382,6,0)-VLOOKUP(B1915,$B$2:$G$2382,6,0))/366)</f>
        <v>0.14613430912082676</v>
      </c>
      <c r="F1915" s="54">
        <f>COUNTIF(D1916:$D$2382,365)</f>
        <v>467</v>
      </c>
      <c r="G1915" s="54">
        <f>COUNTIF(D1916:$D$2382,366)</f>
        <v>0</v>
      </c>
    </row>
    <row r="1916" spans="1:7" x14ac:dyDescent="0.25">
      <c r="A1916" s="54">
        <f>COUNTIF($C$3:C1916,"Да")</f>
        <v>21</v>
      </c>
      <c r="B1916" s="53">
        <f t="shared" si="59"/>
        <v>47314</v>
      </c>
      <c r="C1916" s="53" t="str">
        <f>IF(ISERROR(VLOOKUP(B1916,Оп26_BYN→USD!$C$3:$C$28,1,0)),"Нет","Да")</f>
        <v>Нет</v>
      </c>
      <c r="D1916" s="54">
        <f t="shared" si="58"/>
        <v>365</v>
      </c>
      <c r="E1916" s="55">
        <f>('Все выпуски'!$F$4*'Все выпуски'!$F$8)*((VLOOKUP(IF(C1916="Нет",VLOOKUP(A1916,Оп26_BYN→USD!$A$2:$C$28,3,0),VLOOKUP((A1916-1),Оп26_BYN→USD!$A$2:$C$28,3,0)),$B$2:$G$2382,5,0)-VLOOKUP(B1916,$B$2:$G$2382,5,0))/365+(VLOOKUP(IF(C1916="Нет",VLOOKUP(A1916,Оп26_BYN→USD!$A$2:$C$28,3,0),VLOOKUP((A1916-1),Оп26_BYN→USD!$A$2:$C$28,3,0)),$B$2:$G$2382,6,0)-VLOOKUP(B1916,$B$2:$G$2382,6,0))/366)</f>
        <v>0.17536117094499212</v>
      </c>
      <c r="F1916" s="54">
        <f>COUNTIF(D1917:$D$2382,365)</f>
        <v>466</v>
      </c>
      <c r="G1916" s="54">
        <f>COUNTIF(D1917:$D$2382,366)</f>
        <v>0</v>
      </c>
    </row>
    <row r="1917" spans="1:7" x14ac:dyDescent="0.25">
      <c r="A1917" s="54">
        <f>COUNTIF($C$3:C1917,"Да")</f>
        <v>21</v>
      </c>
      <c r="B1917" s="53">
        <f t="shared" si="59"/>
        <v>47315</v>
      </c>
      <c r="C1917" s="53" t="str">
        <f>IF(ISERROR(VLOOKUP(B1917,Оп26_BYN→USD!$C$3:$C$28,1,0)),"Нет","Да")</f>
        <v>Нет</v>
      </c>
      <c r="D1917" s="54">
        <f t="shared" si="58"/>
        <v>365</v>
      </c>
      <c r="E1917" s="55">
        <f>('Все выпуски'!$F$4*'Все выпуски'!$F$8)*((VLOOKUP(IF(C1917="Нет",VLOOKUP(A1917,Оп26_BYN→USD!$A$2:$C$28,3,0),VLOOKUP((A1917-1),Оп26_BYN→USD!$A$2:$C$28,3,0)),$B$2:$G$2382,5,0)-VLOOKUP(B1917,$B$2:$G$2382,5,0))/365+(VLOOKUP(IF(C1917="Нет",VLOOKUP(A1917,Оп26_BYN→USD!$A$2:$C$28,3,0),VLOOKUP((A1917-1),Оп26_BYN→USD!$A$2:$C$28,3,0)),$B$2:$G$2382,6,0)-VLOOKUP(B1917,$B$2:$G$2382,6,0))/366)</f>
        <v>0.20458803276915749</v>
      </c>
      <c r="F1917" s="54">
        <f>COUNTIF(D1918:$D$2382,365)</f>
        <v>465</v>
      </c>
      <c r="G1917" s="54">
        <f>COUNTIF(D1918:$D$2382,366)</f>
        <v>0</v>
      </c>
    </row>
    <row r="1918" spans="1:7" x14ac:dyDescent="0.25">
      <c r="A1918" s="54">
        <f>COUNTIF($C$3:C1918,"Да")</f>
        <v>21</v>
      </c>
      <c r="B1918" s="53">
        <f t="shared" si="59"/>
        <v>47316</v>
      </c>
      <c r="C1918" s="53" t="str">
        <f>IF(ISERROR(VLOOKUP(B1918,Оп26_BYN→USD!$C$3:$C$28,1,0)),"Нет","Да")</f>
        <v>Нет</v>
      </c>
      <c r="D1918" s="54">
        <f t="shared" si="58"/>
        <v>365</v>
      </c>
      <c r="E1918" s="55">
        <f>('Все выпуски'!$F$4*'Все выпуски'!$F$8)*((VLOOKUP(IF(C1918="Нет",VLOOKUP(A1918,Оп26_BYN→USD!$A$2:$C$28,3,0),VLOOKUP((A1918-1),Оп26_BYN→USD!$A$2:$C$28,3,0)),$B$2:$G$2382,5,0)-VLOOKUP(B1918,$B$2:$G$2382,5,0))/365+(VLOOKUP(IF(C1918="Нет",VLOOKUP(A1918,Оп26_BYN→USD!$A$2:$C$28,3,0),VLOOKUP((A1918-1),Оп26_BYN→USD!$A$2:$C$28,3,0)),$B$2:$G$2382,6,0)-VLOOKUP(B1918,$B$2:$G$2382,6,0))/366)</f>
        <v>0.23381489459332283</v>
      </c>
      <c r="F1918" s="54">
        <f>COUNTIF(D1919:$D$2382,365)</f>
        <v>464</v>
      </c>
      <c r="G1918" s="54">
        <f>COUNTIF(D1919:$D$2382,366)</f>
        <v>0</v>
      </c>
    </row>
    <row r="1919" spans="1:7" x14ac:dyDescent="0.25">
      <c r="A1919" s="54">
        <f>COUNTIF($C$3:C1919,"Да")</f>
        <v>21</v>
      </c>
      <c r="B1919" s="53">
        <f t="shared" si="59"/>
        <v>47317</v>
      </c>
      <c r="C1919" s="53" t="str">
        <f>IF(ISERROR(VLOOKUP(B1919,Оп26_BYN→USD!$C$3:$C$28,1,0)),"Нет","Да")</f>
        <v>Нет</v>
      </c>
      <c r="D1919" s="54">
        <f t="shared" si="58"/>
        <v>365</v>
      </c>
      <c r="E1919" s="55">
        <f>('Все выпуски'!$F$4*'Все выпуски'!$F$8)*((VLOOKUP(IF(C1919="Нет",VLOOKUP(A1919,Оп26_BYN→USD!$A$2:$C$28,3,0),VLOOKUP((A1919-1),Оп26_BYN→USD!$A$2:$C$28,3,0)),$B$2:$G$2382,5,0)-VLOOKUP(B1919,$B$2:$G$2382,5,0))/365+(VLOOKUP(IF(C1919="Нет",VLOOKUP(A1919,Оп26_BYN→USD!$A$2:$C$28,3,0),VLOOKUP((A1919-1),Оп26_BYN→USD!$A$2:$C$28,3,0)),$B$2:$G$2382,6,0)-VLOOKUP(B1919,$B$2:$G$2382,6,0))/366)</f>
        <v>0.26304175641748817</v>
      </c>
      <c r="F1919" s="54">
        <f>COUNTIF(D1920:$D$2382,365)</f>
        <v>463</v>
      </c>
      <c r="G1919" s="54">
        <f>COUNTIF(D1920:$D$2382,366)</f>
        <v>0</v>
      </c>
    </row>
    <row r="1920" spans="1:7" x14ac:dyDescent="0.25">
      <c r="A1920" s="54">
        <f>COUNTIF($C$3:C1920,"Да")</f>
        <v>21</v>
      </c>
      <c r="B1920" s="53">
        <f t="shared" si="59"/>
        <v>47318</v>
      </c>
      <c r="C1920" s="53" t="str">
        <f>IF(ISERROR(VLOOKUP(B1920,Оп26_BYN→USD!$C$3:$C$28,1,0)),"Нет","Да")</f>
        <v>Нет</v>
      </c>
      <c r="D1920" s="54">
        <f t="shared" si="58"/>
        <v>365</v>
      </c>
      <c r="E1920" s="55">
        <f>('Все выпуски'!$F$4*'Все выпуски'!$F$8)*((VLOOKUP(IF(C1920="Нет",VLOOKUP(A1920,Оп26_BYN→USD!$A$2:$C$28,3,0),VLOOKUP((A1920-1),Оп26_BYN→USD!$A$2:$C$28,3,0)),$B$2:$G$2382,5,0)-VLOOKUP(B1920,$B$2:$G$2382,5,0))/365+(VLOOKUP(IF(C1920="Нет",VLOOKUP(A1920,Оп26_BYN→USD!$A$2:$C$28,3,0),VLOOKUP((A1920-1),Оп26_BYN→USD!$A$2:$C$28,3,0)),$B$2:$G$2382,6,0)-VLOOKUP(B1920,$B$2:$G$2382,6,0))/366)</f>
        <v>0.29226861824165351</v>
      </c>
      <c r="F1920" s="54">
        <f>COUNTIF(D1921:$D$2382,365)</f>
        <v>462</v>
      </c>
      <c r="G1920" s="54">
        <f>COUNTIF(D1921:$D$2382,366)</f>
        <v>0</v>
      </c>
    </row>
    <row r="1921" spans="1:7" x14ac:dyDescent="0.25">
      <c r="A1921" s="54">
        <f>COUNTIF($C$3:C1921,"Да")</f>
        <v>21</v>
      </c>
      <c r="B1921" s="53">
        <f t="shared" si="59"/>
        <v>47319</v>
      </c>
      <c r="C1921" s="53" t="str">
        <f>IF(ISERROR(VLOOKUP(B1921,Оп26_BYN→USD!$C$3:$C$28,1,0)),"Нет","Да")</f>
        <v>Нет</v>
      </c>
      <c r="D1921" s="54">
        <f t="shared" si="58"/>
        <v>365</v>
      </c>
      <c r="E1921" s="55">
        <f>('Все выпуски'!$F$4*'Все выпуски'!$F$8)*((VLOOKUP(IF(C1921="Нет",VLOOKUP(A1921,Оп26_BYN→USD!$A$2:$C$28,3,0),VLOOKUP((A1921-1),Оп26_BYN→USD!$A$2:$C$28,3,0)),$B$2:$G$2382,5,0)-VLOOKUP(B1921,$B$2:$G$2382,5,0))/365+(VLOOKUP(IF(C1921="Нет",VLOOKUP(A1921,Оп26_BYN→USD!$A$2:$C$28,3,0),VLOOKUP((A1921-1),Оп26_BYN→USD!$A$2:$C$28,3,0)),$B$2:$G$2382,6,0)-VLOOKUP(B1921,$B$2:$G$2382,6,0))/366)</f>
        <v>0.32149548006581891</v>
      </c>
      <c r="F1921" s="54">
        <f>COUNTIF(D1922:$D$2382,365)</f>
        <v>461</v>
      </c>
      <c r="G1921" s="54">
        <f>COUNTIF(D1922:$D$2382,366)</f>
        <v>0</v>
      </c>
    </row>
    <row r="1922" spans="1:7" x14ac:dyDescent="0.25">
      <c r="A1922" s="54">
        <f>COUNTIF($C$3:C1922,"Да")</f>
        <v>21</v>
      </c>
      <c r="B1922" s="53">
        <f t="shared" si="59"/>
        <v>47320</v>
      </c>
      <c r="C1922" s="53" t="str">
        <f>IF(ISERROR(VLOOKUP(B1922,Оп26_BYN→USD!$C$3:$C$28,1,0)),"Нет","Да")</f>
        <v>Нет</v>
      </c>
      <c r="D1922" s="54">
        <f t="shared" si="58"/>
        <v>365</v>
      </c>
      <c r="E1922" s="55">
        <f>('Все выпуски'!$F$4*'Все выпуски'!$F$8)*((VLOOKUP(IF(C1922="Нет",VLOOKUP(A1922,Оп26_BYN→USD!$A$2:$C$28,3,0),VLOOKUP((A1922-1),Оп26_BYN→USD!$A$2:$C$28,3,0)),$B$2:$G$2382,5,0)-VLOOKUP(B1922,$B$2:$G$2382,5,0))/365+(VLOOKUP(IF(C1922="Нет",VLOOKUP(A1922,Оп26_BYN→USD!$A$2:$C$28,3,0),VLOOKUP((A1922-1),Оп26_BYN→USD!$A$2:$C$28,3,0)),$B$2:$G$2382,6,0)-VLOOKUP(B1922,$B$2:$G$2382,6,0))/366)</f>
        <v>0.35072234188998425</v>
      </c>
      <c r="F1922" s="54">
        <f>COUNTIF(D1923:$D$2382,365)</f>
        <v>460</v>
      </c>
      <c r="G1922" s="54">
        <f>COUNTIF(D1923:$D$2382,366)</f>
        <v>0</v>
      </c>
    </row>
    <row r="1923" spans="1:7" x14ac:dyDescent="0.25">
      <c r="A1923" s="54">
        <f>COUNTIF($C$3:C1923,"Да")</f>
        <v>21</v>
      </c>
      <c r="B1923" s="53">
        <f t="shared" si="59"/>
        <v>47321</v>
      </c>
      <c r="C1923" s="53" t="str">
        <f>IF(ISERROR(VLOOKUP(B1923,Оп26_BYN→USD!$C$3:$C$28,1,0)),"Нет","Да")</f>
        <v>Нет</v>
      </c>
      <c r="D1923" s="54">
        <f t="shared" ref="D1923:D1986" si="60">IF(MOD(YEAR(B1923),4)=0,366,365)</f>
        <v>365</v>
      </c>
      <c r="E1923" s="55">
        <f>('Все выпуски'!$F$4*'Все выпуски'!$F$8)*((VLOOKUP(IF(C1923="Нет",VLOOKUP(A1923,Оп26_BYN→USD!$A$2:$C$28,3,0),VLOOKUP((A1923-1),Оп26_BYN→USD!$A$2:$C$28,3,0)),$B$2:$G$2382,5,0)-VLOOKUP(B1923,$B$2:$G$2382,5,0))/365+(VLOOKUP(IF(C1923="Нет",VLOOKUP(A1923,Оп26_BYN→USD!$A$2:$C$28,3,0),VLOOKUP((A1923-1),Оп26_BYN→USD!$A$2:$C$28,3,0)),$B$2:$G$2382,6,0)-VLOOKUP(B1923,$B$2:$G$2382,6,0))/366)</f>
        <v>0.37994920371414959</v>
      </c>
      <c r="F1923" s="54">
        <f>COUNTIF(D1924:$D$2382,365)</f>
        <v>459</v>
      </c>
      <c r="G1923" s="54">
        <f>COUNTIF(D1924:$D$2382,366)</f>
        <v>0</v>
      </c>
    </row>
    <row r="1924" spans="1:7" x14ac:dyDescent="0.25">
      <c r="A1924" s="54">
        <f>COUNTIF($C$3:C1924,"Да")</f>
        <v>21</v>
      </c>
      <c r="B1924" s="53">
        <f t="shared" ref="B1924:B1987" si="61">B1923+1</f>
        <v>47322</v>
      </c>
      <c r="C1924" s="53" t="str">
        <f>IF(ISERROR(VLOOKUP(B1924,Оп26_BYN→USD!$C$3:$C$28,1,0)),"Нет","Да")</f>
        <v>Нет</v>
      </c>
      <c r="D1924" s="54">
        <f t="shared" si="60"/>
        <v>365</v>
      </c>
      <c r="E1924" s="55">
        <f>('Все выпуски'!$F$4*'Все выпуски'!$F$8)*((VLOOKUP(IF(C1924="Нет",VLOOKUP(A1924,Оп26_BYN→USD!$A$2:$C$28,3,0),VLOOKUP((A1924-1),Оп26_BYN→USD!$A$2:$C$28,3,0)),$B$2:$G$2382,5,0)-VLOOKUP(B1924,$B$2:$G$2382,5,0))/365+(VLOOKUP(IF(C1924="Нет",VLOOKUP(A1924,Оп26_BYN→USD!$A$2:$C$28,3,0),VLOOKUP((A1924-1),Оп26_BYN→USD!$A$2:$C$28,3,0)),$B$2:$G$2382,6,0)-VLOOKUP(B1924,$B$2:$G$2382,6,0))/366)</f>
        <v>0.40917606553831498</v>
      </c>
      <c r="F1924" s="54">
        <f>COUNTIF(D1925:$D$2382,365)</f>
        <v>458</v>
      </c>
      <c r="G1924" s="54">
        <f>COUNTIF(D1925:$D$2382,366)</f>
        <v>0</v>
      </c>
    </row>
    <row r="1925" spans="1:7" x14ac:dyDescent="0.25">
      <c r="A1925" s="54">
        <f>COUNTIF($C$3:C1925,"Да")</f>
        <v>21</v>
      </c>
      <c r="B1925" s="53">
        <f t="shared" si="61"/>
        <v>47323</v>
      </c>
      <c r="C1925" s="53" t="str">
        <f>IF(ISERROR(VLOOKUP(B1925,Оп26_BYN→USD!$C$3:$C$28,1,0)),"Нет","Да")</f>
        <v>Нет</v>
      </c>
      <c r="D1925" s="54">
        <f t="shared" si="60"/>
        <v>365</v>
      </c>
      <c r="E1925" s="55">
        <f>('Все выпуски'!$F$4*'Все выпуски'!$F$8)*((VLOOKUP(IF(C1925="Нет",VLOOKUP(A1925,Оп26_BYN→USD!$A$2:$C$28,3,0),VLOOKUP((A1925-1),Оп26_BYN→USD!$A$2:$C$28,3,0)),$B$2:$G$2382,5,0)-VLOOKUP(B1925,$B$2:$G$2382,5,0))/365+(VLOOKUP(IF(C1925="Нет",VLOOKUP(A1925,Оп26_BYN→USD!$A$2:$C$28,3,0),VLOOKUP((A1925-1),Оп26_BYN→USD!$A$2:$C$28,3,0)),$B$2:$G$2382,6,0)-VLOOKUP(B1925,$B$2:$G$2382,6,0))/366)</f>
        <v>0.43840292736248032</v>
      </c>
      <c r="F1925" s="54">
        <f>COUNTIF(D1926:$D$2382,365)</f>
        <v>457</v>
      </c>
      <c r="G1925" s="54">
        <f>COUNTIF(D1926:$D$2382,366)</f>
        <v>0</v>
      </c>
    </row>
    <row r="1926" spans="1:7" x14ac:dyDescent="0.25">
      <c r="A1926" s="54">
        <f>COUNTIF($C$3:C1926,"Да")</f>
        <v>21</v>
      </c>
      <c r="B1926" s="53">
        <f t="shared" si="61"/>
        <v>47324</v>
      </c>
      <c r="C1926" s="53" t="str">
        <f>IF(ISERROR(VLOOKUP(B1926,Оп26_BYN→USD!$C$3:$C$28,1,0)),"Нет","Да")</f>
        <v>Нет</v>
      </c>
      <c r="D1926" s="54">
        <f t="shared" si="60"/>
        <v>365</v>
      </c>
      <c r="E1926" s="55">
        <f>('Все выпуски'!$F$4*'Все выпуски'!$F$8)*((VLOOKUP(IF(C1926="Нет",VLOOKUP(A1926,Оп26_BYN→USD!$A$2:$C$28,3,0),VLOOKUP((A1926-1),Оп26_BYN→USD!$A$2:$C$28,3,0)),$B$2:$G$2382,5,0)-VLOOKUP(B1926,$B$2:$G$2382,5,0))/365+(VLOOKUP(IF(C1926="Нет",VLOOKUP(A1926,Оп26_BYN→USD!$A$2:$C$28,3,0),VLOOKUP((A1926-1),Оп26_BYN→USD!$A$2:$C$28,3,0)),$B$2:$G$2382,6,0)-VLOOKUP(B1926,$B$2:$G$2382,6,0))/366)</f>
        <v>0.46762978918664566</v>
      </c>
      <c r="F1926" s="54">
        <f>COUNTIF(D1927:$D$2382,365)</f>
        <v>456</v>
      </c>
      <c r="G1926" s="54">
        <f>COUNTIF(D1927:$D$2382,366)</f>
        <v>0</v>
      </c>
    </row>
    <row r="1927" spans="1:7" x14ac:dyDescent="0.25">
      <c r="A1927" s="54">
        <f>COUNTIF($C$3:C1927,"Да")</f>
        <v>21</v>
      </c>
      <c r="B1927" s="53">
        <f t="shared" si="61"/>
        <v>47325</v>
      </c>
      <c r="C1927" s="53" t="str">
        <f>IF(ISERROR(VLOOKUP(B1927,Оп26_BYN→USD!$C$3:$C$28,1,0)),"Нет","Да")</f>
        <v>Нет</v>
      </c>
      <c r="D1927" s="54">
        <f t="shared" si="60"/>
        <v>365</v>
      </c>
      <c r="E1927" s="55">
        <f>('Все выпуски'!$F$4*'Все выпуски'!$F$8)*((VLOOKUP(IF(C1927="Нет",VLOOKUP(A1927,Оп26_BYN→USD!$A$2:$C$28,3,0),VLOOKUP((A1927-1),Оп26_BYN→USD!$A$2:$C$28,3,0)),$B$2:$G$2382,5,0)-VLOOKUP(B1927,$B$2:$G$2382,5,0))/365+(VLOOKUP(IF(C1927="Нет",VLOOKUP(A1927,Оп26_BYN→USD!$A$2:$C$28,3,0),VLOOKUP((A1927-1),Оп26_BYN→USD!$A$2:$C$28,3,0)),$B$2:$G$2382,6,0)-VLOOKUP(B1927,$B$2:$G$2382,6,0))/366)</f>
        <v>0.49685665101081106</v>
      </c>
      <c r="F1927" s="54">
        <f>COUNTIF(D1928:$D$2382,365)</f>
        <v>455</v>
      </c>
      <c r="G1927" s="54">
        <f>COUNTIF(D1928:$D$2382,366)</f>
        <v>0</v>
      </c>
    </row>
    <row r="1928" spans="1:7" x14ac:dyDescent="0.25">
      <c r="A1928" s="54">
        <f>COUNTIF($C$3:C1928,"Да")</f>
        <v>21</v>
      </c>
      <c r="B1928" s="53">
        <f t="shared" si="61"/>
        <v>47326</v>
      </c>
      <c r="C1928" s="53" t="str">
        <f>IF(ISERROR(VLOOKUP(B1928,Оп26_BYN→USD!$C$3:$C$28,1,0)),"Нет","Да")</f>
        <v>Нет</v>
      </c>
      <c r="D1928" s="54">
        <f t="shared" si="60"/>
        <v>365</v>
      </c>
      <c r="E1928" s="55">
        <f>('Все выпуски'!$F$4*'Все выпуски'!$F$8)*((VLOOKUP(IF(C1928="Нет",VLOOKUP(A1928,Оп26_BYN→USD!$A$2:$C$28,3,0),VLOOKUP((A1928-1),Оп26_BYN→USD!$A$2:$C$28,3,0)),$B$2:$G$2382,5,0)-VLOOKUP(B1928,$B$2:$G$2382,5,0))/365+(VLOOKUP(IF(C1928="Нет",VLOOKUP(A1928,Оп26_BYN→USD!$A$2:$C$28,3,0),VLOOKUP((A1928-1),Оп26_BYN→USD!$A$2:$C$28,3,0)),$B$2:$G$2382,6,0)-VLOOKUP(B1928,$B$2:$G$2382,6,0))/366)</f>
        <v>0.52608351283497634</v>
      </c>
      <c r="F1928" s="54">
        <f>COUNTIF(D1929:$D$2382,365)</f>
        <v>454</v>
      </c>
      <c r="G1928" s="54">
        <f>COUNTIF(D1929:$D$2382,366)</f>
        <v>0</v>
      </c>
    </row>
    <row r="1929" spans="1:7" x14ac:dyDescent="0.25">
      <c r="A1929" s="54">
        <f>COUNTIF($C$3:C1929,"Да")</f>
        <v>21</v>
      </c>
      <c r="B1929" s="53">
        <f t="shared" si="61"/>
        <v>47327</v>
      </c>
      <c r="C1929" s="53" t="str">
        <f>IF(ISERROR(VLOOKUP(B1929,Оп26_BYN→USD!$C$3:$C$28,1,0)),"Нет","Да")</f>
        <v>Нет</v>
      </c>
      <c r="D1929" s="54">
        <f t="shared" si="60"/>
        <v>365</v>
      </c>
      <c r="E1929" s="55">
        <f>('Все выпуски'!$F$4*'Все выпуски'!$F$8)*((VLOOKUP(IF(C1929="Нет",VLOOKUP(A1929,Оп26_BYN→USD!$A$2:$C$28,3,0),VLOOKUP((A1929-1),Оп26_BYN→USD!$A$2:$C$28,3,0)),$B$2:$G$2382,5,0)-VLOOKUP(B1929,$B$2:$G$2382,5,0))/365+(VLOOKUP(IF(C1929="Нет",VLOOKUP(A1929,Оп26_BYN→USD!$A$2:$C$28,3,0),VLOOKUP((A1929-1),Оп26_BYN→USD!$A$2:$C$28,3,0)),$B$2:$G$2382,6,0)-VLOOKUP(B1929,$B$2:$G$2382,6,0))/366)</f>
        <v>0.55531037465914179</v>
      </c>
      <c r="F1929" s="54">
        <f>COUNTIF(D1930:$D$2382,365)</f>
        <v>453</v>
      </c>
      <c r="G1929" s="54">
        <f>COUNTIF(D1930:$D$2382,366)</f>
        <v>0</v>
      </c>
    </row>
    <row r="1930" spans="1:7" x14ac:dyDescent="0.25">
      <c r="A1930" s="54">
        <f>COUNTIF($C$3:C1930,"Да")</f>
        <v>21</v>
      </c>
      <c r="B1930" s="53">
        <f t="shared" si="61"/>
        <v>47328</v>
      </c>
      <c r="C1930" s="53" t="str">
        <f>IF(ISERROR(VLOOKUP(B1930,Оп26_BYN→USD!$C$3:$C$28,1,0)),"Нет","Да")</f>
        <v>Нет</v>
      </c>
      <c r="D1930" s="54">
        <f t="shared" si="60"/>
        <v>365</v>
      </c>
      <c r="E1930" s="55">
        <f>('Все выпуски'!$F$4*'Все выпуски'!$F$8)*((VLOOKUP(IF(C1930="Нет",VLOOKUP(A1930,Оп26_BYN→USD!$A$2:$C$28,3,0),VLOOKUP((A1930-1),Оп26_BYN→USD!$A$2:$C$28,3,0)),$B$2:$G$2382,5,0)-VLOOKUP(B1930,$B$2:$G$2382,5,0))/365+(VLOOKUP(IF(C1930="Нет",VLOOKUP(A1930,Оп26_BYN→USD!$A$2:$C$28,3,0),VLOOKUP((A1930-1),Оп26_BYN→USD!$A$2:$C$28,3,0)),$B$2:$G$2382,6,0)-VLOOKUP(B1930,$B$2:$G$2382,6,0))/366)</f>
        <v>0.58453723648330702</v>
      </c>
      <c r="F1930" s="54">
        <f>COUNTIF(D1931:$D$2382,365)</f>
        <v>452</v>
      </c>
      <c r="G1930" s="54">
        <f>COUNTIF(D1931:$D$2382,366)</f>
        <v>0</v>
      </c>
    </row>
    <row r="1931" spans="1:7" x14ac:dyDescent="0.25">
      <c r="A1931" s="54">
        <f>COUNTIF($C$3:C1931,"Да")</f>
        <v>21</v>
      </c>
      <c r="B1931" s="53">
        <f t="shared" si="61"/>
        <v>47329</v>
      </c>
      <c r="C1931" s="53" t="str">
        <f>IF(ISERROR(VLOOKUP(B1931,Оп26_BYN→USD!$C$3:$C$28,1,0)),"Нет","Да")</f>
        <v>Нет</v>
      </c>
      <c r="D1931" s="54">
        <f t="shared" si="60"/>
        <v>365</v>
      </c>
      <c r="E1931" s="55">
        <f>('Все выпуски'!$F$4*'Все выпуски'!$F$8)*((VLOOKUP(IF(C1931="Нет",VLOOKUP(A1931,Оп26_BYN→USD!$A$2:$C$28,3,0),VLOOKUP((A1931-1),Оп26_BYN→USD!$A$2:$C$28,3,0)),$B$2:$G$2382,5,0)-VLOOKUP(B1931,$B$2:$G$2382,5,0))/365+(VLOOKUP(IF(C1931="Нет",VLOOKUP(A1931,Оп26_BYN→USD!$A$2:$C$28,3,0),VLOOKUP((A1931-1),Оп26_BYN→USD!$A$2:$C$28,3,0)),$B$2:$G$2382,6,0)-VLOOKUP(B1931,$B$2:$G$2382,6,0))/366)</f>
        <v>0.61376409830747247</v>
      </c>
      <c r="F1931" s="54">
        <f>COUNTIF(D1932:$D$2382,365)</f>
        <v>451</v>
      </c>
      <c r="G1931" s="54">
        <f>COUNTIF(D1932:$D$2382,366)</f>
        <v>0</v>
      </c>
    </row>
    <row r="1932" spans="1:7" x14ac:dyDescent="0.25">
      <c r="A1932" s="54">
        <f>COUNTIF($C$3:C1932,"Да")</f>
        <v>21</v>
      </c>
      <c r="B1932" s="53">
        <f t="shared" si="61"/>
        <v>47330</v>
      </c>
      <c r="C1932" s="53" t="str">
        <f>IF(ISERROR(VLOOKUP(B1932,Оп26_BYN→USD!$C$3:$C$28,1,0)),"Нет","Да")</f>
        <v>Нет</v>
      </c>
      <c r="D1932" s="54">
        <f t="shared" si="60"/>
        <v>365</v>
      </c>
      <c r="E1932" s="55">
        <f>('Все выпуски'!$F$4*'Все выпуски'!$F$8)*((VLOOKUP(IF(C1932="Нет",VLOOKUP(A1932,Оп26_BYN→USD!$A$2:$C$28,3,0),VLOOKUP((A1932-1),Оп26_BYN→USD!$A$2:$C$28,3,0)),$B$2:$G$2382,5,0)-VLOOKUP(B1932,$B$2:$G$2382,5,0))/365+(VLOOKUP(IF(C1932="Нет",VLOOKUP(A1932,Оп26_BYN→USD!$A$2:$C$28,3,0),VLOOKUP((A1932-1),Оп26_BYN→USD!$A$2:$C$28,3,0)),$B$2:$G$2382,6,0)-VLOOKUP(B1932,$B$2:$G$2382,6,0))/366)</f>
        <v>0.64299096013163781</v>
      </c>
      <c r="F1932" s="54">
        <f>COUNTIF(D1933:$D$2382,365)</f>
        <v>450</v>
      </c>
      <c r="G1932" s="54">
        <f>COUNTIF(D1933:$D$2382,366)</f>
        <v>0</v>
      </c>
    </row>
    <row r="1933" spans="1:7" x14ac:dyDescent="0.25">
      <c r="A1933" s="54">
        <f>COUNTIF($C$3:C1933,"Да")</f>
        <v>21</v>
      </c>
      <c r="B1933" s="53">
        <f t="shared" si="61"/>
        <v>47331</v>
      </c>
      <c r="C1933" s="53" t="str">
        <f>IF(ISERROR(VLOOKUP(B1933,Оп26_BYN→USD!$C$3:$C$28,1,0)),"Нет","Да")</f>
        <v>Нет</v>
      </c>
      <c r="D1933" s="54">
        <f t="shared" si="60"/>
        <v>365</v>
      </c>
      <c r="E1933" s="55">
        <f>('Все выпуски'!$F$4*'Все выпуски'!$F$8)*((VLOOKUP(IF(C1933="Нет",VLOOKUP(A1933,Оп26_BYN→USD!$A$2:$C$28,3,0),VLOOKUP((A1933-1),Оп26_BYN→USD!$A$2:$C$28,3,0)),$B$2:$G$2382,5,0)-VLOOKUP(B1933,$B$2:$G$2382,5,0))/365+(VLOOKUP(IF(C1933="Нет",VLOOKUP(A1933,Оп26_BYN→USD!$A$2:$C$28,3,0),VLOOKUP((A1933-1),Оп26_BYN→USD!$A$2:$C$28,3,0)),$B$2:$G$2382,6,0)-VLOOKUP(B1933,$B$2:$G$2382,6,0))/366)</f>
        <v>0.67221782195580315</v>
      </c>
      <c r="F1933" s="54">
        <f>COUNTIF(D1934:$D$2382,365)</f>
        <v>449</v>
      </c>
      <c r="G1933" s="54">
        <f>COUNTIF(D1934:$D$2382,366)</f>
        <v>0</v>
      </c>
    </row>
    <row r="1934" spans="1:7" x14ac:dyDescent="0.25">
      <c r="A1934" s="54">
        <f>COUNTIF($C$3:C1934,"Да")</f>
        <v>21</v>
      </c>
      <c r="B1934" s="53">
        <f t="shared" si="61"/>
        <v>47332</v>
      </c>
      <c r="C1934" s="53" t="str">
        <f>IF(ISERROR(VLOOKUP(B1934,Оп26_BYN→USD!$C$3:$C$28,1,0)),"Нет","Да")</f>
        <v>Нет</v>
      </c>
      <c r="D1934" s="54">
        <f t="shared" si="60"/>
        <v>365</v>
      </c>
      <c r="E1934" s="55">
        <f>('Все выпуски'!$F$4*'Все выпуски'!$F$8)*((VLOOKUP(IF(C1934="Нет",VLOOKUP(A1934,Оп26_BYN→USD!$A$2:$C$28,3,0),VLOOKUP((A1934-1),Оп26_BYN→USD!$A$2:$C$28,3,0)),$B$2:$G$2382,5,0)-VLOOKUP(B1934,$B$2:$G$2382,5,0))/365+(VLOOKUP(IF(C1934="Нет",VLOOKUP(A1934,Оп26_BYN→USD!$A$2:$C$28,3,0),VLOOKUP((A1934-1),Оп26_BYN→USD!$A$2:$C$28,3,0)),$B$2:$G$2382,6,0)-VLOOKUP(B1934,$B$2:$G$2382,6,0))/366)</f>
        <v>0.70144468377996849</v>
      </c>
      <c r="F1934" s="54">
        <f>COUNTIF(D1935:$D$2382,365)</f>
        <v>448</v>
      </c>
      <c r="G1934" s="54">
        <f>COUNTIF(D1935:$D$2382,366)</f>
        <v>0</v>
      </c>
    </row>
    <row r="1935" spans="1:7" x14ac:dyDescent="0.25">
      <c r="A1935" s="54">
        <f>COUNTIF($C$3:C1935,"Да")</f>
        <v>21</v>
      </c>
      <c r="B1935" s="53">
        <f t="shared" si="61"/>
        <v>47333</v>
      </c>
      <c r="C1935" s="53" t="str">
        <f>IF(ISERROR(VLOOKUP(B1935,Оп26_BYN→USD!$C$3:$C$28,1,0)),"Нет","Да")</f>
        <v>Нет</v>
      </c>
      <c r="D1935" s="54">
        <f t="shared" si="60"/>
        <v>365</v>
      </c>
      <c r="E1935" s="55">
        <f>('Все выпуски'!$F$4*'Все выпуски'!$F$8)*((VLOOKUP(IF(C1935="Нет",VLOOKUP(A1935,Оп26_BYN→USD!$A$2:$C$28,3,0),VLOOKUP((A1935-1),Оп26_BYN→USD!$A$2:$C$28,3,0)),$B$2:$G$2382,5,0)-VLOOKUP(B1935,$B$2:$G$2382,5,0))/365+(VLOOKUP(IF(C1935="Нет",VLOOKUP(A1935,Оп26_BYN→USD!$A$2:$C$28,3,0),VLOOKUP((A1935-1),Оп26_BYN→USD!$A$2:$C$28,3,0)),$B$2:$G$2382,6,0)-VLOOKUP(B1935,$B$2:$G$2382,6,0))/366)</f>
        <v>0.73067154560413383</v>
      </c>
      <c r="F1935" s="54">
        <f>COUNTIF(D1936:$D$2382,365)</f>
        <v>447</v>
      </c>
      <c r="G1935" s="54">
        <f>COUNTIF(D1936:$D$2382,366)</f>
        <v>0</v>
      </c>
    </row>
    <row r="1936" spans="1:7" x14ac:dyDescent="0.25">
      <c r="A1936" s="54">
        <f>COUNTIF($C$3:C1936,"Да")</f>
        <v>21</v>
      </c>
      <c r="B1936" s="53">
        <f t="shared" si="61"/>
        <v>47334</v>
      </c>
      <c r="C1936" s="53" t="str">
        <f>IF(ISERROR(VLOOKUP(B1936,Оп26_BYN→USD!$C$3:$C$28,1,0)),"Нет","Да")</f>
        <v>Нет</v>
      </c>
      <c r="D1936" s="54">
        <f t="shared" si="60"/>
        <v>365</v>
      </c>
      <c r="E1936" s="55">
        <f>('Все выпуски'!$F$4*'Все выпуски'!$F$8)*((VLOOKUP(IF(C1936="Нет",VLOOKUP(A1936,Оп26_BYN→USD!$A$2:$C$28,3,0),VLOOKUP((A1936-1),Оп26_BYN→USD!$A$2:$C$28,3,0)),$B$2:$G$2382,5,0)-VLOOKUP(B1936,$B$2:$G$2382,5,0))/365+(VLOOKUP(IF(C1936="Нет",VLOOKUP(A1936,Оп26_BYN→USD!$A$2:$C$28,3,0),VLOOKUP((A1936-1),Оп26_BYN→USD!$A$2:$C$28,3,0)),$B$2:$G$2382,6,0)-VLOOKUP(B1936,$B$2:$G$2382,6,0))/366)</f>
        <v>0.75989840742829917</v>
      </c>
      <c r="F1936" s="54">
        <f>COUNTIF(D1937:$D$2382,365)</f>
        <v>446</v>
      </c>
      <c r="G1936" s="54">
        <f>COUNTIF(D1937:$D$2382,366)</f>
        <v>0</v>
      </c>
    </row>
    <row r="1937" spans="1:7" x14ac:dyDescent="0.25">
      <c r="A1937" s="54">
        <f>COUNTIF($C$3:C1937,"Да")</f>
        <v>21</v>
      </c>
      <c r="B1937" s="53">
        <f t="shared" si="61"/>
        <v>47335</v>
      </c>
      <c r="C1937" s="53" t="str">
        <f>IF(ISERROR(VLOOKUP(B1937,Оп26_BYN→USD!$C$3:$C$28,1,0)),"Нет","Да")</f>
        <v>Нет</v>
      </c>
      <c r="D1937" s="54">
        <f t="shared" si="60"/>
        <v>365</v>
      </c>
      <c r="E1937" s="55">
        <f>('Все выпуски'!$F$4*'Все выпуски'!$F$8)*((VLOOKUP(IF(C1937="Нет",VLOOKUP(A1937,Оп26_BYN→USD!$A$2:$C$28,3,0),VLOOKUP((A1937-1),Оп26_BYN→USD!$A$2:$C$28,3,0)),$B$2:$G$2382,5,0)-VLOOKUP(B1937,$B$2:$G$2382,5,0))/365+(VLOOKUP(IF(C1937="Нет",VLOOKUP(A1937,Оп26_BYN→USD!$A$2:$C$28,3,0),VLOOKUP((A1937-1),Оп26_BYN→USD!$A$2:$C$28,3,0)),$B$2:$G$2382,6,0)-VLOOKUP(B1937,$B$2:$G$2382,6,0))/366)</f>
        <v>0.78912526925246462</v>
      </c>
      <c r="F1937" s="54">
        <f>COUNTIF(D1938:$D$2382,365)</f>
        <v>445</v>
      </c>
      <c r="G1937" s="54">
        <f>COUNTIF(D1938:$D$2382,366)</f>
        <v>0</v>
      </c>
    </row>
    <row r="1938" spans="1:7" x14ac:dyDescent="0.25">
      <c r="A1938" s="54">
        <f>COUNTIF($C$3:C1938,"Да")</f>
        <v>21</v>
      </c>
      <c r="B1938" s="53">
        <f t="shared" si="61"/>
        <v>47336</v>
      </c>
      <c r="C1938" s="53" t="str">
        <f>IF(ISERROR(VLOOKUP(B1938,Оп26_BYN→USD!$C$3:$C$28,1,0)),"Нет","Да")</f>
        <v>Нет</v>
      </c>
      <c r="D1938" s="54">
        <f t="shared" si="60"/>
        <v>365</v>
      </c>
      <c r="E1938" s="55">
        <f>('Все выпуски'!$F$4*'Все выпуски'!$F$8)*((VLOOKUP(IF(C1938="Нет",VLOOKUP(A1938,Оп26_BYN→USD!$A$2:$C$28,3,0),VLOOKUP((A1938-1),Оп26_BYN→USD!$A$2:$C$28,3,0)),$B$2:$G$2382,5,0)-VLOOKUP(B1938,$B$2:$G$2382,5,0))/365+(VLOOKUP(IF(C1938="Нет",VLOOKUP(A1938,Оп26_BYN→USD!$A$2:$C$28,3,0),VLOOKUP((A1938-1),Оп26_BYN→USD!$A$2:$C$28,3,0)),$B$2:$G$2382,6,0)-VLOOKUP(B1938,$B$2:$G$2382,6,0))/366)</f>
        <v>0.81835213107662996</v>
      </c>
      <c r="F1938" s="54">
        <f>COUNTIF(D1939:$D$2382,365)</f>
        <v>444</v>
      </c>
      <c r="G1938" s="54">
        <f>COUNTIF(D1939:$D$2382,366)</f>
        <v>0</v>
      </c>
    </row>
    <row r="1939" spans="1:7" x14ac:dyDescent="0.25">
      <c r="A1939" s="54">
        <f>COUNTIF($C$3:C1939,"Да")</f>
        <v>21</v>
      </c>
      <c r="B1939" s="53">
        <f t="shared" si="61"/>
        <v>47337</v>
      </c>
      <c r="C1939" s="53" t="str">
        <f>IF(ISERROR(VLOOKUP(B1939,Оп26_BYN→USD!$C$3:$C$28,1,0)),"Нет","Да")</f>
        <v>Нет</v>
      </c>
      <c r="D1939" s="54">
        <f t="shared" si="60"/>
        <v>365</v>
      </c>
      <c r="E1939" s="55">
        <f>('Все выпуски'!$F$4*'Все выпуски'!$F$8)*((VLOOKUP(IF(C1939="Нет",VLOOKUP(A1939,Оп26_BYN→USD!$A$2:$C$28,3,0),VLOOKUP((A1939-1),Оп26_BYN→USD!$A$2:$C$28,3,0)),$B$2:$G$2382,5,0)-VLOOKUP(B1939,$B$2:$G$2382,5,0))/365+(VLOOKUP(IF(C1939="Нет",VLOOKUP(A1939,Оп26_BYN→USD!$A$2:$C$28,3,0),VLOOKUP((A1939-1),Оп26_BYN→USD!$A$2:$C$28,3,0)),$B$2:$G$2382,6,0)-VLOOKUP(B1939,$B$2:$G$2382,6,0))/366)</f>
        <v>0.8475789929007953</v>
      </c>
      <c r="F1939" s="54">
        <f>COUNTIF(D1940:$D$2382,365)</f>
        <v>443</v>
      </c>
      <c r="G1939" s="54">
        <f>COUNTIF(D1940:$D$2382,366)</f>
        <v>0</v>
      </c>
    </row>
    <row r="1940" spans="1:7" x14ac:dyDescent="0.25">
      <c r="A1940" s="54">
        <f>COUNTIF($C$3:C1940,"Да")</f>
        <v>21</v>
      </c>
      <c r="B1940" s="53">
        <f t="shared" si="61"/>
        <v>47338</v>
      </c>
      <c r="C1940" s="53" t="str">
        <f>IF(ISERROR(VLOOKUP(B1940,Оп26_BYN→USD!$C$3:$C$28,1,0)),"Нет","Да")</f>
        <v>Нет</v>
      </c>
      <c r="D1940" s="54">
        <f t="shared" si="60"/>
        <v>365</v>
      </c>
      <c r="E1940" s="55">
        <f>('Все выпуски'!$F$4*'Все выпуски'!$F$8)*((VLOOKUP(IF(C1940="Нет",VLOOKUP(A1940,Оп26_BYN→USD!$A$2:$C$28,3,0),VLOOKUP((A1940-1),Оп26_BYN→USD!$A$2:$C$28,3,0)),$B$2:$G$2382,5,0)-VLOOKUP(B1940,$B$2:$G$2382,5,0))/365+(VLOOKUP(IF(C1940="Нет",VLOOKUP(A1940,Оп26_BYN→USD!$A$2:$C$28,3,0),VLOOKUP((A1940-1),Оп26_BYN→USD!$A$2:$C$28,3,0)),$B$2:$G$2382,6,0)-VLOOKUP(B1940,$B$2:$G$2382,6,0))/366)</f>
        <v>0.87680585472496064</v>
      </c>
      <c r="F1940" s="54">
        <f>COUNTIF(D1941:$D$2382,365)</f>
        <v>442</v>
      </c>
      <c r="G1940" s="54">
        <f>COUNTIF(D1941:$D$2382,366)</f>
        <v>0</v>
      </c>
    </row>
    <row r="1941" spans="1:7" x14ac:dyDescent="0.25">
      <c r="A1941" s="54">
        <f>COUNTIF($C$3:C1941,"Да")</f>
        <v>21</v>
      </c>
      <c r="B1941" s="53">
        <f t="shared" si="61"/>
        <v>47339</v>
      </c>
      <c r="C1941" s="53" t="str">
        <f>IF(ISERROR(VLOOKUP(B1941,Оп26_BYN→USD!$C$3:$C$28,1,0)),"Нет","Да")</f>
        <v>Нет</v>
      </c>
      <c r="D1941" s="54">
        <f t="shared" si="60"/>
        <v>365</v>
      </c>
      <c r="E1941" s="55">
        <f>('Все выпуски'!$F$4*'Все выпуски'!$F$8)*((VLOOKUP(IF(C1941="Нет",VLOOKUP(A1941,Оп26_BYN→USD!$A$2:$C$28,3,0),VLOOKUP((A1941-1),Оп26_BYN→USD!$A$2:$C$28,3,0)),$B$2:$G$2382,5,0)-VLOOKUP(B1941,$B$2:$G$2382,5,0))/365+(VLOOKUP(IF(C1941="Нет",VLOOKUP(A1941,Оп26_BYN→USD!$A$2:$C$28,3,0),VLOOKUP((A1941-1),Оп26_BYN→USD!$A$2:$C$28,3,0)),$B$2:$G$2382,6,0)-VLOOKUP(B1941,$B$2:$G$2382,6,0))/366)</f>
        <v>0.90603271654912598</v>
      </c>
      <c r="F1941" s="54">
        <f>COUNTIF(D1942:$D$2382,365)</f>
        <v>441</v>
      </c>
      <c r="G1941" s="54">
        <f>COUNTIF(D1942:$D$2382,366)</f>
        <v>0</v>
      </c>
    </row>
    <row r="1942" spans="1:7" x14ac:dyDescent="0.25">
      <c r="A1942" s="54">
        <f>COUNTIF($C$3:C1942,"Да")</f>
        <v>21</v>
      </c>
      <c r="B1942" s="53">
        <f t="shared" si="61"/>
        <v>47340</v>
      </c>
      <c r="C1942" s="53" t="str">
        <f>IF(ISERROR(VLOOKUP(B1942,Оп26_BYN→USD!$C$3:$C$28,1,0)),"Нет","Да")</f>
        <v>Нет</v>
      </c>
      <c r="D1942" s="54">
        <f t="shared" si="60"/>
        <v>365</v>
      </c>
      <c r="E1942" s="55">
        <f>('Все выпуски'!$F$4*'Все выпуски'!$F$8)*((VLOOKUP(IF(C1942="Нет",VLOOKUP(A1942,Оп26_BYN→USD!$A$2:$C$28,3,0),VLOOKUP((A1942-1),Оп26_BYN→USD!$A$2:$C$28,3,0)),$B$2:$G$2382,5,0)-VLOOKUP(B1942,$B$2:$G$2382,5,0))/365+(VLOOKUP(IF(C1942="Нет",VLOOKUP(A1942,Оп26_BYN→USD!$A$2:$C$28,3,0),VLOOKUP((A1942-1),Оп26_BYN→USD!$A$2:$C$28,3,0)),$B$2:$G$2382,6,0)-VLOOKUP(B1942,$B$2:$G$2382,6,0))/366)</f>
        <v>0.93525957837329132</v>
      </c>
      <c r="F1942" s="54">
        <f>COUNTIF(D1943:$D$2382,365)</f>
        <v>440</v>
      </c>
      <c r="G1942" s="54">
        <f>COUNTIF(D1943:$D$2382,366)</f>
        <v>0</v>
      </c>
    </row>
    <row r="1943" spans="1:7" x14ac:dyDescent="0.25">
      <c r="A1943" s="54">
        <f>COUNTIF($C$3:C1943,"Да")</f>
        <v>21</v>
      </c>
      <c r="B1943" s="53">
        <f t="shared" si="61"/>
        <v>47341</v>
      </c>
      <c r="C1943" s="53" t="str">
        <f>IF(ISERROR(VLOOKUP(B1943,Оп26_BYN→USD!$C$3:$C$28,1,0)),"Нет","Да")</f>
        <v>Нет</v>
      </c>
      <c r="D1943" s="54">
        <f t="shared" si="60"/>
        <v>365</v>
      </c>
      <c r="E1943" s="55">
        <f>('Все выпуски'!$F$4*'Все выпуски'!$F$8)*((VLOOKUP(IF(C1943="Нет",VLOOKUP(A1943,Оп26_BYN→USD!$A$2:$C$28,3,0),VLOOKUP((A1943-1),Оп26_BYN→USD!$A$2:$C$28,3,0)),$B$2:$G$2382,5,0)-VLOOKUP(B1943,$B$2:$G$2382,5,0))/365+(VLOOKUP(IF(C1943="Нет",VLOOKUP(A1943,Оп26_BYN→USD!$A$2:$C$28,3,0),VLOOKUP((A1943-1),Оп26_BYN→USD!$A$2:$C$28,3,0)),$B$2:$G$2382,6,0)-VLOOKUP(B1943,$B$2:$G$2382,6,0))/366)</f>
        <v>0.96448644019745677</v>
      </c>
      <c r="F1943" s="54">
        <f>COUNTIF(D1944:$D$2382,365)</f>
        <v>439</v>
      </c>
      <c r="G1943" s="54">
        <f>COUNTIF(D1944:$D$2382,366)</f>
        <v>0</v>
      </c>
    </row>
    <row r="1944" spans="1:7" x14ac:dyDescent="0.25">
      <c r="A1944" s="54">
        <f>COUNTIF($C$3:C1944,"Да")</f>
        <v>21</v>
      </c>
      <c r="B1944" s="53">
        <f t="shared" si="61"/>
        <v>47342</v>
      </c>
      <c r="C1944" s="53" t="str">
        <f>IF(ISERROR(VLOOKUP(B1944,Оп26_BYN→USD!$C$3:$C$28,1,0)),"Нет","Да")</f>
        <v>Нет</v>
      </c>
      <c r="D1944" s="54">
        <f t="shared" si="60"/>
        <v>365</v>
      </c>
      <c r="E1944" s="55">
        <f>('Все выпуски'!$F$4*'Все выпуски'!$F$8)*((VLOOKUP(IF(C1944="Нет",VLOOKUP(A1944,Оп26_BYN→USD!$A$2:$C$28,3,0),VLOOKUP((A1944-1),Оп26_BYN→USD!$A$2:$C$28,3,0)),$B$2:$G$2382,5,0)-VLOOKUP(B1944,$B$2:$G$2382,5,0))/365+(VLOOKUP(IF(C1944="Нет",VLOOKUP(A1944,Оп26_BYN→USD!$A$2:$C$28,3,0),VLOOKUP((A1944-1),Оп26_BYN→USD!$A$2:$C$28,3,0)),$B$2:$G$2382,6,0)-VLOOKUP(B1944,$B$2:$G$2382,6,0))/366)</f>
        <v>0.99371330202162211</v>
      </c>
      <c r="F1944" s="54">
        <f>COUNTIF(D1945:$D$2382,365)</f>
        <v>438</v>
      </c>
      <c r="G1944" s="54">
        <f>COUNTIF(D1945:$D$2382,366)</f>
        <v>0</v>
      </c>
    </row>
    <row r="1945" spans="1:7" x14ac:dyDescent="0.25">
      <c r="A1945" s="54">
        <f>COUNTIF($C$3:C1945,"Да")</f>
        <v>21</v>
      </c>
      <c r="B1945" s="53">
        <f t="shared" si="61"/>
        <v>47343</v>
      </c>
      <c r="C1945" s="53" t="str">
        <f>IF(ISERROR(VLOOKUP(B1945,Оп26_BYN→USD!$C$3:$C$28,1,0)),"Нет","Да")</f>
        <v>Нет</v>
      </c>
      <c r="D1945" s="54">
        <f t="shared" si="60"/>
        <v>365</v>
      </c>
      <c r="E1945" s="55">
        <f>('Все выпуски'!$F$4*'Все выпуски'!$F$8)*((VLOOKUP(IF(C1945="Нет",VLOOKUP(A1945,Оп26_BYN→USD!$A$2:$C$28,3,0),VLOOKUP((A1945-1),Оп26_BYN→USD!$A$2:$C$28,3,0)),$B$2:$G$2382,5,0)-VLOOKUP(B1945,$B$2:$G$2382,5,0))/365+(VLOOKUP(IF(C1945="Нет",VLOOKUP(A1945,Оп26_BYN→USD!$A$2:$C$28,3,0),VLOOKUP((A1945-1),Оп26_BYN→USD!$A$2:$C$28,3,0)),$B$2:$G$2382,6,0)-VLOOKUP(B1945,$B$2:$G$2382,6,0))/366)</f>
        <v>1.0229401638457873</v>
      </c>
      <c r="F1945" s="54">
        <f>COUNTIF(D1946:$D$2382,365)</f>
        <v>437</v>
      </c>
      <c r="G1945" s="54">
        <f>COUNTIF(D1946:$D$2382,366)</f>
        <v>0</v>
      </c>
    </row>
    <row r="1946" spans="1:7" x14ac:dyDescent="0.25">
      <c r="A1946" s="54">
        <f>COUNTIF($C$3:C1946,"Да")</f>
        <v>21</v>
      </c>
      <c r="B1946" s="53">
        <f t="shared" si="61"/>
        <v>47344</v>
      </c>
      <c r="C1946" s="53" t="str">
        <f>IF(ISERROR(VLOOKUP(B1946,Оп26_BYN→USD!$C$3:$C$28,1,0)),"Нет","Да")</f>
        <v>Нет</v>
      </c>
      <c r="D1946" s="54">
        <f t="shared" si="60"/>
        <v>365</v>
      </c>
      <c r="E1946" s="55">
        <f>('Все выпуски'!$F$4*'Все выпуски'!$F$8)*((VLOOKUP(IF(C1946="Нет",VLOOKUP(A1946,Оп26_BYN→USD!$A$2:$C$28,3,0),VLOOKUP((A1946-1),Оп26_BYN→USD!$A$2:$C$28,3,0)),$B$2:$G$2382,5,0)-VLOOKUP(B1946,$B$2:$G$2382,5,0))/365+(VLOOKUP(IF(C1946="Нет",VLOOKUP(A1946,Оп26_BYN→USD!$A$2:$C$28,3,0),VLOOKUP((A1946-1),Оп26_BYN→USD!$A$2:$C$28,3,0)),$B$2:$G$2382,6,0)-VLOOKUP(B1946,$B$2:$G$2382,6,0))/366)</f>
        <v>1.0521670256699527</v>
      </c>
      <c r="F1946" s="54">
        <f>COUNTIF(D1947:$D$2382,365)</f>
        <v>436</v>
      </c>
      <c r="G1946" s="54">
        <f>COUNTIF(D1947:$D$2382,366)</f>
        <v>0</v>
      </c>
    </row>
    <row r="1947" spans="1:7" x14ac:dyDescent="0.25">
      <c r="A1947" s="54">
        <f>COUNTIF($C$3:C1947,"Да")</f>
        <v>21</v>
      </c>
      <c r="B1947" s="53">
        <f t="shared" si="61"/>
        <v>47345</v>
      </c>
      <c r="C1947" s="53" t="str">
        <f>IF(ISERROR(VLOOKUP(B1947,Оп26_BYN→USD!$C$3:$C$28,1,0)),"Нет","Да")</f>
        <v>Нет</v>
      </c>
      <c r="D1947" s="54">
        <f t="shared" si="60"/>
        <v>365</v>
      </c>
      <c r="E1947" s="55">
        <f>('Все выпуски'!$F$4*'Все выпуски'!$F$8)*((VLOOKUP(IF(C1947="Нет",VLOOKUP(A1947,Оп26_BYN→USD!$A$2:$C$28,3,0),VLOOKUP((A1947-1),Оп26_BYN→USD!$A$2:$C$28,3,0)),$B$2:$G$2382,5,0)-VLOOKUP(B1947,$B$2:$G$2382,5,0))/365+(VLOOKUP(IF(C1947="Нет",VLOOKUP(A1947,Оп26_BYN→USD!$A$2:$C$28,3,0),VLOOKUP((A1947-1),Оп26_BYN→USD!$A$2:$C$28,3,0)),$B$2:$G$2382,6,0)-VLOOKUP(B1947,$B$2:$G$2382,6,0))/366)</f>
        <v>1.081393887494118</v>
      </c>
      <c r="F1947" s="54">
        <f>COUNTIF(D1948:$D$2382,365)</f>
        <v>435</v>
      </c>
      <c r="G1947" s="54">
        <f>COUNTIF(D1948:$D$2382,366)</f>
        <v>0</v>
      </c>
    </row>
    <row r="1948" spans="1:7" x14ac:dyDescent="0.25">
      <c r="A1948" s="54">
        <f>COUNTIF($C$3:C1948,"Да")</f>
        <v>21</v>
      </c>
      <c r="B1948" s="53">
        <f t="shared" si="61"/>
        <v>47346</v>
      </c>
      <c r="C1948" s="53" t="str">
        <f>IF(ISERROR(VLOOKUP(B1948,Оп26_BYN→USD!$C$3:$C$28,1,0)),"Нет","Да")</f>
        <v>Нет</v>
      </c>
      <c r="D1948" s="54">
        <f t="shared" si="60"/>
        <v>365</v>
      </c>
      <c r="E1948" s="55">
        <f>('Все выпуски'!$F$4*'Все выпуски'!$F$8)*((VLOOKUP(IF(C1948="Нет",VLOOKUP(A1948,Оп26_BYN→USD!$A$2:$C$28,3,0),VLOOKUP((A1948-1),Оп26_BYN→USD!$A$2:$C$28,3,0)),$B$2:$G$2382,5,0)-VLOOKUP(B1948,$B$2:$G$2382,5,0))/365+(VLOOKUP(IF(C1948="Нет",VLOOKUP(A1948,Оп26_BYN→USD!$A$2:$C$28,3,0),VLOOKUP((A1948-1),Оп26_BYN→USD!$A$2:$C$28,3,0)),$B$2:$G$2382,6,0)-VLOOKUP(B1948,$B$2:$G$2382,6,0))/366)</f>
        <v>1.1106207493182836</v>
      </c>
      <c r="F1948" s="54">
        <f>COUNTIF(D1949:$D$2382,365)</f>
        <v>434</v>
      </c>
      <c r="G1948" s="54">
        <f>COUNTIF(D1949:$D$2382,366)</f>
        <v>0</v>
      </c>
    </row>
    <row r="1949" spans="1:7" x14ac:dyDescent="0.25">
      <c r="A1949" s="54">
        <f>COUNTIF($C$3:C1949,"Да")</f>
        <v>21</v>
      </c>
      <c r="B1949" s="53">
        <f t="shared" si="61"/>
        <v>47347</v>
      </c>
      <c r="C1949" s="53" t="str">
        <f>IF(ISERROR(VLOOKUP(B1949,Оп26_BYN→USD!$C$3:$C$28,1,0)),"Нет","Да")</f>
        <v>Нет</v>
      </c>
      <c r="D1949" s="54">
        <f t="shared" si="60"/>
        <v>365</v>
      </c>
      <c r="E1949" s="55">
        <f>('Все выпуски'!$F$4*'Все выпуски'!$F$8)*((VLOOKUP(IF(C1949="Нет",VLOOKUP(A1949,Оп26_BYN→USD!$A$2:$C$28,3,0),VLOOKUP((A1949-1),Оп26_BYN→USD!$A$2:$C$28,3,0)),$B$2:$G$2382,5,0)-VLOOKUP(B1949,$B$2:$G$2382,5,0))/365+(VLOOKUP(IF(C1949="Нет",VLOOKUP(A1949,Оп26_BYN→USD!$A$2:$C$28,3,0),VLOOKUP((A1949-1),Оп26_BYN→USD!$A$2:$C$28,3,0)),$B$2:$G$2382,6,0)-VLOOKUP(B1949,$B$2:$G$2382,6,0))/366)</f>
        <v>1.1398476111424489</v>
      </c>
      <c r="F1949" s="54">
        <f>COUNTIF(D1950:$D$2382,365)</f>
        <v>433</v>
      </c>
      <c r="G1949" s="54">
        <f>COUNTIF(D1950:$D$2382,366)</f>
        <v>0</v>
      </c>
    </row>
    <row r="1950" spans="1:7" x14ac:dyDescent="0.25">
      <c r="A1950" s="54">
        <f>COUNTIF($C$3:C1950,"Да")</f>
        <v>21</v>
      </c>
      <c r="B1950" s="53">
        <f t="shared" si="61"/>
        <v>47348</v>
      </c>
      <c r="C1950" s="53" t="str">
        <f>IF(ISERROR(VLOOKUP(B1950,Оп26_BYN→USD!$C$3:$C$28,1,0)),"Нет","Да")</f>
        <v>Нет</v>
      </c>
      <c r="D1950" s="54">
        <f t="shared" si="60"/>
        <v>365</v>
      </c>
      <c r="E1950" s="55">
        <f>('Все выпуски'!$F$4*'Все выпуски'!$F$8)*((VLOOKUP(IF(C1950="Нет",VLOOKUP(A1950,Оп26_BYN→USD!$A$2:$C$28,3,0),VLOOKUP((A1950-1),Оп26_BYN→USD!$A$2:$C$28,3,0)),$B$2:$G$2382,5,0)-VLOOKUP(B1950,$B$2:$G$2382,5,0))/365+(VLOOKUP(IF(C1950="Нет",VLOOKUP(A1950,Оп26_BYN→USD!$A$2:$C$28,3,0),VLOOKUP((A1950-1),Оп26_BYN→USD!$A$2:$C$28,3,0)),$B$2:$G$2382,6,0)-VLOOKUP(B1950,$B$2:$G$2382,6,0))/366)</f>
        <v>1.169074472966614</v>
      </c>
      <c r="F1950" s="54">
        <f>COUNTIF(D1951:$D$2382,365)</f>
        <v>432</v>
      </c>
      <c r="G1950" s="54">
        <f>COUNTIF(D1951:$D$2382,366)</f>
        <v>0</v>
      </c>
    </row>
    <row r="1951" spans="1:7" x14ac:dyDescent="0.25">
      <c r="A1951" s="54">
        <f>COUNTIF($C$3:C1951,"Да")</f>
        <v>21</v>
      </c>
      <c r="B1951" s="53">
        <f t="shared" si="61"/>
        <v>47349</v>
      </c>
      <c r="C1951" s="53" t="str">
        <f>IF(ISERROR(VLOOKUP(B1951,Оп26_BYN→USD!$C$3:$C$28,1,0)),"Нет","Да")</f>
        <v>Нет</v>
      </c>
      <c r="D1951" s="54">
        <f t="shared" si="60"/>
        <v>365</v>
      </c>
      <c r="E1951" s="55">
        <f>('Все выпуски'!$F$4*'Все выпуски'!$F$8)*((VLOOKUP(IF(C1951="Нет",VLOOKUP(A1951,Оп26_BYN→USD!$A$2:$C$28,3,0),VLOOKUP((A1951-1),Оп26_BYN→USD!$A$2:$C$28,3,0)),$B$2:$G$2382,5,0)-VLOOKUP(B1951,$B$2:$G$2382,5,0))/365+(VLOOKUP(IF(C1951="Нет",VLOOKUP(A1951,Оп26_BYN→USD!$A$2:$C$28,3,0),VLOOKUP((A1951-1),Оп26_BYN→USD!$A$2:$C$28,3,0)),$B$2:$G$2382,6,0)-VLOOKUP(B1951,$B$2:$G$2382,6,0))/366)</f>
        <v>1.1983013347907796</v>
      </c>
      <c r="F1951" s="54">
        <f>COUNTIF(D1952:$D$2382,365)</f>
        <v>431</v>
      </c>
      <c r="G1951" s="54">
        <f>COUNTIF(D1952:$D$2382,366)</f>
        <v>0</v>
      </c>
    </row>
    <row r="1952" spans="1:7" x14ac:dyDescent="0.25">
      <c r="A1952" s="54">
        <f>COUNTIF($C$3:C1952,"Да")</f>
        <v>21</v>
      </c>
      <c r="B1952" s="53">
        <f t="shared" si="61"/>
        <v>47350</v>
      </c>
      <c r="C1952" s="53" t="str">
        <f>IF(ISERROR(VLOOKUP(B1952,Оп26_BYN→USD!$C$3:$C$28,1,0)),"Нет","Да")</f>
        <v>Нет</v>
      </c>
      <c r="D1952" s="54">
        <f t="shared" si="60"/>
        <v>365</v>
      </c>
      <c r="E1952" s="55">
        <f>('Все выпуски'!$F$4*'Все выпуски'!$F$8)*((VLOOKUP(IF(C1952="Нет",VLOOKUP(A1952,Оп26_BYN→USD!$A$2:$C$28,3,0),VLOOKUP((A1952-1),Оп26_BYN→USD!$A$2:$C$28,3,0)),$B$2:$G$2382,5,0)-VLOOKUP(B1952,$B$2:$G$2382,5,0))/365+(VLOOKUP(IF(C1952="Нет",VLOOKUP(A1952,Оп26_BYN→USD!$A$2:$C$28,3,0),VLOOKUP((A1952-1),Оп26_BYN→USD!$A$2:$C$28,3,0)),$B$2:$G$2382,6,0)-VLOOKUP(B1952,$B$2:$G$2382,6,0))/366)</f>
        <v>1.2275281966149449</v>
      </c>
      <c r="F1952" s="54">
        <f>COUNTIF(D1953:$D$2382,365)</f>
        <v>430</v>
      </c>
      <c r="G1952" s="54">
        <f>COUNTIF(D1953:$D$2382,366)</f>
        <v>0</v>
      </c>
    </row>
    <row r="1953" spans="1:7" x14ac:dyDescent="0.25">
      <c r="A1953" s="54">
        <f>COUNTIF($C$3:C1953,"Да")</f>
        <v>21</v>
      </c>
      <c r="B1953" s="53">
        <f t="shared" si="61"/>
        <v>47351</v>
      </c>
      <c r="C1953" s="53" t="str">
        <f>IF(ISERROR(VLOOKUP(B1953,Оп26_BYN→USD!$C$3:$C$28,1,0)),"Нет","Да")</f>
        <v>Нет</v>
      </c>
      <c r="D1953" s="54">
        <f t="shared" si="60"/>
        <v>365</v>
      </c>
      <c r="E1953" s="55">
        <f>('Все выпуски'!$F$4*'Все выпуски'!$F$8)*((VLOOKUP(IF(C1953="Нет",VLOOKUP(A1953,Оп26_BYN→USD!$A$2:$C$28,3,0),VLOOKUP((A1953-1),Оп26_BYN→USD!$A$2:$C$28,3,0)),$B$2:$G$2382,5,0)-VLOOKUP(B1953,$B$2:$G$2382,5,0))/365+(VLOOKUP(IF(C1953="Нет",VLOOKUP(A1953,Оп26_BYN→USD!$A$2:$C$28,3,0),VLOOKUP((A1953-1),Оп26_BYN→USD!$A$2:$C$28,3,0)),$B$2:$G$2382,6,0)-VLOOKUP(B1953,$B$2:$G$2382,6,0))/366)</f>
        <v>1.2567550584391103</v>
      </c>
      <c r="F1953" s="54">
        <f>COUNTIF(D1954:$D$2382,365)</f>
        <v>429</v>
      </c>
      <c r="G1953" s="54">
        <f>COUNTIF(D1954:$D$2382,366)</f>
        <v>0</v>
      </c>
    </row>
    <row r="1954" spans="1:7" x14ac:dyDescent="0.25">
      <c r="A1954" s="54">
        <f>COUNTIF($C$3:C1954,"Да")</f>
        <v>21</v>
      </c>
      <c r="B1954" s="53">
        <f t="shared" si="61"/>
        <v>47352</v>
      </c>
      <c r="C1954" s="53" t="str">
        <f>IF(ISERROR(VLOOKUP(B1954,Оп26_BYN→USD!$C$3:$C$28,1,0)),"Нет","Да")</f>
        <v>Нет</v>
      </c>
      <c r="D1954" s="54">
        <f t="shared" si="60"/>
        <v>365</v>
      </c>
      <c r="E1954" s="55">
        <f>('Все выпуски'!$F$4*'Все выпуски'!$F$8)*((VLOOKUP(IF(C1954="Нет",VLOOKUP(A1954,Оп26_BYN→USD!$A$2:$C$28,3,0),VLOOKUP((A1954-1),Оп26_BYN→USD!$A$2:$C$28,3,0)),$B$2:$G$2382,5,0)-VLOOKUP(B1954,$B$2:$G$2382,5,0))/365+(VLOOKUP(IF(C1954="Нет",VLOOKUP(A1954,Оп26_BYN→USD!$A$2:$C$28,3,0),VLOOKUP((A1954-1),Оп26_BYN→USD!$A$2:$C$28,3,0)),$B$2:$G$2382,6,0)-VLOOKUP(B1954,$B$2:$G$2382,6,0))/366)</f>
        <v>1.2859819202632756</v>
      </c>
      <c r="F1954" s="54">
        <f>COUNTIF(D1955:$D$2382,365)</f>
        <v>428</v>
      </c>
      <c r="G1954" s="54">
        <f>COUNTIF(D1955:$D$2382,366)</f>
        <v>0</v>
      </c>
    </row>
    <row r="1955" spans="1:7" x14ac:dyDescent="0.25">
      <c r="A1955" s="54">
        <f>COUNTIF($C$3:C1955,"Да")</f>
        <v>21</v>
      </c>
      <c r="B1955" s="53">
        <f t="shared" si="61"/>
        <v>47353</v>
      </c>
      <c r="C1955" s="53" t="str">
        <f>IF(ISERROR(VLOOKUP(B1955,Оп26_BYN→USD!$C$3:$C$28,1,0)),"Нет","Да")</f>
        <v>Нет</v>
      </c>
      <c r="D1955" s="54">
        <f t="shared" si="60"/>
        <v>365</v>
      </c>
      <c r="E1955" s="55">
        <f>('Все выпуски'!$F$4*'Все выпуски'!$F$8)*((VLOOKUP(IF(C1955="Нет",VLOOKUP(A1955,Оп26_BYN→USD!$A$2:$C$28,3,0),VLOOKUP((A1955-1),Оп26_BYN→USD!$A$2:$C$28,3,0)),$B$2:$G$2382,5,0)-VLOOKUP(B1955,$B$2:$G$2382,5,0))/365+(VLOOKUP(IF(C1955="Нет",VLOOKUP(A1955,Оп26_BYN→USD!$A$2:$C$28,3,0),VLOOKUP((A1955-1),Оп26_BYN→USD!$A$2:$C$28,3,0)),$B$2:$G$2382,6,0)-VLOOKUP(B1955,$B$2:$G$2382,6,0))/366)</f>
        <v>1.315208782087441</v>
      </c>
      <c r="F1955" s="54">
        <f>COUNTIF(D1956:$D$2382,365)</f>
        <v>427</v>
      </c>
      <c r="G1955" s="54">
        <f>COUNTIF(D1956:$D$2382,366)</f>
        <v>0</v>
      </c>
    </row>
    <row r="1956" spans="1:7" x14ac:dyDescent="0.25">
      <c r="A1956" s="54">
        <f>COUNTIF($C$3:C1956,"Да")</f>
        <v>21</v>
      </c>
      <c r="B1956" s="53">
        <f t="shared" si="61"/>
        <v>47354</v>
      </c>
      <c r="C1956" s="53" t="str">
        <f>IF(ISERROR(VLOOKUP(B1956,Оп26_BYN→USD!$C$3:$C$28,1,0)),"Нет","Да")</f>
        <v>Нет</v>
      </c>
      <c r="D1956" s="54">
        <f t="shared" si="60"/>
        <v>365</v>
      </c>
      <c r="E1956" s="55">
        <f>('Все выпуски'!$F$4*'Все выпуски'!$F$8)*((VLOOKUP(IF(C1956="Нет",VLOOKUP(A1956,Оп26_BYN→USD!$A$2:$C$28,3,0),VLOOKUP((A1956-1),Оп26_BYN→USD!$A$2:$C$28,3,0)),$B$2:$G$2382,5,0)-VLOOKUP(B1956,$B$2:$G$2382,5,0))/365+(VLOOKUP(IF(C1956="Нет",VLOOKUP(A1956,Оп26_BYN→USD!$A$2:$C$28,3,0),VLOOKUP((A1956-1),Оп26_BYN→USD!$A$2:$C$28,3,0)),$B$2:$G$2382,6,0)-VLOOKUP(B1956,$B$2:$G$2382,6,0))/366)</f>
        <v>1.3444356439116063</v>
      </c>
      <c r="F1956" s="54">
        <f>COUNTIF(D1957:$D$2382,365)</f>
        <v>426</v>
      </c>
      <c r="G1956" s="54">
        <f>COUNTIF(D1957:$D$2382,366)</f>
        <v>0</v>
      </c>
    </row>
    <row r="1957" spans="1:7" x14ac:dyDescent="0.25">
      <c r="A1957" s="54">
        <f>COUNTIF($C$3:C1957,"Да")</f>
        <v>21</v>
      </c>
      <c r="B1957" s="53">
        <f t="shared" si="61"/>
        <v>47355</v>
      </c>
      <c r="C1957" s="53" t="str">
        <f>IF(ISERROR(VLOOKUP(B1957,Оп26_BYN→USD!$C$3:$C$28,1,0)),"Нет","Да")</f>
        <v>Нет</v>
      </c>
      <c r="D1957" s="54">
        <f t="shared" si="60"/>
        <v>365</v>
      </c>
      <c r="E1957" s="55">
        <f>('Все выпуски'!$F$4*'Все выпуски'!$F$8)*((VLOOKUP(IF(C1957="Нет",VLOOKUP(A1957,Оп26_BYN→USD!$A$2:$C$28,3,0),VLOOKUP((A1957-1),Оп26_BYN→USD!$A$2:$C$28,3,0)),$B$2:$G$2382,5,0)-VLOOKUP(B1957,$B$2:$G$2382,5,0))/365+(VLOOKUP(IF(C1957="Нет",VLOOKUP(A1957,Оп26_BYN→USD!$A$2:$C$28,3,0),VLOOKUP((A1957-1),Оп26_BYN→USD!$A$2:$C$28,3,0)),$B$2:$G$2382,6,0)-VLOOKUP(B1957,$B$2:$G$2382,6,0))/366)</f>
        <v>1.3736625057357716</v>
      </c>
      <c r="F1957" s="54">
        <f>COUNTIF(D1958:$D$2382,365)</f>
        <v>425</v>
      </c>
      <c r="G1957" s="54">
        <f>COUNTIF(D1958:$D$2382,366)</f>
        <v>0</v>
      </c>
    </row>
    <row r="1958" spans="1:7" x14ac:dyDescent="0.25">
      <c r="A1958" s="54">
        <f>COUNTIF($C$3:C1958,"Да")</f>
        <v>21</v>
      </c>
      <c r="B1958" s="53">
        <f t="shared" si="61"/>
        <v>47356</v>
      </c>
      <c r="C1958" s="53" t="str">
        <f>IF(ISERROR(VLOOKUP(B1958,Оп26_BYN→USD!$C$3:$C$28,1,0)),"Нет","Да")</f>
        <v>Нет</v>
      </c>
      <c r="D1958" s="54">
        <f t="shared" si="60"/>
        <v>365</v>
      </c>
      <c r="E1958" s="55">
        <f>('Все выпуски'!$F$4*'Все выпуски'!$F$8)*((VLOOKUP(IF(C1958="Нет",VLOOKUP(A1958,Оп26_BYN→USD!$A$2:$C$28,3,0),VLOOKUP((A1958-1),Оп26_BYN→USD!$A$2:$C$28,3,0)),$B$2:$G$2382,5,0)-VLOOKUP(B1958,$B$2:$G$2382,5,0))/365+(VLOOKUP(IF(C1958="Нет",VLOOKUP(A1958,Оп26_BYN→USD!$A$2:$C$28,3,0),VLOOKUP((A1958-1),Оп26_BYN→USD!$A$2:$C$28,3,0)),$B$2:$G$2382,6,0)-VLOOKUP(B1958,$B$2:$G$2382,6,0))/366)</f>
        <v>1.402889367559937</v>
      </c>
      <c r="F1958" s="54">
        <f>COUNTIF(D1959:$D$2382,365)</f>
        <v>424</v>
      </c>
      <c r="G1958" s="54">
        <f>COUNTIF(D1959:$D$2382,366)</f>
        <v>0</v>
      </c>
    </row>
    <row r="1959" spans="1:7" x14ac:dyDescent="0.25">
      <c r="A1959" s="54">
        <f>COUNTIF($C$3:C1959,"Да")</f>
        <v>21</v>
      </c>
      <c r="B1959" s="53">
        <f t="shared" si="61"/>
        <v>47357</v>
      </c>
      <c r="C1959" s="53" t="str">
        <f>IF(ISERROR(VLOOKUP(B1959,Оп26_BYN→USD!$C$3:$C$28,1,0)),"Нет","Да")</f>
        <v>Нет</v>
      </c>
      <c r="D1959" s="54">
        <f t="shared" si="60"/>
        <v>365</v>
      </c>
      <c r="E1959" s="55">
        <f>('Все выпуски'!$F$4*'Все выпуски'!$F$8)*((VLOOKUP(IF(C1959="Нет",VLOOKUP(A1959,Оп26_BYN→USD!$A$2:$C$28,3,0),VLOOKUP((A1959-1),Оп26_BYN→USD!$A$2:$C$28,3,0)),$B$2:$G$2382,5,0)-VLOOKUP(B1959,$B$2:$G$2382,5,0))/365+(VLOOKUP(IF(C1959="Нет",VLOOKUP(A1959,Оп26_BYN→USD!$A$2:$C$28,3,0),VLOOKUP((A1959-1),Оп26_BYN→USD!$A$2:$C$28,3,0)),$B$2:$G$2382,6,0)-VLOOKUP(B1959,$B$2:$G$2382,6,0))/366)</f>
        <v>1.4321162293841023</v>
      </c>
      <c r="F1959" s="54">
        <f>COUNTIF(D1960:$D$2382,365)</f>
        <v>423</v>
      </c>
      <c r="G1959" s="54">
        <f>COUNTIF(D1960:$D$2382,366)</f>
        <v>0</v>
      </c>
    </row>
    <row r="1960" spans="1:7" x14ac:dyDescent="0.25">
      <c r="A1960" s="54">
        <f>COUNTIF($C$3:C1960,"Да")</f>
        <v>21</v>
      </c>
      <c r="B1960" s="53">
        <f t="shared" si="61"/>
        <v>47358</v>
      </c>
      <c r="C1960" s="53" t="str">
        <f>IF(ISERROR(VLOOKUP(B1960,Оп26_BYN→USD!$C$3:$C$28,1,0)),"Нет","Да")</f>
        <v>Нет</v>
      </c>
      <c r="D1960" s="54">
        <f t="shared" si="60"/>
        <v>365</v>
      </c>
      <c r="E1960" s="55">
        <f>('Все выпуски'!$F$4*'Все выпуски'!$F$8)*((VLOOKUP(IF(C1960="Нет",VLOOKUP(A1960,Оп26_BYN→USD!$A$2:$C$28,3,0),VLOOKUP((A1960-1),Оп26_BYN→USD!$A$2:$C$28,3,0)),$B$2:$G$2382,5,0)-VLOOKUP(B1960,$B$2:$G$2382,5,0))/365+(VLOOKUP(IF(C1960="Нет",VLOOKUP(A1960,Оп26_BYN→USD!$A$2:$C$28,3,0),VLOOKUP((A1960-1),Оп26_BYN→USD!$A$2:$C$28,3,0)),$B$2:$G$2382,6,0)-VLOOKUP(B1960,$B$2:$G$2382,6,0))/366)</f>
        <v>1.4613430912082677</v>
      </c>
      <c r="F1960" s="54">
        <f>COUNTIF(D1961:$D$2382,365)</f>
        <v>422</v>
      </c>
      <c r="G1960" s="54">
        <f>COUNTIF(D1961:$D$2382,366)</f>
        <v>0</v>
      </c>
    </row>
    <row r="1961" spans="1:7" x14ac:dyDescent="0.25">
      <c r="A1961" s="54">
        <f>COUNTIF($C$3:C1961,"Да")</f>
        <v>21</v>
      </c>
      <c r="B1961" s="53">
        <f t="shared" si="61"/>
        <v>47359</v>
      </c>
      <c r="C1961" s="53" t="str">
        <f>IF(ISERROR(VLOOKUP(B1961,Оп26_BYN→USD!$C$3:$C$28,1,0)),"Нет","Да")</f>
        <v>Нет</v>
      </c>
      <c r="D1961" s="54">
        <f t="shared" si="60"/>
        <v>365</v>
      </c>
      <c r="E1961" s="55">
        <f>('Все выпуски'!$F$4*'Все выпуски'!$F$8)*((VLOOKUP(IF(C1961="Нет",VLOOKUP(A1961,Оп26_BYN→USD!$A$2:$C$28,3,0),VLOOKUP((A1961-1),Оп26_BYN→USD!$A$2:$C$28,3,0)),$B$2:$G$2382,5,0)-VLOOKUP(B1961,$B$2:$G$2382,5,0))/365+(VLOOKUP(IF(C1961="Нет",VLOOKUP(A1961,Оп26_BYN→USD!$A$2:$C$28,3,0),VLOOKUP((A1961-1),Оп26_BYN→USD!$A$2:$C$28,3,0)),$B$2:$G$2382,6,0)-VLOOKUP(B1961,$B$2:$G$2382,6,0))/366)</f>
        <v>1.4905699530324332</v>
      </c>
      <c r="F1961" s="54">
        <f>COUNTIF(D1962:$D$2382,365)</f>
        <v>421</v>
      </c>
      <c r="G1961" s="54">
        <f>COUNTIF(D1962:$D$2382,366)</f>
        <v>0</v>
      </c>
    </row>
    <row r="1962" spans="1:7" x14ac:dyDescent="0.25">
      <c r="A1962" s="54">
        <f>COUNTIF($C$3:C1962,"Да")</f>
        <v>21</v>
      </c>
      <c r="B1962" s="53">
        <f t="shared" si="61"/>
        <v>47360</v>
      </c>
      <c r="C1962" s="53" t="str">
        <f>IF(ISERROR(VLOOKUP(B1962,Оп26_BYN→USD!$C$3:$C$28,1,0)),"Нет","Да")</f>
        <v>Нет</v>
      </c>
      <c r="D1962" s="54">
        <f t="shared" si="60"/>
        <v>365</v>
      </c>
      <c r="E1962" s="55">
        <f>('Все выпуски'!$F$4*'Все выпуски'!$F$8)*((VLOOKUP(IF(C1962="Нет",VLOOKUP(A1962,Оп26_BYN→USD!$A$2:$C$28,3,0),VLOOKUP((A1962-1),Оп26_BYN→USD!$A$2:$C$28,3,0)),$B$2:$G$2382,5,0)-VLOOKUP(B1962,$B$2:$G$2382,5,0))/365+(VLOOKUP(IF(C1962="Нет",VLOOKUP(A1962,Оп26_BYN→USD!$A$2:$C$28,3,0),VLOOKUP((A1962-1),Оп26_BYN→USD!$A$2:$C$28,3,0)),$B$2:$G$2382,6,0)-VLOOKUP(B1962,$B$2:$G$2382,6,0))/366)</f>
        <v>1.5197968148565983</v>
      </c>
      <c r="F1962" s="54">
        <f>COUNTIF(D1963:$D$2382,365)</f>
        <v>420</v>
      </c>
      <c r="G1962" s="54">
        <f>COUNTIF(D1963:$D$2382,366)</f>
        <v>0</v>
      </c>
    </row>
    <row r="1963" spans="1:7" x14ac:dyDescent="0.25">
      <c r="A1963" s="54">
        <f>COUNTIF($C$3:C1963,"Да")</f>
        <v>21</v>
      </c>
      <c r="B1963" s="53">
        <f t="shared" si="61"/>
        <v>47361</v>
      </c>
      <c r="C1963" s="53" t="str">
        <f>IF(ISERROR(VLOOKUP(B1963,Оп26_BYN→USD!$C$3:$C$28,1,0)),"Нет","Да")</f>
        <v>Нет</v>
      </c>
      <c r="D1963" s="54">
        <f t="shared" si="60"/>
        <v>365</v>
      </c>
      <c r="E1963" s="55">
        <f>('Все выпуски'!$F$4*'Все выпуски'!$F$8)*((VLOOKUP(IF(C1963="Нет",VLOOKUP(A1963,Оп26_BYN→USD!$A$2:$C$28,3,0),VLOOKUP((A1963-1),Оп26_BYN→USD!$A$2:$C$28,3,0)),$B$2:$G$2382,5,0)-VLOOKUP(B1963,$B$2:$G$2382,5,0))/365+(VLOOKUP(IF(C1963="Нет",VLOOKUP(A1963,Оп26_BYN→USD!$A$2:$C$28,3,0),VLOOKUP((A1963-1),Оп26_BYN→USD!$A$2:$C$28,3,0)),$B$2:$G$2382,6,0)-VLOOKUP(B1963,$B$2:$G$2382,6,0))/366)</f>
        <v>1.5490236766807637</v>
      </c>
      <c r="F1963" s="54">
        <f>COUNTIF(D1964:$D$2382,365)</f>
        <v>419</v>
      </c>
      <c r="G1963" s="54">
        <f>COUNTIF(D1964:$D$2382,366)</f>
        <v>0</v>
      </c>
    </row>
    <row r="1964" spans="1:7" x14ac:dyDescent="0.25">
      <c r="A1964" s="54">
        <f>COUNTIF($C$3:C1964,"Да")</f>
        <v>21</v>
      </c>
      <c r="B1964" s="53">
        <f t="shared" si="61"/>
        <v>47362</v>
      </c>
      <c r="C1964" s="53" t="str">
        <f>IF(ISERROR(VLOOKUP(B1964,Оп26_BYN→USD!$C$3:$C$28,1,0)),"Нет","Да")</f>
        <v>Нет</v>
      </c>
      <c r="D1964" s="54">
        <f t="shared" si="60"/>
        <v>365</v>
      </c>
      <c r="E1964" s="55">
        <f>('Все выпуски'!$F$4*'Все выпуски'!$F$8)*((VLOOKUP(IF(C1964="Нет",VLOOKUP(A1964,Оп26_BYN→USD!$A$2:$C$28,3,0),VLOOKUP((A1964-1),Оп26_BYN→USD!$A$2:$C$28,3,0)),$B$2:$G$2382,5,0)-VLOOKUP(B1964,$B$2:$G$2382,5,0))/365+(VLOOKUP(IF(C1964="Нет",VLOOKUP(A1964,Оп26_BYN→USD!$A$2:$C$28,3,0),VLOOKUP((A1964-1),Оп26_BYN→USD!$A$2:$C$28,3,0)),$B$2:$G$2382,6,0)-VLOOKUP(B1964,$B$2:$G$2382,6,0))/366)</f>
        <v>1.5782505385049292</v>
      </c>
      <c r="F1964" s="54">
        <f>COUNTIF(D1965:$D$2382,365)</f>
        <v>418</v>
      </c>
      <c r="G1964" s="54">
        <f>COUNTIF(D1965:$D$2382,366)</f>
        <v>0</v>
      </c>
    </row>
    <row r="1965" spans="1:7" x14ac:dyDescent="0.25">
      <c r="A1965" s="54">
        <f>COUNTIF($C$3:C1965,"Да")</f>
        <v>21</v>
      </c>
      <c r="B1965" s="53">
        <f t="shared" si="61"/>
        <v>47363</v>
      </c>
      <c r="C1965" s="53" t="str">
        <f>IF(ISERROR(VLOOKUP(B1965,Оп26_BYN→USD!$C$3:$C$28,1,0)),"Нет","Да")</f>
        <v>Нет</v>
      </c>
      <c r="D1965" s="54">
        <f t="shared" si="60"/>
        <v>365</v>
      </c>
      <c r="E1965" s="55">
        <f>('Все выпуски'!$F$4*'Все выпуски'!$F$8)*((VLOOKUP(IF(C1965="Нет",VLOOKUP(A1965,Оп26_BYN→USD!$A$2:$C$28,3,0),VLOOKUP((A1965-1),Оп26_BYN→USD!$A$2:$C$28,3,0)),$B$2:$G$2382,5,0)-VLOOKUP(B1965,$B$2:$G$2382,5,0))/365+(VLOOKUP(IF(C1965="Нет",VLOOKUP(A1965,Оп26_BYN→USD!$A$2:$C$28,3,0),VLOOKUP((A1965-1),Оп26_BYN→USD!$A$2:$C$28,3,0)),$B$2:$G$2382,6,0)-VLOOKUP(B1965,$B$2:$G$2382,6,0))/366)</f>
        <v>1.6074774003290944</v>
      </c>
      <c r="F1965" s="54">
        <f>COUNTIF(D1966:$D$2382,365)</f>
        <v>417</v>
      </c>
      <c r="G1965" s="54">
        <f>COUNTIF(D1966:$D$2382,366)</f>
        <v>0</v>
      </c>
    </row>
    <row r="1966" spans="1:7" x14ac:dyDescent="0.25">
      <c r="A1966" s="54">
        <f>COUNTIF($C$3:C1966,"Да")</f>
        <v>21</v>
      </c>
      <c r="B1966" s="53">
        <f t="shared" si="61"/>
        <v>47364</v>
      </c>
      <c r="C1966" s="53" t="str">
        <f>IF(ISERROR(VLOOKUP(B1966,Оп26_BYN→USD!$C$3:$C$28,1,0)),"Нет","Да")</f>
        <v>Нет</v>
      </c>
      <c r="D1966" s="54">
        <f t="shared" si="60"/>
        <v>365</v>
      </c>
      <c r="E1966" s="55">
        <f>('Все выпуски'!$F$4*'Все выпуски'!$F$8)*((VLOOKUP(IF(C1966="Нет",VLOOKUP(A1966,Оп26_BYN→USD!$A$2:$C$28,3,0),VLOOKUP((A1966-1),Оп26_BYN→USD!$A$2:$C$28,3,0)),$B$2:$G$2382,5,0)-VLOOKUP(B1966,$B$2:$G$2382,5,0))/365+(VLOOKUP(IF(C1966="Нет",VLOOKUP(A1966,Оп26_BYN→USD!$A$2:$C$28,3,0),VLOOKUP((A1966-1),Оп26_BYN→USD!$A$2:$C$28,3,0)),$B$2:$G$2382,6,0)-VLOOKUP(B1966,$B$2:$G$2382,6,0))/366)</f>
        <v>1.6367042621532599</v>
      </c>
      <c r="F1966" s="54">
        <f>COUNTIF(D1967:$D$2382,365)</f>
        <v>416</v>
      </c>
      <c r="G1966" s="54">
        <f>COUNTIF(D1967:$D$2382,366)</f>
        <v>0</v>
      </c>
    </row>
    <row r="1967" spans="1:7" x14ac:dyDescent="0.25">
      <c r="A1967" s="54">
        <f>COUNTIF($C$3:C1967,"Да")</f>
        <v>21</v>
      </c>
      <c r="B1967" s="53">
        <f t="shared" si="61"/>
        <v>47365</v>
      </c>
      <c r="C1967" s="53" t="str">
        <f>IF(ISERROR(VLOOKUP(B1967,Оп26_BYN→USD!$C$3:$C$28,1,0)),"Нет","Да")</f>
        <v>Нет</v>
      </c>
      <c r="D1967" s="54">
        <f t="shared" si="60"/>
        <v>365</v>
      </c>
      <c r="E1967" s="55">
        <f>('Все выпуски'!$F$4*'Все выпуски'!$F$8)*((VLOOKUP(IF(C1967="Нет",VLOOKUP(A1967,Оп26_BYN→USD!$A$2:$C$28,3,0),VLOOKUP((A1967-1),Оп26_BYN→USD!$A$2:$C$28,3,0)),$B$2:$G$2382,5,0)-VLOOKUP(B1967,$B$2:$G$2382,5,0))/365+(VLOOKUP(IF(C1967="Нет",VLOOKUP(A1967,Оп26_BYN→USD!$A$2:$C$28,3,0),VLOOKUP((A1967-1),Оп26_BYN→USD!$A$2:$C$28,3,0)),$B$2:$G$2382,6,0)-VLOOKUP(B1967,$B$2:$G$2382,6,0))/366)</f>
        <v>1.6659311239774253</v>
      </c>
      <c r="F1967" s="54">
        <f>COUNTIF(D1968:$D$2382,365)</f>
        <v>415</v>
      </c>
      <c r="G1967" s="54">
        <f>COUNTIF(D1968:$D$2382,366)</f>
        <v>0</v>
      </c>
    </row>
    <row r="1968" spans="1:7" x14ac:dyDescent="0.25">
      <c r="A1968" s="54">
        <f>COUNTIF($C$3:C1968,"Да")</f>
        <v>21</v>
      </c>
      <c r="B1968" s="53">
        <f t="shared" si="61"/>
        <v>47366</v>
      </c>
      <c r="C1968" s="53" t="str">
        <f>IF(ISERROR(VLOOKUP(B1968,Оп26_BYN→USD!$C$3:$C$28,1,0)),"Нет","Да")</f>
        <v>Нет</v>
      </c>
      <c r="D1968" s="54">
        <f t="shared" si="60"/>
        <v>365</v>
      </c>
      <c r="E1968" s="55">
        <f>('Все выпуски'!$F$4*'Все выпуски'!$F$8)*((VLOOKUP(IF(C1968="Нет",VLOOKUP(A1968,Оп26_BYN→USD!$A$2:$C$28,3,0),VLOOKUP((A1968-1),Оп26_BYN→USD!$A$2:$C$28,3,0)),$B$2:$G$2382,5,0)-VLOOKUP(B1968,$B$2:$G$2382,5,0))/365+(VLOOKUP(IF(C1968="Нет",VLOOKUP(A1968,Оп26_BYN→USD!$A$2:$C$28,3,0),VLOOKUP((A1968-1),Оп26_BYN→USD!$A$2:$C$28,3,0)),$B$2:$G$2382,6,0)-VLOOKUP(B1968,$B$2:$G$2382,6,0))/366)</f>
        <v>1.6951579858015906</v>
      </c>
      <c r="F1968" s="54">
        <f>COUNTIF(D1969:$D$2382,365)</f>
        <v>414</v>
      </c>
      <c r="G1968" s="54">
        <f>COUNTIF(D1969:$D$2382,366)</f>
        <v>0</v>
      </c>
    </row>
    <row r="1969" spans="1:7" x14ac:dyDescent="0.25">
      <c r="A1969" s="54">
        <f>COUNTIF($C$3:C1969,"Да")</f>
        <v>21</v>
      </c>
      <c r="B1969" s="53">
        <f t="shared" si="61"/>
        <v>47367</v>
      </c>
      <c r="C1969" s="53" t="str">
        <f>IF(ISERROR(VLOOKUP(B1969,Оп26_BYN→USD!$C$3:$C$28,1,0)),"Нет","Да")</f>
        <v>Нет</v>
      </c>
      <c r="D1969" s="54">
        <f t="shared" si="60"/>
        <v>365</v>
      </c>
      <c r="E1969" s="55">
        <f>('Все выпуски'!$F$4*'Все выпуски'!$F$8)*((VLOOKUP(IF(C1969="Нет",VLOOKUP(A1969,Оп26_BYN→USD!$A$2:$C$28,3,0),VLOOKUP((A1969-1),Оп26_BYN→USD!$A$2:$C$28,3,0)),$B$2:$G$2382,5,0)-VLOOKUP(B1969,$B$2:$G$2382,5,0))/365+(VLOOKUP(IF(C1969="Нет",VLOOKUP(A1969,Оп26_BYN→USD!$A$2:$C$28,3,0),VLOOKUP((A1969-1),Оп26_BYN→USD!$A$2:$C$28,3,0)),$B$2:$G$2382,6,0)-VLOOKUP(B1969,$B$2:$G$2382,6,0))/366)</f>
        <v>1.7243848476257559</v>
      </c>
      <c r="F1969" s="54">
        <f>COUNTIF(D1970:$D$2382,365)</f>
        <v>413</v>
      </c>
      <c r="G1969" s="54">
        <f>COUNTIF(D1970:$D$2382,366)</f>
        <v>0</v>
      </c>
    </row>
    <row r="1970" spans="1:7" x14ac:dyDescent="0.25">
      <c r="A1970" s="54">
        <f>COUNTIF($C$3:C1970,"Да")</f>
        <v>21</v>
      </c>
      <c r="B1970" s="53">
        <f t="shared" si="61"/>
        <v>47368</v>
      </c>
      <c r="C1970" s="53" t="str">
        <f>IF(ISERROR(VLOOKUP(B1970,Оп26_BYN→USD!$C$3:$C$28,1,0)),"Нет","Да")</f>
        <v>Нет</v>
      </c>
      <c r="D1970" s="54">
        <f t="shared" si="60"/>
        <v>365</v>
      </c>
      <c r="E1970" s="55">
        <f>('Все выпуски'!$F$4*'Все выпуски'!$F$8)*((VLOOKUP(IF(C1970="Нет",VLOOKUP(A1970,Оп26_BYN→USD!$A$2:$C$28,3,0),VLOOKUP((A1970-1),Оп26_BYN→USD!$A$2:$C$28,3,0)),$B$2:$G$2382,5,0)-VLOOKUP(B1970,$B$2:$G$2382,5,0))/365+(VLOOKUP(IF(C1970="Нет",VLOOKUP(A1970,Оп26_BYN→USD!$A$2:$C$28,3,0),VLOOKUP((A1970-1),Оп26_BYN→USD!$A$2:$C$28,3,0)),$B$2:$G$2382,6,0)-VLOOKUP(B1970,$B$2:$G$2382,6,0))/366)</f>
        <v>1.7536117094499213</v>
      </c>
      <c r="F1970" s="54">
        <f>COUNTIF(D1971:$D$2382,365)</f>
        <v>412</v>
      </c>
      <c r="G1970" s="54">
        <f>COUNTIF(D1971:$D$2382,366)</f>
        <v>0</v>
      </c>
    </row>
    <row r="1971" spans="1:7" x14ac:dyDescent="0.25">
      <c r="A1971" s="54">
        <f>COUNTIF($C$3:C1971,"Да")</f>
        <v>21</v>
      </c>
      <c r="B1971" s="53">
        <f t="shared" si="61"/>
        <v>47369</v>
      </c>
      <c r="C1971" s="53" t="str">
        <f>IF(ISERROR(VLOOKUP(B1971,Оп26_BYN→USD!$C$3:$C$28,1,0)),"Нет","Да")</f>
        <v>Нет</v>
      </c>
      <c r="D1971" s="54">
        <f t="shared" si="60"/>
        <v>365</v>
      </c>
      <c r="E1971" s="55">
        <f>('Все выпуски'!$F$4*'Все выпуски'!$F$8)*((VLOOKUP(IF(C1971="Нет",VLOOKUP(A1971,Оп26_BYN→USD!$A$2:$C$28,3,0),VLOOKUP((A1971-1),Оп26_BYN→USD!$A$2:$C$28,3,0)),$B$2:$G$2382,5,0)-VLOOKUP(B1971,$B$2:$G$2382,5,0))/365+(VLOOKUP(IF(C1971="Нет",VLOOKUP(A1971,Оп26_BYN→USD!$A$2:$C$28,3,0),VLOOKUP((A1971-1),Оп26_BYN→USD!$A$2:$C$28,3,0)),$B$2:$G$2382,6,0)-VLOOKUP(B1971,$B$2:$G$2382,6,0))/366)</f>
        <v>1.7828385712740866</v>
      </c>
      <c r="F1971" s="54">
        <f>COUNTIF(D1972:$D$2382,365)</f>
        <v>411</v>
      </c>
      <c r="G1971" s="54">
        <f>COUNTIF(D1972:$D$2382,366)</f>
        <v>0</v>
      </c>
    </row>
    <row r="1972" spans="1:7" x14ac:dyDescent="0.25">
      <c r="A1972" s="54">
        <f>COUNTIF($C$3:C1972,"Да")</f>
        <v>21</v>
      </c>
      <c r="B1972" s="53">
        <f t="shared" si="61"/>
        <v>47370</v>
      </c>
      <c r="C1972" s="53" t="str">
        <f>IF(ISERROR(VLOOKUP(B1972,Оп26_BYN→USD!$C$3:$C$28,1,0)),"Нет","Да")</f>
        <v>Нет</v>
      </c>
      <c r="D1972" s="54">
        <f t="shared" si="60"/>
        <v>365</v>
      </c>
      <c r="E1972" s="55">
        <f>('Все выпуски'!$F$4*'Все выпуски'!$F$8)*((VLOOKUP(IF(C1972="Нет",VLOOKUP(A1972,Оп26_BYN→USD!$A$2:$C$28,3,0),VLOOKUP((A1972-1),Оп26_BYN→USD!$A$2:$C$28,3,0)),$B$2:$G$2382,5,0)-VLOOKUP(B1972,$B$2:$G$2382,5,0))/365+(VLOOKUP(IF(C1972="Нет",VLOOKUP(A1972,Оп26_BYN→USD!$A$2:$C$28,3,0),VLOOKUP((A1972-1),Оп26_BYN→USD!$A$2:$C$28,3,0)),$B$2:$G$2382,6,0)-VLOOKUP(B1972,$B$2:$G$2382,6,0))/366)</f>
        <v>1.812065433098252</v>
      </c>
      <c r="F1972" s="54">
        <f>COUNTIF(D1973:$D$2382,365)</f>
        <v>410</v>
      </c>
      <c r="G1972" s="54">
        <f>COUNTIF(D1973:$D$2382,366)</f>
        <v>0</v>
      </c>
    </row>
    <row r="1973" spans="1:7" x14ac:dyDescent="0.25">
      <c r="A1973" s="54">
        <f>COUNTIF($C$3:C1973,"Да")</f>
        <v>21</v>
      </c>
      <c r="B1973" s="53">
        <f t="shared" si="61"/>
        <v>47371</v>
      </c>
      <c r="C1973" s="53" t="str">
        <f>IF(ISERROR(VLOOKUP(B1973,Оп26_BYN→USD!$C$3:$C$28,1,0)),"Нет","Да")</f>
        <v>Нет</v>
      </c>
      <c r="D1973" s="54">
        <f t="shared" si="60"/>
        <v>365</v>
      </c>
      <c r="E1973" s="55">
        <f>('Все выпуски'!$F$4*'Все выпуски'!$F$8)*((VLOOKUP(IF(C1973="Нет",VLOOKUP(A1973,Оп26_BYN→USD!$A$2:$C$28,3,0),VLOOKUP((A1973-1),Оп26_BYN→USD!$A$2:$C$28,3,0)),$B$2:$G$2382,5,0)-VLOOKUP(B1973,$B$2:$G$2382,5,0))/365+(VLOOKUP(IF(C1973="Нет",VLOOKUP(A1973,Оп26_BYN→USD!$A$2:$C$28,3,0),VLOOKUP((A1973-1),Оп26_BYN→USD!$A$2:$C$28,3,0)),$B$2:$G$2382,6,0)-VLOOKUP(B1973,$B$2:$G$2382,6,0))/366)</f>
        <v>1.8412922949224175</v>
      </c>
      <c r="F1973" s="54">
        <f>COUNTIF(D1974:$D$2382,365)</f>
        <v>409</v>
      </c>
      <c r="G1973" s="54">
        <f>COUNTIF(D1974:$D$2382,366)</f>
        <v>0</v>
      </c>
    </row>
    <row r="1974" spans="1:7" x14ac:dyDescent="0.25">
      <c r="A1974" s="54">
        <f>COUNTIF($C$3:C1974,"Да")</f>
        <v>21</v>
      </c>
      <c r="B1974" s="53">
        <f t="shared" si="61"/>
        <v>47372</v>
      </c>
      <c r="C1974" s="53" t="str">
        <f>IF(ISERROR(VLOOKUP(B1974,Оп26_BYN→USD!$C$3:$C$28,1,0)),"Нет","Да")</f>
        <v>Нет</v>
      </c>
      <c r="D1974" s="54">
        <f t="shared" si="60"/>
        <v>365</v>
      </c>
      <c r="E1974" s="55">
        <f>('Все выпуски'!$F$4*'Все выпуски'!$F$8)*((VLOOKUP(IF(C1974="Нет",VLOOKUP(A1974,Оп26_BYN→USD!$A$2:$C$28,3,0),VLOOKUP((A1974-1),Оп26_BYN→USD!$A$2:$C$28,3,0)),$B$2:$G$2382,5,0)-VLOOKUP(B1974,$B$2:$G$2382,5,0))/365+(VLOOKUP(IF(C1974="Нет",VLOOKUP(A1974,Оп26_BYN→USD!$A$2:$C$28,3,0),VLOOKUP((A1974-1),Оп26_BYN→USD!$A$2:$C$28,3,0)),$B$2:$G$2382,6,0)-VLOOKUP(B1974,$B$2:$G$2382,6,0))/366)</f>
        <v>1.8705191567465826</v>
      </c>
      <c r="F1974" s="54">
        <f>COUNTIF(D1975:$D$2382,365)</f>
        <v>408</v>
      </c>
      <c r="G1974" s="54">
        <f>COUNTIF(D1975:$D$2382,366)</f>
        <v>0</v>
      </c>
    </row>
    <row r="1975" spans="1:7" x14ac:dyDescent="0.25">
      <c r="A1975" s="54">
        <f>COUNTIF($C$3:C1975,"Да")</f>
        <v>21</v>
      </c>
      <c r="B1975" s="53">
        <f t="shared" si="61"/>
        <v>47373</v>
      </c>
      <c r="C1975" s="53" t="str">
        <f>IF(ISERROR(VLOOKUP(B1975,Оп26_BYN→USD!$C$3:$C$28,1,0)),"Нет","Да")</f>
        <v>Нет</v>
      </c>
      <c r="D1975" s="54">
        <f t="shared" si="60"/>
        <v>365</v>
      </c>
      <c r="E1975" s="55">
        <f>('Все выпуски'!$F$4*'Все выпуски'!$F$8)*((VLOOKUP(IF(C1975="Нет",VLOOKUP(A1975,Оп26_BYN→USD!$A$2:$C$28,3,0),VLOOKUP((A1975-1),Оп26_BYN→USD!$A$2:$C$28,3,0)),$B$2:$G$2382,5,0)-VLOOKUP(B1975,$B$2:$G$2382,5,0))/365+(VLOOKUP(IF(C1975="Нет",VLOOKUP(A1975,Оп26_BYN→USD!$A$2:$C$28,3,0),VLOOKUP((A1975-1),Оп26_BYN→USD!$A$2:$C$28,3,0)),$B$2:$G$2382,6,0)-VLOOKUP(B1975,$B$2:$G$2382,6,0))/366)</f>
        <v>1.899746018570748</v>
      </c>
      <c r="F1975" s="54">
        <f>COUNTIF(D1976:$D$2382,365)</f>
        <v>407</v>
      </c>
      <c r="G1975" s="54">
        <f>COUNTIF(D1976:$D$2382,366)</f>
        <v>0</v>
      </c>
    </row>
    <row r="1976" spans="1:7" x14ac:dyDescent="0.25">
      <c r="A1976" s="54">
        <f>COUNTIF($C$3:C1976,"Да")</f>
        <v>21</v>
      </c>
      <c r="B1976" s="53">
        <f t="shared" si="61"/>
        <v>47374</v>
      </c>
      <c r="C1976" s="53" t="str">
        <f>IF(ISERROR(VLOOKUP(B1976,Оп26_BYN→USD!$C$3:$C$28,1,0)),"Нет","Да")</f>
        <v>Нет</v>
      </c>
      <c r="D1976" s="54">
        <f t="shared" si="60"/>
        <v>365</v>
      </c>
      <c r="E1976" s="55">
        <f>('Все выпуски'!$F$4*'Все выпуски'!$F$8)*((VLOOKUP(IF(C1976="Нет",VLOOKUP(A1976,Оп26_BYN→USD!$A$2:$C$28,3,0),VLOOKUP((A1976-1),Оп26_BYN→USD!$A$2:$C$28,3,0)),$B$2:$G$2382,5,0)-VLOOKUP(B1976,$B$2:$G$2382,5,0))/365+(VLOOKUP(IF(C1976="Нет",VLOOKUP(A1976,Оп26_BYN→USD!$A$2:$C$28,3,0),VLOOKUP((A1976-1),Оп26_BYN→USD!$A$2:$C$28,3,0)),$B$2:$G$2382,6,0)-VLOOKUP(B1976,$B$2:$G$2382,6,0))/366)</f>
        <v>1.9289728803949135</v>
      </c>
      <c r="F1976" s="54">
        <f>COUNTIF(D1977:$D$2382,365)</f>
        <v>406</v>
      </c>
      <c r="G1976" s="54">
        <f>COUNTIF(D1977:$D$2382,366)</f>
        <v>0</v>
      </c>
    </row>
    <row r="1977" spans="1:7" x14ac:dyDescent="0.25">
      <c r="A1977" s="54">
        <f>COUNTIF($C$3:C1977,"Да")</f>
        <v>21</v>
      </c>
      <c r="B1977" s="53">
        <f t="shared" si="61"/>
        <v>47375</v>
      </c>
      <c r="C1977" s="53" t="str">
        <f>IF(ISERROR(VLOOKUP(B1977,Оп26_BYN→USD!$C$3:$C$28,1,0)),"Нет","Да")</f>
        <v>Нет</v>
      </c>
      <c r="D1977" s="54">
        <f t="shared" si="60"/>
        <v>365</v>
      </c>
      <c r="E1977" s="55">
        <f>('Все выпуски'!$F$4*'Все выпуски'!$F$8)*((VLOOKUP(IF(C1977="Нет",VLOOKUP(A1977,Оп26_BYN→USD!$A$2:$C$28,3,0),VLOOKUP((A1977-1),Оп26_BYN→USD!$A$2:$C$28,3,0)),$B$2:$G$2382,5,0)-VLOOKUP(B1977,$B$2:$G$2382,5,0))/365+(VLOOKUP(IF(C1977="Нет",VLOOKUP(A1977,Оп26_BYN→USD!$A$2:$C$28,3,0),VLOOKUP((A1977-1),Оп26_BYN→USD!$A$2:$C$28,3,0)),$B$2:$G$2382,6,0)-VLOOKUP(B1977,$B$2:$G$2382,6,0))/366)</f>
        <v>1.9581997422190787</v>
      </c>
      <c r="F1977" s="54">
        <f>COUNTIF(D1978:$D$2382,365)</f>
        <v>405</v>
      </c>
      <c r="G1977" s="54">
        <f>COUNTIF(D1978:$D$2382,366)</f>
        <v>0</v>
      </c>
    </row>
    <row r="1978" spans="1:7" x14ac:dyDescent="0.25">
      <c r="A1978" s="54">
        <f>COUNTIF($C$3:C1978,"Да")</f>
        <v>21</v>
      </c>
      <c r="B1978" s="53">
        <f t="shared" si="61"/>
        <v>47376</v>
      </c>
      <c r="C1978" s="53" t="str">
        <f>IF(ISERROR(VLOOKUP(B1978,Оп26_BYN→USD!$C$3:$C$28,1,0)),"Нет","Да")</f>
        <v>Нет</v>
      </c>
      <c r="D1978" s="54">
        <f t="shared" si="60"/>
        <v>365</v>
      </c>
      <c r="E1978" s="55">
        <f>('Все выпуски'!$F$4*'Все выпуски'!$F$8)*((VLOOKUP(IF(C1978="Нет",VLOOKUP(A1978,Оп26_BYN→USD!$A$2:$C$28,3,0),VLOOKUP((A1978-1),Оп26_BYN→USD!$A$2:$C$28,3,0)),$B$2:$G$2382,5,0)-VLOOKUP(B1978,$B$2:$G$2382,5,0))/365+(VLOOKUP(IF(C1978="Нет",VLOOKUP(A1978,Оп26_BYN→USD!$A$2:$C$28,3,0),VLOOKUP((A1978-1),Оп26_BYN→USD!$A$2:$C$28,3,0)),$B$2:$G$2382,6,0)-VLOOKUP(B1978,$B$2:$G$2382,6,0))/366)</f>
        <v>1.9874266040432442</v>
      </c>
      <c r="F1978" s="54">
        <f>COUNTIF(D1979:$D$2382,365)</f>
        <v>404</v>
      </c>
      <c r="G1978" s="54">
        <f>COUNTIF(D1979:$D$2382,366)</f>
        <v>0</v>
      </c>
    </row>
    <row r="1979" spans="1:7" x14ac:dyDescent="0.25">
      <c r="A1979" s="54">
        <f>COUNTIF($C$3:C1979,"Да")</f>
        <v>21</v>
      </c>
      <c r="B1979" s="53">
        <f t="shared" si="61"/>
        <v>47377</v>
      </c>
      <c r="C1979" s="53" t="str">
        <f>IF(ISERROR(VLOOKUP(B1979,Оп26_BYN→USD!$C$3:$C$28,1,0)),"Нет","Да")</f>
        <v>Нет</v>
      </c>
      <c r="D1979" s="54">
        <f t="shared" si="60"/>
        <v>365</v>
      </c>
      <c r="E1979" s="55">
        <f>('Все выпуски'!$F$4*'Все выпуски'!$F$8)*((VLOOKUP(IF(C1979="Нет",VLOOKUP(A1979,Оп26_BYN→USD!$A$2:$C$28,3,0),VLOOKUP((A1979-1),Оп26_BYN→USD!$A$2:$C$28,3,0)),$B$2:$G$2382,5,0)-VLOOKUP(B1979,$B$2:$G$2382,5,0))/365+(VLOOKUP(IF(C1979="Нет",VLOOKUP(A1979,Оп26_BYN→USD!$A$2:$C$28,3,0),VLOOKUP((A1979-1),Оп26_BYN→USD!$A$2:$C$28,3,0)),$B$2:$G$2382,6,0)-VLOOKUP(B1979,$B$2:$G$2382,6,0))/366)</f>
        <v>2.0166534658674093</v>
      </c>
      <c r="F1979" s="54">
        <f>COUNTIF(D1980:$D$2382,365)</f>
        <v>403</v>
      </c>
      <c r="G1979" s="54">
        <f>COUNTIF(D1980:$D$2382,366)</f>
        <v>0</v>
      </c>
    </row>
    <row r="1980" spans="1:7" x14ac:dyDescent="0.25">
      <c r="A1980" s="54">
        <f>COUNTIF($C$3:C1980,"Да")</f>
        <v>21</v>
      </c>
      <c r="B1980" s="53">
        <f t="shared" si="61"/>
        <v>47378</v>
      </c>
      <c r="C1980" s="53" t="str">
        <f>IF(ISERROR(VLOOKUP(B1980,Оп26_BYN→USD!$C$3:$C$28,1,0)),"Нет","Да")</f>
        <v>Нет</v>
      </c>
      <c r="D1980" s="54">
        <f t="shared" si="60"/>
        <v>365</v>
      </c>
      <c r="E1980" s="55">
        <f>('Все выпуски'!$F$4*'Все выпуски'!$F$8)*((VLOOKUP(IF(C1980="Нет",VLOOKUP(A1980,Оп26_BYN→USD!$A$2:$C$28,3,0),VLOOKUP((A1980-1),Оп26_BYN→USD!$A$2:$C$28,3,0)),$B$2:$G$2382,5,0)-VLOOKUP(B1980,$B$2:$G$2382,5,0))/365+(VLOOKUP(IF(C1980="Нет",VLOOKUP(A1980,Оп26_BYN→USD!$A$2:$C$28,3,0),VLOOKUP((A1980-1),Оп26_BYN→USD!$A$2:$C$28,3,0)),$B$2:$G$2382,6,0)-VLOOKUP(B1980,$B$2:$G$2382,6,0))/366)</f>
        <v>2.0458803276915747</v>
      </c>
      <c r="F1980" s="54">
        <f>COUNTIF(D1981:$D$2382,365)</f>
        <v>402</v>
      </c>
      <c r="G1980" s="54">
        <f>COUNTIF(D1981:$D$2382,366)</f>
        <v>0</v>
      </c>
    </row>
    <row r="1981" spans="1:7" x14ac:dyDescent="0.25">
      <c r="A1981" s="54">
        <f>COUNTIF($C$3:C1981,"Да")</f>
        <v>21</v>
      </c>
      <c r="B1981" s="53">
        <f t="shared" si="61"/>
        <v>47379</v>
      </c>
      <c r="C1981" s="53" t="str">
        <f>IF(ISERROR(VLOOKUP(B1981,Оп26_BYN→USD!$C$3:$C$28,1,0)),"Нет","Да")</f>
        <v>Нет</v>
      </c>
      <c r="D1981" s="54">
        <f t="shared" si="60"/>
        <v>365</v>
      </c>
      <c r="E1981" s="55">
        <f>('Все выпуски'!$F$4*'Все выпуски'!$F$8)*((VLOOKUP(IF(C1981="Нет",VLOOKUP(A1981,Оп26_BYN→USD!$A$2:$C$28,3,0),VLOOKUP((A1981-1),Оп26_BYN→USD!$A$2:$C$28,3,0)),$B$2:$G$2382,5,0)-VLOOKUP(B1981,$B$2:$G$2382,5,0))/365+(VLOOKUP(IF(C1981="Нет",VLOOKUP(A1981,Оп26_BYN→USD!$A$2:$C$28,3,0),VLOOKUP((A1981-1),Оп26_BYN→USD!$A$2:$C$28,3,0)),$B$2:$G$2382,6,0)-VLOOKUP(B1981,$B$2:$G$2382,6,0))/366)</f>
        <v>2.07510718951574</v>
      </c>
      <c r="F1981" s="54">
        <f>COUNTIF(D1982:$D$2382,365)</f>
        <v>401</v>
      </c>
      <c r="G1981" s="54">
        <f>COUNTIF(D1982:$D$2382,366)</f>
        <v>0</v>
      </c>
    </row>
    <row r="1982" spans="1:7" x14ac:dyDescent="0.25">
      <c r="A1982" s="54">
        <f>COUNTIF($C$3:C1982,"Да")</f>
        <v>21</v>
      </c>
      <c r="B1982" s="53">
        <f t="shared" si="61"/>
        <v>47380</v>
      </c>
      <c r="C1982" s="53" t="str">
        <f>IF(ISERROR(VLOOKUP(B1982,Оп26_BYN→USD!$C$3:$C$28,1,0)),"Нет","Да")</f>
        <v>Нет</v>
      </c>
      <c r="D1982" s="54">
        <f t="shared" si="60"/>
        <v>365</v>
      </c>
      <c r="E1982" s="55">
        <f>('Все выпуски'!$F$4*'Все выпуски'!$F$8)*((VLOOKUP(IF(C1982="Нет",VLOOKUP(A1982,Оп26_BYN→USD!$A$2:$C$28,3,0),VLOOKUP((A1982-1),Оп26_BYN→USD!$A$2:$C$28,3,0)),$B$2:$G$2382,5,0)-VLOOKUP(B1982,$B$2:$G$2382,5,0))/365+(VLOOKUP(IF(C1982="Нет",VLOOKUP(A1982,Оп26_BYN→USD!$A$2:$C$28,3,0),VLOOKUP((A1982-1),Оп26_BYN→USD!$A$2:$C$28,3,0)),$B$2:$G$2382,6,0)-VLOOKUP(B1982,$B$2:$G$2382,6,0))/366)</f>
        <v>2.1043340513399054</v>
      </c>
      <c r="F1982" s="54">
        <f>COUNTIF(D1983:$D$2382,365)</f>
        <v>400</v>
      </c>
      <c r="G1982" s="54">
        <f>COUNTIF(D1983:$D$2382,366)</f>
        <v>0</v>
      </c>
    </row>
    <row r="1983" spans="1:7" x14ac:dyDescent="0.25">
      <c r="A1983" s="54">
        <f>COUNTIF($C$3:C1983,"Да")</f>
        <v>21</v>
      </c>
      <c r="B1983" s="53">
        <f t="shared" si="61"/>
        <v>47381</v>
      </c>
      <c r="C1983" s="53" t="str">
        <f>IF(ISERROR(VLOOKUP(B1983,Оп26_BYN→USD!$C$3:$C$28,1,0)),"Нет","Да")</f>
        <v>Нет</v>
      </c>
      <c r="D1983" s="54">
        <f t="shared" si="60"/>
        <v>365</v>
      </c>
      <c r="E1983" s="55">
        <f>('Все выпуски'!$F$4*'Все выпуски'!$F$8)*((VLOOKUP(IF(C1983="Нет",VLOOKUP(A1983,Оп26_BYN→USD!$A$2:$C$28,3,0),VLOOKUP((A1983-1),Оп26_BYN→USD!$A$2:$C$28,3,0)),$B$2:$G$2382,5,0)-VLOOKUP(B1983,$B$2:$G$2382,5,0))/365+(VLOOKUP(IF(C1983="Нет",VLOOKUP(A1983,Оп26_BYN→USD!$A$2:$C$28,3,0),VLOOKUP((A1983-1),Оп26_BYN→USD!$A$2:$C$28,3,0)),$B$2:$G$2382,6,0)-VLOOKUP(B1983,$B$2:$G$2382,6,0))/366)</f>
        <v>2.1335609131640711</v>
      </c>
      <c r="F1983" s="54">
        <f>COUNTIF(D1984:$D$2382,365)</f>
        <v>399</v>
      </c>
      <c r="G1983" s="54">
        <f>COUNTIF(D1984:$D$2382,366)</f>
        <v>0</v>
      </c>
    </row>
    <row r="1984" spans="1:7" x14ac:dyDescent="0.25">
      <c r="A1984" s="54">
        <f>COUNTIF($C$3:C1984,"Да")</f>
        <v>21</v>
      </c>
      <c r="B1984" s="53">
        <f t="shared" si="61"/>
        <v>47382</v>
      </c>
      <c r="C1984" s="53" t="str">
        <f>IF(ISERROR(VLOOKUP(B1984,Оп26_BYN→USD!$C$3:$C$28,1,0)),"Нет","Да")</f>
        <v>Нет</v>
      </c>
      <c r="D1984" s="54">
        <f t="shared" si="60"/>
        <v>365</v>
      </c>
      <c r="E1984" s="55">
        <f>('Все выпуски'!$F$4*'Все выпуски'!$F$8)*((VLOOKUP(IF(C1984="Нет",VLOOKUP(A1984,Оп26_BYN→USD!$A$2:$C$28,3,0),VLOOKUP((A1984-1),Оп26_BYN→USD!$A$2:$C$28,3,0)),$B$2:$G$2382,5,0)-VLOOKUP(B1984,$B$2:$G$2382,5,0))/365+(VLOOKUP(IF(C1984="Нет",VLOOKUP(A1984,Оп26_BYN→USD!$A$2:$C$28,3,0),VLOOKUP((A1984-1),Оп26_BYN→USD!$A$2:$C$28,3,0)),$B$2:$G$2382,6,0)-VLOOKUP(B1984,$B$2:$G$2382,6,0))/366)</f>
        <v>2.162787774988236</v>
      </c>
      <c r="F1984" s="54">
        <f>COUNTIF(D1985:$D$2382,365)</f>
        <v>398</v>
      </c>
      <c r="G1984" s="54">
        <f>COUNTIF(D1985:$D$2382,366)</f>
        <v>0</v>
      </c>
    </row>
    <row r="1985" spans="1:7" x14ac:dyDescent="0.25">
      <c r="A1985" s="54">
        <f>COUNTIF($C$3:C1985,"Да")</f>
        <v>21</v>
      </c>
      <c r="B1985" s="53">
        <f t="shared" si="61"/>
        <v>47383</v>
      </c>
      <c r="C1985" s="53" t="str">
        <f>IF(ISERROR(VLOOKUP(B1985,Оп26_BYN→USD!$C$3:$C$28,1,0)),"Нет","Да")</f>
        <v>Нет</v>
      </c>
      <c r="D1985" s="54">
        <f t="shared" si="60"/>
        <v>365</v>
      </c>
      <c r="E1985" s="55">
        <f>('Все выпуски'!$F$4*'Все выпуски'!$F$8)*((VLOOKUP(IF(C1985="Нет",VLOOKUP(A1985,Оп26_BYN→USD!$A$2:$C$28,3,0),VLOOKUP((A1985-1),Оп26_BYN→USD!$A$2:$C$28,3,0)),$B$2:$G$2382,5,0)-VLOOKUP(B1985,$B$2:$G$2382,5,0))/365+(VLOOKUP(IF(C1985="Нет",VLOOKUP(A1985,Оп26_BYN→USD!$A$2:$C$28,3,0),VLOOKUP((A1985-1),Оп26_BYN→USD!$A$2:$C$28,3,0)),$B$2:$G$2382,6,0)-VLOOKUP(B1985,$B$2:$G$2382,6,0))/366)</f>
        <v>2.1920146368124014</v>
      </c>
      <c r="F1985" s="54">
        <f>COUNTIF(D1986:$D$2382,365)</f>
        <v>397</v>
      </c>
      <c r="G1985" s="54">
        <f>COUNTIF(D1986:$D$2382,366)</f>
        <v>0</v>
      </c>
    </row>
    <row r="1986" spans="1:7" x14ac:dyDescent="0.25">
      <c r="A1986" s="54">
        <f>COUNTIF($C$3:C1986,"Да")</f>
        <v>21</v>
      </c>
      <c r="B1986" s="53">
        <f t="shared" si="61"/>
        <v>47384</v>
      </c>
      <c r="C1986" s="53" t="str">
        <f>IF(ISERROR(VLOOKUP(B1986,Оп26_BYN→USD!$C$3:$C$28,1,0)),"Нет","Да")</f>
        <v>Нет</v>
      </c>
      <c r="D1986" s="54">
        <f t="shared" si="60"/>
        <v>365</v>
      </c>
      <c r="E1986" s="55">
        <f>('Все выпуски'!$F$4*'Все выпуски'!$F$8)*((VLOOKUP(IF(C1986="Нет",VLOOKUP(A1986,Оп26_BYN→USD!$A$2:$C$28,3,0),VLOOKUP((A1986-1),Оп26_BYN→USD!$A$2:$C$28,3,0)),$B$2:$G$2382,5,0)-VLOOKUP(B1986,$B$2:$G$2382,5,0))/365+(VLOOKUP(IF(C1986="Нет",VLOOKUP(A1986,Оп26_BYN→USD!$A$2:$C$28,3,0),VLOOKUP((A1986-1),Оп26_BYN→USD!$A$2:$C$28,3,0)),$B$2:$G$2382,6,0)-VLOOKUP(B1986,$B$2:$G$2382,6,0))/366)</f>
        <v>2.2212414986365672</v>
      </c>
      <c r="F1986" s="54">
        <f>COUNTIF(D1987:$D$2382,365)</f>
        <v>396</v>
      </c>
      <c r="G1986" s="54">
        <f>COUNTIF(D1987:$D$2382,366)</f>
        <v>0</v>
      </c>
    </row>
    <row r="1987" spans="1:7" x14ac:dyDescent="0.25">
      <c r="A1987" s="54">
        <f>COUNTIF($C$3:C1987,"Да")</f>
        <v>21</v>
      </c>
      <c r="B1987" s="53">
        <f t="shared" si="61"/>
        <v>47385</v>
      </c>
      <c r="C1987" s="53" t="str">
        <f>IF(ISERROR(VLOOKUP(B1987,Оп26_BYN→USD!$C$3:$C$28,1,0)),"Нет","Да")</f>
        <v>Нет</v>
      </c>
      <c r="D1987" s="54">
        <f t="shared" ref="D1987:D2050" si="62">IF(MOD(YEAR(B1987),4)=0,366,365)</f>
        <v>365</v>
      </c>
      <c r="E1987" s="55">
        <f>('Все выпуски'!$F$4*'Все выпуски'!$F$8)*((VLOOKUP(IF(C1987="Нет",VLOOKUP(A1987,Оп26_BYN→USD!$A$2:$C$28,3,0),VLOOKUP((A1987-1),Оп26_BYN→USD!$A$2:$C$28,3,0)),$B$2:$G$2382,5,0)-VLOOKUP(B1987,$B$2:$G$2382,5,0))/365+(VLOOKUP(IF(C1987="Нет",VLOOKUP(A1987,Оп26_BYN→USD!$A$2:$C$28,3,0),VLOOKUP((A1987-1),Оп26_BYN→USD!$A$2:$C$28,3,0)),$B$2:$G$2382,6,0)-VLOOKUP(B1987,$B$2:$G$2382,6,0))/366)</f>
        <v>2.2504683604607321</v>
      </c>
      <c r="F1987" s="54">
        <f>COUNTIF(D1988:$D$2382,365)</f>
        <v>395</v>
      </c>
      <c r="G1987" s="54">
        <f>COUNTIF(D1988:$D$2382,366)</f>
        <v>0</v>
      </c>
    </row>
    <row r="1988" spans="1:7" x14ac:dyDescent="0.25">
      <c r="A1988" s="54">
        <f>COUNTIF($C$3:C1988,"Да")</f>
        <v>21</v>
      </c>
      <c r="B1988" s="53">
        <f t="shared" ref="B1988:B2051" si="63">B1987+1</f>
        <v>47386</v>
      </c>
      <c r="C1988" s="53" t="str">
        <f>IF(ISERROR(VLOOKUP(B1988,Оп26_BYN→USD!$C$3:$C$28,1,0)),"Нет","Да")</f>
        <v>Нет</v>
      </c>
      <c r="D1988" s="54">
        <f t="shared" si="62"/>
        <v>365</v>
      </c>
      <c r="E1988" s="55">
        <f>('Все выпуски'!$F$4*'Все выпуски'!$F$8)*((VLOOKUP(IF(C1988="Нет",VLOOKUP(A1988,Оп26_BYN→USD!$A$2:$C$28,3,0),VLOOKUP((A1988-1),Оп26_BYN→USD!$A$2:$C$28,3,0)),$B$2:$G$2382,5,0)-VLOOKUP(B1988,$B$2:$G$2382,5,0))/365+(VLOOKUP(IF(C1988="Нет",VLOOKUP(A1988,Оп26_BYN→USD!$A$2:$C$28,3,0),VLOOKUP((A1988-1),Оп26_BYN→USD!$A$2:$C$28,3,0)),$B$2:$G$2382,6,0)-VLOOKUP(B1988,$B$2:$G$2382,6,0))/366)</f>
        <v>2.2796952222848978</v>
      </c>
      <c r="F1988" s="54">
        <f>COUNTIF(D1989:$D$2382,365)</f>
        <v>394</v>
      </c>
      <c r="G1988" s="54">
        <f>COUNTIF(D1989:$D$2382,366)</f>
        <v>0</v>
      </c>
    </row>
    <row r="1989" spans="1:7" x14ac:dyDescent="0.25">
      <c r="A1989" s="54">
        <f>COUNTIF($C$3:C1989,"Да")</f>
        <v>21</v>
      </c>
      <c r="B1989" s="53">
        <f t="shared" si="63"/>
        <v>47387</v>
      </c>
      <c r="C1989" s="53" t="str">
        <f>IF(ISERROR(VLOOKUP(B1989,Оп26_BYN→USD!$C$3:$C$28,1,0)),"Нет","Да")</f>
        <v>Нет</v>
      </c>
      <c r="D1989" s="54">
        <f t="shared" si="62"/>
        <v>365</v>
      </c>
      <c r="E1989" s="55">
        <f>('Все выпуски'!$F$4*'Все выпуски'!$F$8)*((VLOOKUP(IF(C1989="Нет",VLOOKUP(A1989,Оп26_BYN→USD!$A$2:$C$28,3,0),VLOOKUP((A1989-1),Оп26_BYN→USD!$A$2:$C$28,3,0)),$B$2:$G$2382,5,0)-VLOOKUP(B1989,$B$2:$G$2382,5,0))/365+(VLOOKUP(IF(C1989="Нет",VLOOKUP(A1989,Оп26_BYN→USD!$A$2:$C$28,3,0),VLOOKUP((A1989-1),Оп26_BYN→USD!$A$2:$C$28,3,0)),$B$2:$G$2382,6,0)-VLOOKUP(B1989,$B$2:$G$2382,6,0))/366)</f>
        <v>2.3089220841090632</v>
      </c>
      <c r="F1989" s="54">
        <f>COUNTIF(D1990:$D$2382,365)</f>
        <v>393</v>
      </c>
      <c r="G1989" s="54">
        <f>COUNTIF(D1990:$D$2382,366)</f>
        <v>0</v>
      </c>
    </row>
    <row r="1990" spans="1:7" x14ac:dyDescent="0.25">
      <c r="A1990" s="54">
        <f>COUNTIF($C$3:C1990,"Да")</f>
        <v>21</v>
      </c>
      <c r="B1990" s="53">
        <f t="shared" si="63"/>
        <v>47388</v>
      </c>
      <c r="C1990" s="53" t="str">
        <f>IF(ISERROR(VLOOKUP(B1990,Оп26_BYN→USD!$C$3:$C$28,1,0)),"Нет","Да")</f>
        <v>Нет</v>
      </c>
      <c r="D1990" s="54">
        <f t="shared" si="62"/>
        <v>365</v>
      </c>
      <c r="E1990" s="55">
        <f>('Все выпуски'!$F$4*'Все выпуски'!$F$8)*((VLOOKUP(IF(C1990="Нет",VLOOKUP(A1990,Оп26_BYN→USD!$A$2:$C$28,3,0),VLOOKUP((A1990-1),Оп26_BYN→USD!$A$2:$C$28,3,0)),$B$2:$G$2382,5,0)-VLOOKUP(B1990,$B$2:$G$2382,5,0))/365+(VLOOKUP(IF(C1990="Нет",VLOOKUP(A1990,Оп26_BYN→USD!$A$2:$C$28,3,0),VLOOKUP((A1990-1),Оп26_BYN→USD!$A$2:$C$28,3,0)),$B$2:$G$2382,6,0)-VLOOKUP(B1990,$B$2:$G$2382,6,0))/366)</f>
        <v>2.3381489459332281</v>
      </c>
      <c r="F1990" s="54">
        <f>COUNTIF(D1991:$D$2382,365)</f>
        <v>392</v>
      </c>
      <c r="G1990" s="54">
        <f>COUNTIF(D1991:$D$2382,366)</f>
        <v>0</v>
      </c>
    </row>
    <row r="1991" spans="1:7" x14ac:dyDescent="0.25">
      <c r="A1991" s="54">
        <f>COUNTIF($C$3:C1991,"Да")</f>
        <v>21</v>
      </c>
      <c r="B1991" s="53">
        <f t="shared" si="63"/>
        <v>47389</v>
      </c>
      <c r="C1991" s="53" t="str">
        <f>IF(ISERROR(VLOOKUP(B1991,Оп26_BYN→USD!$C$3:$C$28,1,0)),"Нет","Да")</f>
        <v>Нет</v>
      </c>
      <c r="D1991" s="54">
        <f t="shared" si="62"/>
        <v>365</v>
      </c>
      <c r="E1991" s="55">
        <f>('Все выпуски'!$F$4*'Все выпуски'!$F$8)*((VLOOKUP(IF(C1991="Нет",VLOOKUP(A1991,Оп26_BYN→USD!$A$2:$C$28,3,0),VLOOKUP((A1991-1),Оп26_BYN→USD!$A$2:$C$28,3,0)),$B$2:$G$2382,5,0)-VLOOKUP(B1991,$B$2:$G$2382,5,0))/365+(VLOOKUP(IF(C1991="Нет",VLOOKUP(A1991,Оп26_BYN→USD!$A$2:$C$28,3,0),VLOOKUP((A1991-1),Оп26_BYN→USD!$A$2:$C$28,3,0)),$B$2:$G$2382,6,0)-VLOOKUP(B1991,$B$2:$G$2382,6,0))/366)</f>
        <v>2.3673758077573939</v>
      </c>
      <c r="F1991" s="54">
        <f>COUNTIF(D1992:$D$2382,365)</f>
        <v>391</v>
      </c>
      <c r="G1991" s="54">
        <f>COUNTIF(D1992:$D$2382,366)</f>
        <v>0</v>
      </c>
    </row>
    <row r="1992" spans="1:7" x14ac:dyDescent="0.25">
      <c r="A1992" s="54">
        <f>COUNTIF($C$3:C1992,"Да")</f>
        <v>21</v>
      </c>
      <c r="B1992" s="53">
        <f t="shared" si="63"/>
        <v>47390</v>
      </c>
      <c r="C1992" s="53" t="str">
        <f>IF(ISERROR(VLOOKUP(B1992,Оп26_BYN→USD!$C$3:$C$28,1,0)),"Нет","Да")</f>
        <v>Нет</v>
      </c>
      <c r="D1992" s="54">
        <f t="shared" si="62"/>
        <v>365</v>
      </c>
      <c r="E1992" s="55">
        <f>('Все выпуски'!$F$4*'Все выпуски'!$F$8)*((VLOOKUP(IF(C1992="Нет",VLOOKUP(A1992,Оп26_BYN→USD!$A$2:$C$28,3,0),VLOOKUP((A1992-1),Оп26_BYN→USD!$A$2:$C$28,3,0)),$B$2:$G$2382,5,0)-VLOOKUP(B1992,$B$2:$G$2382,5,0))/365+(VLOOKUP(IF(C1992="Нет",VLOOKUP(A1992,Оп26_BYN→USD!$A$2:$C$28,3,0),VLOOKUP((A1992-1),Оп26_BYN→USD!$A$2:$C$28,3,0)),$B$2:$G$2382,6,0)-VLOOKUP(B1992,$B$2:$G$2382,6,0))/366)</f>
        <v>2.3966026695815592</v>
      </c>
      <c r="F1992" s="54">
        <f>COUNTIF(D1993:$D$2382,365)</f>
        <v>390</v>
      </c>
      <c r="G1992" s="54">
        <f>COUNTIF(D1993:$D$2382,366)</f>
        <v>0</v>
      </c>
    </row>
    <row r="1993" spans="1:7" x14ac:dyDescent="0.25">
      <c r="A1993" s="54">
        <f>COUNTIF($C$3:C1993,"Да")</f>
        <v>21</v>
      </c>
      <c r="B1993" s="53">
        <f t="shared" si="63"/>
        <v>47391</v>
      </c>
      <c r="C1993" s="53" t="str">
        <f>IF(ISERROR(VLOOKUP(B1993,Оп26_BYN→USD!$C$3:$C$28,1,0)),"Нет","Да")</f>
        <v>Нет</v>
      </c>
      <c r="D1993" s="54">
        <f t="shared" si="62"/>
        <v>365</v>
      </c>
      <c r="E1993" s="55">
        <f>('Все выпуски'!$F$4*'Все выпуски'!$F$8)*((VLOOKUP(IF(C1993="Нет",VLOOKUP(A1993,Оп26_BYN→USD!$A$2:$C$28,3,0),VLOOKUP((A1993-1),Оп26_BYN→USD!$A$2:$C$28,3,0)),$B$2:$G$2382,5,0)-VLOOKUP(B1993,$B$2:$G$2382,5,0))/365+(VLOOKUP(IF(C1993="Нет",VLOOKUP(A1993,Оп26_BYN→USD!$A$2:$C$28,3,0),VLOOKUP((A1993-1),Оп26_BYN→USD!$A$2:$C$28,3,0)),$B$2:$G$2382,6,0)-VLOOKUP(B1993,$B$2:$G$2382,6,0))/366)</f>
        <v>2.4258295314057245</v>
      </c>
      <c r="F1993" s="54">
        <f>COUNTIF(D1994:$D$2382,365)</f>
        <v>389</v>
      </c>
      <c r="G1993" s="54">
        <f>COUNTIF(D1994:$D$2382,366)</f>
        <v>0</v>
      </c>
    </row>
    <row r="1994" spans="1:7" x14ac:dyDescent="0.25">
      <c r="A1994" s="54">
        <f>COUNTIF($C$3:C1994,"Да")</f>
        <v>21</v>
      </c>
      <c r="B1994" s="53">
        <f t="shared" si="63"/>
        <v>47392</v>
      </c>
      <c r="C1994" s="53" t="str">
        <f>IF(ISERROR(VLOOKUP(B1994,Оп26_BYN→USD!$C$3:$C$28,1,0)),"Нет","Да")</f>
        <v>Нет</v>
      </c>
      <c r="D1994" s="54">
        <f t="shared" si="62"/>
        <v>365</v>
      </c>
      <c r="E1994" s="55">
        <f>('Все выпуски'!$F$4*'Все выпуски'!$F$8)*((VLOOKUP(IF(C1994="Нет",VLOOKUP(A1994,Оп26_BYN→USD!$A$2:$C$28,3,0),VLOOKUP((A1994-1),Оп26_BYN→USD!$A$2:$C$28,3,0)),$B$2:$G$2382,5,0)-VLOOKUP(B1994,$B$2:$G$2382,5,0))/365+(VLOOKUP(IF(C1994="Нет",VLOOKUP(A1994,Оп26_BYN→USD!$A$2:$C$28,3,0),VLOOKUP((A1994-1),Оп26_BYN→USD!$A$2:$C$28,3,0)),$B$2:$G$2382,6,0)-VLOOKUP(B1994,$B$2:$G$2382,6,0))/366)</f>
        <v>2.4550563932298899</v>
      </c>
      <c r="F1994" s="54">
        <f>COUNTIF(D1995:$D$2382,365)</f>
        <v>388</v>
      </c>
      <c r="G1994" s="54">
        <f>COUNTIF(D1995:$D$2382,366)</f>
        <v>0</v>
      </c>
    </row>
    <row r="1995" spans="1:7" x14ac:dyDescent="0.25">
      <c r="A1995" s="54">
        <f>COUNTIF($C$3:C1995,"Да")</f>
        <v>21</v>
      </c>
      <c r="B1995" s="53">
        <f t="shared" si="63"/>
        <v>47393</v>
      </c>
      <c r="C1995" s="53" t="str">
        <f>IF(ISERROR(VLOOKUP(B1995,Оп26_BYN→USD!$C$3:$C$28,1,0)),"Нет","Да")</f>
        <v>Нет</v>
      </c>
      <c r="D1995" s="54">
        <f t="shared" si="62"/>
        <v>365</v>
      </c>
      <c r="E1995" s="55">
        <f>('Все выпуски'!$F$4*'Все выпуски'!$F$8)*((VLOOKUP(IF(C1995="Нет",VLOOKUP(A1995,Оп26_BYN→USD!$A$2:$C$28,3,0),VLOOKUP((A1995-1),Оп26_BYN→USD!$A$2:$C$28,3,0)),$B$2:$G$2382,5,0)-VLOOKUP(B1995,$B$2:$G$2382,5,0))/365+(VLOOKUP(IF(C1995="Нет",VLOOKUP(A1995,Оп26_BYN→USD!$A$2:$C$28,3,0),VLOOKUP((A1995-1),Оп26_BYN→USD!$A$2:$C$28,3,0)),$B$2:$G$2382,6,0)-VLOOKUP(B1995,$B$2:$G$2382,6,0))/366)</f>
        <v>2.4842832550540548</v>
      </c>
      <c r="F1995" s="54">
        <f>COUNTIF(D1996:$D$2382,365)</f>
        <v>387</v>
      </c>
      <c r="G1995" s="54">
        <f>COUNTIF(D1996:$D$2382,366)</f>
        <v>0</v>
      </c>
    </row>
    <row r="1996" spans="1:7" x14ac:dyDescent="0.25">
      <c r="A1996" s="54">
        <f>COUNTIF($C$3:C1996,"Да")</f>
        <v>21</v>
      </c>
      <c r="B1996" s="53">
        <f t="shared" si="63"/>
        <v>47394</v>
      </c>
      <c r="C1996" s="53" t="str">
        <f>IF(ISERROR(VLOOKUP(B1996,Оп26_BYN→USD!$C$3:$C$28,1,0)),"Нет","Да")</f>
        <v>Нет</v>
      </c>
      <c r="D1996" s="54">
        <f t="shared" si="62"/>
        <v>365</v>
      </c>
      <c r="E1996" s="55">
        <f>('Все выпуски'!$F$4*'Все выпуски'!$F$8)*((VLOOKUP(IF(C1996="Нет",VLOOKUP(A1996,Оп26_BYN→USD!$A$2:$C$28,3,0),VLOOKUP((A1996-1),Оп26_BYN→USD!$A$2:$C$28,3,0)),$B$2:$G$2382,5,0)-VLOOKUP(B1996,$B$2:$G$2382,5,0))/365+(VLOOKUP(IF(C1996="Нет",VLOOKUP(A1996,Оп26_BYN→USD!$A$2:$C$28,3,0),VLOOKUP((A1996-1),Оп26_BYN→USD!$A$2:$C$28,3,0)),$B$2:$G$2382,6,0)-VLOOKUP(B1996,$B$2:$G$2382,6,0))/366)</f>
        <v>2.5135101168782206</v>
      </c>
      <c r="F1996" s="54">
        <f>COUNTIF(D1997:$D$2382,365)</f>
        <v>386</v>
      </c>
      <c r="G1996" s="54">
        <f>COUNTIF(D1997:$D$2382,366)</f>
        <v>0</v>
      </c>
    </row>
    <row r="1997" spans="1:7" x14ac:dyDescent="0.25">
      <c r="A1997" s="54">
        <f>COUNTIF($C$3:C1997,"Да")</f>
        <v>21</v>
      </c>
      <c r="B1997" s="53">
        <f t="shared" si="63"/>
        <v>47395</v>
      </c>
      <c r="C1997" s="53" t="str">
        <f>IF(ISERROR(VLOOKUP(B1997,Оп26_BYN→USD!$C$3:$C$28,1,0)),"Нет","Да")</f>
        <v>Нет</v>
      </c>
      <c r="D1997" s="54">
        <f t="shared" si="62"/>
        <v>365</v>
      </c>
      <c r="E1997" s="55">
        <f>('Все выпуски'!$F$4*'Все выпуски'!$F$8)*((VLOOKUP(IF(C1997="Нет",VLOOKUP(A1997,Оп26_BYN→USD!$A$2:$C$28,3,0),VLOOKUP((A1997-1),Оп26_BYN→USD!$A$2:$C$28,3,0)),$B$2:$G$2382,5,0)-VLOOKUP(B1997,$B$2:$G$2382,5,0))/365+(VLOOKUP(IF(C1997="Нет",VLOOKUP(A1997,Оп26_BYN→USD!$A$2:$C$28,3,0),VLOOKUP((A1997-1),Оп26_BYN→USD!$A$2:$C$28,3,0)),$B$2:$G$2382,6,0)-VLOOKUP(B1997,$B$2:$G$2382,6,0))/366)</f>
        <v>2.5427369787023859</v>
      </c>
      <c r="F1997" s="54">
        <f>COUNTIF(D1998:$D$2382,365)</f>
        <v>385</v>
      </c>
      <c r="G1997" s="54">
        <f>COUNTIF(D1998:$D$2382,366)</f>
        <v>0</v>
      </c>
    </row>
    <row r="1998" spans="1:7" x14ac:dyDescent="0.25">
      <c r="A1998" s="54">
        <f>COUNTIF($C$3:C1998,"Да")</f>
        <v>21</v>
      </c>
      <c r="B1998" s="53">
        <f t="shared" si="63"/>
        <v>47396</v>
      </c>
      <c r="C1998" s="53" t="str">
        <f>IF(ISERROR(VLOOKUP(B1998,Оп26_BYN→USD!$C$3:$C$28,1,0)),"Нет","Да")</f>
        <v>Нет</v>
      </c>
      <c r="D1998" s="54">
        <f t="shared" si="62"/>
        <v>365</v>
      </c>
      <c r="E1998" s="55">
        <f>('Все выпуски'!$F$4*'Все выпуски'!$F$8)*((VLOOKUP(IF(C1998="Нет",VLOOKUP(A1998,Оп26_BYN→USD!$A$2:$C$28,3,0),VLOOKUP((A1998-1),Оп26_BYN→USD!$A$2:$C$28,3,0)),$B$2:$G$2382,5,0)-VLOOKUP(B1998,$B$2:$G$2382,5,0))/365+(VLOOKUP(IF(C1998="Нет",VLOOKUP(A1998,Оп26_BYN→USD!$A$2:$C$28,3,0),VLOOKUP((A1998-1),Оп26_BYN→USD!$A$2:$C$28,3,0)),$B$2:$G$2382,6,0)-VLOOKUP(B1998,$B$2:$G$2382,6,0))/366)</f>
        <v>2.5719638405265512</v>
      </c>
      <c r="F1998" s="54">
        <f>COUNTIF(D1999:$D$2382,365)</f>
        <v>384</v>
      </c>
      <c r="G1998" s="54">
        <f>COUNTIF(D1999:$D$2382,366)</f>
        <v>0</v>
      </c>
    </row>
    <row r="1999" spans="1:7" x14ac:dyDescent="0.25">
      <c r="A1999" s="54">
        <f>COUNTIF($C$3:C1999,"Да")</f>
        <v>21</v>
      </c>
      <c r="B1999" s="53">
        <f t="shared" si="63"/>
        <v>47397</v>
      </c>
      <c r="C1999" s="53" t="str">
        <f>IF(ISERROR(VLOOKUP(B1999,Оп26_BYN→USD!$C$3:$C$28,1,0)),"Нет","Да")</f>
        <v>Нет</v>
      </c>
      <c r="D1999" s="54">
        <f t="shared" si="62"/>
        <v>365</v>
      </c>
      <c r="E1999" s="55">
        <f>('Все выпуски'!$F$4*'Все выпуски'!$F$8)*((VLOOKUP(IF(C1999="Нет",VLOOKUP(A1999,Оп26_BYN→USD!$A$2:$C$28,3,0),VLOOKUP((A1999-1),Оп26_BYN→USD!$A$2:$C$28,3,0)),$B$2:$G$2382,5,0)-VLOOKUP(B1999,$B$2:$G$2382,5,0))/365+(VLOOKUP(IF(C1999="Нет",VLOOKUP(A1999,Оп26_BYN→USD!$A$2:$C$28,3,0),VLOOKUP((A1999-1),Оп26_BYN→USD!$A$2:$C$28,3,0)),$B$2:$G$2382,6,0)-VLOOKUP(B1999,$B$2:$G$2382,6,0))/366)</f>
        <v>2.6011907023507166</v>
      </c>
      <c r="F1999" s="54">
        <f>COUNTIF(D2000:$D$2382,365)</f>
        <v>383</v>
      </c>
      <c r="G1999" s="54">
        <f>COUNTIF(D2000:$D$2382,366)</f>
        <v>0</v>
      </c>
    </row>
    <row r="2000" spans="1:7" x14ac:dyDescent="0.25">
      <c r="A2000" s="54">
        <f>COUNTIF($C$3:C2000,"Да")</f>
        <v>21</v>
      </c>
      <c r="B2000" s="53">
        <f t="shared" si="63"/>
        <v>47398</v>
      </c>
      <c r="C2000" s="53" t="str">
        <f>IF(ISERROR(VLOOKUP(B2000,Оп26_BYN→USD!$C$3:$C$28,1,0)),"Нет","Да")</f>
        <v>Нет</v>
      </c>
      <c r="D2000" s="54">
        <f t="shared" si="62"/>
        <v>365</v>
      </c>
      <c r="E2000" s="55">
        <f>('Все выпуски'!$F$4*'Все выпуски'!$F$8)*((VLOOKUP(IF(C2000="Нет",VLOOKUP(A2000,Оп26_BYN→USD!$A$2:$C$28,3,0),VLOOKUP((A2000-1),Оп26_BYN→USD!$A$2:$C$28,3,0)),$B$2:$G$2382,5,0)-VLOOKUP(B2000,$B$2:$G$2382,5,0))/365+(VLOOKUP(IF(C2000="Нет",VLOOKUP(A2000,Оп26_BYN→USD!$A$2:$C$28,3,0),VLOOKUP((A2000-1),Оп26_BYN→USD!$A$2:$C$28,3,0)),$B$2:$G$2382,6,0)-VLOOKUP(B2000,$B$2:$G$2382,6,0))/366)</f>
        <v>2.6304175641748819</v>
      </c>
      <c r="F2000" s="54">
        <f>COUNTIF(D2001:$D$2382,365)</f>
        <v>382</v>
      </c>
      <c r="G2000" s="54">
        <f>COUNTIF(D2001:$D$2382,366)</f>
        <v>0</v>
      </c>
    </row>
    <row r="2001" spans="1:7" x14ac:dyDescent="0.25">
      <c r="A2001" s="54">
        <f>COUNTIF($C$3:C2001,"Да")</f>
        <v>21</v>
      </c>
      <c r="B2001" s="53">
        <f t="shared" si="63"/>
        <v>47399</v>
      </c>
      <c r="C2001" s="53" t="str">
        <f>IF(ISERROR(VLOOKUP(B2001,Оп26_BYN→USD!$C$3:$C$28,1,0)),"Нет","Да")</f>
        <v>Нет</v>
      </c>
      <c r="D2001" s="54">
        <f t="shared" si="62"/>
        <v>365</v>
      </c>
      <c r="E2001" s="55">
        <f>('Все выпуски'!$F$4*'Все выпуски'!$F$8)*((VLOOKUP(IF(C2001="Нет",VLOOKUP(A2001,Оп26_BYN→USD!$A$2:$C$28,3,0),VLOOKUP((A2001-1),Оп26_BYN→USD!$A$2:$C$28,3,0)),$B$2:$G$2382,5,0)-VLOOKUP(B2001,$B$2:$G$2382,5,0))/365+(VLOOKUP(IF(C2001="Нет",VLOOKUP(A2001,Оп26_BYN→USD!$A$2:$C$28,3,0),VLOOKUP((A2001-1),Оп26_BYN→USD!$A$2:$C$28,3,0)),$B$2:$G$2382,6,0)-VLOOKUP(B2001,$B$2:$G$2382,6,0))/366)</f>
        <v>2.6596444259990473</v>
      </c>
      <c r="F2001" s="54">
        <f>COUNTIF(D2002:$D$2382,365)</f>
        <v>381</v>
      </c>
      <c r="G2001" s="54">
        <f>COUNTIF(D2002:$D$2382,366)</f>
        <v>0</v>
      </c>
    </row>
    <row r="2002" spans="1:7" x14ac:dyDescent="0.25">
      <c r="A2002" s="54">
        <f>COUNTIF($C$3:C2002,"Да")</f>
        <v>22</v>
      </c>
      <c r="B2002" s="53">
        <f t="shared" si="63"/>
        <v>47400</v>
      </c>
      <c r="C2002" s="53" t="str">
        <f>IF(ISERROR(VLOOKUP(B2002,Оп26_BYN→USD!$C$3:$C$28,1,0)),"Нет","Да")</f>
        <v>Да</v>
      </c>
      <c r="D2002" s="54">
        <f t="shared" si="62"/>
        <v>365</v>
      </c>
      <c r="E2002" s="55">
        <f>('Все выпуски'!$F$4*'Все выпуски'!$F$8)*((VLOOKUP(IF(C2002="Нет",VLOOKUP(A2002,Оп26_BYN→USD!$A$2:$C$28,3,0),VLOOKUP((A2002-1),Оп26_BYN→USD!$A$2:$C$28,3,0)),$B$2:$G$2382,5,0)-VLOOKUP(B2002,$B$2:$G$2382,5,0))/365+(VLOOKUP(IF(C2002="Нет",VLOOKUP(A2002,Оп26_BYN→USD!$A$2:$C$28,3,0),VLOOKUP((A2002-1),Оп26_BYN→USD!$A$2:$C$28,3,0)),$B$2:$G$2382,6,0)-VLOOKUP(B2002,$B$2:$G$2382,6,0))/366)</f>
        <v>2.6888712878232126</v>
      </c>
      <c r="F2002" s="54">
        <f>COUNTIF(D2003:$D$2382,365)</f>
        <v>380</v>
      </c>
      <c r="G2002" s="54">
        <f>COUNTIF(D2003:$D$2382,366)</f>
        <v>0</v>
      </c>
    </row>
    <row r="2003" spans="1:7" x14ac:dyDescent="0.25">
      <c r="A2003" s="54">
        <f>COUNTIF($C$3:C2003,"Да")</f>
        <v>22</v>
      </c>
      <c r="B2003" s="53">
        <f t="shared" si="63"/>
        <v>47401</v>
      </c>
      <c r="C2003" s="53" t="str">
        <f>IF(ISERROR(VLOOKUP(B2003,Оп26_BYN→USD!$C$3:$C$28,1,0)),"Нет","Да")</f>
        <v>Нет</v>
      </c>
      <c r="D2003" s="54">
        <f t="shared" si="62"/>
        <v>365</v>
      </c>
      <c r="E2003" s="55">
        <f>('Все выпуски'!$F$4*'Все выпуски'!$F$8)*((VLOOKUP(IF(C2003="Нет",VLOOKUP(A2003,Оп26_BYN→USD!$A$2:$C$28,3,0),VLOOKUP((A2003-1),Оп26_BYN→USD!$A$2:$C$28,3,0)),$B$2:$G$2382,5,0)-VLOOKUP(B2003,$B$2:$G$2382,5,0))/365+(VLOOKUP(IF(C2003="Нет",VLOOKUP(A2003,Оп26_BYN→USD!$A$2:$C$28,3,0),VLOOKUP((A2003-1),Оп26_BYN→USD!$A$2:$C$28,3,0)),$B$2:$G$2382,6,0)-VLOOKUP(B2003,$B$2:$G$2382,6,0))/366)</f>
        <v>2.9226861824165354E-2</v>
      </c>
      <c r="F2003" s="54">
        <f>COUNTIF(D2004:$D$2382,365)</f>
        <v>379</v>
      </c>
      <c r="G2003" s="54">
        <f>COUNTIF(D2004:$D$2382,366)</f>
        <v>0</v>
      </c>
    </row>
    <row r="2004" spans="1:7" x14ac:dyDescent="0.25">
      <c r="A2004" s="54">
        <f>COUNTIF($C$3:C2004,"Да")</f>
        <v>22</v>
      </c>
      <c r="B2004" s="53">
        <f t="shared" si="63"/>
        <v>47402</v>
      </c>
      <c r="C2004" s="53" t="str">
        <f>IF(ISERROR(VLOOKUP(B2004,Оп26_BYN→USD!$C$3:$C$28,1,0)),"Нет","Да")</f>
        <v>Нет</v>
      </c>
      <c r="D2004" s="54">
        <f t="shared" si="62"/>
        <v>365</v>
      </c>
      <c r="E2004" s="55">
        <f>('Все выпуски'!$F$4*'Все выпуски'!$F$8)*((VLOOKUP(IF(C2004="Нет",VLOOKUP(A2004,Оп26_BYN→USD!$A$2:$C$28,3,0),VLOOKUP((A2004-1),Оп26_BYN→USD!$A$2:$C$28,3,0)),$B$2:$G$2382,5,0)-VLOOKUP(B2004,$B$2:$G$2382,5,0))/365+(VLOOKUP(IF(C2004="Нет",VLOOKUP(A2004,Оп26_BYN→USD!$A$2:$C$28,3,0),VLOOKUP((A2004-1),Оп26_BYN→USD!$A$2:$C$28,3,0)),$B$2:$G$2382,6,0)-VLOOKUP(B2004,$B$2:$G$2382,6,0))/366)</f>
        <v>5.8453723648330708E-2</v>
      </c>
      <c r="F2004" s="54">
        <f>COUNTIF(D2005:$D$2382,365)</f>
        <v>378</v>
      </c>
      <c r="G2004" s="54">
        <f>COUNTIF(D2005:$D$2382,366)</f>
        <v>0</v>
      </c>
    </row>
    <row r="2005" spans="1:7" x14ac:dyDescent="0.25">
      <c r="A2005" s="54">
        <f>COUNTIF($C$3:C2005,"Да")</f>
        <v>22</v>
      </c>
      <c r="B2005" s="53">
        <f t="shared" si="63"/>
        <v>47403</v>
      </c>
      <c r="C2005" s="53" t="str">
        <f>IF(ISERROR(VLOOKUP(B2005,Оп26_BYN→USD!$C$3:$C$28,1,0)),"Нет","Да")</f>
        <v>Нет</v>
      </c>
      <c r="D2005" s="54">
        <f t="shared" si="62"/>
        <v>365</v>
      </c>
      <c r="E2005" s="55">
        <f>('Все выпуски'!$F$4*'Все выпуски'!$F$8)*((VLOOKUP(IF(C2005="Нет",VLOOKUP(A2005,Оп26_BYN→USD!$A$2:$C$28,3,0),VLOOKUP((A2005-1),Оп26_BYN→USD!$A$2:$C$28,3,0)),$B$2:$G$2382,5,0)-VLOOKUP(B2005,$B$2:$G$2382,5,0))/365+(VLOOKUP(IF(C2005="Нет",VLOOKUP(A2005,Оп26_BYN→USD!$A$2:$C$28,3,0),VLOOKUP((A2005-1),Оп26_BYN→USD!$A$2:$C$28,3,0)),$B$2:$G$2382,6,0)-VLOOKUP(B2005,$B$2:$G$2382,6,0))/366)</f>
        <v>8.7680585472496061E-2</v>
      </c>
      <c r="F2005" s="54">
        <f>COUNTIF(D2006:$D$2382,365)</f>
        <v>377</v>
      </c>
      <c r="G2005" s="54">
        <f>COUNTIF(D2006:$D$2382,366)</f>
        <v>0</v>
      </c>
    </row>
    <row r="2006" spans="1:7" x14ac:dyDescent="0.25">
      <c r="A2006" s="54">
        <f>COUNTIF($C$3:C2006,"Да")</f>
        <v>22</v>
      </c>
      <c r="B2006" s="53">
        <f t="shared" si="63"/>
        <v>47404</v>
      </c>
      <c r="C2006" s="53" t="str">
        <f>IF(ISERROR(VLOOKUP(B2006,Оп26_BYN→USD!$C$3:$C$28,1,0)),"Нет","Да")</f>
        <v>Нет</v>
      </c>
      <c r="D2006" s="54">
        <f t="shared" si="62"/>
        <v>365</v>
      </c>
      <c r="E2006" s="55">
        <f>('Все выпуски'!$F$4*'Все выпуски'!$F$8)*((VLOOKUP(IF(C2006="Нет",VLOOKUP(A2006,Оп26_BYN→USD!$A$2:$C$28,3,0),VLOOKUP((A2006-1),Оп26_BYN→USD!$A$2:$C$28,3,0)),$B$2:$G$2382,5,0)-VLOOKUP(B2006,$B$2:$G$2382,5,0))/365+(VLOOKUP(IF(C2006="Нет",VLOOKUP(A2006,Оп26_BYN→USD!$A$2:$C$28,3,0),VLOOKUP((A2006-1),Оп26_BYN→USD!$A$2:$C$28,3,0)),$B$2:$G$2382,6,0)-VLOOKUP(B2006,$B$2:$G$2382,6,0))/366)</f>
        <v>0.11690744729666142</v>
      </c>
      <c r="F2006" s="54">
        <f>COUNTIF(D2007:$D$2382,365)</f>
        <v>376</v>
      </c>
      <c r="G2006" s="54">
        <f>COUNTIF(D2007:$D$2382,366)</f>
        <v>0</v>
      </c>
    </row>
    <row r="2007" spans="1:7" x14ac:dyDescent="0.25">
      <c r="A2007" s="54">
        <f>COUNTIF($C$3:C2007,"Да")</f>
        <v>22</v>
      </c>
      <c r="B2007" s="53">
        <f t="shared" si="63"/>
        <v>47405</v>
      </c>
      <c r="C2007" s="53" t="str">
        <f>IF(ISERROR(VLOOKUP(B2007,Оп26_BYN→USD!$C$3:$C$28,1,0)),"Нет","Да")</f>
        <v>Нет</v>
      </c>
      <c r="D2007" s="54">
        <f t="shared" si="62"/>
        <v>365</v>
      </c>
      <c r="E2007" s="55">
        <f>('Все выпуски'!$F$4*'Все выпуски'!$F$8)*((VLOOKUP(IF(C2007="Нет",VLOOKUP(A2007,Оп26_BYN→USD!$A$2:$C$28,3,0),VLOOKUP((A2007-1),Оп26_BYN→USD!$A$2:$C$28,3,0)),$B$2:$G$2382,5,0)-VLOOKUP(B2007,$B$2:$G$2382,5,0))/365+(VLOOKUP(IF(C2007="Нет",VLOOKUP(A2007,Оп26_BYN→USD!$A$2:$C$28,3,0),VLOOKUP((A2007-1),Оп26_BYN→USD!$A$2:$C$28,3,0)),$B$2:$G$2382,6,0)-VLOOKUP(B2007,$B$2:$G$2382,6,0))/366)</f>
        <v>0.14613430912082676</v>
      </c>
      <c r="F2007" s="54">
        <f>COUNTIF(D2008:$D$2382,365)</f>
        <v>375</v>
      </c>
      <c r="G2007" s="54">
        <f>COUNTIF(D2008:$D$2382,366)</f>
        <v>0</v>
      </c>
    </row>
    <row r="2008" spans="1:7" x14ac:dyDescent="0.25">
      <c r="A2008" s="54">
        <f>COUNTIF($C$3:C2008,"Да")</f>
        <v>22</v>
      </c>
      <c r="B2008" s="53">
        <f t="shared" si="63"/>
        <v>47406</v>
      </c>
      <c r="C2008" s="53" t="str">
        <f>IF(ISERROR(VLOOKUP(B2008,Оп26_BYN→USD!$C$3:$C$28,1,0)),"Нет","Да")</f>
        <v>Нет</v>
      </c>
      <c r="D2008" s="54">
        <f t="shared" si="62"/>
        <v>365</v>
      </c>
      <c r="E2008" s="55">
        <f>('Все выпуски'!$F$4*'Все выпуски'!$F$8)*((VLOOKUP(IF(C2008="Нет",VLOOKUP(A2008,Оп26_BYN→USD!$A$2:$C$28,3,0),VLOOKUP((A2008-1),Оп26_BYN→USD!$A$2:$C$28,3,0)),$B$2:$G$2382,5,0)-VLOOKUP(B2008,$B$2:$G$2382,5,0))/365+(VLOOKUP(IF(C2008="Нет",VLOOKUP(A2008,Оп26_BYN→USD!$A$2:$C$28,3,0),VLOOKUP((A2008-1),Оп26_BYN→USD!$A$2:$C$28,3,0)),$B$2:$G$2382,6,0)-VLOOKUP(B2008,$B$2:$G$2382,6,0))/366)</f>
        <v>0.17536117094499212</v>
      </c>
      <c r="F2008" s="54">
        <f>COUNTIF(D2009:$D$2382,365)</f>
        <v>374</v>
      </c>
      <c r="G2008" s="54">
        <f>COUNTIF(D2009:$D$2382,366)</f>
        <v>0</v>
      </c>
    </row>
    <row r="2009" spans="1:7" x14ac:dyDescent="0.25">
      <c r="A2009" s="54">
        <f>COUNTIF($C$3:C2009,"Да")</f>
        <v>22</v>
      </c>
      <c r="B2009" s="53">
        <f t="shared" si="63"/>
        <v>47407</v>
      </c>
      <c r="C2009" s="53" t="str">
        <f>IF(ISERROR(VLOOKUP(B2009,Оп26_BYN→USD!$C$3:$C$28,1,0)),"Нет","Да")</f>
        <v>Нет</v>
      </c>
      <c r="D2009" s="54">
        <f t="shared" si="62"/>
        <v>365</v>
      </c>
      <c r="E2009" s="55">
        <f>('Все выпуски'!$F$4*'Все выпуски'!$F$8)*((VLOOKUP(IF(C2009="Нет",VLOOKUP(A2009,Оп26_BYN→USD!$A$2:$C$28,3,0),VLOOKUP((A2009-1),Оп26_BYN→USD!$A$2:$C$28,3,0)),$B$2:$G$2382,5,0)-VLOOKUP(B2009,$B$2:$G$2382,5,0))/365+(VLOOKUP(IF(C2009="Нет",VLOOKUP(A2009,Оп26_BYN→USD!$A$2:$C$28,3,0),VLOOKUP((A2009-1),Оп26_BYN→USD!$A$2:$C$28,3,0)),$B$2:$G$2382,6,0)-VLOOKUP(B2009,$B$2:$G$2382,6,0))/366)</f>
        <v>0.20458803276915749</v>
      </c>
      <c r="F2009" s="54">
        <f>COUNTIF(D2010:$D$2382,365)</f>
        <v>373</v>
      </c>
      <c r="G2009" s="54">
        <f>COUNTIF(D2010:$D$2382,366)</f>
        <v>0</v>
      </c>
    </row>
    <row r="2010" spans="1:7" x14ac:dyDescent="0.25">
      <c r="A2010" s="54">
        <f>COUNTIF($C$3:C2010,"Да")</f>
        <v>22</v>
      </c>
      <c r="B2010" s="53">
        <f t="shared" si="63"/>
        <v>47408</v>
      </c>
      <c r="C2010" s="53" t="str">
        <f>IF(ISERROR(VLOOKUP(B2010,Оп26_BYN→USD!$C$3:$C$28,1,0)),"Нет","Да")</f>
        <v>Нет</v>
      </c>
      <c r="D2010" s="54">
        <f t="shared" si="62"/>
        <v>365</v>
      </c>
      <c r="E2010" s="55">
        <f>('Все выпуски'!$F$4*'Все выпуски'!$F$8)*((VLOOKUP(IF(C2010="Нет",VLOOKUP(A2010,Оп26_BYN→USD!$A$2:$C$28,3,0),VLOOKUP((A2010-1),Оп26_BYN→USD!$A$2:$C$28,3,0)),$B$2:$G$2382,5,0)-VLOOKUP(B2010,$B$2:$G$2382,5,0))/365+(VLOOKUP(IF(C2010="Нет",VLOOKUP(A2010,Оп26_BYN→USD!$A$2:$C$28,3,0),VLOOKUP((A2010-1),Оп26_BYN→USD!$A$2:$C$28,3,0)),$B$2:$G$2382,6,0)-VLOOKUP(B2010,$B$2:$G$2382,6,0))/366)</f>
        <v>0.23381489459332283</v>
      </c>
      <c r="F2010" s="54">
        <f>COUNTIF(D2011:$D$2382,365)</f>
        <v>372</v>
      </c>
      <c r="G2010" s="54">
        <f>COUNTIF(D2011:$D$2382,366)</f>
        <v>0</v>
      </c>
    </row>
    <row r="2011" spans="1:7" x14ac:dyDescent="0.25">
      <c r="A2011" s="54">
        <f>COUNTIF($C$3:C2011,"Да")</f>
        <v>22</v>
      </c>
      <c r="B2011" s="53">
        <f t="shared" si="63"/>
        <v>47409</v>
      </c>
      <c r="C2011" s="53" t="str">
        <f>IF(ISERROR(VLOOKUP(B2011,Оп26_BYN→USD!$C$3:$C$28,1,0)),"Нет","Да")</f>
        <v>Нет</v>
      </c>
      <c r="D2011" s="54">
        <f t="shared" si="62"/>
        <v>365</v>
      </c>
      <c r="E2011" s="55">
        <f>('Все выпуски'!$F$4*'Все выпуски'!$F$8)*((VLOOKUP(IF(C2011="Нет",VLOOKUP(A2011,Оп26_BYN→USD!$A$2:$C$28,3,0),VLOOKUP((A2011-1),Оп26_BYN→USD!$A$2:$C$28,3,0)),$B$2:$G$2382,5,0)-VLOOKUP(B2011,$B$2:$G$2382,5,0))/365+(VLOOKUP(IF(C2011="Нет",VLOOKUP(A2011,Оп26_BYN→USD!$A$2:$C$28,3,0),VLOOKUP((A2011-1),Оп26_BYN→USD!$A$2:$C$28,3,0)),$B$2:$G$2382,6,0)-VLOOKUP(B2011,$B$2:$G$2382,6,0))/366)</f>
        <v>0.26304175641748817</v>
      </c>
      <c r="F2011" s="54">
        <f>COUNTIF(D2012:$D$2382,365)</f>
        <v>371</v>
      </c>
      <c r="G2011" s="54">
        <f>COUNTIF(D2012:$D$2382,366)</f>
        <v>0</v>
      </c>
    </row>
    <row r="2012" spans="1:7" x14ac:dyDescent="0.25">
      <c r="A2012" s="54">
        <f>COUNTIF($C$3:C2012,"Да")</f>
        <v>22</v>
      </c>
      <c r="B2012" s="53">
        <f t="shared" si="63"/>
        <v>47410</v>
      </c>
      <c r="C2012" s="53" t="str">
        <f>IF(ISERROR(VLOOKUP(B2012,Оп26_BYN→USD!$C$3:$C$28,1,0)),"Нет","Да")</f>
        <v>Нет</v>
      </c>
      <c r="D2012" s="54">
        <f t="shared" si="62"/>
        <v>365</v>
      </c>
      <c r="E2012" s="55">
        <f>('Все выпуски'!$F$4*'Все выпуски'!$F$8)*((VLOOKUP(IF(C2012="Нет",VLOOKUP(A2012,Оп26_BYN→USD!$A$2:$C$28,3,0),VLOOKUP((A2012-1),Оп26_BYN→USD!$A$2:$C$28,3,0)),$B$2:$G$2382,5,0)-VLOOKUP(B2012,$B$2:$G$2382,5,0))/365+(VLOOKUP(IF(C2012="Нет",VLOOKUP(A2012,Оп26_BYN→USD!$A$2:$C$28,3,0),VLOOKUP((A2012-1),Оп26_BYN→USD!$A$2:$C$28,3,0)),$B$2:$G$2382,6,0)-VLOOKUP(B2012,$B$2:$G$2382,6,0))/366)</f>
        <v>0.29226861824165351</v>
      </c>
      <c r="F2012" s="54">
        <f>COUNTIF(D2013:$D$2382,365)</f>
        <v>370</v>
      </c>
      <c r="G2012" s="54">
        <f>COUNTIF(D2013:$D$2382,366)</f>
        <v>0</v>
      </c>
    </row>
    <row r="2013" spans="1:7" x14ac:dyDescent="0.25">
      <c r="A2013" s="54">
        <f>COUNTIF($C$3:C2013,"Да")</f>
        <v>22</v>
      </c>
      <c r="B2013" s="53">
        <f t="shared" si="63"/>
        <v>47411</v>
      </c>
      <c r="C2013" s="53" t="str">
        <f>IF(ISERROR(VLOOKUP(B2013,Оп26_BYN→USD!$C$3:$C$28,1,0)),"Нет","Да")</f>
        <v>Нет</v>
      </c>
      <c r="D2013" s="54">
        <f t="shared" si="62"/>
        <v>365</v>
      </c>
      <c r="E2013" s="55">
        <f>('Все выпуски'!$F$4*'Все выпуски'!$F$8)*((VLOOKUP(IF(C2013="Нет",VLOOKUP(A2013,Оп26_BYN→USD!$A$2:$C$28,3,0),VLOOKUP((A2013-1),Оп26_BYN→USD!$A$2:$C$28,3,0)),$B$2:$G$2382,5,0)-VLOOKUP(B2013,$B$2:$G$2382,5,0))/365+(VLOOKUP(IF(C2013="Нет",VLOOKUP(A2013,Оп26_BYN→USD!$A$2:$C$28,3,0),VLOOKUP((A2013-1),Оп26_BYN→USD!$A$2:$C$28,3,0)),$B$2:$G$2382,6,0)-VLOOKUP(B2013,$B$2:$G$2382,6,0))/366)</f>
        <v>0.32149548006581891</v>
      </c>
      <c r="F2013" s="54">
        <f>COUNTIF(D2014:$D$2382,365)</f>
        <v>369</v>
      </c>
      <c r="G2013" s="54">
        <f>COUNTIF(D2014:$D$2382,366)</f>
        <v>0</v>
      </c>
    </row>
    <row r="2014" spans="1:7" x14ac:dyDescent="0.25">
      <c r="A2014" s="54">
        <f>COUNTIF($C$3:C2014,"Да")</f>
        <v>22</v>
      </c>
      <c r="B2014" s="53">
        <f t="shared" si="63"/>
        <v>47412</v>
      </c>
      <c r="C2014" s="53" t="str">
        <f>IF(ISERROR(VLOOKUP(B2014,Оп26_BYN→USD!$C$3:$C$28,1,0)),"Нет","Да")</f>
        <v>Нет</v>
      </c>
      <c r="D2014" s="54">
        <f t="shared" si="62"/>
        <v>365</v>
      </c>
      <c r="E2014" s="55">
        <f>('Все выпуски'!$F$4*'Все выпуски'!$F$8)*((VLOOKUP(IF(C2014="Нет",VLOOKUP(A2014,Оп26_BYN→USD!$A$2:$C$28,3,0),VLOOKUP((A2014-1),Оп26_BYN→USD!$A$2:$C$28,3,0)),$B$2:$G$2382,5,0)-VLOOKUP(B2014,$B$2:$G$2382,5,0))/365+(VLOOKUP(IF(C2014="Нет",VLOOKUP(A2014,Оп26_BYN→USD!$A$2:$C$28,3,0),VLOOKUP((A2014-1),Оп26_BYN→USD!$A$2:$C$28,3,0)),$B$2:$G$2382,6,0)-VLOOKUP(B2014,$B$2:$G$2382,6,0))/366)</f>
        <v>0.35072234188998425</v>
      </c>
      <c r="F2014" s="54">
        <f>COUNTIF(D2015:$D$2382,365)</f>
        <v>368</v>
      </c>
      <c r="G2014" s="54">
        <f>COUNTIF(D2015:$D$2382,366)</f>
        <v>0</v>
      </c>
    </row>
    <row r="2015" spans="1:7" x14ac:dyDescent="0.25">
      <c r="A2015" s="54">
        <f>COUNTIF($C$3:C2015,"Да")</f>
        <v>22</v>
      </c>
      <c r="B2015" s="53">
        <f t="shared" si="63"/>
        <v>47413</v>
      </c>
      <c r="C2015" s="53" t="str">
        <f>IF(ISERROR(VLOOKUP(B2015,Оп26_BYN→USD!$C$3:$C$28,1,0)),"Нет","Да")</f>
        <v>Нет</v>
      </c>
      <c r="D2015" s="54">
        <f t="shared" si="62"/>
        <v>365</v>
      </c>
      <c r="E2015" s="55">
        <f>('Все выпуски'!$F$4*'Все выпуски'!$F$8)*((VLOOKUP(IF(C2015="Нет",VLOOKUP(A2015,Оп26_BYN→USD!$A$2:$C$28,3,0),VLOOKUP((A2015-1),Оп26_BYN→USD!$A$2:$C$28,3,0)),$B$2:$G$2382,5,0)-VLOOKUP(B2015,$B$2:$G$2382,5,0))/365+(VLOOKUP(IF(C2015="Нет",VLOOKUP(A2015,Оп26_BYN→USD!$A$2:$C$28,3,0),VLOOKUP((A2015-1),Оп26_BYN→USD!$A$2:$C$28,3,0)),$B$2:$G$2382,6,0)-VLOOKUP(B2015,$B$2:$G$2382,6,0))/366)</f>
        <v>0.37994920371414959</v>
      </c>
      <c r="F2015" s="54">
        <f>COUNTIF(D2016:$D$2382,365)</f>
        <v>367</v>
      </c>
      <c r="G2015" s="54">
        <f>COUNTIF(D2016:$D$2382,366)</f>
        <v>0</v>
      </c>
    </row>
    <row r="2016" spans="1:7" x14ac:dyDescent="0.25">
      <c r="A2016" s="54">
        <f>COUNTIF($C$3:C2016,"Да")</f>
        <v>22</v>
      </c>
      <c r="B2016" s="53">
        <f t="shared" si="63"/>
        <v>47414</v>
      </c>
      <c r="C2016" s="53" t="str">
        <f>IF(ISERROR(VLOOKUP(B2016,Оп26_BYN→USD!$C$3:$C$28,1,0)),"Нет","Да")</f>
        <v>Нет</v>
      </c>
      <c r="D2016" s="54">
        <f t="shared" si="62"/>
        <v>365</v>
      </c>
      <c r="E2016" s="55">
        <f>('Все выпуски'!$F$4*'Все выпуски'!$F$8)*((VLOOKUP(IF(C2016="Нет",VLOOKUP(A2016,Оп26_BYN→USD!$A$2:$C$28,3,0),VLOOKUP((A2016-1),Оп26_BYN→USD!$A$2:$C$28,3,0)),$B$2:$G$2382,5,0)-VLOOKUP(B2016,$B$2:$G$2382,5,0))/365+(VLOOKUP(IF(C2016="Нет",VLOOKUP(A2016,Оп26_BYN→USD!$A$2:$C$28,3,0),VLOOKUP((A2016-1),Оп26_BYN→USD!$A$2:$C$28,3,0)),$B$2:$G$2382,6,0)-VLOOKUP(B2016,$B$2:$G$2382,6,0))/366)</f>
        <v>0.40917606553831498</v>
      </c>
      <c r="F2016" s="54">
        <f>COUNTIF(D2017:$D$2382,365)</f>
        <v>366</v>
      </c>
      <c r="G2016" s="54">
        <f>COUNTIF(D2017:$D$2382,366)</f>
        <v>0</v>
      </c>
    </row>
    <row r="2017" spans="1:7" x14ac:dyDescent="0.25">
      <c r="A2017" s="54">
        <f>COUNTIF($C$3:C2017,"Да")</f>
        <v>22</v>
      </c>
      <c r="B2017" s="53">
        <f t="shared" si="63"/>
        <v>47415</v>
      </c>
      <c r="C2017" s="53" t="str">
        <f>IF(ISERROR(VLOOKUP(B2017,Оп26_BYN→USD!$C$3:$C$28,1,0)),"Нет","Да")</f>
        <v>Нет</v>
      </c>
      <c r="D2017" s="54">
        <f t="shared" si="62"/>
        <v>365</v>
      </c>
      <c r="E2017" s="55">
        <f>('Все выпуски'!$F$4*'Все выпуски'!$F$8)*((VLOOKUP(IF(C2017="Нет",VLOOKUP(A2017,Оп26_BYN→USD!$A$2:$C$28,3,0),VLOOKUP((A2017-1),Оп26_BYN→USD!$A$2:$C$28,3,0)),$B$2:$G$2382,5,0)-VLOOKUP(B2017,$B$2:$G$2382,5,0))/365+(VLOOKUP(IF(C2017="Нет",VLOOKUP(A2017,Оп26_BYN→USD!$A$2:$C$28,3,0),VLOOKUP((A2017-1),Оп26_BYN→USD!$A$2:$C$28,3,0)),$B$2:$G$2382,6,0)-VLOOKUP(B2017,$B$2:$G$2382,6,0))/366)</f>
        <v>0.43840292736248032</v>
      </c>
      <c r="F2017" s="54">
        <f>COUNTIF(D2018:$D$2382,365)</f>
        <v>365</v>
      </c>
      <c r="G2017" s="54">
        <f>COUNTIF(D2018:$D$2382,366)</f>
        <v>0</v>
      </c>
    </row>
    <row r="2018" spans="1:7" x14ac:dyDescent="0.25">
      <c r="A2018" s="54">
        <f>COUNTIF($C$3:C2018,"Да")</f>
        <v>22</v>
      </c>
      <c r="B2018" s="53">
        <f t="shared" si="63"/>
        <v>47416</v>
      </c>
      <c r="C2018" s="53" t="str">
        <f>IF(ISERROR(VLOOKUP(B2018,Оп26_BYN→USD!$C$3:$C$28,1,0)),"Нет","Да")</f>
        <v>Нет</v>
      </c>
      <c r="D2018" s="54">
        <f t="shared" si="62"/>
        <v>365</v>
      </c>
      <c r="E2018" s="55">
        <f>('Все выпуски'!$F$4*'Все выпуски'!$F$8)*((VLOOKUP(IF(C2018="Нет",VLOOKUP(A2018,Оп26_BYN→USD!$A$2:$C$28,3,0),VLOOKUP((A2018-1),Оп26_BYN→USD!$A$2:$C$28,3,0)),$B$2:$G$2382,5,0)-VLOOKUP(B2018,$B$2:$G$2382,5,0))/365+(VLOOKUP(IF(C2018="Нет",VLOOKUP(A2018,Оп26_BYN→USD!$A$2:$C$28,3,0),VLOOKUP((A2018-1),Оп26_BYN→USD!$A$2:$C$28,3,0)),$B$2:$G$2382,6,0)-VLOOKUP(B2018,$B$2:$G$2382,6,0))/366)</f>
        <v>0.46762978918664566</v>
      </c>
      <c r="F2018" s="54">
        <f>COUNTIF(D2019:$D$2382,365)</f>
        <v>364</v>
      </c>
      <c r="G2018" s="54">
        <f>COUNTIF(D2019:$D$2382,366)</f>
        <v>0</v>
      </c>
    </row>
    <row r="2019" spans="1:7" x14ac:dyDescent="0.25">
      <c r="A2019" s="54">
        <f>COUNTIF($C$3:C2019,"Да")</f>
        <v>22</v>
      </c>
      <c r="B2019" s="53">
        <f t="shared" si="63"/>
        <v>47417</v>
      </c>
      <c r="C2019" s="53" t="str">
        <f>IF(ISERROR(VLOOKUP(B2019,Оп26_BYN→USD!$C$3:$C$28,1,0)),"Нет","Да")</f>
        <v>Нет</v>
      </c>
      <c r="D2019" s="54">
        <f t="shared" si="62"/>
        <v>365</v>
      </c>
      <c r="E2019" s="55">
        <f>('Все выпуски'!$F$4*'Все выпуски'!$F$8)*((VLOOKUP(IF(C2019="Нет",VLOOKUP(A2019,Оп26_BYN→USD!$A$2:$C$28,3,0),VLOOKUP((A2019-1),Оп26_BYN→USD!$A$2:$C$28,3,0)),$B$2:$G$2382,5,0)-VLOOKUP(B2019,$B$2:$G$2382,5,0))/365+(VLOOKUP(IF(C2019="Нет",VLOOKUP(A2019,Оп26_BYN→USD!$A$2:$C$28,3,0),VLOOKUP((A2019-1),Оп26_BYN→USD!$A$2:$C$28,3,0)),$B$2:$G$2382,6,0)-VLOOKUP(B2019,$B$2:$G$2382,6,0))/366)</f>
        <v>0.49685665101081106</v>
      </c>
      <c r="F2019" s="54">
        <f>COUNTIF(D2020:$D$2382,365)</f>
        <v>363</v>
      </c>
      <c r="G2019" s="54">
        <f>COUNTIF(D2020:$D$2382,366)</f>
        <v>0</v>
      </c>
    </row>
    <row r="2020" spans="1:7" x14ac:dyDescent="0.25">
      <c r="A2020" s="54">
        <f>COUNTIF($C$3:C2020,"Да")</f>
        <v>22</v>
      </c>
      <c r="B2020" s="53">
        <f t="shared" si="63"/>
        <v>47418</v>
      </c>
      <c r="C2020" s="53" t="str">
        <f>IF(ISERROR(VLOOKUP(B2020,Оп26_BYN→USD!$C$3:$C$28,1,0)),"Нет","Да")</f>
        <v>Нет</v>
      </c>
      <c r="D2020" s="54">
        <f t="shared" si="62"/>
        <v>365</v>
      </c>
      <c r="E2020" s="55">
        <f>('Все выпуски'!$F$4*'Все выпуски'!$F$8)*((VLOOKUP(IF(C2020="Нет",VLOOKUP(A2020,Оп26_BYN→USD!$A$2:$C$28,3,0),VLOOKUP((A2020-1),Оп26_BYN→USD!$A$2:$C$28,3,0)),$B$2:$G$2382,5,0)-VLOOKUP(B2020,$B$2:$G$2382,5,0))/365+(VLOOKUP(IF(C2020="Нет",VLOOKUP(A2020,Оп26_BYN→USD!$A$2:$C$28,3,0),VLOOKUP((A2020-1),Оп26_BYN→USD!$A$2:$C$28,3,0)),$B$2:$G$2382,6,0)-VLOOKUP(B2020,$B$2:$G$2382,6,0))/366)</f>
        <v>0.52608351283497634</v>
      </c>
      <c r="F2020" s="54">
        <f>COUNTIF(D2021:$D$2382,365)</f>
        <v>362</v>
      </c>
      <c r="G2020" s="54">
        <f>COUNTIF(D2021:$D$2382,366)</f>
        <v>0</v>
      </c>
    </row>
    <row r="2021" spans="1:7" x14ac:dyDescent="0.25">
      <c r="A2021" s="54">
        <f>COUNTIF($C$3:C2021,"Да")</f>
        <v>22</v>
      </c>
      <c r="B2021" s="53">
        <f t="shared" si="63"/>
        <v>47419</v>
      </c>
      <c r="C2021" s="53" t="str">
        <f>IF(ISERROR(VLOOKUP(B2021,Оп26_BYN→USD!$C$3:$C$28,1,0)),"Нет","Да")</f>
        <v>Нет</v>
      </c>
      <c r="D2021" s="54">
        <f t="shared" si="62"/>
        <v>365</v>
      </c>
      <c r="E2021" s="55">
        <f>('Все выпуски'!$F$4*'Все выпуски'!$F$8)*((VLOOKUP(IF(C2021="Нет",VLOOKUP(A2021,Оп26_BYN→USD!$A$2:$C$28,3,0),VLOOKUP((A2021-1),Оп26_BYN→USD!$A$2:$C$28,3,0)),$B$2:$G$2382,5,0)-VLOOKUP(B2021,$B$2:$G$2382,5,0))/365+(VLOOKUP(IF(C2021="Нет",VLOOKUP(A2021,Оп26_BYN→USD!$A$2:$C$28,3,0),VLOOKUP((A2021-1),Оп26_BYN→USD!$A$2:$C$28,3,0)),$B$2:$G$2382,6,0)-VLOOKUP(B2021,$B$2:$G$2382,6,0))/366)</f>
        <v>0.55531037465914179</v>
      </c>
      <c r="F2021" s="54">
        <f>COUNTIF(D2022:$D$2382,365)</f>
        <v>361</v>
      </c>
      <c r="G2021" s="54">
        <f>COUNTIF(D2022:$D$2382,366)</f>
        <v>0</v>
      </c>
    </row>
    <row r="2022" spans="1:7" x14ac:dyDescent="0.25">
      <c r="A2022" s="54">
        <f>COUNTIF($C$3:C2022,"Да")</f>
        <v>22</v>
      </c>
      <c r="B2022" s="53">
        <f t="shared" si="63"/>
        <v>47420</v>
      </c>
      <c r="C2022" s="53" t="str">
        <f>IF(ISERROR(VLOOKUP(B2022,Оп26_BYN→USD!$C$3:$C$28,1,0)),"Нет","Да")</f>
        <v>Нет</v>
      </c>
      <c r="D2022" s="54">
        <f t="shared" si="62"/>
        <v>365</v>
      </c>
      <c r="E2022" s="55">
        <f>('Все выпуски'!$F$4*'Все выпуски'!$F$8)*((VLOOKUP(IF(C2022="Нет",VLOOKUP(A2022,Оп26_BYN→USD!$A$2:$C$28,3,0),VLOOKUP((A2022-1),Оп26_BYN→USD!$A$2:$C$28,3,0)),$B$2:$G$2382,5,0)-VLOOKUP(B2022,$B$2:$G$2382,5,0))/365+(VLOOKUP(IF(C2022="Нет",VLOOKUP(A2022,Оп26_BYN→USD!$A$2:$C$28,3,0),VLOOKUP((A2022-1),Оп26_BYN→USD!$A$2:$C$28,3,0)),$B$2:$G$2382,6,0)-VLOOKUP(B2022,$B$2:$G$2382,6,0))/366)</f>
        <v>0.58453723648330702</v>
      </c>
      <c r="F2022" s="54">
        <f>COUNTIF(D2023:$D$2382,365)</f>
        <v>360</v>
      </c>
      <c r="G2022" s="54">
        <f>COUNTIF(D2023:$D$2382,366)</f>
        <v>0</v>
      </c>
    </row>
    <row r="2023" spans="1:7" x14ac:dyDescent="0.25">
      <c r="A2023" s="54">
        <f>COUNTIF($C$3:C2023,"Да")</f>
        <v>22</v>
      </c>
      <c r="B2023" s="53">
        <f t="shared" si="63"/>
        <v>47421</v>
      </c>
      <c r="C2023" s="53" t="str">
        <f>IF(ISERROR(VLOOKUP(B2023,Оп26_BYN→USD!$C$3:$C$28,1,0)),"Нет","Да")</f>
        <v>Нет</v>
      </c>
      <c r="D2023" s="54">
        <f t="shared" si="62"/>
        <v>365</v>
      </c>
      <c r="E2023" s="55">
        <f>('Все выпуски'!$F$4*'Все выпуски'!$F$8)*((VLOOKUP(IF(C2023="Нет",VLOOKUP(A2023,Оп26_BYN→USD!$A$2:$C$28,3,0),VLOOKUP((A2023-1),Оп26_BYN→USD!$A$2:$C$28,3,0)),$B$2:$G$2382,5,0)-VLOOKUP(B2023,$B$2:$G$2382,5,0))/365+(VLOOKUP(IF(C2023="Нет",VLOOKUP(A2023,Оп26_BYN→USD!$A$2:$C$28,3,0),VLOOKUP((A2023-1),Оп26_BYN→USD!$A$2:$C$28,3,0)),$B$2:$G$2382,6,0)-VLOOKUP(B2023,$B$2:$G$2382,6,0))/366)</f>
        <v>0.61376409830747247</v>
      </c>
      <c r="F2023" s="54">
        <f>COUNTIF(D2024:$D$2382,365)</f>
        <v>359</v>
      </c>
      <c r="G2023" s="54">
        <f>COUNTIF(D2024:$D$2382,366)</f>
        <v>0</v>
      </c>
    </row>
    <row r="2024" spans="1:7" x14ac:dyDescent="0.25">
      <c r="A2024" s="54">
        <f>COUNTIF($C$3:C2024,"Да")</f>
        <v>22</v>
      </c>
      <c r="B2024" s="53">
        <f t="shared" si="63"/>
        <v>47422</v>
      </c>
      <c r="C2024" s="53" t="str">
        <f>IF(ISERROR(VLOOKUP(B2024,Оп26_BYN→USD!$C$3:$C$28,1,0)),"Нет","Да")</f>
        <v>Нет</v>
      </c>
      <c r="D2024" s="54">
        <f t="shared" si="62"/>
        <v>365</v>
      </c>
      <c r="E2024" s="55">
        <f>('Все выпуски'!$F$4*'Все выпуски'!$F$8)*((VLOOKUP(IF(C2024="Нет",VLOOKUP(A2024,Оп26_BYN→USD!$A$2:$C$28,3,0),VLOOKUP((A2024-1),Оп26_BYN→USD!$A$2:$C$28,3,0)),$B$2:$G$2382,5,0)-VLOOKUP(B2024,$B$2:$G$2382,5,0))/365+(VLOOKUP(IF(C2024="Нет",VLOOKUP(A2024,Оп26_BYN→USD!$A$2:$C$28,3,0),VLOOKUP((A2024-1),Оп26_BYN→USD!$A$2:$C$28,3,0)),$B$2:$G$2382,6,0)-VLOOKUP(B2024,$B$2:$G$2382,6,0))/366)</f>
        <v>0.64299096013163781</v>
      </c>
      <c r="F2024" s="54">
        <f>COUNTIF(D2025:$D$2382,365)</f>
        <v>358</v>
      </c>
      <c r="G2024" s="54">
        <f>COUNTIF(D2025:$D$2382,366)</f>
        <v>0</v>
      </c>
    </row>
    <row r="2025" spans="1:7" x14ac:dyDescent="0.25">
      <c r="A2025" s="54">
        <f>COUNTIF($C$3:C2025,"Да")</f>
        <v>22</v>
      </c>
      <c r="B2025" s="53">
        <f t="shared" si="63"/>
        <v>47423</v>
      </c>
      <c r="C2025" s="53" t="str">
        <f>IF(ISERROR(VLOOKUP(B2025,Оп26_BYN→USD!$C$3:$C$28,1,0)),"Нет","Да")</f>
        <v>Нет</v>
      </c>
      <c r="D2025" s="54">
        <f t="shared" si="62"/>
        <v>365</v>
      </c>
      <c r="E2025" s="55">
        <f>('Все выпуски'!$F$4*'Все выпуски'!$F$8)*((VLOOKUP(IF(C2025="Нет",VLOOKUP(A2025,Оп26_BYN→USD!$A$2:$C$28,3,0),VLOOKUP((A2025-1),Оп26_BYN→USD!$A$2:$C$28,3,0)),$B$2:$G$2382,5,0)-VLOOKUP(B2025,$B$2:$G$2382,5,0))/365+(VLOOKUP(IF(C2025="Нет",VLOOKUP(A2025,Оп26_BYN→USD!$A$2:$C$28,3,0),VLOOKUP((A2025-1),Оп26_BYN→USD!$A$2:$C$28,3,0)),$B$2:$G$2382,6,0)-VLOOKUP(B2025,$B$2:$G$2382,6,0))/366)</f>
        <v>0.67221782195580315</v>
      </c>
      <c r="F2025" s="54">
        <f>COUNTIF(D2026:$D$2382,365)</f>
        <v>357</v>
      </c>
      <c r="G2025" s="54">
        <f>COUNTIF(D2026:$D$2382,366)</f>
        <v>0</v>
      </c>
    </row>
    <row r="2026" spans="1:7" x14ac:dyDescent="0.25">
      <c r="A2026" s="54">
        <f>COUNTIF($C$3:C2026,"Да")</f>
        <v>22</v>
      </c>
      <c r="B2026" s="53">
        <f t="shared" si="63"/>
        <v>47424</v>
      </c>
      <c r="C2026" s="53" t="str">
        <f>IF(ISERROR(VLOOKUP(B2026,Оп26_BYN→USD!$C$3:$C$28,1,0)),"Нет","Да")</f>
        <v>Нет</v>
      </c>
      <c r="D2026" s="54">
        <f t="shared" si="62"/>
        <v>365</v>
      </c>
      <c r="E2026" s="55">
        <f>('Все выпуски'!$F$4*'Все выпуски'!$F$8)*((VLOOKUP(IF(C2026="Нет",VLOOKUP(A2026,Оп26_BYN→USD!$A$2:$C$28,3,0),VLOOKUP((A2026-1),Оп26_BYN→USD!$A$2:$C$28,3,0)),$B$2:$G$2382,5,0)-VLOOKUP(B2026,$B$2:$G$2382,5,0))/365+(VLOOKUP(IF(C2026="Нет",VLOOKUP(A2026,Оп26_BYN→USD!$A$2:$C$28,3,0),VLOOKUP((A2026-1),Оп26_BYN→USD!$A$2:$C$28,3,0)),$B$2:$G$2382,6,0)-VLOOKUP(B2026,$B$2:$G$2382,6,0))/366)</f>
        <v>0.70144468377996849</v>
      </c>
      <c r="F2026" s="54">
        <f>COUNTIF(D2027:$D$2382,365)</f>
        <v>356</v>
      </c>
      <c r="G2026" s="54">
        <f>COUNTIF(D2027:$D$2382,366)</f>
        <v>0</v>
      </c>
    </row>
    <row r="2027" spans="1:7" x14ac:dyDescent="0.25">
      <c r="A2027" s="54">
        <f>COUNTIF($C$3:C2027,"Да")</f>
        <v>22</v>
      </c>
      <c r="B2027" s="53">
        <f t="shared" si="63"/>
        <v>47425</v>
      </c>
      <c r="C2027" s="53" t="str">
        <f>IF(ISERROR(VLOOKUP(B2027,Оп26_BYN→USD!$C$3:$C$28,1,0)),"Нет","Да")</f>
        <v>Нет</v>
      </c>
      <c r="D2027" s="54">
        <f t="shared" si="62"/>
        <v>365</v>
      </c>
      <c r="E2027" s="55">
        <f>('Все выпуски'!$F$4*'Все выпуски'!$F$8)*((VLOOKUP(IF(C2027="Нет",VLOOKUP(A2027,Оп26_BYN→USD!$A$2:$C$28,3,0),VLOOKUP((A2027-1),Оп26_BYN→USD!$A$2:$C$28,3,0)),$B$2:$G$2382,5,0)-VLOOKUP(B2027,$B$2:$G$2382,5,0))/365+(VLOOKUP(IF(C2027="Нет",VLOOKUP(A2027,Оп26_BYN→USD!$A$2:$C$28,3,0),VLOOKUP((A2027-1),Оп26_BYN→USD!$A$2:$C$28,3,0)),$B$2:$G$2382,6,0)-VLOOKUP(B2027,$B$2:$G$2382,6,0))/366)</f>
        <v>0.73067154560413383</v>
      </c>
      <c r="F2027" s="54">
        <f>COUNTIF(D2028:$D$2382,365)</f>
        <v>355</v>
      </c>
      <c r="G2027" s="54">
        <f>COUNTIF(D2028:$D$2382,366)</f>
        <v>0</v>
      </c>
    </row>
    <row r="2028" spans="1:7" x14ac:dyDescent="0.25">
      <c r="A2028" s="54">
        <f>COUNTIF($C$3:C2028,"Да")</f>
        <v>22</v>
      </c>
      <c r="B2028" s="53">
        <f t="shared" si="63"/>
        <v>47426</v>
      </c>
      <c r="C2028" s="53" t="str">
        <f>IF(ISERROR(VLOOKUP(B2028,Оп26_BYN→USD!$C$3:$C$28,1,0)),"Нет","Да")</f>
        <v>Нет</v>
      </c>
      <c r="D2028" s="54">
        <f t="shared" si="62"/>
        <v>365</v>
      </c>
      <c r="E2028" s="55">
        <f>('Все выпуски'!$F$4*'Все выпуски'!$F$8)*((VLOOKUP(IF(C2028="Нет",VLOOKUP(A2028,Оп26_BYN→USD!$A$2:$C$28,3,0),VLOOKUP((A2028-1),Оп26_BYN→USD!$A$2:$C$28,3,0)),$B$2:$G$2382,5,0)-VLOOKUP(B2028,$B$2:$G$2382,5,0))/365+(VLOOKUP(IF(C2028="Нет",VLOOKUP(A2028,Оп26_BYN→USD!$A$2:$C$28,3,0),VLOOKUP((A2028-1),Оп26_BYN→USD!$A$2:$C$28,3,0)),$B$2:$G$2382,6,0)-VLOOKUP(B2028,$B$2:$G$2382,6,0))/366)</f>
        <v>0.75989840742829917</v>
      </c>
      <c r="F2028" s="54">
        <f>COUNTIF(D2029:$D$2382,365)</f>
        <v>354</v>
      </c>
      <c r="G2028" s="54">
        <f>COUNTIF(D2029:$D$2382,366)</f>
        <v>0</v>
      </c>
    </row>
    <row r="2029" spans="1:7" x14ac:dyDescent="0.25">
      <c r="A2029" s="54">
        <f>COUNTIF($C$3:C2029,"Да")</f>
        <v>22</v>
      </c>
      <c r="B2029" s="53">
        <f t="shared" si="63"/>
        <v>47427</v>
      </c>
      <c r="C2029" s="53" t="str">
        <f>IF(ISERROR(VLOOKUP(B2029,Оп26_BYN→USD!$C$3:$C$28,1,0)),"Нет","Да")</f>
        <v>Нет</v>
      </c>
      <c r="D2029" s="54">
        <f t="shared" si="62"/>
        <v>365</v>
      </c>
      <c r="E2029" s="55">
        <f>('Все выпуски'!$F$4*'Все выпуски'!$F$8)*((VLOOKUP(IF(C2029="Нет",VLOOKUP(A2029,Оп26_BYN→USD!$A$2:$C$28,3,0),VLOOKUP((A2029-1),Оп26_BYN→USD!$A$2:$C$28,3,0)),$B$2:$G$2382,5,0)-VLOOKUP(B2029,$B$2:$G$2382,5,0))/365+(VLOOKUP(IF(C2029="Нет",VLOOKUP(A2029,Оп26_BYN→USD!$A$2:$C$28,3,0),VLOOKUP((A2029-1),Оп26_BYN→USD!$A$2:$C$28,3,0)),$B$2:$G$2382,6,0)-VLOOKUP(B2029,$B$2:$G$2382,6,0))/366)</f>
        <v>0.78912526925246462</v>
      </c>
      <c r="F2029" s="54">
        <f>COUNTIF(D2030:$D$2382,365)</f>
        <v>353</v>
      </c>
      <c r="G2029" s="54">
        <f>COUNTIF(D2030:$D$2382,366)</f>
        <v>0</v>
      </c>
    </row>
    <row r="2030" spans="1:7" x14ac:dyDescent="0.25">
      <c r="A2030" s="54">
        <f>COUNTIF($C$3:C2030,"Да")</f>
        <v>22</v>
      </c>
      <c r="B2030" s="53">
        <f t="shared" si="63"/>
        <v>47428</v>
      </c>
      <c r="C2030" s="53" t="str">
        <f>IF(ISERROR(VLOOKUP(B2030,Оп26_BYN→USD!$C$3:$C$28,1,0)),"Нет","Да")</f>
        <v>Нет</v>
      </c>
      <c r="D2030" s="54">
        <f t="shared" si="62"/>
        <v>365</v>
      </c>
      <c r="E2030" s="55">
        <f>('Все выпуски'!$F$4*'Все выпуски'!$F$8)*((VLOOKUP(IF(C2030="Нет",VLOOKUP(A2030,Оп26_BYN→USD!$A$2:$C$28,3,0),VLOOKUP((A2030-1),Оп26_BYN→USD!$A$2:$C$28,3,0)),$B$2:$G$2382,5,0)-VLOOKUP(B2030,$B$2:$G$2382,5,0))/365+(VLOOKUP(IF(C2030="Нет",VLOOKUP(A2030,Оп26_BYN→USD!$A$2:$C$28,3,0),VLOOKUP((A2030-1),Оп26_BYN→USD!$A$2:$C$28,3,0)),$B$2:$G$2382,6,0)-VLOOKUP(B2030,$B$2:$G$2382,6,0))/366)</f>
        <v>0.81835213107662996</v>
      </c>
      <c r="F2030" s="54">
        <f>COUNTIF(D2031:$D$2382,365)</f>
        <v>352</v>
      </c>
      <c r="G2030" s="54">
        <f>COUNTIF(D2031:$D$2382,366)</f>
        <v>0</v>
      </c>
    </row>
    <row r="2031" spans="1:7" x14ac:dyDescent="0.25">
      <c r="A2031" s="54">
        <f>COUNTIF($C$3:C2031,"Да")</f>
        <v>22</v>
      </c>
      <c r="B2031" s="53">
        <f t="shared" si="63"/>
        <v>47429</v>
      </c>
      <c r="C2031" s="53" t="str">
        <f>IF(ISERROR(VLOOKUP(B2031,Оп26_BYN→USD!$C$3:$C$28,1,0)),"Нет","Да")</f>
        <v>Нет</v>
      </c>
      <c r="D2031" s="54">
        <f t="shared" si="62"/>
        <v>365</v>
      </c>
      <c r="E2031" s="55">
        <f>('Все выпуски'!$F$4*'Все выпуски'!$F$8)*((VLOOKUP(IF(C2031="Нет",VLOOKUP(A2031,Оп26_BYN→USD!$A$2:$C$28,3,0),VLOOKUP((A2031-1),Оп26_BYN→USD!$A$2:$C$28,3,0)),$B$2:$G$2382,5,0)-VLOOKUP(B2031,$B$2:$G$2382,5,0))/365+(VLOOKUP(IF(C2031="Нет",VLOOKUP(A2031,Оп26_BYN→USD!$A$2:$C$28,3,0),VLOOKUP((A2031-1),Оп26_BYN→USD!$A$2:$C$28,3,0)),$B$2:$G$2382,6,0)-VLOOKUP(B2031,$B$2:$G$2382,6,0))/366)</f>
        <v>0.8475789929007953</v>
      </c>
      <c r="F2031" s="54">
        <f>COUNTIF(D2032:$D$2382,365)</f>
        <v>351</v>
      </c>
      <c r="G2031" s="54">
        <f>COUNTIF(D2032:$D$2382,366)</f>
        <v>0</v>
      </c>
    </row>
    <row r="2032" spans="1:7" x14ac:dyDescent="0.25">
      <c r="A2032" s="54">
        <f>COUNTIF($C$3:C2032,"Да")</f>
        <v>22</v>
      </c>
      <c r="B2032" s="53">
        <f t="shared" si="63"/>
        <v>47430</v>
      </c>
      <c r="C2032" s="53" t="str">
        <f>IF(ISERROR(VLOOKUP(B2032,Оп26_BYN→USD!$C$3:$C$28,1,0)),"Нет","Да")</f>
        <v>Нет</v>
      </c>
      <c r="D2032" s="54">
        <f t="shared" si="62"/>
        <v>365</v>
      </c>
      <c r="E2032" s="55">
        <f>('Все выпуски'!$F$4*'Все выпуски'!$F$8)*((VLOOKUP(IF(C2032="Нет",VLOOKUP(A2032,Оп26_BYN→USD!$A$2:$C$28,3,0),VLOOKUP((A2032-1),Оп26_BYN→USD!$A$2:$C$28,3,0)),$B$2:$G$2382,5,0)-VLOOKUP(B2032,$B$2:$G$2382,5,0))/365+(VLOOKUP(IF(C2032="Нет",VLOOKUP(A2032,Оп26_BYN→USD!$A$2:$C$28,3,0),VLOOKUP((A2032-1),Оп26_BYN→USD!$A$2:$C$28,3,0)),$B$2:$G$2382,6,0)-VLOOKUP(B2032,$B$2:$G$2382,6,0))/366)</f>
        <v>0.87680585472496064</v>
      </c>
      <c r="F2032" s="54">
        <f>COUNTIF(D2033:$D$2382,365)</f>
        <v>350</v>
      </c>
      <c r="G2032" s="54">
        <f>COUNTIF(D2033:$D$2382,366)</f>
        <v>0</v>
      </c>
    </row>
    <row r="2033" spans="1:7" x14ac:dyDescent="0.25">
      <c r="A2033" s="54">
        <f>COUNTIF($C$3:C2033,"Да")</f>
        <v>22</v>
      </c>
      <c r="B2033" s="53">
        <f t="shared" si="63"/>
        <v>47431</v>
      </c>
      <c r="C2033" s="53" t="str">
        <f>IF(ISERROR(VLOOKUP(B2033,Оп26_BYN→USD!$C$3:$C$28,1,0)),"Нет","Да")</f>
        <v>Нет</v>
      </c>
      <c r="D2033" s="54">
        <f t="shared" si="62"/>
        <v>365</v>
      </c>
      <c r="E2033" s="55">
        <f>('Все выпуски'!$F$4*'Все выпуски'!$F$8)*((VLOOKUP(IF(C2033="Нет",VLOOKUP(A2033,Оп26_BYN→USD!$A$2:$C$28,3,0),VLOOKUP((A2033-1),Оп26_BYN→USD!$A$2:$C$28,3,0)),$B$2:$G$2382,5,0)-VLOOKUP(B2033,$B$2:$G$2382,5,0))/365+(VLOOKUP(IF(C2033="Нет",VLOOKUP(A2033,Оп26_BYN→USD!$A$2:$C$28,3,0),VLOOKUP((A2033-1),Оп26_BYN→USD!$A$2:$C$28,3,0)),$B$2:$G$2382,6,0)-VLOOKUP(B2033,$B$2:$G$2382,6,0))/366)</f>
        <v>0.90603271654912598</v>
      </c>
      <c r="F2033" s="54">
        <f>COUNTIF(D2034:$D$2382,365)</f>
        <v>349</v>
      </c>
      <c r="G2033" s="54">
        <f>COUNTIF(D2034:$D$2382,366)</f>
        <v>0</v>
      </c>
    </row>
    <row r="2034" spans="1:7" x14ac:dyDescent="0.25">
      <c r="A2034" s="54">
        <f>COUNTIF($C$3:C2034,"Да")</f>
        <v>22</v>
      </c>
      <c r="B2034" s="53">
        <f t="shared" si="63"/>
        <v>47432</v>
      </c>
      <c r="C2034" s="53" t="str">
        <f>IF(ISERROR(VLOOKUP(B2034,Оп26_BYN→USD!$C$3:$C$28,1,0)),"Нет","Да")</f>
        <v>Нет</v>
      </c>
      <c r="D2034" s="54">
        <f t="shared" si="62"/>
        <v>365</v>
      </c>
      <c r="E2034" s="55">
        <f>('Все выпуски'!$F$4*'Все выпуски'!$F$8)*((VLOOKUP(IF(C2034="Нет",VLOOKUP(A2034,Оп26_BYN→USD!$A$2:$C$28,3,0),VLOOKUP((A2034-1),Оп26_BYN→USD!$A$2:$C$28,3,0)),$B$2:$G$2382,5,0)-VLOOKUP(B2034,$B$2:$G$2382,5,0))/365+(VLOOKUP(IF(C2034="Нет",VLOOKUP(A2034,Оп26_BYN→USD!$A$2:$C$28,3,0),VLOOKUP((A2034-1),Оп26_BYN→USD!$A$2:$C$28,3,0)),$B$2:$G$2382,6,0)-VLOOKUP(B2034,$B$2:$G$2382,6,0))/366)</f>
        <v>0.93525957837329132</v>
      </c>
      <c r="F2034" s="54">
        <f>COUNTIF(D2035:$D$2382,365)</f>
        <v>348</v>
      </c>
      <c r="G2034" s="54">
        <f>COUNTIF(D2035:$D$2382,366)</f>
        <v>0</v>
      </c>
    </row>
    <row r="2035" spans="1:7" x14ac:dyDescent="0.25">
      <c r="A2035" s="54">
        <f>COUNTIF($C$3:C2035,"Да")</f>
        <v>22</v>
      </c>
      <c r="B2035" s="53">
        <f t="shared" si="63"/>
        <v>47433</v>
      </c>
      <c r="C2035" s="53" t="str">
        <f>IF(ISERROR(VLOOKUP(B2035,Оп26_BYN→USD!$C$3:$C$28,1,0)),"Нет","Да")</f>
        <v>Нет</v>
      </c>
      <c r="D2035" s="54">
        <f t="shared" si="62"/>
        <v>365</v>
      </c>
      <c r="E2035" s="55">
        <f>('Все выпуски'!$F$4*'Все выпуски'!$F$8)*((VLOOKUP(IF(C2035="Нет",VLOOKUP(A2035,Оп26_BYN→USD!$A$2:$C$28,3,0),VLOOKUP((A2035-1),Оп26_BYN→USD!$A$2:$C$28,3,0)),$B$2:$G$2382,5,0)-VLOOKUP(B2035,$B$2:$G$2382,5,0))/365+(VLOOKUP(IF(C2035="Нет",VLOOKUP(A2035,Оп26_BYN→USD!$A$2:$C$28,3,0),VLOOKUP((A2035-1),Оп26_BYN→USD!$A$2:$C$28,3,0)),$B$2:$G$2382,6,0)-VLOOKUP(B2035,$B$2:$G$2382,6,0))/366)</f>
        <v>0.96448644019745677</v>
      </c>
      <c r="F2035" s="54">
        <f>COUNTIF(D2036:$D$2382,365)</f>
        <v>347</v>
      </c>
      <c r="G2035" s="54">
        <f>COUNTIF(D2036:$D$2382,366)</f>
        <v>0</v>
      </c>
    </row>
    <row r="2036" spans="1:7" x14ac:dyDescent="0.25">
      <c r="A2036" s="54">
        <f>COUNTIF($C$3:C2036,"Да")</f>
        <v>22</v>
      </c>
      <c r="B2036" s="53">
        <f t="shared" si="63"/>
        <v>47434</v>
      </c>
      <c r="C2036" s="53" t="str">
        <f>IF(ISERROR(VLOOKUP(B2036,Оп26_BYN→USD!$C$3:$C$28,1,0)),"Нет","Да")</f>
        <v>Нет</v>
      </c>
      <c r="D2036" s="54">
        <f t="shared" si="62"/>
        <v>365</v>
      </c>
      <c r="E2036" s="55">
        <f>('Все выпуски'!$F$4*'Все выпуски'!$F$8)*((VLOOKUP(IF(C2036="Нет",VLOOKUP(A2036,Оп26_BYN→USD!$A$2:$C$28,3,0),VLOOKUP((A2036-1),Оп26_BYN→USD!$A$2:$C$28,3,0)),$B$2:$G$2382,5,0)-VLOOKUP(B2036,$B$2:$G$2382,5,0))/365+(VLOOKUP(IF(C2036="Нет",VLOOKUP(A2036,Оп26_BYN→USD!$A$2:$C$28,3,0),VLOOKUP((A2036-1),Оп26_BYN→USD!$A$2:$C$28,3,0)),$B$2:$G$2382,6,0)-VLOOKUP(B2036,$B$2:$G$2382,6,0))/366)</f>
        <v>0.99371330202162211</v>
      </c>
      <c r="F2036" s="54">
        <f>COUNTIF(D2037:$D$2382,365)</f>
        <v>346</v>
      </c>
      <c r="G2036" s="54">
        <f>COUNTIF(D2037:$D$2382,366)</f>
        <v>0</v>
      </c>
    </row>
    <row r="2037" spans="1:7" x14ac:dyDescent="0.25">
      <c r="A2037" s="54">
        <f>COUNTIF($C$3:C2037,"Да")</f>
        <v>22</v>
      </c>
      <c r="B2037" s="53">
        <f t="shared" si="63"/>
        <v>47435</v>
      </c>
      <c r="C2037" s="53" t="str">
        <f>IF(ISERROR(VLOOKUP(B2037,Оп26_BYN→USD!$C$3:$C$28,1,0)),"Нет","Да")</f>
        <v>Нет</v>
      </c>
      <c r="D2037" s="54">
        <f t="shared" si="62"/>
        <v>365</v>
      </c>
      <c r="E2037" s="55">
        <f>('Все выпуски'!$F$4*'Все выпуски'!$F$8)*((VLOOKUP(IF(C2037="Нет",VLOOKUP(A2037,Оп26_BYN→USD!$A$2:$C$28,3,0),VLOOKUP((A2037-1),Оп26_BYN→USD!$A$2:$C$28,3,0)),$B$2:$G$2382,5,0)-VLOOKUP(B2037,$B$2:$G$2382,5,0))/365+(VLOOKUP(IF(C2037="Нет",VLOOKUP(A2037,Оп26_BYN→USD!$A$2:$C$28,3,0),VLOOKUP((A2037-1),Оп26_BYN→USD!$A$2:$C$28,3,0)),$B$2:$G$2382,6,0)-VLOOKUP(B2037,$B$2:$G$2382,6,0))/366)</f>
        <v>1.0229401638457873</v>
      </c>
      <c r="F2037" s="54">
        <f>COUNTIF(D2038:$D$2382,365)</f>
        <v>345</v>
      </c>
      <c r="G2037" s="54">
        <f>COUNTIF(D2038:$D$2382,366)</f>
        <v>0</v>
      </c>
    </row>
    <row r="2038" spans="1:7" x14ac:dyDescent="0.25">
      <c r="A2038" s="54">
        <f>COUNTIF($C$3:C2038,"Да")</f>
        <v>22</v>
      </c>
      <c r="B2038" s="53">
        <f t="shared" si="63"/>
        <v>47436</v>
      </c>
      <c r="C2038" s="53" t="str">
        <f>IF(ISERROR(VLOOKUP(B2038,Оп26_BYN→USD!$C$3:$C$28,1,0)),"Нет","Да")</f>
        <v>Нет</v>
      </c>
      <c r="D2038" s="54">
        <f t="shared" si="62"/>
        <v>365</v>
      </c>
      <c r="E2038" s="55">
        <f>('Все выпуски'!$F$4*'Все выпуски'!$F$8)*((VLOOKUP(IF(C2038="Нет",VLOOKUP(A2038,Оп26_BYN→USD!$A$2:$C$28,3,0),VLOOKUP((A2038-1),Оп26_BYN→USD!$A$2:$C$28,3,0)),$B$2:$G$2382,5,0)-VLOOKUP(B2038,$B$2:$G$2382,5,0))/365+(VLOOKUP(IF(C2038="Нет",VLOOKUP(A2038,Оп26_BYN→USD!$A$2:$C$28,3,0),VLOOKUP((A2038-1),Оп26_BYN→USD!$A$2:$C$28,3,0)),$B$2:$G$2382,6,0)-VLOOKUP(B2038,$B$2:$G$2382,6,0))/366)</f>
        <v>1.0521670256699527</v>
      </c>
      <c r="F2038" s="54">
        <f>COUNTIF(D2039:$D$2382,365)</f>
        <v>344</v>
      </c>
      <c r="G2038" s="54">
        <f>COUNTIF(D2039:$D$2382,366)</f>
        <v>0</v>
      </c>
    </row>
    <row r="2039" spans="1:7" x14ac:dyDescent="0.25">
      <c r="A2039" s="54">
        <f>COUNTIF($C$3:C2039,"Да")</f>
        <v>22</v>
      </c>
      <c r="B2039" s="53">
        <f t="shared" si="63"/>
        <v>47437</v>
      </c>
      <c r="C2039" s="53" t="str">
        <f>IF(ISERROR(VLOOKUP(B2039,Оп26_BYN→USD!$C$3:$C$28,1,0)),"Нет","Да")</f>
        <v>Нет</v>
      </c>
      <c r="D2039" s="54">
        <f t="shared" si="62"/>
        <v>365</v>
      </c>
      <c r="E2039" s="55">
        <f>('Все выпуски'!$F$4*'Все выпуски'!$F$8)*((VLOOKUP(IF(C2039="Нет",VLOOKUP(A2039,Оп26_BYN→USD!$A$2:$C$28,3,0),VLOOKUP((A2039-1),Оп26_BYN→USD!$A$2:$C$28,3,0)),$B$2:$G$2382,5,0)-VLOOKUP(B2039,$B$2:$G$2382,5,0))/365+(VLOOKUP(IF(C2039="Нет",VLOOKUP(A2039,Оп26_BYN→USD!$A$2:$C$28,3,0),VLOOKUP((A2039-1),Оп26_BYN→USD!$A$2:$C$28,3,0)),$B$2:$G$2382,6,0)-VLOOKUP(B2039,$B$2:$G$2382,6,0))/366)</f>
        <v>1.081393887494118</v>
      </c>
      <c r="F2039" s="54">
        <f>COUNTIF(D2040:$D$2382,365)</f>
        <v>343</v>
      </c>
      <c r="G2039" s="54">
        <f>COUNTIF(D2040:$D$2382,366)</f>
        <v>0</v>
      </c>
    </row>
    <row r="2040" spans="1:7" x14ac:dyDescent="0.25">
      <c r="A2040" s="54">
        <f>COUNTIF($C$3:C2040,"Да")</f>
        <v>22</v>
      </c>
      <c r="B2040" s="53">
        <f t="shared" si="63"/>
        <v>47438</v>
      </c>
      <c r="C2040" s="53" t="str">
        <f>IF(ISERROR(VLOOKUP(B2040,Оп26_BYN→USD!$C$3:$C$28,1,0)),"Нет","Да")</f>
        <v>Нет</v>
      </c>
      <c r="D2040" s="54">
        <f t="shared" si="62"/>
        <v>365</v>
      </c>
      <c r="E2040" s="55">
        <f>('Все выпуски'!$F$4*'Все выпуски'!$F$8)*((VLOOKUP(IF(C2040="Нет",VLOOKUP(A2040,Оп26_BYN→USD!$A$2:$C$28,3,0),VLOOKUP((A2040-1),Оп26_BYN→USD!$A$2:$C$28,3,0)),$B$2:$G$2382,5,0)-VLOOKUP(B2040,$B$2:$G$2382,5,0))/365+(VLOOKUP(IF(C2040="Нет",VLOOKUP(A2040,Оп26_BYN→USD!$A$2:$C$28,3,0),VLOOKUP((A2040-1),Оп26_BYN→USD!$A$2:$C$28,3,0)),$B$2:$G$2382,6,0)-VLOOKUP(B2040,$B$2:$G$2382,6,0))/366)</f>
        <v>1.1106207493182836</v>
      </c>
      <c r="F2040" s="54">
        <f>COUNTIF(D2041:$D$2382,365)</f>
        <v>342</v>
      </c>
      <c r="G2040" s="54">
        <f>COUNTIF(D2041:$D$2382,366)</f>
        <v>0</v>
      </c>
    </row>
    <row r="2041" spans="1:7" x14ac:dyDescent="0.25">
      <c r="A2041" s="54">
        <f>COUNTIF($C$3:C2041,"Да")</f>
        <v>22</v>
      </c>
      <c r="B2041" s="53">
        <f t="shared" si="63"/>
        <v>47439</v>
      </c>
      <c r="C2041" s="53" t="str">
        <f>IF(ISERROR(VLOOKUP(B2041,Оп26_BYN→USD!$C$3:$C$28,1,0)),"Нет","Да")</f>
        <v>Нет</v>
      </c>
      <c r="D2041" s="54">
        <f t="shared" si="62"/>
        <v>365</v>
      </c>
      <c r="E2041" s="55">
        <f>('Все выпуски'!$F$4*'Все выпуски'!$F$8)*((VLOOKUP(IF(C2041="Нет",VLOOKUP(A2041,Оп26_BYN→USD!$A$2:$C$28,3,0),VLOOKUP((A2041-1),Оп26_BYN→USD!$A$2:$C$28,3,0)),$B$2:$G$2382,5,0)-VLOOKUP(B2041,$B$2:$G$2382,5,0))/365+(VLOOKUP(IF(C2041="Нет",VLOOKUP(A2041,Оп26_BYN→USD!$A$2:$C$28,3,0),VLOOKUP((A2041-1),Оп26_BYN→USD!$A$2:$C$28,3,0)),$B$2:$G$2382,6,0)-VLOOKUP(B2041,$B$2:$G$2382,6,0))/366)</f>
        <v>1.1398476111424489</v>
      </c>
      <c r="F2041" s="54">
        <f>COUNTIF(D2042:$D$2382,365)</f>
        <v>341</v>
      </c>
      <c r="G2041" s="54">
        <f>COUNTIF(D2042:$D$2382,366)</f>
        <v>0</v>
      </c>
    </row>
    <row r="2042" spans="1:7" x14ac:dyDescent="0.25">
      <c r="A2042" s="54">
        <f>COUNTIF($C$3:C2042,"Да")</f>
        <v>22</v>
      </c>
      <c r="B2042" s="53">
        <f t="shared" si="63"/>
        <v>47440</v>
      </c>
      <c r="C2042" s="53" t="str">
        <f>IF(ISERROR(VLOOKUP(B2042,Оп26_BYN→USD!$C$3:$C$28,1,0)),"Нет","Да")</f>
        <v>Нет</v>
      </c>
      <c r="D2042" s="54">
        <f t="shared" si="62"/>
        <v>365</v>
      </c>
      <c r="E2042" s="55">
        <f>('Все выпуски'!$F$4*'Все выпуски'!$F$8)*((VLOOKUP(IF(C2042="Нет",VLOOKUP(A2042,Оп26_BYN→USD!$A$2:$C$28,3,0),VLOOKUP((A2042-1),Оп26_BYN→USD!$A$2:$C$28,3,0)),$B$2:$G$2382,5,0)-VLOOKUP(B2042,$B$2:$G$2382,5,0))/365+(VLOOKUP(IF(C2042="Нет",VLOOKUP(A2042,Оп26_BYN→USD!$A$2:$C$28,3,0),VLOOKUP((A2042-1),Оп26_BYN→USD!$A$2:$C$28,3,0)),$B$2:$G$2382,6,0)-VLOOKUP(B2042,$B$2:$G$2382,6,0))/366)</f>
        <v>1.169074472966614</v>
      </c>
      <c r="F2042" s="54">
        <f>COUNTIF(D2043:$D$2382,365)</f>
        <v>340</v>
      </c>
      <c r="G2042" s="54">
        <f>COUNTIF(D2043:$D$2382,366)</f>
        <v>0</v>
      </c>
    </row>
    <row r="2043" spans="1:7" x14ac:dyDescent="0.25">
      <c r="A2043" s="54">
        <f>COUNTIF($C$3:C2043,"Да")</f>
        <v>22</v>
      </c>
      <c r="B2043" s="53">
        <f t="shared" si="63"/>
        <v>47441</v>
      </c>
      <c r="C2043" s="53" t="str">
        <f>IF(ISERROR(VLOOKUP(B2043,Оп26_BYN→USD!$C$3:$C$28,1,0)),"Нет","Да")</f>
        <v>Нет</v>
      </c>
      <c r="D2043" s="54">
        <f t="shared" si="62"/>
        <v>365</v>
      </c>
      <c r="E2043" s="55">
        <f>('Все выпуски'!$F$4*'Все выпуски'!$F$8)*((VLOOKUP(IF(C2043="Нет",VLOOKUP(A2043,Оп26_BYN→USD!$A$2:$C$28,3,0),VLOOKUP((A2043-1),Оп26_BYN→USD!$A$2:$C$28,3,0)),$B$2:$G$2382,5,0)-VLOOKUP(B2043,$B$2:$G$2382,5,0))/365+(VLOOKUP(IF(C2043="Нет",VLOOKUP(A2043,Оп26_BYN→USD!$A$2:$C$28,3,0),VLOOKUP((A2043-1),Оп26_BYN→USD!$A$2:$C$28,3,0)),$B$2:$G$2382,6,0)-VLOOKUP(B2043,$B$2:$G$2382,6,0))/366)</f>
        <v>1.1983013347907796</v>
      </c>
      <c r="F2043" s="54">
        <f>COUNTIF(D2044:$D$2382,365)</f>
        <v>339</v>
      </c>
      <c r="G2043" s="54">
        <f>COUNTIF(D2044:$D$2382,366)</f>
        <v>0</v>
      </c>
    </row>
    <row r="2044" spans="1:7" x14ac:dyDescent="0.25">
      <c r="A2044" s="54">
        <f>COUNTIF($C$3:C2044,"Да")</f>
        <v>22</v>
      </c>
      <c r="B2044" s="53">
        <f t="shared" si="63"/>
        <v>47442</v>
      </c>
      <c r="C2044" s="53" t="str">
        <f>IF(ISERROR(VLOOKUP(B2044,Оп26_BYN→USD!$C$3:$C$28,1,0)),"Нет","Да")</f>
        <v>Нет</v>
      </c>
      <c r="D2044" s="54">
        <f t="shared" si="62"/>
        <v>365</v>
      </c>
      <c r="E2044" s="55">
        <f>('Все выпуски'!$F$4*'Все выпуски'!$F$8)*((VLOOKUP(IF(C2044="Нет",VLOOKUP(A2044,Оп26_BYN→USD!$A$2:$C$28,3,0),VLOOKUP((A2044-1),Оп26_BYN→USD!$A$2:$C$28,3,0)),$B$2:$G$2382,5,0)-VLOOKUP(B2044,$B$2:$G$2382,5,0))/365+(VLOOKUP(IF(C2044="Нет",VLOOKUP(A2044,Оп26_BYN→USD!$A$2:$C$28,3,0),VLOOKUP((A2044-1),Оп26_BYN→USD!$A$2:$C$28,3,0)),$B$2:$G$2382,6,0)-VLOOKUP(B2044,$B$2:$G$2382,6,0))/366)</f>
        <v>1.2275281966149449</v>
      </c>
      <c r="F2044" s="54">
        <f>COUNTIF(D2045:$D$2382,365)</f>
        <v>338</v>
      </c>
      <c r="G2044" s="54">
        <f>COUNTIF(D2045:$D$2382,366)</f>
        <v>0</v>
      </c>
    </row>
    <row r="2045" spans="1:7" x14ac:dyDescent="0.25">
      <c r="A2045" s="54">
        <f>COUNTIF($C$3:C2045,"Да")</f>
        <v>22</v>
      </c>
      <c r="B2045" s="53">
        <f t="shared" si="63"/>
        <v>47443</v>
      </c>
      <c r="C2045" s="53" t="str">
        <f>IF(ISERROR(VLOOKUP(B2045,Оп26_BYN→USD!$C$3:$C$28,1,0)),"Нет","Да")</f>
        <v>Нет</v>
      </c>
      <c r="D2045" s="54">
        <f t="shared" si="62"/>
        <v>365</v>
      </c>
      <c r="E2045" s="55">
        <f>('Все выпуски'!$F$4*'Все выпуски'!$F$8)*((VLOOKUP(IF(C2045="Нет",VLOOKUP(A2045,Оп26_BYN→USD!$A$2:$C$28,3,0),VLOOKUP((A2045-1),Оп26_BYN→USD!$A$2:$C$28,3,0)),$B$2:$G$2382,5,0)-VLOOKUP(B2045,$B$2:$G$2382,5,0))/365+(VLOOKUP(IF(C2045="Нет",VLOOKUP(A2045,Оп26_BYN→USD!$A$2:$C$28,3,0),VLOOKUP((A2045-1),Оп26_BYN→USD!$A$2:$C$28,3,0)),$B$2:$G$2382,6,0)-VLOOKUP(B2045,$B$2:$G$2382,6,0))/366)</f>
        <v>1.2567550584391103</v>
      </c>
      <c r="F2045" s="54">
        <f>COUNTIF(D2046:$D$2382,365)</f>
        <v>337</v>
      </c>
      <c r="G2045" s="54">
        <f>COUNTIF(D2046:$D$2382,366)</f>
        <v>0</v>
      </c>
    </row>
    <row r="2046" spans="1:7" x14ac:dyDescent="0.25">
      <c r="A2046" s="54">
        <f>COUNTIF($C$3:C2046,"Да")</f>
        <v>22</v>
      </c>
      <c r="B2046" s="53">
        <f t="shared" si="63"/>
        <v>47444</v>
      </c>
      <c r="C2046" s="53" t="str">
        <f>IF(ISERROR(VLOOKUP(B2046,Оп26_BYN→USD!$C$3:$C$28,1,0)),"Нет","Да")</f>
        <v>Нет</v>
      </c>
      <c r="D2046" s="54">
        <f t="shared" si="62"/>
        <v>365</v>
      </c>
      <c r="E2046" s="55">
        <f>('Все выпуски'!$F$4*'Все выпуски'!$F$8)*((VLOOKUP(IF(C2046="Нет",VLOOKUP(A2046,Оп26_BYN→USD!$A$2:$C$28,3,0),VLOOKUP((A2046-1),Оп26_BYN→USD!$A$2:$C$28,3,0)),$B$2:$G$2382,5,0)-VLOOKUP(B2046,$B$2:$G$2382,5,0))/365+(VLOOKUP(IF(C2046="Нет",VLOOKUP(A2046,Оп26_BYN→USD!$A$2:$C$28,3,0),VLOOKUP((A2046-1),Оп26_BYN→USD!$A$2:$C$28,3,0)),$B$2:$G$2382,6,0)-VLOOKUP(B2046,$B$2:$G$2382,6,0))/366)</f>
        <v>1.2859819202632756</v>
      </c>
      <c r="F2046" s="54">
        <f>COUNTIF(D2047:$D$2382,365)</f>
        <v>336</v>
      </c>
      <c r="G2046" s="54">
        <f>COUNTIF(D2047:$D$2382,366)</f>
        <v>0</v>
      </c>
    </row>
    <row r="2047" spans="1:7" x14ac:dyDescent="0.25">
      <c r="A2047" s="54">
        <f>COUNTIF($C$3:C2047,"Да")</f>
        <v>22</v>
      </c>
      <c r="B2047" s="53">
        <f t="shared" si="63"/>
        <v>47445</v>
      </c>
      <c r="C2047" s="53" t="str">
        <f>IF(ISERROR(VLOOKUP(B2047,Оп26_BYN→USD!$C$3:$C$28,1,0)),"Нет","Да")</f>
        <v>Нет</v>
      </c>
      <c r="D2047" s="54">
        <f t="shared" si="62"/>
        <v>365</v>
      </c>
      <c r="E2047" s="55">
        <f>('Все выпуски'!$F$4*'Все выпуски'!$F$8)*((VLOOKUP(IF(C2047="Нет",VLOOKUP(A2047,Оп26_BYN→USD!$A$2:$C$28,3,0),VLOOKUP((A2047-1),Оп26_BYN→USD!$A$2:$C$28,3,0)),$B$2:$G$2382,5,0)-VLOOKUP(B2047,$B$2:$G$2382,5,0))/365+(VLOOKUP(IF(C2047="Нет",VLOOKUP(A2047,Оп26_BYN→USD!$A$2:$C$28,3,0),VLOOKUP((A2047-1),Оп26_BYN→USD!$A$2:$C$28,3,0)),$B$2:$G$2382,6,0)-VLOOKUP(B2047,$B$2:$G$2382,6,0))/366)</f>
        <v>1.315208782087441</v>
      </c>
      <c r="F2047" s="54">
        <f>COUNTIF(D2048:$D$2382,365)</f>
        <v>335</v>
      </c>
      <c r="G2047" s="54">
        <f>COUNTIF(D2048:$D$2382,366)</f>
        <v>0</v>
      </c>
    </row>
    <row r="2048" spans="1:7" x14ac:dyDescent="0.25">
      <c r="A2048" s="54">
        <f>COUNTIF($C$3:C2048,"Да")</f>
        <v>22</v>
      </c>
      <c r="B2048" s="53">
        <f t="shared" si="63"/>
        <v>47446</v>
      </c>
      <c r="C2048" s="53" t="str">
        <f>IF(ISERROR(VLOOKUP(B2048,Оп26_BYN→USD!$C$3:$C$28,1,0)),"Нет","Да")</f>
        <v>Нет</v>
      </c>
      <c r="D2048" s="54">
        <f t="shared" si="62"/>
        <v>365</v>
      </c>
      <c r="E2048" s="55">
        <f>('Все выпуски'!$F$4*'Все выпуски'!$F$8)*((VLOOKUP(IF(C2048="Нет",VLOOKUP(A2048,Оп26_BYN→USD!$A$2:$C$28,3,0),VLOOKUP((A2048-1),Оп26_BYN→USD!$A$2:$C$28,3,0)),$B$2:$G$2382,5,0)-VLOOKUP(B2048,$B$2:$G$2382,5,0))/365+(VLOOKUP(IF(C2048="Нет",VLOOKUP(A2048,Оп26_BYN→USD!$A$2:$C$28,3,0),VLOOKUP((A2048-1),Оп26_BYN→USD!$A$2:$C$28,3,0)),$B$2:$G$2382,6,0)-VLOOKUP(B2048,$B$2:$G$2382,6,0))/366)</f>
        <v>1.3444356439116063</v>
      </c>
      <c r="F2048" s="54">
        <f>COUNTIF(D2049:$D$2382,365)</f>
        <v>334</v>
      </c>
      <c r="G2048" s="54">
        <f>COUNTIF(D2049:$D$2382,366)</f>
        <v>0</v>
      </c>
    </row>
    <row r="2049" spans="1:7" x14ac:dyDescent="0.25">
      <c r="A2049" s="54">
        <f>COUNTIF($C$3:C2049,"Да")</f>
        <v>22</v>
      </c>
      <c r="B2049" s="53">
        <f t="shared" si="63"/>
        <v>47447</v>
      </c>
      <c r="C2049" s="53" t="str">
        <f>IF(ISERROR(VLOOKUP(B2049,Оп26_BYN→USD!$C$3:$C$28,1,0)),"Нет","Да")</f>
        <v>Нет</v>
      </c>
      <c r="D2049" s="54">
        <f t="shared" si="62"/>
        <v>365</v>
      </c>
      <c r="E2049" s="55">
        <f>('Все выпуски'!$F$4*'Все выпуски'!$F$8)*((VLOOKUP(IF(C2049="Нет",VLOOKUP(A2049,Оп26_BYN→USD!$A$2:$C$28,3,0),VLOOKUP((A2049-1),Оп26_BYN→USD!$A$2:$C$28,3,0)),$B$2:$G$2382,5,0)-VLOOKUP(B2049,$B$2:$G$2382,5,0))/365+(VLOOKUP(IF(C2049="Нет",VLOOKUP(A2049,Оп26_BYN→USD!$A$2:$C$28,3,0),VLOOKUP((A2049-1),Оп26_BYN→USD!$A$2:$C$28,3,0)),$B$2:$G$2382,6,0)-VLOOKUP(B2049,$B$2:$G$2382,6,0))/366)</f>
        <v>1.3736625057357716</v>
      </c>
      <c r="F2049" s="54">
        <f>COUNTIF(D2050:$D$2382,365)</f>
        <v>333</v>
      </c>
      <c r="G2049" s="54">
        <f>COUNTIF(D2050:$D$2382,366)</f>
        <v>0</v>
      </c>
    </row>
    <row r="2050" spans="1:7" x14ac:dyDescent="0.25">
      <c r="A2050" s="54">
        <f>COUNTIF($C$3:C2050,"Да")</f>
        <v>22</v>
      </c>
      <c r="B2050" s="53">
        <f t="shared" si="63"/>
        <v>47448</v>
      </c>
      <c r="C2050" s="53" t="str">
        <f>IF(ISERROR(VLOOKUP(B2050,Оп26_BYN→USD!$C$3:$C$28,1,0)),"Нет","Да")</f>
        <v>Нет</v>
      </c>
      <c r="D2050" s="54">
        <f t="shared" si="62"/>
        <v>365</v>
      </c>
      <c r="E2050" s="55">
        <f>('Все выпуски'!$F$4*'Все выпуски'!$F$8)*((VLOOKUP(IF(C2050="Нет",VLOOKUP(A2050,Оп26_BYN→USD!$A$2:$C$28,3,0),VLOOKUP((A2050-1),Оп26_BYN→USD!$A$2:$C$28,3,0)),$B$2:$G$2382,5,0)-VLOOKUP(B2050,$B$2:$G$2382,5,0))/365+(VLOOKUP(IF(C2050="Нет",VLOOKUP(A2050,Оп26_BYN→USD!$A$2:$C$28,3,0),VLOOKUP((A2050-1),Оп26_BYN→USD!$A$2:$C$28,3,0)),$B$2:$G$2382,6,0)-VLOOKUP(B2050,$B$2:$G$2382,6,0))/366)</f>
        <v>1.402889367559937</v>
      </c>
      <c r="F2050" s="54">
        <f>COUNTIF(D2051:$D$2382,365)</f>
        <v>332</v>
      </c>
      <c r="G2050" s="54">
        <f>COUNTIF(D2051:$D$2382,366)</f>
        <v>0</v>
      </c>
    </row>
    <row r="2051" spans="1:7" x14ac:dyDescent="0.25">
      <c r="A2051" s="54">
        <f>COUNTIF($C$3:C2051,"Да")</f>
        <v>22</v>
      </c>
      <c r="B2051" s="53">
        <f t="shared" si="63"/>
        <v>47449</v>
      </c>
      <c r="C2051" s="53" t="str">
        <f>IF(ISERROR(VLOOKUP(B2051,Оп26_BYN→USD!$C$3:$C$28,1,0)),"Нет","Да")</f>
        <v>Нет</v>
      </c>
      <c r="D2051" s="54">
        <f t="shared" ref="D2051:D2114" si="64">IF(MOD(YEAR(B2051),4)=0,366,365)</f>
        <v>365</v>
      </c>
      <c r="E2051" s="55">
        <f>('Все выпуски'!$F$4*'Все выпуски'!$F$8)*((VLOOKUP(IF(C2051="Нет",VLOOKUP(A2051,Оп26_BYN→USD!$A$2:$C$28,3,0),VLOOKUP((A2051-1),Оп26_BYN→USD!$A$2:$C$28,3,0)),$B$2:$G$2382,5,0)-VLOOKUP(B2051,$B$2:$G$2382,5,0))/365+(VLOOKUP(IF(C2051="Нет",VLOOKUP(A2051,Оп26_BYN→USD!$A$2:$C$28,3,0),VLOOKUP((A2051-1),Оп26_BYN→USD!$A$2:$C$28,3,0)),$B$2:$G$2382,6,0)-VLOOKUP(B2051,$B$2:$G$2382,6,0))/366)</f>
        <v>1.4321162293841023</v>
      </c>
      <c r="F2051" s="54">
        <f>COUNTIF(D2052:$D$2382,365)</f>
        <v>331</v>
      </c>
      <c r="G2051" s="54">
        <f>COUNTIF(D2052:$D$2382,366)</f>
        <v>0</v>
      </c>
    </row>
    <row r="2052" spans="1:7" x14ac:dyDescent="0.25">
      <c r="A2052" s="54">
        <f>COUNTIF($C$3:C2052,"Да")</f>
        <v>22</v>
      </c>
      <c r="B2052" s="53">
        <f t="shared" ref="B2052:B2115" si="65">B2051+1</f>
        <v>47450</v>
      </c>
      <c r="C2052" s="53" t="str">
        <f>IF(ISERROR(VLOOKUP(B2052,Оп26_BYN→USD!$C$3:$C$28,1,0)),"Нет","Да")</f>
        <v>Нет</v>
      </c>
      <c r="D2052" s="54">
        <f t="shared" si="64"/>
        <v>365</v>
      </c>
      <c r="E2052" s="55">
        <f>('Все выпуски'!$F$4*'Все выпуски'!$F$8)*((VLOOKUP(IF(C2052="Нет",VLOOKUP(A2052,Оп26_BYN→USD!$A$2:$C$28,3,0),VLOOKUP((A2052-1),Оп26_BYN→USD!$A$2:$C$28,3,0)),$B$2:$G$2382,5,0)-VLOOKUP(B2052,$B$2:$G$2382,5,0))/365+(VLOOKUP(IF(C2052="Нет",VLOOKUP(A2052,Оп26_BYN→USD!$A$2:$C$28,3,0),VLOOKUP((A2052-1),Оп26_BYN→USD!$A$2:$C$28,3,0)),$B$2:$G$2382,6,0)-VLOOKUP(B2052,$B$2:$G$2382,6,0))/366)</f>
        <v>1.4613430912082677</v>
      </c>
      <c r="F2052" s="54">
        <f>COUNTIF(D2053:$D$2382,365)</f>
        <v>330</v>
      </c>
      <c r="G2052" s="54">
        <f>COUNTIF(D2053:$D$2382,366)</f>
        <v>0</v>
      </c>
    </row>
    <row r="2053" spans="1:7" x14ac:dyDescent="0.25">
      <c r="A2053" s="54">
        <f>COUNTIF($C$3:C2053,"Да")</f>
        <v>22</v>
      </c>
      <c r="B2053" s="53">
        <f t="shared" si="65"/>
        <v>47451</v>
      </c>
      <c r="C2053" s="53" t="str">
        <f>IF(ISERROR(VLOOKUP(B2053,Оп26_BYN→USD!$C$3:$C$28,1,0)),"Нет","Да")</f>
        <v>Нет</v>
      </c>
      <c r="D2053" s="54">
        <f t="shared" si="64"/>
        <v>365</v>
      </c>
      <c r="E2053" s="55">
        <f>('Все выпуски'!$F$4*'Все выпуски'!$F$8)*((VLOOKUP(IF(C2053="Нет",VLOOKUP(A2053,Оп26_BYN→USD!$A$2:$C$28,3,0),VLOOKUP((A2053-1),Оп26_BYN→USD!$A$2:$C$28,3,0)),$B$2:$G$2382,5,0)-VLOOKUP(B2053,$B$2:$G$2382,5,0))/365+(VLOOKUP(IF(C2053="Нет",VLOOKUP(A2053,Оп26_BYN→USD!$A$2:$C$28,3,0),VLOOKUP((A2053-1),Оп26_BYN→USD!$A$2:$C$28,3,0)),$B$2:$G$2382,6,0)-VLOOKUP(B2053,$B$2:$G$2382,6,0))/366)</f>
        <v>1.4905699530324332</v>
      </c>
      <c r="F2053" s="54">
        <f>COUNTIF(D2054:$D$2382,365)</f>
        <v>329</v>
      </c>
      <c r="G2053" s="54">
        <f>COUNTIF(D2054:$D$2382,366)</f>
        <v>0</v>
      </c>
    </row>
    <row r="2054" spans="1:7" x14ac:dyDescent="0.25">
      <c r="A2054" s="54">
        <f>COUNTIF($C$3:C2054,"Да")</f>
        <v>22</v>
      </c>
      <c r="B2054" s="53">
        <f t="shared" si="65"/>
        <v>47452</v>
      </c>
      <c r="C2054" s="53" t="str">
        <f>IF(ISERROR(VLOOKUP(B2054,Оп26_BYN→USD!$C$3:$C$28,1,0)),"Нет","Да")</f>
        <v>Нет</v>
      </c>
      <c r="D2054" s="54">
        <f t="shared" si="64"/>
        <v>365</v>
      </c>
      <c r="E2054" s="55">
        <f>('Все выпуски'!$F$4*'Все выпуски'!$F$8)*((VLOOKUP(IF(C2054="Нет",VLOOKUP(A2054,Оп26_BYN→USD!$A$2:$C$28,3,0),VLOOKUP((A2054-1),Оп26_BYN→USD!$A$2:$C$28,3,0)),$B$2:$G$2382,5,0)-VLOOKUP(B2054,$B$2:$G$2382,5,0))/365+(VLOOKUP(IF(C2054="Нет",VLOOKUP(A2054,Оп26_BYN→USD!$A$2:$C$28,3,0),VLOOKUP((A2054-1),Оп26_BYN→USD!$A$2:$C$28,3,0)),$B$2:$G$2382,6,0)-VLOOKUP(B2054,$B$2:$G$2382,6,0))/366)</f>
        <v>1.5197968148565983</v>
      </c>
      <c r="F2054" s="54">
        <f>COUNTIF(D2055:$D$2382,365)</f>
        <v>328</v>
      </c>
      <c r="G2054" s="54">
        <f>COUNTIF(D2055:$D$2382,366)</f>
        <v>0</v>
      </c>
    </row>
    <row r="2055" spans="1:7" x14ac:dyDescent="0.25">
      <c r="A2055" s="54">
        <f>COUNTIF($C$3:C2055,"Да")</f>
        <v>22</v>
      </c>
      <c r="B2055" s="53">
        <f t="shared" si="65"/>
        <v>47453</v>
      </c>
      <c r="C2055" s="53" t="str">
        <f>IF(ISERROR(VLOOKUP(B2055,Оп26_BYN→USD!$C$3:$C$28,1,0)),"Нет","Да")</f>
        <v>Нет</v>
      </c>
      <c r="D2055" s="54">
        <f t="shared" si="64"/>
        <v>365</v>
      </c>
      <c r="E2055" s="55">
        <f>('Все выпуски'!$F$4*'Все выпуски'!$F$8)*((VLOOKUP(IF(C2055="Нет",VLOOKUP(A2055,Оп26_BYN→USD!$A$2:$C$28,3,0),VLOOKUP((A2055-1),Оп26_BYN→USD!$A$2:$C$28,3,0)),$B$2:$G$2382,5,0)-VLOOKUP(B2055,$B$2:$G$2382,5,0))/365+(VLOOKUP(IF(C2055="Нет",VLOOKUP(A2055,Оп26_BYN→USD!$A$2:$C$28,3,0),VLOOKUP((A2055-1),Оп26_BYN→USD!$A$2:$C$28,3,0)),$B$2:$G$2382,6,0)-VLOOKUP(B2055,$B$2:$G$2382,6,0))/366)</f>
        <v>1.5490236766807637</v>
      </c>
      <c r="F2055" s="54">
        <f>COUNTIF(D2056:$D$2382,365)</f>
        <v>327</v>
      </c>
      <c r="G2055" s="54">
        <f>COUNTIF(D2056:$D$2382,366)</f>
        <v>0</v>
      </c>
    </row>
    <row r="2056" spans="1:7" x14ac:dyDescent="0.25">
      <c r="A2056" s="54">
        <f>COUNTIF($C$3:C2056,"Да")</f>
        <v>22</v>
      </c>
      <c r="B2056" s="53">
        <f t="shared" si="65"/>
        <v>47454</v>
      </c>
      <c r="C2056" s="53" t="str">
        <f>IF(ISERROR(VLOOKUP(B2056,Оп26_BYN→USD!$C$3:$C$28,1,0)),"Нет","Да")</f>
        <v>Нет</v>
      </c>
      <c r="D2056" s="54">
        <f t="shared" si="64"/>
        <v>365</v>
      </c>
      <c r="E2056" s="55">
        <f>('Все выпуски'!$F$4*'Все выпуски'!$F$8)*((VLOOKUP(IF(C2056="Нет",VLOOKUP(A2056,Оп26_BYN→USD!$A$2:$C$28,3,0),VLOOKUP((A2056-1),Оп26_BYN→USD!$A$2:$C$28,3,0)),$B$2:$G$2382,5,0)-VLOOKUP(B2056,$B$2:$G$2382,5,0))/365+(VLOOKUP(IF(C2056="Нет",VLOOKUP(A2056,Оп26_BYN→USD!$A$2:$C$28,3,0),VLOOKUP((A2056-1),Оп26_BYN→USD!$A$2:$C$28,3,0)),$B$2:$G$2382,6,0)-VLOOKUP(B2056,$B$2:$G$2382,6,0))/366)</f>
        <v>1.5782505385049292</v>
      </c>
      <c r="F2056" s="54">
        <f>COUNTIF(D2057:$D$2382,365)</f>
        <v>326</v>
      </c>
      <c r="G2056" s="54">
        <f>COUNTIF(D2057:$D$2382,366)</f>
        <v>0</v>
      </c>
    </row>
    <row r="2057" spans="1:7" x14ac:dyDescent="0.25">
      <c r="A2057" s="54">
        <f>COUNTIF($C$3:C2057,"Да")</f>
        <v>22</v>
      </c>
      <c r="B2057" s="53">
        <f t="shared" si="65"/>
        <v>47455</v>
      </c>
      <c r="C2057" s="53" t="str">
        <f>IF(ISERROR(VLOOKUP(B2057,Оп26_BYN→USD!$C$3:$C$28,1,0)),"Нет","Да")</f>
        <v>Нет</v>
      </c>
      <c r="D2057" s="54">
        <f t="shared" si="64"/>
        <v>365</v>
      </c>
      <c r="E2057" s="55">
        <f>('Все выпуски'!$F$4*'Все выпуски'!$F$8)*((VLOOKUP(IF(C2057="Нет",VLOOKUP(A2057,Оп26_BYN→USD!$A$2:$C$28,3,0),VLOOKUP((A2057-1),Оп26_BYN→USD!$A$2:$C$28,3,0)),$B$2:$G$2382,5,0)-VLOOKUP(B2057,$B$2:$G$2382,5,0))/365+(VLOOKUP(IF(C2057="Нет",VLOOKUP(A2057,Оп26_BYN→USD!$A$2:$C$28,3,0),VLOOKUP((A2057-1),Оп26_BYN→USD!$A$2:$C$28,3,0)),$B$2:$G$2382,6,0)-VLOOKUP(B2057,$B$2:$G$2382,6,0))/366)</f>
        <v>1.6074774003290944</v>
      </c>
      <c r="F2057" s="54">
        <f>COUNTIF(D2058:$D$2382,365)</f>
        <v>325</v>
      </c>
      <c r="G2057" s="54">
        <f>COUNTIF(D2058:$D$2382,366)</f>
        <v>0</v>
      </c>
    </row>
    <row r="2058" spans="1:7" x14ac:dyDescent="0.25">
      <c r="A2058" s="54">
        <f>COUNTIF($C$3:C2058,"Да")</f>
        <v>22</v>
      </c>
      <c r="B2058" s="53">
        <f t="shared" si="65"/>
        <v>47456</v>
      </c>
      <c r="C2058" s="53" t="str">
        <f>IF(ISERROR(VLOOKUP(B2058,Оп26_BYN→USD!$C$3:$C$28,1,0)),"Нет","Да")</f>
        <v>Нет</v>
      </c>
      <c r="D2058" s="54">
        <f t="shared" si="64"/>
        <v>365</v>
      </c>
      <c r="E2058" s="55">
        <f>('Все выпуски'!$F$4*'Все выпуски'!$F$8)*((VLOOKUP(IF(C2058="Нет",VLOOKUP(A2058,Оп26_BYN→USD!$A$2:$C$28,3,0),VLOOKUP((A2058-1),Оп26_BYN→USD!$A$2:$C$28,3,0)),$B$2:$G$2382,5,0)-VLOOKUP(B2058,$B$2:$G$2382,5,0))/365+(VLOOKUP(IF(C2058="Нет",VLOOKUP(A2058,Оп26_BYN→USD!$A$2:$C$28,3,0),VLOOKUP((A2058-1),Оп26_BYN→USD!$A$2:$C$28,3,0)),$B$2:$G$2382,6,0)-VLOOKUP(B2058,$B$2:$G$2382,6,0))/366)</f>
        <v>1.6367042621532599</v>
      </c>
      <c r="F2058" s="54">
        <f>COUNTIF(D2059:$D$2382,365)</f>
        <v>324</v>
      </c>
      <c r="G2058" s="54">
        <f>COUNTIF(D2059:$D$2382,366)</f>
        <v>0</v>
      </c>
    </row>
    <row r="2059" spans="1:7" x14ac:dyDescent="0.25">
      <c r="A2059" s="54">
        <f>COUNTIF($C$3:C2059,"Да")</f>
        <v>22</v>
      </c>
      <c r="B2059" s="53">
        <f t="shared" si="65"/>
        <v>47457</v>
      </c>
      <c r="C2059" s="53" t="str">
        <f>IF(ISERROR(VLOOKUP(B2059,Оп26_BYN→USD!$C$3:$C$28,1,0)),"Нет","Да")</f>
        <v>Нет</v>
      </c>
      <c r="D2059" s="54">
        <f t="shared" si="64"/>
        <v>365</v>
      </c>
      <c r="E2059" s="55">
        <f>('Все выпуски'!$F$4*'Все выпуски'!$F$8)*((VLOOKUP(IF(C2059="Нет",VLOOKUP(A2059,Оп26_BYN→USD!$A$2:$C$28,3,0),VLOOKUP((A2059-1),Оп26_BYN→USD!$A$2:$C$28,3,0)),$B$2:$G$2382,5,0)-VLOOKUP(B2059,$B$2:$G$2382,5,0))/365+(VLOOKUP(IF(C2059="Нет",VLOOKUP(A2059,Оп26_BYN→USD!$A$2:$C$28,3,0),VLOOKUP((A2059-1),Оп26_BYN→USD!$A$2:$C$28,3,0)),$B$2:$G$2382,6,0)-VLOOKUP(B2059,$B$2:$G$2382,6,0))/366)</f>
        <v>1.6659311239774253</v>
      </c>
      <c r="F2059" s="54">
        <f>COUNTIF(D2060:$D$2382,365)</f>
        <v>323</v>
      </c>
      <c r="G2059" s="54">
        <f>COUNTIF(D2060:$D$2382,366)</f>
        <v>0</v>
      </c>
    </row>
    <row r="2060" spans="1:7" x14ac:dyDescent="0.25">
      <c r="A2060" s="54">
        <f>COUNTIF($C$3:C2060,"Да")</f>
        <v>22</v>
      </c>
      <c r="B2060" s="53">
        <f t="shared" si="65"/>
        <v>47458</v>
      </c>
      <c r="C2060" s="53" t="str">
        <f>IF(ISERROR(VLOOKUP(B2060,Оп26_BYN→USD!$C$3:$C$28,1,0)),"Нет","Да")</f>
        <v>Нет</v>
      </c>
      <c r="D2060" s="54">
        <f t="shared" si="64"/>
        <v>365</v>
      </c>
      <c r="E2060" s="55">
        <f>('Все выпуски'!$F$4*'Все выпуски'!$F$8)*((VLOOKUP(IF(C2060="Нет",VLOOKUP(A2060,Оп26_BYN→USD!$A$2:$C$28,3,0),VLOOKUP((A2060-1),Оп26_BYN→USD!$A$2:$C$28,3,0)),$B$2:$G$2382,5,0)-VLOOKUP(B2060,$B$2:$G$2382,5,0))/365+(VLOOKUP(IF(C2060="Нет",VLOOKUP(A2060,Оп26_BYN→USD!$A$2:$C$28,3,0),VLOOKUP((A2060-1),Оп26_BYN→USD!$A$2:$C$28,3,0)),$B$2:$G$2382,6,0)-VLOOKUP(B2060,$B$2:$G$2382,6,0))/366)</f>
        <v>1.6951579858015906</v>
      </c>
      <c r="F2060" s="54">
        <f>COUNTIF(D2061:$D$2382,365)</f>
        <v>322</v>
      </c>
      <c r="G2060" s="54">
        <f>COUNTIF(D2061:$D$2382,366)</f>
        <v>0</v>
      </c>
    </row>
    <row r="2061" spans="1:7" x14ac:dyDescent="0.25">
      <c r="A2061" s="54">
        <f>COUNTIF($C$3:C2061,"Да")</f>
        <v>22</v>
      </c>
      <c r="B2061" s="53">
        <f t="shared" si="65"/>
        <v>47459</v>
      </c>
      <c r="C2061" s="53" t="str">
        <f>IF(ISERROR(VLOOKUP(B2061,Оп26_BYN→USD!$C$3:$C$28,1,0)),"Нет","Да")</f>
        <v>Нет</v>
      </c>
      <c r="D2061" s="54">
        <f t="shared" si="64"/>
        <v>365</v>
      </c>
      <c r="E2061" s="55">
        <f>('Все выпуски'!$F$4*'Все выпуски'!$F$8)*((VLOOKUP(IF(C2061="Нет",VLOOKUP(A2061,Оп26_BYN→USD!$A$2:$C$28,3,0),VLOOKUP((A2061-1),Оп26_BYN→USD!$A$2:$C$28,3,0)),$B$2:$G$2382,5,0)-VLOOKUP(B2061,$B$2:$G$2382,5,0))/365+(VLOOKUP(IF(C2061="Нет",VLOOKUP(A2061,Оп26_BYN→USD!$A$2:$C$28,3,0),VLOOKUP((A2061-1),Оп26_BYN→USD!$A$2:$C$28,3,0)),$B$2:$G$2382,6,0)-VLOOKUP(B2061,$B$2:$G$2382,6,0))/366)</f>
        <v>1.7243848476257559</v>
      </c>
      <c r="F2061" s="54">
        <f>COUNTIF(D2062:$D$2382,365)</f>
        <v>321</v>
      </c>
      <c r="G2061" s="54">
        <f>COUNTIF(D2062:$D$2382,366)</f>
        <v>0</v>
      </c>
    </row>
    <row r="2062" spans="1:7" x14ac:dyDescent="0.25">
      <c r="A2062" s="54">
        <f>COUNTIF($C$3:C2062,"Да")</f>
        <v>22</v>
      </c>
      <c r="B2062" s="53">
        <f t="shared" si="65"/>
        <v>47460</v>
      </c>
      <c r="C2062" s="53" t="str">
        <f>IF(ISERROR(VLOOKUP(B2062,Оп26_BYN→USD!$C$3:$C$28,1,0)),"Нет","Да")</f>
        <v>Нет</v>
      </c>
      <c r="D2062" s="54">
        <f t="shared" si="64"/>
        <v>365</v>
      </c>
      <c r="E2062" s="55">
        <f>('Все выпуски'!$F$4*'Все выпуски'!$F$8)*((VLOOKUP(IF(C2062="Нет",VLOOKUP(A2062,Оп26_BYN→USD!$A$2:$C$28,3,0),VLOOKUP((A2062-1),Оп26_BYN→USD!$A$2:$C$28,3,0)),$B$2:$G$2382,5,0)-VLOOKUP(B2062,$B$2:$G$2382,5,0))/365+(VLOOKUP(IF(C2062="Нет",VLOOKUP(A2062,Оп26_BYN→USD!$A$2:$C$28,3,0),VLOOKUP((A2062-1),Оп26_BYN→USD!$A$2:$C$28,3,0)),$B$2:$G$2382,6,0)-VLOOKUP(B2062,$B$2:$G$2382,6,0))/366)</f>
        <v>1.7536117094499213</v>
      </c>
      <c r="F2062" s="54">
        <f>COUNTIF(D2063:$D$2382,365)</f>
        <v>320</v>
      </c>
      <c r="G2062" s="54">
        <f>COUNTIF(D2063:$D$2382,366)</f>
        <v>0</v>
      </c>
    </row>
    <row r="2063" spans="1:7" x14ac:dyDescent="0.25">
      <c r="A2063" s="54">
        <f>COUNTIF($C$3:C2063,"Да")</f>
        <v>22</v>
      </c>
      <c r="B2063" s="53">
        <f t="shared" si="65"/>
        <v>47461</v>
      </c>
      <c r="C2063" s="53" t="str">
        <f>IF(ISERROR(VLOOKUP(B2063,Оп26_BYN→USD!$C$3:$C$28,1,0)),"Нет","Да")</f>
        <v>Нет</v>
      </c>
      <c r="D2063" s="54">
        <f t="shared" si="64"/>
        <v>365</v>
      </c>
      <c r="E2063" s="55">
        <f>('Все выпуски'!$F$4*'Все выпуски'!$F$8)*((VLOOKUP(IF(C2063="Нет",VLOOKUP(A2063,Оп26_BYN→USD!$A$2:$C$28,3,0),VLOOKUP((A2063-1),Оп26_BYN→USD!$A$2:$C$28,3,0)),$B$2:$G$2382,5,0)-VLOOKUP(B2063,$B$2:$G$2382,5,0))/365+(VLOOKUP(IF(C2063="Нет",VLOOKUP(A2063,Оп26_BYN→USD!$A$2:$C$28,3,0),VLOOKUP((A2063-1),Оп26_BYN→USD!$A$2:$C$28,3,0)),$B$2:$G$2382,6,0)-VLOOKUP(B2063,$B$2:$G$2382,6,0))/366)</f>
        <v>1.7828385712740866</v>
      </c>
      <c r="F2063" s="54">
        <f>COUNTIF(D2064:$D$2382,365)</f>
        <v>319</v>
      </c>
      <c r="G2063" s="54">
        <f>COUNTIF(D2064:$D$2382,366)</f>
        <v>0</v>
      </c>
    </row>
    <row r="2064" spans="1:7" x14ac:dyDescent="0.25">
      <c r="A2064" s="54">
        <f>COUNTIF($C$3:C2064,"Да")</f>
        <v>22</v>
      </c>
      <c r="B2064" s="53">
        <f t="shared" si="65"/>
        <v>47462</v>
      </c>
      <c r="C2064" s="53" t="str">
        <f>IF(ISERROR(VLOOKUP(B2064,Оп26_BYN→USD!$C$3:$C$28,1,0)),"Нет","Да")</f>
        <v>Нет</v>
      </c>
      <c r="D2064" s="54">
        <f t="shared" si="64"/>
        <v>365</v>
      </c>
      <c r="E2064" s="55">
        <f>('Все выпуски'!$F$4*'Все выпуски'!$F$8)*((VLOOKUP(IF(C2064="Нет",VLOOKUP(A2064,Оп26_BYN→USD!$A$2:$C$28,3,0),VLOOKUP((A2064-1),Оп26_BYN→USD!$A$2:$C$28,3,0)),$B$2:$G$2382,5,0)-VLOOKUP(B2064,$B$2:$G$2382,5,0))/365+(VLOOKUP(IF(C2064="Нет",VLOOKUP(A2064,Оп26_BYN→USD!$A$2:$C$28,3,0),VLOOKUP((A2064-1),Оп26_BYN→USD!$A$2:$C$28,3,0)),$B$2:$G$2382,6,0)-VLOOKUP(B2064,$B$2:$G$2382,6,0))/366)</f>
        <v>1.812065433098252</v>
      </c>
      <c r="F2064" s="54">
        <f>COUNTIF(D2065:$D$2382,365)</f>
        <v>318</v>
      </c>
      <c r="G2064" s="54">
        <f>COUNTIF(D2065:$D$2382,366)</f>
        <v>0</v>
      </c>
    </row>
    <row r="2065" spans="1:7" x14ac:dyDescent="0.25">
      <c r="A2065" s="54">
        <f>COUNTIF($C$3:C2065,"Да")</f>
        <v>22</v>
      </c>
      <c r="B2065" s="53">
        <f t="shared" si="65"/>
        <v>47463</v>
      </c>
      <c r="C2065" s="53" t="str">
        <f>IF(ISERROR(VLOOKUP(B2065,Оп26_BYN→USD!$C$3:$C$28,1,0)),"Нет","Да")</f>
        <v>Нет</v>
      </c>
      <c r="D2065" s="54">
        <f t="shared" si="64"/>
        <v>365</v>
      </c>
      <c r="E2065" s="55">
        <f>('Все выпуски'!$F$4*'Все выпуски'!$F$8)*((VLOOKUP(IF(C2065="Нет",VLOOKUP(A2065,Оп26_BYN→USD!$A$2:$C$28,3,0),VLOOKUP((A2065-1),Оп26_BYN→USD!$A$2:$C$28,3,0)),$B$2:$G$2382,5,0)-VLOOKUP(B2065,$B$2:$G$2382,5,0))/365+(VLOOKUP(IF(C2065="Нет",VLOOKUP(A2065,Оп26_BYN→USD!$A$2:$C$28,3,0),VLOOKUP((A2065-1),Оп26_BYN→USD!$A$2:$C$28,3,0)),$B$2:$G$2382,6,0)-VLOOKUP(B2065,$B$2:$G$2382,6,0))/366)</f>
        <v>1.8412922949224175</v>
      </c>
      <c r="F2065" s="54">
        <f>COUNTIF(D2066:$D$2382,365)</f>
        <v>317</v>
      </c>
      <c r="G2065" s="54">
        <f>COUNTIF(D2066:$D$2382,366)</f>
        <v>0</v>
      </c>
    </row>
    <row r="2066" spans="1:7" x14ac:dyDescent="0.25">
      <c r="A2066" s="54">
        <f>COUNTIF($C$3:C2066,"Да")</f>
        <v>22</v>
      </c>
      <c r="B2066" s="53">
        <f t="shared" si="65"/>
        <v>47464</v>
      </c>
      <c r="C2066" s="53" t="str">
        <f>IF(ISERROR(VLOOKUP(B2066,Оп26_BYN→USD!$C$3:$C$28,1,0)),"Нет","Да")</f>
        <v>Нет</v>
      </c>
      <c r="D2066" s="54">
        <f t="shared" si="64"/>
        <v>365</v>
      </c>
      <c r="E2066" s="55">
        <f>('Все выпуски'!$F$4*'Все выпуски'!$F$8)*((VLOOKUP(IF(C2066="Нет",VLOOKUP(A2066,Оп26_BYN→USD!$A$2:$C$28,3,0),VLOOKUP((A2066-1),Оп26_BYN→USD!$A$2:$C$28,3,0)),$B$2:$G$2382,5,0)-VLOOKUP(B2066,$B$2:$G$2382,5,0))/365+(VLOOKUP(IF(C2066="Нет",VLOOKUP(A2066,Оп26_BYN→USD!$A$2:$C$28,3,0),VLOOKUP((A2066-1),Оп26_BYN→USD!$A$2:$C$28,3,0)),$B$2:$G$2382,6,0)-VLOOKUP(B2066,$B$2:$G$2382,6,0))/366)</f>
        <v>1.8705191567465826</v>
      </c>
      <c r="F2066" s="54">
        <f>COUNTIF(D2067:$D$2382,365)</f>
        <v>316</v>
      </c>
      <c r="G2066" s="54">
        <f>COUNTIF(D2067:$D$2382,366)</f>
        <v>0</v>
      </c>
    </row>
    <row r="2067" spans="1:7" x14ac:dyDescent="0.25">
      <c r="A2067" s="54">
        <f>COUNTIF($C$3:C2067,"Да")</f>
        <v>22</v>
      </c>
      <c r="B2067" s="53">
        <f t="shared" si="65"/>
        <v>47465</v>
      </c>
      <c r="C2067" s="53" t="str">
        <f>IF(ISERROR(VLOOKUP(B2067,Оп26_BYN→USD!$C$3:$C$28,1,0)),"Нет","Да")</f>
        <v>Нет</v>
      </c>
      <c r="D2067" s="54">
        <f t="shared" si="64"/>
        <v>365</v>
      </c>
      <c r="E2067" s="55">
        <f>('Все выпуски'!$F$4*'Все выпуски'!$F$8)*((VLOOKUP(IF(C2067="Нет",VLOOKUP(A2067,Оп26_BYN→USD!$A$2:$C$28,3,0),VLOOKUP((A2067-1),Оп26_BYN→USD!$A$2:$C$28,3,0)),$B$2:$G$2382,5,0)-VLOOKUP(B2067,$B$2:$G$2382,5,0))/365+(VLOOKUP(IF(C2067="Нет",VLOOKUP(A2067,Оп26_BYN→USD!$A$2:$C$28,3,0),VLOOKUP((A2067-1),Оп26_BYN→USD!$A$2:$C$28,3,0)),$B$2:$G$2382,6,0)-VLOOKUP(B2067,$B$2:$G$2382,6,0))/366)</f>
        <v>1.899746018570748</v>
      </c>
      <c r="F2067" s="54">
        <f>COUNTIF(D2068:$D$2382,365)</f>
        <v>315</v>
      </c>
      <c r="G2067" s="54">
        <f>COUNTIF(D2068:$D$2382,366)</f>
        <v>0</v>
      </c>
    </row>
    <row r="2068" spans="1:7" x14ac:dyDescent="0.25">
      <c r="A2068" s="54">
        <f>COUNTIF($C$3:C2068,"Да")</f>
        <v>22</v>
      </c>
      <c r="B2068" s="53">
        <f t="shared" si="65"/>
        <v>47466</v>
      </c>
      <c r="C2068" s="53" t="str">
        <f>IF(ISERROR(VLOOKUP(B2068,Оп26_BYN→USD!$C$3:$C$28,1,0)),"Нет","Да")</f>
        <v>Нет</v>
      </c>
      <c r="D2068" s="54">
        <f t="shared" si="64"/>
        <v>365</v>
      </c>
      <c r="E2068" s="55">
        <f>('Все выпуски'!$F$4*'Все выпуски'!$F$8)*((VLOOKUP(IF(C2068="Нет",VLOOKUP(A2068,Оп26_BYN→USD!$A$2:$C$28,3,0),VLOOKUP((A2068-1),Оп26_BYN→USD!$A$2:$C$28,3,0)),$B$2:$G$2382,5,0)-VLOOKUP(B2068,$B$2:$G$2382,5,0))/365+(VLOOKUP(IF(C2068="Нет",VLOOKUP(A2068,Оп26_BYN→USD!$A$2:$C$28,3,0),VLOOKUP((A2068-1),Оп26_BYN→USD!$A$2:$C$28,3,0)),$B$2:$G$2382,6,0)-VLOOKUP(B2068,$B$2:$G$2382,6,0))/366)</f>
        <v>1.9289728803949135</v>
      </c>
      <c r="F2068" s="54">
        <f>COUNTIF(D2069:$D$2382,365)</f>
        <v>314</v>
      </c>
      <c r="G2068" s="54">
        <f>COUNTIF(D2069:$D$2382,366)</f>
        <v>0</v>
      </c>
    </row>
    <row r="2069" spans="1:7" x14ac:dyDescent="0.25">
      <c r="A2069" s="54">
        <f>COUNTIF($C$3:C2069,"Да")</f>
        <v>22</v>
      </c>
      <c r="B2069" s="53">
        <f t="shared" si="65"/>
        <v>47467</v>
      </c>
      <c r="C2069" s="53" t="str">
        <f>IF(ISERROR(VLOOKUP(B2069,Оп26_BYN→USD!$C$3:$C$28,1,0)),"Нет","Да")</f>
        <v>Нет</v>
      </c>
      <c r="D2069" s="54">
        <f t="shared" si="64"/>
        <v>365</v>
      </c>
      <c r="E2069" s="55">
        <f>('Все выпуски'!$F$4*'Все выпуски'!$F$8)*((VLOOKUP(IF(C2069="Нет",VLOOKUP(A2069,Оп26_BYN→USD!$A$2:$C$28,3,0),VLOOKUP((A2069-1),Оп26_BYN→USD!$A$2:$C$28,3,0)),$B$2:$G$2382,5,0)-VLOOKUP(B2069,$B$2:$G$2382,5,0))/365+(VLOOKUP(IF(C2069="Нет",VLOOKUP(A2069,Оп26_BYN→USD!$A$2:$C$28,3,0),VLOOKUP((A2069-1),Оп26_BYN→USD!$A$2:$C$28,3,0)),$B$2:$G$2382,6,0)-VLOOKUP(B2069,$B$2:$G$2382,6,0))/366)</f>
        <v>1.9581997422190787</v>
      </c>
      <c r="F2069" s="54">
        <f>COUNTIF(D2070:$D$2382,365)</f>
        <v>313</v>
      </c>
      <c r="G2069" s="54">
        <f>COUNTIF(D2070:$D$2382,366)</f>
        <v>0</v>
      </c>
    </row>
    <row r="2070" spans="1:7" x14ac:dyDescent="0.25">
      <c r="A2070" s="54">
        <f>COUNTIF($C$3:C2070,"Да")</f>
        <v>22</v>
      </c>
      <c r="B2070" s="53">
        <f t="shared" si="65"/>
        <v>47468</v>
      </c>
      <c r="C2070" s="53" t="str">
        <f>IF(ISERROR(VLOOKUP(B2070,Оп26_BYN→USD!$C$3:$C$28,1,0)),"Нет","Да")</f>
        <v>Нет</v>
      </c>
      <c r="D2070" s="54">
        <f t="shared" si="64"/>
        <v>365</v>
      </c>
      <c r="E2070" s="55">
        <f>('Все выпуски'!$F$4*'Все выпуски'!$F$8)*((VLOOKUP(IF(C2070="Нет",VLOOKUP(A2070,Оп26_BYN→USD!$A$2:$C$28,3,0),VLOOKUP((A2070-1),Оп26_BYN→USD!$A$2:$C$28,3,0)),$B$2:$G$2382,5,0)-VLOOKUP(B2070,$B$2:$G$2382,5,0))/365+(VLOOKUP(IF(C2070="Нет",VLOOKUP(A2070,Оп26_BYN→USD!$A$2:$C$28,3,0),VLOOKUP((A2070-1),Оп26_BYN→USD!$A$2:$C$28,3,0)),$B$2:$G$2382,6,0)-VLOOKUP(B2070,$B$2:$G$2382,6,0))/366)</f>
        <v>1.9874266040432442</v>
      </c>
      <c r="F2070" s="54">
        <f>COUNTIF(D2071:$D$2382,365)</f>
        <v>312</v>
      </c>
      <c r="G2070" s="54">
        <f>COUNTIF(D2071:$D$2382,366)</f>
        <v>0</v>
      </c>
    </row>
    <row r="2071" spans="1:7" x14ac:dyDescent="0.25">
      <c r="A2071" s="54">
        <f>COUNTIF($C$3:C2071,"Да")</f>
        <v>22</v>
      </c>
      <c r="B2071" s="53">
        <f t="shared" si="65"/>
        <v>47469</v>
      </c>
      <c r="C2071" s="53" t="str">
        <f>IF(ISERROR(VLOOKUP(B2071,Оп26_BYN→USD!$C$3:$C$28,1,0)),"Нет","Да")</f>
        <v>Нет</v>
      </c>
      <c r="D2071" s="54">
        <f t="shared" si="64"/>
        <v>365</v>
      </c>
      <c r="E2071" s="55">
        <f>('Все выпуски'!$F$4*'Все выпуски'!$F$8)*((VLOOKUP(IF(C2071="Нет",VLOOKUP(A2071,Оп26_BYN→USD!$A$2:$C$28,3,0),VLOOKUP((A2071-1),Оп26_BYN→USD!$A$2:$C$28,3,0)),$B$2:$G$2382,5,0)-VLOOKUP(B2071,$B$2:$G$2382,5,0))/365+(VLOOKUP(IF(C2071="Нет",VLOOKUP(A2071,Оп26_BYN→USD!$A$2:$C$28,3,0),VLOOKUP((A2071-1),Оп26_BYN→USD!$A$2:$C$28,3,0)),$B$2:$G$2382,6,0)-VLOOKUP(B2071,$B$2:$G$2382,6,0))/366)</f>
        <v>2.0166534658674093</v>
      </c>
      <c r="F2071" s="54">
        <f>COUNTIF(D2072:$D$2382,365)</f>
        <v>311</v>
      </c>
      <c r="G2071" s="54">
        <f>COUNTIF(D2072:$D$2382,366)</f>
        <v>0</v>
      </c>
    </row>
    <row r="2072" spans="1:7" x14ac:dyDescent="0.25">
      <c r="A2072" s="54">
        <f>COUNTIF($C$3:C2072,"Да")</f>
        <v>22</v>
      </c>
      <c r="B2072" s="53">
        <f t="shared" si="65"/>
        <v>47470</v>
      </c>
      <c r="C2072" s="53" t="str">
        <f>IF(ISERROR(VLOOKUP(B2072,Оп26_BYN→USD!$C$3:$C$28,1,0)),"Нет","Да")</f>
        <v>Нет</v>
      </c>
      <c r="D2072" s="54">
        <f t="shared" si="64"/>
        <v>365</v>
      </c>
      <c r="E2072" s="55">
        <f>('Все выпуски'!$F$4*'Все выпуски'!$F$8)*((VLOOKUP(IF(C2072="Нет",VLOOKUP(A2072,Оп26_BYN→USD!$A$2:$C$28,3,0),VLOOKUP((A2072-1),Оп26_BYN→USD!$A$2:$C$28,3,0)),$B$2:$G$2382,5,0)-VLOOKUP(B2072,$B$2:$G$2382,5,0))/365+(VLOOKUP(IF(C2072="Нет",VLOOKUP(A2072,Оп26_BYN→USD!$A$2:$C$28,3,0),VLOOKUP((A2072-1),Оп26_BYN→USD!$A$2:$C$28,3,0)),$B$2:$G$2382,6,0)-VLOOKUP(B2072,$B$2:$G$2382,6,0))/366)</f>
        <v>2.0458803276915747</v>
      </c>
      <c r="F2072" s="54">
        <f>COUNTIF(D2073:$D$2382,365)</f>
        <v>310</v>
      </c>
      <c r="G2072" s="54">
        <f>COUNTIF(D2073:$D$2382,366)</f>
        <v>0</v>
      </c>
    </row>
    <row r="2073" spans="1:7" x14ac:dyDescent="0.25">
      <c r="A2073" s="54">
        <f>COUNTIF($C$3:C2073,"Да")</f>
        <v>22</v>
      </c>
      <c r="B2073" s="53">
        <f t="shared" si="65"/>
        <v>47471</v>
      </c>
      <c r="C2073" s="53" t="str">
        <f>IF(ISERROR(VLOOKUP(B2073,Оп26_BYN→USD!$C$3:$C$28,1,0)),"Нет","Да")</f>
        <v>Нет</v>
      </c>
      <c r="D2073" s="54">
        <f t="shared" si="64"/>
        <v>365</v>
      </c>
      <c r="E2073" s="55">
        <f>('Все выпуски'!$F$4*'Все выпуски'!$F$8)*((VLOOKUP(IF(C2073="Нет",VLOOKUP(A2073,Оп26_BYN→USD!$A$2:$C$28,3,0),VLOOKUP((A2073-1),Оп26_BYN→USD!$A$2:$C$28,3,0)),$B$2:$G$2382,5,0)-VLOOKUP(B2073,$B$2:$G$2382,5,0))/365+(VLOOKUP(IF(C2073="Нет",VLOOKUP(A2073,Оп26_BYN→USD!$A$2:$C$28,3,0),VLOOKUP((A2073-1),Оп26_BYN→USD!$A$2:$C$28,3,0)),$B$2:$G$2382,6,0)-VLOOKUP(B2073,$B$2:$G$2382,6,0))/366)</f>
        <v>2.07510718951574</v>
      </c>
      <c r="F2073" s="54">
        <f>COUNTIF(D2074:$D$2382,365)</f>
        <v>309</v>
      </c>
      <c r="G2073" s="54">
        <f>COUNTIF(D2074:$D$2382,366)</f>
        <v>0</v>
      </c>
    </row>
    <row r="2074" spans="1:7" x14ac:dyDescent="0.25">
      <c r="A2074" s="54">
        <f>COUNTIF($C$3:C2074,"Да")</f>
        <v>22</v>
      </c>
      <c r="B2074" s="53">
        <f t="shared" si="65"/>
        <v>47472</v>
      </c>
      <c r="C2074" s="53" t="str">
        <f>IF(ISERROR(VLOOKUP(B2074,Оп26_BYN→USD!$C$3:$C$28,1,0)),"Нет","Да")</f>
        <v>Нет</v>
      </c>
      <c r="D2074" s="54">
        <f t="shared" si="64"/>
        <v>365</v>
      </c>
      <c r="E2074" s="55">
        <f>('Все выпуски'!$F$4*'Все выпуски'!$F$8)*((VLOOKUP(IF(C2074="Нет",VLOOKUP(A2074,Оп26_BYN→USD!$A$2:$C$28,3,0),VLOOKUP((A2074-1),Оп26_BYN→USD!$A$2:$C$28,3,0)),$B$2:$G$2382,5,0)-VLOOKUP(B2074,$B$2:$G$2382,5,0))/365+(VLOOKUP(IF(C2074="Нет",VLOOKUP(A2074,Оп26_BYN→USD!$A$2:$C$28,3,0),VLOOKUP((A2074-1),Оп26_BYN→USD!$A$2:$C$28,3,0)),$B$2:$G$2382,6,0)-VLOOKUP(B2074,$B$2:$G$2382,6,0))/366)</f>
        <v>2.1043340513399054</v>
      </c>
      <c r="F2074" s="54">
        <f>COUNTIF(D2075:$D$2382,365)</f>
        <v>308</v>
      </c>
      <c r="G2074" s="54">
        <f>COUNTIF(D2075:$D$2382,366)</f>
        <v>0</v>
      </c>
    </row>
    <row r="2075" spans="1:7" x14ac:dyDescent="0.25">
      <c r="A2075" s="54">
        <f>COUNTIF($C$3:C2075,"Да")</f>
        <v>22</v>
      </c>
      <c r="B2075" s="53">
        <f t="shared" si="65"/>
        <v>47473</v>
      </c>
      <c r="C2075" s="53" t="str">
        <f>IF(ISERROR(VLOOKUP(B2075,Оп26_BYN→USD!$C$3:$C$28,1,0)),"Нет","Да")</f>
        <v>Нет</v>
      </c>
      <c r="D2075" s="54">
        <f t="shared" si="64"/>
        <v>365</v>
      </c>
      <c r="E2075" s="55">
        <f>('Все выпуски'!$F$4*'Все выпуски'!$F$8)*((VLOOKUP(IF(C2075="Нет",VLOOKUP(A2075,Оп26_BYN→USD!$A$2:$C$28,3,0),VLOOKUP((A2075-1),Оп26_BYN→USD!$A$2:$C$28,3,0)),$B$2:$G$2382,5,0)-VLOOKUP(B2075,$B$2:$G$2382,5,0))/365+(VLOOKUP(IF(C2075="Нет",VLOOKUP(A2075,Оп26_BYN→USD!$A$2:$C$28,3,0),VLOOKUP((A2075-1),Оп26_BYN→USD!$A$2:$C$28,3,0)),$B$2:$G$2382,6,0)-VLOOKUP(B2075,$B$2:$G$2382,6,0))/366)</f>
        <v>2.1335609131640711</v>
      </c>
      <c r="F2075" s="54">
        <f>COUNTIF(D2076:$D$2382,365)</f>
        <v>307</v>
      </c>
      <c r="G2075" s="54">
        <f>COUNTIF(D2076:$D$2382,366)</f>
        <v>0</v>
      </c>
    </row>
    <row r="2076" spans="1:7" x14ac:dyDescent="0.25">
      <c r="A2076" s="54">
        <f>COUNTIF($C$3:C2076,"Да")</f>
        <v>22</v>
      </c>
      <c r="B2076" s="53">
        <f t="shared" si="65"/>
        <v>47474</v>
      </c>
      <c r="C2076" s="53" t="str">
        <f>IF(ISERROR(VLOOKUP(B2076,Оп26_BYN→USD!$C$3:$C$28,1,0)),"Нет","Да")</f>
        <v>Нет</v>
      </c>
      <c r="D2076" s="54">
        <f t="shared" si="64"/>
        <v>365</v>
      </c>
      <c r="E2076" s="55">
        <f>('Все выпуски'!$F$4*'Все выпуски'!$F$8)*((VLOOKUP(IF(C2076="Нет",VLOOKUP(A2076,Оп26_BYN→USD!$A$2:$C$28,3,0),VLOOKUP((A2076-1),Оп26_BYN→USD!$A$2:$C$28,3,0)),$B$2:$G$2382,5,0)-VLOOKUP(B2076,$B$2:$G$2382,5,0))/365+(VLOOKUP(IF(C2076="Нет",VLOOKUP(A2076,Оп26_BYN→USD!$A$2:$C$28,3,0),VLOOKUP((A2076-1),Оп26_BYN→USD!$A$2:$C$28,3,0)),$B$2:$G$2382,6,0)-VLOOKUP(B2076,$B$2:$G$2382,6,0))/366)</f>
        <v>2.162787774988236</v>
      </c>
      <c r="F2076" s="54">
        <f>COUNTIF(D2077:$D$2382,365)</f>
        <v>306</v>
      </c>
      <c r="G2076" s="54">
        <f>COUNTIF(D2077:$D$2382,366)</f>
        <v>0</v>
      </c>
    </row>
    <row r="2077" spans="1:7" x14ac:dyDescent="0.25">
      <c r="A2077" s="54">
        <f>COUNTIF($C$3:C2077,"Да")</f>
        <v>22</v>
      </c>
      <c r="B2077" s="53">
        <f t="shared" si="65"/>
        <v>47475</v>
      </c>
      <c r="C2077" s="53" t="str">
        <f>IF(ISERROR(VLOOKUP(B2077,Оп26_BYN→USD!$C$3:$C$28,1,0)),"Нет","Да")</f>
        <v>Нет</v>
      </c>
      <c r="D2077" s="54">
        <f t="shared" si="64"/>
        <v>365</v>
      </c>
      <c r="E2077" s="55">
        <f>('Все выпуски'!$F$4*'Все выпуски'!$F$8)*((VLOOKUP(IF(C2077="Нет",VLOOKUP(A2077,Оп26_BYN→USD!$A$2:$C$28,3,0),VLOOKUP((A2077-1),Оп26_BYN→USD!$A$2:$C$28,3,0)),$B$2:$G$2382,5,0)-VLOOKUP(B2077,$B$2:$G$2382,5,0))/365+(VLOOKUP(IF(C2077="Нет",VLOOKUP(A2077,Оп26_BYN→USD!$A$2:$C$28,3,0),VLOOKUP((A2077-1),Оп26_BYN→USD!$A$2:$C$28,3,0)),$B$2:$G$2382,6,0)-VLOOKUP(B2077,$B$2:$G$2382,6,0))/366)</f>
        <v>2.1920146368124014</v>
      </c>
      <c r="F2077" s="54">
        <f>COUNTIF(D2078:$D$2382,365)</f>
        <v>305</v>
      </c>
      <c r="G2077" s="54">
        <f>COUNTIF(D2078:$D$2382,366)</f>
        <v>0</v>
      </c>
    </row>
    <row r="2078" spans="1:7" x14ac:dyDescent="0.25">
      <c r="A2078" s="54">
        <f>COUNTIF($C$3:C2078,"Да")</f>
        <v>22</v>
      </c>
      <c r="B2078" s="53">
        <f t="shared" si="65"/>
        <v>47476</v>
      </c>
      <c r="C2078" s="53" t="str">
        <f>IF(ISERROR(VLOOKUP(B2078,Оп26_BYN→USD!$C$3:$C$28,1,0)),"Нет","Да")</f>
        <v>Нет</v>
      </c>
      <c r="D2078" s="54">
        <f t="shared" si="64"/>
        <v>365</v>
      </c>
      <c r="E2078" s="55">
        <f>('Все выпуски'!$F$4*'Все выпуски'!$F$8)*((VLOOKUP(IF(C2078="Нет",VLOOKUP(A2078,Оп26_BYN→USD!$A$2:$C$28,3,0),VLOOKUP((A2078-1),Оп26_BYN→USD!$A$2:$C$28,3,0)),$B$2:$G$2382,5,0)-VLOOKUP(B2078,$B$2:$G$2382,5,0))/365+(VLOOKUP(IF(C2078="Нет",VLOOKUP(A2078,Оп26_BYN→USD!$A$2:$C$28,3,0),VLOOKUP((A2078-1),Оп26_BYN→USD!$A$2:$C$28,3,0)),$B$2:$G$2382,6,0)-VLOOKUP(B2078,$B$2:$G$2382,6,0))/366)</f>
        <v>2.2212414986365672</v>
      </c>
      <c r="F2078" s="54">
        <f>COUNTIF(D2079:$D$2382,365)</f>
        <v>304</v>
      </c>
      <c r="G2078" s="54">
        <f>COUNTIF(D2079:$D$2382,366)</f>
        <v>0</v>
      </c>
    </row>
    <row r="2079" spans="1:7" x14ac:dyDescent="0.25">
      <c r="A2079" s="54">
        <f>COUNTIF($C$3:C2079,"Да")</f>
        <v>22</v>
      </c>
      <c r="B2079" s="53">
        <f t="shared" si="65"/>
        <v>47477</v>
      </c>
      <c r="C2079" s="53" t="str">
        <f>IF(ISERROR(VLOOKUP(B2079,Оп26_BYN→USD!$C$3:$C$28,1,0)),"Нет","Да")</f>
        <v>Нет</v>
      </c>
      <c r="D2079" s="54">
        <f t="shared" si="64"/>
        <v>365</v>
      </c>
      <c r="E2079" s="55">
        <f>('Все выпуски'!$F$4*'Все выпуски'!$F$8)*((VLOOKUP(IF(C2079="Нет",VLOOKUP(A2079,Оп26_BYN→USD!$A$2:$C$28,3,0),VLOOKUP((A2079-1),Оп26_BYN→USD!$A$2:$C$28,3,0)),$B$2:$G$2382,5,0)-VLOOKUP(B2079,$B$2:$G$2382,5,0))/365+(VLOOKUP(IF(C2079="Нет",VLOOKUP(A2079,Оп26_BYN→USD!$A$2:$C$28,3,0),VLOOKUP((A2079-1),Оп26_BYN→USD!$A$2:$C$28,3,0)),$B$2:$G$2382,6,0)-VLOOKUP(B2079,$B$2:$G$2382,6,0))/366)</f>
        <v>2.2504683604607321</v>
      </c>
      <c r="F2079" s="54">
        <f>COUNTIF(D2080:$D$2382,365)</f>
        <v>303</v>
      </c>
      <c r="G2079" s="54">
        <f>COUNTIF(D2080:$D$2382,366)</f>
        <v>0</v>
      </c>
    </row>
    <row r="2080" spans="1:7" x14ac:dyDescent="0.25">
      <c r="A2080" s="54">
        <f>COUNTIF($C$3:C2080,"Да")</f>
        <v>22</v>
      </c>
      <c r="B2080" s="53">
        <f t="shared" si="65"/>
        <v>47478</v>
      </c>
      <c r="C2080" s="53" t="str">
        <f>IF(ISERROR(VLOOKUP(B2080,Оп26_BYN→USD!$C$3:$C$28,1,0)),"Нет","Да")</f>
        <v>Нет</v>
      </c>
      <c r="D2080" s="54">
        <f t="shared" si="64"/>
        <v>365</v>
      </c>
      <c r="E2080" s="55">
        <f>('Все выпуски'!$F$4*'Все выпуски'!$F$8)*((VLOOKUP(IF(C2080="Нет",VLOOKUP(A2080,Оп26_BYN→USD!$A$2:$C$28,3,0),VLOOKUP((A2080-1),Оп26_BYN→USD!$A$2:$C$28,3,0)),$B$2:$G$2382,5,0)-VLOOKUP(B2080,$B$2:$G$2382,5,0))/365+(VLOOKUP(IF(C2080="Нет",VLOOKUP(A2080,Оп26_BYN→USD!$A$2:$C$28,3,0),VLOOKUP((A2080-1),Оп26_BYN→USD!$A$2:$C$28,3,0)),$B$2:$G$2382,6,0)-VLOOKUP(B2080,$B$2:$G$2382,6,0))/366)</f>
        <v>2.2796952222848978</v>
      </c>
      <c r="F2080" s="54">
        <f>COUNTIF(D2081:$D$2382,365)</f>
        <v>302</v>
      </c>
      <c r="G2080" s="54">
        <f>COUNTIF(D2081:$D$2382,366)</f>
        <v>0</v>
      </c>
    </row>
    <row r="2081" spans="1:7" x14ac:dyDescent="0.25">
      <c r="A2081" s="54">
        <f>COUNTIF($C$3:C2081,"Да")</f>
        <v>22</v>
      </c>
      <c r="B2081" s="53">
        <f t="shared" si="65"/>
        <v>47479</v>
      </c>
      <c r="C2081" s="53" t="str">
        <f>IF(ISERROR(VLOOKUP(B2081,Оп26_BYN→USD!$C$3:$C$28,1,0)),"Нет","Да")</f>
        <v>Нет</v>
      </c>
      <c r="D2081" s="54">
        <f t="shared" si="64"/>
        <v>365</v>
      </c>
      <c r="E2081" s="55">
        <f>('Все выпуски'!$F$4*'Все выпуски'!$F$8)*((VLOOKUP(IF(C2081="Нет",VLOOKUP(A2081,Оп26_BYN→USD!$A$2:$C$28,3,0),VLOOKUP((A2081-1),Оп26_BYN→USD!$A$2:$C$28,3,0)),$B$2:$G$2382,5,0)-VLOOKUP(B2081,$B$2:$G$2382,5,0))/365+(VLOOKUP(IF(C2081="Нет",VLOOKUP(A2081,Оп26_BYN→USD!$A$2:$C$28,3,0),VLOOKUP((A2081-1),Оп26_BYN→USD!$A$2:$C$28,3,0)),$B$2:$G$2382,6,0)-VLOOKUP(B2081,$B$2:$G$2382,6,0))/366)</f>
        <v>2.3089220841090632</v>
      </c>
      <c r="F2081" s="54">
        <f>COUNTIF(D2082:$D$2382,365)</f>
        <v>301</v>
      </c>
      <c r="G2081" s="54">
        <f>COUNTIF(D2082:$D$2382,366)</f>
        <v>0</v>
      </c>
    </row>
    <row r="2082" spans="1:7" x14ac:dyDescent="0.25">
      <c r="A2082" s="54">
        <f>COUNTIF($C$3:C2082,"Да")</f>
        <v>22</v>
      </c>
      <c r="B2082" s="53">
        <f t="shared" si="65"/>
        <v>47480</v>
      </c>
      <c r="C2082" s="53" t="str">
        <f>IF(ISERROR(VLOOKUP(B2082,Оп26_BYN→USD!$C$3:$C$28,1,0)),"Нет","Да")</f>
        <v>Нет</v>
      </c>
      <c r="D2082" s="54">
        <f t="shared" si="64"/>
        <v>365</v>
      </c>
      <c r="E2082" s="55">
        <f>('Все выпуски'!$F$4*'Все выпуски'!$F$8)*((VLOOKUP(IF(C2082="Нет",VLOOKUP(A2082,Оп26_BYN→USD!$A$2:$C$28,3,0),VLOOKUP((A2082-1),Оп26_BYN→USD!$A$2:$C$28,3,0)),$B$2:$G$2382,5,0)-VLOOKUP(B2082,$B$2:$G$2382,5,0))/365+(VLOOKUP(IF(C2082="Нет",VLOOKUP(A2082,Оп26_BYN→USD!$A$2:$C$28,3,0),VLOOKUP((A2082-1),Оп26_BYN→USD!$A$2:$C$28,3,0)),$B$2:$G$2382,6,0)-VLOOKUP(B2082,$B$2:$G$2382,6,0))/366)</f>
        <v>2.3381489459332281</v>
      </c>
      <c r="F2082" s="54">
        <f>COUNTIF(D2083:$D$2382,365)</f>
        <v>300</v>
      </c>
      <c r="G2082" s="54">
        <f>COUNTIF(D2083:$D$2382,366)</f>
        <v>0</v>
      </c>
    </row>
    <row r="2083" spans="1:7" x14ac:dyDescent="0.25">
      <c r="A2083" s="54">
        <f>COUNTIF($C$3:C2083,"Да")</f>
        <v>22</v>
      </c>
      <c r="B2083" s="53">
        <f t="shared" si="65"/>
        <v>47481</v>
      </c>
      <c r="C2083" s="53" t="str">
        <f>IF(ISERROR(VLOOKUP(B2083,Оп26_BYN→USD!$C$3:$C$28,1,0)),"Нет","Да")</f>
        <v>Нет</v>
      </c>
      <c r="D2083" s="54">
        <f t="shared" si="64"/>
        <v>365</v>
      </c>
      <c r="E2083" s="55">
        <f>('Все выпуски'!$F$4*'Все выпуски'!$F$8)*((VLOOKUP(IF(C2083="Нет",VLOOKUP(A2083,Оп26_BYN→USD!$A$2:$C$28,3,0),VLOOKUP((A2083-1),Оп26_BYN→USD!$A$2:$C$28,3,0)),$B$2:$G$2382,5,0)-VLOOKUP(B2083,$B$2:$G$2382,5,0))/365+(VLOOKUP(IF(C2083="Нет",VLOOKUP(A2083,Оп26_BYN→USD!$A$2:$C$28,3,0),VLOOKUP((A2083-1),Оп26_BYN→USD!$A$2:$C$28,3,0)),$B$2:$G$2382,6,0)-VLOOKUP(B2083,$B$2:$G$2382,6,0))/366)</f>
        <v>2.3673758077573939</v>
      </c>
      <c r="F2083" s="54">
        <f>COUNTIF(D2084:$D$2382,365)</f>
        <v>299</v>
      </c>
      <c r="G2083" s="54">
        <f>COUNTIF(D2084:$D$2382,366)</f>
        <v>0</v>
      </c>
    </row>
    <row r="2084" spans="1:7" x14ac:dyDescent="0.25">
      <c r="A2084" s="54">
        <f>COUNTIF($C$3:C2084,"Да")</f>
        <v>22</v>
      </c>
      <c r="B2084" s="53">
        <f t="shared" si="65"/>
        <v>47482</v>
      </c>
      <c r="C2084" s="53" t="str">
        <f>IF(ISERROR(VLOOKUP(B2084,Оп26_BYN→USD!$C$3:$C$28,1,0)),"Нет","Да")</f>
        <v>Нет</v>
      </c>
      <c r="D2084" s="54">
        <f t="shared" si="64"/>
        <v>365</v>
      </c>
      <c r="E2084" s="55">
        <f>('Все выпуски'!$F$4*'Все выпуски'!$F$8)*((VLOOKUP(IF(C2084="Нет",VLOOKUP(A2084,Оп26_BYN→USD!$A$2:$C$28,3,0),VLOOKUP((A2084-1),Оп26_BYN→USD!$A$2:$C$28,3,0)),$B$2:$G$2382,5,0)-VLOOKUP(B2084,$B$2:$G$2382,5,0))/365+(VLOOKUP(IF(C2084="Нет",VLOOKUP(A2084,Оп26_BYN→USD!$A$2:$C$28,3,0),VLOOKUP((A2084-1),Оп26_BYN→USD!$A$2:$C$28,3,0)),$B$2:$G$2382,6,0)-VLOOKUP(B2084,$B$2:$G$2382,6,0))/366)</f>
        <v>2.3966026695815592</v>
      </c>
      <c r="F2084" s="54">
        <f>COUNTIF(D2085:$D$2382,365)</f>
        <v>298</v>
      </c>
      <c r="G2084" s="54">
        <f>COUNTIF(D2085:$D$2382,366)</f>
        <v>0</v>
      </c>
    </row>
    <row r="2085" spans="1:7" x14ac:dyDescent="0.25">
      <c r="A2085" s="54">
        <f>COUNTIF($C$3:C2085,"Да")</f>
        <v>22</v>
      </c>
      <c r="B2085" s="53">
        <f t="shared" si="65"/>
        <v>47483</v>
      </c>
      <c r="C2085" s="53" t="str">
        <f>IF(ISERROR(VLOOKUP(B2085,Оп26_BYN→USD!$C$3:$C$28,1,0)),"Нет","Да")</f>
        <v>Нет</v>
      </c>
      <c r="D2085" s="54">
        <f t="shared" si="64"/>
        <v>365</v>
      </c>
      <c r="E2085" s="55">
        <f>('Все выпуски'!$F$4*'Все выпуски'!$F$8)*((VLOOKUP(IF(C2085="Нет",VLOOKUP(A2085,Оп26_BYN→USD!$A$2:$C$28,3,0),VLOOKUP((A2085-1),Оп26_BYN→USD!$A$2:$C$28,3,0)),$B$2:$G$2382,5,0)-VLOOKUP(B2085,$B$2:$G$2382,5,0))/365+(VLOOKUP(IF(C2085="Нет",VLOOKUP(A2085,Оп26_BYN→USD!$A$2:$C$28,3,0),VLOOKUP((A2085-1),Оп26_BYN→USD!$A$2:$C$28,3,0)),$B$2:$G$2382,6,0)-VLOOKUP(B2085,$B$2:$G$2382,6,0))/366)</f>
        <v>2.4258295314057245</v>
      </c>
      <c r="F2085" s="54">
        <f>COUNTIF(D2086:$D$2382,365)</f>
        <v>297</v>
      </c>
      <c r="G2085" s="54">
        <f>COUNTIF(D2086:$D$2382,366)</f>
        <v>0</v>
      </c>
    </row>
    <row r="2086" spans="1:7" x14ac:dyDescent="0.25">
      <c r="A2086" s="54">
        <f>COUNTIF($C$3:C2086,"Да")</f>
        <v>22</v>
      </c>
      <c r="B2086" s="53">
        <f t="shared" si="65"/>
        <v>47484</v>
      </c>
      <c r="C2086" s="53" t="str">
        <f>IF(ISERROR(VLOOKUP(B2086,Оп26_BYN→USD!$C$3:$C$28,1,0)),"Нет","Да")</f>
        <v>Нет</v>
      </c>
      <c r="D2086" s="54">
        <f t="shared" si="64"/>
        <v>365</v>
      </c>
      <c r="E2086" s="55">
        <f>('Все выпуски'!$F$4*'Все выпуски'!$F$8)*((VLOOKUP(IF(C2086="Нет",VLOOKUP(A2086,Оп26_BYN→USD!$A$2:$C$28,3,0),VLOOKUP((A2086-1),Оп26_BYN→USD!$A$2:$C$28,3,0)),$B$2:$G$2382,5,0)-VLOOKUP(B2086,$B$2:$G$2382,5,0))/365+(VLOOKUP(IF(C2086="Нет",VLOOKUP(A2086,Оп26_BYN→USD!$A$2:$C$28,3,0),VLOOKUP((A2086-1),Оп26_BYN→USD!$A$2:$C$28,3,0)),$B$2:$G$2382,6,0)-VLOOKUP(B2086,$B$2:$G$2382,6,0))/366)</f>
        <v>2.4550563932298899</v>
      </c>
      <c r="F2086" s="54">
        <f>COUNTIF(D2087:$D$2382,365)</f>
        <v>296</v>
      </c>
      <c r="G2086" s="54">
        <f>COUNTIF(D2087:$D$2382,366)</f>
        <v>0</v>
      </c>
    </row>
    <row r="2087" spans="1:7" x14ac:dyDescent="0.25">
      <c r="A2087" s="54">
        <f>COUNTIF($C$3:C2087,"Да")</f>
        <v>22</v>
      </c>
      <c r="B2087" s="53">
        <f t="shared" si="65"/>
        <v>47485</v>
      </c>
      <c r="C2087" s="53" t="str">
        <f>IF(ISERROR(VLOOKUP(B2087,Оп26_BYN→USD!$C$3:$C$28,1,0)),"Нет","Да")</f>
        <v>Нет</v>
      </c>
      <c r="D2087" s="54">
        <f t="shared" si="64"/>
        <v>365</v>
      </c>
      <c r="E2087" s="55">
        <f>('Все выпуски'!$F$4*'Все выпуски'!$F$8)*((VLOOKUP(IF(C2087="Нет",VLOOKUP(A2087,Оп26_BYN→USD!$A$2:$C$28,3,0),VLOOKUP((A2087-1),Оп26_BYN→USD!$A$2:$C$28,3,0)),$B$2:$G$2382,5,0)-VLOOKUP(B2087,$B$2:$G$2382,5,0))/365+(VLOOKUP(IF(C2087="Нет",VLOOKUP(A2087,Оп26_BYN→USD!$A$2:$C$28,3,0),VLOOKUP((A2087-1),Оп26_BYN→USD!$A$2:$C$28,3,0)),$B$2:$G$2382,6,0)-VLOOKUP(B2087,$B$2:$G$2382,6,0))/366)</f>
        <v>2.4842832550540548</v>
      </c>
      <c r="F2087" s="54">
        <f>COUNTIF(D2088:$D$2382,365)</f>
        <v>295</v>
      </c>
      <c r="G2087" s="54">
        <f>COUNTIF(D2088:$D$2382,366)</f>
        <v>0</v>
      </c>
    </row>
    <row r="2088" spans="1:7" x14ac:dyDescent="0.25">
      <c r="A2088" s="54">
        <f>COUNTIF($C$3:C2088,"Да")</f>
        <v>22</v>
      </c>
      <c r="B2088" s="53">
        <f t="shared" si="65"/>
        <v>47486</v>
      </c>
      <c r="C2088" s="53" t="str">
        <f>IF(ISERROR(VLOOKUP(B2088,Оп26_BYN→USD!$C$3:$C$28,1,0)),"Нет","Да")</f>
        <v>Нет</v>
      </c>
      <c r="D2088" s="54">
        <f t="shared" si="64"/>
        <v>365</v>
      </c>
      <c r="E2088" s="55">
        <f>('Все выпуски'!$F$4*'Все выпуски'!$F$8)*((VLOOKUP(IF(C2088="Нет",VLOOKUP(A2088,Оп26_BYN→USD!$A$2:$C$28,3,0),VLOOKUP((A2088-1),Оп26_BYN→USD!$A$2:$C$28,3,0)),$B$2:$G$2382,5,0)-VLOOKUP(B2088,$B$2:$G$2382,5,0))/365+(VLOOKUP(IF(C2088="Нет",VLOOKUP(A2088,Оп26_BYN→USD!$A$2:$C$28,3,0),VLOOKUP((A2088-1),Оп26_BYN→USD!$A$2:$C$28,3,0)),$B$2:$G$2382,6,0)-VLOOKUP(B2088,$B$2:$G$2382,6,0))/366)</f>
        <v>2.5135101168782206</v>
      </c>
      <c r="F2088" s="54">
        <f>COUNTIF(D2089:$D$2382,365)</f>
        <v>294</v>
      </c>
      <c r="G2088" s="54">
        <f>COUNTIF(D2089:$D$2382,366)</f>
        <v>0</v>
      </c>
    </row>
    <row r="2089" spans="1:7" x14ac:dyDescent="0.25">
      <c r="A2089" s="54">
        <f>COUNTIF($C$3:C2089,"Да")</f>
        <v>22</v>
      </c>
      <c r="B2089" s="53">
        <f t="shared" si="65"/>
        <v>47487</v>
      </c>
      <c r="C2089" s="53" t="str">
        <f>IF(ISERROR(VLOOKUP(B2089,Оп26_BYN→USD!$C$3:$C$28,1,0)),"Нет","Да")</f>
        <v>Нет</v>
      </c>
      <c r="D2089" s="54">
        <f t="shared" si="64"/>
        <v>365</v>
      </c>
      <c r="E2089" s="55">
        <f>('Все выпуски'!$F$4*'Все выпуски'!$F$8)*((VLOOKUP(IF(C2089="Нет",VLOOKUP(A2089,Оп26_BYN→USD!$A$2:$C$28,3,0),VLOOKUP((A2089-1),Оп26_BYN→USD!$A$2:$C$28,3,0)),$B$2:$G$2382,5,0)-VLOOKUP(B2089,$B$2:$G$2382,5,0))/365+(VLOOKUP(IF(C2089="Нет",VLOOKUP(A2089,Оп26_BYN→USD!$A$2:$C$28,3,0),VLOOKUP((A2089-1),Оп26_BYN→USD!$A$2:$C$28,3,0)),$B$2:$G$2382,6,0)-VLOOKUP(B2089,$B$2:$G$2382,6,0))/366)</f>
        <v>2.5427369787023859</v>
      </c>
      <c r="F2089" s="54">
        <f>COUNTIF(D2090:$D$2382,365)</f>
        <v>293</v>
      </c>
      <c r="G2089" s="54">
        <f>COUNTIF(D2090:$D$2382,366)</f>
        <v>0</v>
      </c>
    </row>
    <row r="2090" spans="1:7" x14ac:dyDescent="0.25">
      <c r="A2090" s="54">
        <f>COUNTIF($C$3:C2090,"Да")</f>
        <v>22</v>
      </c>
      <c r="B2090" s="53">
        <f t="shared" si="65"/>
        <v>47488</v>
      </c>
      <c r="C2090" s="53" t="str">
        <f>IF(ISERROR(VLOOKUP(B2090,Оп26_BYN→USD!$C$3:$C$28,1,0)),"Нет","Да")</f>
        <v>Нет</v>
      </c>
      <c r="D2090" s="54">
        <f t="shared" si="64"/>
        <v>365</v>
      </c>
      <c r="E2090" s="55">
        <f>('Все выпуски'!$F$4*'Все выпуски'!$F$8)*((VLOOKUP(IF(C2090="Нет",VLOOKUP(A2090,Оп26_BYN→USD!$A$2:$C$28,3,0),VLOOKUP((A2090-1),Оп26_BYN→USD!$A$2:$C$28,3,0)),$B$2:$G$2382,5,0)-VLOOKUP(B2090,$B$2:$G$2382,5,0))/365+(VLOOKUP(IF(C2090="Нет",VLOOKUP(A2090,Оп26_BYN→USD!$A$2:$C$28,3,0),VLOOKUP((A2090-1),Оп26_BYN→USD!$A$2:$C$28,3,0)),$B$2:$G$2382,6,0)-VLOOKUP(B2090,$B$2:$G$2382,6,0))/366)</f>
        <v>2.5719638405265512</v>
      </c>
      <c r="F2090" s="54">
        <f>COUNTIF(D2091:$D$2382,365)</f>
        <v>292</v>
      </c>
      <c r="G2090" s="54">
        <f>COUNTIF(D2091:$D$2382,366)</f>
        <v>0</v>
      </c>
    </row>
    <row r="2091" spans="1:7" x14ac:dyDescent="0.25">
      <c r="A2091" s="54">
        <f>COUNTIF($C$3:C2091,"Да")</f>
        <v>22</v>
      </c>
      <c r="B2091" s="53">
        <f t="shared" si="65"/>
        <v>47489</v>
      </c>
      <c r="C2091" s="53" t="str">
        <f>IF(ISERROR(VLOOKUP(B2091,Оп26_BYN→USD!$C$3:$C$28,1,0)),"Нет","Да")</f>
        <v>Нет</v>
      </c>
      <c r="D2091" s="54">
        <f t="shared" si="64"/>
        <v>365</v>
      </c>
      <c r="E2091" s="55">
        <f>('Все выпуски'!$F$4*'Все выпуски'!$F$8)*((VLOOKUP(IF(C2091="Нет",VLOOKUP(A2091,Оп26_BYN→USD!$A$2:$C$28,3,0),VLOOKUP((A2091-1),Оп26_BYN→USD!$A$2:$C$28,3,0)),$B$2:$G$2382,5,0)-VLOOKUP(B2091,$B$2:$G$2382,5,0))/365+(VLOOKUP(IF(C2091="Нет",VLOOKUP(A2091,Оп26_BYN→USD!$A$2:$C$28,3,0),VLOOKUP((A2091-1),Оп26_BYN→USD!$A$2:$C$28,3,0)),$B$2:$G$2382,6,0)-VLOOKUP(B2091,$B$2:$G$2382,6,0))/366)</f>
        <v>2.6011907023507166</v>
      </c>
      <c r="F2091" s="54">
        <f>COUNTIF(D2092:$D$2382,365)</f>
        <v>291</v>
      </c>
      <c r="G2091" s="54">
        <f>COUNTIF(D2092:$D$2382,366)</f>
        <v>0</v>
      </c>
    </row>
    <row r="2092" spans="1:7" x14ac:dyDescent="0.25">
      <c r="A2092" s="54">
        <f>COUNTIF($C$3:C2092,"Да")</f>
        <v>22</v>
      </c>
      <c r="B2092" s="53">
        <f t="shared" si="65"/>
        <v>47490</v>
      </c>
      <c r="C2092" s="53" t="str">
        <f>IF(ISERROR(VLOOKUP(B2092,Оп26_BYN→USD!$C$3:$C$28,1,0)),"Нет","Да")</f>
        <v>Нет</v>
      </c>
      <c r="D2092" s="54">
        <f t="shared" si="64"/>
        <v>365</v>
      </c>
      <c r="E2092" s="55">
        <f>('Все выпуски'!$F$4*'Все выпуски'!$F$8)*((VLOOKUP(IF(C2092="Нет",VLOOKUP(A2092,Оп26_BYN→USD!$A$2:$C$28,3,0),VLOOKUP((A2092-1),Оп26_BYN→USD!$A$2:$C$28,3,0)),$B$2:$G$2382,5,0)-VLOOKUP(B2092,$B$2:$G$2382,5,0))/365+(VLOOKUP(IF(C2092="Нет",VLOOKUP(A2092,Оп26_BYN→USD!$A$2:$C$28,3,0),VLOOKUP((A2092-1),Оп26_BYN→USD!$A$2:$C$28,3,0)),$B$2:$G$2382,6,0)-VLOOKUP(B2092,$B$2:$G$2382,6,0))/366)</f>
        <v>2.6304175641748819</v>
      </c>
      <c r="F2092" s="54">
        <f>COUNTIF(D2093:$D$2382,365)</f>
        <v>290</v>
      </c>
      <c r="G2092" s="54">
        <f>COUNTIF(D2093:$D$2382,366)</f>
        <v>0</v>
      </c>
    </row>
    <row r="2093" spans="1:7" x14ac:dyDescent="0.25">
      <c r="A2093" s="54">
        <f>COUNTIF($C$3:C2093,"Да")</f>
        <v>22</v>
      </c>
      <c r="B2093" s="53">
        <f t="shared" si="65"/>
        <v>47491</v>
      </c>
      <c r="C2093" s="53" t="str">
        <f>IF(ISERROR(VLOOKUP(B2093,Оп26_BYN→USD!$C$3:$C$28,1,0)),"Нет","Да")</f>
        <v>Нет</v>
      </c>
      <c r="D2093" s="54">
        <f t="shared" si="64"/>
        <v>365</v>
      </c>
      <c r="E2093" s="55">
        <f>('Все выпуски'!$F$4*'Все выпуски'!$F$8)*((VLOOKUP(IF(C2093="Нет",VLOOKUP(A2093,Оп26_BYN→USD!$A$2:$C$28,3,0),VLOOKUP((A2093-1),Оп26_BYN→USD!$A$2:$C$28,3,0)),$B$2:$G$2382,5,0)-VLOOKUP(B2093,$B$2:$G$2382,5,0))/365+(VLOOKUP(IF(C2093="Нет",VLOOKUP(A2093,Оп26_BYN→USD!$A$2:$C$28,3,0),VLOOKUP((A2093-1),Оп26_BYN→USD!$A$2:$C$28,3,0)),$B$2:$G$2382,6,0)-VLOOKUP(B2093,$B$2:$G$2382,6,0))/366)</f>
        <v>2.6596444259990473</v>
      </c>
      <c r="F2093" s="54">
        <f>COUNTIF(D2094:$D$2382,365)</f>
        <v>289</v>
      </c>
      <c r="G2093" s="54">
        <f>COUNTIF(D2094:$D$2382,366)</f>
        <v>0</v>
      </c>
    </row>
    <row r="2094" spans="1:7" x14ac:dyDescent="0.25">
      <c r="A2094" s="54">
        <f>COUNTIF($C$3:C2094,"Да")</f>
        <v>23</v>
      </c>
      <c r="B2094" s="53">
        <f t="shared" si="65"/>
        <v>47492</v>
      </c>
      <c r="C2094" s="53" t="str">
        <f>IF(ISERROR(VLOOKUP(B2094,Оп26_BYN→USD!$C$3:$C$28,1,0)),"Нет","Да")</f>
        <v>Да</v>
      </c>
      <c r="D2094" s="54">
        <f t="shared" si="64"/>
        <v>365</v>
      </c>
      <c r="E2094" s="55">
        <f>('Все выпуски'!$F$4*'Все выпуски'!$F$8)*((VLOOKUP(IF(C2094="Нет",VLOOKUP(A2094,Оп26_BYN→USD!$A$2:$C$28,3,0),VLOOKUP((A2094-1),Оп26_BYN→USD!$A$2:$C$28,3,0)),$B$2:$G$2382,5,0)-VLOOKUP(B2094,$B$2:$G$2382,5,0))/365+(VLOOKUP(IF(C2094="Нет",VLOOKUP(A2094,Оп26_BYN→USD!$A$2:$C$28,3,0),VLOOKUP((A2094-1),Оп26_BYN→USD!$A$2:$C$28,3,0)),$B$2:$G$2382,6,0)-VLOOKUP(B2094,$B$2:$G$2382,6,0))/366)</f>
        <v>2.6888712878232126</v>
      </c>
      <c r="F2094" s="54">
        <f>COUNTIF(D2095:$D$2382,365)</f>
        <v>288</v>
      </c>
      <c r="G2094" s="54">
        <f>COUNTIF(D2095:$D$2382,366)</f>
        <v>0</v>
      </c>
    </row>
    <row r="2095" spans="1:7" x14ac:dyDescent="0.25">
      <c r="A2095" s="54">
        <f>COUNTIF($C$3:C2095,"Да")</f>
        <v>23</v>
      </c>
      <c r="B2095" s="53">
        <f t="shared" si="65"/>
        <v>47493</v>
      </c>
      <c r="C2095" s="53" t="str">
        <f>IF(ISERROR(VLOOKUP(B2095,Оп26_BYN→USD!$C$3:$C$28,1,0)),"Нет","Да")</f>
        <v>Нет</v>
      </c>
      <c r="D2095" s="54">
        <f t="shared" si="64"/>
        <v>365</v>
      </c>
      <c r="E2095" s="55">
        <f>('Все выпуски'!$F$4*'Все выпуски'!$F$8)*((VLOOKUP(IF(C2095="Нет",VLOOKUP(A2095,Оп26_BYN→USD!$A$2:$C$28,3,0),VLOOKUP((A2095-1),Оп26_BYN→USD!$A$2:$C$28,3,0)),$B$2:$G$2382,5,0)-VLOOKUP(B2095,$B$2:$G$2382,5,0))/365+(VLOOKUP(IF(C2095="Нет",VLOOKUP(A2095,Оп26_BYN→USD!$A$2:$C$28,3,0),VLOOKUP((A2095-1),Оп26_BYN→USD!$A$2:$C$28,3,0)),$B$2:$G$2382,6,0)-VLOOKUP(B2095,$B$2:$G$2382,6,0))/366)</f>
        <v>2.9226861824165354E-2</v>
      </c>
      <c r="F2095" s="54">
        <f>COUNTIF(D2096:$D$2382,365)</f>
        <v>287</v>
      </c>
      <c r="G2095" s="54">
        <f>COUNTIF(D2096:$D$2382,366)</f>
        <v>0</v>
      </c>
    </row>
    <row r="2096" spans="1:7" x14ac:dyDescent="0.25">
      <c r="A2096" s="54">
        <f>COUNTIF($C$3:C2096,"Да")</f>
        <v>23</v>
      </c>
      <c r="B2096" s="53">
        <f t="shared" si="65"/>
        <v>47494</v>
      </c>
      <c r="C2096" s="53" t="str">
        <f>IF(ISERROR(VLOOKUP(B2096,Оп26_BYN→USD!$C$3:$C$28,1,0)),"Нет","Да")</f>
        <v>Нет</v>
      </c>
      <c r="D2096" s="54">
        <f t="shared" si="64"/>
        <v>365</v>
      </c>
      <c r="E2096" s="55">
        <f>('Все выпуски'!$F$4*'Все выпуски'!$F$8)*((VLOOKUP(IF(C2096="Нет",VLOOKUP(A2096,Оп26_BYN→USD!$A$2:$C$28,3,0),VLOOKUP((A2096-1),Оп26_BYN→USD!$A$2:$C$28,3,0)),$B$2:$G$2382,5,0)-VLOOKUP(B2096,$B$2:$G$2382,5,0))/365+(VLOOKUP(IF(C2096="Нет",VLOOKUP(A2096,Оп26_BYN→USD!$A$2:$C$28,3,0),VLOOKUP((A2096-1),Оп26_BYN→USD!$A$2:$C$28,3,0)),$B$2:$G$2382,6,0)-VLOOKUP(B2096,$B$2:$G$2382,6,0))/366)</f>
        <v>5.8453723648330708E-2</v>
      </c>
      <c r="F2096" s="54">
        <f>COUNTIF(D2097:$D$2382,365)</f>
        <v>286</v>
      </c>
      <c r="G2096" s="54">
        <f>COUNTIF(D2097:$D$2382,366)</f>
        <v>0</v>
      </c>
    </row>
    <row r="2097" spans="1:7" x14ac:dyDescent="0.25">
      <c r="A2097" s="54">
        <f>COUNTIF($C$3:C2097,"Да")</f>
        <v>23</v>
      </c>
      <c r="B2097" s="53">
        <f t="shared" si="65"/>
        <v>47495</v>
      </c>
      <c r="C2097" s="53" t="str">
        <f>IF(ISERROR(VLOOKUP(B2097,Оп26_BYN→USD!$C$3:$C$28,1,0)),"Нет","Да")</f>
        <v>Нет</v>
      </c>
      <c r="D2097" s="54">
        <f t="shared" si="64"/>
        <v>365</v>
      </c>
      <c r="E2097" s="55">
        <f>('Все выпуски'!$F$4*'Все выпуски'!$F$8)*((VLOOKUP(IF(C2097="Нет",VLOOKUP(A2097,Оп26_BYN→USD!$A$2:$C$28,3,0),VLOOKUP((A2097-1),Оп26_BYN→USD!$A$2:$C$28,3,0)),$B$2:$G$2382,5,0)-VLOOKUP(B2097,$B$2:$G$2382,5,0))/365+(VLOOKUP(IF(C2097="Нет",VLOOKUP(A2097,Оп26_BYN→USD!$A$2:$C$28,3,0),VLOOKUP((A2097-1),Оп26_BYN→USD!$A$2:$C$28,3,0)),$B$2:$G$2382,6,0)-VLOOKUP(B2097,$B$2:$G$2382,6,0))/366)</f>
        <v>8.7680585472496061E-2</v>
      </c>
      <c r="F2097" s="54">
        <f>COUNTIF(D2098:$D$2382,365)</f>
        <v>285</v>
      </c>
      <c r="G2097" s="54">
        <f>COUNTIF(D2098:$D$2382,366)</f>
        <v>0</v>
      </c>
    </row>
    <row r="2098" spans="1:7" x14ac:dyDescent="0.25">
      <c r="A2098" s="54">
        <f>COUNTIF($C$3:C2098,"Да")</f>
        <v>23</v>
      </c>
      <c r="B2098" s="53">
        <f t="shared" si="65"/>
        <v>47496</v>
      </c>
      <c r="C2098" s="53" t="str">
        <f>IF(ISERROR(VLOOKUP(B2098,Оп26_BYN→USD!$C$3:$C$28,1,0)),"Нет","Да")</f>
        <v>Нет</v>
      </c>
      <c r="D2098" s="54">
        <f t="shared" si="64"/>
        <v>365</v>
      </c>
      <c r="E2098" s="55">
        <f>('Все выпуски'!$F$4*'Все выпуски'!$F$8)*((VLOOKUP(IF(C2098="Нет",VLOOKUP(A2098,Оп26_BYN→USD!$A$2:$C$28,3,0),VLOOKUP((A2098-1),Оп26_BYN→USD!$A$2:$C$28,3,0)),$B$2:$G$2382,5,0)-VLOOKUP(B2098,$B$2:$G$2382,5,0))/365+(VLOOKUP(IF(C2098="Нет",VLOOKUP(A2098,Оп26_BYN→USD!$A$2:$C$28,3,0),VLOOKUP((A2098-1),Оп26_BYN→USD!$A$2:$C$28,3,0)),$B$2:$G$2382,6,0)-VLOOKUP(B2098,$B$2:$G$2382,6,0))/366)</f>
        <v>0.11690744729666142</v>
      </c>
      <c r="F2098" s="54">
        <f>COUNTIF(D2099:$D$2382,365)</f>
        <v>284</v>
      </c>
      <c r="G2098" s="54">
        <f>COUNTIF(D2099:$D$2382,366)</f>
        <v>0</v>
      </c>
    </row>
    <row r="2099" spans="1:7" x14ac:dyDescent="0.25">
      <c r="A2099" s="54">
        <f>COUNTIF($C$3:C2099,"Да")</f>
        <v>23</v>
      </c>
      <c r="B2099" s="53">
        <f t="shared" si="65"/>
        <v>47497</v>
      </c>
      <c r="C2099" s="53" t="str">
        <f>IF(ISERROR(VLOOKUP(B2099,Оп26_BYN→USD!$C$3:$C$28,1,0)),"Нет","Да")</f>
        <v>Нет</v>
      </c>
      <c r="D2099" s="54">
        <f t="shared" si="64"/>
        <v>365</v>
      </c>
      <c r="E2099" s="55">
        <f>('Все выпуски'!$F$4*'Все выпуски'!$F$8)*((VLOOKUP(IF(C2099="Нет",VLOOKUP(A2099,Оп26_BYN→USD!$A$2:$C$28,3,0),VLOOKUP((A2099-1),Оп26_BYN→USD!$A$2:$C$28,3,0)),$B$2:$G$2382,5,0)-VLOOKUP(B2099,$B$2:$G$2382,5,0))/365+(VLOOKUP(IF(C2099="Нет",VLOOKUP(A2099,Оп26_BYN→USD!$A$2:$C$28,3,0),VLOOKUP((A2099-1),Оп26_BYN→USD!$A$2:$C$28,3,0)),$B$2:$G$2382,6,0)-VLOOKUP(B2099,$B$2:$G$2382,6,0))/366)</f>
        <v>0.14613430912082676</v>
      </c>
      <c r="F2099" s="54">
        <f>COUNTIF(D2100:$D$2382,365)</f>
        <v>283</v>
      </c>
      <c r="G2099" s="54">
        <f>COUNTIF(D2100:$D$2382,366)</f>
        <v>0</v>
      </c>
    </row>
    <row r="2100" spans="1:7" x14ac:dyDescent="0.25">
      <c r="A2100" s="54">
        <f>COUNTIF($C$3:C2100,"Да")</f>
        <v>23</v>
      </c>
      <c r="B2100" s="53">
        <f t="shared" si="65"/>
        <v>47498</v>
      </c>
      <c r="C2100" s="53" t="str">
        <f>IF(ISERROR(VLOOKUP(B2100,Оп26_BYN→USD!$C$3:$C$28,1,0)),"Нет","Да")</f>
        <v>Нет</v>
      </c>
      <c r="D2100" s="54">
        <f t="shared" si="64"/>
        <v>365</v>
      </c>
      <c r="E2100" s="55">
        <f>('Все выпуски'!$F$4*'Все выпуски'!$F$8)*((VLOOKUP(IF(C2100="Нет",VLOOKUP(A2100,Оп26_BYN→USD!$A$2:$C$28,3,0),VLOOKUP((A2100-1),Оп26_BYN→USD!$A$2:$C$28,3,0)),$B$2:$G$2382,5,0)-VLOOKUP(B2100,$B$2:$G$2382,5,0))/365+(VLOOKUP(IF(C2100="Нет",VLOOKUP(A2100,Оп26_BYN→USD!$A$2:$C$28,3,0),VLOOKUP((A2100-1),Оп26_BYN→USD!$A$2:$C$28,3,0)),$B$2:$G$2382,6,0)-VLOOKUP(B2100,$B$2:$G$2382,6,0))/366)</f>
        <v>0.17536117094499212</v>
      </c>
      <c r="F2100" s="54">
        <f>COUNTIF(D2101:$D$2382,365)</f>
        <v>282</v>
      </c>
      <c r="G2100" s="54">
        <f>COUNTIF(D2101:$D$2382,366)</f>
        <v>0</v>
      </c>
    </row>
    <row r="2101" spans="1:7" x14ac:dyDescent="0.25">
      <c r="A2101" s="54">
        <f>COUNTIF($C$3:C2101,"Да")</f>
        <v>23</v>
      </c>
      <c r="B2101" s="53">
        <f t="shared" si="65"/>
        <v>47499</v>
      </c>
      <c r="C2101" s="53" t="str">
        <f>IF(ISERROR(VLOOKUP(B2101,Оп26_BYN→USD!$C$3:$C$28,1,0)),"Нет","Да")</f>
        <v>Нет</v>
      </c>
      <c r="D2101" s="54">
        <f t="shared" si="64"/>
        <v>365</v>
      </c>
      <c r="E2101" s="55">
        <f>('Все выпуски'!$F$4*'Все выпуски'!$F$8)*((VLOOKUP(IF(C2101="Нет",VLOOKUP(A2101,Оп26_BYN→USD!$A$2:$C$28,3,0),VLOOKUP((A2101-1),Оп26_BYN→USD!$A$2:$C$28,3,0)),$B$2:$G$2382,5,0)-VLOOKUP(B2101,$B$2:$G$2382,5,0))/365+(VLOOKUP(IF(C2101="Нет",VLOOKUP(A2101,Оп26_BYN→USD!$A$2:$C$28,3,0),VLOOKUP((A2101-1),Оп26_BYN→USD!$A$2:$C$28,3,0)),$B$2:$G$2382,6,0)-VLOOKUP(B2101,$B$2:$G$2382,6,0))/366)</f>
        <v>0.20458803276915749</v>
      </c>
      <c r="F2101" s="54">
        <f>COUNTIF(D2102:$D$2382,365)</f>
        <v>281</v>
      </c>
      <c r="G2101" s="54">
        <f>COUNTIF(D2102:$D$2382,366)</f>
        <v>0</v>
      </c>
    </row>
    <row r="2102" spans="1:7" x14ac:dyDescent="0.25">
      <c r="A2102" s="54">
        <f>COUNTIF($C$3:C2102,"Да")</f>
        <v>23</v>
      </c>
      <c r="B2102" s="53">
        <f t="shared" si="65"/>
        <v>47500</v>
      </c>
      <c r="C2102" s="53" t="str">
        <f>IF(ISERROR(VLOOKUP(B2102,Оп26_BYN→USD!$C$3:$C$28,1,0)),"Нет","Да")</f>
        <v>Нет</v>
      </c>
      <c r="D2102" s="54">
        <f t="shared" si="64"/>
        <v>365</v>
      </c>
      <c r="E2102" s="55">
        <f>('Все выпуски'!$F$4*'Все выпуски'!$F$8)*((VLOOKUP(IF(C2102="Нет",VLOOKUP(A2102,Оп26_BYN→USD!$A$2:$C$28,3,0),VLOOKUP((A2102-1),Оп26_BYN→USD!$A$2:$C$28,3,0)),$B$2:$G$2382,5,0)-VLOOKUP(B2102,$B$2:$G$2382,5,0))/365+(VLOOKUP(IF(C2102="Нет",VLOOKUP(A2102,Оп26_BYN→USD!$A$2:$C$28,3,0),VLOOKUP((A2102-1),Оп26_BYN→USD!$A$2:$C$28,3,0)),$B$2:$G$2382,6,0)-VLOOKUP(B2102,$B$2:$G$2382,6,0))/366)</f>
        <v>0.23381489459332283</v>
      </c>
      <c r="F2102" s="54">
        <f>COUNTIF(D2103:$D$2382,365)</f>
        <v>280</v>
      </c>
      <c r="G2102" s="54">
        <f>COUNTIF(D2103:$D$2382,366)</f>
        <v>0</v>
      </c>
    </row>
    <row r="2103" spans="1:7" x14ac:dyDescent="0.25">
      <c r="A2103" s="54">
        <f>COUNTIF($C$3:C2103,"Да")</f>
        <v>23</v>
      </c>
      <c r="B2103" s="53">
        <f t="shared" si="65"/>
        <v>47501</v>
      </c>
      <c r="C2103" s="53" t="str">
        <f>IF(ISERROR(VLOOKUP(B2103,Оп26_BYN→USD!$C$3:$C$28,1,0)),"Нет","Да")</f>
        <v>Нет</v>
      </c>
      <c r="D2103" s="54">
        <f t="shared" si="64"/>
        <v>365</v>
      </c>
      <c r="E2103" s="55">
        <f>('Все выпуски'!$F$4*'Все выпуски'!$F$8)*((VLOOKUP(IF(C2103="Нет",VLOOKUP(A2103,Оп26_BYN→USD!$A$2:$C$28,3,0),VLOOKUP((A2103-1),Оп26_BYN→USD!$A$2:$C$28,3,0)),$B$2:$G$2382,5,0)-VLOOKUP(B2103,$B$2:$G$2382,5,0))/365+(VLOOKUP(IF(C2103="Нет",VLOOKUP(A2103,Оп26_BYN→USD!$A$2:$C$28,3,0),VLOOKUP((A2103-1),Оп26_BYN→USD!$A$2:$C$28,3,0)),$B$2:$G$2382,6,0)-VLOOKUP(B2103,$B$2:$G$2382,6,0))/366)</f>
        <v>0.26304175641748817</v>
      </c>
      <c r="F2103" s="54">
        <f>COUNTIF(D2104:$D$2382,365)</f>
        <v>279</v>
      </c>
      <c r="G2103" s="54">
        <f>COUNTIF(D2104:$D$2382,366)</f>
        <v>0</v>
      </c>
    </row>
    <row r="2104" spans="1:7" x14ac:dyDescent="0.25">
      <c r="A2104" s="54">
        <f>COUNTIF($C$3:C2104,"Да")</f>
        <v>23</v>
      </c>
      <c r="B2104" s="53">
        <f t="shared" si="65"/>
        <v>47502</v>
      </c>
      <c r="C2104" s="53" t="str">
        <f>IF(ISERROR(VLOOKUP(B2104,Оп26_BYN→USD!$C$3:$C$28,1,0)),"Нет","Да")</f>
        <v>Нет</v>
      </c>
      <c r="D2104" s="54">
        <f t="shared" si="64"/>
        <v>365</v>
      </c>
      <c r="E2104" s="55">
        <f>('Все выпуски'!$F$4*'Все выпуски'!$F$8)*((VLOOKUP(IF(C2104="Нет",VLOOKUP(A2104,Оп26_BYN→USD!$A$2:$C$28,3,0),VLOOKUP((A2104-1),Оп26_BYN→USD!$A$2:$C$28,3,0)),$B$2:$G$2382,5,0)-VLOOKUP(B2104,$B$2:$G$2382,5,0))/365+(VLOOKUP(IF(C2104="Нет",VLOOKUP(A2104,Оп26_BYN→USD!$A$2:$C$28,3,0),VLOOKUP((A2104-1),Оп26_BYN→USD!$A$2:$C$28,3,0)),$B$2:$G$2382,6,0)-VLOOKUP(B2104,$B$2:$G$2382,6,0))/366)</f>
        <v>0.29226861824165351</v>
      </c>
      <c r="F2104" s="54">
        <f>COUNTIF(D2105:$D$2382,365)</f>
        <v>278</v>
      </c>
      <c r="G2104" s="54">
        <f>COUNTIF(D2105:$D$2382,366)</f>
        <v>0</v>
      </c>
    </row>
    <row r="2105" spans="1:7" x14ac:dyDescent="0.25">
      <c r="A2105" s="54">
        <f>COUNTIF($C$3:C2105,"Да")</f>
        <v>23</v>
      </c>
      <c r="B2105" s="53">
        <f t="shared" si="65"/>
        <v>47503</v>
      </c>
      <c r="C2105" s="53" t="str">
        <f>IF(ISERROR(VLOOKUP(B2105,Оп26_BYN→USD!$C$3:$C$28,1,0)),"Нет","Да")</f>
        <v>Нет</v>
      </c>
      <c r="D2105" s="54">
        <f t="shared" si="64"/>
        <v>365</v>
      </c>
      <c r="E2105" s="55">
        <f>('Все выпуски'!$F$4*'Все выпуски'!$F$8)*((VLOOKUP(IF(C2105="Нет",VLOOKUP(A2105,Оп26_BYN→USD!$A$2:$C$28,3,0),VLOOKUP((A2105-1),Оп26_BYN→USD!$A$2:$C$28,3,0)),$B$2:$G$2382,5,0)-VLOOKUP(B2105,$B$2:$G$2382,5,0))/365+(VLOOKUP(IF(C2105="Нет",VLOOKUP(A2105,Оп26_BYN→USD!$A$2:$C$28,3,0),VLOOKUP((A2105-1),Оп26_BYN→USD!$A$2:$C$28,3,0)),$B$2:$G$2382,6,0)-VLOOKUP(B2105,$B$2:$G$2382,6,0))/366)</f>
        <v>0.32149548006581891</v>
      </c>
      <c r="F2105" s="54">
        <f>COUNTIF(D2106:$D$2382,365)</f>
        <v>277</v>
      </c>
      <c r="G2105" s="54">
        <f>COUNTIF(D2106:$D$2382,366)</f>
        <v>0</v>
      </c>
    </row>
    <row r="2106" spans="1:7" x14ac:dyDescent="0.25">
      <c r="A2106" s="54">
        <f>COUNTIF($C$3:C2106,"Да")</f>
        <v>23</v>
      </c>
      <c r="B2106" s="53">
        <f t="shared" si="65"/>
        <v>47504</v>
      </c>
      <c r="C2106" s="53" t="str">
        <f>IF(ISERROR(VLOOKUP(B2106,Оп26_BYN→USD!$C$3:$C$28,1,0)),"Нет","Да")</f>
        <v>Нет</v>
      </c>
      <c r="D2106" s="54">
        <f t="shared" si="64"/>
        <v>365</v>
      </c>
      <c r="E2106" s="55">
        <f>('Все выпуски'!$F$4*'Все выпуски'!$F$8)*((VLOOKUP(IF(C2106="Нет",VLOOKUP(A2106,Оп26_BYN→USD!$A$2:$C$28,3,0),VLOOKUP((A2106-1),Оп26_BYN→USD!$A$2:$C$28,3,0)),$B$2:$G$2382,5,0)-VLOOKUP(B2106,$B$2:$G$2382,5,0))/365+(VLOOKUP(IF(C2106="Нет",VLOOKUP(A2106,Оп26_BYN→USD!$A$2:$C$28,3,0),VLOOKUP((A2106-1),Оп26_BYN→USD!$A$2:$C$28,3,0)),$B$2:$G$2382,6,0)-VLOOKUP(B2106,$B$2:$G$2382,6,0))/366)</f>
        <v>0.35072234188998425</v>
      </c>
      <c r="F2106" s="54">
        <f>COUNTIF(D2107:$D$2382,365)</f>
        <v>276</v>
      </c>
      <c r="G2106" s="54">
        <f>COUNTIF(D2107:$D$2382,366)</f>
        <v>0</v>
      </c>
    </row>
    <row r="2107" spans="1:7" x14ac:dyDescent="0.25">
      <c r="A2107" s="54">
        <f>COUNTIF($C$3:C2107,"Да")</f>
        <v>23</v>
      </c>
      <c r="B2107" s="53">
        <f t="shared" si="65"/>
        <v>47505</v>
      </c>
      <c r="C2107" s="53" t="str">
        <f>IF(ISERROR(VLOOKUP(B2107,Оп26_BYN→USD!$C$3:$C$28,1,0)),"Нет","Да")</f>
        <v>Нет</v>
      </c>
      <c r="D2107" s="54">
        <f t="shared" si="64"/>
        <v>365</v>
      </c>
      <c r="E2107" s="55">
        <f>('Все выпуски'!$F$4*'Все выпуски'!$F$8)*((VLOOKUP(IF(C2107="Нет",VLOOKUP(A2107,Оп26_BYN→USD!$A$2:$C$28,3,0),VLOOKUP((A2107-1),Оп26_BYN→USD!$A$2:$C$28,3,0)),$B$2:$G$2382,5,0)-VLOOKUP(B2107,$B$2:$G$2382,5,0))/365+(VLOOKUP(IF(C2107="Нет",VLOOKUP(A2107,Оп26_BYN→USD!$A$2:$C$28,3,0),VLOOKUP((A2107-1),Оп26_BYN→USD!$A$2:$C$28,3,0)),$B$2:$G$2382,6,0)-VLOOKUP(B2107,$B$2:$G$2382,6,0))/366)</f>
        <v>0.37994920371414959</v>
      </c>
      <c r="F2107" s="54">
        <f>COUNTIF(D2108:$D$2382,365)</f>
        <v>275</v>
      </c>
      <c r="G2107" s="54">
        <f>COUNTIF(D2108:$D$2382,366)</f>
        <v>0</v>
      </c>
    </row>
    <row r="2108" spans="1:7" x14ac:dyDescent="0.25">
      <c r="A2108" s="54">
        <f>COUNTIF($C$3:C2108,"Да")</f>
        <v>23</v>
      </c>
      <c r="B2108" s="53">
        <f t="shared" si="65"/>
        <v>47506</v>
      </c>
      <c r="C2108" s="53" t="str">
        <f>IF(ISERROR(VLOOKUP(B2108,Оп26_BYN→USD!$C$3:$C$28,1,0)),"Нет","Да")</f>
        <v>Нет</v>
      </c>
      <c r="D2108" s="54">
        <f t="shared" si="64"/>
        <v>365</v>
      </c>
      <c r="E2108" s="55">
        <f>('Все выпуски'!$F$4*'Все выпуски'!$F$8)*((VLOOKUP(IF(C2108="Нет",VLOOKUP(A2108,Оп26_BYN→USD!$A$2:$C$28,3,0),VLOOKUP((A2108-1),Оп26_BYN→USD!$A$2:$C$28,3,0)),$B$2:$G$2382,5,0)-VLOOKUP(B2108,$B$2:$G$2382,5,0))/365+(VLOOKUP(IF(C2108="Нет",VLOOKUP(A2108,Оп26_BYN→USD!$A$2:$C$28,3,0),VLOOKUP((A2108-1),Оп26_BYN→USD!$A$2:$C$28,3,0)),$B$2:$G$2382,6,0)-VLOOKUP(B2108,$B$2:$G$2382,6,0))/366)</f>
        <v>0.40917606553831498</v>
      </c>
      <c r="F2108" s="54">
        <f>COUNTIF(D2109:$D$2382,365)</f>
        <v>274</v>
      </c>
      <c r="G2108" s="54">
        <f>COUNTIF(D2109:$D$2382,366)</f>
        <v>0</v>
      </c>
    </row>
    <row r="2109" spans="1:7" x14ac:dyDescent="0.25">
      <c r="A2109" s="54">
        <f>COUNTIF($C$3:C2109,"Да")</f>
        <v>23</v>
      </c>
      <c r="B2109" s="53">
        <f t="shared" si="65"/>
        <v>47507</v>
      </c>
      <c r="C2109" s="53" t="str">
        <f>IF(ISERROR(VLOOKUP(B2109,Оп26_BYN→USD!$C$3:$C$28,1,0)),"Нет","Да")</f>
        <v>Нет</v>
      </c>
      <c r="D2109" s="54">
        <f t="shared" si="64"/>
        <v>365</v>
      </c>
      <c r="E2109" s="55">
        <f>('Все выпуски'!$F$4*'Все выпуски'!$F$8)*((VLOOKUP(IF(C2109="Нет",VLOOKUP(A2109,Оп26_BYN→USD!$A$2:$C$28,3,0),VLOOKUP((A2109-1),Оп26_BYN→USD!$A$2:$C$28,3,0)),$B$2:$G$2382,5,0)-VLOOKUP(B2109,$B$2:$G$2382,5,0))/365+(VLOOKUP(IF(C2109="Нет",VLOOKUP(A2109,Оп26_BYN→USD!$A$2:$C$28,3,0),VLOOKUP((A2109-1),Оп26_BYN→USD!$A$2:$C$28,3,0)),$B$2:$G$2382,6,0)-VLOOKUP(B2109,$B$2:$G$2382,6,0))/366)</f>
        <v>0.43840292736248032</v>
      </c>
      <c r="F2109" s="54">
        <f>COUNTIF(D2110:$D$2382,365)</f>
        <v>273</v>
      </c>
      <c r="G2109" s="54">
        <f>COUNTIF(D2110:$D$2382,366)</f>
        <v>0</v>
      </c>
    </row>
    <row r="2110" spans="1:7" x14ac:dyDescent="0.25">
      <c r="A2110" s="54">
        <f>COUNTIF($C$3:C2110,"Да")</f>
        <v>23</v>
      </c>
      <c r="B2110" s="53">
        <f t="shared" si="65"/>
        <v>47508</v>
      </c>
      <c r="C2110" s="53" t="str">
        <f>IF(ISERROR(VLOOKUP(B2110,Оп26_BYN→USD!$C$3:$C$28,1,0)),"Нет","Да")</f>
        <v>Нет</v>
      </c>
      <c r="D2110" s="54">
        <f t="shared" si="64"/>
        <v>365</v>
      </c>
      <c r="E2110" s="55">
        <f>('Все выпуски'!$F$4*'Все выпуски'!$F$8)*((VLOOKUP(IF(C2110="Нет",VLOOKUP(A2110,Оп26_BYN→USD!$A$2:$C$28,3,0),VLOOKUP((A2110-1),Оп26_BYN→USD!$A$2:$C$28,3,0)),$B$2:$G$2382,5,0)-VLOOKUP(B2110,$B$2:$G$2382,5,0))/365+(VLOOKUP(IF(C2110="Нет",VLOOKUP(A2110,Оп26_BYN→USD!$A$2:$C$28,3,0),VLOOKUP((A2110-1),Оп26_BYN→USD!$A$2:$C$28,3,0)),$B$2:$G$2382,6,0)-VLOOKUP(B2110,$B$2:$G$2382,6,0))/366)</f>
        <v>0.46762978918664566</v>
      </c>
      <c r="F2110" s="54">
        <f>COUNTIF(D2111:$D$2382,365)</f>
        <v>272</v>
      </c>
      <c r="G2110" s="54">
        <f>COUNTIF(D2111:$D$2382,366)</f>
        <v>0</v>
      </c>
    </row>
    <row r="2111" spans="1:7" x14ac:dyDescent="0.25">
      <c r="A2111" s="54">
        <f>COUNTIF($C$3:C2111,"Да")</f>
        <v>23</v>
      </c>
      <c r="B2111" s="53">
        <f t="shared" si="65"/>
        <v>47509</v>
      </c>
      <c r="C2111" s="53" t="str">
        <f>IF(ISERROR(VLOOKUP(B2111,Оп26_BYN→USD!$C$3:$C$28,1,0)),"Нет","Да")</f>
        <v>Нет</v>
      </c>
      <c r="D2111" s="54">
        <f t="shared" si="64"/>
        <v>365</v>
      </c>
      <c r="E2111" s="55">
        <f>('Все выпуски'!$F$4*'Все выпуски'!$F$8)*((VLOOKUP(IF(C2111="Нет",VLOOKUP(A2111,Оп26_BYN→USD!$A$2:$C$28,3,0),VLOOKUP((A2111-1),Оп26_BYN→USD!$A$2:$C$28,3,0)),$B$2:$G$2382,5,0)-VLOOKUP(B2111,$B$2:$G$2382,5,0))/365+(VLOOKUP(IF(C2111="Нет",VLOOKUP(A2111,Оп26_BYN→USD!$A$2:$C$28,3,0),VLOOKUP((A2111-1),Оп26_BYN→USD!$A$2:$C$28,3,0)),$B$2:$G$2382,6,0)-VLOOKUP(B2111,$B$2:$G$2382,6,0))/366)</f>
        <v>0.49685665101081106</v>
      </c>
      <c r="F2111" s="54">
        <f>COUNTIF(D2112:$D$2382,365)</f>
        <v>271</v>
      </c>
      <c r="G2111" s="54">
        <f>COUNTIF(D2112:$D$2382,366)</f>
        <v>0</v>
      </c>
    </row>
    <row r="2112" spans="1:7" x14ac:dyDescent="0.25">
      <c r="A2112" s="54">
        <f>COUNTIF($C$3:C2112,"Да")</f>
        <v>23</v>
      </c>
      <c r="B2112" s="53">
        <f t="shared" si="65"/>
        <v>47510</v>
      </c>
      <c r="C2112" s="53" t="str">
        <f>IF(ISERROR(VLOOKUP(B2112,Оп26_BYN→USD!$C$3:$C$28,1,0)),"Нет","Да")</f>
        <v>Нет</v>
      </c>
      <c r="D2112" s="54">
        <f t="shared" si="64"/>
        <v>365</v>
      </c>
      <c r="E2112" s="55">
        <f>('Все выпуски'!$F$4*'Все выпуски'!$F$8)*((VLOOKUP(IF(C2112="Нет",VLOOKUP(A2112,Оп26_BYN→USD!$A$2:$C$28,3,0),VLOOKUP((A2112-1),Оп26_BYN→USD!$A$2:$C$28,3,0)),$B$2:$G$2382,5,0)-VLOOKUP(B2112,$B$2:$G$2382,5,0))/365+(VLOOKUP(IF(C2112="Нет",VLOOKUP(A2112,Оп26_BYN→USD!$A$2:$C$28,3,0),VLOOKUP((A2112-1),Оп26_BYN→USD!$A$2:$C$28,3,0)),$B$2:$G$2382,6,0)-VLOOKUP(B2112,$B$2:$G$2382,6,0))/366)</f>
        <v>0.52608351283497634</v>
      </c>
      <c r="F2112" s="54">
        <f>COUNTIF(D2113:$D$2382,365)</f>
        <v>270</v>
      </c>
      <c r="G2112" s="54">
        <f>COUNTIF(D2113:$D$2382,366)</f>
        <v>0</v>
      </c>
    </row>
    <row r="2113" spans="1:7" x14ac:dyDescent="0.25">
      <c r="A2113" s="54">
        <f>COUNTIF($C$3:C2113,"Да")</f>
        <v>23</v>
      </c>
      <c r="B2113" s="53">
        <f t="shared" si="65"/>
        <v>47511</v>
      </c>
      <c r="C2113" s="53" t="str">
        <f>IF(ISERROR(VLOOKUP(B2113,Оп26_BYN→USD!$C$3:$C$28,1,0)),"Нет","Да")</f>
        <v>Нет</v>
      </c>
      <c r="D2113" s="54">
        <f t="shared" si="64"/>
        <v>365</v>
      </c>
      <c r="E2113" s="55">
        <f>('Все выпуски'!$F$4*'Все выпуски'!$F$8)*((VLOOKUP(IF(C2113="Нет",VLOOKUP(A2113,Оп26_BYN→USD!$A$2:$C$28,3,0),VLOOKUP((A2113-1),Оп26_BYN→USD!$A$2:$C$28,3,0)),$B$2:$G$2382,5,0)-VLOOKUP(B2113,$B$2:$G$2382,5,0))/365+(VLOOKUP(IF(C2113="Нет",VLOOKUP(A2113,Оп26_BYN→USD!$A$2:$C$28,3,0),VLOOKUP((A2113-1),Оп26_BYN→USD!$A$2:$C$28,3,0)),$B$2:$G$2382,6,0)-VLOOKUP(B2113,$B$2:$G$2382,6,0))/366)</f>
        <v>0.55531037465914179</v>
      </c>
      <c r="F2113" s="54">
        <f>COUNTIF(D2114:$D$2382,365)</f>
        <v>269</v>
      </c>
      <c r="G2113" s="54">
        <f>COUNTIF(D2114:$D$2382,366)</f>
        <v>0</v>
      </c>
    </row>
    <row r="2114" spans="1:7" x14ac:dyDescent="0.25">
      <c r="A2114" s="54">
        <f>COUNTIF($C$3:C2114,"Да")</f>
        <v>23</v>
      </c>
      <c r="B2114" s="53">
        <f t="shared" si="65"/>
        <v>47512</v>
      </c>
      <c r="C2114" s="53" t="str">
        <f>IF(ISERROR(VLOOKUP(B2114,Оп26_BYN→USD!$C$3:$C$28,1,0)),"Нет","Да")</f>
        <v>Нет</v>
      </c>
      <c r="D2114" s="54">
        <f t="shared" si="64"/>
        <v>365</v>
      </c>
      <c r="E2114" s="55">
        <f>('Все выпуски'!$F$4*'Все выпуски'!$F$8)*((VLOOKUP(IF(C2114="Нет",VLOOKUP(A2114,Оп26_BYN→USD!$A$2:$C$28,3,0),VLOOKUP((A2114-1),Оп26_BYN→USD!$A$2:$C$28,3,0)),$B$2:$G$2382,5,0)-VLOOKUP(B2114,$B$2:$G$2382,5,0))/365+(VLOOKUP(IF(C2114="Нет",VLOOKUP(A2114,Оп26_BYN→USD!$A$2:$C$28,3,0),VLOOKUP((A2114-1),Оп26_BYN→USD!$A$2:$C$28,3,0)),$B$2:$G$2382,6,0)-VLOOKUP(B2114,$B$2:$G$2382,6,0))/366)</f>
        <v>0.58453723648330702</v>
      </c>
      <c r="F2114" s="54">
        <f>COUNTIF(D2115:$D$2382,365)</f>
        <v>268</v>
      </c>
      <c r="G2114" s="54">
        <f>COUNTIF(D2115:$D$2382,366)</f>
        <v>0</v>
      </c>
    </row>
    <row r="2115" spans="1:7" x14ac:dyDescent="0.25">
      <c r="A2115" s="54">
        <f>COUNTIF($C$3:C2115,"Да")</f>
        <v>23</v>
      </c>
      <c r="B2115" s="53">
        <f t="shared" si="65"/>
        <v>47513</v>
      </c>
      <c r="C2115" s="53" t="str">
        <f>IF(ISERROR(VLOOKUP(B2115,Оп26_BYN→USD!$C$3:$C$28,1,0)),"Нет","Да")</f>
        <v>Нет</v>
      </c>
      <c r="D2115" s="54">
        <f t="shared" ref="D2115:D2178" si="66">IF(MOD(YEAR(B2115),4)=0,366,365)</f>
        <v>365</v>
      </c>
      <c r="E2115" s="55">
        <f>('Все выпуски'!$F$4*'Все выпуски'!$F$8)*((VLOOKUP(IF(C2115="Нет",VLOOKUP(A2115,Оп26_BYN→USD!$A$2:$C$28,3,0),VLOOKUP((A2115-1),Оп26_BYN→USD!$A$2:$C$28,3,0)),$B$2:$G$2382,5,0)-VLOOKUP(B2115,$B$2:$G$2382,5,0))/365+(VLOOKUP(IF(C2115="Нет",VLOOKUP(A2115,Оп26_BYN→USD!$A$2:$C$28,3,0),VLOOKUP((A2115-1),Оп26_BYN→USD!$A$2:$C$28,3,0)),$B$2:$G$2382,6,0)-VLOOKUP(B2115,$B$2:$G$2382,6,0))/366)</f>
        <v>0.61376409830747247</v>
      </c>
      <c r="F2115" s="54">
        <f>COUNTIF(D2116:$D$2382,365)</f>
        <v>267</v>
      </c>
      <c r="G2115" s="54">
        <f>COUNTIF(D2116:$D$2382,366)</f>
        <v>0</v>
      </c>
    </row>
    <row r="2116" spans="1:7" x14ac:dyDescent="0.25">
      <c r="A2116" s="54">
        <f>COUNTIF($C$3:C2116,"Да")</f>
        <v>23</v>
      </c>
      <c r="B2116" s="53">
        <f t="shared" ref="B2116:B2179" si="67">B2115+1</f>
        <v>47514</v>
      </c>
      <c r="C2116" s="53" t="str">
        <f>IF(ISERROR(VLOOKUP(B2116,Оп26_BYN→USD!$C$3:$C$28,1,0)),"Нет","Да")</f>
        <v>Нет</v>
      </c>
      <c r="D2116" s="54">
        <f t="shared" si="66"/>
        <v>365</v>
      </c>
      <c r="E2116" s="55">
        <f>('Все выпуски'!$F$4*'Все выпуски'!$F$8)*((VLOOKUP(IF(C2116="Нет",VLOOKUP(A2116,Оп26_BYN→USD!$A$2:$C$28,3,0),VLOOKUP((A2116-1),Оп26_BYN→USD!$A$2:$C$28,3,0)),$B$2:$G$2382,5,0)-VLOOKUP(B2116,$B$2:$G$2382,5,0))/365+(VLOOKUP(IF(C2116="Нет",VLOOKUP(A2116,Оп26_BYN→USD!$A$2:$C$28,3,0),VLOOKUP((A2116-1),Оп26_BYN→USD!$A$2:$C$28,3,0)),$B$2:$G$2382,6,0)-VLOOKUP(B2116,$B$2:$G$2382,6,0))/366)</f>
        <v>0.64299096013163781</v>
      </c>
      <c r="F2116" s="54">
        <f>COUNTIF(D2117:$D$2382,365)</f>
        <v>266</v>
      </c>
      <c r="G2116" s="54">
        <f>COUNTIF(D2117:$D$2382,366)</f>
        <v>0</v>
      </c>
    </row>
    <row r="2117" spans="1:7" x14ac:dyDescent="0.25">
      <c r="A2117" s="54">
        <f>COUNTIF($C$3:C2117,"Да")</f>
        <v>23</v>
      </c>
      <c r="B2117" s="53">
        <f t="shared" si="67"/>
        <v>47515</v>
      </c>
      <c r="C2117" s="53" t="str">
        <f>IF(ISERROR(VLOOKUP(B2117,Оп26_BYN→USD!$C$3:$C$28,1,0)),"Нет","Да")</f>
        <v>Нет</v>
      </c>
      <c r="D2117" s="54">
        <f t="shared" si="66"/>
        <v>365</v>
      </c>
      <c r="E2117" s="55">
        <f>('Все выпуски'!$F$4*'Все выпуски'!$F$8)*((VLOOKUP(IF(C2117="Нет",VLOOKUP(A2117,Оп26_BYN→USD!$A$2:$C$28,3,0),VLOOKUP((A2117-1),Оп26_BYN→USD!$A$2:$C$28,3,0)),$B$2:$G$2382,5,0)-VLOOKUP(B2117,$B$2:$G$2382,5,0))/365+(VLOOKUP(IF(C2117="Нет",VLOOKUP(A2117,Оп26_BYN→USD!$A$2:$C$28,3,0),VLOOKUP((A2117-1),Оп26_BYN→USD!$A$2:$C$28,3,0)),$B$2:$G$2382,6,0)-VLOOKUP(B2117,$B$2:$G$2382,6,0))/366)</f>
        <v>0.67221782195580315</v>
      </c>
      <c r="F2117" s="54">
        <f>COUNTIF(D2118:$D$2382,365)</f>
        <v>265</v>
      </c>
      <c r="G2117" s="54">
        <f>COUNTIF(D2118:$D$2382,366)</f>
        <v>0</v>
      </c>
    </row>
    <row r="2118" spans="1:7" x14ac:dyDescent="0.25">
      <c r="A2118" s="54">
        <f>COUNTIF($C$3:C2118,"Да")</f>
        <v>23</v>
      </c>
      <c r="B2118" s="53">
        <f t="shared" si="67"/>
        <v>47516</v>
      </c>
      <c r="C2118" s="53" t="str">
        <f>IF(ISERROR(VLOOKUP(B2118,Оп26_BYN→USD!$C$3:$C$28,1,0)),"Нет","Да")</f>
        <v>Нет</v>
      </c>
      <c r="D2118" s="54">
        <f t="shared" si="66"/>
        <v>365</v>
      </c>
      <c r="E2118" s="55">
        <f>('Все выпуски'!$F$4*'Все выпуски'!$F$8)*((VLOOKUP(IF(C2118="Нет",VLOOKUP(A2118,Оп26_BYN→USD!$A$2:$C$28,3,0),VLOOKUP((A2118-1),Оп26_BYN→USD!$A$2:$C$28,3,0)),$B$2:$G$2382,5,0)-VLOOKUP(B2118,$B$2:$G$2382,5,0))/365+(VLOOKUP(IF(C2118="Нет",VLOOKUP(A2118,Оп26_BYN→USD!$A$2:$C$28,3,0),VLOOKUP((A2118-1),Оп26_BYN→USD!$A$2:$C$28,3,0)),$B$2:$G$2382,6,0)-VLOOKUP(B2118,$B$2:$G$2382,6,0))/366)</f>
        <v>0.70144468377996849</v>
      </c>
      <c r="F2118" s="54">
        <f>COUNTIF(D2119:$D$2382,365)</f>
        <v>264</v>
      </c>
      <c r="G2118" s="54">
        <f>COUNTIF(D2119:$D$2382,366)</f>
        <v>0</v>
      </c>
    </row>
    <row r="2119" spans="1:7" x14ac:dyDescent="0.25">
      <c r="A2119" s="54">
        <f>COUNTIF($C$3:C2119,"Да")</f>
        <v>23</v>
      </c>
      <c r="B2119" s="53">
        <f t="shared" si="67"/>
        <v>47517</v>
      </c>
      <c r="C2119" s="53" t="str">
        <f>IF(ISERROR(VLOOKUP(B2119,Оп26_BYN→USD!$C$3:$C$28,1,0)),"Нет","Да")</f>
        <v>Нет</v>
      </c>
      <c r="D2119" s="54">
        <f t="shared" si="66"/>
        <v>365</v>
      </c>
      <c r="E2119" s="55">
        <f>('Все выпуски'!$F$4*'Все выпуски'!$F$8)*((VLOOKUP(IF(C2119="Нет",VLOOKUP(A2119,Оп26_BYN→USD!$A$2:$C$28,3,0),VLOOKUP((A2119-1),Оп26_BYN→USD!$A$2:$C$28,3,0)),$B$2:$G$2382,5,0)-VLOOKUP(B2119,$B$2:$G$2382,5,0))/365+(VLOOKUP(IF(C2119="Нет",VLOOKUP(A2119,Оп26_BYN→USD!$A$2:$C$28,3,0),VLOOKUP((A2119-1),Оп26_BYN→USD!$A$2:$C$28,3,0)),$B$2:$G$2382,6,0)-VLOOKUP(B2119,$B$2:$G$2382,6,0))/366)</f>
        <v>0.73067154560413383</v>
      </c>
      <c r="F2119" s="54">
        <f>COUNTIF(D2120:$D$2382,365)</f>
        <v>263</v>
      </c>
      <c r="G2119" s="54">
        <f>COUNTIF(D2120:$D$2382,366)</f>
        <v>0</v>
      </c>
    </row>
    <row r="2120" spans="1:7" x14ac:dyDescent="0.25">
      <c r="A2120" s="54">
        <f>COUNTIF($C$3:C2120,"Да")</f>
        <v>23</v>
      </c>
      <c r="B2120" s="53">
        <f t="shared" si="67"/>
        <v>47518</v>
      </c>
      <c r="C2120" s="53" t="str">
        <f>IF(ISERROR(VLOOKUP(B2120,Оп26_BYN→USD!$C$3:$C$28,1,0)),"Нет","Да")</f>
        <v>Нет</v>
      </c>
      <c r="D2120" s="54">
        <f t="shared" si="66"/>
        <v>365</v>
      </c>
      <c r="E2120" s="55">
        <f>('Все выпуски'!$F$4*'Все выпуски'!$F$8)*((VLOOKUP(IF(C2120="Нет",VLOOKUP(A2120,Оп26_BYN→USD!$A$2:$C$28,3,0),VLOOKUP((A2120-1),Оп26_BYN→USD!$A$2:$C$28,3,0)),$B$2:$G$2382,5,0)-VLOOKUP(B2120,$B$2:$G$2382,5,0))/365+(VLOOKUP(IF(C2120="Нет",VLOOKUP(A2120,Оп26_BYN→USD!$A$2:$C$28,3,0),VLOOKUP((A2120-1),Оп26_BYN→USD!$A$2:$C$28,3,0)),$B$2:$G$2382,6,0)-VLOOKUP(B2120,$B$2:$G$2382,6,0))/366)</f>
        <v>0.75989840742829917</v>
      </c>
      <c r="F2120" s="54">
        <f>COUNTIF(D2121:$D$2382,365)</f>
        <v>262</v>
      </c>
      <c r="G2120" s="54">
        <f>COUNTIF(D2121:$D$2382,366)</f>
        <v>0</v>
      </c>
    </row>
    <row r="2121" spans="1:7" x14ac:dyDescent="0.25">
      <c r="A2121" s="54">
        <f>COUNTIF($C$3:C2121,"Да")</f>
        <v>23</v>
      </c>
      <c r="B2121" s="53">
        <f t="shared" si="67"/>
        <v>47519</v>
      </c>
      <c r="C2121" s="53" t="str">
        <f>IF(ISERROR(VLOOKUP(B2121,Оп26_BYN→USD!$C$3:$C$28,1,0)),"Нет","Да")</f>
        <v>Нет</v>
      </c>
      <c r="D2121" s="54">
        <f t="shared" si="66"/>
        <v>365</v>
      </c>
      <c r="E2121" s="55">
        <f>('Все выпуски'!$F$4*'Все выпуски'!$F$8)*((VLOOKUP(IF(C2121="Нет",VLOOKUP(A2121,Оп26_BYN→USD!$A$2:$C$28,3,0),VLOOKUP((A2121-1),Оп26_BYN→USD!$A$2:$C$28,3,0)),$B$2:$G$2382,5,0)-VLOOKUP(B2121,$B$2:$G$2382,5,0))/365+(VLOOKUP(IF(C2121="Нет",VLOOKUP(A2121,Оп26_BYN→USD!$A$2:$C$28,3,0),VLOOKUP((A2121-1),Оп26_BYN→USD!$A$2:$C$28,3,0)),$B$2:$G$2382,6,0)-VLOOKUP(B2121,$B$2:$G$2382,6,0))/366)</f>
        <v>0.78912526925246462</v>
      </c>
      <c r="F2121" s="54">
        <f>COUNTIF(D2122:$D$2382,365)</f>
        <v>261</v>
      </c>
      <c r="G2121" s="54">
        <f>COUNTIF(D2122:$D$2382,366)</f>
        <v>0</v>
      </c>
    </row>
    <row r="2122" spans="1:7" x14ac:dyDescent="0.25">
      <c r="A2122" s="54">
        <f>COUNTIF($C$3:C2122,"Да")</f>
        <v>23</v>
      </c>
      <c r="B2122" s="53">
        <f t="shared" si="67"/>
        <v>47520</v>
      </c>
      <c r="C2122" s="53" t="str">
        <f>IF(ISERROR(VLOOKUP(B2122,Оп26_BYN→USD!$C$3:$C$28,1,0)),"Нет","Да")</f>
        <v>Нет</v>
      </c>
      <c r="D2122" s="54">
        <f t="shared" si="66"/>
        <v>365</v>
      </c>
      <c r="E2122" s="55">
        <f>('Все выпуски'!$F$4*'Все выпуски'!$F$8)*((VLOOKUP(IF(C2122="Нет",VLOOKUP(A2122,Оп26_BYN→USD!$A$2:$C$28,3,0),VLOOKUP((A2122-1),Оп26_BYN→USD!$A$2:$C$28,3,0)),$B$2:$G$2382,5,0)-VLOOKUP(B2122,$B$2:$G$2382,5,0))/365+(VLOOKUP(IF(C2122="Нет",VLOOKUP(A2122,Оп26_BYN→USD!$A$2:$C$28,3,0),VLOOKUP((A2122-1),Оп26_BYN→USD!$A$2:$C$28,3,0)),$B$2:$G$2382,6,0)-VLOOKUP(B2122,$B$2:$G$2382,6,0))/366)</f>
        <v>0.81835213107662996</v>
      </c>
      <c r="F2122" s="54">
        <f>COUNTIF(D2123:$D$2382,365)</f>
        <v>260</v>
      </c>
      <c r="G2122" s="54">
        <f>COUNTIF(D2123:$D$2382,366)</f>
        <v>0</v>
      </c>
    </row>
    <row r="2123" spans="1:7" x14ac:dyDescent="0.25">
      <c r="A2123" s="54">
        <f>COUNTIF($C$3:C2123,"Да")</f>
        <v>23</v>
      </c>
      <c r="B2123" s="53">
        <f t="shared" si="67"/>
        <v>47521</v>
      </c>
      <c r="C2123" s="53" t="str">
        <f>IF(ISERROR(VLOOKUP(B2123,Оп26_BYN→USD!$C$3:$C$28,1,0)),"Нет","Да")</f>
        <v>Нет</v>
      </c>
      <c r="D2123" s="54">
        <f t="shared" si="66"/>
        <v>365</v>
      </c>
      <c r="E2123" s="55">
        <f>('Все выпуски'!$F$4*'Все выпуски'!$F$8)*((VLOOKUP(IF(C2123="Нет",VLOOKUP(A2123,Оп26_BYN→USD!$A$2:$C$28,3,0),VLOOKUP((A2123-1),Оп26_BYN→USD!$A$2:$C$28,3,0)),$B$2:$G$2382,5,0)-VLOOKUP(B2123,$B$2:$G$2382,5,0))/365+(VLOOKUP(IF(C2123="Нет",VLOOKUP(A2123,Оп26_BYN→USD!$A$2:$C$28,3,0),VLOOKUP((A2123-1),Оп26_BYN→USD!$A$2:$C$28,3,0)),$B$2:$G$2382,6,0)-VLOOKUP(B2123,$B$2:$G$2382,6,0))/366)</f>
        <v>0.8475789929007953</v>
      </c>
      <c r="F2123" s="54">
        <f>COUNTIF(D2124:$D$2382,365)</f>
        <v>259</v>
      </c>
      <c r="G2123" s="54">
        <f>COUNTIF(D2124:$D$2382,366)</f>
        <v>0</v>
      </c>
    </row>
    <row r="2124" spans="1:7" x14ac:dyDescent="0.25">
      <c r="A2124" s="54">
        <f>COUNTIF($C$3:C2124,"Да")</f>
        <v>23</v>
      </c>
      <c r="B2124" s="53">
        <f t="shared" si="67"/>
        <v>47522</v>
      </c>
      <c r="C2124" s="53" t="str">
        <f>IF(ISERROR(VLOOKUP(B2124,Оп26_BYN→USD!$C$3:$C$28,1,0)),"Нет","Да")</f>
        <v>Нет</v>
      </c>
      <c r="D2124" s="54">
        <f t="shared" si="66"/>
        <v>365</v>
      </c>
      <c r="E2124" s="55">
        <f>('Все выпуски'!$F$4*'Все выпуски'!$F$8)*((VLOOKUP(IF(C2124="Нет",VLOOKUP(A2124,Оп26_BYN→USD!$A$2:$C$28,3,0),VLOOKUP((A2124-1),Оп26_BYN→USD!$A$2:$C$28,3,0)),$B$2:$G$2382,5,0)-VLOOKUP(B2124,$B$2:$G$2382,5,0))/365+(VLOOKUP(IF(C2124="Нет",VLOOKUP(A2124,Оп26_BYN→USD!$A$2:$C$28,3,0),VLOOKUP((A2124-1),Оп26_BYN→USD!$A$2:$C$28,3,0)),$B$2:$G$2382,6,0)-VLOOKUP(B2124,$B$2:$G$2382,6,0))/366)</f>
        <v>0.87680585472496064</v>
      </c>
      <c r="F2124" s="54">
        <f>COUNTIF(D2125:$D$2382,365)</f>
        <v>258</v>
      </c>
      <c r="G2124" s="54">
        <f>COUNTIF(D2125:$D$2382,366)</f>
        <v>0</v>
      </c>
    </row>
    <row r="2125" spans="1:7" x14ac:dyDescent="0.25">
      <c r="A2125" s="54">
        <f>COUNTIF($C$3:C2125,"Да")</f>
        <v>23</v>
      </c>
      <c r="B2125" s="53">
        <f t="shared" si="67"/>
        <v>47523</v>
      </c>
      <c r="C2125" s="53" t="str">
        <f>IF(ISERROR(VLOOKUP(B2125,Оп26_BYN→USD!$C$3:$C$28,1,0)),"Нет","Да")</f>
        <v>Нет</v>
      </c>
      <c r="D2125" s="54">
        <f t="shared" si="66"/>
        <v>365</v>
      </c>
      <c r="E2125" s="55">
        <f>('Все выпуски'!$F$4*'Все выпуски'!$F$8)*((VLOOKUP(IF(C2125="Нет",VLOOKUP(A2125,Оп26_BYN→USD!$A$2:$C$28,3,0),VLOOKUP((A2125-1),Оп26_BYN→USD!$A$2:$C$28,3,0)),$B$2:$G$2382,5,0)-VLOOKUP(B2125,$B$2:$G$2382,5,0))/365+(VLOOKUP(IF(C2125="Нет",VLOOKUP(A2125,Оп26_BYN→USD!$A$2:$C$28,3,0),VLOOKUP((A2125-1),Оп26_BYN→USD!$A$2:$C$28,3,0)),$B$2:$G$2382,6,0)-VLOOKUP(B2125,$B$2:$G$2382,6,0))/366)</f>
        <v>0.90603271654912598</v>
      </c>
      <c r="F2125" s="54">
        <f>COUNTIF(D2126:$D$2382,365)</f>
        <v>257</v>
      </c>
      <c r="G2125" s="54">
        <f>COUNTIF(D2126:$D$2382,366)</f>
        <v>0</v>
      </c>
    </row>
    <row r="2126" spans="1:7" x14ac:dyDescent="0.25">
      <c r="A2126" s="54">
        <f>COUNTIF($C$3:C2126,"Да")</f>
        <v>23</v>
      </c>
      <c r="B2126" s="53">
        <f t="shared" si="67"/>
        <v>47524</v>
      </c>
      <c r="C2126" s="53" t="str">
        <f>IF(ISERROR(VLOOKUP(B2126,Оп26_BYN→USD!$C$3:$C$28,1,0)),"Нет","Да")</f>
        <v>Нет</v>
      </c>
      <c r="D2126" s="54">
        <f t="shared" si="66"/>
        <v>365</v>
      </c>
      <c r="E2126" s="55">
        <f>('Все выпуски'!$F$4*'Все выпуски'!$F$8)*((VLOOKUP(IF(C2126="Нет",VLOOKUP(A2126,Оп26_BYN→USD!$A$2:$C$28,3,0),VLOOKUP((A2126-1),Оп26_BYN→USD!$A$2:$C$28,3,0)),$B$2:$G$2382,5,0)-VLOOKUP(B2126,$B$2:$G$2382,5,0))/365+(VLOOKUP(IF(C2126="Нет",VLOOKUP(A2126,Оп26_BYN→USD!$A$2:$C$28,3,0),VLOOKUP((A2126-1),Оп26_BYN→USD!$A$2:$C$28,3,0)),$B$2:$G$2382,6,0)-VLOOKUP(B2126,$B$2:$G$2382,6,0))/366)</f>
        <v>0.93525957837329132</v>
      </c>
      <c r="F2126" s="54">
        <f>COUNTIF(D2127:$D$2382,365)</f>
        <v>256</v>
      </c>
      <c r="G2126" s="54">
        <f>COUNTIF(D2127:$D$2382,366)</f>
        <v>0</v>
      </c>
    </row>
    <row r="2127" spans="1:7" x14ac:dyDescent="0.25">
      <c r="A2127" s="54">
        <f>COUNTIF($C$3:C2127,"Да")</f>
        <v>23</v>
      </c>
      <c r="B2127" s="53">
        <f t="shared" si="67"/>
        <v>47525</v>
      </c>
      <c r="C2127" s="53" t="str">
        <f>IF(ISERROR(VLOOKUP(B2127,Оп26_BYN→USD!$C$3:$C$28,1,0)),"Нет","Да")</f>
        <v>Нет</v>
      </c>
      <c r="D2127" s="54">
        <f t="shared" si="66"/>
        <v>365</v>
      </c>
      <c r="E2127" s="55">
        <f>('Все выпуски'!$F$4*'Все выпуски'!$F$8)*((VLOOKUP(IF(C2127="Нет",VLOOKUP(A2127,Оп26_BYN→USD!$A$2:$C$28,3,0),VLOOKUP((A2127-1),Оп26_BYN→USD!$A$2:$C$28,3,0)),$B$2:$G$2382,5,0)-VLOOKUP(B2127,$B$2:$G$2382,5,0))/365+(VLOOKUP(IF(C2127="Нет",VLOOKUP(A2127,Оп26_BYN→USD!$A$2:$C$28,3,0),VLOOKUP((A2127-1),Оп26_BYN→USD!$A$2:$C$28,3,0)),$B$2:$G$2382,6,0)-VLOOKUP(B2127,$B$2:$G$2382,6,0))/366)</f>
        <v>0.96448644019745677</v>
      </c>
      <c r="F2127" s="54">
        <f>COUNTIF(D2128:$D$2382,365)</f>
        <v>255</v>
      </c>
      <c r="G2127" s="54">
        <f>COUNTIF(D2128:$D$2382,366)</f>
        <v>0</v>
      </c>
    </row>
    <row r="2128" spans="1:7" x14ac:dyDescent="0.25">
      <c r="A2128" s="54">
        <f>COUNTIF($C$3:C2128,"Да")</f>
        <v>23</v>
      </c>
      <c r="B2128" s="53">
        <f t="shared" si="67"/>
        <v>47526</v>
      </c>
      <c r="C2128" s="53" t="str">
        <f>IF(ISERROR(VLOOKUP(B2128,Оп26_BYN→USD!$C$3:$C$28,1,0)),"Нет","Да")</f>
        <v>Нет</v>
      </c>
      <c r="D2128" s="54">
        <f t="shared" si="66"/>
        <v>365</v>
      </c>
      <c r="E2128" s="55">
        <f>('Все выпуски'!$F$4*'Все выпуски'!$F$8)*((VLOOKUP(IF(C2128="Нет",VLOOKUP(A2128,Оп26_BYN→USD!$A$2:$C$28,3,0),VLOOKUP((A2128-1),Оп26_BYN→USD!$A$2:$C$28,3,0)),$B$2:$G$2382,5,0)-VLOOKUP(B2128,$B$2:$G$2382,5,0))/365+(VLOOKUP(IF(C2128="Нет",VLOOKUP(A2128,Оп26_BYN→USD!$A$2:$C$28,3,0),VLOOKUP((A2128-1),Оп26_BYN→USD!$A$2:$C$28,3,0)),$B$2:$G$2382,6,0)-VLOOKUP(B2128,$B$2:$G$2382,6,0))/366)</f>
        <v>0.99371330202162211</v>
      </c>
      <c r="F2128" s="54">
        <f>COUNTIF(D2129:$D$2382,365)</f>
        <v>254</v>
      </c>
      <c r="G2128" s="54">
        <f>COUNTIF(D2129:$D$2382,366)</f>
        <v>0</v>
      </c>
    </row>
    <row r="2129" spans="1:7" x14ac:dyDescent="0.25">
      <c r="A2129" s="54">
        <f>COUNTIF($C$3:C2129,"Да")</f>
        <v>23</v>
      </c>
      <c r="B2129" s="53">
        <f t="shared" si="67"/>
        <v>47527</v>
      </c>
      <c r="C2129" s="53" t="str">
        <f>IF(ISERROR(VLOOKUP(B2129,Оп26_BYN→USD!$C$3:$C$28,1,0)),"Нет","Да")</f>
        <v>Нет</v>
      </c>
      <c r="D2129" s="54">
        <f t="shared" si="66"/>
        <v>365</v>
      </c>
      <c r="E2129" s="55">
        <f>('Все выпуски'!$F$4*'Все выпуски'!$F$8)*((VLOOKUP(IF(C2129="Нет",VLOOKUP(A2129,Оп26_BYN→USD!$A$2:$C$28,3,0),VLOOKUP((A2129-1),Оп26_BYN→USD!$A$2:$C$28,3,0)),$B$2:$G$2382,5,0)-VLOOKUP(B2129,$B$2:$G$2382,5,0))/365+(VLOOKUP(IF(C2129="Нет",VLOOKUP(A2129,Оп26_BYN→USD!$A$2:$C$28,3,0),VLOOKUP((A2129-1),Оп26_BYN→USD!$A$2:$C$28,3,0)),$B$2:$G$2382,6,0)-VLOOKUP(B2129,$B$2:$G$2382,6,0))/366)</f>
        <v>1.0229401638457873</v>
      </c>
      <c r="F2129" s="54">
        <f>COUNTIF(D2130:$D$2382,365)</f>
        <v>253</v>
      </c>
      <c r="G2129" s="54">
        <f>COUNTIF(D2130:$D$2382,366)</f>
        <v>0</v>
      </c>
    </row>
    <row r="2130" spans="1:7" x14ac:dyDescent="0.25">
      <c r="A2130" s="54">
        <f>COUNTIF($C$3:C2130,"Да")</f>
        <v>23</v>
      </c>
      <c r="B2130" s="53">
        <f t="shared" si="67"/>
        <v>47528</v>
      </c>
      <c r="C2130" s="53" t="str">
        <f>IF(ISERROR(VLOOKUP(B2130,Оп26_BYN→USD!$C$3:$C$28,1,0)),"Нет","Да")</f>
        <v>Нет</v>
      </c>
      <c r="D2130" s="54">
        <f t="shared" si="66"/>
        <v>365</v>
      </c>
      <c r="E2130" s="55">
        <f>('Все выпуски'!$F$4*'Все выпуски'!$F$8)*((VLOOKUP(IF(C2130="Нет",VLOOKUP(A2130,Оп26_BYN→USD!$A$2:$C$28,3,0),VLOOKUP((A2130-1),Оп26_BYN→USD!$A$2:$C$28,3,0)),$B$2:$G$2382,5,0)-VLOOKUP(B2130,$B$2:$G$2382,5,0))/365+(VLOOKUP(IF(C2130="Нет",VLOOKUP(A2130,Оп26_BYN→USD!$A$2:$C$28,3,0),VLOOKUP((A2130-1),Оп26_BYN→USD!$A$2:$C$28,3,0)),$B$2:$G$2382,6,0)-VLOOKUP(B2130,$B$2:$G$2382,6,0))/366)</f>
        <v>1.0521670256699527</v>
      </c>
      <c r="F2130" s="54">
        <f>COUNTIF(D2131:$D$2382,365)</f>
        <v>252</v>
      </c>
      <c r="G2130" s="54">
        <f>COUNTIF(D2131:$D$2382,366)</f>
        <v>0</v>
      </c>
    </row>
    <row r="2131" spans="1:7" x14ac:dyDescent="0.25">
      <c r="A2131" s="54">
        <f>COUNTIF($C$3:C2131,"Да")</f>
        <v>23</v>
      </c>
      <c r="B2131" s="53">
        <f t="shared" si="67"/>
        <v>47529</v>
      </c>
      <c r="C2131" s="53" t="str">
        <f>IF(ISERROR(VLOOKUP(B2131,Оп26_BYN→USD!$C$3:$C$28,1,0)),"Нет","Да")</f>
        <v>Нет</v>
      </c>
      <c r="D2131" s="54">
        <f t="shared" si="66"/>
        <v>365</v>
      </c>
      <c r="E2131" s="55">
        <f>('Все выпуски'!$F$4*'Все выпуски'!$F$8)*((VLOOKUP(IF(C2131="Нет",VLOOKUP(A2131,Оп26_BYN→USD!$A$2:$C$28,3,0),VLOOKUP((A2131-1),Оп26_BYN→USD!$A$2:$C$28,3,0)),$B$2:$G$2382,5,0)-VLOOKUP(B2131,$B$2:$G$2382,5,0))/365+(VLOOKUP(IF(C2131="Нет",VLOOKUP(A2131,Оп26_BYN→USD!$A$2:$C$28,3,0),VLOOKUP((A2131-1),Оп26_BYN→USD!$A$2:$C$28,3,0)),$B$2:$G$2382,6,0)-VLOOKUP(B2131,$B$2:$G$2382,6,0))/366)</f>
        <v>1.081393887494118</v>
      </c>
      <c r="F2131" s="54">
        <f>COUNTIF(D2132:$D$2382,365)</f>
        <v>251</v>
      </c>
      <c r="G2131" s="54">
        <f>COUNTIF(D2132:$D$2382,366)</f>
        <v>0</v>
      </c>
    </row>
    <row r="2132" spans="1:7" x14ac:dyDescent="0.25">
      <c r="A2132" s="54">
        <f>COUNTIF($C$3:C2132,"Да")</f>
        <v>23</v>
      </c>
      <c r="B2132" s="53">
        <f t="shared" si="67"/>
        <v>47530</v>
      </c>
      <c r="C2132" s="53" t="str">
        <f>IF(ISERROR(VLOOKUP(B2132,Оп26_BYN→USD!$C$3:$C$28,1,0)),"Нет","Да")</f>
        <v>Нет</v>
      </c>
      <c r="D2132" s="54">
        <f t="shared" si="66"/>
        <v>365</v>
      </c>
      <c r="E2132" s="55">
        <f>('Все выпуски'!$F$4*'Все выпуски'!$F$8)*((VLOOKUP(IF(C2132="Нет",VLOOKUP(A2132,Оп26_BYN→USD!$A$2:$C$28,3,0),VLOOKUP((A2132-1),Оп26_BYN→USD!$A$2:$C$28,3,0)),$B$2:$G$2382,5,0)-VLOOKUP(B2132,$B$2:$G$2382,5,0))/365+(VLOOKUP(IF(C2132="Нет",VLOOKUP(A2132,Оп26_BYN→USD!$A$2:$C$28,3,0),VLOOKUP((A2132-1),Оп26_BYN→USD!$A$2:$C$28,3,0)),$B$2:$G$2382,6,0)-VLOOKUP(B2132,$B$2:$G$2382,6,0))/366)</f>
        <v>1.1106207493182836</v>
      </c>
      <c r="F2132" s="54">
        <f>COUNTIF(D2133:$D$2382,365)</f>
        <v>250</v>
      </c>
      <c r="G2132" s="54">
        <f>COUNTIF(D2133:$D$2382,366)</f>
        <v>0</v>
      </c>
    </row>
    <row r="2133" spans="1:7" x14ac:dyDescent="0.25">
      <c r="A2133" s="54">
        <f>COUNTIF($C$3:C2133,"Да")</f>
        <v>23</v>
      </c>
      <c r="B2133" s="53">
        <f t="shared" si="67"/>
        <v>47531</v>
      </c>
      <c r="C2133" s="53" t="str">
        <f>IF(ISERROR(VLOOKUP(B2133,Оп26_BYN→USD!$C$3:$C$28,1,0)),"Нет","Да")</f>
        <v>Нет</v>
      </c>
      <c r="D2133" s="54">
        <f t="shared" si="66"/>
        <v>365</v>
      </c>
      <c r="E2133" s="55">
        <f>('Все выпуски'!$F$4*'Все выпуски'!$F$8)*((VLOOKUP(IF(C2133="Нет",VLOOKUP(A2133,Оп26_BYN→USD!$A$2:$C$28,3,0),VLOOKUP((A2133-1),Оп26_BYN→USD!$A$2:$C$28,3,0)),$B$2:$G$2382,5,0)-VLOOKUP(B2133,$B$2:$G$2382,5,0))/365+(VLOOKUP(IF(C2133="Нет",VLOOKUP(A2133,Оп26_BYN→USD!$A$2:$C$28,3,0),VLOOKUP((A2133-1),Оп26_BYN→USD!$A$2:$C$28,3,0)),$B$2:$G$2382,6,0)-VLOOKUP(B2133,$B$2:$G$2382,6,0))/366)</f>
        <v>1.1398476111424489</v>
      </c>
      <c r="F2133" s="54">
        <f>COUNTIF(D2134:$D$2382,365)</f>
        <v>249</v>
      </c>
      <c r="G2133" s="54">
        <f>COUNTIF(D2134:$D$2382,366)</f>
        <v>0</v>
      </c>
    </row>
    <row r="2134" spans="1:7" x14ac:dyDescent="0.25">
      <c r="A2134" s="54">
        <f>COUNTIF($C$3:C2134,"Да")</f>
        <v>23</v>
      </c>
      <c r="B2134" s="53">
        <f t="shared" si="67"/>
        <v>47532</v>
      </c>
      <c r="C2134" s="53" t="str">
        <f>IF(ISERROR(VLOOKUP(B2134,Оп26_BYN→USD!$C$3:$C$28,1,0)),"Нет","Да")</f>
        <v>Нет</v>
      </c>
      <c r="D2134" s="54">
        <f t="shared" si="66"/>
        <v>365</v>
      </c>
      <c r="E2134" s="55">
        <f>('Все выпуски'!$F$4*'Все выпуски'!$F$8)*((VLOOKUP(IF(C2134="Нет",VLOOKUP(A2134,Оп26_BYN→USD!$A$2:$C$28,3,0),VLOOKUP((A2134-1),Оп26_BYN→USD!$A$2:$C$28,3,0)),$B$2:$G$2382,5,0)-VLOOKUP(B2134,$B$2:$G$2382,5,0))/365+(VLOOKUP(IF(C2134="Нет",VLOOKUP(A2134,Оп26_BYN→USD!$A$2:$C$28,3,0),VLOOKUP((A2134-1),Оп26_BYN→USD!$A$2:$C$28,3,0)),$B$2:$G$2382,6,0)-VLOOKUP(B2134,$B$2:$G$2382,6,0))/366)</f>
        <v>1.169074472966614</v>
      </c>
      <c r="F2134" s="54">
        <f>COUNTIF(D2135:$D$2382,365)</f>
        <v>248</v>
      </c>
      <c r="G2134" s="54">
        <f>COUNTIF(D2135:$D$2382,366)</f>
        <v>0</v>
      </c>
    </row>
    <row r="2135" spans="1:7" x14ac:dyDescent="0.25">
      <c r="A2135" s="54">
        <f>COUNTIF($C$3:C2135,"Да")</f>
        <v>23</v>
      </c>
      <c r="B2135" s="53">
        <f t="shared" si="67"/>
        <v>47533</v>
      </c>
      <c r="C2135" s="53" t="str">
        <f>IF(ISERROR(VLOOKUP(B2135,Оп26_BYN→USD!$C$3:$C$28,1,0)),"Нет","Да")</f>
        <v>Нет</v>
      </c>
      <c r="D2135" s="54">
        <f t="shared" si="66"/>
        <v>365</v>
      </c>
      <c r="E2135" s="55">
        <f>('Все выпуски'!$F$4*'Все выпуски'!$F$8)*((VLOOKUP(IF(C2135="Нет",VLOOKUP(A2135,Оп26_BYN→USD!$A$2:$C$28,3,0),VLOOKUP((A2135-1),Оп26_BYN→USD!$A$2:$C$28,3,0)),$B$2:$G$2382,5,0)-VLOOKUP(B2135,$B$2:$G$2382,5,0))/365+(VLOOKUP(IF(C2135="Нет",VLOOKUP(A2135,Оп26_BYN→USD!$A$2:$C$28,3,0),VLOOKUP((A2135-1),Оп26_BYN→USD!$A$2:$C$28,3,0)),$B$2:$G$2382,6,0)-VLOOKUP(B2135,$B$2:$G$2382,6,0))/366)</f>
        <v>1.1983013347907796</v>
      </c>
      <c r="F2135" s="54">
        <f>COUNTIF(D2136:$D$2382,365)</f>
        <v>247</v>
      </c>
      <c r="G2135" s="54">
        <f>COUNTIF(D2136:$D$2382,366)</f>
        <v>0</v>
      </c>
    </row>
    <row r="2136" spans="1:7" x14ac:dyDescent="0.25">
      <c r="A2136" s="54">
        <f>COUNTIF($C$3:C2136,"Да")</f>
        <v>23</v>
      </c>
      <c r="B2136" s="53">
        <f t="shared" si="67"/>
        <v>47534</v>
      </c>
      <c r="C2136" s="53" t="str">
        <f>IF(ISERROR(VLOOKUP(B2136,Оп26_BYN→USD!$C$3:$C$28,1,0)),"Нет","Да")</f>
        <v>Нет</v>
      </c>
      <c r="D2136" s="54">
        <f t="shared" si="66"/>
        <v>365</v>
      </c>
      <c r="E2136" s="55">
        <f>('Все выпуски'!$F$4*'Все выпуски'!$F$8)*((VLOOKUP(IF(C2136="Нет",VLOOKUP(A2136,Оп26_BYN→USD!$A$2:$C$28,3,0),VLOOKUP((A2136-1),Оп26_BYN→USD!$A$2:$C$28,3,0)),$B$2:$G$2382,5,0)-VLOOKUP(B2136,$B$2:$G$2382,5,0))/365+(VLOOKUP(IF(C2136="Нет",VLOOKUP(A2136,Оп26_BYN→USD!$A$2:$C$28,3,0),VLOOKUP((A2136-1),Оп26_BYN→USD!$A$2:$C$28,3,0)),$B$2:$G$2382,6,0)-VLOOKUP(B2136,$B$2:$G$2382,6,0))/366)</f>
        <v>1.2275281966149449</v>
      </c>
      <c r="F2136" s="54">
        <f>COUNTIF(D2137:$D$2382,365)</f>
        <v>246</v>
      </c>
      <c r="G2136" s="54">
        <f>COUNTIF(D2137:$D$2382,366)</f>
        <v>0</v>
      </c>
    </row>
    <row r="2137" spans="1:7" x14ac:dyDescent="0.25">
      <c r="A2137" s="54">
        <f>COUNTIF($C$3:C2137,"Да")</f>
        <v>23</v>
      </c>
      <c r="B2137" s="53">
        <f t="shared" si="67"/>
        <v>47535</v>
      </c>
      <c r="C2137" s="53" t="str">
        <f>IF(ISERROR(VLOOKUP(B2137,Оп26_BYN→USD!$C$3:$C$28,1,0)),"Нет","Да")</f>
        <v>Нет</v>
      </c>
      <c r="D2137" s="54">
        <f t="shared" si="66"/>
        <v>365</v>
      </c>
      <c r="E2137" s="55">
        <f>('Все выпуски'!$F$4*'Все выпуски'!$F$8)*((VLOOKUP(IF(C2137="Нет",VLOOKUP(A2137,Оп26_BYN→USD!$A$2:$C$28,3,0),VLOOKUP((A2137-1),Оп26_BYN→USD!$A$2:$C$28,3,0)),$B$2:$G$2382,5,0)-VLOOKUP(B2137,$B$2:$G$2382,5,0))/365+(VLOOKUP(IF(C2137="Нет",VLOOKUP(A2137,Оп26_BYN→USD!$A$2:$C$28,3,0),VLOOKUP((A2137-1),Оп26_BYN→USD!$A$2:$C$28,3,0)),$B$2:$G$2382,6,0)-VLOOKUP(B2137,$B$2:$G$2382,6,0))/366)</f>
        <v>1.2567550584391103</v>
      </c>
      <c r="F2137" s="54">
        <f>COUNTIF(D2138:$D$2382,365)</f>
        <v>245</v>
      </c>
      <c r="G2137" s="54">
        <f>COUNTIF(D2138:$D$2382,366)</f>
        <v>0</v>
      </c>
    </row>
    <row r="2138" spans="1:7" x14ac:dyDescent="0.25">
      <c r="A2138" s="54">
        <f>COUNTIF($C$3:C2138,"Да")</f>
        <v>23</v>
      </c>
      <c r="B2138" s="53">
        <f t="shared" si="67"/>
        <v>47536</v>
      </c>
      <c r="C2138" s="53" t="str">
        <f>IF(ISERROR(VLOOKUP(B2138,Оп26_BYN→USD!$C$3:$C$28,1,0)),"Нет","Да")</f>
        <v>Нет</v>
      </c>
      <c r="D2138" s="54">
        <f t="shared" si="66"/>
        <v>365</v>
      </c>
      <c r="E2138" s="55">
        <f>('Все выпуски'!$F$4*'Все выпуски'!$F$8)*((VLOOKUP(IF(C2138="Нет",VLOOKUP(A2138,Оп26_BYN→USD!$A$2:$C$28,3,0),VLOOKUP((A2138-1),Оп26_BYN→USD!$A$2:$C$28,3,0)),$B$2:$G$2382,5,0)-VLOOKUP(B2138,$B$2:$G$2382,5,0))/365+(VLOOKUP(IF(C2138="Нет",VLOOKUP(A2138,Оп26_BYN→USD!$A$2:$C$28,3,0),VLOOKUP((A2138-1),Оп26_BYN→USD!$A$2:$C$28,3,0)),$B$2:$G$2382,6,0)-VLOOKUP(B2138,$B$2:$G$2382,6,0))/366)</f>
        <v>1.2859819202632756</v>
      </c>
      <c r="F2138" s="54">
        <f>COUNTIF(D2139:$D$2382,365)</f>
        <v>244</v>
      </c>
      <c r="G2138" s="54">
        <f>COUNTIF(D2139:$D$2382,366)</f>
        <v>0</v>
      </c>
    </row>
    <row r="2139" spans="1:7" x14ac:dyDescent="0.25">
      <c r="A2139" s="54">
        <f>COUNTIF($C$3:C2139,"Да")</f>
        <v>23</v>
      </c>
      <c r="B2139" s="53">
        <f t="shared" si="67"/>
        <v>47537</v>
      </c>
      <c r="C2139" s="53" t="str">
        <f>IF(ISERROR(VLOOKUP(B2139,Оп26_BYN→USD!$C$3:$C$28,1,0)),"Нет","Да")</f>
        <v>Нет</v>
      </c>
      <c r="D2139" s="54">
        <f t="shared" si="66"/>
        <v>365</v>
      </c>
      <c r="E2139" s="55">
        <f>('Все выпуски'!$F$4*'Все выпуски'!$F$8)*((VLOOKUP(IF(C2139="Нет",VLOOKUP(A2139,Оп26_BYN→USD!$A$2:$C$28,3,0),VLOOKUP((A2139-1),Оп26_BYN→USD!$A$2:$C$28,3,0)),$B$2:$G$2382,5,0)-VLOOKUP(B2139,$B$2:$G$2382,5,0))/365+(VLOOKUP(IF(C2139="Нет",VLOOKUP(A2139,Оп26_BYN→USD!$A$2:$C$28,3,0),VLOOKUP((A2139-1),Оп26_BYN→USD!$A$2:$C$28,3,0)),$B$2:$G$2382,6,0)-VLOOKUP(B2139,$B$2:$G$2382,6,0))/366)</f>
        <v>1.315208782087441</v>
      </c>
      <c r="F2139" s="54">
        <f>COUNTIF(D2140:$D$2382,365)</f>
        <v>243</v>
      </c>
      <c r="G2139" s="54">
        <f>COUNTIF(D2140:$D$2382,366)</f>
        <v>0</v>
      </c>
    </row>
    <row r="2140" spans="1:7" x14ac:dyDescent="0.25">
      <c r="A2140" s="54">
        <f>COUNTIF($C$3:C2140,"Да")</f>
        <v>23</v>
      </c>
      <c r="B2140" s="53">
        <f t="shared" si="67"/>
        <v>47538</v>
      </c>
      <c r="C2140" s="53" t="str">
        <f>IF(ISERROR(VLOOKUP(B2140,Оп26_BYN→USD!$C$3:$C$28,1,0)),"Нет","Да")</f>
        <v>Нет</v>
      </c>
      <c r="D2140" s="54">
        <f t="shared" si="66"/>
        <v>365</v>
      </c>
      <c r="E2140" s="55">
        <f>('Все выпуски'!$F$4*'Все выпуски'!$F$8)*((VLOOKUP(IF(C2140="Нет",VLOOKUP(A2140,Оп26_BYN→USD!$A$2:$C$28,3,0),VLOOKUP((A2140-1),Оп26_BYN→USD!$A$2:$C$28,3,0)),$B$2:$G$2382,5,0)-VLOOKUP(B2140,$B$2:$G$2382,5,0))/365+(VLOOKUP(IF(C2140="Нет",VLOOKUP(A2140,Оп26_BYN→USD!$A$2:$C$28,3,0),VLOOKUP((A2140-1),Оп26_BYN→USD!$A$2:$C$28,3,0)),$B$2:$G$2382,6,0)-VLOOKUP(B2140,$B$2:$G$2382,6,0))/366)</f>
        <v>1.3444356439116063</v>
      </c>
      <c r="F2140" s="54">
        <f>COUNTIF(D2141:$D$2382,365)</f>
        <v>242</v>
      </c>
      <c r="G2140" s="54">
        <f>COUNTIF(D2141:$D$2382,366)</f>
        <v>0</v>
      </c>
    </row>
    <row r="2141" spans="1:7" x14ac:dyDescent="0.25">
      <c r="A2141" s="54">
        <f>COUNTIF($C$3:C2141,"Да")</f>
        <v>23</v>
      </c>
      <c r="B2141" s="53">
        <f t="shared" si="67"/>
        <v>47539</v>
      </c>
      <c r="C2141" s="53" t="str">
        <f>IF(ISERROR(VLOOKUP(B2141,Оп26_BYN→USD!$C$3:$C$28,1,0)),"Нет","Да")</f>
        <v>Нет</v>
      </c>
      <c r="D2141" s="54">
        <f t="shared" si="66"/>
        <v>365</v>
      </c>
      <c r="E2141" s="55">
        <f>('Все выпуски'!$F$4*'Все выпуски'!$F$8)*((VLOOKUP(IF(C2141="Нет",VLOOKUP(A2141,Оп26_BYN→USD!$A$2:$C$28,3,0),VLOOKUP((A2141-1),Оп26_BYN→USD!$A$2:$C$28,3,0)),$B$2:$G$2382,5,0)-VLOOKUP(B2141,$B$2:$G$2382,5,0))/365+(VLOOKUP(IF(C2141="Нет",VLOOKUP(A2141,Оп26_BYN→USD!$A$2:$C$28,3,0),VLOOKUP((A2141-1),Оп26_BYN→USD!$A$2:$C$28,3,0)),$B$2:$G$2382,6,0)-VLOOKUP(B2141,$B$2:$G$2382,6,0))/366)</f>
        <v>1.3736625057357716</v>
      </c>
      <c r="F2141" s="54">
        <f>COUNTIF(D2142:$D$2382,365)</f>
        <v>241</v>
      </c>
      <c r="G2141" s="54">
        <f>COUNTIF(D2142:$D$2382,366)</f>
        <v>0</v>
      </c>
    </row>
    <row r="2142" spans="1:7" x14ac:dyDescent="0.25">
      <c r="A2142" s="54">
        <f>COUNTIF($C$3:C2142,"Да")</f>
        <v>23</v>
      </c>
      <c r="B2142" s="53">
        <f t="shared" si="67"/>
        <v>47540</v>
      </c>
      <c r="C2142" s="53" t="str">
        <f>IF(ISERROR(VLOOKUP(B2142,Оп26_BYN→USD!$C$3:$C$28,1,0)),"Нет","Да")</f>
        <v>Нет</v>
      </c>
      <c r="D2142" s="54">
        <f t="shared" si="66"/>
        <v>365</v>
      </c>
      <c r="E2142" s="55">
        <f>('Все выпуски'!$F$4*'Все выпуски'!$F$8)*((VLOOKUP(IF(C2142="Нет",VLOOKUP(A2142,Оп26_BYN→USD!$A$2:$C$28,3,0),VLOOKUP((A2142-1),Оп26_BYN→USD!$A$2:$C$28,3,0)),$B$2:$G$2382,5,0)-VLOOKUP(B2142,$B$2:$G$2382,5,0))/365+(VLOOKUP(IF(C2142="Нет",VLOOKUP(A2142,Оп26_BYN→USD!$A$2:$C$28,3,0),VLOOKUP((A2142-1),Оп26_BYN→USD!$A$2:$C$28,3,0)),$B$2:$G$2382,6,0)-VLOOKUP(B2142,$B$2:$G$2382,6,0))/366)</f>
        <v>1.402889367559937</v>
      </c>
      <c r="F2142" s="54">
        <f>COUNTIF(D2143:$D$2382,365)</f>
        <v>240</v>
      </c>
      <c r="G2142" s="54">
        <f>COUNTIF(D2143:$D$2382,366)</f>
        <v>0</v>
      </c>
    </row>
    <row r="2143" spans="1:7" x14ac:dyDescent="0.25">
      <c r="A2143" s="54">
        <f>COUNTIF($C$3:C2143,"Да")</f>
        <v>23</v>
      </c>
      <c r="B2143" s="53">
        <f t="shared" si="67"/>
        <v>47541</v>
      </c>
      <c r="C2143" s="53" t="str">
        <f>IF(ISERROR(VLOOKUP(B2143,Оп26_BYN→USD!$C$3:$C$28,1,0)),"Нет","Да")</f>
        <v>Нет</v>
      </c>
      <c r="D2143" s="54">
        <f t="shared" si="66"/>
        <v>365</v>
      </c>
      <c r="E2143" s="55">
        <f>('Все выпуски'!$F$4*'Все выпуски'!$F$8)*((VLOOKUP(IF(C2143="Нет",VLOOKUP(A2143,Оп26_BYN→USD!$A$2:$C$28,3,0),VLOOKUP((A2143-1),Оп26_BYN→USD!$A$2:$C$28,3,0)),$B$2:$G$2382,5,0)-VLOOKUP(B2143,$B$2:$G$2382,5,0))/365+(VLOOKUP(IF(C2143="Нет",VLOOKUP(A2143,Оп26_BYN→USD!$A$2:$C$28,3,0),VLOOKUP((A2143-1),Оп26_BYN→USD!$A$2:$C$28,3,0)),$B$2:$G$2382,6,0)-VLOOKUP(B2143,$B$2:$G$2382,6,0))/366)</f>
        <v>1.4321162293841023</v>
      </c>
      <c r="F2143" s="54">
        <f>COUNTIF(D2144:$D$2382,365)</f>
        <v>239</v>
      </c>
      <c r="G2143" s="54">
        <f>COUNTIF(D2144:$D$2382,366)</f>
        <v>0</v>
      </c>
    </row>
    <row r="2144" spans="1:7" x14ac:dyDescent="0.25">
      <c r="A2144" s="54">
        <f>COUNTIF($C$3:C2144,"Да")</f>
        <v>23</v>
      </c>
      <c r="B2144" s="53">
        <f t="shared" si="67"/>
        <v>47542</v>
      </c>
      <c r="C2144" s="53" t="str">
        <f>IF(ISERROR(VLOOKUP(B2144,Оп26_BYN→USD!$C$3:$C$28,1,0)),"Нет","Да")</f>
        <v>Нет</v>
      </c>
      <c r="D2144" s="54">
        <f t="shared" si="66"/>
        <v>365</v>
      </c>
      <c r="E2144" s="55">
        <f>('Все выпуски'!$F$4*'Все выпуски'!$F$8)*((VLOOKUP(IF(C2144="Нет",VLOOKUP(A2144,Оп26_BYN→USD!$A$2:$C$28,3,0),VLOOKUP((A2144-1),Оп26_BYN→USD!$A$2:$C$28,3,0)),$B$2:$G$2382,5,0)-VLOOKUP(B2144,$B$2:$G$2382,5,0))/365+(VLOOKUP(IF(C2144="Нет",VLOOKUP(A2144,Оп26_BYN→USD!$A$2:$C$28,3,0),VLOOKUP((A2144-1),Оп26_BYN→USD!$A$2:$C$28,3,0)),$B$2:$G$2382,6,0)-VLOOKUP(B2144,$B$2:$G$2382,6,0))/366)</f>
        <v>1.4613430912082677</v>
      </c>
      <c r="F2144" s="54">
        <f>COUNTIF(D2145:$D$2382,365)</f>
        <v>238</v>
      </c>
      <c r="G2144" s="54">
        <f>COUNTIF(D2145:$D$2382,366)</f>
        <v>0</v>
      </c>
    </row>
    <row r="2145" spans="1:7" x14ac:dyDescent="0.25">
      <c r="A2145" s="54">
        <f>COUNTIF($C$3:C2145,"Да")</f>
        <v>23</v>
      </c>
      <c r="B2145" s="53">
        <f t="shared" si="67"/>
        <v>47543</v>
      </c>
      <c r="C2145" s="53" t="str">
        <f>IF(ISERROR(VLOOKUP(B2145,Оп26_BYN→USD!$C$3:$C$28,1,0)),"Нет","Да")</f>
        <v>Нет</v>
      </c>
      <c r="D2145" s="54">
        <f t="shared" si="66"/>
        <v>365</v>
      </c>
      <c r="E2145" s="55">
        <f>('Все выпуски'!$F$4*'Все выпуски'!$F$8)*((VLOOKUP(IF(C2145="Нет",VLOOKUP(A2145,Оп26_BYN→USD!$A$2:$C$28,3,0),VLOOKUP((A2145-1),Оп26_BYN→USD!$A$2:$C$28,3,0)),$B$2:$G$2382,5,0)-VLOOKUP(B2145,$B$2:$G$2382,5,0))/365+(VLOOKUP(IF(C2145="Нет",VLOOKUP(A2145,Оп26_BYN→USD!$A$2:$C$28,3,0),VLOOKUP((A2145-1),Оп26_BYN→USD!$A$2:$C$28,3,0)),$B$2:$G$2382,6,0)-VLOOKUP(B2145,$B$2:$G$2382,6,0))/366)</f>
        <v>1.4905699530324332</v>
      </c>
      <c r="F2145" s="54">
        <f>COUNTIF(D2146:$D$2382,365)</f>
        <v>237</v>
      </c>
      <c r="G2145" s="54">
        <f>COUNTIF(D2146:$D$2382,366)</f>
        <v>0</v>
      </c>
    </row>
    <row r="2146" spans="1:7" x14ac:dyDescent="0.25">
      <c r="A2146" s="54">
        <f>COUNTIF($C$3:C2146,"Да")</f>
        <v>23</v>
      </c>
      <c r="B2146" s="53">
        <f t="shared" si="67"/>
        <v>47544</v>
      </c>
      <c r="C2146" s="53" t="str">
        <f>IF(ISERROR(VLOOKUP(B2146,Оп26_BYN→USD!$C$3:$C$28,1,0)),"Нет","Да")</f>
        <v>Нет</v>
      </c>
      <c r="D2146" s="54">
        <f t="shared" si="66"/>
        <v>365</v>
      </c>
      <c r="E2146" s="55">
        <f>('Все выпуски'!$F$4*'Все выпуски'!$F$8)*((VLOOKUP(IF(C2146="Нет",VLOOKUP(A2146,Оп26_BYN→USD!$A$2:$C$28,3,0),VLOOKUP((A2146-1),Оп26_BYN→USD!$A$2:$C$28,3,0)),$B$2:$G$2382,5,0)-VLOOKUP(B2146,$B$2:$G$2382,5,0))/365+(VLOOKUP(IF(C2146="Нет",VLOOKUP(A2146,Оп26_BYN→USD!$A$2:$C$28,3,0),VLOOKUP((A2146-1),Оп26_BYN→USD!$A$2:$C$28,3,0)),$B$2:$G$2382,6,0)-VLOOKUP(B2146,$B$2:$G$2382,6,0))/366)</f>
        <v>1.5197968148565983</v>
      </c>
      <c r="F2146" s="54">
        <f>COUNTIF(D2147:$D$2382,365)</f>
        <v>236</v>
      </c>
      <c r="G2146" s="54">
        <f>COUNTIF(D2147:$D$2382,366)</f>
        <v>0</v>
      </c>
    </row>
    <row r="2147" spans="1:7" x14ac:dyDescent="0.25">
      <c r="A2147" s="54">
        <f>COUNTIF($C$3:C2147,"Да")</f>
        <v>23</v>
      </c>
      <c r="B2147" s="53">
        <f t="shared" si="67"/>
        <v>47545</v>
      </c>
      <c r="C2147" s="53" t="str">
        <f>IF(ISERROR(VLOOKUP(B2147,Оп26_BYN→USD!$C$3:$C$28,1,0)),"Нет","Да")</f>
        <v>Нет</v>
      </c>
      <c r="D2147" s="54">
        <f t="shared" si="66"/>
        <v>365</v>
      </c>
      <c r="E2147" s="55">
        <f>('Все выпуски'!$F$4*'Все выпуски'!$F$8)*((VLOOKUP(IF(C2147="Нет",VLOOKUP(A2147,Оп26_BYN→USD!$A$2:$C$28,3,0),VLOOKUP((A2147-1),Оп26_BYN→USD!$A$2:$C$28,3,0)),$B$2:$G$2382,5,0)-VLOOKUP(B2147,$B$2:$G$2382,5,0))/365+(VLOOKUP(IF(C2147="Нет",VLOOKUP(A2147,Оп26_BYN→USD!$A$2:$C$28,3,0),VLOOKUP((A2147-1),Оп26_BYN→USD!$A$2:$C$28,3,0)),$B$2:$G$2382,6,0)-VLOOKUP(B2147,$B$2:$G$2382,6,0))/366)</f>
        <v>1.5490236766807637</v>
      </c>
      <c r="F2147" s="54">
        <f>COUNTIF(D2148:$D$2382,365)</f>
        <v>235</v>
      </c>
      <c r="G2147" s="54">
        <f>COUNTIF(D2148:$D$2382,366)</f>
        <v>0</v>
      </c>
    </row>
    <row r="2148" spans="1:7" x14ac:dyDescent="0.25">
      <c r="A2148" s="54">
        <f>COUNTIF($C$3:C2148,"Да")</f>
        <v>23</v>
      </c>
      <c r="B2148" s="53">
        <f t="shared" si="67"/>
        <v>47546</v>
      </c>
      <c r="C2148" s="53" t="str">
        <f>IF(ISERROR(VLOOKUP(B2148,Оп26_BYN→USD!$C$3:$C$28,1,0)),"Нет","Да")</f>
        <v>Нет</v>
      </c>
      <c r="D2148" s="54">
        <f t="shared" si="66"/>
        <v>365</v>
      </c>
      <c r="E2148" s="55">
        <f>('Все выпуски'!$F$4*'Все выпуски'!$F$8)*((VLOOKUP(IF(C2148="Нет",VLOOKUP(A2148,Оп26_BYN→USD!$A$2:$C$28,3,0),VLOOKUP((A2148-1),Оп26_BYN→USD!$A$2:$C$28,3,0)),$B$2:$G$2382,5,0)-VLOOKUP(B2148,$B$2:$G$2382,5,0))/365+(VLOOKUP(IF(C2148="Нет",VLOOKUP(A2148,Оп26_BYN→USD!$A$2:$C$28,3,0),VLOOKUP((A2148-1),Оп26_BYN→USD!$A$2:$C$28,3,0)),$B$2:$G$2382,6,0)-VLOOKUP(B2148,$B$2:$G$2382,6,0))/366)</f>
        <v>1.5782505385049292</v>
      </c>
      <c r="F2148" s="54">
        <f>COUNTIF(D2149:$D$2382,365)</f>
        <v>234</v>
      </c>
      <c r="G2148" s="54">
        <f>COUNTIF(D2149:$D$2382,366)</f>
        <v>0</v>
      </c>
    </row>
    <row r="2149" spans="1:7" x14ac:dyDescent="0.25">
      <c r="A2149" s="54">
        <f>COUNTIF($C$3:C2149,"Да")</f>
        <v>23</v>
      </c>
      <c r="B2149" s="53">
        <f t="shared" si="67"/>
        <v>47547</v>
      </c>
      <c r="C2149" s="53" t="str">
        <f>IF(ISERROR(VLOOKUP(B2149,Оп26_BYN→USD!$C$3:$C$28,1,0)),"Нет","Да")</f>
        <v>Нет</v>
      </c>
      <c r="D2149" s="54">
        <f t="shared" si="66"/>
        <v>365</v>
      </c>
      <c r="E2149" s="55">
        <f>('Все выпуски'!$F$4*'Все выпуски'!$F$8)*((VLOOKUP(IF(C2149="Нет",VLOOKUP(A2149,Оп26_BYN→USD!$A$2:$C$28,3,0),VLOOKUP((A2149-1),Оп26_BYN→USD!$A$2:$C$28,3,0)),$B$2:$G$2382,5,0)-VLOOKUP(B2149,$B$2:$G$2382,5,0))/365+(VLOOKUP(IF(C2149="Нет",VLOOKUP(A2149,Оп26_BYN→USD!$A$2:$C$28,3,0),VLOOKUP((A2149-1),Оп26_BYN→USD!$A$2:$C$28,3,0)),$B$2:$G$2382,6,0)-VLOOKUP(B2149,$B$2:$G$2382,6,0))/366)</f>
        <v>1.6074774003290944</v>
      </c>
      <c r="F2149" s="54">
        <f>COUNTIF(D2150:$D$2382,365)</f>
        <v>233</v>
      </c>
      <c r="G2149" s="54">
        <f>COUNTIF(D2150:$D$2382,366)</f>
        <v>0</v>
      </c>
    </row>
    <row r="2150" spans="1:7" x14ac:dyDescent="0.25">
      <c r="A2150" s="54">
        <f>COUNTIF($C$3:C2150,"Да")</f>
        <v>23</v>
      </c>
      <c r="B2150" s="53">
        <f t="shared" si="67"/>
        <v>47548</v>
      </c>
      <c r="C2150" s="53" t="str">
        <f>IF(ISERROR(VLOOKUP(B2150,Оп26_BYN→USD!$C$3:$C$28,1,0)),"Нет","Да")</f>
        <v>Нет</v>
      </c>
      <c r="D2150" s="54">
        <f t="shared" si="66"/>
        <v>365</v>
      </c>
      <c r="E2150" s="55">
        <f>('Все выпуски'!$F$4*'Все выпуски'!$F$8)*((VLOOKUP(IF(C2150="Нет",VLOOKUP(A2150,Оп26_BYN→USD!$A$2:$C$28,3,0),VLOOKUP((A2150-1),Оп26_BYN→USD!$A$2:$C$28,3,0)),$B$2:$G$2382,5,0)-VLOOKUP(B2150,$B$2:$G$2382,5,0))/365+(VLOOKUP(IF(C2150="Нет",VLOOKUP(A2150,Оп26_BYN→USD!$A$2:$C$28,3,0),VLOOKUP((A2150-1),Оп26_BYN→USD!$A$2:$C$28,3,0)),$B$2:$G$2382,6,0)-VLOOKUP(B2150,$B$2:$G$2382,6,0))/366)</f>
        <v>1.6367042621532599</v>
      </c>
      <c r="F2150" s="54">
        <f>COUNTIF(D2151:$D$2382,365)</f>
        <v>232</v>
      </c>
      <c r="G2150" s="54">
        <f>COUNTIF(D2151:$D$2382,366)</f>
        <v>0</v>
      </c>
    </row>
    <row r="2151" spans="1:7" x14ac:dyDescent="0.25">
      <c r="A2151" s="54">
        <f>COUNTIF($C$3:C2151,"Да")</f>
        <v>23</v>
      </c>
      <c r="B2151" s="53">
        <f t="shared" si="67"/>
        <v>47549</v>
      </c>
      <c r="C2151" s="53" t="str">
        <f>IF(ISERROR(VLOOKUP(B2151,Оп26_BYN→USD!$C$3:$C$28,1,0)),"Нет","Да")</f>
        <v>Нет</v>
      </c>
      <c r="D2151" s="54">
        <f t="shared" si="66"/>
        <v>365</v>
      </c>
      <c r="E2151" s="55">
        <f>('Все выпуски'!$F$4*'Все выпуски'!$F$8)*((VLOOKUP(IF(C2151="Нет",VLOOKUP(A2151,Оп26_BYN→USD!$A$2:$C$28,3,0),VLOOKUP((A2151-1),Оп26_BYN→USD!$A$2:$C$28,3,0)),$B$2:$G$2382,5,0)-VLOOKUP(B2151,$B$2:$G$2382,5,0))/365+(VLOOKUP(IF(C2151="Нет",VLOOKUP(A2151,Оп26_BYN→USD!$A$2:$C$28,3,0),VLOOKUP((A2151-1),Оп26_BYN→USD!$A$2:$C$28,3,0)),$B$2:$G$2382,6,0)-VLOOKUP(B2151,$B$2:$G$2382,6,0))/366)</f>
        <v>1.6659311239774253</v>
      </c>
      <c r="F2151" s="54">
        <f>COUNTIF(D2152:$D$2382,365)</f>
        <v>231</v>
      </c>
      <c r="G2151" s="54">
        <f>COUNTIF(D2152:$D$2382,366)</f>
        <v>0</v>
      </c>
    </row>
    <row r="2152" spans="1:7" x14ac:dyDescent="0.25">
      <c r="A2152" s="54">
        <f>COUNTIF($C$3:C2152,"Да")</f>
        <v>23</v>
      </c>
      <c r="B2152" s="53">
        <f t="shared" si="67"/>
        <v>47550</v>
      </c>
      <c r="C2152" s="53" t="str">
        <f>IF(ISERROR(VLOOKUP(B2152,Оп26_BYN→USD!$C$3:$C$28,1,0)),"Нет","Да")</f>
        <v>Нет</v>
      </c>
      <c r="D2152" s="54">
        <f t="shared" si="66"/>
        <v>365</v>
      </c>
      <c r="E2152" s="55">
        <f>('Все выпуски'!$F$4*'Все выпуски'!$F$8)*((VLOOKUP(IF(C2152="Нет",VLOOKUP(A2152,Оп26_BYN→USD!$A$2:$C$28,3,0),VLOOKUP((A2152-1),Оп26_BYN→USD!$A$2:$C$28,3,0)),$B$2:$G$2382,5,0)-VLOOKUP(B2152,$B$2:$G$2382,5,0))/365+(VLOOKUP(IF(C2152="Нет",VLOOKUP(A2152,Оп26_BYN→USD!$A$2:$C$28,3,0),VLOOKUP((A2152-1),Оп26_BYN→USD!$A$2:$C$28,3,0)),$B$2:$G$2382,6,0)-VLOOKUP(B2152,$B$2:$G$2382,6,0))/366)</f>
        <v>1.6951579858015906</v>
      </c>
      <c r="F2152" s="54">
        <f>COUNTIF(D2153:$D$2382,365)</f>
        <v>230</v>
      </c>
      <c r="G2152" s="54">
        <f>COUNTIF(D2153:$D$2382,366)</f>
        <v>0</v>
      </c>
    </row>
    <row r="2153" spans="1:7" x14ac:dyDescent="0.25">
      <c r="A2153" s="54">
        <f>COUNTIF($C$3:C2153,"Да")</f>
        <v>23</v>
      </c>
      <c r="B2153" s="53">
        <f t="shared" si="67"/>
        <v>47551</v>
      </c>
      <c r="C2153" s="53" t="str">
        <f>IF(ISERROR(VLOOKUP(B2153,Оп26_BYN→USD!$C$3:$C$28,1,0)),"Нет","Да")</f>
        <v>Нет</v>
      </c>
      <c r="D2153" s="54">
        <f t="shared" si="66"/>
        <v>365</v>
      </c>
      <c r="E2153" s="55">
        <f>('Все выпуски'!$F$4*'Все выпуски'!$F$8)*((VLOOKUP(IF(C2153="Нет",VLOOKUP(A2153,Оп26_BYN→USD!$A$2:$C$28,3,0),VLOOKUP((A2153-1),Оп26_BYN→USD!$A$2:$C$28,3,0)),$B$2:$G$2382,5,0)-VLOOKUP(B2153,$B$2:$G$2382,5,0))/365+(VLOOKUP(IF(C2153="Нет",VLOOKUP(A2153,Оп26_BYN→USD!$A$2:$C$28,3,0),VLOOKUP((A2153-1),Оп26_BYN→USD!$A$2:$C$28,3,0)),$B$2:$G$2382,6,0)-VLOOKUP(B2153,$B$2:$G$2382,6,0))/366)</f>
        <v>1.7243848476257559</v>
      </c>
      <c r="F2153" s="54">
        <f>COUNTIF(D2154:$D$2382,365)</f>
        <v>229</v>
      </c>
      <c r="G2153" s="54">
        <f>COUNTIF(D2154:$D$2382,366)</f>
        <v>0</v>
      </c>
    </row>
    <row r="2154" spans="1:7" x14ac:dyDescent="0.25">
      <c r="A2154" s="54">
        <f>COUNTIF($C$3:C2154,"Да")</f>
        <v>23</v>
      </c>
      <c r="B2154" s="53">
        <f t="shared" si="67"/>
        <v>47552</v>
      </c>
      <c r="C2154" s="53" t="str">
        <f>IF(ISERROR(VLOOKUP(B2154,Оп26_BYN→USD!$C$3:$C$28,1,0)),"Нет","Да")</f>
        <v>Нет</v>
      </c>
      <c r="D2154" s="54">
        <f t="shared" si="66"/>
        <v>365</v>
      </c>
      <c r="E2154" s="55">
        <f>('Все выпуски'!$F$4*'Все выпуски'!$F$8)*((VLOOKUP(IF(C2154="Нет",VLOOKUP(A2154,Оп26_BYN→USD!$A$2:$C$28,3,0),VLOOKUP((A2154-1),Оп26_BYN→USD!$A$2:$C$28,3,0)),$B$2:$G$2382,5,0)-VLOOKUP(B2154,$B$2:$G$2382,5,0))/365+(VLOOKUP(IF(C2154="Нет",VLOOKUP(A2154,Оп26_BYN→USD!$A$2:$C$28,3,0),VLOOKUP((A2154-1),Оп26_BYN→USD!$A$2:$C$28,3,0)),$B$2:$G$2382,6,0)-VLOOKUP(B2154,$B$2:$G$2382,6,0))/366)</f>
        <v>1.7536117094499213</v>
      </c>
      <c r="F2154" s="54">
        <f>COUNTIF(D2155:$D$2382,365)</f>
        <v>228</v>
      </c>
      <c r="G2154" s="54">
        <f>COUNTIF(D2155:$D$2382,366)</f>
        <v>0</v>
      </c>
    </row>
    <row r="2155" spans="1:7" x14ac:dyDescent="0.25">
      <c r="A2155" s="54">
        <f>COUNTIF($C$3:C2155,"Да")</f>
        <v>23</v>
      </c>
      <c r="B2155" s="53">
        <f t="shared" si="67"/>
        <v>47553</v>
      </c>
      <c r="C2155" s="53" t="str">
        <f>IF(ISERROR(VLOOKUP(B2155,Оп26_BYN→USD!$C$3:$C$28,1,0)),"Нет","Да")</f>
        <v>Нет</v>
      </c>
      <c r="D2155" s="54">
        <f t="shared" si="66"/>
        <v>365</v>
      </c>
      <c r="E2155" s="55">
        <f>('Все выпуски'!$F$4*'Все выпуски'!$F$8)*((VLOOKUP(IF(C2155="Нет",VLOOKUP(A2155,Оп26_BYN→USD!$A$2:$C$28,3,0),VLOOKUP((A2155-1),Оп26_BYN→USD!$A$2:$C$28,3,0)),$B$2:$G$2382,5,0)-VLOOKUP(B2155,$B$2:$G$2382,5,0))/365+(VLOOKUP(IF(C2155="Нет",VLOOKUP(A2155,Оп26_BYN→USD!$A$2:$C$28,3,0),VLOOKUP((A2155-1),Оп26_BYN→USD!$A$2:$C$28,3,0)),$B$2:$G$2382,6,0)-VLOOKUP(B2155,$B$2:$G$2382,6,0))/366)</f>
        <v>1.7828385712740866</v>
      </c>
      <c r="F2155" s="54">
        <f>COUNTIF(D2156:$D$2382,365)</f>
        <v>227</v>
      </c>
      <c r="G2155" s="54">
        <f>COUNTIF(D2156:$D$2382,366)</f>
        <v>0</v>
      </c>
    </row>
    <row r="2156" spans="1:7" x14ac:dyDescent="0.25">
      <c r="A2156" s="54">
        <f>COUNTIF($C$3:C2156,"Да")</f>
        <v>23</v>
      </c>
      <c r="B2156" s="53">
        <f t="shared" si="67"/>
        <v>47554</v>
      </c>
      <c r="C2156" s="53" t="str">
        <f>IF(ISERROR(VLOOKUP(B2156,Оп26_BYN→USD!$C$3:$C$28,1,0)),"Нет","Да")</f>
        <v>Нет</v>
      </c>
      <c r="D2156" s="54">
        <f t="shared" si="66"/>
        <v>365</v>
      </c>
      <c r="E2156" s="55">
        <f>('Все выпуски'!$F$4*'Все выпуски'!$F$8)*((VLOOKUP(IF(C2156="Нет",VLOOKUP(A2156,Оп26_BYN→USD!$A$2:$C$28,3,0),VLOOKUP((A2156-1),Оп26_BYN→USD!$A$2:$C$28,3,0)),$B$2:$G$2382,5,0)-VLOOKUP(B2156,$B$2:$G$2382,5,0))/365+(VLOOKUP(IF(C2156="Нет",VLOOKUP(A2156,Оп26_BYN→USD!$A$2:$C$28,3,0),VLOOKUP((A2156-1),Оп26_BYN→USD!$A$2:$C$28,3,0)),$B$2:$G$2382,6,0)-VLOOKUP(B2156,$B$2:$G$2382,6,0))/366)</f>
        <v>1.812065433098252</v>
      </c>
      <c r="F2156" s="54">
        <f>COUNTIF(D2157:$D$2382,365)</f>
        <v>226</v>
      </c>
      <c r="G2156" s="54">
        <f>COUNTIF(D2157:$D$2382,366)</f>
        <v>0</v>
      </c>
    </row>
    <row r="2157" spans="1:7" x14ac:dyDescent="0.25">
      <c r="A2157" s="54">
        <f>COUNTIF($C$3:C2157,"Да")</f>
        <v>23</v>
      </c>
      <c r="B2157" s="53">
        <f t="shared" si="67"/>
        <v>47555</v>
      </c>
      <c r="C2157" s="53" t="str">
        <f>IF(ISERROR(VLOOKUP(B2157,Оп26_BYN→USD!$C$3:$C$28,1,0)),"Нет","Да")</f>
        <v>Нет</v>
      </c>
      <c r="D2157" s="54">
        <f t="shared" si="66"/>
        <v>365</v>
      </c>
      <c r="E2157" s="55">
        <f>('Все выпуски'!$F$4*'Все выпуски'!$F$8)*((VLOOKUP(IF(C2157="Нет",VLOOKUP(A2157,Оп26_BYN→USD!$A$2:$C$28,3,0),VLOOKUP((A2157-1),Оп26_BYN→USD!$A$2:$C$28,3,0)),$B$2:$G$2382,5,0)-VLOOKUP(B2157,$B$2:$G$2382,5,0))/365+(VLOOKUP(IF(C2157="Нет",VLOOKUP(A2157,Оп26_BYN→USD!$A$2:$C$28,3,0),VLOOKUP((A2157-1),Оп26_BYN→USD!$A$2:$C$28,3,0)),$B$2:$G$2382,6,0)-VLOOKUP(B2157,$B$2:$G$2382,6,0))/366)</f>
        <v>1.8412922949224175</v>
      </c>
      <c r="F2157" s="54">
        <f>COUNTIF(D2158:$D$2382,365)</f>
        <v>225</v>
      </c>
      <c r="G2157" s="54">
        <f>COUNTIF(D2158:$D$2382,366)</f>
        <v>0</v>
      </c>
    </row>
    <row r="2158" spans="1:7" x14ac:dyDescent="0.25">
      <c r="A2158" s="54">
        <f>COUNTIF($C$3:C2158,"Да")</f>
        <v>23</v>
      </c>
      <c r="B2158" s="53">
        <f t="shared" si="67"/>
        <v>47556</v>
      </c>
      <c r="C2158" s="53" t="str">
        <f>IF(ISERROR(VLOOKUP(B2158,Оп26_BYN→USD!$C$3:$C$28,1,0)),"Нет","Да")</f>
        <v>Нет</v>
      </c>
      <c r="D2158" s="54">
        <f t="shared" si="66"/>
        <v>365</v>
      </c>
      <c r="E2158" s="55">
        <f>('Все выпуски'!$F$4*'Все выпуски'!$F$8)*((VLOOKUP(IF(C2158="Нет",VLOOKUP(A2158,Оп26_BYN→USD!$A$2:$C$28,3,0),VLOOKUP((A2158-1),Оп26_BYN→USD!$A$2:$C$28,3,0)),$B$2:$G$2382,5,0)-VLOOKUP(B2158,$B$2:$G$2382,5,0))/365+(VLOOKUP(IF(C2158="Нет",VLOOKUP(A2158,Оп26_BYN→USD!$A$2:$C$28,3,0),VLOOKUP((A2158-1),Оп26_BYN→USD!$A$2:$C$28,3,0)),$B$2:$G$2382,6,0)-VLOOKUP(B2158,$B$2:$G$2382,6,0))/366)</f>
        <v>1.8705191567465826</v>
      </c>
      <c r="F2158" s="54">
        <f>COUNTIF(D2159:$D$2382,365)</f>
        <v>224</v>
      </c>
      <c r="G2158" s="54">
        <f>COUNTIF(D2159:$D$2382,366)</f>
        <v>0</v>
      </c>
    </row>
    <row r="2159" spans="1:7" x14ac:dyDescent="0.25">
      <c r="A2159" s="54">
        <f>COUNTIF($C$3:C2159,"Да")</f>
        <v>23</v>
      </c>
      <c r="B2159" s="53">
        <f t="shared" si="67"/>
        <v>47557</v>
      </c>
      <c r="C2159" s="53" t="str">
        <f>IF(ISERROR(VLOOKUP(B2159,Оп26_BYN→USD!$C$3:$C$28,1,0)),"Нет","Да")</f>
        <v>Нет</v>
      </c>
      <c r="D2159" s="54">
        <f t="shared" si="66"/>
        <v>365</v>
      </c>
      <c r="E2159" s="55">
        <f>('Все выпуски'!$F$4*'Все выпуски'!$F$8)*((VLOOKUP(IF(C2159="Нет",VLOOKUP(A2159,Оп26_BYN→USD!$A$2:$C$28,3,0),VLOOKUP((A2159-1),Оп26_BYN→USD!$A$2:$C$28,3,0)),$B$2:$G$2382,5,0)-VLOOKUP(B2159,$B$2:$G$2382,5,0))/365+(VLOOKUP(IF(C2159="Нет",VLOOKUP(A2159,Оп26_BYN→USD!$A$2:$C$28,3,0),VLOOKUP((A2159-1),Оп26_BYN→USD!$A$2:$C$28,3,0)),$B$2:$G$2382,6,0)-VLOOKUP(B2159,$B$2:$G$2382,6,0))/366)</f>
        <v>1.899746018570748</v>
      </c>
      <c r="F2159" s="54">
        <f>COUNTIF(D2160:$D$2382,365)</f>
        <v>223</v>
      </c>
      <c r="G2159" s="54">
        <f>COUNTIF(D2160:$D$2382,366)</f>
        <v>0</v>
      </c>
    </row>
    <row r="2160" spans="1:7" x14ac:dyDescent="0.25">
      <c r="A2160" s="54">
        <f>COUNTIF($C$3:C2160,"Да")</f>
        <v>23</v>
      </c>
      <c r="B2160" s="53">
        <f t="shared" si="67"/>
        <v>47558</v>
      </c>
      <c r="C2160" s="53" t="str">
        <f>IF(ISERROR(VLOOKUP(B2160,Оп26_BYN→USD!$C$3:$C$28,1,0)),"Нет","Да")</f>
        <v>Нет</v>
      </c>
      <c r="D2160" s="54">
        <f t="shared" si="66"/>
        <v>365</v>
      </c>
      <c r="E2160" s="55">
        <f>('Все выпуски'!$F$4*'Все выпуски'!$F$8)*((VLOOKUP(IF(C2160="Нет",VLOOKUP(A2160,Оп26_BYN→USD!$A$2:$C$28,3,0),VLOOKUP((A2160-1),Оп26_BYN→USD!$A$2:$C$28,3,0)),$B$2:$G$2382,5,0)-VLOOKUP(B2160,$B$2:$G$2382,5,0))/365+(VLOOKUP(IF(C2160="Нет",VLOOKUP(A2160,Оп26_BYN→USD!$A$2:$C$28,3,0),VLOOKUP((A2160-1),Оп26_BYN→USD!$A$2:$C$28,3,0)),$B$2:$G$2382,6,0)-VLOOKUP(B2160,$B$2:$G$2382,6,0))/366)</f>
        <v>1.9289728803949135</v>
      </c>
      <c r="F2160" s="54">
        <f>COUNTIF(D2161:$D$2382,365)</f>
        <v>222</v>
      </c>
      <c r="G2160" s="54">
        <f>COUNTIF(D2161:$D$2382,366)</f>
        <v>0</v>
      </c>
    </row>
    <row r="2161" spans="1:7" x14ac:dyDescent="0.25">
      <c r="A2161" s="54">
        <f>COUNTIF($C$3:C2161,"Да")</f>
        <v>23</v>
      </c>
      <c r="B2161" s="53">
        <f t="shared" si="67"/>
        <v>47559</v>
      </c>
      <c r="C2161" s="53" t="str">
        <f>IF(ISERROR(VLOOKUP(B2161,Оп26_BYN→USD!$C$3:$C$28,1,0)),"Нет","Да")</f>
        <v>Нет</v>
      </c>
      <c r="D2161" s="54">
        <f t="shared" si="66"/>
        <v>365</v>
      </c>
      <c r="E2161" s="55">
        <f>('Все выпуски'!$F$4*'Все выпуски'!$F$8)*((VLOOKUP(IF(C2161="Нет",VLOOKUP(A2161,Оп26_BYN→USD!$A$2:$C$28,3,0),VLOOKUP((A2161-1),Оп26_BYN→USD!$A$2:$C$28,3,0)),$B$2:$G$2382,5,0)-VLOOKUP(B2161,$B$2:$G$2382,5,0))/365+(VLOOKUP(IF(C2161="Нет",VLOOKUP(A2161,Оп26_BYN→USD!$A$2:$C$28,3,0),VLOOKUP((A2161-1),Оп26_BYN→USD!$A$2:$C$28,3,0)),$B$2:$G$2382,6,0)-VLOOKUP(B2161,$B$2:$G$2382,6,0))/366)</f>
        <v>1.9581997422190787</v>
      </c>
      <c r="F2161" s="54">
        <f>COUNTIF(D2162:$D$2382,365)</f>
        <v>221</v>
      </c>
      <c r="G2161" s="54">
        <f>COUNTIF(D2162:$D$2382,366)</f>
        <v>0</v>
      </c>
    </row>
    <row r="2162" spans="1:7" x14ac:dyDescent="0.25">
      <c r="A2162" s="54">
        <f>COUNTIF($C$3:C2162,"Да")</f>
        <v>23</v>
      </c>
      <c r="B2162" s="53">
        <f t="shared" si="67"/>
        <v>47560</v>
      </c>
      <c r="C2162" s="53" t="str">
        <f>IF(ISERROR(VLOOKUP(B2162,Оп26_BYN→USD!$C$3:$C$28,1,0)),"Нет","Да")</f>
        <v>Нет</v>
      </c>
      <c r="D2162" s="54">
        <f t="shared" si="66"/>
        <v>365</v>
      </c>
      <c r="E2162" s="55">
        <f>('Все выпуски'!$F$4*'Все выпуски'!$F$8)*((VLOOKUP(IF(C2162="Нет",VLOOKUP(A2162,Оп26_BYN→USD!$A$2:$C$28,3,0),VLOOKUP((A2162-1),Оп26_BYN→USD!$A$2:$C$28,3,0)),$B$2:$G$2382,5,0)-VLOOKUP(B2162,$B$2:$G$2382,5,0))/365+(VLOOKUP(IF(C2162="Нет",VLOOKUP(A2162,Оп26_BYN→USD!$A$2:$C$28,3,0),VLOOKUP((A2162-1),Оп26_BYN→USD!$A$2:$C$28,3,0)),$B$2:$G$2382,6,0)-VLOOKUP(B2162,$B$2:$G$2382,6,0))/366)</f>
        <v>1.9874266040432442</v>
      </c>
      <c r="F2162" s="54">
        <f>COUNTIF(D2163:$D$2382,365)</f>
        <v>220</v>
      </c>
      <c r="G2162" s="54">
        <f>COUNTIF(D2163:$D$2382,366)</f>
        <v>0</v>
      </c>
    </row>
    <row r="2163" spans="1:7" x14ac:dyDescent="0.25">
      <c r="A2163" s="54">
        <f>COUNTIF($C$3:C2163,"Да")</f>
        <v>23</v>
      </c>
      <c r="B2163" s="53">
        <f t="shared" si="67"/>
        <v>47561</v>
      </c>
      <c r="C2163" s="53" t="str">
        <f>IF(ISERROR(VLOOKUP(B2163,Оп26_BYN→USD!$C$3:$C$28,1,0)),"Нет","Да")</f>
        <v>Нет</v>
      </c>
      <c r="D2163" s="54">
        <f t="shared" si="66"/>
        <v>365</v>
      </c>
      <c r="E2163" s="55">
        <f>('Все выпуски'!$F$4*'Все выпуски'!$F$8)*((VLOOKUP(IF(C2163="Нет",VLOOKUP(A2163,Оп26_BYN→USD!$A$2:$C$28,3,0),VLOOKUP((A2163-1),Оп26_BYN→USD!$A$2:$C$28,3,0)),$B$2:$G$2382,5,0)-VLOOKUP(B2163,$B$2:$G$2382,5,0))/365+(VLOOKUP(IF(C2163="Нет",VLOOKUP(A2163,Оп26_BYN→USD!$A$2:$C$28,3,0),VLOOKUP((A2163-1),Оп26_BYN→USD!$A$2:$C$28,3,0)),$B$2:$G$2382,6,0)-VLOOKUP(B2163,$B$2:$G$2382,6,0))/366)</f>
        <v>2.0166534658674093</v>
      </c>
      <c r="F2163" s="54">
        <f>COUNTIF(D2164:$D$2382,365)</f>
        <v>219</v>
      </c>
      <c r="G2163" s="54">
        <f>COUNTIF(D2164:$D$2382,366)</f>
        <v>0</v>
      </c>
    </row>
    <row r="2164" spans="1:7" x14ac:dyDescent="0.25">
      <c r="A2164" s="54">
        <f>COUNTIF($C$3:C2164,"Да")</f>
        <v>23</v>
      </c>
      <c r="B2164" s="53">
        <f t="shared" si="67"/>
        <v>47562</v>
      </c>
      <c r="C2164" s="53" t="str">
        <f>IF(ISERROR(VLOOKUP(B2164,Оп26_BYN→USD!$C$3:$C$28,1,0)),"Нет","Да")</f>
        <v>Нет</v>
      </c>
      <c r="D2164" s="54">
        <f t="shared" si="66"/>
        <v>365</v>
      </c>
      <c r="E2164" s="55">
        <f>('Все выпуски'!$F$4*'Все выпуски'!$F$8)*((VLOOKUP(IF(C2164="Нет",VLOOKUP(A2164,Оп26_BYN→USD!$A$2:$C$28,3,0),VLOOKUP((A2164-1),Оп26_BYN→USD!$A$2:$C$28,3,0)),$B$2:$G$2382,5,0)-VLOOKUP(B2164,$B$2:$G$2382,5,0))/365+(VLOOKUP(IF(C2164="Нет",VLOOKUP(A2164,Оп26_BYN→USD!$A$2:$C$28,3,0),VLOOKUP((A2164-1),Оп26_BYN→USD!$A$2:$C$28,3,0)),$B$2:$G$2382,6,0)-VLOOKUP(B2164,$B$2:$G$2382,6,0))/366)</f>
        <v>2.0458803276915747</v>
      </c>
      <c r="F2164" s="54">
        <f>COUNTIF(D2165:$D$2382,365)</f>
        <v>218</v>
      </c>
      <c r="G2164" s="54">
        <f>COUNTIF(D2165:$D$2382,366)</f>
        <v>0</v>
      </c>
    </row>
    <row r="2165" spans="1:7" x14ac:dyDescent="0.25">
      <c r="A2165" s="54">
        <f>COUNTIF($C$3:C2165,"Да")</f>
        <v>23</v>
      </c>
      <c r="B2165" s="53">
        <f t="shared" si="67"/>
        <v>47563</v>
      </c>
      <c r="C2165" s="53" t="str">
        <f>IF(ISERROR(VLOOKUP(B2165,Оп26_BYN→USD!$C$3:$C$28,1,0)),"Нет","Да")</f>
        <v>Нет</v>
      </c>
      <c r="D2165" s="54">
        <f t="shared" si="66"/>
        <v>365</v>
      </c>
      <c r="E2165" s="55">
        <f>('Все выпуски'!$F$4*'Все выпуски'!$F$8)*((VLOOKUP(IF(C2165="Нет",VLOOKUP(A2165,Оп26_BYN→USD!$A$2:$C$28,3,0),VLOOKUP((A2165-1),Оп26_BYN→USD!$A$2:$C$28,3,0)),$B$2:$G$2382,5,0)-VLOOKUP(B2165,$B$2:$G$2382,5,0))/365+(VLOOKUP(IF(C2165="Нет",VLOOKUP(A2165,Оп26_BYN→USD!$A$2:$C$28,3,0),VLOOKUP((A2165-1),Оп26_BYN→USD!$A$2:$C$28,3,0)),$B$2:$G$2382,6,0)-VLOOKUP(B2165,$B$2:$G$2382,6,0))/366)</f>
        <v>2.07510718951574</v>
      </c>
      <c r="F2165" s="54">
        <f>COUNTIF(D2166:$D$2382,365)</f>
        <v>217</v>
      </c>
      <c r="G2165" s="54">
        <f>COUNTIF(D2166:$D$2382,366)</f>
        <v>0</v>
      </c>
    </row>
    <row r="2166" spans="1:7" x14ac:dyDescent="0.25">
      <c r="A2166" s="54">
        <f>COUNTIF($C$3:C2166,"Да")</f>
        <v>23</v>
      </c>
      <c r="B2166" s="53">
        <f t="shared" si="67"/>
        <v>47564</v>
      </c>
      <c r="C2166" s="53" t="str">
        <f>IF(ISERROR(VLOOKUP(B2166,Оп26_BYN→USD!$C$3:$C$28,1,0)),"Нет","Да")</f>
        <v>Нет</v>
      </c>
      <c r="D2166" s="54">
        <f t="shared" si="66"/>
        <v>365</v>
      </c>
      <c r="E2166" s="55">
        <f>('Все выпуски'!$F$4*'Все выпуски'!$F$8)*((VLOOKUP(IF(C2166="Нет",VLOOKUP(A2166,Оп26_BYN→USD!$A$2:$C$28,3,0),VLOOKUP((A2166-1),Оп26_BYN→USD!$A$2:$C$28,3,0)),$B$2:$G$2382,5,0)-VLOOKUP(B2166,$B$2:$G$2382,5,0))/365+(VLOOKUP(IF(C2166="Нет",VLOOKUP(A2166,Оп26_BYN→USD!$A$2:$C$28,3,0),VLOOKUP((A2166-1),Оп26_BYN→USD!$A$2:$C$28,3,0)),$B$2:$G$2382,6,0)-VLOOKUP(B2166,$B$2:$G$2382,6,0))/366)</f>
        <v>2.1043340513399054</v>
      </c>
      <c r="F2166" s="54">
        <f>COUNTIF(D2167:$D$2382,365)</f>
        <v>216</v>
      </c>
      <c r="G2166" s="54">
        <f>COUNTIF(D2167:$D$2382,366)</f>
        <v>0</v>
      </c>
    </row>
    <row r="2167" spans="1:7" x14ac:dyDescent="0.25">
      <c r="A2167" s="54">
        <f>COUNTIF($C$3:C2167,"Да")</f>
        <v>23</v>
      </c>
      <c r="B2167" s="53">
        <f t="shared" si="67"/>
        <v>47565</v>
      </c>
      <c r="C2167" s="53" t="str">
        <f>IF(ISERROR(VLOOKUP(B2167,Оп26_BYN→USD!$C$3:$C$28,1,0)),"Нет","Да")</f>
        <v>Нет</v>
      </c>
      <c r="D2167" s="54">
        <f t="shared" si="66"/>
        <v>365</v>
      </c>
      <c r="E2167" s="55">
        <f>('Все выпуски'!$F$4*'Все выпуски'!$F$8)*((VLOOKUP(IF(C2167="Нет",VLOOKUP(A2167,Оп26_BYN→USD!$A$2:$C$28,3,0),VLOOKUP((A2167-1),Оп26_BYN→USD!$A$2:$C$28,3,0)),$B$2:$G$2382,5,0)-VLOOKUP(B2167,$B$2:$G$2382,5,0))/365+(VLOOKUP(IF(C2167="Нет",VLOOKUP(A2167,Оп26_BYN→USD!$A$2:$C$28,3,0),VLOOKUP((A2167-1),Оп26_BYN→USD!$A$2:$C$28,3,0)),$B$2:$G$2382,6,0)-VLOOKUP(B2167,$B$2:$G$2382,6,0))/366)</f>
        <v>2.1335609131640711</v>
      </c>
      <c r="F2167" s="54">
        <f>COUNTIF(D2168:$D$2382,365)</f>
        <v>215</v>
      </c>
      <c r="G2167" s="54">
        <f>COUNTIF(D2168:$D$2382,366)</f>
        <v>0</v>
      </c>
    </row>
    <row r="2168" spans="1:7" x14ac:dyDescent="0.25">
      <c r="A2168" s="54">
        <f>COUNTIF($C$3:C2168,"Да")</f>
        <v>23</v>
      </c>
      <c r="B2168" s="53">
        <f t="shared" si="67"/>
        <v>47566</v>
      </c>
      <c r="C2168" s="53" t="str">
        <f>IF(ISERROR(VLOOKUP(B2168,Оп26_BYN→USD!$C$3:$C$28,1,0)),"Нет","Да")</f>
        <v>Нет</v>
      </c>
      <c r="D2168" s="54">
        <f t="shared" si="66"/>
        <v>365</v>
      </c>
      <c r="E2168" s="55">
        <f>('Все выпуски'!$F$4*'Все выпуски'!$F$8)*((VLOOKUP(IF(C2168="Нет",VLOOKUP(A2168,Оп26_BYN→USD!$A$2:$C$28,3,0),VLOOKUP((A2168-1),Оп26_BYN→USD!$A$2:$C$28,3,0)),$B$2:$G$2382,5,0)-VLOOKUP(B2168,$B$2:$G$2382,5,0))/365+(VLOOKUP(IF(C2168="Нет",VLOOKUP(A2168,Оп26_BYN→USD!$A$2:$C$28,3,0),VLOOKUP((A2168-1),Оп26_BYN→USD!$A$2:$C$28,3,0)),$B$2:$G$2382,6,0)-VLOOKUP(B2168,$B$2:$G$2382,6,0))/366)</f>
        <v>2.162787774988236</v>
      </c>
      <c r="F2168" s="54">
        <f>COUNTIF(D2169:$D$2382,365)</f>
        <v>214</v>
      </c>
      <c r="G2168" s="54">
        <f>COUNTIF(D2169:$D$2382,366)</f>
        <v>0</v>
      </c>
    </row>
    <row r="2169" spans="1:7" x14ac:dyDescent="0.25">
      <c r="A2169" s="54">
        <f>COUNTIF($C$3:C2169,"Да")</f>
        <v>23</v>
      </c>
      <c r="B2169" s="53">
        <f t="shared" si="67"/>
        <v>47567</v>
      </c>
      <c r="C2169" s="53" t="str">
        <f>IF(ISERROR(VLOOKUP(B2169,Оп26_BYN→USD!$C$3:$C$28,1,0)),"Нет","Да")</f>
        <v>Нет</v>
      </c>
      <c r="D2169" s="54">
        <f t="shared" si="66"/>
        <v>365</v>
      </c>
      <c r="E2169" s="55">
        <f>('Все выпуски'!$F$4*'Все выпуски'!$F$8)*((VLOOKUP(IF(C2169="Нет",VLOOKUP(A2169,Оп26_BYN→USD!$A$2:$C$28,3,0),VLOOKUP((A2169-1),Оп26_BYN→USD!$A$2:$C$28,3,0)),$B$2:$G$2382,5,0)-VLOOKUP(B2169,$B$2:$G$2382,5,0))/365+(VLOOKUP(IF(C2169="Нет",VLOOKUP(A2169,Оп26_BYN→USD!$A$2:$C$28,3,0),VLOOKUP((A2169-1),Оп26_BYN→USD!$A$2:$C$28,3,0)),$B$2:$G$2382,6,0)-VLOOKUP(B2169,$B$2:$G$2382,6,0))/366)</f>
        <v>2.1920146368124014</v>
      </c>
      <c r="F2169" s="54">
        <f>COUNTIF(D2170:$D$2382,365)</f>
        <v>213</v>
      </c>
      <c r="G2169" s="54">
        <f>COUNTIF(D2170:$D$2382,366)</f>
        <v>0</v>
      </c>
    </row>
    <row r="2170" spans="1:7" x14ac:dyDescent="0.25">
      <c r="A2170" s="54">
        <f>COUNTIF($C$3:C2170,"Да")</f>
        <v>23</v>
      </c>
      <c r="B2170" s="53">
        <f t="shared" si="67"/>
        <v>47568</v>
      </c>
      <c r="C2170" s="53" t="str">
        <f>IF(ISERROR(VLOOKUP(B2170,Оп26_BYN→USD!$C$3:$C$28,1,0)),"Нет","Да")</f>
        <v>Нет</v>
      </c>
      <c r="D2170" s="54">
        <f t="shared" si="66"/>
        <v>365</v>
      </c>
      <c r="E2170" s="55">
        <f>('Все выпуски'!$F$4*'Все выпуски'!$F$8)*((VLOOKUP(IF(C2170="Нет",VLOOKUP(A2170,Оп26_BYN→USD!$A$2:$C$28,3,0),VLOOKUP((A2170-1),Оп26_BYN→USD!$A$2:$C$28,3,0)),$B$2:$G$2382,5,0)-VLOOKUP(B2170,$B$2:$G$2382,5,0))/365+(VLOOKUP(IF(C2170="Нет",VLOOKUP(A2170,Оп26_BYN→USD!$A$2:$C$28,3,0),VLOOKUP((A2170-1),Оп26_BYN→USD!$A$2:$C$28,3,0)),$B$2:$G$2382,6,0)-VLOOKUP(B2170,$B$2:$G$2382,6,0))/366)</f>
        <v>2.2212414986365672</v>
      </c>
      <c r="F2170" s="54">
        <f>COUNTIF(D2171:$D$2382,365)</f>
        <v>212</v>
      </c>
      <c r="G2170" s="54">
        <f>COUNTIF(D2171:$D$2382,366)</f>
        <v>0</v>
      </c>
    </row>
    <row r="2171" spans="1:7" x14ac:dyDescent="0.25">
      <c r="A2171" s="54">
        <f>COUNTIF($C$3:C2171,"Да")</f>
        <v>23</v>
      </c>
      <c r="B2171" s="53">
        <f t="shared" si="67"/>
        <v>47569</v>
      </c>
      <c r="C2171" s="53" t="str">
        <f>IF(ISERROR(VLOOKUP(B2171,Оп26_BYN→USD!$C$3:$C$28,1,0)),"Нет","Да")</f>
        <v>Нет</v>
      </c>
      <c r="D2171" s="54">
        <f t="shared" si="66"/>
        <v>365</v>
      </c>
      <c r="E2171" s="55">
        <f>('Все выпуски'!$F$4*'Все выпуски'!$F$8)*((VLOOKUP(IF(C2171="Нет",VLOOKUP(A2171,Оп26_BYN→USD!$A$2:$C$28,3,0),VLOOKUP((A2171-1),Оп26_BYN→USD!$A$2:$C$28,3,0)),$B$2:$G$2382,5,0)-VLOOKUP(B2171,$B$2:$G$2382,5,0))/365+(VLOOKUP(IF(C2171="Нет",VLOOKUP(A2171,Оп26_BYN→USD!$A$2:$C$28,3,0),VLOOKUP((A2171-1),Оп26_BYN→USD!$A$2:$C$28,3,0)),$B$2:$G$2382,6,0)-VLOOKUP(B2171,$B$2:$G$2382,6,0))/366)</f>
        <v>2.2504683604607321</v>
      </c>
      <c r="F2171" s="54">
        <f>COUNTIF(D2172:$D$2382,365)</f>
        <v>211</v>
      </c>
      <c r="G2171" s="54">
        <f>COUNTIF(D2172:$D$2382,366)</f>
        <v>0</v>
      </c>
    </row>
    <row r="2172" spans="1:7" x14ac:dyDescent="0.25">
      <c r="A2172" s="54">
        <f>COUNTIF($C$3:C2172,"Да")</f>
        <v>23</v>
      </c>
      <c r="B2172" s="53">
        <f t="shared" si="67"/>
        <v>47570</v>
      </c>
      <c r="C2172" s="53" t="str">
        <f>IF(ISERROR(VLOOKUP(B2172,Оп26_BYN→USD!$C$3:$C$28,1,0)),"Нет","Да")</f>
        <v>Нет</v>
      </c>
      <c r="D2172" s="54">
        <f t="shared" si="66"/>
        <v>365</v>
      </c>
      <c r="E2172" s="55">
        <f>('Все выпуски'!$F$4*'Все выпуски'!$F$8)*((VLOOKUP(IF(C2172="Нет",VLOOKUP(A2172,Оп26_BYN→USD!$A$2:$C$28,3,0),VLOOKUP((A2172-1),Оп26_BYN→USD!$A$2:$C$28,3,0)),$B$2:$G$2382,5,0)-VLOOKUP(B2172,$B$2:$G$2382,5,0))/365+(VLOOKUP(IF(C2172="Нет",VLOOKUP(A2172,Оп26_BYN→USD!$A$2:$C$28,3,0),VLOOKUP((A2172-1),Оп26_BYN→USD!$A$2:$C$28,3,0)),$B$2:$G$2382,6,0)-VLOOKUP(B2172,$B$2:$G$2382,6,0))/366)</f>
        <v>2.2796952222848978</v>
      </c>
      <c r="F2172" s="54">
        <f>COUNTIF(D2173:$D$2382,365)</f>
        <v>210</v>
      </c>
      <c r="G2172" s="54">
        <f>COUNTIF(D2173:$D$2382,366)</f>
        <v>0</v>
      </c>
    </row>
    <row r="2173" spans="1:7" x14ac:dyDescent="0.25">
      <c r="A2173" s="54">
        <f>COUNTIF($C$3:C2173,"Да")</f>
        <v>23</v>
      </c>
      <c r="B2173" s="53">
        <f t="shared" si="67"/>
        <v>47571</v>
      </c>
      <c r="C2173" s="53" t="str">
        <f>IF(ISERROR(VLOOKUP(B2173,Оп26_BYN→USD!$C$3:$C$28,1,0)),"Нет","Да")</f>
        <v>Нет</v>
      </c>
      <c r="D2173" s="54">
        <f t="shared" si="66"/>
        <v>365</v>
      </c>
      <c r="E2173" s="55">
        <f>('Все выпуски'!$F$4*'Все выпуски'!$F$8)*((VLOOKUP(IF(C2173="Нет",VLOOKUP(A2173,Оп26_BYN→USD!$A$2:$C$28,3,0),VLOOKUP((A2173-1),Оп26_BYN→USD!$A$2:$C$28,3,0)),$B$2:$G$2382,5,0)-VLOOKUP(B2173,$B$2:$G$2382,5,0))/365+(VLOOKUP(IF(C2173="Нет",VLOOKUP(A2173,Оп26_BYN→USD!$A$2:$C$28,3,0),VLOOKUP((A2173-1),Оп26_BYN→USD!$A$2:$C$28,3,0)),$B$2:$G$2382,6,0)-VLOOKUP(B2173,$B$2:$G$2382,6,0))/366)</f>
        <v>2.3089220841090632</v>
      </c>
      <c r="F2173" s="54">
        <f>COUNTIF(D2174:$D$2382,365)</f>
        <v>209</v>
      </c>
      <c r="G2173" s="54">
        <f>COUNTIF(D2174:$D$2382,366)</f>
        <v>0</v>
      </c>
    </row>
    <row r="2174" spans="1:7" x14ac:dyDescent="0.25">
      <c r="A2174" s="54">
        <f>COUNTIF($C$3:C2174,"Да")</f>
        <v>23</v>
      </c>
      <c r="B2174" s="53">
        <f t="shared" si="67"/>
        <v>47572</v>
      </c>
      <c r="C2174" s="53" t="str">
        <f>IF(ISERROR(VLOOKUP(B2174,Оп26_BYN→USD!$C$3:$C$28,1,0)),"Нет","Да")</f>
        <v>Нет</v>
      </c>
      <c r="D2174" s="54">
        <f t="shared" si="66"/>
        <v>365</v>
      </c>
      <c r="E2174" s="55">
        <f>('Все выпуски'!$F$4*'Все выпуски'!$F$8)*((VLOOKUP(IF(C2174="Нет",VLOOKUP(A2174,Оп26_BYN→USD!$A$2:$C$28,3,0),VLOOKUP((A2174-1),Оп26_BYN→USD!$A$2:$C$28,3,0)),$B$2:$G$2382,5,0)-VLOOKUP(B2174,$B$2:$G$2382,5,0))/365+(VLOOKUP(IF(C2174="Нет",VLOOKUP(A2174,Оп26_BYN→USD!$A$2:$C$28,3,0),VLOOKUP((A2174-1),Оп26_BYN→USD!$A$2:$C$28,3,0)),$B$2:$G$2382,6,0)-VLOOKUP(B2174,$B$2:$G$2382,6,0))/366)</f>
        <v>2.3381489459332281</v>
      </c>
      <c r="F2174" s="54">
        <f>COUNTIF(D2175:$D$2382,365)</f>
        <v>208</v>
      </c>
      <c r="G2174" s="54">
        <f>COUNTIF(D2175:$D$2382,366)</f>
        <v>0</v>
      </c>
    </row>
    <row r="2175" spans="1:7" x14ac:dyDescent="0.25">
      <c r="A2175" s="54">
        <f>COUNTIF($C$3:C2175,"Да")</f>
        <v>23</v>
      </c>
      <c r="B2175" s="53">
        <f t="shared" si="67"/>
        <v>47573</v>
      </c>
      <c r="C2175" s="53" t="str">
        <f>IF(ISERROR(VLOOKUP(B2175,Оп26_BYN→USD!$C$3:$C$28,1,0)),"Нет","Да")</f>
        <v>Нет</v>
      </c>
      <c r="D2175" s="54">
        <f t="shared" si="66"/>
        <v>365</v>
      </c>
      <c r="E2175" s="55">
        <f>('Все выпуски'!$F$4*'Все выпуски'!$F$8)*((VLOOKUP(IF(C2175="Нет",VLOOKUP(A2175,Оп26_BYN→USD!$A$2:$C$28,3,0),VLOOKUP((A2175-1),Оп26_BYN→USD!$A$2:$C$28,3,0)),$B$2:$G$2382,5,0)-VLOOKUP(B2175,$B$2:$G$2382,5,0))/365+(VLOOKUP(IF(C2175="Нет",VLOOKUP(A2175,Оп26_BYN→USD!$A$2:$C$28,3,0),VLOOKUP((A2175-1),Оп26_BYN→USD!$A$2:$C$28,3,0)),$B$2:$G$2382,6,0)-VLOOKUP(B2175,$B$2:$G$2382,6,0))/366)</f>
        <v>2.3673758077573939</v>
      </c>
      <c r="F2175" s="54">
        <f>COUNTIF(D2176:$D$2382,365)</f>
        <v>207</v>
      </c>
      <c r="G2175" s="54">
        <f>COUNTIF(D2176:$D$2382,366)</f>
        <v>0</v>
      </c>
    </row>
    <row r="2176" spans="1:7" x14ac:dyDescent="0.25">
      <c r="A2176" s="54">
        <f>COUNTIF($C$3:C2176,"Да")</f>
        <v>23</v>
      </c>
      <c r="B2176" s="53">
        <f t="shared" si="67"/>
        <v>47574</v>
      </c>
      <c r="C2176" s="53" t="str">
        <f>IF(ISERROR(VLOOKUP(B2176,Оп26_BYN→USD!$C$3:$C$28,1,0)),"Нет","Да")</f>
        <v>Нет</v>
      </c>
      <c r="D2176" s="54">
        <f t="shared" si="66"/>
        <v>365</v>
      </c>
      <c r="E2176" s="55">
        <f>('Все выпуски'!$F$4*'Все выпуски'!$F$8)*((VLOOKUP(IF(C2176="Нет",VLOOKUP(A2176,Оп26_BYN→USD!$A$2:$C$28,3,0),VLOOKUP((A2176-1),Оп26_BYN→USD!$A$2:$C$28,3,0)),$B$2:$G$2382,5,0)-VLOOKUP(B2176,$B$2:$G$2382,5,0))/365+(VLOOKUP(IF(C2176="Нет",VLOOKUP(A2176,Оп26_BYN→USD!$A$2:$C$28,3,0),VLOOKUP((A2176-1),Оп26_BYN→USD!$A$2:$C$28,3,0)),$B$2:$G$2382,6,0)-VLOOKUP(B2176,$B$2:$G$2382,6,0))/366)</f>
        <v>2.3966026695815592</v>
      </c>
      <c r="F2176" s="54">
        <f>COUNTIF(D2177:$D$2382,365)</f>
        <v>206</v>
      </c>
      <c r="G2176" s="54">
        <f>COUNTIF(D2177:$D$2382,366)</f>
        <v>0</v>
      </c>
    </row>
    <row r="2177" spans="1:7" x14ac:dyDescent="0.25">
      <c r="A2177" s="54">
        <f>COUNTIF($C$3:C2177,"Да")</f>
        <v>23</v>
      </c>
      <c r="B2177" s="53">
        <f t="shared" si="67"/>
        <v>47575</v>
      </c>
      <c r="C2177" s="53" t="str">
        <f>IF(ISERROR(VLOOKUP(B2177,Оп26_BYN→USD!$C$3:$C$28,1,0)),"Нет","Да")</f>
        <v>Нет</v>
      </c>
      <c r="D2177" s="54">
        <f t="shared" si="66"/>
        <v>365</v>
      </c>
      <c r="E2177" s="55">
        <f>('Все выпуски'!$F$4*'Все выпуски'!$F$8)*((VLOOKUP(IF(C2177="Нет",VLOOKUP(A2177,Оп26_BYN→USD!$A$2:$C$28,3,0),VLOOKUP((A2177-1),Оп26_BYN→USD!$A$2:$C$28,3,0)),$B$2:$G$2382,5,0)-VLOOKUP(B2177,$B$2:$G$2382,5,0))/365+(VLOOKUP(IF(C2177="Нет",VLOOKUP(A2177,Оп26_BYN→USD!$A$2:$C$28,3,0),VLOOKUP((A2177-1),Оп26_BYN→USD!$A$2:$C$28,3,0)),$B$2:$G$2382,6,0)-VLOOKUP(B2177,$B$2:$G$2382,6,0))/366)</f>
        <v>2.4258295314057245</v>
      </c>
      <c r="F2177" s="54">
        <f>COUNTIF(D2178:$D$2382,365)</f>
        <v>205</v>
      </c>
      <c r="G2177" s="54">
        <f>COUNTIF(D2178:$D$2382,366)</f>
        <v>0</v>
      </c>
    </row>
    <row r="2178" spans="1:7" x14ac:dyDescent="0.25">
      <c r="A2178" s="54">
        <f>COUNTIF($C$3:C2178,"Да")</f>
        <v>23</v>
      </c>
      <c r="B2178" s="53">
        <f t="shared" si="67"/>
        <v>47576</v>
      </c>
      <c r="C2178" s="53" t="str">
        <f>IF(ISERROR(VLOOKUP(B2178,Оп26_BYN→USD!$C$3:$C$28,1,0)),"Нет","Да")</f>
        <v>Нет</v>
      </c>
      <c r="D2178" s="54">
        <f t="shared" si="66"/>
        <v>365</v>
      </c>
      <c r="E2178" s="55">
        <f>('Все выпуски'!$F$4*'Все выпуски'!$F$8)*((VLOOKUP(IF(C2178="Нет",VLOOKUP(A2178,Оп26_BYN→USD!$A$2:$C$28,3,0),VLOOKUP((A2178-1),Оп26_BYN→USD!$A$2:$C$28,3,0)),$B$2:$G$2382,5,0)-VLOOKUP(B2178,$B$2:$G$2382,5,0))/365+(VLOOKUP(IF(C2178="Нет",VLOOKUP(A2178,Оп26_BYN→USD!$A$2:$C$28,3,0),VLOOKUP((A2178-1),Оп26_BYN→USD!$A$2:$C$28,3,0)),$B$2:$G$2382,6,0)-VLOOKUP(B2178,$B$2:$G$2382,6,0))/366)</f>
        <v>2.4550563932298899</v>
      </c>
      <c r="F2178" s="54">
        <f>COUNTIF(D2179:$D$2382,365)</f>
        <v>204</v>
      </c>
      <c r="G2178" s="54">
        <f>COUNTIF(D2179:$D$2382,366)</f>
        <v>0</v>
      </c>
    </row>
    <row r="2179" spans="1:7" x14ac:dyDescent="0.25">
      <c r="A2179" s="54">
        <f>COUNTIF($C$3:C2179,"Да")</f>
        <v>23</v>
      </c>
      <c r="B2179" s="53">
        <f t="shared" si="67"/>
        <v>47577</v>
      </c>
      <c r="C2179" s="53" t="str">
        <f>IF(ISERROR(VLOOKUP(B2179,Оп26_BYN→USD!$C$3:$C$28,1,0)),"Нет","Да")</f>
        <v>Нет</v>
      </c>
      <c r="D2179" s="54">
        <f t="shared" ref="D2179:D2382" si="68">IF(MOD(YEAR(B2179),4)=0,366,365)</f>
        <v>365</v>
      </c>
      <c r="E2179" s="55">
        <f>('Все выпуски'!$F$4*'Все выпуски'!$F$8)*((VLOOKUP(IF(C2179="Нет",VLOOKUP(A2179,Оп26_BYN→USD!$A$2:$C$28,3,0),VLOOKUP((A2179-1),Оп26_BYN→USD!$A$2:$C$28,3,0)),$B$2:$G$2382,5,0)-VLOOKUP(B2179,$B$2:$G$2382,5,0))/365+(VLOOKUP(IF(C2179="Нет",VLOOKUP(A2179,Оп26_BYN→USD!$A$2:$C$28,3,0),VLOOKUP((A2179-1),Оп26_BYN→USD!$A$2:$C$28,3,0)),$B$2:$G$2382,6,0)-VLOOKUP(B2179,$B$2:$G$2382,6,0))/366)</f>
        <v>2.4842832550540548</v>
      </c>
      <c r="F2179" s="54">
        <f>COUNTIF(D2180:$D$2382,365)</f>
        <v>203</v>
      </c>
      <c r="G2179" s="54">
        <f>COUNTIF(D2180:$D$2382,366)</f>
        <v>0</v>
      </c>
    </row>
    <row r="2180" spans="1:7" x14ac:dyDescent="0.25">
      <c r="A2180" s="54">
        <f>COUNTIF($C$3:C2180,"Да")</f>
        <v>23</v>
      </c>
      <c r="B2180" s="53">
        <f t="shared" ref="B2180:B2243" si="69">B2179+1</f>
        <v>47578</v>
      </c>
      <c r="C2180" s="53" t="str">
        <f>IF(ISERROR(VLOOKUP(B2180,Оп26_BYN→USD!$C$3:$C$28,1,0)),"Нет","Да")</f>
        <v>Нет</v>
      </c>
      <c r="D2180" s="54">
        <f t="shared" si="68"/>
        <v>365</v>
      </c>
      <c r="E2180" s="55">
        <f>('Все выпуски'!$F$4*'Все выпуски'!$F$8)*((VLOOKUP(IF(C2180="Нет",VLOOKUP(A2180,Оп26_BYN→USD!$A$2:$C$28,3,0),VLOOKUP((A2180-1),Оп26_BYN→USD!$A$2:$C$28,3,0)),$B$2:$G$2382,5,0)-VLOOKUP(B2180,$B$2:$G$2382,5,0))/365+(VLOOKUP(IF(C2180="Нет",VLOOKUP(A2180,Оп26_BYN→USD!$A$2:$C$28,3,0),VLOOKUP((A2180-1),Оп26_BYN→USD!$A$2:$C$28,3,0)),$B$2:$G$2382,6,0)-VLOOKUP(B2180,$B$2:$G$2382,6,0))/366)</f>
        <v>2.5135101168782206</v>
      </c>
      <c r="F2180" s="54">
        <f>COUNTIF(D2181:$D$2382,365)</f>
        <v>202</v>
      </c>
      <c r="G2180" s="54">
        <f>COUNTIF(D2181:$D$2382,366)</f>
        <v>0</v>
      </c>
    </row>
    <row r="2181" spans="1:7" x14ac:dyDescent="0.25">
      <c r="A2181" s="54">
        <f>COUNTIF($C$3:C2181,"Да")</f>
        <v>23</v>
      </c>
      <c r="B2181" s="53">
        <f t="shared" si="69"/>
        <v>47579</v>
      </c>
      <c r="C2181" s="53" t="str">
        <f>IF(ISERROR(VLOOKUP(B2181,Оп26_BYN→USD!$C$3:$C$28,1,0)),"Нет","Да")</f>
        <v>Нет</v>
      </c>
      <c r="D2181" s="54">
        <f t="shared" si="68"/>
        <v>365</v>
      </c>
      <c r="E2181" s="55">
        <f>('Все выпуски'!$F$4*'Все выпуски'!$F$8)*((VLOOKUP(IF(C2181="Нет",VLOOKUP(A2181,Оп26_BYN→USD!$A$2:$C$28,3,0),VLOOKUP((A2181-1),Оп26_BYN→USD!$A$2:$C$28,3,0)),$B$2:$G$2382,5,0)-VLOOKUP(B2181,$B$2:$G$2382,5,0))/365+(VLOOKUP(IF(C2181="Нет",VLOOKUP(A2181,Оп26_BYN→USD!$A$2:$C$28,3,0),VLOOKUP((A2181-1),Оп26_BYN→USD!$A$2:$C$28,3,0)),$B$2:$G$2382,6,0)-VLOOKUP(B2181,$B$2:$G$2382,6,0))/366)</f>
        <v>2.5427369787023859</v>
      </c>
      <c r="F2181" s="54">
        <f>COUNTIF(D2182:$D$2382,365)</f>
        <v>201</v>
      </c>
      <c r="G2181" s="54">
        <f>COUNTIF(D2182:$D$2382,366)</f>
        <v>0</v>
      </c>
    </row>
    <row r="2182" spans="1:7" x14ac:dyDescent="0.25">
      <c r="A2182" s="54">
        <f>COUNTIF($C$3:C2182,"Да")</f>
        <v>23</v>
      </c>
      <c r="B2182" s="53">
        <f t="shared" si="69"/>
        <v>47580</v>
      </c>
      <c r="C2182" s="53" t="str">
        <f>IF(ISERROR(VLOOKUP(B2182,Оп26_BYN→USD!$C$3:$C$28,1,0)),"Нет","Да")</f>
        <v>Нет</v>
      </c>
      <c r="D2182" s="54">
        <f t="shared" si="68"/>
        <v>365</v>
      </c>
      <c r="E2182" s="55">
        <f>('Все выпуски'!$F$4*'Все выпуски'!$F$8)*((VLOOKUP(IF(C2182="Нет",VLOOKUP(A2182,Оп26_BYN→USD!$A$2:$C$28,3,0),VLOOKUP((A2182-1),Оп26_BYN→USD!$A$2:$C$28,3,0)),$B$2:$G$2382,5,0)-VLOOKUP(B2182,$B$2:$G$2382,5,0))/365+(VLOOKUP(IF(C2182="Нет",VLOOKUP(A2182,Оп26_BYN→USD!$A$2:$C$28,3,0),VLOOKUP((A2182-1),Оп26_BYN→USD!$A$2:$C$28,3,0)),$B$2:$G$2382,6,0)-VLOOKUP(B2182,$B$2:$G$2382,6,0))/366)</f>
        <v>2.5719638405265512</v>
      </c>
      <c r="F2182" s="54">
        <f>COUNTIF(D2183:$D$2382,365)</f>
        <v>200</v>
      </c>
      <c r="G2182" s="54">
        <f>COUNTIF(D2183:$D$2382,366)</f>
        <v>0</v>
      </c>
    </row>
    <row r="2183" spans="1:7" x14ac:dyDescent="0.25">
      <c r="A2183" s="54">
        <f>COUNTIF($C$3:C2183,"Да")</f>
        <v>23</v>
      </c>
      <c r="B2183" s="53">
        <f t="shared" si="69"/>
        <v>47581</v>
      </c>
      <c r="C2183" s="53" t="str">
        <f>IF(ISERROR(VLOOKUP(B2183,Оп26_BYN→USD!$C$3:$C$28,1,0)),"Нет","Да")</f>
        <v>Нет</v>
      </c>
      <c r="D2183" s="54">
        <f t="shared" si="68"/>
        <v>365</v>
      </c>
      <c r="E2183" s="55">
        <f>('Все выпуски'!$F$4*'Все выпуски'!$F$8)*((VLOOKUP(IF(C2183="Нет",VLOOKUP(A2183,Оп26_BYN→USD!$A$2:$C$28,3,0),VLOOKUP((A2183-1),Оп26_BYN→USD!$A$2:$C$28,3,0)),$B$2:$G$2382,5,0)-VLOOKUP(B2183,$B$2:$G$2382,5,0))/365+(VLOOKUP(IF(C2183="Нет",VLOOKUP(A2183,Оп26_BYN→USD!$A$2:$C$28,3,0),VLOOKUP((A2183-1),Оп26_BYN→USD!$A$2:$C$28,3,0)),$B$2:$G$2382,6,0)-VLOOKUP(B2183,$B$2:$G$2382,6,0))/366)</f>
        <v>2.6011907023507166</v>
      </c>
      <c r="F2183" s="54">
        <f>COUNTIF(D2184:$D$2382,365)</f>
        <v>199</v>
      </c>
      <c r="G2183" s="54">
        <f>COUNTIF(D2184:$D$2382,366)</f>
        <v>0</v>
      </c>
    </row>
    <row r="2184" spans="1:7" x14ac:dyDescent="0.25">
      <c r="A2184" s="54">
        <f>COUNTIF($C$3:C2184,"Да")</f>
        <v>24</v>
      </c>
      <c r="B2184" s="53">
        <f t="shared" si="69"/>
        <v>47582</v>
      </c>
      <c r="C2184" s="53" t="str">
        <f>IF(ISERROR(VLOOKUP(B2184,Оп26_BYN→USD!$C$3:$C$28,1,0)),"Нет","Да")</f>
        <v>Да</v>
      </c>
      <c r="D2184" s="54">
        <f t="shared" si="68"/>
        <v>365</v>
      </c>
      <c r="E2184" s="55">
        <f>('Все выпуски'!$F$4*'Все выпуски'!$F$8)*((VLOOKUP(IF(C2184="Нет",VLOOKUP(A2184,Оп26_BYN→USD!$A$2:$C$28,3,0),VLOOKUP((A2184-1),Оп26_BYN→USD!$A$2:$C$28,3,0)),$B$2:$G$2382,5,0)-VLOOKUP(B2184,$B$2:$G$2382,5,0))/365+(VLOOKUP(IF(C2184="Нет",VLOOKUP(A2184,Оп26_BYN→USD!$A$2:$C$28,3,0),VLOOKUP((A2184-1),Оп26_BYN→USD!$A$2:$C$28,3,0)),$B$2:$G$2382,6,0)-VLOOKUP(B2184,$B$2:$G$2382,6,0))/366)</f>
        <v>2.6304175641748819</v>
      </c>
      <c r="F2184" s="54">
        <f>COUNTIF(D2185:$D$2382,365)</f>
        <v>198</v>
      </c>
      <c r="G2184" s="54">
        <f>COUNTIF(D2185:$D$2382,366)</f>
        <v>0</v>
      </c>
    </row>
    <row r="2185" spans="1:7" x14ac:dyDescent="0.25">
      <c r="A2185" s="54">
        <f>COUNTIF($C$3:C2185,"Да")</f>
        <v>24</v>
      </c>
      <c r="B2185" s="53">
        <f t="shared" si="69"/>
        <v>47583</v>
      </c>
      <c r="C2185" s="53" t="str">
        <f>IF(ISERROR(VLOOKUP(B2185,Оп26_BYN→USD!$C$3:$C$28,1,0)),"Нет","Да")</f>
        <v>Нет</v>
      </c>
      <c r="D2185" s="54">
        <f t="shared" si="68"/>
        <v>365</v>
      </c>
      <c r="E2185" s="55">
        <f>('Все выпуски'!$F$4*'Все выпуски'!$F$8)*((VLOOKUP(IF(C2185="Нет",VLOOKUP(A2185,Оп26_BYN→USD!$A$2:$C$28,3,0),VLOOKUP((A2185-1),Оп26_BYN→USD!$A$2:$C$28,3,0)),$B$2:$G$2382,5,0)-VLOOKUP(B2185,$B$2:$G$2382,5,0))/365+(VLOOKUP(IF(C2185="Нет",VLOOKUP(A2185,Оп26_BYN→USD!$A$2:$C$28,3,0),VLOOKUP((A2185-1),Оп26_BYN→USD!$A$2:$C$28,3,0)),$B$2:$G$2382,6,0)-VLOOKUP(B2185,$B$2:$G$2382,6,0))/366)</f>
        <v>2.9226861824165354E-2</v>
      </c>
      <c r="F2185" s="54">
        <f>COUNTIF(D2186:$D$2382,365)</f>
        <v>197</v>
      </c>
      <c r="G2185" s="54">
        <f>COUNTIF(D2186:$D$2382,366)</f>
        <v>0</v>
      </c>
    </row>
    <row r="2186" spans="1:7" x14ac:dyDescent="0.25">
      <c r="A2186" s="54">
        <f>COUNTIF($C$3:C2186,"Да")</f>
        <v>24</v>
      </c>
      <c r="B2186" s="53">
        <f t="shared" si="69"/>
        <v>47584</v>
      </c>
      <c r="C2186" s="53" t="str">
        <f>IF(ISERROR(VLOOKUP(B2186,Оп26_BYN→USD!$C$3:$C$28,1,0)),"Нет","Да")</f>
        <v>Нет</v>
      </c>
      <c r="D2186" s="54">
        <f t="shared" si="68"/>
        <v>365</v>
      </c>
      <c r="E2186" s="55">
        <f>('Все выпуски'!$F$4*'Все выпуски'!$F$8)*((VLOOKUP(IF(C2186="Нет",VLOOKUP(A2186,Оп26_BYN→USD!$A$2:$C$28,3,0),VLOOKUP((A2186-1),Оп26_BYN→USD!$A$2:$C$28,3,0)),$B$2:$G$2382,5,0)-VLOOKUP(B2186,$B$2:$G$2382,5,0))/365+(VLOOKUP(IF(C2186="Нет",VLOOKUP(A2186,Оп26_BYN→USD!$A$2:$C$28,3,0),VLOOKUP((A2186-1),Оп26_BYN→USD!$A$2:$C$28,3,0)),$B$2:$G$2382,6,0)-VLOOKUP(B2186,$B$2:$G$2382,6,0))/366)</f>
        <v>5.8453723648330708E-2</v>
      </c>
      <c r="F2186" s="54">
        <f>COUNTIF(D2187:$D$2382,365)</f>
        <v>196</v>
      </c>
      <c r="G2186" s="54">
        <f>COUNTIF(D2187:$D$2382,366)</f>
        <v>0</v>
      </c>
    </row>
    <row r="2187" spans="1:7" x14ac:dyDescent="0.25">
      <c r="A2187" s="54">
        <f>COUNTIF($C$3:C2187,"Да")</f>
        <v>24</v>
      </c>
      <c r="B2187" s="53">
        <f t="shared" si="69"/>
        <v>47585</v>
      </c>
      <c r="C2187" s="53" t="str">
        <f>IF(ISERROR(VLOOKUP(B2187,Оп26_BYN→USD!$C$3:$C$28,1,0)),"Нет","Да")</f>
        <v>Нет</v>
      </c>
      <c r="D2187" s="54">
        <f t="shared" si="68"/>
        <v>365</v>
      </c>
      <c r="E2187" s="55">
        <f>('Все выпуски'!$F$4*'Все выпуски'!$F$8)*((VLOOKUP(IF(C2187="Нет",VLOOKUP(A2187,Оп26_BYN→USD!$A$2:$C$28,3,0),VLOOKUP((A2187-1),Оп26_BYN→USD!$A$2:$C$28,3,0)),$B$2:$G$2382,5,0)-VLOOKUP(B2187,$B$2:$G$2382,5,0))/365+(VLOOKUP(IF(C2187="Нет",VLOOKUP(A2187,Оп26_BYN→USD!$A$2:$C$28,3,0),VLOOKUP((A2187-1),Оп26_BYN→USD!$A$2:$C$28,3,0)),$B$2:$G$2382,6,0)-VLOOKUP(B2187,$B$2:$G$2382,6,0))/366)</f>
        <v>8.7680585472496061E-2</v>
      </c>
      <c r="F2187" s="54">
        <f>COUNTIF(D2188:$D$2382,365)</f>
        <v>195</v>
      </c>
      <c r="G2187" s="54">
        <f>COUNTIF(D2188:$D$2382,366)</f>
        <v>0</v>
      </c>
    </row>
    <row r="2188" spans="1:7" x14ac:dyDescent="0.25">
      <c r="A2188" s="54">
        <f>COUNTIF($C$3:C2188,"Да")</f>
        <v>24</v>
      </c>
      <c r="B2188" s="53">
        <f t="shared" si="69"/>
        <v>47586</v>
      </c>
      <c r="C2188" s="53" t="str">
        <f>IF(ISERROR(VLOOKUP(B2188,Оп26_BYN→USD!$C$3:$C$28,1,0)),"Нет","Да")</f>
        <v>Нет</v>
      </c>
      <c r="D2188" s="54">
        <f t="shared" si="68"/>
        <v>365</v>
      </c>
      <c r="E2188" s="55">
        <f>('Все выпуски'!$F$4*'Все выпуски'!$F$8)*((VLOOKUP(IF(C2188="Нет",VLOOKUP(A2188,Оп26_BYN→USD!$A$2:$C$28,3,0),VLOOKUP((A2188-1),Оп26_BYN→USD!$A$2:$C$28,3,0)),$B$2:$G$2382,5,0)-VLOOKUP(B2188,$B$2:$G$2382,5,0))/365+(VLOOKUP(IF(C2188="Нет",VLOOKUP(A2188,Оп26_BYN→USD!$A$2:$C$28,3,0),VLOOKUP((A2188-1),Оп26_BYN→USD!$A$2:$C$28,3,0)),$B$2:$G$2382,6,0)-VLOOKUP(B2188,$B$2:$G$2382,6,0))/366)</f>
        <v>0.11690744729666142</v>
      </c>
      <c r="F2188" s="54">
        <f>COUNTIF(D2189:$D$2382,365)</f>
        <v>194</v>
      </c>
      <c r="G2188" s="54">
        <f>COUNTIF(D2189:$D$2382,366)</f>
        <v>0</v>
      </c>
    </row>
    <row r="2189" spans="1:7" x14ac:dyDescent="0.25">
      <c r="A2189" s="54">
        <f>COUNTIF($C$3:C2189,"Да")</f>
        <v>24</v>
      </c>
      <c r="B2189" s="53">
        <f t="shared" si="69"/>
        <v>47587</v>
      </c>
      <c r="C2189" s="53" t="str">
        <f>IF(ISERROR(VLOOKUP(B2189,Оп26_BYN→USD!$C$3:$C$28,1,0)),"Нет","Да")</f>
        <v>Нет</v>
      </c>
      <c r="D2189" s="54">
        <f t="shared" si="68"/>
        <v>365</v>
      </c>
      <c r="E2189" s="55">
        <f>('Все выпуски'!$F$4*'Все выпуски'!$F$8)*((VLOOKUP(IF(C2189="Нет",VLOOKUP(A2189,Оп26_BYN→USD!$A$2:$C$28,3,0),VLOOKUP((A2189-1),Оп26_BYN→USD!$A$2:$C$28,3,0)),$B$2:$G$2382,5,0)-VLOOKUP(B2189,$B$2:$G$2382,5,0))/365+(VLOOKUP(IF(C2189="Нет",VLOOKUP(A2189,Оп26_BYN→USD!$A$2:$C$28,3,0),VLOOKUP((A2189-1),Оп26_BYN→USD!$A$2:$C$28,3,0)),$B$2:$G$2382,6,0)-VLOOKUP(B2189,$B$2:$G$2382,6,0))/366)</f>
        <v>0.14613430912082676</v>
      </c>
      <c r="F2189" s="54">
        <f>COUNTIF(D2190:$D$2382,365)</f>
        <v>193</v>
      </c>
      <c r="G2189" s="54">
        <f>COUNTIF(D2190:$D$2382,366)</f>
        <v>0</v>
      </c>
    </row>
    <row r="2190" spans="1:7" x14ac:dyDescent="0.25">
      <c r="A2190" s="54">
        <f>COUNTIF($C$3:C2190,"Да")</f>
        <v>24</v>
      </c>
      <c r="B2190" s="53">
        <f t="shared" si="69"/>
        <v>47588</v>
      </c>
      <c r="C2190" s="53" t="str">
        <f>IF(ISERROR(VLOOKUP(B2190,Оп26_BYN→USD!$C$3:$C$28,1,0)),"Нет","Да")</f>
        <v>Нет</v>
      </c>
      <c r="D2190" s="54">
        <f t="shared" si="68"/>
        <v>365</v>
      </c>
      <c r="E2190" s="55">
        <f>('Все выпуски'!$F$4*'Все выпуски'!$F$8)*((VLOOKUP(IF(C2190="Нет",VLOOKUP(A2190,Оп26_BYN→USD!$A$2:$C$28,3,0),VLOOKUP((A2190-1),Оп26_BYN→USD!$A$2:$C$28,3,0)),$B$2:$G$2382,5,0)-VLOOKUP(B2190,$B$2:$G$2382,5,0))/365+(VLOOKUP(IF(C2190="Нет",VLOOKUP(A2190,Оп26_BYN→USD!$A$2:$C$28,3,0),VLOOKUP((A2190-1),Оп26_BYN→USD!$A$2:$C$28,3,0)),$B$2:$G$2382,6,0)-VLOOKUP(B2190,$B$2:$G$2382,6,0))/366)</f>
        <v>0.17536117094499212</v>
      </c>
      <c r="F2190" s="54">
        <f>COUNTIF(D2191:$D$2382,365)</f>
        <v>192</v>
      </c>
      <c r="G2190" s="54">
        <f>COUNTIF(D2191:$D$2382,366)</f>
        <v>0</v>
      </c>
    </row>
    <row r="2191" spans="1:7" x14ac:dyDescent="0.25">
      <c r="A2191" s="54">
        <f>COUNTIF($C$3:C2191,"Да")</f>
        <v>24</v>
      </c>
      <c r="B2191" s="53">
        <f t="shared" si="69"/>
        <v>47589</v>
      </c>
      <c r="C2191" s="53" t="str">
        <f>IF(ISERROR(VLOOKUP(B2191,Оп26_BYN→USD!$C$3:$C$28,1,0)),"Нет","Да")</f>
        <v>Нет</v>
      </c>
      <c r="D2191" s="54">
        <f t="shared" si="68"/>
        <v>365</v>
      </c>
      <c r="E2191" s="55">
        <f>('Все выпуски'!$F$4*'Все выпуски'!$F$8)*((VLOOKUP(IF(C2191="Нет",VLOOKUP(A2191,Оп26_BYN→USD!$A$2:$C$28,3,0),VLOOKUP((A2191-1),Оп26_BYN→USD!$A$2:$C$28,3,0)),$B$2:$G$2382,5,0)-VLOOKUP(B2191,$B$2:$G$2382,5,0))/365+(VLOOKUP(IF(C2191="Нет",VLOOKUP(A2191,Оп26_BYN→USD!$A$2:$C$28,3,0),VLOOKUP((A2191-1),Оп26_BYN→USD!$A$2:$C$28,3,0)),$B$2:$G$2382,6,0)-VLOOKUP(B2191,$B$2:$G$2382,6,0))/366)</f>
        <v>0.20458803276915749</v>
      </c>
      <c r="F2191" s="54">
        <f>COUNTIF(D2192:$D$2382,365)</f>
        <v>191</v>
      </c>
      <c r="G2191" s="54">
        <f>COUNTIF(D2192:$D$2382,366)</f>
        <v>0</v>
      </c>
    </row>
    <row r="2192" spans="1:7" x14ac:dyDescent="0.25">
      <c r="A2192" s="54">
        <f>COUNTIF($C$3:C2192,"Да")</f>
        <v>24</v>
      </c>
      <c r="B2192" s="53">
        <f t="shared" si="69"/>
        <v>47590</v>
      </c>
      <c r="C2192" s="53" t="str">
        <f>IF(ISERROR(VLOOKUP(B2192,Оп26_BYN→USD!$C$3:$C$28,1,0)),"Нет","Да")</f>
        <v>Нет</v>
      </c>
      <c r="D2192" s="54">
        <f t="shared" si="68"/>
        <v>365</v>
      </c>
      <c r="E2192" s="55">
        <f>('Все выпуски'!$F$4*'Все выпуски'!$F$8)*((VLOOKUP(IF(C2192="Нет",VLOOKUP(A2192,Оп26_BYN→USD!$A$2:$C$28,3,0),VLOOKUP((A2192-1),Оп26_BYN→USD!$A$2:$C$28,3,0)),$B$2:$G$2382,5,0)-VLOOKUP(B2192,$B$2:$G$2382,5,0))/365+(VLOOKUP(IF(C2192="Нет",VLOOKUP(A2192,Оп26_BYN→USD!$A$2:$C$28,3,0),VLOOKUP((A2192-1),Оп26_BYN→USD!$A$2:$C$28,3,0)),$B$2:$G$2382,6,0)-VLOOKUP(B2192,$B$2:$G$2382,6,0))/366)</f>
        <v>0.23381489459332283</v>
      </c>
      <c r="F2192" s="54">
        <f>COUNTIF(D2193:$D$2382,365)</f>
        <v>190</v>
      </c>
      <c r="G2192" s="54">
        <f>COUNTIF(D2193:$D$2382,366)</f>
        <v>0</v>
      </c>
    </row>
    <row r="2193" spans="1:7" x14ac:dyDescent="0.25">
      <c r="A2193" s="54">
        <f>COUNTIF($C$3:C2193,"Да")</f>
        <v>24</v>
      </c>
      <c r="B2193" s="53">
        <f t="shared" si="69"/>
        <v>47591</v>
      </c>
      <c r="C2193" s="53" t="str">
        <f>IF(ISERROR(VLOOKUP(B2193,Оп26_BYN→USD!$C$3:$C$28,1,0)),"Нет","Да")</f>
        <v>Нет</v>
      </c>
      <c r="D2193" s="54">
        <f t="shared" si="68"/>
        <v>365</v>
      </c>
      <c r="E2193" s="55">
        <f>('Все выпуски'!$F$4*'Все выпуски'!$F$8)*((VLOOKUP(IF(C2193="Нет",VLOOKUP(A2193,Оп26_BYN→USD!$A$2:$C$28,3,0),VLOOKUP((A2193-1),Оп26_BYN→USD!$A$2:$C$28,3,0)),$B$2:$G$2382,5,0)-VLOOKUP(B2193,$B$2:$G$2382,5,0))/365+(VLOOKUP(IF(C2193="Нет",VLOOKUP(A2193,Оп26_BYN→USD!$A$2:$C$28,3,0),VLOOKUP((A2193-1),Оп26_BYN→USD!$A$2:$C$28,3,0)),$B$2:$G$2382,6,0)-VLOOKUP(B2193,$B$2:$G$2382,6,0))/366)</f>
        <v>0.26304175641748817</v>
      </c>
      <c r="F2193" s="54">
        <f>COUNTIF(D2194:$D$2382,365)</f>
        <v>189</v>
      </c>
      <c r="G2193" s="54">
        <f>COUNTIF(D2194:$D$2382,366)</f>
        <v>0</v>
      </c>
    </row>
    <row r="2194" spans="1:7" x14ac:dyDescent="0.25">
      <c r="A2194" s="54">
        <f>COUNTIF($C$3:C2194,"Да")</f>
        <v>24</v>
      </c>
      <c r="B2194" s="53">
        <f t="shared" si="69"/>
        <v>47592</v>
      </c>
      <c r="C2194" s="53" t="str">
        <f>IF(ISERROR(VLOOKUP(B2194,Оп26_BYN→USD!$C$3:$C$28,1,0)),"Нет","Да")</f>
        <v>Нет</v>
      </c>
      <c r="D2194" s="54">
        <f t="shared" si="68"/>
        <v>365</v>
      </c>
      <c r="E2194" s="55">
        <f>('Все выпуски'!$F$4*'Все выпуски'!$F$8)*((VLOOKUP(IF(C2194="Нет",VLOOKUP(A2194,Оп26_BYN→USD!$A$2:$C$28,3,0),VLOOKUP((A2194-1),Оп26_BYN→USD!$A$2:$C$28,3,0)),$B$2:$G$2382,5,0)-VLOOKUP(B2194,$B$2:$G$2382,5,0))/365+(VLOOKUP(IF(C2194="Нет",VLOOKUP(A2194,Оп26_BYN→USD!$A$2:$C$28,3,0),VLOOKUP((A2194-1),Оп26_BYN→USD!$A$2:$C$28,3,0)),$B$2:$G$2382,6,0)-VLOOKUP(B2194,$B$2:$G$2382,6,0))/366)</f>
        <v>0.29226861824165351</v>
      </c>
      <c r="F2194" s="54">
        <f>COUNTIF(D2195:$D$2382,365)</f>
        <v>188</v>
      </c>
      <c r="G2194" s="54">
        <f>COUNTIF(D2195:$D$2382,366)</f>
        <v>0</v>
      </c>
    </row>
    <row r="2195" spans="1:7" x14ac:dyDescent="0.25">
      <c r="A2195" s="54">
        <f>COUNTIF($C$3:C2195,"Да")</f>
        <v>24</v>
      </c>
      <c r="B2195" s="53">
        <f t="shared" si="69"/>
        <v>47593</v>
      </c>
      <c r="C2195" s="53" t="str">
        <f>IF(ISERROR(VLOOKUP(B2195,Оп26_BYN→USD!$C$3:$C$28,1,0)),"Нет","Да")</f>
        <v>Нет</v>
      </c>
      <c r="D2195" s="54">
        <f t="shared" si="68"/>
        <v>365</v>
      </c>
      <c r="E2195" s="55">
        <f>('Все выпуски'!$F$4*'Все выпуски'!$F$8)*((VLOOKUP(IF(C2195="Нет",VLOOKUP(A2195,Оп26_BYN→USD!$A$2:$C$28,3,0),VLOOKUP((A2195-1),Оп26_BYN→USD!$A$2:$C$28,3,0)),$B$2:$G$2382,5,0)-VLOOKUP(B2195,$B$2:$G$2382,5,0))/365+(VLOOKUP(IF(C2195="Нет",VLOOKUP(A2195,Оп26_BYN→USD!$A$2:$C$28,3,0),VLOOKUP((A2195-1),Оп26_BYN→USD!$A$2:$C$28,3,0)),$B$2:$G$2382,6,0)-VLOOKUP(B2195,$B$2:$G$2382,6,0))/366)</f>
        <v>0.32149548006581891</v>
      </c>
      <c r="F2195" s="54">
        <f>COUNTIF(D2196:$D$2382,365)</f>
        <v>187</v>
      </c>
      <c r="G2195" s="54">
        <f>COUNTIF(D2196:$D$2382,366)</f>
        <v>0</v>
      </c>
    </row>
    <row r="2196" spans="1:7" x14ac:dyDescent="0.25">
      <c r="A2196" s="54">
        <f>COUNTIF($C$3:C2196,"Да")</f>
        <v>24</v>
      </c>
      <c r="B2196" s="53">
        <f t="shared" si="69"/>
        <v>47594</v>
      </c>
      <c r="C2196" s="53" t="str">
        <f>IF(ISERROR(VLOOKUP(B2196,Оп26_BYN→USD!$C$3:$C$28,1,0)),"Нет","Да")</f>
        <v>Нет</v>
      </c>
      <c r="D2196" s="54">
        <f t="shared" si="68"/>
        <v>365</v>
      </c>
      <c r="E2196" s="55">
        <f>('Все выпуски'!$F$4*'Все выпуски'!$F$8)*((VLOOKUP(IF(C2196="Нет",VLOOKUP(A2196,Оп26_BYN→USD!$A$2:$C$28,3,0),VLOOKUP((A2196-1),Оп26_BYN→USD!$A$2:$C$28,3,0)),$B$2:$G$2382,5,0)-VLOOKUP(B2196,$B$2:$G$2382,5,0))/365+(VLOOKUP(IF(C2196="Нет",VLOOKUP(A2196,Оп26_BYN→USD!$A$2:$C$28,3,0),VLOOKUP((A2196-1),Оп26_BYN→USD!$A$2:$C$28,3,0)),$B$2:$G$2382,6,0)-VLOOKUP(B2196,$B$2:$G$2382,6,0))/366)</f>
        <v>0.35072234188998425</v>
      </c>
      <c r="F2196" s="54">
        <f>COUNTIF(D2197:$D$2382,365)</f>
        <v>186</v>
      </c>
      <c r="G2196" s="54">
        <f>COUNTIF(D2197:$D$2382,366)</f>
        <v>0</v>
      </c>
    </row>
    <row r="2197" spans="1:7" x14ac:dyDescent="0.25">
      <c r="A2197" s="54">
        <f>COUNTIF($C$3:C2197,"Да")</f>
        <v>24</v>
      </c>
      <c r="B2197" s="53">
        <f t="shared" si="69"/>
        <v>47595</v>
      </c>
      <c r="C2197" s="53" t="str">
        <f>IF(ISERROR(VLOOKUP(B2197,Оп26_BYN→USD!$C$3:$C$28,1,0)),"Нет","Да")</f>
        <v>Нет</v>
      </c>
      <c r="D2197" s="54">
        <f t="shared" si="68"/>
        <v>365</v>
      </c>
      <c r="E2197" s="55">
        <f>('Все выпуски'!$F$4*'Все выпуски'!$F$8)*((VLOOKUP(IF(C2197="Нет",VLOOKUP(A2197,Оп26_BYN→USD!$A$2:$C$28,3,0),VLOOKUP((A2197-1),Оп26_BYN→USD!$A$2:$C$28,3,0)),$B$2:$G$2382,5,0)-VLOOKUP(B2197,$B$2:$G$2382,5,0))/365+(VLOOKUP(IF(C2197="Нет",VLOOKUP(A2197,Оп26_BYN→USD!$A$2:$C$28,3,0),VLOOKUP((A2197-1),Оп26_BYN→USD!$A$2:$C$28,3,0)),$B$2:$G$2382,6,0)-VLOOKUP(B2197,$B$2:$G$2382,6,0))/366)</f>
        <v>0.37994920371414959</v>
      </c>
      <c r="F2197" s="54">
        <f>COUNTIF(D2198:$D$2382,365)</f>
        <v>185</v>
      </c>
      <c r="G2197" s="54">
        <f>COUNTIF(D2198:$D$2382,366)</f>
        <v>0</v>
      </c>
    </row>
    <row r="2198" spans="1:7" x14ac:dyDescent="0.25">
      <c r="A2198" s="54">
        <f>COUNTIF($C$3:C2198,"Да")</f>
        <v>24</v>
      </c>
      <c r="B2198" s="53">
        <f t="shared" si="69"/>
        <v>47596</v>
      </c>
      <c r="C2198" s="53" t="str">
        <f>IF(ISERROR(VLOOKUP(B2198,Оп26_BYN→USD!$C$3:$C$28,1,0)),"Нет","Да")</f>
        <v>Нет</v>
      </c>
      <c r="D2198" s="54">
        <f t="shared" si="68"/>
        <v>365</v>
      </c>
      <c r="E2198" s="55">
        <f>('Все выпуски'!$F$4*'Все выпуски'!$F$8)*((VLOOKUP(IF(C2198="Нет",VLOOKUP(A2198,Оп26_BYN→USD!$A$2:$C$28,3,0),VLOOKUP((A2198-1),Оп26_BYN→USD!$A$2:$C$28,3,0)),$B$2:$G$2382,5,0)-VLOOKUP(B2198,$B$2:$G$2382,5,0))/365+(VLOOKUP(IF(C2198="Нет",VLOOKUP(A2198,Оп26_BYN→USD!$A$2:$C$28,3,0),VLOOKUP((A2198-1),Оп26_BYN→USD!$A$2:$C$28,3,0)),$B$2:$G$2382,6,0)-VLOOKUP(B2198,$B$2:$G$2382,6,0))/366)</f>
        <v>0.40917606553831498</v>
      </c>
      <c r="F2198" s="54">
        <f>COUNTIF(D2199:$D$2382,365)</f>
        <v>184</v>
      </c>
      <c r="G2198" s="54">
        <f>COUNTIF(D2199:$D$2382,366)</f>
        <v>0</v>
      </c>
    </row>
    <row r="2199" spans="1:7" x14ac:dyDescent="0.25">
      <c r="A2199" s="54">
        <f>COUNTIF($C$3:C2199,"Да")</f>
        <v>24</v>
      </c>
      <c r="B2199" s="53">
        <f t="shared" si="69"/>
        <v>47597</v>
      </c>
      <c r="C2199" s="53" t="str">
        <f>IF(ISERROR(VLOOKUP(B2199,Оп26_BYN→USD!$C$3:$C$28,1,0)),"Нет","Да")</f>
        <v>Нет</v>
      </c>
      <c r="D2199" s="54">
        <f t="shared" si="68"/>
        <v>365</v>
      </c>
      <c r="E2199" s="55">
        <f>('Все выпуски'!$F$4*'Все выпуски'!$F$8)*((VLOOKUP(IF(C2199="Нет",VLOOKUP(A2199,Оп26_BYN→USD!$A$2:$C$28,3,0),VLOOKUP((A2199-1),Оп26_BYN→USD!$A$2:$C$28,3,0)),$B$2:$G$2382,5,0)-VLOOKUP(B2199,$B$2:$G$2382,5,0))/365+(VLOOKUP(IF(C2199="Нет",VLOOKUP(A2199,Оп26_BYN→USD!$A$2:$C$28,3,0),VLOOKUP((A2199-1),Оп26_BYN→USD!$A$2:$C$28,3,0)),$B$2:$G$2382,6,0)-VLOOKUP(B2199,$B$2:$G$2382,6,0))/366)</f>
        <v>0.43840292736248032</v>
      </c>
      <c r="F2199" s="54">
        <f>COUNTIF(D2200:$D$2382,365)</f>
        <v>183</v>
      </c>
      <c r="G2199" s="54">
        <f>COUNTIF(D2200:$D$2382,366)</f>
        <v>0</v>
      </c>
    </row>
    <row r="2200" spans="1:7" x14ac:dyDescent="0.25">
      <c r="A2200" s="54">
        <f>COUNTIF($C$3:C2200,"Да")</f>
        <v>24</v>
      </c>
      <c r="B2200" s="53">
        <f t="shared" si="69"/>
        <v>47598</v>
      </c>
      <c r="C2200" s="53" t="str">
        <f>IF(ISERROR(VLOOKUP(B2200,Оп26_BYN→USD!$C$3:$C$28,1,0)),"Нет","Да")</f>
        <v>Нет</v>
      </c>
      <c r="D2200" s="54">
        <f t="shared" si="68"/>
        <v>365</v>
      </c>
      <c r="E2200" s="55">
        <f>('Все выпуски'!$F$4*'Все выпуски'!$F$8)*((VLOOKUP(IF(C2200="Нет",VLOOKUP(A2200,Оп26_BYN→USD!$A$2:$C$28,3,0),VLOOKUP((A2200-1),Оп26_BYN→USD!$A$2:$C$28,3,0)),$B$2:$G$2382,5,0)-VLOOKUP(B2200,$B$2:$G$2382,5,0))/365+(VLOOKUP(IF(C2200="Нет",VLOOKUP(A2200,Оп26_BYN→USD!$A$2:$C$28,3,0),VLOOKUP((A2200-1),Оп26_BYN→USD!$A$2:$C$28,3,0)),$B$2:$G$2382,6,0)-VLOOKUP(B2200,$B$2:$G$2382,6,0))/366)</f>
        <v>0.46762978918664566</v>
      </c>
      <c r="F2200" s="54">
        <f>COUNTIF(D2201:$D$2382,365)</f>
        <v>182</v>
      </c>
      <c r="G2200" s="54">
        <f>COUNTIF(D2201:$D$2382,366)</f>
        <v>0</v>
      </c>
    </row>
    <row r="2201" spans="1:7" x14ac:dyDescent="0.25">
      <c r="A2201" s="54">
        <f>COUNTIF($C$3:C2201,"Да")</f>
        <v>24</v>
      </c>
      <c r="B2201" s="53">
        <f t="shared" si="69"/>
        <v>47599</v>
      </c>
      <c r="C2201" s="53" t="str">
        <f>IF(ISERROR(VLOOKUP(B2201,Оп26_BYN→USD!$C$3:$C$28,1,0)),"Нет","Да")</f>
        <v>Нет</v>
      </c>
      <c r="D2201" s="54">
        <f t="shared" si="68"/>
        <v>365</v>
      </c>
      <c r="E2201" s="55">
        <f>('Все выпуски'!$F$4*'Все выпуски'!$F$8)*((VLOOKUP(IF(C2201="Нет",VLOOKUP(A2201,Оп26_BYN→USD!$A$2:$C$28,3,0),VLOOKUP((A2201-1),Оп26_BYN→USD!$A$2:$C$28,3,0)),$B$2:$G$2382,5,0)-VLOOKUP(B2201,$B$2:$G$2382,5,0))/365+(VLOOKUP(IF(C2201="Нет",VLOOKUP(A2201,Оп26_BYN→USD!$A$2:$C$28,3,0),VLOOKUP((A2201-1),Оп26_BYN→USD!$A$2:$C$28,3,0)),$B$2:$G$2382,6,0)-VLOOKUP(B2201,$B$2:$G$2382,6,0))/366)</f>
        <v>0.49685665101081106</v>
      </c>
      <c r="F2201" s="54">
        <f>COUNTIF(D2202:$D$2382,365)</f>
        <v>181</v>
      </c>
      <c r="G2201" s="54">
        <f>COUNTIF(D2202:$D$2382,366)</f>
        <v>0</v>
      </c>
    </row>
    <row r="2202" spans="1:7" x14ac:dyDescent="0.25">
      <c r="A2202" s="54">
        <f>COUNTIF($C$3:C2202,"Да")</f>
        <v>24</v>
      </c>
      <c r="B2202" s="53">
        <f t="shared" si="69"/>
        <v>47600</v>
      </c>
      <c r="C2202" s="53" t="str">
        <f>IF(ISERROR(VLOOKUP(B2202,Оп26_BYN→USD!$C$3:$C$28,1,0)),"Нет","Да")</f>
        <v>Нет</v>
      </c>
      <c r="D2202" s="54">
        <f t="shared" si="68"/>
        <v>365</v>
      </c>
      <c r="E2202" s="55">
        <f>('Все выпуски'!$F$4*'Все выпуски'!$F$8)*((VLOOKUP(IF(C2202="Нет",VLOOKUP(A2202,Оп26_BYN→USD!$A$2:$C$28,3,0),VLOOKUP((A2202-1),Оп26_BYN→USD!$A$2:$C$28,3,0)),$B$2:$G$2382,5,0)-VLOOKUP(B2202,$B$2:$G$2382,5,0))/365+(VLOOKUP(IF(C2202="Нет",VLOOKUP(A2202,Оп26_BYN→USD!$A$2:$C$28,3,0),VLOOKUP((A2202-1),Оп26_BYN→USD!$A$2:$C$28,3,0)),$B$2:$G$2382,6,0)-VLOOKUP(B2202,$B$2:$G$2382,6,0))/366)</f>
        <v>0.52608351283497634</v>
      </c>
      <c r="F2202" s="54">
        <f>COUNTIF(D2203:$D$2382,365)</f>
        <v>180</v>
      </c>
      <c r="G2202" s="54">
        <f>COUNTIF(D2203:$D$2382,366)</f>
        <v>0</v>
      </c>
    </row>
    <row r="2203" spans="1:7" x14ac:dyDescent="0.25">
      <c r="A2203" s="54">
        <f>COUNTIF($C$3:C2203,"Да")</f>
        <v>24</v>
      </c>
      <c r="B2203" s="53">
        <f t="shared" si="69"/>
        <v>47601</v>
      </c>
      <c r="C2203" s="53" t="str">
        <f>IF(ISERROR(VLOOKUP(B2203,Оп26_BYN→USD!$C$3:$C$28,1,0)),"Нет","Да")</f>
        <v>Нет</v>
      </c>
      <c r="D2203" s="54">
        <f t="shared" si="68"/>
        <v>365</v>
      </c>
      <c r="E2203" s="55">
        <f>('Все выпуски'!$F$4*'Все выпуски'!$F$8)*((VLOOKUP(IF(C2203="Нет",VLOOKUP(A2203,Оп26_BYN→USD!$A$2:$C$28,3,0),VLOOKUP((A2203-1),Оп26_BYN→USD!$A$2:$C$28,3,0)),$B$2:$G$2382,5,0)-VLOOKUP(B2203,$B$2:$G$2382,5,0))/365+(VLOOKUP(IF(C2203="Нет",VLOOKUP(A2203,Оп26_BYN→USD!$A$2:$C$28,3,0),VLOOKUP((A2203-1),Оп26_BYN→USD!$A$2:$C$28,3,0)),$B$2:$G$2382,6,0)-VLOOKUP(B2203,$B$2:$G$2382,6,0))/366)</f>
        <v>0.55531037465914179</v>
      </c>
      <c r="F2203" s="54">
        <f>COUNTIF(D2204:$D$2382,365)</f>
        <v>179</v>
      </c>
      <c r="G2203" s="54">
        <f>COUNTIF(D2204:$D$2382,366)</f>
        <v>0</v>
      </c>
    </row>
    <row r="2204" spans="1:7" x14ac:dyDescent="0.25">
      <c r="A2204" s="54">
        <f>COUNTIF($C$3:C2204,"Да")</f>
        <v>24</v>
      </c>
      <c r="B2204" s="53">
        <f t="shared" si="69"/>
        <v>47602</v>
      </c>
      <c r="C2204" s="53" t="str">
        <f>IF(ISERROR(VLOOKUP(B2204,Оп26_BYN→USD!$C$3:$C$28,1,0)),"Нет","Да")</f>
        <v>Нет</v>
      </c>
      <c r="D2204" s="54">
        <f t="shared" si="68"/>
        <v>365</v>
      </c>
      <c r="E2204" s="55">
        <f>('Все выпуски'!$F$4*'Все выпуски'!$F$8)*((VLOOKUP(IF(C2204="Нет",VLOOKUP(A2204,Оп26_BYN→USD!$A$2:$C$28,3,0),VLOOKUP((A2204-1),Оп26_BYN→USD!$A$2:$C$28,3,0)),$B$2:$G$2382,5,0)-VLOOKUP(B2204,$B$2:$G$2382,5,0))/365+(VLOOKUP(IF(C2204="Нет",VLOOKUP(A2204,Оп26_BYN→USD!$A$2:$C$28,3,0),VLOOKUP((A2204-1),Оп26_BYN→USD!$A$2:$C$28,3,0)),$B$2:$G$2382,6,0)-VLOOKUP(B2204,$B$2:$G$2382,6,0))/366)</f>
        <v>0.58453723648330702</v>
      </c>
      <c r="F2204" s="54">
        <f>COUNTIF(D2205:$D$2382,365)</f>
        <v>178</v>
      </c>
      <c r="G2204" s="54">
        <f>COUNTIF(D2205:$D$2382,366)</f>
        <v>0</v>
      </c>
    </row>
    <row r="2205" spans="1:7" x14ac:dyDescent="0.25">
      <c r="A2205" s="54">
        <f>COUNTIF($C$3:C2205,"Да")</f>
        <v>24</v>
      </c>
      <c r="B2205" s="53">
        <f t="shared" si="69"/>
        <v>47603</v>
      </c>
      <c r="C2205" s="53" t="str">
        <f>IF(ISERROR(VLOOKUP(B2205,Оп26_BYN→USD!$C$3:$C$28,1,0)),"Нет","Да")</f>
        <v>Нет</v>
      </c>
      <c r="D2205" s="54">
        <f t="shared" si="68"/>
        <v>365</v>
      </c>
      <c r="E2205" s="55">
        <f>('Все выпуски'!$F$4*'Все выпуски'!$F$8)*((VLOOKUP(IF(C2205="Нет",VLOOKUP(A2205,Оп26_BYN→USD!$A$2:$C$28,3,0),VLOOKUP((A2205-1),Оп26_BYN→USD!$A$2:$C$28,3,0)),$B$2:$G$2382,5,0)-VLOOKUP(B2205,$B$2:$G$2382,5,0))/365+(VLOOKUP(IF(C2205="Нет",VLOOKUP(A2205,Оп26_BYN→USD!$A$2:$C$28,3,0),VLOOKUP((A2205-1),Оп26_BYN→USD!$A$2:$C$28,3,0)),$B$2:$G$2382,6,0)-VLOOKUP(B2205,$B$2:$G$2382,6,0))/366)</f>
        <v>0.61376409830747247</v>
      </c>
      <c r="F2205" s="54">
        <f>COUNTIF(D2206:$D$2382,365)</f>
        <v>177</v>
      </c>
      <c r="G2205" s="54">
        <f>COUNTIF(D2206:$D$2382,366)</f>
        <v>0</v>
      </c>
    </row>
    <row r="2206" spans="1:7" x14ac:dyDescent="0.25">
      <c r="A2206" s="54">
        <f>COUNTIF($C$3:C2206,"Да")</f>
        <v>24</v>
      </c>
      <c r="B2206" s="53">
        <f t="shared" si="69"/>
        <v>47604</v>
      </c>
      <c r="C2206" s="53" t="str">
        <f>IF(ISERROR(VLOOKUP(B2206,Оп26_BYN→USD!$C$3:$C$28,1,0)),"Нет","Да")</f>
        <v>Нет</v>
      </c>
      <c r="D2206" s="54">
        <f t="shared" si="68"/>
        <v>365</v>
      </c>
      <c r="E2206" s="55">
        <f>('Все выпуски'!$F$4*'Все выпуски'!$F$8)*((VLOOKUP(IF(C2206="Нет",VLOOKUP(A2206,Оп26_BYN→USD!$A$2:$C$28,3,0),VLOOKUP((A2206-1),Оп26_BYN→USD!$A$2:$C$28,3,0)),$B$2:$G$2382,5,0)-VLOOKUP(B2206,$B$2:$G$2382,5,0))/365+(VLOOKUP(IF(C2206="Нет",VLOOKUP(A2206,Оп26_BYN→USD!$A$2:$C$28,3,0),VLOOKUP((A2206-1),Оп26_BYN→USD!$A$2:$C$28,3,0)),$B$2:$G$2382,6,0)-VLOOKUP(B2206,$B$2:$G$2382,6,0))/366)</f>
        <v>0.64299096013163781</v>
      </c>
      <c r="F2206" s="54">
        <f>COUNTIF(D2207:$D$2382,365)</f>
        <v>176</v>
      </c>
      <c r="G2206" s="54">
        <f>COUNTIF(D2207:$D$2382,366)</f>
        <v>0</v>
      </c>
    </row>
    <row r="2207" spans="1:7" x14ac:dyDescent="0.25">
      <c r="A2207" s="54">
        <f>COUNTIF($C$3:C2207,"Да")</f>
        <v>24</v>
      </c>
      <c r="B2207" s="53">
        <f t="shared" si="69"/>
        <v>47605</v>
      </c>
      <c r="C2207" s="53" t="str">
        <f>IF(ISERROR(VLOOKUP(B2207,Оп26_BYN→USD!$C$3:$C$28,1,0)),"Нет","Да")</f>
        <v>Нет</v>
      </c>
      <c r="D2207" s="54">
        <f t="shared" si="68"/>
        <v>365</v>
      </c>
      <c r="E2207" s="55">
        <f>('Все выпуски'!$F$4*'Все выпуски'!$F$8)*((VLOOKUP(IF(C2207="Нет",VLOOKUP(A2207,Оп26_BYN→USD!$A$2:$C$28,3,0),VLOOKUP((A2207-1),Оп26_BYN→USD!$A$2:$C$28,3,0)),$B$2:$G$2382,5,0)-VLOOKUP(B2207,$B$2:$G$2382,5,0))/365+(VLOOKUP(IF(C2207="Нет",VLOOKUP(A2207,Оп26_BYN→USD!$A$2:$C$28,3,0),VLOOKUP((A2207-1),Оп26_BYN→USD!$A$2:$C$28,3,0)),$B$2:$G$2382,6,0)-VLOOKUP(B2207,$B$2:$G$2382,6,0))/366)</f>
        <v>0.67221782195580315</v>
      </c>
      <c r="F2207" s="54">
        <f>COUNTIF(D2208:$D$2382,365)</f>
        <v>175</v>
      </c>
      <c r="G2207" s="54">
        <f>COUNTIF(D2208:$D$2382,366)</f>
        <v>0</v>
      </c>
    </row>
    <row r="2208" spans="1:7" x14ac:dyDescent="0.25">
      <c r="A2208" s="54">
        <f>COUNTIF($C$3:C2208,"Да")</f>
        <v>24</v>
      </c>
      <c r="B2208" s="53">
        <f t="shared" si="69"/>
        <v>47606</v>
      </c>
      <c r="C2208" s="53" t="str">
        <f>IF(ISERROR(VLOOKUP(B2208,Оп26_BYN→USD!$C$3:$C$28,1,0)),"Нет","Да")</f>
        <v>Нет</v>
      </c>
      <c r="D2208" s="54">
        <f t="shared" si="68"/>
        <v>365</v>
      </c>
      <c r="E2208" s="55">
        <f>('Все выпуски'!$F$4*'Все выпуски'!$F$8)*((VLOOKUP(IF(C2208="Нет",VLOOKUP(A2208,Оп26_BYN→USD!$A$2:$C$28,3,0),VLOOKUP((A2208-1),Оп26_BYN→USD!$A$2:$C$28,3,0)),$B$2:$G$2382,5,0)-VLOOKUP(B2208,$B$2:$G$2382,5,0))/365+(VLOOKUP(IF(C2208="Нет",VLOOKUP(A2208,Оп26_BYN→USD!$A$2:$C$28,3,0),VLOOKUP((A2208-1),Оп26_BYN→USD!$A$2:$C$28,3,0)),$B$2:$G$2382,6,0)-VLOOKUP(B2208,$B$2:$G$2382,6,0))/366)</f>
        <v>0.70144468377996849</v>
      </c>
      <c r="F2208" s="54">
        <f>COUNTIF(D2209:$D$2382,365)</f>
        <v>174</v>
      </c>
      <c r="G2208" s="54">
        <f>COUNTIF(D2209:$D$2382,366)</f>
        <v>0</v>
      </c>
    </row>
    <row r="2209" spans="1:7" x14ac:dyDescent="0.25">
      <c r="A2209" s="54">
        <f>COUNTIF($C$3:C2209,"Да")</f>
        <v>24</v>
      </c>
      <c r="B2209" s="53">
        <f t="shared" si="69"/>
        <v>47607</v>
      </c>
      <c r="C2209" s="53" t="str">
        <f>IF(ISERROR(VLOOKUP(B2209,Оп26_BYN→USD!$C$3:$C$28,1,0)),"Нет","Да")</f>
        <v>Нет</v>
      </c>
      <c r="D2209" s="54">
        <f t="shared" si="68"/>
        <v>365</v>
      </c>
      <c r="E2209" s="55">
        <f>('Все выпуски'!$F$4*'Все выпуски'!$F$8)*((VLOOKUP(IF(C2209="Нет",VLOOKUP(A2209,Оп26_BYN→USD!$A$2:$C$28,3,0),VLOOKUP((A2209-1),Оп26_BYN→USD!$A$2:$C$28,3,0)),$B$2:$G$2382,5,0)-VLOOKUP(B2209,$B$2:$G$2382,5,0))/365+(VLOOKUP(IF(C2209="Нет",VLOOKUP(A2209,Оп26_BYN→USD!$A$2:$C$28,3,0),VLOOKUP((A2209-1),Оп26_BYN→USD!$A$2:$C$28,3,0)),$B$2:$G$2382,6,0)-VLOOKUP(B2209,$B$2:$G$2382,6,0))/366)</f>
        <v>0.73067154560413383</v>
      </c>
      <c r="F2209" s="54">
        <f>COUNTIF(D2210:$D$2382,365)</f>
        <v>173</v>
      </c>
      <c r="G2209" s="54">
        <f>COUNTIF(D2210:$D$2382,366)</f>
        <v>0</v>
      </c>
    </row>
    <row r="2210" spans="1:7" x14ac:dyDescent="0.25">
      <c r="A2210" s="54">
        <f>COUNTIF($C$3:C2210,"Да")</f>
        <v>24</v>
      </c>
      <c r="B2210" s="53">
        <f t="shared" si="69"/>
        <v>47608</v>
      </c>
      <c r="C2210" s="53" t="str">
        <f>IF(ISERROR(VLOOKUP(B2210,Оп26_BYN→USD!$C$3:$C$28,1,0)),"Нет","Да")</f>
        <v>Нет</v>
      </c>
      <c r="D2210" s="54">
        <f t="shared" si="68"/>
        <v>365</v>
      </c>
      <c r="E2210" s="55">
        <f>('Все выпуски'!$F$4*'Все выпуски'!$F$8)*((VLOOKUP(IF(C2210="Нет",VLOOKUP(A2210,Оп26_BYN→USD!$A$2:$C$28,3,0),VLOOKUP((A2210-1),Оп26_BYN→USD!$A$2:$C$28,3,0)),$B$2:$G$2382,5,0)-VLOOKUP(B2210,$B$2:$G$2382,5,0))/365+(VLOOKUP(IF(C2210="Нет",VLOOKUP(A2210,Оп26_BYN→USD!$A$2:$C$28,3,0),VLOOKUP((A2210-1),Оп26_BYN→USD!$A$2:$C$28,3,0)),$B$2:$G$2382,6,0)-VLOOKUP(B2210,$B$2:$G$2382,6,0))/366)</f>
        <v>0.75989840742829917</v>
      </c>
      <c r="F2210" s="54">
        <f>COUNTIF(D2211:$D$2382,365)</f>
        <v>172</v>
      </c>
      <c r="G2210" s="54">
        <f>COUNTIF(D2211:$D$2382,366)</f>
        <v>0</v>
      </c>
    </row>
    <row r="2211" spans="1:7" x14ac:dyDescent="0.25">
      <c r="A2211" s="54">
        <f>COUNTIF($C$3:C2211,"Да")</f>
        <v>24</v>
      </c>
      <c r="B2211" s="53">
        <f t="shared" si="69"/>
        <v>47609</v>
      </c>
      <c r="C2211" s="53" t="str">
        <f>IF(ISERROR(VLOOKUP(B2211,Оп26_BYN→USD!$C$3:$C$28,1,0)),"Нет","Да")</f>
        <v>Нет</v>
      </c>
      <c r="D2211" s="54">
        <f t="shared" si="68"/>
        <v>365</v>
      </c>
      <c r="E2211" s="55">
        <f>('Все выпуски'!$F$4*'Все выпуски'!$F$8)*((VLOOKUP(IF(C2211="Нет",VLOOKUP(A2211,Оп26_BYN→USD!$A$2:$C$28,3,0),VLOOKUP((A2211-1),Оп26_BYN→USD!$A$2:$C$28,3,0)),$B$2:$G$2382,5,0)-VLOOKUP(B2211,$B$2:$G$2382,5,0))/365+(VLOOKUP(IF(C2211="Нет",VLOOKUP(A2211,Оп26_BYN→USD!$A$2:$C$28,3,0),VLOOKUP((A2211-1),Оп26_BYN→USD!$A$2:$C$28,3,0)),$B$2:$G$2382,6,0)-VLOOKUP(B2211,$B$2:$G$2382,6,0))/366)</f>
        <v>0.78912526925246462</v>
      </c>
      <c r="F2211" s="54">
        <f>COUNTIF(D2212:$D$2382,365)</f>
        <v>171</v>
      </c>
      <c r="G2211" s="54">
        <f>COUNTIF(D2212:$D$2382,366)</f>
        <v>0</v>
      </c>
    </row>
    <row r="2212" spans="1:7" x14ac:dyDescent="0.25">
      <c r="A2212" s="54">
        <f>COUNTIF($C$3:C2212,"Да")</f>
        <v>24</v>
      </c>
      <c r="B2212" s="53">
        <f t="shared" si="69"/>
        <v>47610</v>
      </c>
      <c r="C2212" s="53" t="str">
        <f>IF(ISERROR(VLOOKUP(B2212,Оп26_BYN→USD!$C$3:$C$28,1,0)),"Нет","Да")</f>
        <v>Нет</v>
      </c>
      <c r="D2212" s="54">
        <f t="shared" si="68"/>
        <v>365</v>
      </c>
      <c r="E2212" s="55">
        <f>('Все выпуски'!$F$4*'Все выпуски'!$F$8)*((VLOOKUP(IF(C2212="Нет",VLOOKUP(A2212,Оп26_BYN→USD!$A$2:$C$28,3,0),VLOOKUP((A2212-1),Оп26_BYN→USD!$A$2:$C$28,3,0)),$B$2:$G$2382,5,0)-VLOOKUP(B2212,$B$2:$G$2382,5,0))/365+(VLOOKUP(IF(C2212="Нет",VLOOKUP(A2212,Оп26_BYN→USD!$A$2:$C$28,3,0),VLOOKUP((A2212-1),Оп26_BYN→USD!$A$2:$C$28,3,0)),$B$2:$G$2382,6,0)-VLOOKUP(B2212,$B$2:$G$2382,6,0))/366)</f>
        <v>0.81835213107662996</v>
      </c>
      <c r="F2212" s="54">
        <f>COUNTIF(D2213:$D$2382,365)</f>
        <v>170</v>
      </c>
      <c r="G2212" s="54">
        <f>COUNTIF(D2213:$D$2382,366)</f>
        <v>0</v>
      </c>
    </row>
    <row r="2213" spans="1:7" x14ac:dyDescent="0.25">
      <c r="A2213" s="54">
        <f>COUNTIF($C$3:C2213,"Да")</f>
        <v>24</v>
      </c>
      <c r="B2213" s="53">
        <f t="shared" si="69"/>
        <v>47611</v>
      </c>
      <c r="C2213" s="53" t="str">
        <f>IF(ISERROR(VLOOKUP(B2213,Оп26_BYN→USD!$C$3:$C$28,1,0)),"Нет","Да")</f>
        <v>Нет</v>
      </c>
      <c r="D2213" s="54">
        <f t="shared" si="68"/>
        <v>365</v>
      </c>
      <c r="E2213" s="55">
        <f>('Все выпуски'!$F$4*'Все выпуски'!$F$8)*((VLOOKUP(IF(C2213="Нет",VLOOKUP(A2213,Оп26_BYN→USD!$A$2:$C$28,3,0),VLOOKUP((A2213-1),Оп26_BYN→USD!$A$2:$C$28,3,0)),$B$2:$G$2382,5,0)-VLOOKUP(B2213,$B$2:$G$2382,5,0))/365+(VLOOKUP(IF(C2213="Нет",VLOOKUP(A2213,Оп26_BYN→USD!$A$2:$C$28,3,0),VLOOKUP((A2213-1),Оп26_BYN→USD!$A$2:$C$28,3,0)),$B$2:$G$2382,6,0)-VLOOKUP(B2213,$B$2:$G$2382,6,0))/366)</f>
        <v>0.8475789929007953</v>
      </c>
      <c r="F2213" s="54">
        <f>COUNTIF(D2214:$D$2382,365)</f>
        <v>169</v>
      </c>
      <c r="G2213" s="54">
        <f>COUNTIF(D2214:$D$2382,366)</f>
        <v>0</v>
      </c>
    </row>
    <row r="2214" spans="1:7" x14ac:dyDescent="0.25">
      <c r="A2214" s="54">
        <f>COUNTIF($C$3:C2214,"Да")</f>
        <v>24</v>
      </c>
      <c r="B2214" s="53">
        <f t="shared" si="69"/>
        <v>47612</v>
      </c>
      <c r="C2214" s="53" t="str">
        <f>IF(ISERROR(VLOOKUP(B2214,Оп26_BYN→USD!$C$3:$C$28,1,0)),"Нет","Да")</f>
        <v>Нет</v>
      </c>
      <c r="D2214" s="54">
        <f t="shared" si="68"/>
        <v>365</v>
      </c>
      <c r="E2214" s="55">
        <f>('Все выпуски'!$F$4*'Все выпуски'!$F$8)*((VLOOKUP(IF(C2214="Нет",VLOOKUP(A2214,Оп26_BYN→USD!$A$2:$C$28,3,0),VLOOKUP((A2214-1),Оп26_BYN→USD!$A$2:$C$28,3,0)),$B$2:$G$2382,5,0)-VLOOKUP(B2214,$B$2:$G$2382,5,0))/365+(VLOOKUP(IF(C2214="Нет",VLOOKUP(A2214,Оп26_BYN→USD!$A$2:$C$28,3,0),VLOOKUP((A2214-1),Оп26_BYN→USD!$A$2:$C$28,3,0)),$B$2:$G$2382,6,0)-VLOOKUP(B2214,$B$2:$G$2382,6,0))/366)</f>
        <v>0.87680585472496064</v>
      </c>
      <c r="F2214" s="54">
        <f>COUNTIF(D2215:$D$2382,365)</f>
        <v>168</v>
      </c>
      <c r="G2214" s="54">
        <f>COUNTIF(D2215:$D$2382,366)</f>
        <v>0</v>
      </c>
    </row>
    <row r="2215" spans="1:7" x14ac:dyDescent="0.25">
      <c r="A2215" s="54">
        <f>COUNTIF($C$3:C2215,"Да")</f>
        <v>24</v>
      </c>
      <c r="B2215" s="53">
        <f t="shared" si="69"/>
        <v>47613</v>
      </c>
      <c r="C2215" s="53" t="str">
        <f>IF(ISERROR(VLOOKUP(B2215,Оп26_BYN→USD!$C$3:$C$28,1,0)),"Нет","Да")</f>
        <v>Нет</v>
      </c>
      <c r="D2215" s="54">
        <f t="shared" si="68"/>
        <v>365</v>
      </c>
      <c r="E2215" s="55">
        <f>('Все выпуски'!$F$4*'Все выпуски'!$F$8)*((VLOOKUP(IF(C2215="Нет",VLOOKUP(A2215,Оп26_BYN→USD!$A$2:$C$28,3,0),VLOOKUP((A2215-1),Оп26_BYN→USD!$A$2:$C$28,3,0)),$B$2:$G$2382,5,0)-VLOOKUP(B2215,$B$2:$G$2382,5,0))/365+(VLOOKUP(IF(C2215="Нет",VLOOKUP(A2215,Оп26_BYN→USD!$A$2:$C$28,3,0),VLOOKUP((A2215-1),Оп26_BYN→USD!$A$2:$C$28,3,0)),$B$2:$G$2382,6,0)-VLOOKUP(B2215,$B$2:$G$2382,6,0))/366)</f>
        <v>0.90603271654912598</v>
      </c>
      <c r="F2215" s="54">
        <f>COUNTIF(D2216:$D$2382,365)</f>
        <v>167</v>
      </c>
      <c r="G2215" s="54">
        <f>COUNTIF(D2216:$D$2382,366)</f>
        <v>0</v>
      </c>
    </row>
    <row r="2216" spans="1:7" x14ac:dyDescent="0.25">
      <c r="A2216" s="54">
        <f>COUNTIF($C$3:C2216,"Да")</f>
        <v>24</v>
      </c>
      <c r="B2216" s="53">
        <f t="shared" si="69"/>
        <v>47614</v>
      </c>
      <c r="C2216" s="53" t="str">
        <f>IF(ISERROR(VLOOKUP(B2216,Оп26_BYN→USD!$C$3:$C$28,1,0)),"Нет","Да")</f>
        <v>Нет</v>
      </c>
      <c r="D2216" s="54">
        <f t="shared" si="68"/>
        <v>365</v>
      </c>
      <c r="E2216" s="55">
        <f>('Все выпуски'!$F$4*'Все выпуски'!$F$8)*((VLOOKUP(IF(C2216="Нет",VLOOKUP(A2216,Оп26_BYN→USD!$A$2:$C$28,3,0),VLOOKUP((A2216-1),Оп26_BYN→USD!$A$2:$C$28,3,0)),$B$2:$G$2382,5,0)-VLOOKUP(B2216,$B$2:$G$2382,5,0))/365+(VLOOKUP(IF(C2216="Нет",VLOOKUP(A2216,Оп26_BYN→USD!$A$2:$C$28,3,0),VLOOKUP((A2216-1),Оп26_BYN→USD!$A$2:$C$28,3,0)),$B$2:$G$2382,6,0)-VLOOKUP(B2216,$B$2:$G$2382,6,0))/366)</f>
        <v>0.93525957837329132</v>
      </c>
      <c r="F2216" s="54">
        <f>COUNTIF(D2217:$D$2382,365)</f>
        <v>166</v>
      </c>
      <c r="G2216" s="54">
        <f>COUNTIF(D2217:$D$2382,366)</f>
        <v>0</v>
      </c>
    </row>
    <row r="2217" spans="1:7" x14ac:dyDescent="0.25">
      <c r="A2217" s="54">
        <f>COUNTIF($C$3:C2217,"Да")</f>
        <v>24</v>
      </c>
      <c r="B2217" s="53">
        <f t="shared" si="69"/>
        <v>47615</v>
      </c>
      <c r="C2217" s="53" t="str">
        <f>IF(ISERROR(VLOOKUP(B2217,Оп26_BYN→USD!$C$3:$C$28,1,0)),"Нет","Да")</f>
        <v>Нет</v>
      </c>
      <c r="D2217" s="54">
        <f t="shared" si="68"/>
        <v>365</v>
      </c>
      <c r="E2217" s="55">
        <f>('Все выпуски'!$F$4*'Все выпуски'!$F$8)*((VLOOKUP(IF(C2217="Нет",VLOOKUP(A2217,Оп26_BYN→USD!$A$2:$C$28,3,0),VLOOKUP((A2217-1),Оп26_BYN→USD!$A$2:$C$28,3,0)),$B$2:$G$2382,5,0)-VLOOKUP(B2217,$B$2:$G$2382,5,0))/365+(VLOOKUP(IF(C2217="Нет",VLOOKUP(A2217,Оп26_BYN→USD!$A$2:$C$28,3,0),VLOOKUP((A2217-1),Оп26_BYN→USD!$A$2:$C$28,3,0)),$B$2:$G$2382,6,0)-VLOOKUP(B2217,$B$2:$G$2382,6,0))/366)</f>
        <v>0.96448644019745677</v>
      </c>
      <c r="F2217" s="54">
        <f>COUNTIF(D2218:$D$2382,365)</f>
        <v>165</v>
      </c>
      <c r="G2217" s="54">
        <f>COUNTIF(D2218:$D$2382,366)</f>
        <v>0</v>
      </c>
    </row>
    <row r="2218" spans="1:7" x14ac:dyDescent="0.25">
      <c r="A2218" s="54">
        <f>COUNTIF($C$3:C2218,"Да")</f>
        <v>24</v>
      </c>
      <c r="B2218" s="53">
        <f t="shared" si="69"/>
        <v>47616</v>
      </c>
      <c r="C2218" s="53" t="str">
        <f>IF(ISERROR(VLOOKUP(B2218,Оп26_BYN→USD!$C$3:$C$28,1,0)),"Нет","Да")</f>
        <v>Нет</v>
      </c>
      <c r="D2218" s="54">
        <f t="shared" si="68"/>
        <v>365</v>
      </c>
      <c r="E2218" s="55">
        <f>('Все выпуски'!$F$4*'Все выпуски'!$F$8)*((VLOOKUP(IF(C2218="Нет",VLOOKUP(A2218,Оп26_BYN→USD!$A$2:$C$28,3,0),VLOOKUP((A2218-1),Оп26_BYN→USD!$A$2:$C$28,3,0)),$B$2:$G$2382,5,0)-VLOOKUP(B2218,$B$2:$G$2382,5,0))/365+(VLOOKUP(IF(C2218="Нет",VLOOKUP(A2218,Оп26_BYN→USD!$A$2:$C$28,3,0),VLOOKUP((A2218-1),Оп26_BYN→USD!$A$2:$C$28,3,0)),$B$2:$G$2382,6,0)-VLOOKUP(B2218,$B$2:$G$2382,6,0))/366)</f>
        <v>0.99371330202162211</v>
      </c>
      <c r="F2218" s="54">
        <f>COUNTIF(D2219:$D$2382,365)</f>
        <v>164</v>
      </c>
      <c r="G2218" s="54">
        <f>COUNTIF(D2219:$D$2382,366)</f>
        <v>0</v>
      </c>
    </row>
    <row r="2219" spans="1:7" x14ac:dyDescent="0.25">
      <c r="A2219" s="54">
        <f>COUNTIF($C$3:C2219,"Да")</f>
        <v>24</v>
      </c>
      <c r="B2219" s="53">
        <f t="shared" si="69"/>
        <v>47617</v>
      </c>
      <c r="C2219" s="53" t="str">
        <f>IF(ISERROR(VLOOKUP(B2219,Оп26_BYN→USD!$C$3:$C$28,1,0)),"Нет","Да")</f>
        <v>Нет</v>
      </c>
      <c r="D2219" s="54">
        <f t="shared" si="68"/>
        <v>365</v>
      </c>
      <c r="E2219" s="55">
        <f>('Все выпуски'!$F$4*'Все выпуски'!$F$8)*((VLOOKUP(IF(C2219="Нет",VLOOKUP(A2219,Оп26_BYN→USD!$A$2:$C$28,3,0),VLOOKUP((A2219-1),Оп26_BYN→USD!$A$2:$C$28,3,0)),$B$2:$G$2382,5,0)-VLOOKUP(B2219,$B$2:$G$2382,5,0))/365+(VLOOKUP(IF(C2219="Нет",VLOOKUP(A2219,Оп26_BYN→USD!$A$2:$C$28,3,0),VLOOKUP((A2219-1),Оп26_BYN→USD!$A$2:$C$28,3,0)),$B$2:$G$2382,6,0)-VLOOKUP(B2219,$B$2:$G$2382,6,0))/366)</f>
        <v>1.0229401638457873</v>
      </c>
      <c r="F2219" s="54">
        <f>COUNTIF(D2220:$D$2382,365)</f>
        <v>163</v>
      </c>
      <c r="G2219" s="54">
        <f>COUNTIF(D2220:$D$2382,366)</f>
        <v>0</v>
      </c>
    </row>
    <row r="2220" spans="1:7" x14ac:dyDescent="0.25">
      <c r="A2220" s="54">
        <f>COUNTIF($C$3:C2220,"Да")</f>
        <v>24</v>
      </c>
      <c r="B2220" s="53">
        <f t="shared" si="69"/>
        <v>47618</v>
      </c>
      <c r="C2220" s="53" t="str">
        <f>IF(ISERROR(VLOOKUP(B2220,Оп26_BYN→USD!$C$3:$C$28,1,0)),"Нет","Да")</f>
        <v>Нет</v>
      </c>
      <c r="D2220" s="54">
        <f t="shared" si="68"/>
        <v>365</v>
      </c>
      <c r="E2220" s="55">
        <f>('Все выпуски'!$F$4*'Все выпуски'!$F$8)*((VLOOKUP(IF(C2220="Нет",VLOOKUP(A2220,Оп26_BYN→USD!$A$2:$C$28,3,0),VLOOKUP((A2220-1),Оп26_BYN→USD!$A$2:$C$28,3,0)),$B$2:$G$2382,5,0)-VLOOKUP(B2220,$B$2:$G$2382,5,0))/365+(VLOOKUP(IF(C2220="Нет",VLOOKUP(A2220,Оп26_BYN→USD!$A$2:$C$28,3,0),VLOOKUP((A2220-1),Оп26_BYN→USD!$A$2:$C$28,3,0)),$B$2:$G$2382,6,0)-VLOOKUP(B2220,$B$2:$G$2382,6,0))/366)</f>
        <v>1.0521670256699527</v>
      </c>
      <c r="F2220" s="54">
        <f>COUNTIF(D2221:$D$2382,365)</f>
        <v>162</v>
      </c>
      <c r="G2220" s="54">
        <f>COUNTIF(D2221:$D$2382,366)</f>
        <v>0</v>
      </c>
    </row>
    <row r="2221" spans="1:7" x14ac:dyDescent="0.25">
      <c r="A2221" s="54">
        <f>COUNTIF($C$3:C2221,"Да")</f>
        <v>24</v>
      </c>
      <c r="B2221" s="53">
        <f t="shared" si="69"/>
        <v>47619</v>
      </c>
      <c r="C2221" s="53" t="str">
        <f>IF(ISERROR(VLOOKUP(B2221,Оп26_BYN→USD!$C$3:$C$28,1,0)),"Нет","Да")</f>
        <v>Нет</v>
      </c>
      <c r="D2221" s="54">
        <f t="shared" si="68"/>
        <v>365</v>
      </c>
      <c r="E2221" s="55">
        <f>('Все выпуски'!$F$4*'Все выпуски'!$F$8)*((VLOOKUP(IF(C2221="Нет",VLOOKUP(A2221,Оп26_BYN→USD!$A$2:$C$28,3,0),VLOOKUP((A2221-1),Оп26_BYN→USD!$A$2:$C$28,3,0)),$B$2:$G$2382,5,0)-VLOOKUP(B2221,$B$2:$G$2382,5,0))/365+(VLOOKUP(IF(C2221="Нет",VLOOKUP(A2221,Оп26_BYN→USD!$A$2:$C$28,3,0),VLOOKUP((A2221-1),Оп26_BYN→USD!$A$2:$C$28,3,0)),$B$2:$G$2382,6,0)-VLOOKUP(B2221,$B$2:$G$2382,6,0))/366)</f>
        <v>1.081393887494118</v>
      </c>
      <c r="F2221" s="54">
        <f>COUNTIF(D2222:$D$2382,365)</f>
        <v>161</v>
      </c>
      <c r="G2221" s="54">
        <f>COUNTIF(D2222:$D$2382,366)</f>
        <v>0</v>
      </c>
    </row>
    <row r="2222" spans="1:7" x14ac:dyDescent="0.25">
      <c r="A2222" s="54">
        <f>COUNTIF($C$3:C2222,"Да")</f>
        <v>24</v>
      </c>
      <c r="B2222" s="53">
        <f t="shared" si="69"/>
        <v>47620</v>
      </c>
      <c r="C2222" s="53" t="str">
        <f>IF(ISERROR(VLOOKUP(B2222,Оп26_BYN→USD!$C$3:$C$28,1,0)),"Нет","Да")</f>
        <v>Нет</v>
      </c>
      <c r="D2222" s="54">
        <f t="shared" si="68"/>
        <v>365</v>
      </c>
      <c r="E2222" s="55">
        <f>('Все выпуски'!$F$4*'Все выпуски'!$F$8)*((VLOOKUP(IF(C2222="Нет",VLOOKUP(A2222,Оп26_BYN→USD!$A$2:$C$28,3,0),VLOOKUP((A2222-1),Оп26_BYN→USD!$A$2:$C$28,3,0)),$B$2:$G$2382,5,0)-VLOOKUP(B2222,$B$2:$G$2382,5,0))/365+(VLOOKUP(IF(C2222="Нет",VLOOKUP(A2222,Оп26_BYN→USD!$A$2:$C$28,3,0),VLOOKUP((A2222-1),Оп26_BYN→USD!$A$2:$C$28,3,0)),$B$2:$G$2382,6,0)-VLOOKUP(B2222,$B$2:$G$2382,6,0))/366)</f>
        <v>1.1106207493182836</v>
      </c>
      <c r="F2222" s="54">
        <f>COUNTIF(D2223:$D$2382,365)</f>
        <v>160</v>
      </c>
      <c r="G2222" s="54">
        <f>COUNTIF(D2223:$D$2382,366)</f>
        <v>0</v>
      </c>
    </row>
    <row r="2223" spans="1:7" x14ac:dyDescent="0.25">
      <c r="A2223" s="54">
        <f>COUNTIF($C$3:C2223,"Да")</f>
        <v>24</v>
      </c>
      <c r="B2223" s="53">
        <f t="shared" si="69"/>
        <v>47621</v>
      </c>
      <c r="C2223" s="53" t="str">
        <f>IF(ISERROR(VLOOKUP(B2223,Оп26_BYN→USD!$C$3:$C$28,1,0)),"Нет","Да")</f>
        <v>Нет</v>
      </c>
      <c r="D2223" s="54">
        <f t="shared" si="68"/>
        <v>365</v>
      </c>
      <c r="E2223" s="55">
        <f>('Все выпуски'!$F$4*'Все выпуски'!$F$8)*((VLOOKUP(IF(C2223="Нет",VLOOKUP(A2223,Оп26_BYN→USD!$A$2:$C$28,3,0),VLOOKUP((A2223-1),Оп26_BYN→USD!$A$2:$C$28,3,0)),$B$2:$G$2382,5,0)-VLOOKUP(B2223,$B$2:$G$2382,5,0))/365+(VLOOKUP(IF(C2223="Нет",VLOOKUP(A2223,Оп26_BYN→USD!$A$2:$C$28,3,0),VLOOKUP((A2223-1),Оп26_BYN→USD!$A$2:$C$28,3,0)),$B$2:$G$2382,6,0)-VLOOKUP(B2223,$B$2:$G$2382,6,0))/366)</f>
        <v>1.1398476111424489</v>
      </c>
      <c r="F2223" s="54">
        <f>COUNTIF(D2224:$D$2382,365)</f>
        <v>159</v>
      </c>
      <c r="G2223" s="54">
        <f>COUNTIF(D2224:$D$2382,366)</f>
        <v>0</v>
      </c>
    </row>
    <row r="2224" spans="1:7" x14ac:dyDescent="0.25">
      <c r="A2224" s="54">
        <f>COUNTIF($C$3:C2224,"Да")</f>
        <v>24</v>
      </c>
      <c r="B2224" s="53">
        <f t="shared" si="69"/>
        <v>47622</v>
      </c>
      <c r="C2224" s="53" t="str">
        <f>IF(ISERROR(VLOOKUP(B2224,Оп26_BYN→USD!$C$3:$C$28,1,0)),"Нет","Да")</f>
        <v>Нет</v>
      </c>
      <c r="D2224" s="54">
        <f t="shared" si="68"/>
        <v>365</v>
      </c>
      <c r="E2224" s="55">
        <f>('Все выпуски'!$F$4*'Все выпуски'!$F$8)*((VLOOKUP(IF(C2224="Нет",VLOOKUP(A2224,Оп26_BYN→USD!$A$2:$C$28,3,0),VLOOKUP((A2224-1),Оп26_BYN→USD!$A$2:$C$28,3,0)),$B$2:$G$2382,5,0)-VLOOKUP(B2224,$B$2:$G$2382,5,0))/365+(VLOOKUP(IF(C2224="Нет",VLOOKUP(A2224,Оп26_BYN→USD!$A$2:$C$28,3,0),VLOOKUP((A2224-1),Оп26_BYN→USD!$A$2:$C$28,3,0)),$B$2:$G$2382,6,0)-VLOOKUP(B2224,$B$2:$G$2382,6,0))/366)</f>
        <v>1.169074472966614</v>
      </c>
      <c r="F2224" s="54">
        <f>COUNTIF(D2225:$D$2382,365)</f>
        <v>158</v>
      </c>
      <c r="G2224" s="54">
        <f>COUNTIF(D2225:$D$2382,366)</f>
        <v>0</v>
      </c>
    </row>
    <row r="2225" spans="1:7" x14ac:dyDescent="0.25">
      <c r="A2225" s="54">
        <f>COUNTIF($C$3:C2225,"Да")</f>
        <v>24</v>
      </c>
      <c r="B2225" s="53">
        <f t="shared" si="69"/>
        <v>47623</v>
      </c>
      <c r="C2225" s="53" t="str">
        <f>IF(ISERROR(VLOOKUP(B2225,Оп26_BYN→USD!$C$3:$C$28,1,0)),"Нет","Да")</f>
        <v>Нет</v>
      </c>
      <c r="D2225" s="54">
        <f t="shared" si="68"/>
        <v>365</v>
      </c>
      <c r="E2225" s="55">
        <f>('Все выпуски'!$F$4*'Все выпуски'!$F$8)*((VLOOKUP(IF(C2225="Нет",VLOOKUP(A2225,Оп26_BYN→USD!$A$2:$C$28,3,0),VLOOKUP((A2225-1),Оп26_BYN→USD!$A$2:$C$28,3,0)),$B$2:$G$2382,5,0)-VLOOKUP(B2225,$B$2:$G$2382,5,0))/365+(VLOOKUP(IF(C2225="Нет",VLOOKUP(A2225,Оп26_BYN→USD!$A$2:$C$28,3,0),VLOOKUP((A2225-1),Оп26_BYN→USD!$A$2:$C$28,3,0)),$B$2:$G$2382,6,0)-VLOOKUP(B2225,$B$2:$G$2382,6,0))/366)</f>
        <v>1.1983013347907796</v>
      </c>
      <c r="F2225" s="54">
        <f>COUNTIF(D2226:$D$2382,365)</f>
        <v>157</v>
      </c>
      <c r="G2225" s="54">
        <f>COUNTIF(D2226:$D$2382,366)</f>
        <v>0</v>
      </c>
    </row>
    <row r="2226" spans="1:7" x14ac:dyDescent="0.25">
      <c r="A2226" s="54">
        <f>COUNTIF($C$3:C2226,"Да")</f>
        <v>24</v>
      </c>
      <c r="B2226" s="53">
        <f t="shared" si="69"/>
        <v>47624</v>
      </c>
      <c r="C2226" s="53" t="str">
        <f>IF(ISERROR(VLOOKUP(B2226,Оп26_BYN→USD!$C$3:$C$28,1,0)),"Нет","Да")</f>
        <v>Нет</v>
      </c>
      <c r="D2226" s="54">
        <f t="shared" si="68"/>
        <v>365</v>
      </c>
      <c r="E2226" s="55">
        <f>('Все выпуски'!$F$4*'Все выпуски'!$F$8)*((VLOOKUP(IF(C2226="Нет",VLOOKUP(A2226,Оп26_BYN→USD!$A$2:$C$28,3,0),VLOOKUP((A2226-1),Оп26_BYN→USD!$A$2:$C$28,3,0)),$B$2:$G$2382,5,0)-VLOOKUP(B2226,$B$2:$G$2382,5,0))/365+(VLOOKUP(IF(C2226="Нет",VLOOKUP(A2226,Оп26_BYN→USD!$A$2:$C$28,3,0),VLOOKUP((A2226-1),Оп26_BYN→USD!$A$2:$C$28,3,0)),$B$2:$G$2382,6,0)-VLOOKUP(B2226,$B$2:$G$2382,6,0))/366)</f>
        <v>1.2275281966149449</v>
      </c>
      <c r="F2226" s="54">
        <f>COUNTIF(D2227:$D$2382,365)</f>
        <v>156</v>
      </c>
      <c r="G2226" s="54">
        <f>COUNTIF(D2227:$D$2382,366)</f>
        <v>0</v>
      </c>
    </row>
    <row r="2227" spans="1:7" x14ac:dyDescent="0.25">
      <c r="A2227" s="54">
        <f>COUNTIF($C$3:C2227,"Да")</f>
        <v>24</v>
      </c>
      <c r="B2227" s="53">
        <f t="shared" si="69"/>
        <v>47625</v>
      </c>
      <c r="C2227" s="53" t="str">
        <f>IF(ISERROR(VLOOKUP(B2227,Оп26_BYN→USD!$C$3:$C$28,1,0)),"Нет","Да")</f>
        <v>Нет</v>
      </c>
      <c r="D2227" s="54">
        <f t="shared" si="68"/>
        <v>365</v>
      </c>
      <c r="E2227" s="55">
        <f>('Все выпуски'!$F$4*'Все выпуски'!$F$8)*((VLOOKUP(IF(C2227="Нет",VLOOKUP(A2227,Оп26_BYN→USD!$A$2:$C$28,3,0),VLOOKUP((A2227-1),Оп26_BYN→USD!$A$2:$C$28,3,0)),$B$2:$G$2382,5,0)-VLOOKUP(B2227,$B$2:$G$2382,5,0))/365+(VLOOKUP(IF(C2227="Нет",VLOOKUP(A2227,Оп26_BYN→USD!$A$2:$C$28,3,0),VLOOKUP((A2227-1),Оп26_BYN→USD!$A$2:$C$28,3,0)),$B$2:$G$2382,6,0)-VLOOKUP(B2227,$B$2:$G$2382,6,0))/366)</f>
        <v>1.2567550584391103</v>
      </c>
      <c r="F2227" s="54">
        <f>COUNTIF(D2228:$D$2382,365)</f>
        <v>155</v>
      </c>
      <c r="G2227" s="54">
        <f>COUNTIF(D2228:$D$2382,366)</f>
        <v>0</v>
      </c>
    </row>
    <row r="2228" spans="1:7" x14ac:dyDescent="0.25">
      <c r="A2228" s="54">
        <f>COUNTIF($C$3:C2228,"Да")</f>
        <v>24</v>
      </c>
      <c r="B2228" s="53">
        <f t="shared" si="69"/>
        <v>47626</v>
      </c>
      <c r="C2228" s="53" t="str">
        <f>IF(ISERROR(VLOOKUP(B2228,Оп26_BYN→USD!$C$3:$C$28,1,0)),"Нет","Да")</f>
        <v>Нет</v>
      </c>
      <c r="D2228" s="54">
        <f t="shared" si="68"/>
        <v>365</v>
      </c>
      <c r="E2228" s="55">
        <f>('Все выпуски'!$F$4*'Все выпуски'!$F$8)*((VLOOKUP(IF(C2228="Нет",VLOOKUP(A2228,Оп26_BYN→USD!$A$2:$C$28,3,0),VLOOKUP((A2228-1),Оп26_BYN→USD!$A$2:$C$28,3,0)),$B$2:$G$2382,5,0)-VLOOKUP(B2228,$B$2:$G$2382,5,0))/365+(VLOOKUP(IF(C2228="Нет",VLOOKUP(A2228,Оп26_BYN→USD!$A$2:$C$28,3,0),VLOOKUP((A2228-1),Оп26_BYN→USD!$A$2:$C$28,3,0)),$B$2:$G$2382,6,0)-VLOOKUP(B2228,$B$2:$G$2382,6,0))/366)</f>
        <v>1.2859819202632756</v>
      </c>
      <c r="F2228" s="54">
        <f>COUNTIF(D2229:$D$2382,365)</f>
        <v>154</v>
      </c>
      <c r="G2228" s="54">
        <f>COUNTIF(D2229:$D$2382,366)</f>
        <v>0</v>
      </c>
    </row>
    <row r="2229" spans="1:7" x14ac:dyDescent="0.25">
      <c r="A2229" s="54">
        <f>COUNTIF($C$3:C2229,"Да")</f>
        <v>24</v>
      </c>
      <c r="B2229" s="53">
        <f t="shared" si="69"/>
        <v>47627</v>
      </c>
      <c r="C2229" s="53" t="str">
        <f>IF(ISERROR(VLOOKUP(B2229,Оп26_BYN→USD!$C$3:$C$28,1,0)),"Нет","Да")</f>
        <v>Нет</v>
      </c>
      <c r="D2229" s="54">
        <f t="shared" si="68"/>
        <v>365</v>
      </c>
      <c r="E2229" s="55">
        <f>('Все выпуски'!$F$4*'Все выпуски'!$F$8)*((VLOOKUP(IF(C2229="Нет",VLOOKUP(A2229,Оп26_BYN→USD!$A$2:$C$28,3,0),VLOOKUP((A2229-1),Оп26_BYN→USD!$A$2:$C$28,3,0)),$B$2:$G$2382,5,0)-VLOOKUP(B2229,$B$2:$G$2382,5,0))/365+(VLOOKUP(IF(C2229="Нет",VLOOKUP(A2229,Оп26_BYN→USD!$A$2:$C$28,3,0),VLOOKUP((A2229-1),Оп26_BYN→USD!$A$2:$C$28,3,0)),$B$2:$G$2382,6,0)-VLOOKUP(B2229,$B$2:$G$2382,6,0))/366)</f>
        <v>1.315208782087441</v>
      </c>
      <c r="F2229" s="54">
        <f>COUNTIF(D2230:$D$2382,365)</f>
        <v>153</v>
      </c>
      <c r="G2229" s="54">
        <f>COUNTIF(D2230:$D$2382,366)</f>
        <v>0</v>
      </c>
    </row>
    <row r="2230" spans="1:7" x14ac:dyDescent="0.25">
      <c r="A2230" s="54">
        <f>COUNTIF($C$3:C2230,"Да")</f>
        <v>24</v>
      </c>
      <c r="B2230" s="53">
        <f t="shared" si="69"/>
        <v>47628</v>
      </c>
      <c r="C2230" s="53" t="str">
        <f>IF(ISERROR(VLOOKUP(B2230,Оп26_BYN→USD!$C$3:$C$28,1,0)),"Нет","Да")</f>
        <v>Нет</v>
      </c>
      <c r="D2230" s="54">
        <f t="shared" si="68"/>
        <v>365</v>
      </c>
      <c r="E2230" s="55">
        <f>('Все выпуски'!$F$4*'Все выпуски'!$F$8)*((VLOOKUP(IF(C2230="Нет",VLOOKUP(A2230,Оп26_BYN→USD!$A$2:$C$28,3,0),VLOOKUP((A2230-1),Оп26_BYN→USD!$A$2:$C$28,3,0)),$B$2:$G$2382,5,0)-VLOOKUP(B2230,$B$2:$G$2382,5,0))/365+(VLOOKUP(IF(C2230="Нет",VLOOKUP(A2230,Оп26_BYN→USD!$A$2:$C$28,3,0),VLOOKUP((A2230-1),Оп26_BYN→USD!$A$2:$C$28,3,0)),$B$2:$G$2382,6,0)-VLOOKUP(B2230,$B$2:$G$2382,6,0))/366)</f>
        <v>1.3444356439116063</v>
      </c>
      <c r="F2230" s="54">
        <f>COUNTIF(D2231:$D$2382,365)</f>
        <v>152</v>
      </c>
      <c r="G2230" s="54">
        <f>COUNTIF(D2231:$D$2382,366)</f>
        <v>0</v>
      </c>
    </row>
    <row r="2231" spans="1:7" x14ac:dyDescent="0.25">
      <c r="A2231" s="54">
        <f>COUNTIF($C$3:C2231,"Да")</f>
        <v>24</v>
      </c>
      <c r="B2231" s="53">
        <f t="shared" si="69"/>
        <v>47629</v>
      </c>
      <c r="C2231" s="53" t="str">
        <f>IF(ISERROR(VLOOKUP(B2231,Оп26_BYN→USD!$C$3:$C$28,1,0)),"Нет","Да")</f>
        <v>Нет</v>
      </c>
      <c r="D2231" s="54">
        <f t="shared" si="68"/>
        <v>365</v>
      </c>
      <c r="E2231" s="55">
        <f>('Все выпуски'!$F$4*'Все выпуски'!$F$8)*((VLOOKUP(IF(C2231="Нет",VLOOKUP(A2231,Оп26_BYN→USD!$A$2:$C$28,3,0),VLOOKUP((A2231-1),Оп26_BYN→USD!$A$2:$C$28,3,0)),$B$2:$G$2382,5,0)-VLOOKUP(B2231,$B$2:$G$2382,5,0))/365+(VLOOKUP(IF(C2231="Нет",VLOOKUP(A2231,Оп26_BYN→USD!$A$2:$C$28,3,0),VLOOKUP((A2231-1),Оп26_BYN→USD!$A$2:$C$28,3,0)),$B$2:$G$2382,6,0)-VLOOKUP(B2231,$B$2:$G$2382,6,0))/366)</f>
        <v>1.3736625057357716</v>
      </c>
      <c r="F2231" s="54">
        <f>COUNTIF(D2232:$D$2382,365)</f>
        <v>151</v>
      </c>
      <c r="G2231" s="54">
        <f>COUNTIF(D2232:$D$2382,366)</f>
        <v>0</v>
      </c>
    </row>
    <row r="2232" spans="1:7" x14ac:dyDescent="0.25">
      <c r="A2232" s="54">
        <f>COUNTIF($C$3:C2232,"Да")</f>
        <v>24</v>
      </c>
      <c r="B2232" s="53">
        <f t="shared" si="69"/>
        <v>47630</v>
      </c>
      <c r="C2232" s="53" t="str">
        <f>IF(ISERROR(VLOOKUP(B2232,Оп26_BYN→USD!$C$3:$C$28,1,0)),"Нет","Да")</f>
        <v>Нет</v>
      </c>
      <c r="D2232" s="54">
        <f t="shared" si="68"/>
        <v>365</v>
      </c>
      <c r="E2232" s="55">
        <f>('Все выпуски'!$F$4*'Все выпуски'!$F$8)*((VLOOKUP(IF(C2232="Нет",VLOOKUP(A2232,Оп26_BYN→USD!$A$2:$C$28,3,0),VLOOKUP((A2232-1),Оп26_BYN→USD!$A$2:$C$28,3,0)),$B$2:$G$2382,5,0)-VLOOKUP(B2232,$B$2:$G$2382,5,0))/365+(VLOOKUP(IF(C2232="Нет",VLOOKUP(A2232,Оп26_BYN→USD!$A$2:$C$28,3,0),VLOOKUP((A2232-1),Оп26_BYN→USD!$A$2:$C$28,3,0)),$B$2:$G$2382,6,0)-VLOOKUP(B2232,$B$2:$G$2382,6,0))/366)</f>
        <v>1.402889367559937</v>
      </c>
      <c r="F2232" s="54">
        <f>COUNTIF(D2233:$D$2382,365)</f>
        <v>150</v>
      </c>
      <c r="G2232" s="54">
        <f>COUNTIF(D2233:$D$2382,366)</f>
        <v>0</v>
      </c>
    </row>
    <row r="2233" spans="1:7" x14ac:dyDescent="0.25">
      <c r="A2233" s="54">
        <f>COUNTIF($C$3:C2233,"Да")</f>
        <v>24</v>
      </c>
      <c r="B2233" s="53">
        <f t="shared" si="69"/>
        <v>47631</v>
      </c>
      <c r="C2233" s="53" t="str">
        <f>IF(ISERROR(VLOOKUP(B2233,Оп26_BYN→USD!$C$3:$C$28,1,0)),"Нет","Да")</f>
        <v>Нет</v>
      </c>
      <c r="D2233" s="54">
        <f t="shared" si="68"/>
        <v>365</v>
      </c>
      <c r="E2233" s="55">
        <f>('Все выпуски'!$F$4*'Все выпуски'!$F$8)*((VLOOKUP(IF(C2233="Нет",VLOOKUP(A2233,Оп26_BYN→USD!$A$2:$C$28,3,0),VLOOKUP((A2233-1),Оп26_BYN→USD!$A$2:$C$28,3,0)),$B$2:$G$2382,5,0)-VLOOKUP(B2233,$B$2:$G$2382,5,0))/365+(VLOOKUP(IF(C2233="Нет",VLOOKUP(A2233,Оп26_BYN→USD!$A$2:$C$28,3,0),VLOOKUP((A2233-1),Оп26_BYN→USD!$A$2:$C$28,3,0)),$B$2:$G$2382,6,0)-VLOOKUP(B2233,$B$2:$G$2382,6,0))/366)</f>
        <v>1.4321162293841023</v>
      </c>
      <c r="F2233" s="54">
        <f>COUNTIF(D2234:$D$2382,365)</f>
        <v>149</v>
      </c>
      <c r="G2233" s="54">
        <f>COUNTIF(D2234:$D$2382,366)</f>
        <v>0</v>
      </c>
    </row>
    <row r="2234" spans="1:7" x14ac:dyDescent="0.25">
      <c r="A2234" s="54">
        <f>COUNTIF($C$3:C2234,"Да")</f>
        <v>24</v>
      </c>
      <c r="B2234" s="53">
        <f t="shared" si="69"/>
        <v>47632</v>
      </c>
      <c r="C2234" s="53" t="str">
        <f>IF(ISERROR(VLOOKUP(B2234,Оп26_BYN→USD!$C$3:$C$28,1,0)),"Нет","Да")</f>
        <v>Нет</v>
      </c>
      <c r="D2234" s="54">
        <f t="shared" si="68"/>
        <v>365</v>
      </c>
      <c r="E2234" s="55">
        <f>('Все выпуски'!$F$4*'Все выпуски'!$F$8)*((VLOOKUP(IF(C2234="Нет",VLOOKUP(A2234,Оп26_BYN→USD!$A$2:$C$28,3,0),VLOOKUP((A2234-1),Оп26_BYN→USD!$A$2:$C$28,3,0)),$B$2:$G$2382,5,0)-VLOOKUP(B2234,$B$2:$G$2382,5,0))/365+(VLOOKUP(IF(C2234="Нет",VLOOKUP(A2234,Оп26_BYN→USD!$A$2:$C$28,3,0),VLOOKUP((A2234-1),Оп26_BYN→USD!$A$2:$C$28,3,0)),$B$2:$G$2382,6,0)-VLOOKUP(B2234,$B$2:$G$2382,6,0))/366)</f>
        <v>1.4613430912082677</v>
      </c>
      <c r="F2234" s="54">
        <f>COUNTIF(D2235:$D$2382,365)</f>
        <v>148</v>
      </c>
      <c r="G2234" s="54">
        <f>COUNTIF(D2235:$D$2382,366)</f>
        <v>0</v>
      </c>
    </row>
    <row r="2235" spans="1:7" x14ac:dyDescent="0.25">
      <c r="A2235" s="54">
        <f>COUNTIF($C$3:C2235,"Да")</f>
        <v>24</v>
      </c>
      <c r="B2235" s="53">
        <f t="shared" si="69"/>
        <v>47633</v>
      </c>
      <c r="C2235" s="53" t="str">
        <f>IF(ISERROR(VLOOKUP(B2235,Оп26_BYN→USD!$C$3:$C$28,1,0)),"Нет","Да")</f>
        <v>Нет</v>
      </c>
      <c r="D2235" s="54">
        <f t="shared" si="68"/>
        <v>365</v>
      </c>
      <c r="E2235" s="55">
        <f>('Все выпуски'!$F$4*'Все выпуски'!$F$8)*((VLOOKUP(IF(C2235="Нет",VLOOKUP(A2235,Оп26_BYN→USD!$A$2:$C$28,3,0),VLOOKUP((A2235-1),Оп26_BYN→USD!$A$2:$C$28,3,0)),$B$2:$G$2382,5,0)-VLOOKUP(B2235,$B$2:$G$2382,5,0))/365+(VLOOKUP(IF(C2235="Нет",VLOOKUP(A2235,Оп26_BYN→USD!$A$2:$C$28,3,0),VLOOKUP((A2235-1),Оп26_BYN→USD!$A$2:$C$28,3,0)),$B$2:$G$2382,6,0)-VLOOKUP(B2235,$B$2:$G$2382,6,0))/366)</f>
        <v>1.4905699530324332</v>
      </c>
      <c r="F2235" s="54">
        <f>COUNTIF(D2236:$D$2382,365)</f>
        <v>147</v>
      </c>
      <c r="G2235" s="54">
        <f>COUNTIF(D2236:$D$2382,366)</f>
        <v>0</v>
      </c>
    </row>
    <row r="2236" spans="1:7" x14ac:dyDescent="0.25">
      <c r="A2236" s="54">
        <f>COUNTIF($C$3:C2236,"Да")</f>
        <v>24</v>
      </c>
      <c r="B2236" s="53">
        <f t="shared" si="69"/>
        <v>47634</v>
      </c>
      <c r="C2236" s="53" t="str">
        <f>IF(ISERROR(VLOOKUP(B2236,Оп26_BYN→USD!$C$3:$C$28,1,0)),"Нет","Да")</f>
        <v>Нет</v>
      </c>
      <c r="D2236" s="54">
        <f t="shared" si="68"/>
        <v>365</v>
      </c>
      <c r="E2236" s="55">
        <f>('Все выпуски'!$F$4*'Все выпуски'!$F$8)*((VLOOKUP(IF(C2236="Нет",VLOOKUP(A2236,Оп26_BYN→USD!$A$2:$C$28,3,0),VLOOKUP((A2236-1),Оп26_BYN→USD!$A$2:$C$28,3,0)),$B$2:$G$2382,5,0)-VLOOKUP(B2236,$B$2:$G$2382,5,0))/365+(VLOOKUP(IF(C2236="Нет",VLOOKUP(A2236,Оп26_BYN→USD!$A$2:$C$28,3,0),VLOOKUP((A2236-1),Оп26_BYN→USD!$A$2:$C$28,3,0)),$B$2:$G$2382,6,0)-VLOOKUP(B2236,$B$2:$G$2382,6,0))/366)</f>
        <v>1.5197968148565983</v>
      </c>
      <c r="F2236" s="54">
        <f>COUNTIF(D2237:$D$2382,365)</f>
        <v>146</v>
      </c>
      <c r="G2236" s="54">
        <f>COUNTIF(D2237:$D$2382,366)</f>
        <v>0</v>
      </c>
    </row>
    <row r="2237" spans="1:7" x14ac:dyDescent="0.25">
      <c r="A2237" s="54">
        <f>COUNTIF($C$3:C2237,"Да")</f>
        <v>24</v>
      </c>
      <c r="B2237" s="53">
        <f t="shared" si="69"/>
        <v>47635</v>
      </c>
      <c r="C2237" s="53" t="str">
        <f>IF(ISERROR(VLOOKUP(B2237,Оп26_BYN→USD!$C$3:$C$28,1,0)),"Нет","Да")</f>
        <v>Нет</v>
      </c>
      <c r="D2237" s="54">
        <f t="shared" si="68"/>
        <v>365</v>
      </c>
      <c r="E2237" s="55">
        <f>('Все выпуски'!$F$4*'Все выпуски'!$F$8)*((VLOOKUP(IF(C2237="Нет",VLOOKUP(A2237,Оп26_BYN→USD!$A$2:$C$28,3,0),VLOOKUP((A2237-1),Оп26_BYN→USD!$A$2:$C$28,3,0)),$B$2:$G$2382,5,0)-VLOOKUP(B2237,$B$2:$G$2382,5,0))/365+(VLOOKUP(IF(C2237="Нет",VLOOKUP(A2237,Оп26_BYN→USD!$A$2:$C$28,3,0),VLOOKUP((A2237-1),Оп26_BYN→USD!$A$2:$C$28,3,0)),$B$2:$G$2382,6,0)-VLOOKUP(B2237,$B$2:$G$2382,6,0))/366)</f>
        <v>1.5490236766807637</v>
      </c>
      <c r="F2237" s="54">
        <f>COUNTIF(D2238:$D$2382,365)</f>
        <v>145</v>
      </c>
      <c r="G2237" s="54">
        <f>COUNTIF(D2238:$D$2382,366)</f>
        <v>0</v>
      </c>
    </row>
    <row r="2238" spans="1:7" x14ac:dyDescent="0.25">
      <c r="A2238" s="54">
        <f>COUNTIF($C$3:C2238,"Да")</f>
        <v>24</v>
      </c>
      <c r="B2238" s="53">
        <f t="shared" si="69"/>
        <v>47636</v>
      </c>
      <c r="C2238" s="53" t="str">
        <f>IF(ISERROR(VLOOKUP(B2238,Оп26_BYN→USD!$C$3:$C$28,1,0)),"Нет","Да")</f>
        <v>Нет</v>
      </c>
      <c r="D2238" s="54">
        <f t="shared" si="68"/>
        <v>365</v>
      </c>
      <c r="E2238" s="55">
        <f>('Все выпуски'!$F$4*'Все выпуски'!$F$8)*((VLOOKUP(IF(C2238="Нет",VLOOKUP(A2238,Оп26_BYN→USD!$A$2:$C$28,3,0),VLOOKUP((A2238-1),Оп26_BYN→USD!$A$2:$C$28,3,0)),$B$2:$G$2382,5,0)-VLOOKUP(B2238,$B$2:$G$2382,5,0))/365+(VLOOKUP(IF(C2238="Нет",VLOOKUP(A2238,Оп26_BYN→USD!$A$2:$C$28,3,0),VLOOKUP((A2238-1),Оп26_BYN→USD!$A$2:$C$28,3,0)),$B$2:$G$2382,6,0)-VLOOKUP(B2238,$B$2:$G$2382,6,0))/366)</f>
        <v>1.5782505385049292</v>
      </c>
      <c r="F2238" s="54">
        <f>COUNTIF(D2239:$D$2382,365)</f>
        <v>144</v>
      </c>
      <c r="G2238" s="54">
        <f>COUNTIF(D2239:$D$2382,366)</f>
        <v>0</v>
      </c>
    </row>
    <row r="2239" spans="1:7" x14ac:dyDescent="0.25">
      <c r="A2239" s="54">
        <f>COUNTIF($C$3:C2239,"Да")</f>
        <v>24</v>
      </c>
      <c r="B2239" s="53">
        <f t="shared" si="69"/>
        <v>47637</v>
      </c>
      <c r="C2239" s="53" t="str">
        <f>IF(ISERROR(VLOOKUP(B2239,Оп26_BYN→USD!$C$3:$C$28,1,0)),"Нет","Да")</f>
        <v>Нет</v>
      </c>
      <c r="D2239" s="54">
        <f t="shared" si="68"/>
        <v>365</v>
      </c>
      <c r="E2239" s="55">
        <f>('Все выпуски'!$F$4*'Все выпуски'!$F$8)*((VLOOKUP(IF(C2239="Нет",VLOOKUP(A2239,Оп26_BYN→USD!$A$2:$C$28,3,0),VLOOKUP((A2239-1),Оп26_BYN→USD!$A$2:$C$28,3,0)),$B$2:$G$2382,5,0)-VLOOKUP(B2239,$B$2:$G$2382,5,0))/365+(VLOOKUP(IF(C2239="Нет",VLOOKUP(A2239,Оп26_BYN→USD!$A$2:$C$28,3,0),VLOOKUP((A2239-1),Оп26_BYN→USD!$A$2:$C$28,3,0)),$B$2:$G$2382,6,0)-VLOOKUP(B2239,$B$2:$G$2382,6,0))/366)</f>
        <v>1.6074774003290944</v>
      </c>
      <c r="F2239" s="54">
        <f>COUNTIF(D2240:$D$2382,365)</f>
        <v>143</v>
      </c>
      <c r="G2239" s="54">
        <f>COUNTIF(D2240:$D$2382,366)</f>
        <v>0</v>
      </c>
    </row>
    <row r="2240" spans="1:7" x14ac:dyDescent="0.25">
      <c r="A2240" s="54">
        <f>COUNTIF($C$3:C2240,"Да")</f>
        <v>24</v>
      </c>
      <c r="B2240" s="53">
        <f t="shared" si="69"/>
        <v>47638</v>
      </c>
      <c r="C2240" s="53" t="str">
        <f>IF(ISERROR(VLOOKUP(B2240,Оп26_BYN→USD!$C$3:$C$28,1,0)),"Нет","Да")</f>
        <v>Нет</v>
      </c>
      <c r="D2240" s="54">
        <f t="shared" si="68"/>
        <v>365</v>
      </c>
      <c r="E2240" s="55">
        <f>('Все выпуски'!$F$4*'Все выпуски'!$F$8)*((VLOOKUP(IF(C2240="Нет",VLOOKUP(A2240,Оп26_BYN→USD!$A$2:$C$28,3,0),VLOOKUP((A2240-1),Оп26_BYN→USD!$A$2:$C$28,3,0)),$B$2:$G$2382,5,0)-VLOOKUP(B2240,$B$2:$G$2382,5,0))/365+(VLOOKUP(IF(C2240="Нет",VLOOKUP(A2240,Оп26_BYN→USD!$A$2:$C$28,3,0),VLOOKUP((A2240-1),Оп26_BYN→USD!$A$2:$C$28,3,0)),$B$2:$G$2382,6,0)-VLOOKUP(B2240,$B$2:$G$2382,6,0))/366)</f>
        <v>1.6367042621532599</v>
      </c>
      <c r="F2240" s="54">
        <f>COUNTIF(D2241:$D$2382,365)</f>
        <v>142</v>
      </c>
      <c r="G2240" s="54">
        <f>COUNTIF(D2241:$D$2382,366)</f>
        <v>0</v>
      </c>
    </row>
    <row r="2241" spans="1:7" x14ac:dyDescent="0.25">
      <c r="A2241" s="54">
        <f>COUNTIF($C$3:C2241,"Да")</f>
        <v>24</v>
      </c>
      <c r="B2241" s="53">
        <f t="shared" si="69"/>
        <v>47639</v>
      </c>
      <c r="C2241" s="53" t="str">
        <f>IF(ISERROR(VLOOKUP(B2241,Оп26_BYN→USD!$C$3:$C$28,1,0)),"Нет","Да")</f>
        <v>Нет</v>
      </c>
      <c r="D2241" s="54">
        <f t="shared" si="68"/>
        <v>365</v>
      </c>
      <c r="E2241" s="55">
        <f>('Все выпуски'!$F$4*'Все выпуски'!$F$8)*((VLOOKUP(IF(C2241="Нет",VLOOKUP(A2241,Оп26_BYN→USD!$A$2:$C$28,3,0),VLOOKUP((A2241-1),Оп26_BYN→USD!$A$2:$C$28,3,0)),$B$2:$G$2382,5,0)-VLOOKUP(B2241,$B$2:$G$2382,5,0))/365+(VLOOKUP(IF(C2241="Нет",VLOOKUP(A2241,Оп26_BYN→USD!$A$2:$C$28,3,0),VLOOKUP((A2241-1),Оп26_BYN→USD!$A$2:$C$28,3,0)),$B$2:$G$2382,6,0)-VLOOKUP(B2241,$B$2:$G$2382,6,0))/366)</f>
        <v>1.6659311239774253</v>
      </c>
      <c r="F2241" s="54">
        <f>COUNTIF(D2242:$D$2382,365)</f>
        <v>141</v>
      </c>
      <c r="G2241" s="54">
        <f>COUNTIF(D2242:$D$2382,366)</f>
        <v>0</v>
      </c>
    </row>
    <row r="2242" spans="1:7" x14ac:dyDescent="0.25">
      <c r="A2242" s="54">
        <f>COUNTIF($C$3:C2242,"Да")</f>
        <v>24</v>
      </c>
      <c r="B2242" s="53">
        <f t="shared" si="69"/>
        <v>47640</v>
      </c>
      <c r="C2242" s="53" t="str">
        <f>IF(ISERROR(VLOOKUP(B2242,Оп26_BYN→USD!$C$3:$C$28,1,0)),"Нет","Да")</f>
        <v>Нет</v>
      </c>
      <c r="D2242" s="54">
        <f t="shared" si="68"/>
        <v>365</v>
      </c>
      <c r="E2242" s="55">
        <f>('Все выпуски'!$F$4*'Все выпуски'!$F$8)*((VLOOKUP(IF(C2242="Нет",VLOOKUP(A2242,Оп26_BYN→USD!$A$2:$C$28,3,0),VLOOKUP((A2242-1),Оп26_BYN→USD!$A$2:$C$28,3,0)),$B$2:$G$2382,5,0)-VLOOKUP(B2242,$B$2:$G$2382,5,0))/365+(VLOOKUP(IF(C2242="Нет",VLOOKUP(A2242,Оп26_BYN→USD!$A$2:$C$28,3,0),VLOOKUP((A2242-1),Оп26_BYN→USD!$A$2:$C$28,3,0)),$B$2:$G$2382,6,0)-VLOOKUP(B2242,$B$2:$G$2382,6,0))/366)</f>
        <v>1.6951579858015906</v>
      </c>
      <c r="F2242" s="54">
        <f>COUNTIF(D2243:$D$2382,365)</f>
        <v>140</v>
      </c>
      <c r="G2242" s="54">
        <f>COUNTIF(D2243:$D$2382,366)</f>
        <v>0</v>
      </c>
    </row>
    <row r="2243" spans="1:7" x14ac:dyDescent="0.25">
      <c r="A2243" s="54">
        <f>COUNTIF($C$3:C2243,"Да")</f>
        <v>24</v>
      </c>
      <c r="B2243" s="53">
        <f t="shared" si="69"/>
        <v>47641</v>
      </c>
      <c r="C2243" s="53" t="str">
        <f>IF(ISERROR(VLOOKUP(B2243,Оп26_BYN→USD!$C$3:$C$28,1,0)),"Нет","Да")</f>
        <v>Нет</v>
      </c>
      <c r="D2243" s="54">
        <f t="shared" si="68"/>
        <v>365</v>
      </c>
      <c r="E2243" s="55">
        <f>('Все выпуски'!$F$4*'Все выпуски'!$F$8)*((VLOOKUP(IF(C2243="Нет",VLOOKUP(A2243,Оп26_BYN→USD!$A$2:$C$28,3,0),VLOOKUP((A2243-1),Оп26_BYN→USD!$A$2:$C$28,3,0)),$B$2:$G$2382,5,0)-VLOOKUP(B2243,$B$2:$G$2382,5,0))/365+(VLOOKUP(IF(C2243="Нет",VLOOKUP(A2243,Оп26_BYN→USD!$A$2:$C$28,3,0),VLOOKUP((A2243-1),Оп26_BYN→USD!$A$2:$C$28,3,0)),$B$2:$G$2382,6,0)-VLOOKUP(B2243,$B$2:$G$2382,6,0))/366)</f>
        <v>1.7243848476257559</v>
      </c>
      <c r="F2243" s="54">
        <f>COUNTIF(D2244:$D$2382,365)</f>
        <v>139</v>
      </c>
      <c r="G2243" s="54">
        <f>COUNTIF(D2244:$D$2382,366)</f>
        <v>0</v>
      </c>
    </row>
    <row r="2244" spans="1:7" x14ac:dyDescent="0.25">
      <c r="A2244" s="54">
        <f>COUNTIF($C$3:C2244,"Да")</f>
        <v>24</v>
      </c>
      <c r="B2244" s="53">
        <f t="shared" ref="B2244:B2307" si="70">B2243+1</f>
        <v>47642</v>
      </c>
      <c r="C2244" s="53" t="str">
        <f>IF(ISERROR(VLOOKUP(B2244,Оп26_BYN→USD!$C$3:$C$28,1,0)),"Нет","Да")</f>
        <v>Нет</v>
      </c>
      <c r="D2244" s="54">
        <f t="shared" si="68"/>
        <v>365</v>
      </c>
      <c r="E2244" s="55">
        <f>('Все выпуски'!$F$4*'Все выпуски'!$F$8)*((VLOOKUP(IF(C2244="Нет",VLOOKUP(A2244,Оп26_BYN→USD!$A$2:$C$28,3,0),VLOOKUP((A2244-1),Оп26_BYN→USD!$A$2:$C$28,3,0)),$B$2:$G$2382,5,0)-VLOOKUP(B2244,$B$2:$G$2382,5,0))/365+(VLOOKUP(IF(C2244="Нет",VLOOKUP(A2244,Оп26_BYN→USD!$A$2:$C$28,3,0),VLOOKUP((A2244-1),Оп26_BYN→USD!$A$2:$C$28,3,0)),$B$2:$G$2382,6,0)-VLOOKUP(B2244,$B$2:$G$2382,6,0))/366)</f>
        <v>1.7536117094499213</v>
      </c>
      <c r="F2244" s="54">
        <f>COUNTIF(D2245:$D$2382,365)</f>
        <v>138</v>
      </c>
      <c r="G2244" s="54">
        <f>COUNTIF(D2245:$D$2382,366)</f>
        <v>0</v>
      </c>
    </row>
    <row r="2245" spans="1:7" x14ac:dyDescent="0.25">
      <c r="A2245" s="54">
        <f>COUNTIF($C$3:C2245,"Да")</f>
        <v>24</v>
      </c>
      <c r="B2245" s="53">
        <f t="shared" si="70"/>
        <v>47643</v>
      </c>
      <c r="C2245" s="53" t="str">
        <f>IF(ISERROR(VLOOKUP(B2245,Оп26_BYN→USD!$C$3:$C$28,1,0)),"Нет","Да")</f>
        <v>Нет</v>
      </c>
      <c r="D2245" s="54">
        <f t="shared" si="68"/>
        <v>365</v>
      </c>
      <c r="E2245" s="55">
        <f>('Все выпуски'!$F$4*'Все выпуски'!$F$8)*((VLOOKUP(IF(C2245="Нет",VLOOKUP(A2245,Оп26_BYN→USD!$A$2:$C$28,3,0),VLOOKUP((A2245-1),Оп26_BYN→USD!$A$2:$C$28,3,0)),$B$2:$G$2382,5,0)-VLOOKUP(B2245,$B$2:$G$2382,5,0))/365+(VLOOKUP(IF(C2245="Нет",VLOOKUP(A2245,Оп26_BYN→USD!$A$2:$C$28,3,0),VLOOKUP((A2245-1),Оп26_BYN→USD!$A$2:$C$28,3,0)),$B$2:$G$2382,6,0)-VLOOKUP(B2245,$B$2:$G$2382,6,0))/366)</f>
        <v>1.7828385712740866</v>
      </c>
      <c r="F2245" s="54">
        <f>COUNTIF(D2246:$D$2382,365)</f>
        <v>137</v>
      </c>
      <c r="G2245" s="54">
        <f>COUNTIF(D2246:$D$2382,366)</f>
        <v>0</v>
      </c>
    </row>
    <row r="2246" spans="1:7" x14ac:dyDescent="0.25">
      <c r="A2246" s="54">
        <f>COUNTIF($C$3:C2246,"Да")</f>
        <v>24</v>
      </c>
      <c r="B2246" s="53">
        <f t="shared" si="70"/>
        <v>47644</v>
      </c>
      <c r="C2246" s="53" t="str">
        <f>IF(ISERROR(VLOOKUP(B2246,Оп26_BYN→USD!$C$3:$C$28,1,0)),"Нет","Да")</f>
        <v>Нет</v>
      </c>
      <c r="D2246" s="54">
        <f t="shared" si="68"/>
        <v>365</v>
      </c>
      <c r="E2246" s="55">
        <f>('Все выпуски'!$F$4*'Все выпуски'!$F$8)*((VLOOKUP(IF(C2246="Нет",VLOOKUP(A2246,Оп26_BYN→USD!$A$2:$C$28,3,0),VLOOKUP((A2246-1),Оп26_BYN→USD!$A$2:$C$28,3,0)),$B$2:$G$2382,5,0)-VLOOKUP(B2246,$B$2:$G$2382,5,0))/365+(VLOOKUP(IF(C2246="Нет",VLOOKUP(A2246,Оп26_BYN→USD!$A$2:$C$28,3,0),VLOOKUP((A2246-1),Оп26_BYN→USD!$A$2:$C$28,3,0)),$B$2:$G$2382,6,0)-VLOOKUP(B2246,$B$2:$G$2382,6,0))/366)</f>
        <v>1.812065433098252</v>
      </c>
      <c r="F2246" s="54">
        <f>COUNTIF(D2247:$D$2382,365)</f>
        <v>136</v>
      </c>
      <c r="G2246" s="54">
        <f>COUNTIF(D2247:$D$2382,366)</f>
        <v>0</v>
      </c>
    </row>
    <row r="2247" spans="1:7" x14ac:dyDescent="0.25">
      <c r="A2247" s="54">
        <f>COUNTIF($C$3:C2247,"Да")</f>
        <v>24</v>
      </c>
      <c r="B2247" s="53">
        <f t="shared" si="70"/>
        <v>47645</v>
      </c>
      <c r="C2247" s="53" t="str">
        <f>IF(ISERROR(VLOOKUP(B2247,Оп26_BYN→USD!$C$3:$C$28,1,0)),"Нет","Да")</f>
        <v>Нет</v>
      </c>
      <c r="D2247" s="54">
        <f t="shared" si="68"/>
        <v>365</v>
      </c>
      <c r="E2247" s="55">
        <f>('Все выпуски'!$F$4*'Все выпуски'!$F$8)*((VLOOKUP(IF(C2247="Нет",VLOOKUP(A2247,Оп26_BYN→USD!$A$2:$C$28,3,0),VLOOKUP((A2247-1),Оп26_BYN→USD!$A$2:$C$28,3,0)),$B$2:$G$2382,5,0)-VLOOKUP(B2247,$B$2:$G$2382,5,0))/365+(VLOOKUP(IF(C2247="Нет",VLOOKUP(A2247,Оп26_BYN→USD!$A$2:$C$28,3,0),VLOOKUP((A2247-1),Оп26_BYN→USD!$A$2:$C$28,3,0)),$B$2:$G$2382,6,0)-VLOOKUP(B2247,$B$2:$G$2382,6,0))/366)</f>
        <v>1.8412922949224175</v>
      </c>
      <c r="F2247" s="54">
        <f>COUNTIF(D2248:$D$2382,365)</f>
        <v>135</v>
      </c>
      <c r="G2247" s="54">
        <f>COUNTIF(D2248:$D$2382,366)</f>
        <v>0</v>
      </c>
    </row>
    <row r="2248" spans="1:7" x14ac:dyDescent="0.25">
      <c r="A2248" s="54">
        <f>COUNTIF($C$3:C2248,"Да")</f>
        <v>24</v>
      </c>
      <c r="B2248" s="53">
        <f t="shared" si="70"/>
        <v>47646</v>
      </c>
      <c r="C2248" s="53" t="str">
        <f>IF(ISERROR(VLOOKUP(B2248,Оп26_BYN→USD!$C$3:$C$28,1,0)),"Нет","Да")</f>
        <v>Нет</v>
      </c>
      <c r="D2248" s="54">
        <f t="shared" si="68"/>
        <v>365</v>
      </c>
      <c r="E2248" s="55">
        <f>('Все выпуски'!$F$4*'Все выпуски'!$F$8)*((VLOOKUP(IF(C2248="Нет",VLOOKUP(A2248,Оп26_BYN→USD!$A$2:$C$28,3,0),VLOOKUP((A2248-1),Оп26_BYN→USD!$A$2:$C$28,3,0)),$B$2:$G$2382,5,0)-VLOOKUP(B2248,$B$2:$G$2382,5,0))/365+(VLOOKUP(IF(C2248="Нет",VLOOKUP(A2248,Оп26_BYN→USD!$A$2:$C$28,3,0),VLOOKUP((A2248-1),Оп26_BYN→USD!$A$2:$C$28,3,0)),$B$2:$G$2382,6,0)-VLOOKUP(B2248,$B$2:$G$2382,6,0))/366)</f>
        <v>1.8705191567465826</v>
      </c>
      <c r="F2248" s="54">
        <f>COUNTIF(D2249:$D$2382,365)</f>
        <v>134</v>
      </c>
      <c r="G2248" s="54">
        <f>COUNTIF(D2249:$D$2382,366)</f>
        <v>0</v>
      </c>
    </row>
    <row r="2249" spans="1:7" x14ac:dyDescent="0.25">
      <c r="A2249" s="54">
        <f>COUNTIF($C$3:C2249,"Да")</f>
        <v>24</v>
      </c>
      <c r="B2249" s="53">
        <f t="shared" si="70"/>
        <v>47647</v>
      </c>
      <c r="C2249" s="53" t="str">
        <f>IF(ISERROR(VLOOKUP(B2249,Оп26_BYN→USD!$C$3:$C$28,1,0)),"Нет","Да")</f>
        <v>Нет</v>
      </c>
      <c r="D2249" s="54">
        <f t="shared" si="68"/>
        <v>365</v>
      </c>
      <c r="E2249" s="55">
        <f>('Все выпуски'!$F$4*'Все выпуски'!$F$8)*((VLOOKUP(IF(C2249="Нет",VLOOKUP(A2249,Оп26_BYN→USD!$A$2:$C$28,3,0),VLOOKUP((A2249-1),Оп26_BYN→USD!$A$2:$C$28,3,0)),$B$2:$G$2382,5,0)-VLOOKUP(B2249,$B$2:$G$2382,5,0))/365+(VLOOKUP(IF(C2249="Нет",VLOOKUP(A2249,Оп26_BYN→USD!$A$2:$C$28,3,0),VLOOKUP((A2249-1),Оп26_BYN→USD!$A$2:$C$28,3,0)),$B$2:$G$2382,6,0)-VLOOKUP(B2249,$B$2:$G$2382,6,0))/366)</f>
        <v>1.899746018570748</v>
      </c>
      <c r="F2249" s="54">
        <f>COUNTIF(D2250:$D$2382,365)</f>
        <v>133</v>
      </c>
      <c r="G2249" s="54">
        <f>COUNTIF(D2250:$D$2382,366)</f>
        <v>0</v>
      </c>
    </row>
    <row r="2250" spans="1:7" x14ac:dyDescent="0.25">
      <c r="A2250" s="54">
        <f>COUNTIF($C$3:C2250,"Да")</f>
        <v>24</v>
      </c>
      <c r="B2250" s="53">
        <f t="shared" si="70"/>
        <v>47648</v>
      </c>
      <c r="C2250" s="53" t="str">
        <f>IF(ISERROR(VLOOKUP(B2250,Оп26_BYN→USD!$C$3:$C$28,1,0)),"Нет","Да")</f>
        <v>Нет</v>
      </c>
      <c r="D2250" s="54">
        <f t="shared" si="68"/>
        <v>365</v>
      </c>
      <c r="E2250" s="55">
        <f>('Все выпуски'!$F$4*'Все выпуски'!$F$8)*((VLOOKUP(IF(C2250="Нет",VLOOKUP(A2250,Оп26_BYN→USD!$A$2:$C$28,3,0),VLOOKUP((A2250-1),Оп26_BYN→USD!$A$2:$C$28,3,0)),$B$2:$G$2382,5,0)-VLOOKUP(B2250,$B$2:$G$2382,5,0))/365+(VLOOKUP(IF(C2250="Нет",VLOOKUP(A2250,Оп26_BYN→USD!$A$2:$C$28,3,0),VLOOKUP((A2250-1),Оп26_BYN→USD!$A$2:$C$28,3,0)),$B$2:$G$2382,6,0)-VLOOKUP(B2250,$B$2:$G$2382,6,0))/366)</f>
        <v>1.9289728803949135</v>
      </c>
      <c r="F2250" s="54">
        <f>COUNTIF(D2251:$D$2382,365)</f>
        <v>132</v>
      </c>
      <c r="G2250" s="54">
        <f>COUNTIF(D2251:$D$2382,366)</f>
        <v>0</v>
      </c>
    </row>
    <row r="2251" spans="1:7" x14ac:dyDescent="0.25">
      <c r="A2251" s="54">
        <f>COUNTIF($C$3:C2251,"Да")</f>
        <v>24</v>
      </c>
      <c r="B2251" s="53">
        <f t="shared" si="70"/>
        <v>47649</v>
      </c>
      <c r="C2251" s="53" t="str">
        <f>IF(ISERROR(VLOOKUP(B2251,Оп26_BYN→USD!$C$3:$C$28,1,0)),"Нет","Да")</f>
        <v>Нет</v>
      </c>
      <c r="D2251" s="54">
        <f t="shared" si="68"/>
        <v>365</v>
      </c>
      <c r="E2251" s="55">
        <f>('Все выпуски'!$F$4*'Все выпуски'!$F$8)*((VLOOKUP(IF(C2251="Нет",VLOOKUP(A2251,Оп26_BYN→USD!$A$2:$C$28,3,0),VLOOKUP((A2251-1),Оп26_BYN→USD!$A$2:$C$28,3,0)),$B$2:$G$2382,5,0)-VLOOKUP(B2251,$B$2:$G$2382,5,0))/365+(VLOOKUP(IF(C2251="Нет",VLOOKUP(A2251,Оп26_BYN→USD!$A$2:$C$28,3,0),VLOOKUP((A2251-1),Оп26_BYN→USD!$A$2:$C$28,3,0)),$B$2:$G$2382,6,0)-VLOOKUP(B2251,$B$2:$G$2382,6,0))/366)</f>
        <v>1.9581997422190787</v>
      </c>
      <c r="F2251" s="54">
        <f>COUNTIF(D2252:$D$2382,365)</f>
        <v>131</v>
      </c>
      <c r="G2251" s="54">
        <f>COUNTIF(D2252:$D$2382,366)</f>
        <v>0</v>
      </c>
    </row>
    <row r="2252" spans="1:7" x14ac:dyDescent="0.25">
      <c r="A2252" s="54">
        <f>COUNTIF($C$3:C2252,"Да")</f>
        <v>24</v>
      </c>
      <c r="B2252" s="53">
        <f t="shared" si="70"/>
        <v>47650</v>
      </c>
      <c r="C2252" s="53" t="str">
        <f>IF(ISERROR(VLOOKUP(B2252,Оп26_BYN→USD!$C$3:$C$28,1,0)),"Нет","Да")</f>
        <v>Нет</v>
      </c>
      <c r="D2252" s="54">
        <f t="shared" si="68"/>
        <v>365</v>
      </c>
      <c r="E2252" s="55">
        <f>('Все выпуски'!$F$4*'Все выпуски'!$F$8)*((VLOOKUP(IF(C2252="Нет",VLOOKUP(A2252,Оп26_BYN→USD!$A$2:$C$28,3,0),VLOOKUP((A2252-1),Оп26_BYN→USD!$A$2:$C$28,3,0)),$B$2:$G$2382,5,0)-VLOOKUP(B2252,$B$2:$G$2382,5,0))/365+(VLOOKUP(IF(C2252="Нет",VLOOKUP(A2252,Оп26_BYN→USD!$A$2:$C$28,3,0),VLOOKUP((A2252-1),Оп26_BYN→USD!$A$2:$C$28,3,0)),$B$2:$G$2382,6,0)-VLOOKUP(B2252,$B$2:$G$2382,6,0))/366)</f>
        <v>1.9874266040432442</v>
      </c>
      <c r="F2252" s="54">
        <f>COUNTIF(D2253:$D$2382,365)</f>
        <v>130</v>
      </c>
      <c r="G2252" s="54">
        <f>COUNTIF(D2253:$D$2382,366)</f>
        <v>0</v>
      </c>
    </row>
    <row r="2253" spans="1:7" x14ac:dyDescent="0.25">
      <c r="A2253" s="54">
        <f>COUNTIF($C$3:C2253,"Да")</f>
        <v>24</v>
      </c>
      <c r="B2253" s="53">
        <f t="shared" si="70"/>
        <v>47651</v>
      </c>
      <c r="C2253" s="53" t="str">
        <f>IF(ISERROR(VLOOKUP(B2253,Оп26_BYN→USD!$C$3:$C$28,1,0)),"Нет","Да")</f>
        <v>Нет</v>
      </c>
      <c r="D2253" s="54">
        <f t="shared" si="68"/>
        <v>365</v>
      </c>
      <c r="E2253" s="55">
        <f>('Все выпуски'!$F$4*'Все выпуски'!$F$8)*((VLOOKUP(IF(C2253="Нет",VLOOKUP(A2253,Оп26_BYN→USD!$A$2:$C$28,3,0),VLOOKUP((A2253-1),Оп26_BYN→USD!$A$2:$C$28,3,0)),$B$2:$G$2382,5,0)-VLOOKUP(B2253,$B$2:$G$2382,5,0))/365+(VLOOKUP(IF(C2253="Нет",VLOOKUP(A2253,Оп26_BYN→USD!$A$2:$C$28,3,0),VLOOKUP((A2253-1),Оп26_BYN→USD!$A$2:$C$28,3,0)),$B$2:$G$2382,6,0)-VLOOKUP(B2253,$B$2:$G$2382,6,0))/366)</f>
        <v>2.0166534658674093</v>
      </c>
      <c r="F2253" s="54">
        <f>COUNTIF(D2254:$D$2382,365)</f>
        <v>129</v>
      </c>
      <c r="G2253" s="54">
        <f>COUNTIF(D2254:$D$2382,366)</f>
        <v>0</v>
      </c>
    </row>
    <row r="2254" spans="1:7" x14ac:dyDescent="0.25">
      <c r="A2254" s="54">
        <f>COUNTIF($C$3:C2254,"Да")</f>
        <v>24</v>
      </c>
      <c r="B2254" s="53">
        <f t="shared" si="70"/>
        <v>47652</v>
      </c>
      <c r="C2254" s="53" t="str">
        <f>IF(ISERROR(VLOOKUP(B2254,Оп26_BYN→USD!$C$3:$C$28,1,0)),"Нет","Да")</f>
        <v>Нет</v>
      </c>
      <c r="D2254" s="54">
        <f t="shared" si="68"/>
        <v>365</v>
      </c>
      <c r="E2254" s="55">
        <f>('Все выпуски'!$F$4*'Все выпуски'!$F$8)*((VLOOKUP(IF(C2254="Нет",VLOOKUP(A2254,Оп26_BYN→USD!$A$2:$C$28,3,0),VLOOKUP((A2254-1),Оп26_BYN→USD!$A$2:$C$28,3,0)),$B$2:$G$2382,5,0)-VLOOKUP(B2254,$B$2:$G$2382,5,0))/365+(VLOOKUP(IF(C2254="Нет",VLOOKUP(A2254,Оп26_BYN→USD!$A$2:$C$28,3,0),VLOOKUP((A2254-1),Оп26_BYN→USD!$A$2:$C$28,3,0)),$B$2:$G$2382,6,0)-VLOOKUP(B2254,$B$2:$G$2382,6,0))/366)</f>
        <v>2.0458803276915747</v>
      </c>
      <c r="F2254" s="54">
        <f>COUNTIF(D2255:$D$2382,365)</f>
        <v>128</v>
      </c>
      <c r="G2254" s="54">
        <f>COUNTIF(D2255:$D$2382,366)</f>
        <v>0</v>
      </c>
    </row>
    <row r="2255" spans="1:7" x14ac:dyDescent="0.25">
      <c r="A2255" s="54">
        <f>COUNTIF($C$3:C2255,"Да")</f>
        <v>24</v>
      </c>
      <c r="B2255" s="53">
        <f t="shared" si="70"/>
        <v>47653</v>
      </c>
      <c r="C2255" s="53" t="str">
        <f>IF(ISERROR(VLOOKUP(B2255,Оп26_BYN→USD!$C$3:$C$28,1,0)),"Нет","Да")</f>
        <v>Нет</v>
      </c>
      <c r="D2255" s="54">
        <f t="shared" si="68"/>
        <v>365</v>
      </c>
      <c r="E2255" s="55">
        <f>('Все выпуски'!$F$4*'Все выпуски'!$F$8)*((VLOOKUP(IF(C2255="Нет",VLOOKUP(A2255,Оп26_BYN→USD!$A$2:$C$28,3,0),VLOOKUP((A2255-1),Оп26_BYN→USD!$A$2:$C$28,3,0)),$B$2:$G$2382,5,0)-VLOOKUP(B2255,$B$2:$G$2382,5,0))/365+(VLOOKUP(IF(C2255="Нет",VLOOKUP(A2255,Оп26_BYN→USD!$A$2:$C$28,3,0),VLOOKUP((A2255-1),Оп26_BYN→USD!$A$2:$C$28,3,0)),$B$2:$G$2382,6,0)-VLOOKUP(B2255,$B$2:$G$2382,6,0))/366)</f>
        <v>2.07510718951574</v>
      </c>
      <c r="F2255" s="54">
        <f>COUNTIF(D2256:$D$2382,365)</f>
        <v>127</v>
      </c>
      <c r="G2255" s="54">
        <f>COUNTIF(D2256:$D$2382,366)</f>
        <v>0</v>
      </c>
    </row>
    <row r="2256" spans="1:7" x14ac:dyDescent="0.25">
      <c r="A2256" s="54">
        <f>COUNTIF($C$3:C2256,"Да")</f>
        <v>24</v>
      </c>
      <c r="B2256" s="53">
        <f t="shared" si="70"/>
        <v>47654</v>
      </c>
      <c r="C2256" s="53" t="str">
        <f>IF(ISERROR(VLOOKUP(B2256,Оп26_BYN→USD!$C$3:$C$28,1,0)),"Нет","Да")</f>
        <v>Нет</v>
      </c>
      <c r="D2256" s="54">
        <f t="shared" si="68"/>
        <v>365</v>
      </c>
      <c r="E2256" s="55">
        <f>('Все выпуски'!$F$4*'Все выпуски'!$F$8)*((VLOOKUP(IF(C2256="Нет",VLOOKUP(A2256,Оп26_BYN→USD!$A$2:$C$28,3,0),VLOOKUP((A2256-1),Оп26_BYN→USD!$A$2:$C$28,3,0)),$B$2:$G$2382,5,0)-VLOOKUP(B2256,$B$2:$G$2382,5,0))/365+(VLOOKUP(IF(C2256="Нет",VLOOKUP(A2256,Оп26_BYN→USD!$A$2:$C$28,3,0),VLOOKUP((A2256-1),Оп26_BYN→USD!$A$2:$C$28,3,0)),$B$2:$G$2382,6,0)-VLOOKUP(B2256,$B$2:$G$2382,6,0))/366)</f>
        <v>2.1043340513399054</v>
      </c>
      <c r="F2256" s="54">
        <f>COUNTIF(D2257:$D$2382,365)</f>
        <v>126</v>
      </c>
      <c r="G2256" s="54">
        <f>COUNTIF(D2257:$D$2382,366)</f>
        <v>0</v>
      </c>
    </row>
    <row r="2257" spans="1:7" x14ac:dyDescent="0.25">
      <c r="A2257" s="54">
        <f>COUNTIF($C$3:C2257,"Да")</f>
        <v>24</v>
      </c>
      <c r="B2257" s="53">
        <f t="shared" si="70"/>
        <v>47655</v>
      </c>
      <c r="C2257" s="53" t="str">
        <f>IF(ISERROR(VLOOKUP(B2257,Оп26_BYN→USD!$C$3:$C$28,1,0)),"Нет","Да")</f>
        <v>Нет</v>
      </c>
      <c r="D2257" s="54">
        <f t="shared" si="68"/>
        <v>365</v>
      </c>
      <c r="E2257" s="55">
        <f>('Все выпуски'!$F$4*'Все выпуски'!$F$8)*((VLOOKUP(IF(C2257="Нет",VLOOKUP(A2257,Оп26_BYN→USD!$A$2:$C$28,3,0),VLOOKUP((A2257-1),Оп26_BYN→USD!$A$2:$C$28,3,0)),$B$2:$G$2382,5,0)-VLOOKUP(B2257,$B$2:$G$2382,5,0))/365+(VLOOKUP(IF(C2257="Нет",VLOOKUP(A2257,Оп26_BYN→USD!$A$2:$C$28,3,0),VLOOKUP((A2257-1),Оп26_BYN→USD!$A$2:$C$28,3,0)),$B$2:$G$2382,6,0)-VLOOKUP(B2257,$B$2:$G$2382,6,0))/366)</f>
        <v>2.1335609131640711</v>
      </c>
      <c r="F2257" s="54">
        <f>COUNTIF(D2258:$D$2382,365)</f>
        <v>125</v>
      </c>
      <c r="G2257" s="54">
        <f>COUNTIF(D2258:$D$2382,366)</f>
        <v>0</v>
      </c>
    </row>
    <row r="2258" spans="1:7" x14ac:dyDescent="0.25">
      <c r="A2258" s="54">
        <f>COUNTIF($C$3:C2258,"Да")</f>
        <v>24</v>
      </c>
      <c r="B2258" s="53">
        <f t="shared" si="70"/>
        <v>47656</v>
      </c>
      <c r="C2258" s="53" t="str">
        <f>IF(ISERROR(VLOOKUP(B2258,Оп26_BYN→USD!$C$3:$C$28,1,0)),"Нет","Да")</f>
        <v>Нет</v>
      </c>
      <c r="D2258" s="54">
        <f t="shared" si="68"/>
        <v>365</v>
      </c>
      <c r="E2258" s="55">
        <f>('Все выпуски'!$F$4*'Все выпуски'!$F$8)*((VLOOKUP(IF(C2258="Нет",VLOOKUP(A2258,Оп26_BYN→USD!$A$2:$C$28,3,0),VLOOKUP((A2258-1),Оп26_BYN→USD!$A$2:$C$28,3,0)),$B$2:$G$2382,5,0)-VLOOKUP(B2258,$B$2:$G$2382,5,0))/365+(VLOOKUP(IF(C2258="Нет",VLOOKUP(A2258,Оп26_BYN→USD!$A$2:$C$28,3,0),VLOOKUP((A2258-1),Оп26_BYN→USD!$A$2:$C$28,3,0)),$B$2:$G$2382,6,0)-VLOOKUP(B2258,$B$2:$G$2382,6,0))/366)</f>
        <v>2.162787774988236</v>
      </c>
      <c r="F2258" s="54">
        <f>COUNTIF(D2259:$D$2382,365)</f>
        <v>124</v>
      </c>
      <c r="G2258" s="54">
        <f>COUNTIF(D2259:$D$2382,366)</f>
        <v>0</v>
      </c>
    </row>
    <row r="2259" spans="1:7" x14ac:dyDescent="0.25">
      <c r="A2259" s="54">
        <f>COUNTIF($C$3:C2259,"Да")</f>
        <v>24</v>
      </c>
      <c r="B2259" s="53">
        <f t="shared" si="70"/>
        <v>47657</v>
      </c>
      <c r="C2259" s="53" t="str">
        <f>IF(ISERROR(VLOOKUP(B2259,Оп26_BYN→USD!$C$3:$C$28,1,0)),"Нет","Да")</f>
        <v>Нет</v>
      </c>
      <c r="D2259" s="54">
        <f t="shared" si="68"/>
        <v>365</v>
      </c>
      <c r="E2259" s="55">
        <f>('Все выпуски'!$F$4*'Все выпуски'!$F$8)*((VLOOKUP(IF(C2259="Нет",VLOOKUP(A2259,Оп26_BYN→USD!$A$2:$C$28,3,0),VLOOKUP((A2259-1),Оп26_BYN→USD!$A$2:$C$28,3,0)),$B$2:$G$2382,5,0)-VLOOKUP(B2259,$B$2:$G$2382,5,0))/365+(VLOOKUP(IF(C2259="Нет",VLOOKUP(A2259,Оп26_BYN→USD!$A$2:$C$28,3,0),VLOOKUP((A2259-1),Оп26_BYN→USD!$A$2:$C$28,3,0)),$B$2:$G$2382,6,0)-VLOOKUP(B2259,$B$2:$G$2382,6,0))/366)</f>
        <v>2.1920146368124014</v>
      </c>
      <c r="F2259" s="54">
        <f>COUNTIF(D2260:$D$2382,365)</f>
        <v>123</v>
      </c>
      <c r="G2259" s="54">
        <f>COUNTIF(D2260:$D$2382,366)</f>
        <v>0</v>
      </c>
    </row>
    <row r="2260" spans="1:7" x14ac:dyDescent="0.25">
      <c r="A2260" s="54">
        <f>COUNTIF($C$3:C2260,"Да")</f>
        <v>24</v>
      </c>
      <c r="B2260" s="53">
        <f t="shared" si="70"/>
        <v>47658</v>
      </c>
      <c r="C2260" s="53" t="str">
        <f>IF(ISERROR(VLOOKUP(B2260,Оп26_BYN→USD!$C$3:$C$28,1,0)),"Нет","Да")</f>
        <v>Нет</v>
      </c>
      <c r="D2260" s="54">
        <f t="shared" si="68"/>
        <v>365</v>
      </c>
      <c r="E2260" s="55">
        <f>('Все выпуски'!$F$4*'Все выпуски'!$F$8)*((VLOOKUP(IF(C2260="Нет",VLOOKUP(A2260,Оп26_BYN→USD!$A$2:$C$28,3,0),VLOOKUP((A2260-1),Оп26_BYN→USD!$A$2:$C$28,3,0)),$B$2:$G$2382,5,0)-VLOOKUP(B2260,$B$2:$G$2382,5,0))/365+(VLOOKUP(IF(C2260="Нет",VLOOKUP(A2260,Оп26_BYN→USD!$A$2:$C$28,3,0),VLOOKUP((A2260-1),Оп26_BYN→USD!$A$2:$C$28,3,0)),$B$2:$G$2382,6,0)-VLOOKUP(B2260,$B$2:$G$2382,6,0))/366)</f>
        <v>2.2212414986365672</v>
      </c>
      <c r="F2260" s="54">
        <f>COUNTIF(D2261:$D$2382,365)</f>
        <v>122</v>
      </c>
      <c r="G2260" s="54">
        <f>COUNTIF(D2261:$D$2382,366)</f>
        <v>0</v>
      </c>
    </row>
    <row r="2261" spans="1:7" x14ac:dyDescent="0.25">
      <c r="A2261" s="54">
        <f>COUNTIF($C$3:C2261,"Да")</f>
        <v>24</v>
      </c>
      <c r="B2261" s="53">
        <f t="shared" si="70"/>
        <v>47659</v>
      </c>
      <c r="C2261" s="53" t="str">
        <f>IF(ISERROR(VLOOKUP(B2261,Оп26_BYN→USD!$C$3:$C$28,1,0)),"Нет","Да")</f>
        <v>Нет</v>
      </c>
      <c r="D2261" s="54">
        <f t="shared" si="68"/>
        <v>365</v>
      </c>
      <c r="E2261" s="55">
        <f>('Все выпуски'!$F$4*'Все выпуски'!$F$8)*((VLOOKUP(IF(C2261="Нет",VLOOKUP(A2261,Оп26_BYN→USD!$A$2:$C$28,3,0),VLOOKUP((A2261-1),Оп26_BYN→USD!$A$2:$C$28,3,0)),$B$2:$G$2382,5,0)-VLOOKUP(B2261,$B$2:$G$2382,5,0))/365+(VLOOKUP(IF(C2261="Нет",VLOOKUP(A2261,Оп26_BYN→USD!$A$2:$C$28,3,0),VLOOKUP((A2261-1),Оп26_BYN→USD!$A$2:$C$28,3,0)),$B$2:$G$2382,6,0)-VLOOKUP(B2261,$B$2:$G$2382,6,0))/366)</f>
        <v>2.2504683604607321</v>
      </c>
      <c r="F2261" s="54">
        <f>COUNTIF(D2262:$D$2382,365)</f>
        <v>121</v>
      </c>
      <c r="G2261" s="54">
        <f>COUNTIF(D2262:$D$2382,366)</f>
        <v>0</v>
      </c>
    </row>
    <row r="2262" spans="1:7" x14ac:dyDescent="0.25">
      <c r="A2262" s="54">
        <f>COUNTIF($C$3:C2262,"Да")</f>
        <v>24</v>
      </c>
      <c r="B2262" s="53">
        <f t="shared" si="70"/>
        <v>47660</v>
      </c>
      <c r="C2262" s="53" t="str">
        <f>IF(ISERROR(VLOOKUP(B2262,Оп26_BYN→USD!$C$3:$C$28,1,0)),"Нет","Да")</f>
        <v>Нет</v>
      </c>
      <c r="D2262" s="54">
        <f t="shared" si="68"/>
        <v>365</v>
      </c>
      <c r="E2262" s="55">
        <f>('Все выпуски'!$F$4*'Все выпуски'!$F$8)*((VLOOKUP(IF(C2262="Нет",VLOOKUP(A2262,Оп26_BYN→USD!$A$2:$C$28,3,0),VLOOKUP((A2262-1),Оп26_BYN→USD!$A$2:$C$28,3,0)),$B$2:$G$2382,5,0)-VLOOKUP(B2262,$B$2:$G$2382,5,0))/365+(VLOOKUP(IF(C2262="Нет",VLOOKUP(A2262,Оп26_BYN→USD!$A$2:$C$28,3,0),VLOOKUP((A2262-1),Оп26_BYN→USD!$A$2:$C$28,3,0)),$B$2:$G$2382,6,0)-VLOOKUP(B2262,$B$2:$G$2382,6,0))/366)</f>
        <v>2.2796952222848978</v>
      </c>
      <c r="F2262" s="54">
        <f>COUNTIF(D2263:$D$2382,365)</f>
        <v>120</v>
      </c>
      <c r="G2262" s="54">
        <f>COUNTIF(D2263:$D$2382,366)</f>
        <v>0</v>
      </c>
    </row>
    <row r="2263" spans="1:7" x14ac:dyDescent="0.25">
      <c r="A2263" s="54">
        <f>COUNTIF($C$3:C2263,"Да")</f>
        <v>24</v>
      </c>
      <c r="B2263" s="53">
        <f t="shared" si="70"/>
        <v>47661</v>
      </c>
      <c r="C2263" s="53" t="str">
        <f>IF(ISERROR(VLOOKUP(B2263,Оп26_BYN→USD!$C$3:$C$28,1,0)),"Нет","Да")</f>
        <v>Нет</v>
      </c>
      <c r="D2263" s="54">
        <f t="shared" si="68"/>
        <v>365</v>
      </c>
      <c r="E2263" s="55">
        <f>('Все выпуски'!$F$4*'Все выпуски'!$F$8)*((VLOOKUP(IF(C2263="Нет",VLOOKUP(A2263,Оп26_BYN→USD!$A$2:$C$28,3,0),VLOOKUP((A2263-1),Оп26_BYN→USD!$A$2:$C$28,3,0)),$B$2:$G$2382,5,0)-VLOOKUP(B2263,$B$2:$G$2382,5,0))/365+(VLOOKUP(IF(C2263="Нет",VLOOKUP(A2263,Оп26_BYN→USD!$A$2:$C$28,3,0),VLOOKUP((A2263-1),Оп26_BYN→USD!$A$2:$C$28,3,0)),$B$2:$G$2382,6,0)-VLOOKUP(B2263,$B$2:$G$2382,6,0))/366)</f>
        <v>2.3089220841090632</v>
      </c>
      <c r="F2263" s="54">
        <f>COUNTIF(D2264:$D$2382,365)</f>
        <v>119</v>
      </c>
      <c r="G2263" s="54">
        <f>COUNTIF(D2264:$D$2382,366)</f>
        <v>0</v>
      </c>
    </row>
    <row r="2264" spans="1:7" x14ac:dyDescent="0.25">
      <c r="A2264" s="54">
        <f>COUNTIF($C$3:C2264,"Да")</f>
        <v>24</v>
      </c>
      <c r="B2264" s="53">
        <f t="shared" si="70"/>
        <v>47662</v>
      </c>
      <c r="C2264" s="53" t="str">
        <f>IF(ISERROR(VLOOKUP(B2264,Оп26_BYN→USD!$C$3:$C$28,1,0)),"Нет","Да")</f>
        <v>Нет</v>
      </c>
      <c r="D2264" s="54">
        <f t="shared" si="68"/>
        <v>365</v>
      </c>
      <c r="E2264" s="55">
        <f>('Все выпуски'!$F$4*'Все выпуски'!$F$8)*((VLOOKUP(IF(C2264="Нет",VLOOKUP(A2264,Оп26_BYN→USD!$A$2:$C$28,3,0),VLOOKUP((A2264-1),Оп26_BYN→USD!$A$2:$C$28,3,0)),$B$2:$G$2382,5,0)-VLOOKUP(B2264,$B$2:$G$2382,5,0))/365+(VLOOKUP(IF(C2264="Нет",VLOOKUP(A2264,Оп26_BYN→USD!$A$2:$C$28,3,0),VLOOKUP((A2264-1),Оп26_BYN→USD!$A$2:$C$28,3,0)),$B$2:$G$2382,6,0)-VLOOKUP(B2264,$B$2:$G$2382,6,0))/366)</f>
        <v>2.3381489459332281</v>
      </c>
      <c r="F2264" s="54">
        <f>COUNTIF(D2265:$D$2382,365)</f>
        <v>118</v>
      </c>
      <c r="G2264" s="54">
        <f>COUNTIF(D2265:$D$2382,366)</f>
        <v>0</v>
      </c>
    </row>
    <row r="2265" spans="1:7" x14ac:dyDescent="0.25">
      <c r="A2265" s="54">
        <f>COUNTIF($C$3:C2265,"Да")</f>
        <v>24</v>
      </c>
      <c r="B2265" s="53">
        <f t="shared" si="70"/>
        <v>47663</v>
      </c>
      <c r="C2265" s="53" t="str">
        <f>IF(ISERROR(VLOOKUP(B2265,Оп26_BYN→USD!$C$3:$C$28,1,0)),"Нет","Да")</f>
        <v>Нет</v>
      </c>
      <c r="D2265" s="54">
        <f t="shared" si="68"/>
        <v>365</v>
      </c>
      <c r="E2265" s="55">
        <f>('Все выпуски'!$F$4*'Все выпуски'!$F$8)*((VLOOKUP(IF(C2265="Нет",VLOOKUP(A2265,Оп26_BYN→USD!$A$2:$C$28,3,0),VLOOKUP((A2265-1),Оп26_BYN→USD!$A$2:$C$28,3,0)),$B$2:$G$2382,5,0)-VLOOKUP(B2265,$B$2:$G$2382,5,0))/365+(VLOOKUP(IF(C2265="Нет",VLOOKUP(A2265,Оп26_BYN→USD!$A$2:$C$28,3,0),VLOOKUP((A2265-1),Оп26_BYN→USD!$A$2:$C$28,3,0)),$B$2:$G$2382,6,0)-VLOOKUP(B2265,$B$2:$G$2382,6,0))/366)</f>
        <v>2.3673758077573939</v>
      </c>
      <c r="F2265" s="54">
        <f>COUNTIF(D2266:$D$2382,365)</f>
        <v>117</v>
      </c>
      <c r="G2265" s="54">
        <f>COUNTIF(D2266:$D$2382,366)</f>
        <v>0</v>
      </c>
    </row>
    <row r="2266" spans="1:7" x14ac:dyDescent="0.25">
      <c r="A2266" s="54">
        <f>COUNTIF($C$3:C2266,"Да")</f>
        <v>24</v>
      </c>
      <c r="B2266" s="53">
        <f t="shared" si="70"/>
        <v>47664</v>
      </c>
      <c r="C2266" s="53" t="str">
        <f>IF(ISERROR(VLOOKUP(B2266,Оп26_BYN→USD!$C$3:$C$28,1,0)),"Нет","Да")</f>
        <v>Нет</v>
      </c>
      <c r="D2266" s="54">
        <f t="shared" si="68"/>
        <v>365</v>
      </c>
      <c r="E2266" s="55">
        <f>('Все выпуски'!$F$4*'Все выпуски'!$F$8)*((VLOOKUP(IF(C2266="Нет",VLOOKUP(A2266,Оп26_BYN→USD!$A$2:$C$28,3,0),VLOOKUP((A2266-1),Оп26_BYN→USD!$A$2:$C$28,3,0)),$B$2:$G$2382,5,0)-VLOOKUP(B2266,$B$2:$G$2382,5,0))/365+(VLOOKUP(IF(C2266="Нет",VLOOKUP(A2266,Оп26_BYN→USD!$A$2:$C$28,3,0),VLOOKUP((A2266-1),Оп26_BYN→USD!$A$2:$C$28,3,0)),$B$2:$G$2382,6,0)-VLOOKUP(B2266,$B$2:$G$2382,6,0))/366)</f>
        <v>2.3966026695815592</v>
      </c>
      <c r="F2266" s="54">
        <f>COUNTIF(D2267:$D$2382,365)</f>
        <v>116</v>
      </c>
      <c r="G2266" s="54">
        <f>COUNTIF(D2267:$D$2382,366)</f>
        <v>0</v>
      </c>
    </row>
    <row r="2267" spans="1:7" x14ac:dyDescent="0.25">
      <c r="A2267" s="54">
        <f>COUNTIF($C$3:C2267,"Да")</f>
        <v>24</v>
      </c>
      <c r="B2267" s="53">
        <f t="shared" si="70"/>
        <v>47665</v>
      </c>
      <c r="C2267" s="53" t="str">
        <f>IF(ISERROR(VLOOKUP(B2267,Оп26_BYN→USD!$C$3:$C$28,1,0)),"Нет","Да")</f>
        <v>Нет</v>
      </c>
      <c r="D2267" s="54">
        <f t="shared" si="68"/>
        <v>365</v>
      </c>
      <c r="E2267" s="55">
        <f>('Все выпуски'!$F$4*'Все выпуски'!$F$8)*((VLOOKUP(IF(C2267="Нет",VLOOKUP(A2267,Оп26_BYN→USD!$A$2:$C$28,3,0),VLOOKUP((A2267-1),Оп26_BYN→USD!$A$2:$C$28,3,0)),$B$2:$G$2382,5,0)-VLOOKUP(B2267,$B$2:$G$2382,5,0))/365+(VLOOKUP(IF(C2267="Нет",VLOOKUP(A2267,Оп26_BYN→USD!$A$2:$C$28,3,0),VLOOKUP((A2267-1),Оп26_BYN→USD!$A$2:$C$28,3,0)),$B$2:$G$2382,6,0)-VLOOKUP(B2267,$B$2:$G$2382,6,0))/366)</f>
        <v>2.4258295314057245</v>
      </c>
      <c r="F2267" s="54">
        <f>COUNTIF(D2268:$D$2382,365)</f>
        <v>115</v>
      </c>
      <c r="G2267" s="54">
        <f>COUNTIF(D2268:$D$2382,366)</f>
        <v>0</v>
      </c>
    </row>
    <row r="2268" spans="1:7" x14ac:dyDescent="0.25">
      <c r="A2268" s="54">
        <f>COUNTIF($C$3:C2268,"Да")</f>
        <v>24</v>
      </c>
      <c r="B2268" s="53">
        <f t="shared" si="70"/>
        <v>47666</v>
      </c>
      <c r="C2268" s="53" t="str">
        <f>IF(ISERROR(VLOOKUP(B2268,Оп26_BYN→USD!$C$3:$C$28,1,0)),"Нет","Да")</f>
        <v>Нет</v>
      </c>
      <c r="D2268" s="54">
        <f t="shared" si="68"/>
        <v>365</v>
      </c>
      <c r="E2268" s="55">
        <f>('Все выпуски'!$F$4*'Все выпуски'!$F$8)*((VLOOKUP(IF(C2268="Нет",VLOOKUP(A2268,Оп26_BYN→USD!$A$2:$C$28,3,0),VLOOKUP((A2268-1),Оп26_BYN→USD!$A$2:$C$28,3,0)),$B$2:$G$2382,5,0)-VLOOKUP(B2268,$B$2:$G$2382,5,0))/365+(VLOOKUP(IF(C2268="Нет",VLOOKUP(A2268,Оп26_BYN→USD!$A$2:$C$28,3,0),VLOOKUP((A2268-1),Оп26_BYN→USD!$A$2:$C$28,3,0)),$B$2:$G$2382,6,0)-VLOOKUP(B2268,$B$2:$G$2382,6,0))/366)</f>
        <v>2.4550563932298899</v>
      </c>
      <c r="F2268" s="54">
        <f>COUNTIF(D2269:$D$2382,365)</f>
        <v>114</v>
      </c>
      <c r="G2268" s="54">
        <f>COUNTIF(D2269:$D$2382,366)</f>
        <v>0</v>
      </c>
    </row>
    <row r="2269" spans="1:7" x14ac:dyDescent="0.25">
      <c r="A2269" s="54">
        <f>COUNTIF($C$3:C2269,"Да")</f>
        <v>24</v>
      </c>
      <c r="B2269" s="53">
        <f t="shared" si="70"/>
        <v>47667</v>
      </c>
      <c r="C2269" s="53" t="str">
        <f>IF(ISERROR(VLOOKUP(B2269,Оп26_BYN→USD!$C$3:$C$28,1,0)),"Нет","Да")</f>
        <v>Нет</v>
      </c>
      <c r="D2269" s="54">
        <f t="shared" si="68"/>
        <v>365</v>
      </c>
      <c r="E2269" s="55">
        <f>('Все выпуски'!$F$4*'Все выпуски'!$F$8)*((VLOOKUP(IF(C2269="Нет",VLOOKUP(A2269,Оп26_BYN→USD!$A$2:$C$28,3,0),VLOOKUP((A2269-1),Оп26_BYN→USD!$A$2:$C$28,3,0)),$B$2:$G$2382,5,0)-VLOOKUP(B2269,$B$2:$G$2382,5,0))/365+(VLOOKUP(IF(C2269="Нет",VLOOKUP(A2269,Оп26_BYN→USD!$A$2:$C$28,3,0),VLOOKUP((A2269-1),Оп26_BYN→USD!$A$2:$C$28,3,0)),$B$2:$G$2382,6,0)-VLOOKUP(B2269,$B$2:$G$2382,6,0))/366)</f>
        <v>2.4842832550540548</v>
      </c>
      <c r="F2269" s="54">
        <f>COUNTIF(D2270:$D$2382,365)</f>
        <v>113</v>
      </c>
      <c r="G2269" s="54">
        <f>COUNTIF(D2270:$D$2382,366)</f>
        <v>0</v>
      </c>
    </row>
    <row r="2270" spans="1:7" x14ac:dyDescent="0.25">
      <c r="A2270" s="54">
        <f>COUNTIF($C$3:C2270,"Да")</f>
        <v>24</v>
      </c>
      <c r="B2270" s="53">
        <f t="shared" si="70"/>
        <v>47668</v>
      </c>
      <c r="C2270" s="53" t="str">
        <f>IF(ISERROR(VLOOKUP(B2270,Оп26_BYN→USD!$C$3:$C$28,1,0)),"Нет","Да")</f>
        <v>Нет</v>
      </c>
      <c r="D2270" s="54">
        <f t="shared" si="68"/>
        <v>365</v>
      </c>
      <c r="E2270" s="55">
        <f>('Все выпуски'!$F$4*'Все выпуски'!$F$8)*((VLOOKUP(IF(C2270="Нет",VLOOKUP(A2270,Оп26_BYN→USD!$A$2:$C$28,3,0),VLOOKUP((A2270-1),Оп26_BYN→USD!$A$2:$C$28,3,0)),$B$2:$G$2382,5,0)-VLOOKUP(B2270,$B$2:$G$2382,5,0))/365+(VLOOKUP(IF(C2270="Нет",VLOOKUP(A2270,Оп26_BYN→USD!$A$2:$C$28,3,0),VLOOKUP((A2270-1),Оп26_BYN→USD!$A$2:$C$28,3,0)),$B$2:$G$2382,6,0)-VLOOKUP(B2270,$B$2:$G$2382,6,0))/366)</f>
        <v>2.5135101168782206</v>
      </c>
      <c r="F2270" s="54">
        <f>COUNTIF(D2271:$D$2382,365)</f>
        <v>112</v>
      </c>
      <c r="G2270" s="54">
        <f>COUNTIF(D2271:$D$2382,366)</f>
        <v>0</v>
      </c>
    </row>
    <row r="2271" spans="1:7" x14ac:dyDescent="0.25">
      <c r="A2271" s="54">
        <f>COUNTIF($C$3:C2271,"Да")</f>
        <v>24</v>
      </c>
      <c r="B2271" s="53">
        <f t="shared" si="70"/>
        <v>47669</v>
      </c>
      <c r="C2271" s="53" t="str">
        <f>IF(ISERROR(VLOOKUP(B2271,Оп26_BYN→USD!$C$3:$C$28,1,0)),"Нет","Да")</f>
        <v>Нет</v>
      </c>
      <c r="D2271" s="54">
        <f t="shared" si="68"/>
        <v>365</v>
      </c>
      <c r="E2271" s="55">
        <f>('Все выпуски'!$F$4*'Все выпуски'!$F$8)*((VLOOKUP(IF(C2271="Нет",VLOOKUP(A2271,Оп26_BYN→USD!$A$2:$C$28,3,0),VLOOKUP((A2271-1),Оп26_BYN→USD!$A$2:$C$28,3,0)),$B$2:$G$2382,5,0)-VLOOKUP(B2271,$B$2:$G$2382,5,0))/365+(VLOOKUP(IF(C2271="Нет",VLOOKUP(A2271,Оп26_BYN→USD!$A$2:$C$28,3,0),VLOOKUP((A2271-1),Оп26_BYN→USD!$A$2:$C$28,3,0)),$B$2:$G$2382,6,0)-VLOOKUP(B2271,$B$2:$G$2382,6,0))/366)</f>
        <v>2.5427369787023859</v>
      </c>
      <c r="F2271" s="54">
        <f>COUNTIF(D2272:$D$2382,365)</f>
        <v>111</v>
      </c>
      <c r="G2271" s="54">
        <f>COUNTIF(D2272:$D$2382,366)</f>
        <v>0</v>
      </c>
    </row>
    <row r="2272" spans="1:7" x14ac:dyDescent="0.25">
      <c r="A2272" s="54">
        <f>COUNTIF($C$3:C2272,"Да")</f>
        <v>24</v>
      </c>
      <c r="B2272" s="53">
        <f t="shared" si="70"/>
        <v>47670</v>
      </c>
      <c r="C2272" s="53" t="str">
        <f>IF(ISERROR(VLOOKUP(B2272,Оп26_BYN→USD!$C$3:$C$28,1,0)),"Нет","Да")</f>
        <v>Нет</v>
      </c>
      <c r="D2272" s="54">
        <f t="shared" si="68"/>
        <v>365</v>
      </c>
      <c r="E2272" s="55">
        <f>('Все выпуски'!$F$4*'Все выпуски'!$F$8)*((VLOOKUP(IF(C2272="Нет",VLOOKUP(A2272,Оп26_BYN→USD!$A$2:$C$28,3,0),VLOOKUP((A2272-1),Оп26_BYN→USD!$A$2:$C$28,3,0)),$B$2:$G$2382,5,0)-VLOOKUP(B2272,$B$2:$G$2382,5,0))/365+(VLOOKUP(IF(C2272="Нет",VLOOKUP(A2272,Оп26_BYN→USD!$A$2:$C$28,3,0),VLOOKUP((A2272-1),Оп26_BYN→USD!$A$2:$C$28,3,0)),$B$2:$G$2382,6,0)-VLOOKUP(B2272,$B$2:$G$2382,6,0))/366)</f>
        <v>2.5719638405265512</v>
      </c>
      <c r="F2272" s="54">
        <f>COUNTIF(D2273:$D$2382,365)</f>
        <v>110</v>
      </c>
      <c r="G2272" s="54">
        <f>COUNTIF(D2273:$D$2382,366)</f>
        <v>0</v>
      </c>
    </row>
    <row r="2273" spans="1:7" x14ac:dyDescent="0.25">
      <c r="A2273" s="54">
        <f>COUNTIF($C$3:C2273,"Да")</f>
        <v>24</v>
      </c>
      <c r="B2273" s="53">
        <f t="shared" si="70"/>
        <v>47671</v>
      </c>
      <c r="C2273" s="53" t="str">
        <f>IF(ISERROR(VLOOKUP(B2273,Оп26_BYN→USD!$C$3:$C$28,1,0)),"Нет","Да")</f>
        <v>Нет</v>
      </c>
      <c r="D2273" s="54">
        <f t="shared" si="68"/>
        <v>365</v>
      </c>
      <c r="E2273" s="55">
        <f>('Все выпуски'!$F$4*'Все выпуски'!$F$8)*((VLOOKUP(IF(C2273="Нет",VLOOKUP(A2273,Оп26_BYN→USD!$A$2:$C$28,3,0),VLOOKUP((A2273-1),Оп26_BYN→USD!$A$2:$C$28,3,0)),$B$2:$G$2382,5,0)-VLOOKUP(B2273,$B$2:$G$2382,5,0))/365+(VLOOKUP(IF(C2273="Нет",VLOOKUP(A2273,Оп26_BYN→USD!$A$2:$C$28,3,0),VLOOKUP((A2273-1),Оп26_BYN→USD!$A$2:$C$28,3,0)),$B$2:$G$2382,6,0)-VLOOKUP(B2273,$B$2:$G$2382,6,0))/366)</f>
        <v>2.6011907023507166</v>
      </c>
      <c r="F2273" s="54">
        <f>COUNTIF(D2274:$D$2382,365)</f>
        <v>109</v>
      </c>
      <c r="G2273" s="54">
        <f>COUNTIF(D2274:$D$2382,366)</f>
        <v>0</v>
      </c>
    </row>
    <row r="2274" spans="1:7" x14ac:dyDescent="0.25">
      <c r="A2274" s="54">
        <f>COUNTIF($C$3:C2274,"Да")</f>
        <v>24</v>
      </c>
      <c r="B2274" s="53">
        <f t="shared" si="70"/>
        <v>47672</v>
      </c>
      <c r="C2274" s="53" t="str">
        <f>IF(ISERROR(VLOOKUP(B2274,Оп26_BYN→USD!$C$3:$C$28,1,0)),"Нет","Да")</f>
        <v>Нет</v>
      </c>
      <c r="D2274" s="54">
        <f t="shared" si="68"/>
        <v>365</v>
      </c>
      <c r="E2274" s="55">
        <f>('Все выпуски'!$F$4*'Все выпуски'!$F$8)*((VLOOKUP(IF(C2274="Нет",VLOOKUP(A2274,Оп26_BYN→USD!$A$2:$C$28,3,0),VLOOKUP((A2274-1),Оп26_BYN→USD!$A$2:$C$28,3,0)),$B$2:$G$2382,5,0)-VLOOKUP(B2274,$B$2:$G$2382,5,0))/365+(VLOOKUP(IF(C2274="Нет",VLOOKUP(A2274,Оп26_BYN→USD!$A$2:$C$28,3,0),VLOOKUP((A2274-1),Оп26_BYN→USD!$A$2:$C$28,3,0)),$B$2:$G$2382,6,0)-VLOOKUP(B2274,$B$2:$G$2382,6,0))/366)</f>
        <v>2.6304175641748819</v>
      </c>
      <c r="F2274" s="54">
        <f>COUNTIF(D2275:$D$2382,365)</f>
        <v>108</v>
      </c>
      <c r="G2274" s="54">
        <f>COUNTIF(D2275:$D$2382,366)</f>
        <v>0</v>
      </c>
    </row>
    <row r="2275" spans="1:7" x14ac:dyDescent="0.25">
      <c r="A2275" s="54">
        <f>COUNTIF($C$3:C2275,"Да")</f>
        <v>25</v>
      </c>
      <c r="B2275" s="53">
        <f t="shared" si="70"/>
        <v>47673</v>
      </c>
      <c r="C2275" s="53" t="str">
        <f>IF(ISERROR(VLOOKUP(B2275,Оп26_BYN→USD!$C$3:$C$28,1,0)),"Нет","Да")</f>
        <v>Да</v>
      </c>
      <c r="D2275" s="54">
        <f t="shared" si="68"/>
        <v>365</v>
      </c>
      <c r="E2275" s="55">
        <f>('Все выпуски'!$F$4*'Все выпуски'!$F$8)*((VLOOKUP(IF(C2275="Нет",VLOOKUP(A2275,Оп26_BYN→USD!$A$2:$C$28,3,0),VLOOKUP((A2275-1),Оп26_BYN→USD!$A$2:$C$28,3,0)),$B$2:$G$2382,5,0)-VLOOKUP(B2275,$B$2:$G$2382,5,0))/365+(VLOOKUP(IF(C2275="Нет",VLOOKUP(A2275,Оп26_BYN→USD!$A$2:$C$28,3,0),VLOOKUP((A2275-1),Оп26_BYN→USD!$A$2:$C$28,3,0)),$B$2:$G$2382,6,0)-VLOOKUP(B2275,$B$2:$G$2382,6,0))/366)</f>
        <v>2.6596444259990473</v>
      </c>
      <c r="F2275" s="54">
        <f>COUNTIF(D2276:$D$2382,365)</f>
        <v>107</v>
      </c>
      <c r="G2275" s="54">
        <f>COUNTIF(D2276:$D$2382,366)</f>
        <v>0</v>
      </c>
    </row>
    <row r="2276" spans="1:7" x14ac:dyDescent="0.25">
      <c r="A2276" s="54">
        <f>COUNTIF($C$3:C2276,"Да")</f>
        <v>25</v>
      </c>
      <c r="B2276" s="53">
        <f t="shared" si="70"/>
        <v>47674</v>
      </c>
      <c r="C2276" s="53" t="str">
        <f>IF(ISERROR(VLOOKUP(B2276,Оп26_BYN→USD!$C$3:$C$28,1,0)),"Нет","Да")</f>
        <v>Нет</v>
      </c>
      <c r="D2276" s="54">
        <f t="shared" si="68"/>
        <v>365</v>
      </c>
      <c r="E2276" s="55">
        <f>('Все выпуски'!$F$4*'Все выпуски'!$F$8)*((VLOOKUP(IF(C2276="Нет",VLOOKUP(A2276,Оп26_BYN→USD!$A$2:$C$28,3,0),VLOOKUP((A2276-1),Оп26_BYN→USD!$A$2:$C$28,3,0)),$B$2:$G$2382,5,0)-VLOOKUP(B2276,$B$2:$G$2382,5,0))/365+(VLOOKUP(IF(C2276="Нет",VLOOKUP(A2276,Оп26_BYN→USD!$A$2:$C$28,3,0),VLOOKUP((A2276-1),Оп26_BYN→USD!$A$2:$C$28,3,0)),$B$2:$G$2382,6,0)-VLOOKUP(B2276,$B$2:$G$2382,6,0))/366)</f>
        <v>2.9226861824165354E-2</v>
      </c>
      <c r="F2276" s="54">
        <f>COUNTIF(D2277:$D$2382,365)</f>
        <v>106</v>
      </c>
      <c r="G2276" s="54">
        <f>COUNTIF(D2277:$D$2382,366)</f>
        <v>0</v>
      </c>
    </row>
    <row r="2277" spans="1:7" x14ac:dyDescent="0.25">
      <c r="A2277" s="54">
        <f>COUNTIF($C$3:C2277,"Да")</f>
        <v>25</v>
      </c>
      <c r="B2277" s="53">
        <f t="shared" si="70"/>
        <v>47675</v>
      </c>
      <c r="C2277" s="53" t="str">
        <f>IF(ISERROR(VLOOKUP(B2277,Оп26_BYN→USD!$C$3:$C$28,1,0)),"Нет","Да")</f>
        <v>Нет</v>
      </c>
      <c r="D2277" s="54">
        <f t="shared" si="68"/>
        <v>365</v>
      </c>
      <c r="E2277" s="55">
        <f>('Все выпуски'!$F$4*'Все выпуски'!$F$8)*((VLOOKUP(IF(C2277="Нет",VLOOKUP(A2277,Оп26_BYN→USD!$A$2:$C$28,3,0),VLOOKUP((A2277-1),Оп26_BYN→USD!$A$2:$C$28,3,0)),$B$2:$G$2382,5,0)-VLOOKUP(B2277,$B$2:$G$2382,5,0))/365+(VLOOKUP(IF(C2277="Нет",VLOOKUP(A2277,Оп26_BYN→USD!$A$2:$C$28,3,0),VLOOKUP((A2277-1),Оп26_BYN→USD!$A$2:$C$28,3,0)),$B$2:$G$2382,6,0)-VLOOKUP(B2277,$B$2:$G$2382,6,0))/366)</f>
        <v>5.8453723648330708E-2</v>
      </c>
      <c r="F2277" s="54">
        <f>COUNTIF(D2278:$D$2382,365)</f>
        <v>105</v>
      </c>
      <c r="G2277" s="54">
        <f>COUNTIF(D2278:$D$2382,366)</f>
        <v>0</v>
      </c>
    </row>
    <row r="2278" spans="1:7" x14ac:dyDescent="0.25">
      <c r="A2278" s="54">
        <f>COUNTIF($C$3:C2278,"Да")</f>
        <v>25</v>
      </c>
      <c r="B2278" s="53">
        <f t="shared" si="70"/>
        <v>47676</v>
      </c>
      <c r="C2278" s="53" t="str">
        <f>IF(ISERROR(VLOOKUP(B2278,Оп26_BYN→USD!$C$3:$C$28,1,0)),"Нет","Да")</f>
        <v>Нет</v>
      </c>
      <c r="D2278" s="54">
        <f t="shared" si="68"/>
        <v>365</v>
      </c>
      <c r="E2278" s="55">
        <f>('Все выпуски'!$F$4*'Все выпуски'!$F$8)*((VLOOKUP(IF(C2278="Нет",VLOOKUP(A2278,Оп26_BYN→USD!$A$2:$C$28,3,0),VLOOKUP((A2278-1),Оп26_BYN→USD!$A$2:$C$28,3,0)),$B$2:$G$2382,5,0)-VLOOKUP(B2278,$B$2:$G$2382,5,0))/365+(VLOOKUP(IF(C2278="Нет",VLOOKUP(A2278,Оп26_BYN→USD!$A$2:$C$28,3,0),VLOOKUP((A2278-1),Оп26_BYN→USD!$A$2:$C$28,3,0)),$B$2:$G$2382,6,0)-VLOOKUP(B2278,$B$2:$G$2382,6,0))/366)</f>
        <v>8.7680585472496061E-2</v>
      </c>
      <c r="F2278" s="54">
        <f>COUNTIF(D2279:$D$2382,365)</f>
        <v>104</v>
      </c>
      <c r="G2278" s="54">
        <f>COUNTIF(D2279:$D$2382,366)</f>
        <v>0</v>
      </c>
    </row>
    <row r="2279" spans="1:7" x14ac:dyDescent="0.25">
      <c r="A2279" s="54">
        <f>COUNTIF($C$3:C2279,"Да")</f>
        <v>25</v>
      </c>
      <c r="B2279" s="53">
        <f t="shared" si="70"/>
        <v>47677</v>
      </c>
      <c r="C2279" s="53" t="str">
        <f>IF(ISERROR(VLOOKUP(B2279,Оп26_BYN→USD!$C$3:$C$28,1,0)),"Нет","Да")</f>
        <v>Нет</v>
      </c>
      <c r="D2279" s="54">
        <f t="shared" si="68"/>
        <v>365</v>
      </c>
      <c r="E2279" s="55">
        <f>('Все выпуски'!$F$4*'Все выпуски'!$F$8)*((VLOOKUP(IF(C2279="Нет",VLOOKUP(A2279,Оп26_BYN→USD!$A$2:$C$28,3,0),VLOOKUP((A2279-1),Оп26_BYN→USD!$A$2:$C$28,3,0)),$B$2:$G$2382,5,0)-VLOOKUP(B2279,$B$2:$G$2382,5,0))/365+(VLOOKUP(IF(C2279="Нет",VLOOKUP(A2279,Оп26_BYN→USD!$A$2:$C$28,3,0),VLOOKUP((A2279-1),Оп26_BYN→USD!$A$2:$C$28,3,0)),$B$2:$G$2382,6,0)-VLOOKUP(B2279,$B$2:$G$2382,6,0))/366)</f>
        <v>0.11690744729666142</v>
      </c>
      <c r="F2279" s="54">
        <f>COUNTIF(D2280:$D$2382,365)</f>
        <v>103</v>
      </c>
      <c r="G2279" s="54">
        <f>COUNTIF(D2280:$D$2382,366)</f>
        <v>0</v>
      </c>
    </row>
    <row r="2280" spans="1:7" x14ac:dyDescent="0.25">
      <c r="A2280" s="54">
        <f>COUNTIF($C$3:C2280,"Да")</f>
        <v>25</v>
      </c>
      <c r="B2280" s="53">
        <f t="shared" si="70"/>
        <v>47678</v>
      </c>
      <c r="C2280" s="53" t="str">
        <f>IF(ISERROR(VLOOKUP(B2280,Оп26_BYN→USD!$C$3:$C$28,1,0)),"Нет","Да")</f>
        <v>Нет</v>
      </c>
      <c r="D2280" s="54">
        <f t="shared" si="68"/>
        <v>365</v>
      </c>
      <c r="E2280" s="55">
        <f>('Все выпуски'!$F$4*'Все выпуски'!$F$8)*((VLOOKUP(IF(C2280="Нет",VLOOKUP(A2280,Оп26_BYN→USD!$A$2:$C$28,3,0),VLOOKUP((A2280-1),Оп26_BYN→USD!$A$2:$C$28,3,0)),$B$2:$G$2382,5,0)-VLOOKUP(B2280,$B$2:$G$2382,5,0))/365+(VLOOKUP(IF(C2280="Нет",VLOOKUP(A2280,Оп26_BYN→USD!$A$2:$C$28,3,0),VLOOKUP((A2280-1),Оп26_BYN→USD!$A$2:$C$28,3,0)),$B$2:$G$2382,6,0)-VLOOKUP(B2280,$B$2:$G$2382,6,0))/366)</f>
        <v>0.14613430912082676</v>
      </c>
      <c r="F2280" s="54">
        <f>COUNTIF(D2281:$D$2382,365)</f>
        <v>102</v>
      </c>
      <c r="G2280" s="54">
        <f>COUNTIF(D2281:$D$2382,366)</f>
        <v>0</v>
      </c>
    </row>
    <row r="2281" spans="1:7" x14ac:dyDescent="0.25">
      <c r="A2281" s="54">
        <f>COUNTIF($C$3:C2281,"Да")</f>
        <v>25</v>
      </c>
      <c r="B2281" s="53">
        <f t="shared" si="70"/>
        <v>47679</v>
      </c>
      <c r="C2281" s="53" t="str">
        <f>IF(ISERROR(VLOOKUP(B2281,Оп26_BYN→USD!$C$3:$C$28,1,0)),"Нет","Да")</f>
        <v>Нет</v>
      </c>
      <c r="D2281" s="54">
        <f t="shared" si="68"/>
        <v>365</v>
      </c>
      <c r="E2281" s="55">
        <f>('Все выпуски'!$F$4*'Все выпуски'!$F$8)*((VLOOKUP(IF(C2281="Нет",VLOOKUP(A2281,Оп26_BYN→USD!$A$2:$C$28,3,0),VLOOKUP((A2281-1),Оп26_BYN→USD!$A$2:$C$28,3,0)),$B$2:$G$2382,5,0)-VLOOKUP(B2281,$B$2:$G$2382,5,0))/365+(VLOOKUP(IF(C2281="Нет",VLOOKUP(A2281,Оп26_BYN→USD!$A$2:$C$28,3,0),VLOOKUP((A2281-1),Оп26_BYN→USD!$A$2:$C$28,3,0)),$B$2:$G$2382,6,0)-VLOOKUP(B2281,$B$2:$G$2382,6,0))/366)</f>
        <v>0.17536117094499212</v>
      </c>
      <c r="F2281" s="54">
        <f>COUNTIF(D2282:$D$2382,365)</f>
        <v>101</v>
      </c>
      <c r="G2281" s="54">
        <f>COUNTIF(D2282:$D$2382,366)</f>
        <v>0</v>
      </c>
    </row>
    <row r="2282" spans="1:7" x14ac:dyDescent="0.25">
      <c r="A2282" s="54">
        <f>COUNTIF($C$3:C2282,"Да")</f>
        <v>25</v>
      </c>
      <c r="B2282" s="53">
        <f t="shared" si="70"/>
        <v>47680</v>
      </c>
      <c r="C2282" s="53" t="str">
        <f>IF(ISERROR(VLOOKUP(B2282,Оп26_BYN→USD!$C$3:$C$28,1,0)),"Нет","Да")</f>
        <v>Нет</v>
      </c>
      <c r="D2282" s="54">
        <f t="shared" si="68"/>
        <v>365</v>
      </c>
      <c r="E2282" s="55">
        <f>('Все выпуски'!$F$4*'Все выпуски'!$F$8)*((VLOOKUP(IF(C2282="Нет",VLOOKUP(A2282,Оп26_BYN→USD!$A$2:$C$28,3,0),VLOOKUP((A2282-1),Оп26_BYN→USD!$A$2:$C$28,3,0)),$B$2:$G$2382,5,0)-VLOOKUP(B2282,$B$2:$G$2382,5,0))/365+(VLOOKUP(IF(C2282="Нет",VLOOKUP(A2282,Оп26_BYN→USD!$A$2:$C$28,3,0),VLOOKUP((A2282-1),Оп26_BYN→USD!$A$2:$C$28,3,0)),$B$2:$G$2382,6,0)-VLOOKUP(B2282,$B$2:$G$2382,6,0))/366)</f>
        <v>0.20458803276915749</v>
      </c>
      <c r="F2282" s="54">
        <f>COUNTIF(D2283:$D$2382,365)</f>
        <v>100</v>
      </c>
      <c r="G2282" s="54">
        <f>COUNTIF(D2283:$D$2382,366)</f>
        <v>0</v>
      </c>
    </row>
    <row r="2283" spans="1:7" x14ac:dyDescent="0.25">
      <c r="A2283" s="54">
        <f>COUNTIF($C$3:C2283,"Да")</f>
        <v>25</v>
      </c>
      <c r="B2283" s="53">
        <f t="shared" si="70"/>
        <v>47681</v>
      </c>
      <c r="C2283" s="53" t="str">
        <f>IF(ISERROR(VLOOKUP(B2283,Оп26_BYN→USD!$C$3:$C$28,1,0)),"Нет","Да")</f>
        <v>Нет</v>
      </c>
      <c r="D2283" s="54">
        <f t="shared" si="68"/>
        <v>365</v>
      </c>
      <c r="E2283" s="55">
        <f>('Все выпуски'!$F$4*'Все выпуски'!$F$8)*((VLOOKUP(IF(C2283="Нет",VLOOKUP(A2283,Оп26_BYN→USD!$A$2:$C$28,3,0),VLOOKUP((A2283-1),Оп26_BYN→USD!$A$2:$C$28,3,0)),$B$2:$G$2382,5,0)-VLOOKUP(B2283,$B$2:$G$2382,5,0))/365+(VLOOKUP(IF(C2283="Нет",VLOOKUP(A2283,Оп26_BYN→USD!$A$2:$C$28,3,0),VLOOKUP((A2283-1),Оп26_BYN→USD!$A$2:$C$28,3,0)),$B$2:$G$2382,6,0)-VLOOKUP(B2283,$B$2:$G$2382,6,0))/366)</f>
        <v>0.23381489459332283</v>
      </c>
      <c r="F2283" s="54">
        <f>COUNTIF(D2284:$D$2382,365)</f>
        <v>99</v>
      </c>
      <c r="G2283" s="54">
        <f>COUNTIF(D2284:$D$2382,366)</f>
        <v>0</v>
      </c>
    </row>
    <row r="2284" spans="1:7" x14ac:dyDescent="0.25">
      <c r="A2284" s="54">
        <f>COUNTIF($C$3:C2284,"Да")</f>
        <v>25</v>
      </c>
      <c r="B2284" s="53">
        <f t="shared" si="70"/>
        <v>47682</v>
      </c>
      <c r="C2284" s="53" t="str">
        <f>IF(ISERROR(VLOOKUP(B2284,Оп26_BYN→USD!$C$3:$C$28,1,0)),"Нет","Да")</f>
        <v>Нет</v>
      </c>
      <c r="D2284" s="54">
        <f t="shared" si="68"/>
        <v>365</v>
      </c>
      <c r="E2284" s="55">
        <f>('Все выпуски'!$F$4*'Все выпуски'!$F$8)*((VLOOKUP(IF(C2284="Нет",VLOOKUP(A2284,Оп26_BYN→USD!$A$2:$C$28,3,0),VLOOKUP((A2284-1),Оп26_BYN→USD!$A$2:$C$28,3,0)),$B$2:$G$2382,5,0)-VLOOKUP(B2284,$B$2:$G$2382,5,0))/365+(VLOOKUP(IF(C2284="Нет",VLOOKUP(A2284,Оп26_BYN→USD!$A$2:$C$28,3,0),VLOOKUP((A2284-1),Оп26_BYN→USD!$A$2:$C$28,3,0)),$B$2:$G$2382,6,0)-VLOOKUP(B2284,$B$2:$G$2382,6,0))/366)</f>
        <v>0.26304175641748817</v>
      </c>
      <c r="F2284" s="54">
        <f>COUNTIF(D2285:$D$2382,365)</f>
        <v>98</v>
      </c>
      <c r="G2284" s="54">
        <f>COUNTIF(D2285:$D$2382,366)</f>
        <v>0</v>
      </c>
    </row>
    <row r="2285" spans="1:7" x14ac:dyDescent="0.25">
      <c r="A2285" s="54">
        <f>COUNTIF($C$3:C2285,"Да")</f>
        <v>25</v>
      </c>
      <c r="B2285" s="53">
        <f t="shared" si="70"/>
        <v>47683</v>
      </c>
      <c r="C2285" s="53" t="str">
        <f>IF(ISERROR(VLOOKUP(B2285,Оп26_BYN→USD!$C$3:$C$28,1,0)),"Нет","Да")</f>
        <v>Нет</v>
      </c>
      <c r="D2285" s="54">
        <f t="shared" si="68"/>
        <v>365</v>
      </c>
      <c r="E2285" s="55">
        <f>('Все выпуски'!$F$4*'Все выпуски'!$F$8)*((VLOOKUP(IF(C2285="Нет",VLOOKUP(A2285,Оп26_BYN→USD!$A$2:$C$28,3,0),VLOOKUP((A2285-1),Оп26_BYN→USD!$A$2:$C$28,3,0)),$B$2:$G$2382,5,0)-VLOOKUP(B2285,$B$2:$G$2382,5,0))/365+(VLOOKUP(IF(C2285="Нет",VLOOKUP(A2285,Оп26_BYN→USD!$A$2:$C$28,3,0),VLOOKUP((A2285-1),Оп26_BYN→USD!$A$2:$C$28,3,0)),$B$2:$G$2382,6,0)-VLOOKUP(B2285,$B$2:$G$2382,6,0))/366)</f>
        <v>0.29226861824165351</v>
      </c>
      <c r="F2285" s="54">
        <f>COUNTIF(D2286:$D$2382,365)</f>
        <v>97</v>
      </c>
      <c r="G2285" s="54">
        <f>COUNTIF(D2286:$D$2382,366)</f>
        <v>0</v>
      </c>
    </row>
    <row r="2286" spans="1:7" x14ac:dyDescent="0.25">
      <c r="A2286" s="54">
        <f>COUNTIF($C$3:C2286,"Да")</f>
        <v>25</v>
      </c>
      <c r="B2286" s="53">
        <f t="shared" si="70"/>
        <v>47684</v>
      </c>
      <c r="C2286" s="53" t="str">
        <f>IF(ISERROR(VLOOKUP(B2286,Оп26_BYN→USD!$C$3:$C$28,1,0)),"Нет","Да")</f>
        <v>Нет</v>
      </c>
      <c r="D2286" s="54">
        <f t="shared" si="68"/>
        <v>365</v>
      </c>
      <c r="E2286" s="55">
        <f>('Все выпуски'!$F$4*'Все выпуски'!$F$8)*((VLOOKUP(IF(C2286="Нет",VLOOKUP(A2286,Оп26_BYN→USD!$A$2:$C$28,3,0),VLOOKUP((A2286-1),Оп26_BYN→USD!$A$2:$C$28,3,0)),$B$2:$G$2382,5,0)-VLOOKUP(B2286,$B$2:$G$2382,5,0))/365+(VLOOKUP(IF(C2286="Нет",VLOOKUP(A2286,Оп26_BYN→USD!$A$2:$C$28,3,0),VLOOKUP((A2286-1),Оп26_BYN→USD!$A$2:$C$28,3,0)),$B$2:$G$2382,6,0)-VLOOKUP(B2286,$B$2:$G$2382,6,0))/366)</f>
        <v>0.32149548006581891</v>
      </c>
      <c r="F2286" s="54">
        <f>COUNTIF(D2287:$D$2382,365)</f>
        <v>96</v>
      </c>
      <c r="G2286" s="54">
        <f>COUNTIF(D2287:$D$2382,366)</f>
        <v>0</v>
      </c>
    </row>
    <row r="2287" spans="1:7" x14ac:dyDescent="0.25">
      <c r="A2287" s="54">
        <f>COUNTIF($C$3:C2287,"Да")</f>
        <v>25</v>
      </c>
      <c r="B2287" s="53">
        <f t="shared" si="70"/>
        <v>47685</v>
      </c>
      <c r="C2287" s="53" t="str">
        <f>IF(ISERROR(VLOOKUP(B2287,Оп26_BYN→USD!$C$3:$C$28,1,0)),"Нет","Да")</f>
        <v>Нет</v>
      </c>
      <c r="D2287" s="54">
        <f t="shared" si="68"/>
        <v>365</v>
      </c>
      <c r="E2287" s="55">
        <f>('Все выпуски'!$F$4*'Все выпуски'!$F$8)*((VLOOKUP(IF(C2287="Нет",VLOOKUP(A2287,Оп26_BYN→USD!$A$2:$C$28,3,0),VLOOKUP((A2287-1),Оп26_BYN→USD!$A$2:$C$28,3,0)),$B$2:$G$2382,5,0)-VLOOKUP(B2287,$B$2:$G$2382,5,0))/365+(VLOOKUP(IF(C2287="Нет",VLOOKUP(A2287,Оп26_BYN→USD!$A$2:$C$28,3,0),VLOOKUP((A2287-1),Оп26_BYN→USD!$A$2:$C$28,3,0)),$B$2:$G$2382,6,0)-VLOOKUP(B2287,$B$2:$G$2382,6,0))/366)</f>
        <v>0.35072234188998425</v>
      </c>
      <c r="F2287" s="54">
        <f>COUNTIF(D2288:$D$2382,365)</f>
        <v>95</v>
      </c>
      <c r="G2287" s="54">
        <f>COUNTIF(D2288:$D$2382,366)</f>
        <v>0</v>
      </c>
    </row>
    <row r="2288" spans="1:7" x14ac:dyDescent="0.25">
      <c r="A2288" s="54">
        <f>COUNTIF($C$3:C2288,"Да")</f>
        <v>25</v>
      </c>
      <c r="B2288" s="53">
        <f t="shared" si="70"/>
        <v>47686</v>
      </c>
      <c r="C2288" s="53" t="str">
        <f>IF(ISERROR(VLOOKUP(B2288,Оп26_BYN→USD!$C$3:$C$28,1,0)),"Нет","Да")</f>
        <v>Нет</v>
      </c>
      <c r="D2288" s="54">
        <f t="shared" si="68"/>
        <v>365</v>
      </c>
      <c r="E2288" s="55">
        <f>('Все выпуски'!$F$4*'Все выпуски'!$F$8)*((VLOOKUP(IF(C2288="Нет",VLOOKUP(A2288,Оп26_BYN→USD!$A$2:$C$28,3,0),VLOOKUP((A2288-1),Оп26_BYN→USD!$A$2:$C$28,3,0)),$B$2:$G$2382,5,0)-VLOOKUP(B2288,$B$2:$G$2382,5,0))/365+(VLOOKUP(IF(C2288="Нет",VLOOKUP(A2288,Оп26_BYN→USD!$A$2:$C$28,3,0),VLOOKUP((A2288-1),Оп26_BYN→USD!$A$2:$C$28,3,0)),$B$2:$G$2382,6,0)-VLOOKUP(B2288,$B$2:$G$2382,6,0))/366)</f>
        <v>0.37994920371414959</v>
      </c>
      <c r="F2288" s="54">
        <f>COUNTIF(D2289:$D$2382,365)</f>
        <v>94</v>
      </c>
      <c r="G2288" s="54">
        <f>COUNTIF(D2289:$D$2382,366)</f>
        <v>0</v>
      </c>
    </row>
    <row r="2289" spans="1:7" x14ac:dyDescent="0.25">
      <c r="A2289" s="54">
        <f>COUNTIF($C$3:C2289,"Да")</f>
        <v>25</v>
      </c>
      <c r="B2289" s="53">
        <f t="shared" si="70"/>
        <v>47687</v>
      </c>
      <c r="C2289" s="53" t="str">
        <f>IF(ISERROR(VLOOKUP(B2289,Оп26_BYN→USD!$C$3:$C$28,1,0)),"Нет","Да")</f>
        <v>Нет</v>
      </c>
      <c r="D2289" s="54">
        <f t="shared" si="68"/>
        <v>365</v>
      </c>
      <c r="E2289" s="55">
        <f>('Все выпуски'!$F$4*'Все выпуски'!$F$8)*((VLOOKUP(IF(C2289="Нет",VLOOKUP(A2289,Оп26_BYN→USD!$A$2:$C$28,3,0),VLOOKUP((A2289-1),Оп26_BYN→USD!$A$2:$C$28,3,0)),$B$2:$G$2382,5,0)-VLOOKUP(B2289,$B$2:$G$2382,5,0))/365+(VLOOKUP(IF(C2289="Нет",VLOOKUP(A2289,Оп26_BYN→USD!$A$2:$C$28,3,0),VLOOKUP((A2289-1),Оп26_BYN→USD!$A$2:$C$28,3,0)),$B$2:$G$2382,6,0)-VLOOKUP(B2289,$B$2:$G$2382,6,0))/366)</f>
        <v>0.40917606553831498</v>
      </c>
      <c r="F2289" s="54">
        <f>COUNTIF(D2290:$D$2382,365)</f>
        <v>93</v>
      </c>
      <c r="G2289" s="54">
        <f>COUNTIF(D2290:$D$2382,366)</f>
        <v>0</v>
      </c>
    </row>
    <row r="2290" spans="1:7" x14ac:dyDescent="0.25">
      <c r="A2290" s="54">
        <f>COUNTIF($C$3:C2290,"Да")</f>
        <v>25</v>
      </c>
      <c r="B2290" s="53">
        <f t="shared" si="70"/>
        <v>47688</v>
      </c>
      <c r="C2290" s="53" t="str">
        <f>IF(ISERROR(VLOOKUP(B2290,Оп26_BYN→USD!$C$3:$C$28,1,0)),"Нет","Да")</f>
        <v>Нет</v>
      </c>
      <c r="D2290" s="54">
        <f t="shared" si="68"/>
        <v>365</v>
      </c>
      <c r="E2290" s="55">
        <f>('Все выпуски'!$F$4*'Все выпуски'!$F$8)*((VLOOKUP(IF(C2290="Нет",VLOOKUP(A2290,Оп26_BYN→USD!$A$2:$C$28,3,0),VLOOKUP((A2290-1),Оп26_BYN→USD!$A$2:$C$28,3,0)),$B$2:$G$2382,5,0)-VLOOKUP(B2290,$B$2:$G$2382,5,0))/365+(VLOOKUP(IF(C2290="Нет",VLOOKUP(A2290,Оп26_BYN→USD!$A$2:$C$28,3,0),VLOOKUP((A2290-1),Оп26_BYN→USD!$A$2:$C$28,3,0)),$B$2:$G$2382,6,0)-VLOOKUP(B2290,$B$2:$G$2382,6,0))/366)</f>
        <v>0.43840292736248032</v>
      </c>
      <c r="F2290" s="54">
        <f>COUNTIF(D2291:$D$2382,365)</f>
        <v>92</v>
      </c>
      <c r="G2290" s="54">
        <f>COUNTIF(D2291:$D$2382,366)</f>
        <v>0</v>
      </c>
    </row>
    <row r="2291" spans="1:7" x14ac:dyDescent="0.25">
      <c r="A2291" s="54">
        <f>COUNTIF($C$3:C2291,"Да")</f>
        <v>25</v>
      </c>
      <c r="B2291" s="53">
        <f t="shared" si="70"/>
        <v>47689</v>
      </c>
      <c r="C2291" s="53" t="str">
        <f>IF(ISERROR(VLOOKUP(B2291,Оп26_BYN→USD!$C$3:$C$28,1,0)),"Нет","Да")</f>
        <v>Нет</v>
      </c>
      <c r="D2291" s="54">
        <f t="shared" si="68"/>
        <v>365</v>
      </c>
      <c r="E2291" s="55">
        <f>('Все выпуски'!$F$4*'Все выпуски'!$F$8)*((VLOOKUP(IF(C2291="Нет",VLOOKUP(A2291,Оп26_BYN→USD!$A$2:$C$28,3,0),VLOOKUP((A2291-1),Оп26_BYN→USD!$A$2:$C$28,3,0)),$B$2:$G$2382,5,0)-VLOOKUP(B2291,$B$2:$G$2382,5,0))/365+(VLOOKUP(IF(C2291="Нет",VLOOKUP(A2291,Оп26_BYN→USD!$A$2:$C$28,3,0),VLOOKUP((A2291-1),Оп26_BYN→USD!$A$2:$C$28,3,0)),$B$2:$G$2382,6,0)-VLOOKUP(B2291,$B$2:$G$2382,6,0))/366)</f>
        <v>0.46762978918664566</v>
      </c>
      <c r="F2291" s="54">
        <f>COUNTIF(D2292:$D$2382,365)</f>
        <v>91</v>
      </c>
      <c r="G2291" s="54">
        <f>COUNTIF(D2292:$D$2382,366)</f>
        <v>0</v>
      </c>
    </row>
    <row r="2292" spans="1:7" x14ac:dyDescent="0.25">
      <c r="A2292" s="54">
        <f>COUNTIF($C$3:C2292,"Да")</f>
        <v>25</v>
      </c>
      <c r="B2292" s="53">
        <f t="shared" si="70"/>
        <v>47690</v>
      </c>
      <c r="C2292" s="53" t="str">
        <f>IF(ISERROR(VLOOKUP(B2292,Оп26_BYN→USD!$C$3:$C$28,1,0)),"Нет","Да")</f>
        <v>Нет</v>
      </c>
      <c r="D2292" s="54">
        <f t="shared" si="68"/>
        <v>365</v>
      </c>
      <c r="E2292" s="55">
        <f>('Все выпуски'!$F$4*'Все выпуски'!$F$8)*((VLOOKUP(IF(C2292="Нет",VLOOKUP(A2292,Оп26_BYN→USD!$A$2:$C$28,3,0),VLOOKUP((A2292-1),Оп26_BYN→USD!$A$2:$C$28,3,0)),$B$2:$G$2382,5,0)-VLOOKUP(B2292,$B$2:$G$2382,5,0))/365+(VLOOKUP(IF(C2292="Нет",VLOOKUP(A2292,Оп26_BYN→USD!$A$2:$C$28,3,0),VLOOKUP((A2292-1),Оп26_BYN→USD!$A$2:$C$28,3,0)),$B$2:$G$2382,6,0)-VLOOKUP(B2292,$B$2:$G$2382,6,0))/366)</f>
        <v>0.49685665101081106</v>
      </c>
      <c r="F2292" s="54">
        <f>COUNTIF(D2293:$D$2382,365)</f>
        <v>90</v>
      </c>
      <c r="G2292" s="54">
        <f>COUNTIF(D2293:$D$2382,366)</f>
        <v>0</v>
      </c>
    </row>
    <row r="2293" spans="1:7" x14ac:dyDescent="0.25">
      <c r="A2293" s="54">
        <f>COUNTIF($C$3:C2293,"Да")</f>
        <v>25</v>
      </c>
      <c r="B2293" s="53">
        <f t="shared" si="70"/>
        <v>47691</v>
      </c>
      <c r="C2293" s="53" t="str">
        <f>IF(ISERROR(VLOOKUP(B2293,Оп26_BYN→USD!$C$3:$C$28,1,0)),"Нет","Да")</f>
        <v>Нет</v>
      </c>
      <c r="D2293" s="54">
        <f t="shared" si="68"/>
        <v>365</v>
      </c>
      <c r="E2293" s="55">
        <f>('Все выпуски'!$F$4*'Все выпуски'!$F$8)*((VLOOKUP(IF(C2293="Нет",VLOOKUP(A2293,Оп26_BYN→USD!$A$2:$C$28,3,0),VLOOKUP((A2293-1),Оп26_BYN→USD!$A$2:$C$28,3,0)),$B$2:$G$2382,5,0)-VLOOKUP(B2293,$B$2:$G$2382,5,0))/365+(VLOOKUP(IF(C2293="Нет",VLOOKUP(A2293,Оп26_BYN→USD!$A$2:$C$28,3,0),VLOOKUP((A2293-1),Оп26_BYN→USD!$A$2:$C$28,3,0)),$B$2:$G$2382,6,0)-VLOOKUP(B2293,$B$2:$G$2382,6,0))/366)</f>
        <v>0.52608351283497634</v>
      </c>
      <c r="F2293" s="54">
        <f>COUNTIF(D2294:$D$2382,365)</f>
        <v>89</v>
      </c>
      <c r="G2293" s="54">
        <f>COUNTIF(D2294:$D$2382,366)</f>
        <v>0</v>
      </c>
    </row>
    <row r="2294" spans="1:7" x14ac:dyDescent="0.25">
      <c r="A2294" s="54">
        <f>COUNTIF($C$3:C2294,"Да")</f>
        <v>25</v>
      </c>
      <c r="B2294" s="53">
        <f t="shared" si="70"/>
        <v>47692</v>
      </c>
      <c r="C2294" s="53" t="str">
        <f>IF(ISERROR(VLOOKUP(B2294,Оп26_BYN→USD!$C$3:$C$28,1,0)),"Нет","Да")</f>
        <v>Нет</v>
      </c>
      <c r="D2294" s="54">
        <f t="shared" si="68"/>
        <v>365</v>
      </c>
      <c r="E2294" s="55">
        <f>('Все выпуски'!$F$4*'Все выпуски'!$F$8)*((VLOOKUP(IF(C2294="Нет",VLOOKUP(A2294,Оп26_BYN→USD!$A$2:$C$28,3,0),VLOOKUP((A2294-1),Оп26_BYN→USD!$A$2:$C$28,3,0)),$B$2:$G$2382,5,0)-VLOOKUP(B2294,$B$2:$G$2382,5,0))/365+(VLOOKUP(IF(C2294="Нет",VLOOKUP(A2294,Оп26_BYN→USD!$A$2:$C$28,3,0),VLOOKUP((A2294-1),Оп26_BYN→USD!$A$2:$C$28,3,0)),$B$2:$G$2382,6,0)-VLOOKUP(B2294,$B$2:$G$2382,6,0))/366)</f>
        <v>0.55531037465914179</v>
      </c>
      <c r="F2294" s="54">
        <f>COUNTIF(D2295:$D$2382,365)</f>
        <v>88</v>
      </c>
      <c r="G2294" s="54">
        <f>COUNTIF(D2295:$D$2382,366)</f>
        <v>0</v>
      </c>
    </row>
    <row r="2295" spans="1:7" x14ac:dyDescent="0.25">
      <c r="A2295" s="54">
        <f>COUNTIF($C$3:C2295,"Да")</f>
        <v>25</v>
      </c>
      <c r="B2295" s="53">
        <f t="shared" si="70"/>
        <v>47693</v>
      </c>
      <c r="C2295" s="53" t="str">
        <f>IF(ISERROR(VLOOKUP(B2295,Оп26_BYN→USD!$C$3:$C$28,1,0)),"Нет","Да")</f>
        <v>Нет</v>
      </c>
      <c r="D2295" s="54">
        <f t="shared" si="68"/>
        <v>365</v>
      </c>
      <c r="E2295" s="55">
        <f>('Все выпуски'!$F$4*'Все выпуски'!$F$8)*((VLOOKUP(IF(C2295="Нет",VLOOKUP(A2295,Оп26_BYN→USD!$A$2:$C$28,3,0),VLOOKUP((A2295-1),Оп26_BYN→USD!$A$2:$C$28,3,0)),$B$2:$G$2382,5,0)-VLOOKUP(B2295,$B$2:$G$2382,5,0))/365+(VLOOKUP(IF(C2295="Нет",VLOOKUP(A2295,Оп26_BYN→USD!$A$2:$C$28,3,0),VLOOKUP((A2295-1),Оп26_BYN→USD!$A$2:$C$28,3,0)),$B$2:$G$2382,6,0)-VLOOKUP(B2295,$B$2:$G$2382,6,0))/366)</f>
        <v>0.58453723648330702</v>
      </c>
      <c r="F2295" s="54">
        <f>COUNTIF(D2296:$D$2382,365)</f>
        <v>87</v>
      </c>
      <c r="G2295" s="54">
        <f>COUNTIF(D2296:$D$2382,366)</f>
        <v>0</v>
      </c>
    </row>
    <row r="2296" spans="1:7" x14ac:dyDescent="0.25">
      <c r="A2296" s="54">
        <f>COUNTIF($C$3:C2296,"Да")</f>
        <v>25</v>
      </c>
      <c r="B2296" s="53">
        <f t="shared" si="70"/>
        <v>47694</v>
      </c>
      <c r="C2296" s="53" t="str">
        <f>IF(ISERROR(VLOOKUP(B2296,Оп26_BYN→USD!$C$3:$C$28,1,0)),"Нет","Да")</f>
        <v>Нет</v>
      </c>
      <c r="D2296" s="54">
        <f t="shared" si="68"/>
        <v>365</v>
      </c>
      <c r="E2296" s="55">
        <f>('Все выпуски'!$F$4*'Все выпуски'!$F$8)*((VLOOKUP(IF(C2296="Нет",VLOOKUP(A2296,Оп26_BYN→USD!$A$2:$C$28,3,0),VLOOKUP((A2296-1),Оп26_BYN→USD!$A$2:$C$28,3,0)),$B$2:$G$2382,5,0)-VLOOKUP(B2296,$B$2:$G$2382,5,0))/365+(VLOOKUP(IF(C2296="Нет",VLOOKUP(A2296,Оп26_BYN→USD!$A$2:$C$28,3,0),VLOOKUP((A2296-1),Оп26_BYN→USD!$A$2:$C$28,3,0)),$B$2:$G$2382,6,0)-VLOOKUP(B2296,$B$2:$G$2382,6,0))/366)</f>
        <v>0.61376409830747247</v>
      </c>
      <c r="F2296" s="54">
        <f>COUNTIF(D2297:$D$2382,365)</f>
        <v>86</v>
      </c>
      <c r="G2296" s="54">
        <f>COUNTIF(D2297:$D$2382,366)</f>
        <v>0</v>
      </c>
    </row>
    <row r="2297" spans="1:7" x14ac:dyDescent="0.25">
      <c r="A2297" s="54">
        <f>COUNTIF($C$3:C2297,"Да")</f>
        <v>25</v>
      </c>
      <c r="B2297" s="53">
        <f t="shared" si="70"/>
        <v>47695</v>
      </c>
      <c r="C2297" s="53" t="str">
        <f>IF(ISERROR(VLOOKUP(B2297,Оп26_BYN→USD!$C$3:$C$28,1,0)),"Нет","Да")</f>
        <v>Нет</v>
      </c>
      <c r="D2297" s="54">
        <f t="shared" si="68"/>
        <v>365</v>
      </c>
      <c r="E2297" s="55">
        <f>('Все выпуски'!$F$4*'Все выпуски'!$F$8)*((VLOOKUP(IF(C2297="Нет",VLOOKUP(A2297,Оп26_BYN→USD!$A$2:$C$28,3,0),VLOOKUP((A2297-1),Оп26_BYN→USD!$A$2:$C$28,3,0)),$B$2:$G$2382,5,0)-VLOOKUP(B2297,$B$2:$G$2382,5,0))/365+(VLOOKUP(IF(C2297="Нет",VLOOKUP(A2297,Оп26_BYN→USD!$A$2:$C$28,3,0),VLOOKUP((A2297-1),Оп26_BYN→USD!$A$2:$C$28,3,0)),$B$2:$G$2382,6,0)-VLOOKUP(B2297,$B$2:$G$2382,6,0))/366)</f>
        <v>0.64299096013163781</v>
      </c>
      <c r="F2297" s="54">
        <f>COUNTIF(D2298:$D$2382,365)</f>
        <v>85</v>
      </c>
      <c r="G2297" s="54">
        <f>COUNTIF(D2298:$D$2382,366)</f>
        <v>0</v>
      </c>
    </row>
    <row r="2298" spans="1:7" x14ac:dyDescent="0.25">
      <c r="A2298" s="54">
        <f>COUNTIF($C$3:C2298,"Да")</f>
        <v>25</v>
      </c>
      <c r="B2298" s="53">
        <f t="shared" si="70"/>
        <v>47696</v>
      </c>
      <c r="C2298" s="53" t="str">
        <f>IF(ISERROR(VLOOKUP(B2298,Оп26_BYN→USD!$C$3:$C$28,1,0)),"Нет","Да")</f>
        <v>Нет</v>
      </c>
      <c r="D2298" s="54">
        <f t="shared" si="68"/>
        <v>365</v>
      </c>
      <c r="E2298" s="55">
        <f>('Все выпуски'!$F$4*'Все выпуски'!$F$8)*((VLOOKUP(IF(C2298="Нет",VLOOKUP(A2298,Оп26_BYN→USD!$A$2:$C$28,3,0),VLOOKUP((A2298-1),Оп26_BYN→USD!$A$2:$C$28,3,0)),$B$2:$G$2382,5,0)-VLOOKUP(B2298,$B$2:$G$2382,5,0))/365+(VLOOKUP(IF(C2298="Нет",VLOOKUP(A2298,Оп26_BYN→USD!$A$2:$C$28,3,0),VLOOKUP((A2298-1),Оп26_BYN→USD!$A$2:$C$28,3,0)),$B$2:$G$2382,6,0)-VLOOKUP(B2298,$B$2:$G$2382,6,0))/366)</f>
        <v>0.67221782195580315</v>
      </c>
      <c r="F2298" s="54">
        <f>COUNTIF(D2299:$D$2382,365)</f>
        <v>84</v>
      </c>
      <c r="G2298" s="54">
        <f>COUNTIF(D2299:$D$2382,366)</f>
        <v>0</v>
      </c>
    </row>
    <row r="2299" spans="1:7" x14ac:dyDescent="0.25">
      <c r="A2299" s="54">
        <f>COUNTIF($C$3:C2299,"Да")</f>
        <v>25</v>
      </c>
      <c r="B2299" s="53">
        <f t="shared" si="70"/>
        <v>47697</v>
      </c>
      <c r="C2299" s="53" t="str">
        <f>IF(ISERROR(VLOOKUP(B2299,Оп26_BYN→USD!$C$3:$C$28,1,0)),"Нет","Да")</f>
        <v>Нет</v>
      </c>
      <c r="D2299" s="54">
        <f t="shared" si="68"/>
        <v>365</v>
      </c>
      <c r="E2299" s="55">
        <f>('Все выпуски'!$F$4*'Все выпуски'!$F$8)*((VLOOKUP(IF(C2299="Нет",VLOOKUP(A2299,Оп26_BYN→USD!$A$2:$C$28,3,0),VLOOKUP((A2299-1),Оп26_BYN→USD!$A$2:$C$28,3,0)),$B$2:$G$2382,5,0)-VLOOKUP(B2299,$B$2:$G$2382,5,0))/365+(VLOOKUP(IF(C2299="Нет",VLOOKUP(A2299,Оп26_BYN→USD!$A$2:$C$28,3,0),VLOOKUP((A2299-1),Оп26_BYN→USD!$A$2:$C$28,3,0)),$B$2:$G$2382,6,0)-VLOOKUP(B2299,$B$2:$G$2382,6,0))/366)</f>
        <v>0.70144468377996849</v>
      </c>
      <c r="F2299" s="54">
        <f>COUNTIF(D2300:$D$2382,365)</f>
        <v>83</v>
      </c>
      <c r="G2299" s="54">
        <f>COUNTIF(D2300:$D$2382,366)</f>
        <v>0</v>
      </c>
    </row>
    <row r="2300" spans="1:7" x14ac:dyDescent="0.25">
      <c r="A2300" s="54">
        <f>COUNTIF($C$3:C2300,"Да")</f>
        <v>25</v>
      </c>
      <c r="B2300" s="53">
        <f t="shared" si="70"/>
        <v>47698</v>
      </c>
      <c r="C2300" s="53" t="str">
        <f>IF(ISERROR(VLOOKUP(B2300,Оп26_BYN→USD!$C$3:$C$28,1,0)),"Нет","Да")</f>
        <v>Нет</v>
      </c>
      <c r="D2300" s="54">
        <f t="shared" si="68"/>
        <v>365</v>
      </c>
      <c r="E2300" s="55">
        <f>('Все выпуски'!$F$4*'Все выпуски'!$F$8)*((VLOOKUP(IF(C2300="Нет",VLOOKUP(A2300,Оп26_BYN→USD!$A$2:$C$28,3,0),VLOOKUP((A2300-1),Оп26_BYN→USD!$A$2:$C$28,3,0)),$B$2:$G$2382,5,0)-VLOOKUP(B2300,$B$2:$G$2382,5,0))/365+(VLOOKUP(IF(C2300="Нет",VLOOKUP(A2300,Оп26_BYN→USD!$A$2:$C$28,3,0),VLOOKUP((A2300-1),Оп26_BYN→USD!$A$2:$C$28,3,0)),$B$2:$G$2382,6,0)-VLOOKUP(B2300,$B$2:$G$2382,6,0))/366)</f>
        <v>0.73067154560413383</v>
      </c>
      <c r="F2300" s="54">
        <f>COUNTIF(D2301:$D$2382,365)</f>
        <v>82</v>
      </c>
      <c r="G2300" s="54">
        <f>COUNTIF(D2301:$D$2382,366)</f>
        <v>0</v>
      </c>
    </row>
    <row r="2301" spans="1:7" x14ac:dyDescent="0.25">
      <c r="A2301" s="54">
        <f>COUNTIF($C$3:C2301,"Да")</f>
        <v>25</v>
      </c>
      <c r="B2301" s="53">
        <f t="shared" si="70"/>
        <v>47699</v>
      </c>
      <c r="C2301" s="53" t="str">
        <f>IF(ISERROR(VLOOKUP(B2301,Оп26_BYN→USD!$C$3:$C$28,1,0)),"Нет","Да")</f>
        <v>Нет</v>
      </c>
      <c r="D2301" s="54">
        <f t="shared" si="68"/>
        <v>365</v>
      </c>
      <c r="E2301" s="55">
        <f>('Все выпуски'!$F$4*'Все выпуски'!$F$8)*((VLOOKUP(IF(C2301="Нет",VLOOKUP(A2301,Оп26_BYN→USD!$A$2:$C$28,3,0),VLOOKUP((A2301-1),Оп26_BYN→USD!$A$2:$C$28,3,0)),$B$2:$G$2382,5,0)-VLOOKUP(B2301,$B$2:$G$2382,5,0))/365+(VLOOKUP(IF(C2301="Нет",VLOOKUP(A2301,Оп26_BYN→USD!$A$2:$C$28,3,0),VLOOKUP((A2301-1),Оп26_BYN→USD!$A$2:$C$28,3,0)),$B$2:$G$2382,6,0)-VLOOKUP(B2301,$B$2:$G$2382,6,0))/366)</f>
        <v>0.75989840742829917</v>
      </c>
      <c r="F2301" s="54">
        <f>COUNTIF(D2302:$D$2382,365)</f>
        <v>81</v>
      </c>
      <c r="G2301" s="54">
        <f>COUNTIF(D2302:$D$2382,366)</f>
        <v>0</v>
      </c>
    </row>
    <row r="2302" spans="1:7" x14ac:dyDescent="0.25">
      <c r="A2302" s="54">
        <f>COUNTIF($C$3:C2302,"Да")</f>
        <v>25</v>
      </c>
      <c r="B2302" s="53">
        <f t="shared" si="70"/>
        <v>47700</v>
      </c>
      <c r="C2302" s="53" t="str">
        <f>IF(ISERROR(VLOOKUP(B2302,Оп26_BYN→USD!$C$3:$C$28,1,0)),"Нет","Да")</f>
        <v>Нет</v>
      </c>
      <c r="D2302" s="54">
        <f t="shared" si="68"/>
        <v>365</v>
      </c>
      <c r="E2302" s="55">
        <f>('Все выпуски'!$F$4*'Все выпуски'!$F$8)*((VLOOKUP(IF(C2302="Нет",VLOOKUP(A2302,Оп26_BYN→USD!$A$2:$C$28,3,0),VLOOKUP((A2302-1),Оп26_BYN→USD!$A$2:$C$28,3,0)),$B$2:$G$2382,5,0)-VLOOKUP(B2302,$B$2:$G$2382,5,0))/365+(VLOOKUP(IF(C2302="Нет",VLOOKUP(A2302,Оп26_BYN→USD!$A$2:$C$28,3,0),VLOOKUP((A2302-1),Оп26_BYN→USD!$A$2:$C$28,3,0)),$B$2:$G$2382,6,0)-VLOOKUP(B2302,$B$2:$G$2382,6,0))/366)</f>
        <v>0.78912526925246462</v>
      </c>
      <c r="F2302" s="54">
        <f>COUNTIF(D2303:$D$2382,365)</f>
        <v>80</v>
      </c>
      <c r="G2302" s="54">
        <f>COUNTIF(D2303:$D$2382,366)</f>
        <v>0</v>
      </c>
    </row>
    <row r="2303" spans="1:7" x14ac:dyDescent="0.25">
      <c r="A2303" s="54">
        <f>COUNTIF($C$3:C2303,"Да")</f>
        <v>25</v>
      </c>
      <c r="B2303" s="53">
        <f t="shared" si="70"/>
        <v>47701</v>
      </c>
      <c r="C2303" s="53" t="str">
        <f>IF(ISERROR(VLOOKUP(B2303,Оп26_BYN→USD!$C$3:$C$28,1,0)),"Нет","Да")</f>
        <v>Нет</v>
      </c>
      <c r="D2303" s="54">
        <f t="shared" si="68"/>
        <v>365</v>
      </c>
      <c r="E2303" s="55">
        <f>('Все выпуски'!$F$4*'Все выпуски'!$F$8)*((VLOOKUP(IF(C2303="Нет",VLOOKUP(A2303,Оп26_BYN→USD!$A$2:$C$28,3,0),VLOOKUP((A2303-1),Оп26_BYN→USD!$A$2:$C$28,3,0)),$B$2:$G$2382,5,0)-VLOOKUP(B2303,$B$2:$G$2382,5,0))/365+(VLOOKUP(IF(C2303="Нет",VLOOKUP(A2303,Оп26_BYN→USD!$A$2:$C$28,3,0),VLOOKUP((A2303-1),Оп26_BYN→USD!$A$2:$C$28,3,0)),$B$2:$G$2382,6,0)-VLOOKUP(B2303,$B$2:$G$2382,6,0))/366)</f>
        <v>0.81835213107662996</v>
      </c>
      <c r="F2303" s="54">
        <f>COUNTIF(D2304:$D$2382,365)</f>
        <v>79</v>
      </c>
      <c r="G2303" s="54">
        <f>COUNTIF(D2304:$D$2382,366)</f>
        <v>0</v>
      </c>
    </row>
    <row r="2304" spans="1:7" x14ac:dyDescent="0.25">
      <c r="A2304" s="54">
        <f>COUNTIF($C$3:C2304,"Да")</f>
        <v>25</v>
      </c>
      <c r="B2304" s="53">
        <f t="shared" si="70"/>
        <v>47702</v>
      </c>
      <c r="C2304" s="53" t="str">
        <f>IF(ISERROR(VLOOKUP(B2304,Оп26_BYN→USD!$C$3:$C$28,1,0)),"Нет","Да")</f>
        <v>Нет</v>
      </c>
      <c r="D2304" s="54">
        <f t="shared" si="68"/>
        <v>365</v>
      </c>
      <c r="E2304" s="55">
        <f>('Все выпуски'!$F$4*'Все выпуски'!$F$8)*((VLOOKUP(IF(C2304="Нет",VLOOKUP(A2304,Оп26_BYN→USD!$A$2:$C$28,3,0),VLOOKUP((A2304-1),Оп26_BYN→USD!$A$2:$C$28,3,0)),$B$2:$G$2382,5,0)-VLOOKUP(B2304,$B$2:$G$2382,5,0))/365+(VLOOKUP(IF(C2304="Нет",VLOOKUP(A2304,Оп26_BYN→USD!$A$2:$C$28,3,0),VLOOKUP((A2304-1),Оп26_BYN→USD!$A$2:$C$28,3,0)),$B$2:$G$2382,6,0)-VLOOKUP(B2304,$B$2:$G$2382,6,0))/366)</f>
        <v>0.8475789929007953</v>
      </c>
      <c r="F2304" s="54">
        <f>COUNTIF(D2305:$D$2382,365)</f>
        <v>78</v>
      </c>
      <c r="G2304" s="54">
        <f>COUNTIF(D2305:$D$2382,366)</f>
        <v>0</v>
      </c>
    </row>
    <row r="2305" spans="1:7" x14ac:dyDescent="0.25">
      <c r="A2305" s="54">
        <f>COUNTIF($C$3:C2305,"Да")</f>
        <v>25</v>
      </c>
      <c r="B2305" s="53">
        <f t="shared" si="70"/>
        <v>47703</v>
      </c>
      <c r="C2305" s="53" t="str">
        <f>IF(ISERROR(VLOOKUP(B2305,Оп26_BYN→USD!$C$3:$C$28,1,0)),"Нет","Да")</f>
        <v>Нет</v>
      </c>
      <c r="D2305" s="54">
        <f t="shared" si="68"/>
        <v>365</v>
      </c>
      <c r="E2305" s="55">
        <f>('Все выпуски'!$F$4*'Все выпуски'!$F$8)*((VLOOKUP(IF(C2305="Нет",VLOOKUP(A2305,Оп26_BYN→USD!$A$2:$C$28,3,0),VLOOKUP((A2305-1),Оп26_BYN→USD!$A$2:$C$28,3,0)),$B$2:$G$2382,5,0)-VLOOKUP(B2305,$B$2:$G$2382,5,0))/365+(VLOOKUP(IF(C2305="Нет",VLOOKUP(A2305,Оп26_BYN→USD!$A$2:$C$28,3,0),VLOOKUP((A2305-1),Оп26_BYN→USD!$A$2:$C$28,3,0)),$B$2:$G$2382,6,0)-VLOOKUP(B2305,$B$2:$G$2382,6,0))/366)</f>
        <v>0.87680585472496064</v>
      </c>
      <c r="F2305" s="54">
        <f>COUNTIF(D2306:$D$2382,365)</f>
        <v>77</v>
      </c>
      <c r="G2305" s="54">
        <f>COUNTIF(D2306:$D$2382,366)</f>
        <v>0</v>
      </c>
    </row>
    <row r="2306" spans="1:7" x14ac:dyDescent="0.25">
      <c r="A2306" s="54">
        <f>COUNTIF($C$3:C2306,"Да")</f>
        <v>25</v>
      </c>
      <c r="B2306" s="53">
        <f t="shared" si="70"/>
        <v>47704</v>
      </c>
      <c r="C2306" s="53" t="str">
        <f>IF(ISERROR(VLOOKUP(B2306,Оп26_BYN→USD!$C$3:$C$28,1,0)),"Нет","Да")</f>
        <v>Нет</v>
      </c>
      <c r="D2306" s="54">
        <f t="shared" si="68"/>
        <v>365</v>
      </c>
      <c r="E2306" s="55">
        <f>('Все выпуски'!$F$4*'Все выпуски'!$F$8)*((VLOOKUP(IF(C2306="Нет",VLOOKUP(A2306,Оп26_BYN→USD!$A$2:$C$28,3,0),VLOOKUP((A2306-1),Оп26_BYN→USD!$A$2:$C$28,3,0)),$B$2:$G$2382,5,0)-VLOOKUP(B2306,$B$2:$G$2382,5,0))/365+(VLOOKUP(IF(C2306="Нет",VLOOKUP(A2306,Оп26_BYN→USD!$A$2:$C$28,3,0),VLOOKUP((A2306-1),Оп26_BYN→USD!$A$2:$C$28,3,0)),$B$2:$G$2382,6,0)-VLOOKUP(B2306,$B$2:$G$2382,6,0))/366)</f>
        <v>0.90603271654912598</v>
      </c>
      <c r="F2306" s="54">
        <f>COUNTIF(D2307:$D$2382,365)</f>
        <v>76</v>
      </c>
      <c r="G2306" s="54">
        <f>COUNTIF(D2307:$D$2382,366)</f>
        <v>0</v>
      </c>
    </row>
    <row r="2307" spans="1:7" x14ac:dyDescent="0.25">
      <c r="A2307" s="54">
        <f>COUNTIF($C$3:C2307,"Да")</f>
        <v>25</v>
      </c>
      <c r="B2307" s="53">
        <f t="shared" si="70"/>
        <v>47705</v>
      </c>
      <c r="C2307" s="53" t="str">
        <f>IF(ISERROR(VLOOKUP(B2307,Оп26_BYN→USD!$C$3:$C$28,1,0)),"Нет","Да")</f>
        <v>Нет</v>
      </c>
      <c r="D2307" s="54">
        <f t="shared" si="68"/>
        <v>365</v>
      </c>
      <c r="E2307" s="55">
        <f>('Все выпуски'!$F$4*'Все выпуски'!$F$8)*((VLOOKUP(IF(C2307="Нет",VLOOKUP(A2307,Оп26_BYN→USD!$A$2:$C$28,3,0),VLOOKUP((A2307-1),Оп26_BYN→USD!$A$2:$C$28,3,0)),$B$2:$G$2382,5,0)-VLOOKUP(B2307,$B$2:$G$2382,5,0))/365+(VLOOKUP(IF(C2307="Нет",VLOOKUP(A2307,Оп26_BYN→USD!$A$2:$C$28,3,0),VLOOKUP((A2307-1),Оп26_BYN→USD!$A$2:$C$28,3,0)),$B$2:$G$2382,6,0)-VLOOKUP(B2307,$B$2:$G$2382,6,0))/366)</f>
        <v>0.93525957837329132</v>
      </c>
      <c r="F2307" s="54">
        <f>COUNTIF(D2308:$D$2382,365)</f>
        <v>75</v>
      </c>
      <c r="G2307" s="54">
        <f>COUNTIF(D2308:$D$2382,366)</f>
        <v>0</v>
      </c>
    </row>
    <row r="2308" spans="1:7" x14ac:dyDescent="0.25">
      <c r="A2308" s="54">
        <f>COUNTIF($C$3:C2308,"Да")</f>
        <v>25</v>
      </c>
      <c r="B2308" s="53">
        <f t="shared" ref="B2308:B2371" si="71">B2307+1</f>
        <v>47706</v>
      </c>
      <c r="C2308" s="53" t="str">
        <f>IF(ISERROR(VLOOKUP(B2308,Оп26_BYN→USD!$C$3:$C$28,1,0)),"Нет","Да")</f>
        <v>Нет</v>
      </c>
      <c r="D2308" s="54">
        <f t="shared" si="68"/>
        <v>365</v>
      </c>
      <c r="E2308" s="55">
        <f>('Все выпуски'!$F$4*'Все выпуски'!$F$8)*((VLOOKUP(IF(C2308="Нет",VLOOKUP(A2308,Оп26_BYN→USD!$A$2:$C$28,3,0),VLOOKUP((A2308-1),Оп26_BYN→USD!$A$2:$C$28,3,0)),$B$2:$G$2382,5,0)-VLOOKUP(B2308,$B$2:$G$2382,5,0))/365+(VLOOKUP(IF(C2308="Нет",VLOOKUP(A2308,Оп26_BYN→USD!$A$2:$C$28,3,0),VLOOKUP((A2308-1),Оп26_BYN→USD!$A$2:$C$28,3,0)),$B$2:$G$2382,6,0)-VLOOKUP(B2308,$B$2:$G$2382,6,0))/366)</f>
        <v>0.96448644019745677</v>
      </c>
      <c r="F2308" s="54">
        <f>COUNTIF(D2309:$D$2382,365)</f>
        <v>74</v>
      </c>
      <c r="G2308" s="54">
        <f>COUNTIF(D2309:$D$2382,366)</f>
        <v>0</v>
      </c>
    </row>
    <row r="2309" spans="1:7" x14ac:dyDescent="0.25">
      <c r="A2309" s="54">
        <f>COUNTIF($C$3:C2309,"Да")</f>
        <v>25</v>
      </c>
      <c r="B2309" s="53">
        <f t="shared" si="71"/>
        <v>47707</v>
      </c>
      <c r="C2309" s="53" t="str">
        <f>IF(ISERROR(VLOOKUP(B2309,Оп26_BYN→USD!$C$3:$C$28,1,0)),"Нет","Да")</f>
        <v>Нет</v>
      </c>
      <c r="D2309" s="54">
        <f t="shared" si="68"/>
        <v>365</v>
      </c>
      <c r="E2309" s="55">
        <f>('Все выпуски'!$F$4*'Все выпуски'!$F$8)*((VLOOKUP(IF(C2309="Нет",VLOOKUP(A2309,Оп26_BYN→USD!$A$2:$C$28,3,0),VLOOKUP((A2309-1),Оп26_BYN→USD!$A$2:$C$28,3,0)),$B$2:$G$2382,5,0)-VLOOKUP(B2309,$B$2:$G$2382,5,0))/365+(VLOOKUP(IF(C2309="Нет",VLOOKUP(A2309,Оп26_BYN→USD!$A$2:$C$28,3,0),VLOOKUP((A2309-1),Оп26_BYN→USD!$A$2:$C$28,3,0)),$B$2:$G$2382,6,0)-VLOOKUP(B2309,$B$2:$G$2382,6,0))/366)</f>
        <v>0.99371330202162211</v>
      </c>
      <c r="F2309" s="54">
        <f>COUNTIF(D2310:$D$2382,365)</f>
        <v>73</v>
      </c>
      <c r="G2309" s="54">
        <f>COUNTIF(D2310:$D$2382,366)</f>
        <v>0</v>
      </c>
    </row>
    <row r="2310" spans="1:7" x14ac:dyDescent="0.25">
      <c r="A2310" s="54">
        <f>COUNTIF($C$3:C2310,"Да")</f>
        <v>25</v>
      </c>
      <c r="B2310" s="53">
        <f t="shared" si="71"/>
        <v>47708</v>
      </c>
      <c r="C2310" s="53" t="str">
        <f>IF(ISERROR(VLOOKUP(B2310,Оп26_BYN→USD!$C$3:$C$28,1,0)),"Нет","Да")</f>
        <v>Нет</v>
      </c>
      <c r="D2310" s="54">
        <f t="shared" si="68"/>
        <v>365</v>
      </c>
      <c r="E2310" s="55">
        <f>('Все выпуски'!$F$4*'Все выпуски'!$F$8)*((VLOOKUP(IF(C2310="Нет",VLOOKUP(A2310,Оп26_BYN→USD!$A$2:$C$28,3,0),VLOOKUP((A2310-1),Оп26_BYN→USD!$A$2:$C$28,3,0)),$B$2:$G$2382,5,0)-VLOOKUP(B2310,$B$2:$G$2382,5,0))/365+(VLOOKUP(IF(C2310="Нет",VLOOKUP(A2310,Оп26_BYN→USD!$A$2:$C$28,3,0),VLOOKUP((A2310-1),Оп26_BYN→USD!$A$2:$C$28,3,0)),$B$2:$G$2382,6,0)-VLOOKUP(B2310,$B$2:$G$2382,6,0))/366)</f>
        <v>1.0229401638457873</v>
      </c>
      <c r="F2310" s="54">
        <f>COUNTIF(D2311:$D$2382,365)</f>
        <v>72</v>
      </c>
      <c r="G2310" s="54">
        <f>COUNTIF(D2311:$D$2382,366)</f>
        <v>0</v>
      </c>
    </row>
    <row r="2311" spans="1:7" x14ac:dyDescent="0.25">
      <c r="A2311" s="54">
        <f>COUNTIF($C$3:C2311,"Да")</f>
        <v>25</v>
      </c>
      <c r="B2311" s="53">
        <f t="shared" si="71"/>
        <v>47709</v>
      </c>
      <c r="C2311" s="53" t="str">
        <f>IF(ISERROR(VLOOKUP(B2311,Оп26_BYN→USD!$C$3:$C$28,1,0)),"Нет","Да")</f>
        <v>Нет</v>
      </c>
      <c r="D2311" s="54">
        <f t="shared" si="68"/>
        <v>365</v>
      </c>
      <c r="E2311" s="55">
        <f>('Все выпуски'!$F$4*'Все выпуски'!$F$8)*((VLOOKUP(IF(C2311="Нет",VLOOKUP(A2311,Оп26_BYN→USD!$A$2:$C$28,3,0),VLOOKUP((A2311-1),Оп26_BYN→USD!$A$2:$C$28,3,0)),$B$2:$G$2382,5,0)-VLOOKUP(B2311,$B$2:$G$2382,5,0))/365+(VLOOKUP(IF(C2311="Нет",VLOOKUP(A2311,Оп26_BYN→USD!$A$2:$C$28,3,0),VLOOKUP((A2311-1),Оп26_BYN→USD!$A$2:$C$28,3,0)),$B$2:$G$2382,6,0)-VLOOKUP(B2311,$B$2:$G$2382,6,0))/366)</f>
        <v>1.0521670256699527</v>
      </c>
      <c r="F2311" s="54">
        <f>COUNTIF(D2312:$D$2382,365)</f>
        <v>71</v>
      </c>
      <c r="G2311" s="54">
        <f>COUNTIF(D2312:$D$2382,366)</f>
        <v>0</v>
      </c>
    </row>
    <row r="2312" spans="1:7" x14ac:dyDescent="0.25">
      <c r="A2312" s="54">
        <f>COUNTIF($C$3:C2312,"Да")</f>
        <v>25</v>
      </c>
      <c r="B2312" s="53">
        <f t="shared" si="71"/>
        <v>47710</v>
      </c>
      <c r="C2312" s="53" t="str">
        <f>IF(ISERROR(VLOOKUP(B2312,Оп26_BYN→USD!$C$3:$C$28,1,0)),"Нет","Да")</f>
        <v>Нет</v>
      </c>
      <c r="D2312" s="54">
        <f t="shared" si="68"/>
        <v>365</v>
      </c>
      <c r="E2312" s="55">
        <f>('Все выпуски'!$F$4*'Все выпуски'!$F$8)*((VLOOKUP(IF(C2312="Нет",VLOOKUP(A2312,Оп26_BYN→USD!$A$2:$C$28,3,0),VLOOKUP((A2312-1),Оп26_BYN→USD!$A$2:$C$28,3,0)),$B$2:$G$2382,5,0)-VLOOKUP(B2312,$B$2:$G$2382,5,0))/365+(VLOOKUP(IF(C2312="Нет",VLOOKUP(A2312,Оп26_BYN→USD!$A$2:$C$28,3,0),VLOOKUP((A2312-1),Оп26_BYN→USD!$A$2:$C$28,3,0)),$B$2:$G$2382,6,0)-VLOOKUP(B2312,$B$2:$G$2382,6,0))/366)</f>
        <v>1.081393887494118</v>
      </c>
      <c r="F2312" s="54">
        <f>COUNTIF(D2313:$D$2382,365)</f>
        <v>70</v>
      </c>
      <c r="G2312" s="54">
        <f>COUNTIF(D2313:$D$2382,366)</f>
        <v>0</v>
      </c>
    </row>
    <row r="2313" spans="1:7" x14ac:dyDescent="0.25">
      <c r="A2313" s="54">
        <f>COUNTIF($C$3:C2313,"Да")</f>
        <v>25</v>
      </c>
      <c r="B2313" s="53">
        <f t="shared" si="71"/>
        <v>47711</v>
      </c>
      <c r="C2313" s="53" t="str">
        <f>IF(ISERROR(VLOOKUP(B2313,Оп26_BYN→USD!$C$3:$C$28,1,0)),"Нет","Да")</f>
        <v>Нет</v>
      </c>
      <c r="D2313" s="54">
        <f t="shared" si="68"/>
        <v>365</v>
      </c>
      <c r="E2313" s="55">
        <f>('Все выпуски'!$F$4*'Все выпуски'!$F$8)*((VLOOKUP(IF(C2313="Нет",VLOOKUP(A2313,Оп26_BYN→USD!$A$2:$C$28,3,0),VLOOKUP((A2313-1),Оп26_BYN→USD!$A$2:$C$28,3,0)),$B$2:$G$2382,5,0)-VLOOKUP(B2313,$B$2:$G$2382,5,0))/365+(VLOOKUP(IF(C2313="Нет",VLOOKUP(A2313,Оп26_BYN→USD!$A$2:$C$28,3,0),VLOOKUP((A2313-1),Оп26_BYN→USD!$A$2:$C$28,3,0)),$B$2:$G$2382,6,0)-VLOOKUP(B2313,$B$2:$G$2382,6,0))/366)</f>
        <v>1.1106207493182836</v>
      </c>
      <c r="F2313" s="54">
        <f>COUNTIF(D2314:$D$2382,365)</f>
        <v>69</v>
      </c>
      <c r="G2313" s="54">
        <f>COUNTIF(D2314:$D$2382,366)</f>
        <v>0</v>
      </c>
    </row>
    <row r="2314" spans="1:7" x14ac:dyDescent="0.25">
      <c r="A2314" s="54">
        <f>COUNTIF($C$3:C2314,"Да")</f>
        <v>25</v>
      </c>
      <c r="B2314" s="53">
        <f t="shared" si="71"/>
        <v>47712</v>
      </c>
      <c r="C2314" s="53" t="str">
        <f>IF(ISERROR(VLOOKUP(B2314,Оп26_BYN→USD!$C$3:$C$28,1,0)),"Нет","Да")</f>
        <v>Нет</v>
      </c>
      <c r="D2314" s="54">
        <f t="shared" si="68"/>
        <v>365</v>
      </c>
      <c r="E2314" s="55">
        <f>('Все выпуски'!$F$4*'Все выпуски'!$F$8)*((VLOOKUP(IF(C2314="Нет",VLOOKUP(A2314,Оп26_BYN→USD!$A$2:$C$28,3,0),VLOOKUP((A2314-1),Оп26_BYN→USD!$A$2:$C$28,3,0)),$B$2:$G$2382,5,0)-VLOOKUP(B2314,$B$2:$G$2382,5,0))/365+(VLOOKUP(IF(C2314="Нет",VLOOKUP(A2314,Оп26_BYN→USD!$A$2:$C$28,3,0),VLOOKUP((A2314-1),Оп26_BYN→USD!$A$2:$C$28,3,0)),$B$2:$G$2382,6,0)-VLOOKUP(B2314,$B$2:$G$2382,6,0))/366)</f>
        <v>1.1398476111424489</v>
      </c>
      <c r="F2314" s="54">
        <f>COUNTIF(D2315:$D$2382,365)</f>
        <v>68</v>
      </c>
      <c r="G2314" s="54">
        <f>COUNTIF(D2315:$D$2382,366)</f>
        <v>0</v>
      </c>
    </row>
    <row r="2315" spans="1:7" x14ac:dyDescent="0.25">
      <c r="A2315" s="54">
        <f>COUNTIF($C$3:C2315,"Да")</f>
        <v>25</v>
      </c>
      <c r="B2315" s="53">
        <f t="shared" si="71"/>
        <v>47713</v>
      </c>
      <c r="C2315" s="53" t="str">
        <f>IF(ISERROR(VLOOKUP(B2315,Оп26_BYN→USD!$C$3:$C$28,1,0)),"Нет","Да")</f>
        <v>Нет</v>
      </c>
      <c r="D2315" s="54">
        <f t="shared" si="68"/>
        <v>365</v>
      </c>
      <c r="E2315" s="55">
        <f>('Все выпуски'!$F$4*'Все выпуски'!$F$8)*((VLOOKUP(IF(C2315="Нет",VLOOKUP(A2315,Оп26_BYN→USD!$A$2:$C$28,3,0),VLOOKUP((A2315-1),Оп26_BYN→USD!$A$2:$C$28,3,0)),$B$2:$G$2382,5,0)-VLOOKUP(B2315,$B$2:$G$2382,5,0))/365+(VLOOKUP(IF(C2315="Нет",VLOOKUP(A2315,Оп26_BYN→USD!$A$2:$C$28,3,0),VLOOKUP((A2315-1),Оп26_BYN→USD!$A$2:$C$28,3,0)),$B$2:$G$2382,6,0)-VLOOKUP(B2315,$B$2:$G$2382,6,0))/366)</f>
        <v>1.169074472966614</v>
      </c>
      <c r="F2315" s="54">
        <f>COUNTIF(D2316:$D$2382,365)</f>
        <v>67</v>
      </c>
      <c r="G2315" s="54">
        <f>COUNTIF(D2316:$D$2382,366)</f>
        <v>0</v>
      </c>
    </row>
    <row r="2316" spans="1:7" x14ac:dyDescent="0.25">
      <c r="A2316" s="54">
        <f>COUNTIF($C$3:C2316,"Да")</f>
        <v>25</v>
      </c>
      <c r="B2316" s="53">
        <f t="shared" si="71"/>
        <v>47714</v>
      </c>
      <c r="C2316" s="53" t="str">
        <f>IF(ISERROR(VLOOKUP(B2316,Оп26_BYN→USD!$C$3:$C$28,1,0)),"Нет","Да")</f>
        <v>Нет</v>
      </c>
      <c r="D2316" s="54">
        <f t="shared" si="68"/>
        <v>365</v>
      </c>
      <c r="E2316" s="55">
        <f>('Все выпуски'!$F$4*'Все выпуски'!$F$8)*((VLOOKUP(IF(C2316="Нет",VLOOKUP(A2316,Оп26_BYN→USD!$A$2:$C$28,3,0),VLOOKUP((A2316-1),Оп26_BYN→USD!$A$2:$C$28,3,0)),$B$2:$G$2382,5,0)-VLOOKUP(B2316,$B$2:$G$2382,5,0))/365+(VLOOKUP(IF(C2316="Нет",VLOOKUP(A2316,Оп26_BYN→USD!$A$2:$C$28,3,0),VLOOKUP((A2316-1),Оп26_BYN→USD!$A$2:$C$28,3,0)),$B$2:$G$2382,6,0)-VLOOKUP(B2316,$B$2:$G$2382,6,0))/366)</f>
        <v>1.1983013347907796</v>
      </c>
      <c r="F2316" s="54">
        <f>COUNTIF(D2317:$D$2382,365)</f>
        <v>66</v>
      </c>
      <c r="G2316" s="54">
        <f>COUNTIF(D2317:$D$2382,366)</f>
        <v>0</v>
      </c>
    </row>
    <row r="2317" spans="1:7" x14ac:dyDescent="0.25">
      <c r="A2317" s="54">
        <f>COUNTIF($C$3:C2317,"Да")</f>
        <v>25</v>
      </c>
      <c r="B2317" s="53">
        <f t="shared" si="71"/>
        <v>47715</v>
      </c>
      <c r="C2317" s="53" t="str">
        <f>IF(ISERROR(VLOOKUP(B2317,Оп26_BYN→USD!$C$3:$C$28,1,0)),"Нет","Да")</f>
        <v>Нет</v>
      </c>
      <c r="D2317" s="54">
        <f t="shared" si="68"/>
        <v>365</v>
      </c>
      <c r="E2317" s="55">
        <f>('Все выпуски'!$F$4*'Все выпуски'!$F$8)*((VLOOKUP(IF(C2317="Нет",VLOOKUP(A2317,Оп26_BYN→USD!$A$2:$C$28,3,0),VLOOKUP((A2317-1),Оп26_BYN→USD!$A$2:$C$28,3,0)),$B$2:$G$2382,5,0)-VLOOKUP(B2317,$B$2:$G$2382,5,0))/365+(VLOOKUP(IF(C2317="Нет",VLOOKUP(A2317,Оп26_BYN→USD!$A$2:$C$28,3,0),VLOOKUP((A2317-1),Оп26_BYN→USD!$A$2:$C$28,3,0)),$B$2:$G$2382,6,0)-VLOOKUP(B2317,$B$2:$G$2382,6,0))/366)</f>
        <v>1.2275281966149449</v>
      </c>
      <c r="F2317" s="54">
        <f>COUNTIF(D2318:$D$2382,365)</f>
        <v>65</v>
      </c>
      <c r="G2317" s="54">
        <f>COUNTIF(D2318:$D$2382,366)</f>
        <v>0</v>
      </c>
    </row>
    <row r="2318" spans="1:7" x14ac:dyDescent="0.25">
      <c r="A2318" s="54">
        <f>COUNTIF($C$3:C2318,"Да")</f>
        <v>25</v>
      </c>
      <c r="B2318" s="53">
        <f t="shared" si="71"/>
        <v>47716</v>
      </c>
      <c r="C2318" s="53" t="str">
        <f>IF(ISERROR(VLOOKUP(B2318,Оп26_BYN→USD!$C$3:$C$28,1,0)),"Нет","Да")</f>
        <v>Нет</v>
      </c>
      <c r="D2318" s="54">
        <f t="shared" si="68"/>
        <v>365</v>
      </c>
      <c r="E2318" s="55">
        <f>('Все выпуски'!$F$4*'Все выпуски'!$F$8)*((VLOOKUP(IF(C2318="Нет",VLOOKUP(A2318,Оп26_BYN→USD!$A$2:$C$28,3,0),VLOOKUP((A2318-1),Оп26_BYN→USD!$A$2:$C$28,3,0)),$B$2:$G$2382,5,0)-VLOOKUP(B2318,$B$2:$G$2382,5,0))/365+(VLOOKUP(IF(C2318="Нет",VLOOKUP(A2318,Оп26_BYN→USD!$A$2:$C$28,3,0),VLOOKUP((A2318-1),Оп26_BYN→USD!$A$2:$C$28,3,0)),$B$2:$G$2382,6,0)-VLOOKUP(B2318,$B$2:$G$2382,6,0))/366)</f>
        <v>1.2567550584391103</v>
      </c>
      <c r="F2318" s="54">
        <f>COUNTIF(D2319:$D$2382,365)</f>
        <v>64</v>
      </c>
      <c r="G2318" s="54">
        <f>COUNTIF(D2319:$D$2382,366)</f>
        <v>0</v>
      </c>
    </row>
    <row r="2319" spans="1:7" x14ac:dyDescent="0.25">
      <c r="A2319" s="54">
        <f>COUNTIF($C$3:C2319,"Да")</f>
        <v>25</v>
      </c>
      <c r="B2319" s="53">
        <f t="shared" si="71"/>
        <v>47717</v>
      </c>
      <c r="C2319" s="53" t="str">
        <f>IF(ISERROR(VLOOKUP(B2319,Оп26_BYN→USD!$C$3:$C$28,1,0)),"Нет","Да")</f>
        <v>Нет</v>
      </c>
      <c r="D2319" s="54">
        <f t="shared" si="68"/>
        <v>365</v>
      </c>
      <c r="E2319" s="55">
        <f>('Все выпуски'!$F$4*'Все выпуски'!$F$8)*((VLOOKUP(IF(C2319="Нет",VLOOKUP(A2319,Оп26_BYN→USD!$A$2:$C$28,3,0),VLOOKUP((A2319-1),Оп26_BYN→USD!$A$2:$C$28,3,0)),$B$2:$G$2382,5,0)-VLOOKUP(B2319,$B$2:$G$2382,5,0))/365+(VLOOKUP(IF(C2319="Нет",VLOOKUP(A2319,Оп26_BYN→USD!$A$2:$C$28,3,0),VLOOKUP((A2319-1),Оп26_BYN→USD!$A$2:$C$28,3,0)),$B$2:$G$2382,6,0)-VLOOKUP(B2319,$B$2:$G$2382,6,0))/366)</f>
        <v>1.2859819202632756</v>
      </c>
      <c r="F2319" s="54">
        <f>COUNTIF(D2320:$D$2382,365)</f>
        <v>63</v>
      </c>
      <c r="G2319" s="54">
        <f>COUNTIF(D2320:$D$2382,366)</f>
        <v>0</v>
      </c>
    </row>
    <row r="2320" spans="1:7" x14ac:dyDescent="0.25">
      <c r="A2320" s="54">
        <f>COUNTIF($C$3:C2320,"Да")</f>
        <v>25</v>
      </c>
      <c r="B2320" s="53">
        <f t="shared" si="71"/>
        <v>47718</v>
      </c>
      <c r="C2320" s="53" t="str">
        <f>IF(ISERROR(VLOOKUP(B2320,Оп26_BYN→USD!$C$3:$C$28,1,0)),"Нет","Да")</f>
        <v>Нет</v>
      </c>
      <c r="D2320" s="54">
        <f t="shared" si="68"/>
        <v>365</v>
      </c>
      <c r="E2320" s="55">
        <f>('Все выпуски'!$F$4*'Все выпуски'!$F$8)*((VLOOKUP(IF(C2320="Нет",VLOOKUP(A2320,Оп26_BYN→USD!$A$2:$C$28,3,0),VLOOKUP((A2320-1),Оп26_BYN→USD!$A$2:$C$28,3,0)),$B$2:$G$2382,5,0)-VLOOKUP(B2320,$B$2:$G$2382,5,0))/365+(VLOOKUP(IF(C2320="Нет",VLOOKUP(A2320,Оп26_BYN→USD!$A$2:$C$28,3,0),VLOOKUP((A2320-1),Оп26_BYN→USD!$A$2:$C$28,3,0)),$B$2:$G$2382,6,0)-VLOOKUP(B2320,$B$2:$G$2382,6,0))/366)</f>
        <v>1.315208782087441</v>
      </c>
      <c r="F2320" s="54">
        <f>COUNTIF(D2321:$D$2382,365)</f>
        <v>62</v>
      </c>
      <c r="G2320" s="54">
        <f>COUNTIF(D2321:$D$2382,366)</f>
        <v>0</v>
      </c>
    </row>
    <row r="2321" spans="1:7" x14ac:dyDescent="0.25">
      <c r="A2321" s="54">
        <f>COUNTIF($C$3:C2321,"Да")</f>
        <v>25</v>
      </c>
      <c r="B2321" s="53">
        <f t="shared" si="71"/>
        <v>47719</v>
      </c>
      <c r="C2321" s="53" t="str">
        <f>IF(ISERROR(VLOOKUP(B2321,Оп26_BYN→USD!$C$3:$C$28,1,0)),"Нет","Да")</f>
        <v>Нет</v>
      </c>
      <c r="D2321" s="54">
        <f t="shared" si="68"/>
        <v>365</v>
      </c>
      <c r="E2321" s="55">
        <f>('Все выпуски'!$F$4*'Все выпуски'!$F$8)*((VLOOKUP(IF(C2321="Нет",VLOOKUP(A2321,Оп26_BYN→USD!$A$2:$C$28,3,0),VLOOKUP((A2321-1),Оп26_BYN→USD!$A$2:$C$28,3,0)),$B$2:$G$2382,5,0)-VLOOKUP(B2321,$B$2:$G$2382,5,0))/365+(VLOOKUP(IF(C2321="Нет",VLOOKUP(A2321,Оп26_BYN→USD!$A$2:$C$28,3,0),VLOOKUP((A2321-1),Оп26_BYN→USD!$A$2:$C$28,3,0)),$B$2:$G$2382,6,0)-VLOOKUP(B2321,$B$2:$G$2382,6,0))/366)</f>
        <v>1.3444356439116063</v>
      </c>
      <c r="F2321" s="54">
        <f>COUNTIF(D2322:$D$2382,365)</f>
        <v>61</v>
      </c>
      <c r="G2321" s="54">
        <f>COUNTIF(D2322:$D$2382,366)</f>
        <v>0</v>
      </c>
    </row>
    <row r="2322" spans="1:7" x14ac:dyDescent="0.25">
      <c r="A2322" s="54">
        <f>COUNTIF($C$3:C2322,"Да")</f>
        <v>25</v>
      </c>
      <c r="B2322" s="53">
        <f t="shared" si="71"/>
        <v>47720</v>
      </c>
      <c r="C2322" s="53" t="str">
        <f>IF(ISERROR(VLOOKUP(B2322,Оп26_BYN→USD!$C$3:$C$28,1,0)),"Нет","Да")</f>
        <v>Нет</v>
      </c>
      <c r="D2322" s="54">
        <f t="shared" si="68"/>
        <v>365</v>
      </c>
      <c r="E2322" s="55">
        <f>('Все выпуски'!$F$4*'Все выпуски'!$F$8)*((VLOOKUP(IF(C2322="Нет",VLOOKUP(A2322,Оп26_BYN→USD!$A$2:$C$28,3,0),VLOOKUP((A2322-1),Оп26_BYN→USD!$A$2:$C$28,3,0)),$B$2:$G$2382,5,0)-VLOOKUP(B2322,$B$2:$G$2382,5,0))/365+(VLOOKUP(IF(C2322="Нет",VLOOKUP(A2322,Оп26_BYN→USD!$A$2:$C$28,3,0),VLOOKUP((A2322-1),Оп26_BYN→USD!$A$2:$C$28,3,0)),$B$2:$G$2382,6,0)-VLOOKUP(B2322,$B$2:$G$2382,6,0))/366)</f>
        <v>1.3736625057357716</v>
      </c>
      <c r="F2322" s="54">
        <f>COUNTIF(D2323:$D$2382,365)</f>
        <v>60</v>
      </c>
      <c r="G2322" s="54">
        <f>COUNTIF(D2323:$D$2382,366)</f>
        <v>0</v>
      </c>
    </row>
    <row r="2323" spans="1:7" x14ac:dyDescent="0.25">
      <c r="A2323" s="54">
        <f>COUNTIF($C$3:C2323,"Да")</f>
        <v>25</v>
      </c>
      <c r="B2323" s="53">
        <f t="shared" si="71"/>
        <v>47721</v>
      </c>
      <c r="C2323" s="53" t="str">
        <f>IF(ISERROR(VLOOKUP(B2323,Оп26_BYN→USD!$C$3:$C$28,1,0)),"Нет","Да")</f>
        <v>Нет</v>
      </c>
      <c r="D2323" s="54">
        <f t="shared" si="68"/>
        <v>365</v>
      </c>
      <c r="E2323" s="55">
        <f>('Все выпуски'!$F$4*'Все выпуски'!$F$8)*((VLOOKUP(IF(C2323="Нет",VLOOKUP(A2323,Оп26_BYN→USD!$A$2:$C$28,3,0),VLOOKUP((A2323-1),Оп26_BYN→USD!$A$2:$C$28,3,0)),$B$2:$G$2382,5,0)-VLOOKUP(B2323,$B$2:$G$2382,5,0))/365+(VLOOKUP(IF(C2323="Нет",VLOOKUP(A2323,Оп26_BYN→USD!$A$2:$C$28,3,0),VLOOKUP((A2323-1),Оп26_BYN→USD!$A$2:$C$28,3,0)),$B$2:$G$2382,6,0)-VLOOKUP(B2323,$B$2:$G$2382,6,0))/366)</f>
        <v>1.402889367559937</v>
      </c>
      <c r="F2323" s="54">
        <f>COUNTIF(D2324:$D$2382,365)</f>
        <v>59</v>
      </c>
      <c r="G2323" s="54">
        <f>COUNTIF(D2324:$D$2382,366)</f>
        <v>0</v>
      </c>
    </row>
    <row r="2324" spans="1:7" x14ac:dyDescent="0.25">
      <c r="A2324" s="54">
        <f>COUNTIF($C$3:C2324,"Да")</f>
        <v>25</v>
      </c>
      <c r="B2324" s="53">
        <f t="shared" si="71"/>
        <v>47722</v>
      </c>
      <c r="C2324" s="53" t="str">
        <f>IF(ISERROR(VLOOKUP(B2324,Оп26_BYN→USD!$C$3:$C$28,1,0)),"Нет","Да")</f>
        <v>Нет</v>
      </c>
      <c r="D2324" s="54">
        <f t="shared" si="68"/>
        <v>365</v>
      </c>
      <c r="E2324" s="55">
        <f>('Все выпуски'!$F$4*'Все выпуски'!$F$8)*((VLOOKUP(IF(C2324="Нет",VLOOKUP(A2324,Оп26_BYN→USD!$A$2:$C$28,3,0),VLOOKUP((A2324-1),Оп26_BYN→USD!$A$2:$C$28,3,0)),$B$2:$G$2382,5,0)-VLOOKUP(B2324,$B$2:$G$2382,5,0))/365+(VLOOKUP(IF(C2324="Нет",VLOOKUP(A2324,Оп26_BYN→USD!$A$2:$C$28,3,0),VLOOKUP((A2324-1),Оп26_BYN→USD!$A$2:$C$28,3,0)),$B$2:$G$2382,6,0)-VLOOKUP(B2324,$B$2:$G$2382,6,0))/366)</f>
        <v>1.4321162293841023</v>
      </c>
      <c r="F2324" s="54">
        <f>COUNTIF(D2325:$D$2382,365)</f>
        <v>58</v>
      </c>
      <c r="G2324" s="54">
        <f>COUNTIF(D2325:$D$2382,366)</f>
        <v>0</v>
      </c>
    </row>
    <row r="2325" spans="1:7" x14ac:dyDescent="0.25">
      <c r="A2325" s="54">
        <f>COUNTIF($C$3:C2325,"Да")</f>
        <v>25</v>
      </c>
      <c r="B2325" s="53">
        <f t="shared" si="71"/>
        <v>47723</v>
      </c>
      <c r="C2325" s="53" t="str">
        <f>IF(ISERROR(VLOOKUP(B2325,Оп26_BYN→USD!$C$3:$C$28,1,0)),"Нет","Да")</f>
        <v>Нет</v>
      </c>
      <c r="D2325" s="54">
        <f t="shared" si="68"/>
        <v>365</v>
      </c>
      <c r="E2325" s="55">
        <f>('Все выпуски'!$F$4*'Все выпуски'!$F$8)*((VLOOKUP(IF(C2325="Нет",VLOOKUP(A2325,Оп26_BYN→USD!$A$2:$C$28,3,0),VLOOKUP((A2325-1),Оп26_BYN→USD!$A$2:$C$28,3,0)),$B$2:$G$2382,5,0)-VLOOKUP(B2325,$B$2:$G$2382,5,0))/365+(VLOOKUP(IF(C2325="Нет",VLOOKUP(A2325,Оп26_BYN→USD!$A$2:$C$28,3,0),VLOOKUP((A2325-1),Оп26_BYN→USD!$A$2:$C$28,3,0)),$B$2:$G$2382,6,0)-VLOOKUP(B2325,$B$2:$G$2382,6,0))/366)</f>
        <v>1.4613430912082677</v>
      </c>
      <c r="F2325" s="54">
        <f>COUNTIF(D2326:$D$2382,365)</f>
        <v>57</v>
      </c>
      <c r="G2325" s="54">
        <f>COUNTIF(D2326:$D$2382,366)</f>
        <v>0</v>
      </c>
    </row>
    <row r="2326" spans="1:7" x14ac:dyDescent="0.25">
      <c r="A2326" s="54">
        <f>COUNTIF($C$3:C2326,"Да")</f>
        <v>25</v>
      </c>
      <c r="B2326" s="53">
        <f t="shared" si="71"/>
        <v>47724</v>
      </c>
      <c r="C2326" s="53" t="str">
        <f>IF(ISERROR(VLOOKUP(B2326,Оп26_BYN→USD!$C$3:$C$28,1,0)),"Нет","Да")</f>
        <v>Нет</v>
      </c>
      <c r="D2326" s="54">
        <f t="shared" si="68"/>
        <v>365</v>
      </c>
      <c r="E2326" s="55">
        <f>('Все выпуски'!$F$4*'Все выпуски'!$F$8)*((VLOOKUP(IF(C2326="Нет",VLOOKUP(A2326,Оп26_BYN→USD!$A$2:$C$28,3,0),VLOOKUP((A2326-1),Оп26_BYN→USD!$A$2:$C$28,3,0)),$B$2:$G$2382,5,0)-VLOOKUP(B2326,$B$2:$G$2382,5,0))/365+(VLOOKUP(IF(C2326="Нет",VLOOKUP(A2326,Оп26_BYN→USD!$A$2:$C$28,3,0),VLOOKUP((A2326-1),Оп26_BYN→USD!$A$2:$C$28,3,0)),$B$2:$G$2382,6,0)-VLOOKUP(B2326,$B$2:$G$2382,6,0))/366)</f>
        <v>1.4905699530324332</v>
      </c>
      <c r="F2326" s="54">
        <f>COUNTIF(D2327:$D$2382,365)</f>
        <v>56</v>
      </c>
      <c r="G2326" s="54">
        <f>COUNTIF(D2327:$D$2382,366)</f>
        <v>0</v>
      </c>
    </row>
    <row r="2327" spans="1:7" x14ac:dyDescent="0.25">
      <c r="A2327" s="54">
        <f>COUNTIF($C$3:C2327,"Да")</f>
        <v>25</v>
      </c>
      <c r="B2327" s="53">
        <f t="shared" si="71"/>
        <v>47725</v>
      </c>
      <c r="C2327" s="53" t="str">
        <f>IF(ISERROR(VLOOKUP(B2327,Оп26_BYN→USD!$C$3:$C$28,1,0)),"Нет","Да")</f>
        <v>Нет</v>
      </c>
      <c r="D2327" s="54">
        <f t="shared" si="68"/>
        <v>365</v>
      </c>
      <c r="E2327" s="55">
        <f>('Все выпуски'!$F$4*'Все выпуски'!$F$8)*((VLOOKUP(IF(C2327="Нет",VLOOKUP(A2327,Оп26_BYN→USD!$A$2:$C$28,3,0),VLOOKUP((A2327-1),Оп26_BYN→USD!$A$2:$C$28,3,0)),$B$2:$G$2382,5,0)-VLOOKUP(B2327,$B$2:$G$2382,5,0))/365+(VLOOKUP(IF(C2327="Нет",VLOOKUP(A2327,Оп26_BYN→USD!$A$2:$C$28,3,0),VLOOKUP((A2327-1),Оп26_BYN→USD!$A$2:$C$28,3,0)),$B$2:$G$2382,6,0)-VLOOKUP(B2327,$B$2:$G$2382,6,0))/366)</f>
        <v>1.5197968148565983</v>
      </c>
      <c r="F2327" s="54">
        <f>COUNTIF(D2328:$D$2382,365)</f>
        <v>55</v>
      </c>
      <c r="G2327" s="54">
        <f>COUNTIF(D2328:$D$2382,366)</f>
        <v>0</v>
      </c>
    </row>
    <row r="2328" spans="1:7" x14ac:dyDescent="0.25">
      <c r="A2328" s="54">
        <f>COUNTIF($C$3:C2328,"Да")</f>
        <v>25</v>
      </c>
      <c r="B2328" s="53">
        <f t="shared" si="71"/>
        <v>47726</v>
      </c>
      <c r="C2328" s="53" t="str">
        <f>IF(ISERROR(VLOOKUP(B2328,Оп26_BYN→USD!$C$3:$C$28,1,0)),"Нет","Да")</f>
        <v>Нет</v>
      </c>
      <c r="D2328" s="54">
        <f t="shared" si="68"/>
        <v>365</v>
      </c>
      <c r="E2328" s="55">
        <f>('Все выпуски'!$F$4*'Все выпуски'!$F$8)*((VLOOKUP(IF(C2328="Нет",VLOOKUP(A2328,Оп26_BYN→USD!$A$2:$C$28,3,0),VLOOKUP((A2328-1),Оп26_BYN→USD!$A$2:$C$28,3,0)),$B$2:$G$2382,5,0)-VLOOKUP(B2328,$B$2:$G$2382,5,0))/365+(VLOOKUP(IF(C2328="Нет",VLOOKUP(A2328,Оп26_BYN→USD!$A$2:$C$28,3,0),VLOOKUP((A2328-1),Оп26_BYN→USD!$A$2:$C$28,3,0)),$B$2:$G$2382,6,0)-VLOOKUP(B2328,$B$2:$G$2382,6,0))/366)</f>
        <v>1.5490236766807637</v>
      </c>
      <c r="F2328" s="54">
        <f>COUNTIF(D2329:$D$2382,365)</f>
        <v>54</v>
      </c>
      <c r="G2328" s="54">
        <f>COUNTIF(D2329:$D$2382,366)</f>
        <v>0</v>
      </c>
    </row>
    <row r="2329" spans="1:7" x14ac:dyDescent="0.25">
      <c r="A2329" s="54">
        <f>COUNTIF($C$3:C2329,"Да")</f>
        <v>25</v>
      </c>
      <c r="B2329" s="53">
        <f t="shared" si="71"/>
        <v>47727</v>
      </c>
      <c r="C2329" s="53" t="str">
        <f>IF(ISERROR(VLOOKUP(B2329,Оп26_BYN→USD!$C$3:$C$28,1,0)),"Нет","Да")</f>
        <v>Нет</v>
      </c>
      <c r="D2329" s="54">
        <f t="shared" si="68"/>
        <v>365</v>
      </c>
      <c r="E2329" s="55">
        <f>('Все выпуски'!$F$4*'Все выпуски'!$F$8)*((VLOOKUP(IF(C2329="Нет",VLOOKUP(A2329,Оп26_BYN→USD!$A$2:$C$28,3,0),VLOOKUP((A2329-1),Оп26_BYN→USD!$A$2:$C$28,3,0)),$B$2:$G$2382,5,0)-VLOOKUP(B2329,$B$2:$G$2382,5,0))/365+(VLOOKUP(IF(C2329="Нет",VLOOKUP(A2329,Оп26_BYN→USD!$A$2:$C$28,3,0),VLOOKUP((A2329-1),Оп26_BYN→USD!$A$2:$C$28,3,0)),$B$2:$G$2382,6,0)-VLOOKUP(B2329,$B$2:$G$2382,6,0))/366)</f>
        <v>1.5782505385049292</v>
      </c>
      <c r="F2329" s="54">
        <f>COUNTIF(D2330:$D$2382,365)</f>
        <v>53</v>
      </c>
      <c r="G2329" s="54">
        <f>COUNTIF(D2330:$D$2382,366)</f>
        <v>0</v>
      </c>
    </row>
    <row r="2330" spans="1:7" x14ac:dyDescent="0.25">
      <c r="A2330" s="54">
        <f>COUNTIF($C$3:C2330,"Да")</f>
        <v>25</v>
      </c>
      <c r="B2330" s="53">
        <f t="shared" si="71"/>
        <v>47728</v>
      </c>
      <c r="C2330" s="53" t="str">
        <f>IF(ISERROR(VLOOKUP(B2330,Оп26_BYN→USD!$C$3:$C$28,1,0)),"Нет","Да")</f>
        <v>Нет</v>
      </c>
      <c r="D2330" s="54">
        <f t="shared" si="68"/>
        <v>365</v>
      </c>
      <c r="E2330" s="55">
        <f>('Все выпуски'!$F$4*'Все выпуски'!$F$8)*((VLOOKUP(IF(C2330="Нет",VLOOKUP(A2330,Оп26_BYN→USD!$A$2:$C$28,3,0),VLOOKUP((A2330-1),Оп26_BYN→USD!$A$2:$C$28,3,0)),$B$2:$G$2382,5,0)-VLOOKUP(B2330,$B$2:$G$2382,5,0))/365+(VLOOKUP(IF(C2330="Нет",VLOOKUP(A2330,Оп26_BYN→USD!$A$2:$C$28,3,0),VLOOKUP((A2330-1),Оп26_BYN→USD!$A$2:$C$28,3,0)),$B$2:$G$2382,6,0)-VLOOKUP(B2330,$B$2:$G$2382,6,0))/366)</f>
        <v>1.6074774003290944</v>
      </c>
      <c r="F2330" s="54">
        <f>COUNTIF(D2331:$D$2382,365)</f>
        <v>52</v>
      </c>
      <c r="G2330" s="54">
        <f>COUNTIF(D2331:$D$2382,366)</f>
        <v>0</v>
      </c>
    </row>
    <row r="2331" spans="1:7" x14ac:dyDescent="0.25">
      <c r="A2331" s="54">
        <f>COUNTIF($C$3:C2331,"Да")</f>
        <v>25</v>
      </c>
      <c r="B2331" s="53">
        <f t="shared" si="71"/>
        <v>47729</v>
      </c>
      <c r="C2331" s="53" t="str">
        <f>IF(ISERROR(VLOOKUP(B2331,Оп26_BYN→USD!$C$3:$C$28,1,0)),"Нет","Да")</f>
        <v>Нет</v>
      </c>
      <c r="D2331" s="54">
        <f t="shared" si="68"/>
        <v>365</v>
      </c>
      <c r="E2331" s="55">
        <f>('Все выпуски'!$F$4*'Все выпуски'!$F$8)*((VLOOKUP(IF(C2331="Нет",VLOOKUP(A2331,Оп26_BYN→USD!$A$2:$C$28,3,0),VLOOKUP((A2331-1),Оп26_BYN→USD!$A$2:$C$28,3,0)),$B$2:$G$2382,5,0)-VLOOKUP(B2331,$B$2:$G$2382,5,0))/365+(VLOOKUP(IF(C2331="Нет",VLOOKUP(A2331,Оп26_BYN→USD!$A$2:$C$28,3,0),VLOOKUP((A2331-1),Оп26_BYN→USD!$A$2:$C$28,3,0)),$B$2:$G$2382,6,0)-VLOOKUP(B2331,$B$2:$G$2382,6,0))/366)</f>
        <v>1.6367042621532599</v>
      </c>
      <c r="F2331" s="54">
        <f>COUNTIF(D2332:$D$2382,365)</f>
        <v>51</v>
      </c>
      <c r="G2331" s="54">
        <f>COUNTIF(D2332:$D$2382,366)</f>
        <v>0</v>
      </c>
    </row>
    <row r="2332" spans="1:7" x14ac:dyDescent="0.25">
      <c r="A2332" s="54">
        <f>COUNTIF($C$3:C2332,"Да")</f>
        <v>25</v>
      </c>
      <c r="B2332" s="53">
        <f t="shared" si="71"/>
        <v>47730</v>
      </c>
      <c r="C2332" s="53" t="str">
        <f>IF(ISERROR(VLOOKUP(B2332,Оп26_BYN→USD!$C$3:$C$28,1,0)),"Нет","Да")</f>
        <v>Нет</v>
      </c>
      <c r="D2332" s="54">
        <f t="shared" si="68"/>
        <v>365</v>
      </c>
      <c r="E2332" s="55">
        <f>('Все выпуски'!$F$4*'Все выпуски'!$F$8)*((VLOOKUP(IF(C2332="Нет",VLOOKUP(A2332,Оп26_BYN→USD!$A$2:$C$28,3,0),VLOOKUP((A2332-1),Оп26_BYN→USD!$A$2:$C$28,3,0)),$B$2:$G$2382,5,0)-VLOOKUP(B2332,$B$2:$G$2382,5,0))/365+(VLOOKUP(IF(C2332="Нет",VLOOKUP(A2332,Оп26_BYN→USD!$A$2:$C$28,3,0),VLOOKUP((A2332-1),Оп26_BYN→USD!$A$2:$C$28,3,0)),$B$2:$G$2382,6,0)-VLOOKUP(B2332,$B$2:$G$2382,6,0))/366)</f>
        <v>1.6659311239774253</v>
      </c>
      <c r="F2332" s="54">
        <f>COUNTIF(D2333:$D$2382,365)</f>
        <v>50</v>
      </c>
      <c r="G2332" s="54">
        <f>COUNTIF(D2333:$D$2382,366)</f>
        <v>0</v>
      </c>
    </row>
    <row r="2333" spans="1:7" x14ac:dyDescent="0.25">
      <c r="A2333" s="54">
        <f>COUNTIF($C$3:C2333,"Да")</f>
        <v>25</v>
      </c>
      <c r="B2333" s="53">
        <f t="shared" si="71"/>
        <v>47731</v>
      </c>
      <c r="C2333" s="53" t="str">
        <f>IF(ISERROR(VLOOKUP(B2333,Оп26_BYN→USD!$C$3:$C$28,1,0)),"Нет","Да")</f>
        <v>Нет</v>
      </c>
      <c r="D2333" s="54">
        <f t="shared" si="68"/>
        <v>365</v>
      </c>
      <c r="E2333" s="55">
        <f>('Все выпуски'!$F$4*'Все выпуски'!$F$8)*((VLOOKUP(IF(C2333="Нет",VLOOKUP(A2333,Оп26_BYN→USD!$A$2:$C$28,3,0),VLOOKUP((A2333-1),Оп26_BYN→USD!$A$2:$C$28,3,0)),$B$2:$G$2382,5,0)-VLOOKUP(B2333,$B$2:$G$2382,5,0))/365+(VLOOKUP(IF(C2333="Нет",VLOOKUP(A2333,Оп26_BYN→USD!$A$2:$C$28,3,0),VLOOKUP((A2333-1),Оп26_BYN→USD!$A$2:$C$28,3,0)),$B$2:$G$2382,6,0)-VLOOKUP(B2333,$B$2:$G$2382,6,0))/366)</f>
        <v>1.6951579858015906</v>
      </c>
      <c r="F2333" s="54">
        <f>COUNTIF(D2334:$D$2382,365)</f>
        <v>49</v>
      </c>
      <c r="G2333" s="54">
        <f>COUNTIF(D2334:$D$2382,366)</f>
        <v>0</v>
      </c>
    </row>
    <row r="2334" spans="1:7" x14ac:dyDescent="0.25">
      <c r="A2334" s="54">
        <f>COUNTIF($C$3:C2334,"Да")</f>
        <v>25</v>
      </c>
      <c r="B2334" s="53">
        <f t="shared" si="71"/>
        <v>47732</v>
      </c>
      <c r="C2334" s="53" t="str">
        <f>IF(ISERROR(VLOOKUP(B2334,Оп26_BYN→USD!$C$3:$C$28,1,0)),"Нет","Да")</f>
        <v>Нет</v>
      </c>
      <c r="D2334" s="54">
        <f t="shared" si="68"/>
        <v>365</v>
      </c>
      <c r="E2334" s="55">
        <f>('Все выпуски'!$F$4*'Все выпуски'!$F$8)*((VLOOKUP(IF(C2334="Нет",VLOOKUP(A2334,Оп26_BYN→USD!$A$2:$C$28,3,0),VLOOKUP((A2334-1),Оп26_BYN→USD!$A$2:$C$28,3,0)),$B$2:$G$2382,5,0)-VLOOKUP(B2334,$B$2:$G$2382,5,0))/365+(VLOOKUP(IF(C2334="Нет",VLOOKUP(A2334,Оп26_BYN→USD!$A$2:$C$28,3,0),VLOOKUP((A2334-1),Оп26_BYN→USD!$A$2:$C$28,3,0)),$B$2:$G$2382,6,0)-VLOOKUP(B2334,$B$2:$G$2382,6,0))/366)</f>
        <v>1.7243848476257559</v>
      </c>
      <c r="F2334" s="54">
        <f>COUNTIF(D2335:$D$2382,365)</f>
        <v>48</v>
      </c>
      <c r="G2334" s="54">
        <f>COUNTIF(D2335:$D$2382,366)</f>
        <v>0</v>
      </c>
    </row>
    <row r="2335" spans="1:7" x14ac:dyDescent="0.25">
      <c r="A2335" s="54">
        <f>COUNTIF($C$3:C2335,"Да")</f>
        <v>25</v>
      </c>
      <c r="B2335" s="53">
        <f t="shared" si="71"/>
        <v>47733</v>
      </c>
      <c r="C2335" s="53" t="str">
        <f>IF(ISERROR(VLOOKUP(B2335,Оп26_BYN→USD!$C$3:$C$28,1,0)),"Нет","Да")</f>
        <v>Нет</v>
      </c>
      <c r="D2335" s="54">
        <f t="shared" si="68"/>
        <v>365</v>
      </c>
      <c r="E2335" s="55">
        <f>('Все выпуски'!$F$4*'Все выпуски'!$F$8)*((VLOOKUP(IF(C2335="Нет",VLOOKUP(A2335,Оп26_BYN→USD!$A$2:$C$28,3,0),VLOOKUP((A2335-1),Оп26_BYN→USD!$A$2:$C$28,3,0)),$B$2:$G$2382,5,0)-VLOOKUP(B2335,$B$2:$G$2382,5,0))/365+(VLOOKUP(IF(C2335="Нет",VLOOKUP(A2335,Оп26_BYN→USD!$A$2:$C$28,3,0),VLOOKUP((A2335-1),Оп26_BYN→USD!$A$2:$C$28,3,0)),$B$2:$G$2382,6,0)-VLOOKUP(B2335,$B$2:$G$2382,6,0))/366)</f>
        <v>1.7536117094499213</v>
      </c>
      <c r="F2335" s="54">
        <f>COUNTIF(D2336:$D$2382,365)</f>
        <v>47</v>
      </c>
      <c r="G2335" s="54">
        <f>COUNTIF(D2336:$D$2382,366)</f>
        <v>0</v>
      </c>
    </row>
    <row r="2336" spans="1:7" x14ac:dyDescent="0.25">
      <c r="A2336" s="54">
        <f>COUNTIF($C$3:C2336,"Да")</f>
        <v>25</v>
      </c>
      <c r="B2336" s="53">
        <f t="shared" si="71"/>
        <v>47734</v>
      </c>
      <c r="C2336" s="53" t="str">
        <f>IF(ISERROR(VLOOKUP(B2336,Оп26_BYN→USD!$C$3:$C$28,1,0)),"Нет","Да")</f>
        <v>Нет</v>
      </c>
      <c r="D2336" s="54">
        <f t="shared" si="68"/>
        <v>365</v>
      </c>
      <c r="E2336" s="55">
        <f>('Все выпуски'!$F$4*'Все выпуски'!$F$8)*((VLOOKUP(IF(C2336="Нет",VLOOKUP(A2336,Оп26_BYN→USD!$A$2:$C$28,3,0),VLOOKUP((A2336-1),Оп26_BYN→USD!$A$2:$C$28,3,0)),$B$2:$G$2382,5,0)-VLOOKUP(B2336,$B$2:$G$2382,5,0))/365+(VLOOKUP(IF(C2336="Нет",VLOOKUP(A2336,Оп26_BYN→USD!$A$2:$C$28,3,0),VLOOKUP((A2336-1),Оп26_BYN→USD!$A$2:$C$28,3,0)),$B$2:$G$2382,6,0)-VLOOKUP(B2336,$B$2:$G$2382,6,0))/366)</f>
        <v>1.7828385712740866</v>
      </c>
      <c r="F2336" s="54">
        <f>COUNTIF(D2337:$D$2382,365)</f>
        <v>46</v>
      </c>
      <c r="G2336" s="54">
        <f>COUNTIF(D2337:$D$2382,366)</f>
        <v>0</v>
      </c>
    </row>
    <row r="2337" spans="1:7" x14ac:dyDescent="0.25">
      <c r="A2337" s="54">
        <f>COUNTIF($C$3:C2337,"Да")</f>
        <v>25</v>
      </c>
      <c r="B2337" s="53">
        <f t="shared" si="71"/>
        <v>47735</v>
      </c>
      <c r="C2337" s="53" t="str">
        <f>IF(ISERROR(VLOOKUP(B2337,Оп26_BYN→USD!$C$3:$C$28,1,0)),"Нет","Да")</f>
        <v>Нет</v>
      </c>
      <c r="D2337" s="54">
        <f t="shared" si="68"/>
        <v>365</v>
      </c>
      <c r="E2337" s="55">
        <f>('Все выпуски'!$F$4*'Все выпуски'!$F$8)*((VLOOKUP(IF(C2337="Нет",VLOOKUP(A2337,Оп26_BYN→USD!$A$2:$C$28,3,0),VLOOKUP((A2337-1),Оп26_BYN→USD!$A$2:$C$28,3,0)),$B$2:$G$2382,5,0)-VLOOKUP(B2337,$B$2:$G$2382,5,0))/365+(VLOOKUP(IF(C2337="Нет",VLOOKUP(A2337,Оп26_BYN→USD!$A$2:$C$28,3,0),VLOOKUP((A2337-1),Оп26_BYN→USD!$A$2:$C$28,3,0)),$B$2:$G$2382,6,0)-VLOOKUP(B2337,$B$2:$G$2382,6,0))/366)</f>
        <v>1.812065433098252</v>
      </c>
      <c r="F2337" s="54">
        <f>COUNTIF(D2338:$D$2382,365)</f>
        <v>45</v>
      </c>
      <c r="G2337" s="54">
        <f>COUNTIF(D2338:$D$2382,366)</f>
        <v>0</v>
      </c>
    </row>
    <row r="2338" spans="1:7" x14ac:dyDescent="0.25">
      <c r="A2338" s="54">
        <f>COUNTIF($C$3:C2338,"Да")</f>
        <v>25</v>
      </c>
      <c r="B2338" s="53">
        <f t="shared" si="71"/>
        <v>47736</v>
      </c>
      <c r="C2338" s="53" t="str">
        <f>IF(ISERROR(VLOOKUP(B2338,Оп26_BYN→USD!$C$3:$C$28,1,0)),"Нет","Да")</f>
        <v>Нет</v>
      </c>
      <c r="D2338" s="54">
        <f t="shared" si="68"/>
        <v>365</v>
      </c>
      <c r="E2338" s="55">
        <f>('Все выпуски'!$F$4*'Все выпуски'!$F$8)*((VLOOKUP(IF(C2338="Нет",VLOOKUP(A2338,Оп26_BYN→USD!$A$2:$C$28,3,0),VLOOKUP((A2338-1),Оп26_BYN→USD!$A$2:$C$28,3,0)),$B$2:$G$2382,5,0)-VLOOKUP(B2338,$B$2:$G$2382,5,0))/365+(VLOOKUP(IF(C2338="Нет",VLOOKUP(A2338,Оп26_BYN→USD!$A$2:$C$28,3,0),VLOOKUP((A2338-1),Оп26_BYN→USD!$A$2:$C$28,3,0)),$B$2:$G$2382,6,0)-VLOOKUP(B2338,$B$2:$G$2382,6,0))/366)</f>
        <v>1.8412922949224175</v>
      </c>
      <c r="F2338" s="54">
        <f>COUNTIF(D2339:$D$2382,365)</f>
        <v>44</v>
      </c>
      <c r="G2338" s="54">
        <f>COUNTIF(D2339:$D$2382,366)</f>
        <v>0</v>
      </c>
    </row>
    <row r="2339" spans="1:7" x14ac:dyDescent="0.25">
      <c r="A2339" s="54">
        <f>COUNTIF($C$3:C2339,"Да")</f>
        <v>25</v>
      </c>
      <c r="B2339" s="53">
        <f t="shared" si="71"/>
        <v>47737</v>
      </c>
      <c r="C2339" s="53" t="str">
        <f>IF(ISERROR(VLOOKUP(B2339,Оп26_BYN→USD!$C$3:$C$28,1,0)),"Нет","Да")</f>
        <v>Нет</v>
      </c>
      <c r="D2339" s="54">
        <f t="shared" si="68"/>
        <v>365</v>
      </c>
      <c r="E2339" s="55">
        <f>('Все выпуски'!$F$4*'Все выпуски'!$F$8)*((VLOOKUP(IF(C2339="Нет",VLOOKUP(A2339,Оп26_BYN→USD!$A$2:$C$28,3,0),VLOOKUP((A2339-1),Оп26_BYN→USD!$A$2:$C$28,3,0)),$B$2:$G$2382,5,0)-VLOOKUP(B2339,$B$2:$G$2382,5,0))/365+(VLOOKUP(IF(C2339="Нет",VLOOKUP(A2339,Оп26_BYN→USD!$A$2:$C$28,3,0),VLOOKUP((A2339-1),Оп26_BYN→USD!$A$2:$C$28,3,0)),$B$2:$G$2382,6,0)-VLOOKUP(B2339,$B$2:$G$2382,6,0))/366)</f>
        <v>1.8705191567465826</v>
      </c>
      <c r="F2339" s="54">
        <f>COUNTIF(D2340:$D$2382,365)</f>
        <v>43</v>
      </c>
      <c r="G2339" s="54">
        <f>COUNTIF(D2340:$D$2382,366)</f>
        <v>0</v>
      </c>
    </row>
    <row r="2340" spans="1:7" x14ac:dyDescent="0.25">
      <c r="A2340" s="54">
        <f>COUNTIF($C$3:C2340,"Да")</f>
        <v>25</v>
      </c>
      <c r="B2340" s="53">
        <f t="shared" si="71"/>
        <v>47738</v>
      </c>
      <c r="C2340" s="53" t="str">
        <f>IF(ISERROR(VLOOKUP(B2340,Оп26_BYN→USD!$C$3:$C$28,1,0)),"Нет","Да")</f>
        <v>Нет</v>
      </c>
      <c r="D2340" s="54">
        <f t="shared" si="68"/>
        <v>365</v>
      </c>
      <c r="E2340" s="55">
        <f>('Все выпуски'!$F$4*'Все выпуски'!$F$8)*((VLOOKUP(IF(C2340="Нет",VLOOKUP(A2340,Оп26_BYN→USD!$A$2:$C$28,3,0),VLOOKUP((A2340-1),Оп26_BYN→USD!$A$2:$C$28,3,0)),$B$2:$G$2382,5,0)-VLOOKUP(B2340,$B$2:$G$2382,5,0))/365+(VLOOKUP(IF(C2340="Нет",VLOOKUP(A2340,Оп26_BYN→USD!$A$2:$C$28,3,0),VLOOKUP((A2340-1),Оп26_BYN→USD!$A$2:$C$28,3,0)),$B$2:$G$2382,6,0)-VLOOKUP(B2340,$B$2:$G$2382,6,0))/366)</f>
        <v>1.899746018570748</v>
      </c>
      <c r="F2340" s="54">
        <f>COUNTIF(D2341:$D$2382,365)</f>
        <v>42</v>
      </c>
      <c r="G2340" s="54">
        <f>COUNTIF(D2341:$D$2382,366)</f>
        <v>0</v>
      </c>
    </row>
    <row r="2341" spans="1:7" x14ac:dyDescent="0.25">
      <c r="A2341" s="54">
        <f>COUNTIF($C$3:C2341,"Да")</f>
        <v>25</v>
      </c>
      <c r="B2341" s="53">
        <f t="shared" si="71"/>
        <v>47739</v>
      </c>
      <c r="C2341" s="53" t="str">
        <f>IF(ISERROR(VLOOKUP(B2341,Оп26_BYN→USD!$C$3:$C$28,1,0)),"Нет","Да")</f>
        <v>Нет</v>
      </c>
      <c r="D2341" s="54">
        <f t="shared" si="68"/>
        <v>365</v>
      </c>
      <c r="E2341" s="55">
        <f>('Все выпуски'!$F$4*'Все выпуски'!$F$8)*((VLOOKUP(IF(C2341="Нет",VLOOKUP(A2341,Оп26_BYN→USD!$A$2:$C$28,3,0),VLOOKUP((A2341-1),Оп26_BYN→USD!$A$2:$C$28,3,0)),$B$2:$G$2382,5,0)-VLOOKUP(B2341,$B$2:$G$2382,5,0))/365+(VLOOKUP(IF(C2341="Нет",VLOOKUP(A2341,Оп26_BYN→USD!$A$2:$C$28,3,0),VLOOKUP((A2341-1),Оп26_BYN→USD!$A$2:$C$28,3,0)),$B$2:$G$2382,6,0)-VLOOKUP(B2341,$B$2:$G$2382,6,0))/366)</f>
        <v>1.9289728803949135</v>
      </c>
      <c r="F2341" s="54">
        <f>COUNTIF(D2342:$D$2382,365)</f>
        <v>41</v>
      </c>
      <c r="G2341" s="54">
        <f>COUNTIF(D2342:$D$2382,366)</f>
        <v>0</v>
      </c>
    </row>
    <row r="2342" spans="1:7" x14ac:dyDescent="0.25">
      <c r="A2342" s="54">
        <f>COUNTIF($C$3:C2342,"Да")</f>
        <v>25</v>
      </c>
      <c r="B2342" s="53">
        <f t="shared" si="71"/>
        <v>47740</v>
      </c>
      <c r="C2342" s="53" t="str">
        <f>IF(ISERROR(VLOOKUP(B2342,Оп26_BYN→USD!$C$3:$C$28,1,0)),"Нет","Да")</f>
        <v>Нет</v>
      </c>
      <c r="D2342" s="54">
        <f t="shared" si="68"/>
        <v>365</v>
      </c>
      <c r="E2342" s="55">
        <f>('Все выпуски'!$F$4*'Все выпуски'!$F$8)*((VLOOKUP(IF(C2342="Нет",VLOOKUP(A2342,Оп26_BYN→USD!$A$2:$C$28,3,0),VLOOKUP((A2342-1),Оп26_BYN→USD!$A$2:$C$28,3,0)),$B$2:$G$2382,5,0)-VLOOKUP(B2342,$B$2:$G$2382,5,0))/365+(VLOOKUP(IF(C2342="Нет",VLOOKUP(A2342,Оп26_BYN→USD!$A$2:$C$28,3,0),VLOOKUP((A2342-1),Оп26_BYN→USD!$A$2:$C$28,3,0)),$B$2:$G$2382,6,0)-VLOOKUP(B2342,$B$2:$G$2382,6,0))/366)</f>
        <v>1.9581997422190787</v>
      </c>
      <c r="F2342" s="54">
        <f>COUNTIF(D2343:$D$2382,365)</f>
        <v>40</v>
      </c>
      <c r="G2342" s="54">
        <f>COUNTIF(D2343:$D$2382,366)</f>
        <v>0</v>
      </c>
    </row>
    <row r="2343" spans="1:7" x14ac:dyDescent="0.25">
      <c r="A2343" s="54">
        <f>COUNTIF($C$3:C2343,"Да")</f>
        <v>25</v>
      </c>
      <c r="B2343" s="53">
        <f t="shared" si="71"/>
        <v>47741</v>
      </c>
      <c r="C2343" s="53" t="str">
        <f>IF(ISERROR(VLOOKUP(B2343,Оп26_BYN→USD!$C$3:$C$28,1,0)),"Нет","Да")</f>
        <v>Нет</v>
      </c>
      <c r="D2343" s="54">
        <f t="shared" si="68"/>
        <v>365</v>
      </c>
      <c r="E2343" s="55">
        <f>('Все выпуски'!$F$4*'Все выпуски'!$F$8)*((VLOOKUP(IF(C2343="Нет",VLOOKUP(A2343,Оп26_BYN→USD!$A$2:$C$28,3,0),VLOOKUP((A2343-1),Оп26_BYN→USD!$A$2:$C$28,3,0)),$B$2:$G$2382,5,0)-VLOOKUP(B2343,$B$2:$G$2382,5,0))/365+(VLOOKUP(IF(C2343="Нет",VLOOKUP(A2343,Оп26_BYN→USD!$A$2:$C$28,3,0),VLOOKUP((A2343-1),Оп26_BYN→USD!$A$2:$C$28,3,0)),$B$2:$G$2382,6,0)-VLOOKUP(B2343,$B$2:$G$2382,6,0))/366)</f>
        <v>1.9874266040432442</v>
      </c>
      <c r="F2343" s="54">
        <f>COUNTIF(D2344:$D$2382,365)</f>
        <v>39</v>
      </c>
      <c r="G2343" s="54">
        <f>COUNTIF(D2344:$D$2382,366)</f>
        <v>0</v>
      </c>
    </row>
    <row r="2344" spans="1:7" x14ac:dyDescent="0.25">
      <c r="A2344" s="54">
        <f>COUNTIF($C$3:C2344,"Да")</f>
        <v>25</v>
      </c>
      <c r="B2344" s="53">
        <f t="shared" si="71"/>
        <v>47742</v>
      </c>
      <c r="C2344" s="53" t="str">
        <f>IF(ISERROR(VLOOKUP(B2344,Оп26_BYN→USD!$C$3:$C$28,1,0)),"Нет","Да")</f>
        <v>Нет</v>
      </c>
      <c r="D2344" s="54">
        <f t="shared" si="68"/>
        <v>365</v>
      </c>
      <c r="E2344" s="55">
        <f>('Все выпуски'!$F$4*'Все выпуски'!$F$8)*((VLOOKUP(IF(C2344="Нет",VLOOKUP(A2344,Оп26_BYN→USD!$A$2:$C$28,3,0),VLOOKUP((A2344-1),Оп26_BYN→USD!$A$2:$C$28,3,0)),$B$2:$G$2382,5,0)-VLOOKUP(B2344,$B$2:$G$2382,5,0))/365+(VLOOKUP(IF(C2344="Нет",VLOOKUP(A2344,Оп26_BYN→USD!$A$2:$C$28,3,0),VLOOKUP((A2344-1),Оп26_BYN→USD!$A$2:$C$28,3,0)),$B$2:$G$2382,6,0)-VLOOKUP(B2344,$B$2:$G$2382,6,0))/366)</f>
        <v>2.0166534658674093</v>
      </c>
      <c r="F2344" s="54">
        <f>COUNTIF(D2345:$D$2382,365)</f>
        <v>38</v>
      </c>
      <c r="G2344" s="54">
        <f>COUNTIF(D2345:$D$2382,366)</f>
        <v>0</v>
      </c>
    </row>
    <row r="2345" spans="1:7" x14ac:dyDescent="0.25">
      <c r="A2345" s="54">
        <f>COUNTIF($C$3:C2345,"Да")</f>
        <v>25</v>
      </c>
      <c r="B2345" s="53">
        <f t="shared" si="71"/>
        <v>47743</v>
      </c>
      <c r="C2345" s="53" t="str">
        <f>IF(ISERROR(VLOOKUP(B2345,Оп26_BYN→USD!$C$3:$C$28,1,0)),"Нет","Да")</f>
        <v>Нет</v>
      </c>
      <c r="D2345" s="54">
        <f t="shared" si="68"/>
        <v>365</v>
      </c>
      <c r="E2345" s="55">
        <f>('Все выпуски'!$F$4*'Все выпуски'!$F$8)*((VLOOKUP(IF(C2345="Нет",VLOOKUP(A2345,Оп26_BYN→USD!$A$2:$C$28,3,0),VLOOKUP((A2345-1),Оп26_BYN→USD!$A$2:$C$28,3,0)),$B$2:$G$2382,5,0)-VLOOKUP(B2345,$B$2:$G$2382,5,0))/365+(VLOOKUP(IF(C2345="Нет",VLOOKUP(A2345,Оп26_BYN→USD!$A$2:$C$28,3,0),VLOOKUP((A2345-1),Оп26_BYN→USD!$A$2:$C$28,3,0)),$B$2:$G$2382,6,0)-VLOOKUP(B2345,$B$2:$G$2382,6,0))/366)</f>
        <v>2.0458803276915747</v>
      </c>
      <c r="F2345" s="54">
        <f>COUNTIF(D2346:$D$2382,365)</f>
        <v>37</v>
      </c>
      <c r="G2345" s="54">
        <f>COUNTIF(D2346:$D$2382,366)</f>
        <v>0</v>
      </c>
    </row>
    <row r="2346" spans="1:7" x14ac:dyDescent="0.25">
      <c r="A2346" s="54">
        <f>COUNTIF($C$3:C2346,"Да")</f>
        <v>25</v>
      </c>
      <c r="B2346" s="53">
        <f t="shared" si="71"/>
        <v>47744</v>
      </c>
      <c r="C2346" s="53" t="str">
        <f>IF(ISERROR(VLOOKUP(B2346,Оп26_BYN→USD!$C$3:$C$28,1,0)),"Нет","Да")</f>
        <v>Нет</v>
      </c>
      <c r="D2346" s="54">
        <f t="shared" si="68"/>
        <v>365</v>
      </c>
      <c r="E2346" s="55">
        <f>('Все выпуски'!$F$4*'Все выпуски'!$F$8)*((VLOOKUP(IF(C2346="Нет",VLOOKUP(A2346,Оп26_BYN→USD!$A$2:$C$28,3,0),VLOOKUP((A2346-1),Оп26_BYN→USD!$A$2:$C$28,3,0)),$B$2:$G$2382,5,0)-VLOOKUP(B2346,$B$2:$G$2382,5,0))/365+(VLOOKUP(IF(C2346="Нет",VLOOKUP(A2346,Оп26_BYN→USD!$A$2:$C$28,3,0),VLOOKUP((A2346-1),Оп26_BYN→USD!$A$2:$C$28,3,0)),$B$2:$G$2382,6,0)-VLOOKUP(B2346,$B$2:$G$2382,6,0))/366)</f>
        <v>2.07510718951574</v>
      </c>
      <c r="F2346" s="54">
        <f>COUNTIF(D2347:$D$2382,365)</f>
        <v>36</v>
      </c>
      <c r="G2346" s="54">
        <f>COUNTIF(D2347:$D$2382,366)</f>
        <v>0</v>
      </c>
    </row>
    <row r="2347" spans="1:7" x14ac:dyDescent="0.25">
      <c r="A2347" s="54">
        <f>COUNTIF($C$3:C2347,"Да")</f>
        <v>25</v>
      </c>
      <c r="B2347" s="53">
        <f t="shared" si="71"/>
        <v>47745</v>
      </c>
      <c r="C2347" s="53" t="str">
        <f>IF(ISERROR(VLOOKUP(B2347,Оп26_BYN→USD!$C$3:$C$28,1,0)),"Нет","Да")</f>
        <v>Нет</v>
      </c>
      <c r="D2347" s="54">
        <f t="shared" si="68"/>
        <v>365</v>
      </c>
      <c r="E2347" s="55">
        <f>('Все выпуски'!$F$4*'Все выпуски'!$F$8)*((VLOOKUP(IF(C2347="Нет",VLOOKUP(A2347,Оп26_BYN→USD!$A$2:$C$28,3,0),VLOOKUP((A2347-1),Оп26_BYN→USD!$A$2:$C$28,3,0)),$B$2:$G$2382,5,0)-VLOOKUP(B2347,$B$2:$G$2382,5,0))/365+(VLOOKUP(IF(C2347="Нет",VLOOKUP(A2347,Оп26_BYN→USD!$A$2:$C$28,3,0),VLOOKUP((A2347-1),Оп26_BYN→USD!$A$2:$C$28,3,0)),$B$2:$G$2382,6,0)-VLOOKUP(B2347,$B$2:$G$2382,6,0))/366)</f>
        <v>2.1043340513399054</v>
      </c>
      <c r="F2347" s="54">
        <f>COUNTIF(D2348:$D$2382,365)</f>
        <v>35</v>
      </c>
      <c r="G2347" s="54">
        <f>COUNTIF(D2348:$D$2382,366)</f>
        <v>0</v>
      </c>
    </row>
    <row r="2348" spans="1:7" x14ac:dyDescent="0.25">
      <c r="A2348" s="54">
        <f>COUNTIF($C$3:C2348,"Да")</f>
        <v>25</v>
      </c>
      <c r="B2348" s="53">
        <f t="shared" si="71"/>
        <v>47746</v>
      </c>
      <c r="C2348" s="53" t="str">
        <f>IF(ISERROR(VLOOKUP(B2348,Оп26_BYN→USD!$C$3:$C$28,1,0)),"Нет","Да")</f>
        <v>Нет</v>
      </c>
      <c r="D2348" s="54">
        <f t="shared" si="68"/>
        <v>365</v>
      </c>
      <c r="E2348" s="55">
        <f>('Все выпуски'!$F$4*'Все выпуски'!$F$8)*((VLOOKUP(IF(C2348="Нет",VLOOKUP(A2348,Оп26_BYN→USD!$A$2:$C$28,3,0),VLOOKUP((A2348-1),Оп26_BYN→USD!$A$2:$C$28,3,0)),$B$2:$G$2382,5,0)-VLOOKUP(B2348,$B$2:$G$2382,5,0))/365+(VLOOKUP(IF(C2348="Нет",VLOOKUP(A2348,Оп26_BYN→USD!$A$2:$C$28,3,0),VLOOKUP((A2348-1),Оп26_BYN→USD!$A$2:$C$28,3,0)),$B$2:$G$2382,6,0)-VLOOKUP(B2348,$B$2:$G$2382,6,0))/366)</f>
        <v>2.1335609131640711</v>
      </c>
      <c r="F2348" s="54">
        <f>COUNTIF(D2349:$D$2382,365)</f>
        <v>34</v>
      </c>
      <c r="G2348" s="54">
        <f>COUNTIF(D2349:$D$2382,366)</f>
        <v>0</v>
      </c>
    </row>
    <row r="2349" spans="1:7" x14ac:dyDescent="0.25">
      <c r="A2349" s="54">
        <f>COUNTIF($C$3:C2349,"Да")</f>
        <v>25</v>
      </c>
      <c r="B2349" s="53">
        <f t="shared" si="71"/>
        <v>47747</v>
      </c>
      <c r="C2349" s="53" t="str">
        <f>IF(ISERROR(VLOOKUP(B2349,Оп26_BYN→USD!$C$3:$C$28,1,0)),"Нет","Да")</f>
        <v>Нет</v>
      </c>
      <c r="D2349" s="54">
        <f t="shared" si="68"/>
        <v>365</v>
      </c>
      <c r="E2349" s="55">
        <f>('Все выпуски'!$F$4*'Все выпуски'!$F$8)*((VLOOKUP(IF(C2349="Нет",VLOOKUP(A2349,Оп26_BYN→USD!$A$2:$C$28,3,0),VLOOKUP((A2349-1),Оп26_BYN→USD!$A$2:$C$28,3,0)),$B$2:$G$2382,5,0)-VLOOKUP(B2349,$B$2:$G$2382,5,0))/365+(VLOOKUP(IF(C2349="Нет",VLOOKUP(A2349,Оп26_BYN→USD!$A$2:$C$28,3,0),VLOOKUP((A2349-1),Оп26_BYN→USD!$A$2:$C$28,3,0)),$B$2:$G$2382,6,0)-VLOOKUP(B2349,$B$2:$G$2382,6,0))/366)</f>
        <v>2.162787774988236</v>
      </c>
      <c r="F2349" s="54">
        <f>COUNTIF(D2350:$D$2382,365)</f>
        <v>33</v>
      </c>
      <c r="G2349" s="54">
        <f>COUNTIF(D2350:$D$2382,366)</f>
        <v>0</v>
      </c>
    </row>
    <row r="2350" spans="1:7" x14ac:dyDescent="0.25">
      <c r="A2350" s="54">
        <f>COUNTIF($C$3:C2350,"Да")</f>
        <v>25</v>
      </c>
      <c r="B2350" s="53">
        <f t="shared" si="71"/>
        <v>47748</v>
      </c>
      <c r="C2350" s="53" t="str">
        <f>IF(ISERROR(VLOOKUP(B2350,Оп26_BYN→USD!$C$3:$C$28,1,0)),"Нет","Да")</f>
        <v>Нет</v>
      </c>
      <c r="D2350" s="54">
        <f t="shared" si="68"/>
        <v>365</v>
      </c>
      <c r="E2350" s="55">
        <f>('Все выпуски'!$F$4*'Все выпуски'!$F$8)*((VLOOKUP(IF(C2350="Нет",VLOOKUP(A2350,Оп26_BYN→USD!$A$2:$C$28,3,0),VLOOKUP((A2350-1),Оп26_BYN→USD!$A$2:$C$28,3,0)),$B$2:$G$2382,5,0)-VLOOKUP(B2350,$B$2:$G$2382,5,0))/365+(VLOOKUP(IF(C2350="Нет",VLOOKUP(A2350,Оп26_BYN→USD!$A$2:$C$28,3,0),VLOOKUP((A2350-1),Оп26_BYN→USD!$A$2:$C$28,3,0)),$B$2:$G$2382,6,0)-VLOOKUP(B2350,$B$2:$G$2382,6,0))/366)</f>
        <v>2.1920146368124014</v>
      </c>
      <c r="F2350" s="54">
        <f>COUNTIF(D2351:$D$2382,365)</f>
        <v>32</v>
      </c>
      <c r="G2350" s="54">
        <f>COUNTIF(D2351:$D$2382,366)</f>
        <v>0</v>
      </c>
    </row>
    <row r="2351" spans="1:7" x14ac:dyDescent="0.25">
      <c r="A2351" s="54">
        <f>COUNTIF($C$3:C2351,"Да")</f>
        <v>25</v>
      </c>
      <c r="B2351" s="53">
        <f t="shared" si="71"/>
        <v>47749</v>
      </c>
      <c r="C2351" s="53" t="str">
        <f>IF(ISERROR(VLOOKUP(B2351,Оп26_BYN→USD!$C$3:$C$28,1,0)),"Нет","Да")</f>
        <v>Нет</v>
      </c>
      <c r="D2351" s="54">
        <f t="shared" si="68"/>
        <v>365</v>
      </c>
      <c r="E2351" s="55">
        <f>('Все выпуски'!$F$4*'Все выпуски'!$F$8)*((VLOOKUP(IF(C2351="Нет",VLOOKUP(A2351,Оп26_BYN→USD!$A$2:$C$28,3,0),VLOOKUP((A2351-1),Оп26_BYN→USD!$A$2:$C$28,3,0)),$B$2:$G$2382,5,0)-VLOOKUP(B2351,$B$2:$G$2382,5,0))/365+(VLOOKUP(IF(C2351="Нет",VLOOKUP(A2351,Оп26_BYN→USD!$A$2:$C$28,3,0),VLOOKUP((A2351-1),Оп26_BYN→USD!$A$2:$C$28,3,0)),$B$2:$G$2382,6,0)-VLOOKUP(B2351,$B$2:$G$2382,6,0))/366)</f>
        <v>2.2212414986365672</v>
      </c>
      <c r="F2351" s="54">
        <f>COUNTIF(D2352:$D$2382,365)</f>
        <v>31</v>
      </c>
      <c r="G2351" s="54">
        <f>COUNTIF(D2352:$D$2382,366)</f>
        <v>0</v>
      </c>
    </row>
    <row r="2352" spans="1:7" x14ac:dyDescent="0.25">
      <c r="A2352" s="54">
        <f>COUNTIF($C$3:C2352,"Да")</f>
        <v>25</v>
      </c>
      <c r="B2352" s="53">
        <f t="shared" si="71"/>
        <v>47750</v>
      </c>
      <c r="C2352" s="53" t="str">
        <f>IF(ISERROR(VLOOKUP(B2352,Оп26_BYN→USD!$C$3:$C$28,1,0)),"Нет","Да")</f>
        <v>Нет</v>
      </c>
      <c r="D2352" s="54">
        <f t="shared" si="68"/>
        <v>365</v>
      </c>
      <c r="E2352" s="55">
        <f>('Все выпуски'!$F$4*'Все выпуски'!$F$8)*((VLOOKUP(IF(C2352="Нет",VLOOKUP(A2352,Оп26_BYN→USD!$A$2:$C$28,3,0),VLOOKUP((A2352-1),Оп26_BYN→USD!$A$2:$C$28,3,0)),$B$2:$G$2382,5,0)-VLOOKUP(B2352,$B$2:$G$2382,5,0))/365+(VLOOKUP(IF(C2352="Нет",VLOOKUP(A2352,Оп26_BYN→USD!$A$2:$C$28,3,0),VLOOKUP((A2352-1),Оп26_BYN→USD!$A$2:$C$28,3,0)),$B$2:$G$2382,6,0)-VLOOKUP(B2352,$B$2:$G$2382,6,0))/366)</f>
        <v>2.2504683604607321</v>
      </c>
      <c r="F2352" s="54">
        <f>COUNTIF(D2353:$D$2382,365)</f>
        <v>30</v>
      </c>
      <c r="G2352" s="54">
        <f>COUNTIF(D2353:$D$2382,366)</f>
        <v>0</v>
      </c>
    </row>
    <row r="2353" spans="1:7" x14ac:dyDescent="0.25">
      <c r="A2353" s="54">
        <f>COUNTIF($C$3:C2353,"Да")</f>
        <v>25</v>
      </c>
      <c r="B2353" s="53">
        <f t="shared" si="71"/>
        <v>47751</v>
      </c>
      <c r="C2353" s="53" t="str">
        <f>IF(ISERROR(VLOOKUP(B2353,Оп26_BYN→USD!$C$3:$C$28,1,0)),"Нет","Да")</f>
        <v>Нет</v>
      </c>
      <c r="D2353" s="54">
        <f t="shared" si="68"/>
        <v>365</v>
      </c>
      <c r="E2353" s="55">
        <f>('Все выпуски'!$F$4*'Все выпуски'!$F$8)*((VLOOKUP(IF(C2353="Нет",VLOOKUP(A2353,Оп26_BYN→USD!$A$2:$C$28,3,0),VLOOKUP((A2353-1),Оп26_BYN→USD!$A$2:$C$28,3,0)),$B$2:$G$2382,5,0)-VLOOKUP(B2353,$B$2:$G$2382,5,0))/365+(VLOOKUP(IF(C2353="Нет",VLOOKUP(A2353,Оп26_BYN→USD!$A$2:$C$28,3,0),VLOOKUP((A2353-1),Оп26_BYN→USD!$A$2:$C$28,3,0)),$B$2:$G$2382,6,0)-VLOOKUP(B2353,$B$2:$G$2382,6,0))/366)</f>
        <v>2.2796952222848978</v>
      </c>
      <c r="F2353" s="54">
        <f>COUNTIF(D2354:$D$2382,365)</f>
        <v>29</v>
      </c>
      <c r="G2353" s="54">
        <f>COUNTIF(D2354:$D$2382,366)</f>
        <v>0</v>
      </c>
    </row>
    <row r="2354" spans="1:7" x14ac:dyDescent="0.25">
      <c r="A2354" s="54">
        <f>COUNTIF($C$3:C2354,"Да")</f>
        <v>25</v>
      </c>
      <c r="B2354" s="53">
        <f t="shared" si="71"/>
        <v>47752</v>
      </c>
      <c r="C2354" s="53" t="str">
        <f>IF(ISERROR(VLOOKUP(B2354,Оп26_BYN→USD!$C$3:$C$28,1,0)),"Нет","Да")</f>
        <v>Нет</v>
      </c>
      <c r="D2354" s="54">
        <f t="shared" si="68"/>
        <v>365</v>
      </c>
      <c r="E2354" s="55">
        <f>('Все выпуски'!$F$4*'Все выпуски'!$F$8)*((VLOOKUP(IF(C2354="Нет",VLOOKUP(A2354,Оп26_BYN→USD!$A$2:$C$28,3,0),VLOOKUP((A2354-1),Оп26_BYN→USD!$A$2:$C$28,3,0)),$B$2:$G$2382,5,0)-VLOOKUP(B2354,$B$2:$G$2382,5,0))/365+(VLOOKUP(IF(C2354="Нет",VLOOKUP(A2354,Оп26_BYN→USD!$A$2:$C$28,3,0),VLOOKUP((A2354-1),Оп26_BYN→USD!$A$2:$C$28,3,0)),$B$2:$G$2382,6,0)-VLOOKUP(B2354,$B$2:$G$2382,6,0))/366)</f>
        <v>2.3089220841090632</v>
      </c>
      <c r="F2354" s="54">
        <f>COUNTIF(D2355:$D$2382,365)</f>
        <v>28</v>
      </c>
      <c r="G2354" s="54">
        <f>COUNTIF(D2355:$D$2382,366)</f>
        <v>0</v>
      </c>
    </row>
    <row r="2355" spans="1:7" x14ac:dyDescent="0.25">
      <c r="A2355" s="54">
        <f>COUNTIF($C$3:C2355,"Да")</f>
        <v>25</v>
      </c>
      <c r="B2355" s="53">
        <f t="shared" si="71"/>
        <v>47753</v>
      </c>
      <c r="C2355" s="53" t="str">
        <f>IF(ISERROR(VLOOKUP(B2355,Оп26_BYN→USD!$C$3:$C$28,1,0)),"Нет","Да")</f>
        <v>Нет</v>
      </c>
      <c r="D2355" s="54">
        <f t="shared" si="68"/>
        <v>365</v>
      </c>
      <c r="E2355" s="55">
        <f>('Все выпуски'!$F$4*'Все выпуски'!$F$8)*((VLOOKUP(IF(C2355="Нет",VLOOKUP(A2355,Оп26_BYN→USD!$A$2:$C$28,3,0),VLOOKUP((A2355-1),Оп26_BYN→USD!$A$2:$C$28,3,0)),$B$2:$G$2382,5,0)-VLOOKUP(B2355,$B$2:$G$2382,5,0))/365+(VLOOKUP(IF(C2355="Нет",VLOOKUP(A2355,Оп26_BYN→USD!$A$2:$C$28,3,0),VLOOKUP((A2355-1),Оп26_BYN→USD!$A$2:$C$28,3,0)),$B$2:$G$2382,6,0)-VLOOKUP(B2355,$B$2:$G$2382,6,0))/366)</f>
        <v>2.3381489459332281</v>
      </c>
      <c r="F2355" s="54">
        <f>COUNTIF(D2356:$D$2382,365)</f>
        <v>27</v>
      </c>
      <c r="G2355" s="54">
        <f>COUNTIF(D2356:$D$2382,366)</f>
        <v>0</v>
      </c>
    </row>
    <row r="2356" spans="1:7" x14ac:dyDescent="0.25">
      <c r="A2356" s="54">
        <f>COUNTIF($C$3:C2356,"Да")</f>
        <v>25</v>
      </c>
      <c r="B2356" s="53">
        <f t="shared" si="71"/>
        <v>47754</v>
      </c>
      <c r="C2356" s="53" t="str">
        <f>IF(ISERROR(VLOOKUP(B2356,Оп26_BYN→USD!$C$3:$C$28,1,0)),"Нет","Да")</f>
        <v>Нет</v>
      </c>
      <c r="D2356" s="54">
        <f t="shared" si="68"/>
        <v>365</v>
      </c>
      <c r="E2356" s="55">
        <f>('Все выпуски'!$F$4*'Все выпуски'!$F$8)*((VLOOKUP(IF(C2356="Нет",VLOOKUP(A2356,Оп26_BYN→USD!$A$2:$C$28,3,0),VLOOKUP((A2356-1),Оп26_BYN→USD!$A$2:$C$28,3,0)),$B$2:$G$2382,5,0)-VLOOKUP(B2356,$B$2:$G$2382,5,0))/365+(VLOOKUP(IF(C2356="Нет",VLOOKUP(A2356,Оп26_BYN→USD!$A$2:$C$28,3,0),VLOOKUP((A2356-1),Оп26_BYN→USD!$A$2:$C$28,3,0)),$B$2:$G$2382,6,0)-VLOOKUP(B2356,$B$2:$G$2382,6,0))/366)</f>
        <v>2.3673758077573939</v>
      </c>
      <c r="F2356" s="54">
        <f>COUNTIF(D2357:$D$2382,365)</f>
        <v>26</v>
      </c>
      <c r="G2356" s="54">
        <f>COUNTIF(D2357:$D$2382,366)</f>
        <v>0</v>
      </c>
    </row>
    <row r="2357" spans="1:7" x14ac:dyDescent="0.25">
      <c r="A2357" s="54">
        <f>COUNTIF($C$3:C2357,"Да")</f>
        <v>25</v>
      </c>
      <c r="B2357" s="53">
        <f t="shared" si="71"/>
        <v>47755</v>
      </c>
      <c r="C2357" s="53" t="str">
        <f>IF(ISERROR(VLOOKUP(B2357,Оп26_BYN→USD!$C$3:$C$28,1,0)),"Нет","Да")</f>
        <v>Нет</v>
      </c>
      <c r="D2357" s="54">
        <f t="shared" si="68"/>
        <v>365</v>
      </c>
      <c r="E2357" s="55">
        <f>('Все выпуски'!$F$4*'Все выпуски'!$F$8)*((VLOOKUP(IF(C2357="Нет",VLOOKUP(A2357,Оп26_BYN→USD!$A$2:$C$28,3,0),VLOOKUP((A2357-1),Оп26_BYN→USD!$A$2:$C$28,3,0)),$B$2:$G$2382,5,0)-VLOOKUP(B2357,$B$2:$G$2382,5,0))/365+(VLOOKUP(IF(C2357="Нет",VLOOKUP(A2357,Оп26_BYN→USD!$A$2:$C$28,3,0),VLOOKUP((A2357-1),Оп26_BYN→USD!$A$2:$C$28,3,0)),$B$2:$G$2382,6,0)-VLOOKUP(B2357,$B$2:$G$2382,6,0))/366)</f>
        <v>2.3966026695815592</v>
      </c>
      <c r="F2357" s="54">
        <f>COUNTIF(D2358:$D$2382,365)</f>
        <v>25</v>
      </c>
      <c r="G2357" s="54">
        <f>COUNTIF(D2358:$D$2382,366)</f>
        <v>0</v>
      </c>
    </row>
    <row r="2358" spans="1:7" x14ac:dyDescent="0.25">
      <c r="A2358" s="54">
        <f>COUNTIF($C$3:C2358,"Да")</f>
        <v>25</v>
      </c>
      <c r="B2358" s="53">
        <f t="shared" si="71"/>
        <v>47756</v>
      </c>
      <c r="C2358" s="53" t="str">
        <f>IF(ISERROR(VLOOKUP(B2358,Оп26_BYN→USD!$C$3:$C$28,1,0)),"Нет","Да")</f>
        <v>Нет</v>
      </c>
      <c r="D2358" s="54">
        <f t="shared" si="68"/>
        <v>365</v>
      </c>
      <c r="E2358" s="55">
        <f>('Все выпуски'!$F$4*'Все выпуски'!$F$8)*((VLOOKUP(IF(C2358="Нет",VLOOKUP(A2358,Оп26_BYN→USD!$A$2:$C$28,3,0),VLOOKUP((A2358-1),Оп26_BYN→USD!$A$2:$C$28,3,0)),$B$2:$G$2382,5,0)-VLOOKUP(B2358,$B$2:$G$2382,5,0))/365+(VLOOKUP(IF(C2358="Нет",VLOOKUP(A2358,Оп26_BYN→USD!$A$2:$C$28,3,0),VLOOKUP((A2358-1),Оп26_BYN→USD!$A$2:$C$28,3,0)),$B$2:$G$2382,6,0)-VLOOKUP(B2358,$B$2:$G$2382,6,0))/366)</f>
        <v>2.4258295314057245</v>
      </c>
      <c r="F2358" s="54">
        <f>COUNTIF(D2359:$D$2382,365)</f>
        <v>24</v>
      </c>
      <c r="G2358" s="54">
        <f>COUNTIF(D2359:$D$2382,366)</f>
        <v>0</v>
      </c>
    </row>
    <row r="2359" spans="1:7" x14ac:dyDescent="0.25">
      <c r="A2359" s="54">
        <f>COUNTIF($C$3:C2359,"Да")</f>
        <v>25</v>
      </c>
      <c r="B2359" s="53">
        <f t="shared" si="71"/>
        <v>47757</v>
      </c>
      <c r="C2359" s="53" t="str">
        <f>IF(ISERROR(VLOOKUP(B2359,Оп26_BYN→USD!$C$3:$C$28,1,0)),"Нет","Да")</f>
        <v>Нет</v>
      </c>
      <c r="D2359" s="54">
        <f t="shared" si="68"/>
        <v>365</v>
      </c>
      <c r="E2359" s="55">
        <f>('Все выпуски'!$F$4*'Все выпуски'!$F$8)*((VLOOKUP(IF(C2359="Нет",VLOOKUP(A2359,Оп26_BYN→USD!$A$2:$C$28,3,0),VLOOKUP((A2359-1),Оп26_BYN→USD!$A$2:$C$28,3,0)),$B$2:$G$2382,5,0)-VLOOKUP(B2359,$B$2:$G$2382,5,0))/365+(VLOOKUP(IF(C2359="Нет",VLOOKUP(A2359,Оп26_BYN→USD!$A$2:$C$28,3,0),VLOOKUP((A2359-1),Оп26_BYN→USD!$A$2:$C$28,3,0)),$B$2:$G$2382,6,0)-VLOOKUP(B2359,$B$2:$G$2382,6,0))/366)</f>
        <v>2.4550563932298899</v>
      </c>
      <c r="F2359" s="54">
        <f>COUNTIF(D2360:$D$2382,365)</f>
        <v>23</v>
      </c>
      <c r="G2359" s="54">
        <f>COUNTIF(D2360:$D$2382,366)</f>
        <v>0</v>
      </c>
    </row>
    <row r="2360" spans="1:7" x14ac:dyDescent="0.25">
      <c r="A2360" s="54">
        <f>COUNTIF($C$3:C2360,"Да")</f>
        <v>25</v>
      </c>
      <c r="B2360" s="53">
        <f t="shared" si="71"/>
        <v>47758</v>
      </c>
      <c r="C2360" s="53" t="str">
        <f>IF(ISERROR(VLOOKUP(B2360,Оп26_BYN→USD!$C$3:$C$28,1,0)),"Нет","Да")</f>
        <v>Нет</v>
      </c>
      <c r="D2360" s="54">
        <f t="shared" si="68"/>
        <v>365</v>
      </c>
      <c r="E2360" s="55">
        <f>('Все выпуски'!$F$4*'Все выпуски'!$F$8)*((VLOOKUP(IF(C2360="Нет",VLOOKUP(A2360,Оп26_BYN→USD!$A$2:$C$28,3,0),VLOOKUP((A2360-1),Оп26_BYN→USD!$A$2:$C$28,3,0)),$B$2:$G$2382,5,0)-VLOOKUP(B2360,$B$2:$G$2382,5,0))/365+(VLOOKUP(IF(C2360="Нет",VLOOKUP(A2360,Оп26_BYN→USD!$A$2:$C$28,3,0),VLOOKUP((A2360-1),Оп26_BYN→USD!$A$2:$C$28,3,0)),$B$2:$G$2382,6,0)-VLOOKUP(B2360,$B$2:$G$2382,6,0))/366)</f>
        <v>2.4842832550540548</v>
      </c>
      <c r="F2360" s="54">
        <f>COUNTIF(D2361:$D$2382,365)</f>
        <v>22</v>
      </c>
      <c r="G2360" s="54">
        <f>COUNTIF(D2361:$D$2382,366)</f>
        <v>0</v>
      </c>
    </row>
    <row r="2361" spans="1:7" x14ac:dyDescent="0.25">
      <c r="A2361" s="54">
        <f>COUNTIF($C$3:C2361,"Да")</f>
        <v>25</v>
      </c>
      <c r="B2361" s="53">
        <f t="shared" si="71"/>
        <v>47759</v>
      </c>
      <c r="C2361" s="53" t="str">
        <f>IF(ISERROR(VLOOKUP(B2361,Оп26_BYN→USD!$C$3:$C$28,1,0)),"Нет","Да")</f>
        <v>Нет</v>
      </c>
      <c r="D2361" s="54">
        <f t="shared" si="68"/>
        <v>365</v>
      </c>
      <c r="E2361" s="55">
        <f>('Все выпуски'!$F$4*'Все выпуски'!$F$8)*((VLOOKUP(IF(C2361="Нет",VLOOKUP(A2361,Оп26_BYN→USD!$A$2:$C$28,3,0),VLOOKUP((A2361-1),Оп26_BYN→USD!$A$2:$C$28,3,0)),$B$2:$G$2382,5,0)-VLOOKUP(B2361,$B$2:$G$2382,5,0))/365+(VLOOKUP(IF(C2361="Нет",VLOOKUP(A2361,Оп26_BYN→USD!$A$2:$C$28,3,0),VLOOKUP((A2361-1),Оп26_BYN→USD!$A$2:$C$28,3,0)),$B$2:$G$2382,6,0)-VLOOKUP(B2361,$B$2:$G$2382,6,0))/366)</f>
        <v>2.5135101168782206</v>
      </c>
      <c r="F2361" s="54">
        <f>COUNTIF(D2362:$D$2382,365)</f>
        <v>21</v>
      </c>
      <c r="G2361" s="54">
        <f>COUNTIF(D2362:$D$2382,366)</f>
        <v>0</v>
      </c>
    </row>
    <row r="2362" spans="1:7" x14ac:dyDescent="0.25">
      <c r="A2362" s="54">
        <f>COUNTIF($C$3:C2362,"Да")</f>
        <v>25</v>
      </c>
      <c r="B2362" s="53">
        <f t="shared" si="71"/>
        <v>47760</v>
      </c>
      <c r="C2362" s="53" t="str">
        <f>IF(ISERROR(VLOOKUP(B2362,Оп26_BYN→USD!$C$3:$C$28,1,0)),"Нет","Да")</f>
        <v>Нет</v>
      </c>
      <c r="D2362" s="54">
        <f t="shared" si="68"/>
        <v>365</v>
      </c>
      <c r="E2362" s="55">
        <f>('Все выпуски'!$F$4*'Все выпуски'!$F$8)*((VLOOKUP(IF(C2362="Нет",VLOOKUP(A2362,Оп26_BYN→USD!$A$2:$C$28,3,0),VLOOKUP((A2362-1),Оп26_BYN→USD!$A$2:$C$28,3,0)),$B$2:$G$2382,5,0)-VLOOKUP(B2362,$B$2:$G$2382,5,0))/365+(VLOOKUP(IF(C2362="Нет",VLOOKUP(A2362,Оп26_BYN→USD!$A$2:$C$28,3,0),VLOOKUP((A2362-1),Оп26_BYN→USD!$A$2:$C$28,3,0)),$B$2:$G$2382,6,0)-VLOOKUP(B2362,$B$2:$G$2382,6,0))/366)</f>
        <v>2.5427369787023859</v>
      </c>
      <c r="F2362" s="54">
        <f>COUNTIF(D2363:$D$2382,365)</f>
        <v>20</v>
      </c>
      <c r="G2362" s="54">
        <f>COUNTIF(D2363:$D$2382,366)</f>
        <v>0</v>
      </c>
    </row>
    <row r="2363" spans="1:7" x14ac:dyDescent="0.25">
      <c r="A2363" s="54">
        <f>COUNTIF($C$3:C2363,"Да")</f>
        <v>25</v>
      </c>
      <c r="B2363" s="53">
        <f t="shared" si="71"/>
        <v>47761</v>
      </c>
      <c r="C2363" s="53" t="str">
        <f>IF(ISERROR(VLOOKUP(B2363,Оп26_BYN→USD!$C$3:$C$28,1,0)),"Нет","Да")</f>
        <v>Нет</v>
      </c>
      <c r="D2363" s="54">
        <f t="shared" si="68"/>
        <v>365</v>
      </c>
      <c r="E2363" s="55">
        <f>('Все выпуски'!$F$4*'Все выпуски'!$F$8)*((VLOOKUP(IF(C2363="Нет",VLOOKUP(A2363,Оп26_BYN→USD!$A$2:$C$28,3,0),VLOOKUP((A2363-1),Оп26_BYN→USD!$A$2:$C$28,3,0)),$B$2:$G$2382,5,0)-VLOOKUP(B2363,$B$2:$G$2382,5,0))/365+(VLOOKUP(IF(C2363="Нет",VLOOKUP(A2363,Оп26_BYN→USD!$A$2:$C$28,3,0),VLOOKUP((A2363-1),Оп26_BYN→USD!$A$2:$C$28,3,0)),$B$2:$G$2382,6,0)-VLOOKUP(B2363,$B$2:$G$2382,6,0))/366)</f>
        <v>2.5719638405265512</v>
      </c>
      <c r="F2363" s="54">
        <f>COUNTIF(D2364:$D$2382,365)</f>
        <v>19</v>
      </c>
      <c r="G2363" s="54">
        <f>COUNTIF(D2364:$D$2382,366)</f>
        <v>0</v>
      </c>
    </row>
    <row r="2364" spans="1:7" x14ac:dyDescent="0.25">
      <c r="A2364" s="54">
        <f>COUNTIF($C$3:C2364,"Да")</f>
        <v>25</v>
      </c>
      <c r="B2364" s="53">
        <f t="shared" si="71"/>
        <v>47762</v>
      </c>
      <c r="C2364" s="53" t="str">
        <f>IF(ISERROR(VLOOKUP(B2364,Оп26_BYN→USD!$C$3:$C$28,1,0)),"Нет","Да")</f>
        <v>Нет</v>
      </c>
      <c r="D2364" s="54">
        <f t="shared" si="68"/>
        <v>365</v>
      </c>
      <c r="E2364" s="55">
        <f>('Все выпуски'!$F$4*'Все выпуски'!$F$8)*((VLOOKUP(IF(C2364="Нет",VLOOKUP(A2364,Оп26_BYN→USD!$A$2:$C$28,3,0),VLOOKUP((A2364-1),Оп26_BYN→USD!$A$2:$C$28,3,0)),$B$2:$G$2382,5,0)-VLOOKUP(B2364,$B$2:$G$2382,5,0))/365+(VLOOKUP(IF(C2364="Нет",VLOOKUP(A2364,Оп26_BYN→USD!$A$2:$C$28,3,0),VLOOKUP((A2364-1),Оп26_BYN→USD!$A$2:$C$28,3,0)),$B$2:$G$2382,6,0)-VLOOKUP(B2364,$B$2:$G$2382,6,0))/366)</f>
        <v>2.6011907023507166</v>
      </c>
      <c r="F2364" s="54">
        <f>COUNTIF(D2365:$D$2382,365)</f>
        <v>18</v>
      </c>
      <c r="G2364" s="54">
        <f>COUNTIF(D2365:$D$2382,366)</f>
        <v>0</v>
      </c>
    </row>
    <row r="2365" spans="1:7" x14ac:dyDescent="0.25">
      <c r="A2365" s="54">
        <f>COUNTIF($C$3:C2365,"Да")</f>
        <v>25</v>
      </c>
      <c r="B2365" s="53">
        <f t="shared" si="71"/>
        <v>47763</v>
      </c>
      <c r="C2365" s="53" t="str">
        <f>IF(ISERROR(VLOOKUP(B2365,Оп26_BYN→USD!$C$3:$C$28,1,0)),"Нет","Да")</f>
        <v>Нет</v>
      </c>
      <c r="D2365" s="54">
        <f t="shared" si="68"/>
        <v>365</v>
      </c>
      <c r="E2365" s="55">
        <f>('Все выпуски'!$F$4*'Все выпуски'!$F$8)*((VLOOKUP(IF(C2365="Нет",VLOOKUP(A2365,Оп26_BYN→USD!$A$2:$C$28,3,0),VLOOKUP((A2365-1),Оп26_BYN→USD!$A$2:$C$28,3,0)),$B$2:$G$2382,5,0)-VLOOKUP(B2365,$B$2:$G$2382,5,0))/365+(VLOOKUP(IF(C2365="Нет",VLOOKUP(A2365,Оп26_BYN→USD!$A$2:$C$28,3,0),VLOOKUP((A2365-1),Оп26_BYN→USD!$A$2:$C$28,3,0)),$B$2:$G$2382,6,0)-VLOOKUP(B2365,$B$2:$G$2382,6,0))/366)</f>
        <v>2.6304175641748819</v>
      </c>
      <c r="F2365" s="54">
        <f>COUNTIF(D2366:$D$2382,365)</f>
        <v>17</v>
      </c>
      <c r="G2365" s="54">
        <f>COUNTIF(D2366:$D$2382,366)</f>
        <v>0</v>
      </c>
    </row>
    <row r="2366" spans="1:7" x14ac:dyDescent="0.25">
      <c r="A2366" s="54">
        <f>COUNTIF($C$3:C2366,"Да")</f>
        <v>25</v>
      </c>
      <c r="B2366" s="53">
        <f t="shared" si="71"/>
        <v>47764</v>
      </c>
      <c r="C2366" s="53" t="str">
        <f>IF(ISERROR(VLOOKUP(B2366,Оп26_BYN→USD!$C$3:$C$28,1,0)),"Нет","Да")</f>
        <v>Нет</v>
      </c>
      <c r="D2366" s="54">
        <f t="shared" si="68"/>
        <v>365</v>
      </c>
      <c r="E2366" s="55">
        <f>('Все выпуски'!$F$4*'Все выпуски'!$F$8)*((VLOOKUP(IF(C2366="Нет",VLOOKUP(A2366,Оп26_BYN→USD!$A$2:$C$28,3,0),VLOOKUP((A2366-1),Оп26_BYN→USD!$A$2:$C$28,3,0)),$B$2:$G$2382,5,0)-VLOOKUP(B2366,$B$2:$G$2382,5,0))/365+(VLOOKUP(IF(C2366="Нет",VLOOKUP(A2366,Оп26_BYN→USD!$A$2:$C$28,3,0),VLOOKUP((A2366-1),Оп26_BYN→USD!$A$2:$C$28,3,0)),$B$2:$G$2382,6,0)-VLOOKUP(B2366,$B$2:$G$2382,6,0))/366)</f>
        <v>2.6596444259990473</v>
      </c>
      <c r="F2366" s="54">
        <f>COUNTIF(D2367:$D$2382,365)</f>
        <v>16</v>
      </c>
      <c r="G2366" s="54">
        <f>COUNTIF(D2367:$D$2382,366)</f>
        <v>0</v>
      </c>
    </row>
    <row r="2367" spans="1:7" x14ac:dyDescent="0.25">
      <c r="A2367" s="54">
        <f>COUNTIF($C$3:C2367,"Да")</f>
        <v>25</v>
      </c>
      <c r="B2367" s="53">
        <f t="shared" si="71"/>
        <v>47765</v>
      </c>
      <c r="C2367" s="53" t="str">
        <f>IF(ISERROR(VLOOKUP(B2367,Оп26_BYN→USD!$C$3:$C$28,1,0)),"Нет","Да")</f>
        <v>Нет</v>
      </c>
      <c r="D2367" s="54">
        <f t="shared" si="68"/>
        <v>365</v>
      </c>
      <c r="E2367" s="55">
        <f>('Все выпуски'!$F$4*'Все выпуски'!$F$8)*((VLOOKUP(IF(C2367="Нет",VLOOKUP(A2367,Оп26_BYN→USD!$A$2:$C$28,3,0),VLOOKUP((A2367-1),Оп26_BYN→USD!$A$2:$C$28,3,0)),$B$2:$G$2382,5,0)-VLOOKUP(B2367,$B$2:$G$2382,5,0))/365+(VLOOKUP(IF(C2367="Нет",VLOOKUP(A2367,Оп26_BYN→USD!$A$2:$C$28,3,0),VLOOKUP((A2367-1),Оп26_BYN→USD!$A$2:$C$28,3,0)),$B$2:$G$2382,6,0)-VLOOKUP(B2367,$B$2:$G$2382,6,0))/366)</f>
        <v>2.6888712878232126</v>
      </c>
      <c r="F2367" s="54">
        <f>COUNTIF(D2368:$D$2382,365)</f>
        <v>15</v>
      </c>
      <c r="G2367" s="54">
        <f>COUNTIF(D2368:$D$2382,366)</f>
        <v>0</v>
      </c>
    </row>
    <row r="2368" spans="1:7" x14ac:dyDescent="0.25">
      <c r="A2368" s="54">
        <f>COUNTIF($C$3:C2368,"Да")</f>
        <v>25</v>
      </c>
      <c r="B2368" s="53">
        <f t="shared" si="71"/>
        <v>47766</v>
      </c>
      <c r="C2368" s="53" t="str">
        <f>IF(ISERROR(VLOOKUP(B2368,Оп26_BYN→USD!$C$3:$C$28,1,0)),"Нет","Да")</f>
        <v>Нет</v>
      </c>
      <c r="D2368" s="54">
        <f t="shared" si="68"/>
        <v>365</v>
      </c>
      <c r="E2368" s="55">
        <f>('Все выпуски'!$F$4*'Все выпуски'!$F$8)*((VLOOKUP(IF(C2368="Нет",VLOOKUP(A2368,Оп26_BYN→USD!$A$2:$C$28,3,0),VLOOKUP((A2368-1),Оп26_BYN→USD!$A$2:$C$28,3,0)),$B$2:$G$2382,5,0)-VLOOKUP(B2368,$B$2:$G$2382,5,0))/365+(VLOOKUP(IF(C2368="Нет",VLOOKUP(A2368,Оп26_BYN→USD!$A$2:$C$28,3,0),VLOOKUP((A2368-1),Оп26_BYN→USD!$A$2:$C$28,3,0)),$B$2:$G$2382,6,0)-VLOOKUP(B2368,$B$2:$G$2382,6,0))/366)</f>
        <v>2.7180981496473779</v>
      </c>
      <c r="F2368" s="54">
        <f>COUNTIF(D2369:$D$2382,365)</f>
        <v>14</v>
      </c>
      <c r="G2368" s="54">
        <f>COUNTIF(D2369:$D$2382,366)</f>
        <v>0</v>
      </c>
    </row>
    <row r="2369" spans="1:7" x14ac:dyDescent="0.25">
      <c r="A2369" s="54">
        <f>COUNTIF($C$3:C2369,"Да")</f>
        <v>25</v>
      </c>
      <c r="B2369" s="53">
        <f t="shared" si="71"/>
        <v>47767</v>
      </c>
      <c r="C2369" s="53" t="str">
        <f>IF(ISERROR(VLOOKUP(B2369,Оп26_BYN→USD!$C$3:$C$28,1,0)),"Нет","Да")</f>
        <v>Нет</v>
      </c>
      <c r="D2369" s="54">
        <f t="shared" si="68"/>
        <v>365</v>
      </c>
      <c r="E2369" s="55">
        <f>('Все выпуски'!$F$4*'Все выпуски'!$F$8)*((VLOOKUP(IF(C2369="Нет",VLOOKUP(A2369,Оп26_BYN→USD!$A$2:$C$28,3,0),VLOOKUP((A2369-1),Оп26_BYN→USD!$A$2:$C$28,3,0)),$B$2:$G$2382,5,0)-VLOOKUP(B2369,$B$2:$G$2382,5,0))/365+(VLOOKUP(IF(C2369="Нет",VLOOKUP(A2369,Оп26_BYN→USD!$A$2:$C$28,3,0),VLOOKUP((A2369-1),Оп26_BYN→USD!$A$2:$C$28,3,0)),$B$2:$G$2382,6,0)-VLOOKUP(B2369,$B$2:$G$2382,6,0))/366)</f>
        <v>2.7473250114715433</v>
      </c>
      <c r="F2369" s="54">
        <f>COUNTIF(D2370:$D$2382,365)</f>
        <v>13</v>
      </c>
      <c r="G2369" s="54">
        <f>COUNTIF(D2370:$D$2382,366)</f>
        <v>0</v>
      </c>
    </row>
    <row r="2370" spans="1:7" x14ac:dyDescent="0.25">
      <c r="A2370" s="54">
        <f>COUNTIF($C$3:C2370,"Да")</f>
        <v>25</v>
      </c>
      <c r="B2370" s="53">
        <f t="shared" si="71"/>
        <v>47768</v>
      </c>
      <c r="C2370" s="53" t="str">
        <f>IF(ISERROR(VLOOKUP(B2370,Оп26_BYN→USD!$C$3:$C$28,1,0)),"Нет","Да")</f>
        <v>Нет</v>
      </c>
      <c r="D2370" s="54">
        <f t="shared" si="68"/>
        <v>365</v>
      </c>
      <c r="E2370" s="55">
        <f>('Все выпуски'!$F$4*'Все выпуски'!$F$8)*((VLOOKUP(IF(C2370="Нет",VLOOKUP(A2370,Оп26_BYN→USD!$A$2:$C$28,3,0),VLOOKUP((A2370-1),Оп26_BYN→USD!$A$2:$C$28,3,0)),$B$2:$G$2382,5,0)-VLOOKUP(B2370,$B$2:$G$2382,5,0))/365+(VLOOKUP(IF(C2370="Нет",VLOOKUP(A2370,Оп26_BYN→USD!$A$2:$C$28,3,0),VLOOKUP((A2370-1),Оп26_BYN→USD!$A$2:$C$28,3,0)),$B$2:$G$2382,6,0)-VLOOKUP(B2370,$B$2:$G$2382,6,0))/366)</f>
        <v>2.7765518732957086</v>
      </c>
      <c r="F2370" s="54">
        <f>COUNTIF(D2371:$D$2382,365)</f>
        <v>12</v>
      </c>
      <c r="G2370" s="54">
        <f>COUNTIF(D2371:$D$2382,366)</f>
        <v>0</v>
      </c>
    </row>
    <row r="2371" spans="1:7" x14ac:dyDescent="0.25">
      <c r="A2371" s="54">
        <f>COUNTIF($C$3:C2371,"Да")</f>
        <v>25</v>
      </c>
      <c r="B2371" s="53">
        <f t="shared" si="71"/>
        <v>47769</v>
      </c>
      <c r="C2371" s="53" t="str">
        <f>IF(ISERROR(VLOOKUP(B2371,Оп26_BYN→USD!$C$3:$C$28,1,0)),"Нет","Да")</f>
        <v>Нет</v>
      </c>
      <c r="D2371" s="54">
        <f t="shared" si="68"/>
        <v>365</v>
      </c>
      <c r="E2371" s="55">
        <f>('Все выпуски'!$F$4*'Все выпуски'!$F$8)*((VLOOKUP(IF(C2371="Нет",VLOOKUP(A2371,Оп26_BYN→USD!$A$2:$C$28,3,0),VLOOKUP((A2371-1),Оп26_BYN→USD!$A$2:$C$28,3,0)),$B$2:$G$2382,5,0)-VLOOKUP(B2371,$B$2:$G$2382,5,0))/365+(VLOOKUP(IF(C2371="Нет",VLOOKUP(A2371,Оп26_BYN→USD!$A$2:$C$28,3,0),VLOOKUP((A2371-1),Оп26_BYN→USD!$A$2:$C$28,3,0)),$B$2:$G$2382,6,0)-VLOOKUP(B2371,$B$2:$G$2382,6,0))/366)</f>
        <v>2.805778735119874</v>
      </c>
      <c r="F2371" s="54">
        <f>COUNTIF(D2372:$D$2382,365)</f>
        <v>11</v>
      </c>
      <c r="G2371" s="54">
        <f>COUNTIF(D2372:$D$2382,366)</f>
        <v>0</v>
      </c>
    </row>
    <row r="2372" spans="1:7" x14ac:dyDescent="0.25">
      <c r="A2372" s="54">
        <f>COUNTIF($C$3:C2372,"Да")</f>
        <v>25</v>
      </c>
      <c r="B2372" s="53">
        <f t="shared" ref="B2372:B2382" si="72">B2371+1</f>
        <v>47770</v>
      </c>
      <c r="C2372" s="53" t="str">
        <f>IF(ISERROR(VLOOKUP(B2372,Оп26_BYN→USD!$C$3:$C$28,1,0)),"Нет","Да")</f>
        <v>Нет</v>
      </c>
      <c r="D2372" s="54">
        <f t="shared" si="68"/>
        <v>365</v>
      </c>
      <c r="E2372" s="55">
        <f>('Все выпуски'!$F$4*'Все выпуски'!$F$8)*((VLOOKUP(IF(C2372="Нет",VLOOKUP(A2372,Оп26_BYN→USD!$A$2:$C$28,3,0),VLOOKUP((A2372-1),Оп26_BYN→USD!$A$2:$C$28,3,0)),$B$2:$G$2382,5,0)-VLOOKUP(B2372,$B$2:$G$2382,5,0))/365+(VLOOKUP(IF(C2372="Нет",VLOOKUP(A2372,Оп26_BYN→USD!$A$2:$C$28,3,0),VLOOKUP((A2372-1),Оп26_BYN→USD!$A$2:$C$28,3,0)),$B$2:$G$2382,6,0)-VLOOKUP(B2372,$B$2:$G$2382,6,0))/366)</f>
        <v>2.8350055969440398</v>
      </c>
      <c r="F2372" s="54">
        <f>COUNTIF(D2373:$D$2382,365)</f>
        <v>10</v>
      </c>
      <c r="G2372" s="54">
        <f>COUNTIF(D2373:$D$2382,366)</f>
        <v>0</v>
      </c>
    </row>
    <row r="2373" spans="1:7" x14ac:dyDescent="0.25">
      <c r="A2373" s="54">
        <f>COUNTIF($C$3:C2373,"Да")</f>
        <v>25</v>
      </c>
      <c r="B2373" s="53">
        <f t="shared" si="72"/>
        <v>47771</v>
      </c>
      <c r="C2373" s="53" t="str">
        <f>IF(ISERROR(VLOOKUP(B2373,Оп26_BYN→USD!$C$3:$C$28,1,0)),"Нет","Да")</f>
        <v>Нет</v>
      </c>
      <c r="D2373" s="54">
        <f t="shared" si="68"/>
        <v>365</v>
      </c>
      <c r="E2373" s="55">
        <f>('Все выпуски'!$F$4*'Все выпуски'!$F$8)*((VLOOKUP(IF(C2373="Нет",VLOOKUP(A2373,Оп26_BYN→USD!$A$2:$C$28,3,0),VLOOKUP((A2373-1),Оп26_BYN→USD!$A$2:$C$28,3,0)),$B$2:$G$2382,5,0)-VLOOKUP(B2373,$B$2:$G$2382,5,0))/365+(VLOOKUP(IF(C2373="Нет",VLOOKUP(A2373,Оп26_BYN→USD!$A$2:$C$28,3,0),VLOOKUP((A2373-1),Оп26_BYN→USD!$A$2:$C$28,3,0)),$B$2:$G$2382,6,0)-VLOOKUP(B2373,$B$2:$G$2382,6,0))/366)</f>
        <v>2.8642324587682046</v>
      </c>
      <c r="F2373" s="54">
        <f>COUNTIF(D2374:$D$2382,365)</f>
        <v>9</v>
      </c>
      <c r="G2373" s="54">
        <f>COUNTIF(D2374:$D$2382,366)</f>
        <v>0</v>
      </c>
    </row>
    <row r="2374" spans="1:7" x14ac:dyDescent="0.25">
      <c r="A2374" s="54">
        <f>COUNTIF($C$3:C2374,"Да")</f>
        <v>25</v>
      </c>
      <c r="B2374" s="53">
        <f t="shared" si="72"/>
        <v>47772</v>
      </c>
      <c r="C2374" s="53" t="str">
        <f>IF(ISERROR(VLOOKUP(B2374,Оп26_BYN→USD!$C$3:$C$28,1,0)),"Нет","Да")</f>
        <v>Нет</v>
      </c>
      <c r="D2374" s="54">
        <f t="shared" si="68"/>
        <v>365</v>
      </c>
      <c r="E2374" s="55">
        <f>('Все выпуски'!$F$4*'Все выпуски'!$F$8)*((VLOOKUP(IF(C2374="Нет",VLOOKUP(A2374,Оп26_BYN→USD!$A$2:$C$28,3,0),VLOOKUP((A2374-1),Оп26_BYN→USD!$A$2:$C$28,3,0)),$B$2:$G$2382,5,0)-VLOOKUP(B2374,$B$2:$G$2382,5,0))/365+(VLOOKUP(IF(C2374="Нет",VLOOKUP(A2374,Оп26_BYN→USD!$A$2:$C$28,3,0),VLOOKUP((A2374-1),Оп26_BYN→USD!$A$2:$C$28,3,0)),$B$2:$G$2382,6,0)-VLOOKUP(B2374,$B$2:$G$2382,6,0))/366)</f>
        <v>2.89345932059237</v>
      </c>
      <c r="F2374" s="54">
        <f>COUNTIF(D2375:$D$2382,365)</f>
        <v>8</v>
      </c>
      <c r="G2374" s="54">
        <f>COUNTIF(D2375:$D$2382,366)</f>
        <v>0</v>
      </c>
    </row>
    <row r="2375" spans="1:7" x14ac:dyDescent="0.25">
      <c r="A2375" s="54">
        <f>COUNTIF($C$3:C2375,"Да")</f>
        <v>25</v>
      </c>
      <c r="B2375" s="53">
        <f t="shared" si="72"/>
        <v>47773</v>
      </c>
      <c r="C2375" s="53" t="str">
        <f>IF(ISERROR(VLOOKUP(B2375,Оп26_BYN→USD!$C$3:$C$28,1,0)),"Нет","Да")</f>
        <v>Нет</v>
      </c>
      <c r="D2375" s="54">
        <f t="shared" si="68"/>
        <v>365</v>
      </c>
      <c r="E2375" s="55">
        <f>('Все выпуски'!$F$4*'Все выпуски'!$F$8)*((VLOOKUP(IF(C2375="Нет",VLOOKUP(A2375,Оп26_BYN→USD!$A$2:$C$28,3,0),VLOOKUP((A2375-1),Оп26_BYN→USD!$A$2:$C$28,3,0)),$B$2:$G$2382,5,0)-VLOOKUP(B2375,$B$2:$G$2382,5,0))/365+(VLOOKUP(IF(C2375="Нет",VLOOKUP(A2375,Оп26_BYN→USD!$A$2:$C$28,3,0),VLOOKUP((A2375-1),Оп26_BYN→USD!$A$2:$C$28,3,0)),$B$2:$G$2382,6,0)-VLOOKUP(B2375,$B$2:$G$2382,6,0))/366)</f>
        <v>2.9226861824165353</v>
      </c>
      <c r="F2375" s="54">
        <f>COUNTIF(D2376:$D$2382,365)</f>
        <v>7</v>
      </c>
      <c r="G2375" s="54">
        <f>COUNTIF(D2376:$D$2382,366)</f>
        <v>0</v>
      </c>
    </row>
    <row r="2376" spans="1:7" x14ac:dyDescent="0.25">
      <c r="A2376" s="54">
        <f>COUNTIF($C$3:C2376,"Да")</f>
        <v>25</v>
      </c>
      <c r="B2376" s="53">
        <f t="shared" si="72"/>
        <v>47774</v>
      </c>
      <c r="C2376" s="53" t="str">
        <f>IF(ISERROR(VLOOKUP(B2376,Оп26_BYN→USD!$C$3:$C$28,1,0)),"Нет","Да")</f>
        <v>Нет</v>
      </c>
      <c r="D2376" s="54">
        <f t="shared" si="68"/>
        <v>365</v>
      </c>
      <c r="E2376" s="55">
        <f>('Все выпуски'!$F$4*'Все выпуски'!$F$8)*((VLOOKUP(IF(C2376="Нет",VLOOKUP(A2376,Оп26_BYN→USD!$A$2:$C$28,3,0),VLOOKUP((A2376-1),Оп26_BYN→USD!$A$2:$C$28,3,0)),$B$2:$G$2382,5,0)-VLOOKUP(B2376,$B$2:$G$2382,5,0))/365+(VLOOKUP(IF(C2376="Нет",VLOOKUP(A2376,Оп26_BYN→USD!$A$2:$C$28,3,0),VLOOKUP((A2376-1),Оп26_BYN→USD!$A$2:$C$28,3,0)),$B$2:$G$2382,6,0)-VLOOKUP(B2376,$B$2:$G$2382,6,0))/366)</f>
        <v>2.9519130442407007</v>
      </c>
      <c r="F2376" s="54">
        <f>COUNTIF(D2377:$D$2382,365)</f>
        <v>6</v>
      </c>
      <c r="G2376" s="54">
        <f>COUNTIF(D2377:$D$2382,366)</f>
        <v>0</v>
      </c>
    </row>
    <row r="2377" spans="1:7" x14ac:dyDescent="0.25">
      <c r="A2377" s="54">
        <f>COUNTIF($C$3:C2377,"Да")</f>
        <v>25</v>
      </c>
      <c r="B2377" s="53">
        <f t="shared" si="72"/>
        <v>47775</v>
      </c>
      <c r="C2377" s="53" t="str">
        <f>IF(ISERROR(VLOOKUP(B2377,Оп26_BYN→USD!$C$3:$C$28,1,0)),"Нет","Да")</f>
        <v>Нет</v>
      </c>
      <c r="D2377" s="54">
        <f t="shared" si="68"/>
        <v>365</v>
      </c>
      <c r="E2377" s="55">
        <f>('Все выпуски'!$F$4*'Все выпуски'!$F$8)*((VLOOKUP(IF(C2377="Нет",VLOOKUP(A2377,Оп26_BYN→USD!$A$2:$C$28,3,0),VLOOKUP((A2377-1),Оп26_BYN→USD!$A$2:$C$28,3,0)),$B$2:$G$2382,5,0)-VLOOKUP(B2377,$B$2:$G$2382,5,0))/365+(VLOOKUP(IF(C2377="Нет",VLOOKUP(A2377,Оп26_BYN→USD!$A$2:$C$28,3,0),VLOOKUP((A2377-1),Оп26_BYN→USD!$A$2:$C$28,3,0)),$B$2:$G$2382,6,0)-VLOOKUP(B2377,$B$2:$G$2382,6,0))/366)</f>
        <v>2.9811399060648665</v>
      </c>
      <c r="F2377" s="54">
        <f>COUNTIF(D2378:$D$2382,365)</f>
        <v>5</v>
      </c>
      <c r="G2377" s="54">
        <f>COUNTIF(D2378:$D$2382,366)</f>
        <v>0</v>
      </c>
    </row>
    <row r="2378" spans="1:7" x14ac:dyDescent="0.25">
      <c r="A2378" s="54">
        <f>COUNTIF($C$3:C2378,"Да")</f>
        <v>25</v>
      </c>
      <c r="B2378" s="53">
        <f t="shared" si="72"/>
        <v>47776</v>
      </c>
      <c r="C2378" s="53" t="str">
        <f>IF(ISERROR(VLOOKUP(B2378,Оп26_BYN→USD!$C$3:$C$28,1,0)),"Нет","Да")</f>
        <v>Нет</v>
      </c>
      <c r="D2378" s="54">
        <f t="shared" si="68"/>
        <v>365</v>
      </c>
      <c r="E2378" s="55">
        <f>('Все выпуски'!$F$4*'Все выпуски'!$F$8)*((VLOOKUP(IF(C2378="Нет",VLOOKUP(A2378,Оп26_BYN→USD!$A$2:$C$28,3,0),VLOOKUP((A2378-1),Оп26_BYN→USD!$A$2:$C$28,3,0)),$B$2:$G$2382,5,0)-VLOOKUP(B2378,$B$2:$G$2382,5,0))/365+(VLOOKUP(IF(C2378="Нет",VLOOKUP(A2378,Оп26_BYN→USD!$A$2:$C$28,3,0),VLOOKUP((A2378-1),Оп26_BYN→USD!$A$2:$C$28,3,0)),$B$2:$G$2382,6,0)-VLOOKUP(B2378,$B$2:$G$2382,6,0))/366)</f>
        <v>3.0103667678890318</v>
      </c>
      <c r="F2378" s="54">
        <f>COUNTIF(D2379:$D$2382,365)</f>
        <v>4</v>
      </c>
      <c r="G2378" s="54">
        <f>COUNTIF(D2379:$D$2382,366)</f>
        <v>0</v>
      </c>
    </row>
    <row r="2379" spans="1:7" x14ac:dyDescent="0.25">
      <c r="A2379" s="54">
        <f>COUNTIF($C$3:C2379,"Да")</f>
        <v>25</v>
      </c>
      <c r="B2379" s="53">
        <f t="shared" si="72"/>
        <v>47777</v>
      </c>
      <c r="C2379" s="53" t="str">
        <f>IF(ISERROR(VLOOKUP(B2379,Оп26_BYN→USD!$C$3:$C$28,1,0)),"Нет","Да")</f>
        <v>Нет</v>
      </c>
      <c r="D2379" s="54">
        <f t="shared" si="68"/>
        <v>365</v>
      </c>
      <c r="E2379" s="55">
        <f>('Все выпуски'!$F$4*'Все выпуски'!$F$8)*((VLOOKUP(IF(C2379="Нет",VLOOKUP(A2379,Оп26_BYN→USD!$A$2:$C$28,3,0),VLOOKUP((A2379-1),Оп26_BYN→USD!$A$2:$C$28,3,0)),$B$2:$G$2382,5,0)-VLOOKUP(B2379,$B$2:$G$2382,5,0))/365+(VLOOKUP(IF(C2379="Нет",VLOOKUP(A2379,Оп26_BYN→USD!$A$2:$C$28,3,0),VLOOKUP((A2379-1),Оп26_BYN→USD!$A$2:$C$28,3,0)),$B$2:$G$2382,6,0)-VLOOKUP(B2379,$B$2:$G$2382,6,0))/366)</f>
        <v>3.0395936297131967</v>
      </c>
      <c r="F2379" s="54">
        <f>COUNTIF(D2380:$D$2382,365)</f>
        <v>3</v>
      </c>
      <c r="G2379" s="54">
        <f>COUNTIF(D2380:$D$2382,366)</f>
        <v>0</v>
      </c>
    </row>
    <row r="2380" spans="1:7" x14ac:dyDescent="0.25">
      <c r="A2380" s="54">
        <f>COUNTIF($C$3:C2380,"Да")</f>
        <v>25</v>
      </c>
      <c r="B2380" s="53">
        <f t="shared" si="72"/>
        <v>47778</v>
      </c>
      <c r="C2380" s="53" t="str">
        <f>IF(ISERROR(VLOOKUP(B2380,Оп26_BYN→USD!$C$3:$C$28,1,0)),"Нет","Да")</f>
        <v>Нет</v>
      </c>
      <c r="D2380" s="54">
        <f t="shared" si="68"/>
        <v>365</v>
      </c>
      <c r="E2380" s="55">
        <f>('Все выпуски'!$F$4*'Все выпуски'!$F$8)*((VLOOKUP(IF(C2380="Нет",VLOOKUP(A2380,Оп26_BYN→USD!$A$2:$C$28,3,0),VLOOKUP((A2380-1),Оп26_BYN→USD!$A$2:$C$28,3,0)),$B$2:$G$2382,5,0)-VLOOKUP(B2380,$B$2:$G$2382,5,0))/365+(VLOOKUP(IF(C2380="Нет",VLOOKUP(A2380,Оп26_BYN→USD!$A$2:$C$28,3,0),VLOOKUP((A2380-1),Оп26_BYN→USD!$A$2:$C$28,3,0)),$B$2:$G$2382,6,0)-VLOOKUP(B2380,$B$2:$G$2382,6,0))/366)</f>
        <v>3.068820491537362</v>
      </c>
      <c r="F2380" s="54">
        <f>COUNTIF(D2381:$D$2382,365)</f>
        <v>2</v>
      </c>
      <c r="G2380" s="54">
        <f>COUNTIF(D2381:$D$2382,366)</f>
        <v>0</v>
      </c>
    </row>
    <row r="2381" spans="1:7" x14ac:dyDescent="0.25">
      <c r="A2381" s="54">
        <f>COUNTIF($C$3:C2381,"Да")</f>
        <v>25</v>
      </c>
      <c r="B2381" s="53">
        <f t="shared" si="72"/>
        <v>47779</v>
      </c>
      <c r="C2381" s="53" t="str">
        <f>IF(ISERROR(VLOOKUP(B2381,Оп26_BYN→USD!$C$3:$C$28,1,0)),"Нет","Да")</f>
        <v>Нет</v>
      </c>
      <c r="D2381" s="54">
        <f t="shared" si="68"/>
        <v>365</v>
      </c>
      <c r="E2381" s="55">
        <f>('Все выпуски'!$F$4*'Все выпуски'!$F$8)*((VLOOKUP(IF(C2381="Нет",VLOOKUP(A2381,Оп26_BYN→USD!$A$2:$C$28,3,0),VLOOKUP((A2381-1),Оп26_BYN→USD!$A$2:$C$28,3,0)),$B$2:$G$2382,5,0)-VLOOKUP(B2381,$B$2:$G$2382,5,0))/365+(VLOOKUP(IF(C2381="Нет",VLOOKUP(A2381,Оп26_BYN→USD!$A$2:$C$28,3,0),VLOOKUP((A2381-1),Оп26_BYN→USD!$A$2:$C$28,3,0)),$B$2:$G$2382,6,0)-VLOOKUP(B2381,$B$2:$G$2382,6,0))/366)</f>
        <v>3.0980473533615274</v>
      </c>
      <c r="F2381" s="54">
        <f>COUNTIF(D2382:$D$2382,365)</f>
        <v>1</v>
      </c>
      <c r="G2381" s="54">
        <f>COUNTIF(D2382:$D$2382,366)</f>
        <v>0</v>
      </c>
    </row>
    <row r="2382" spans="1:7" x14ac:dyDescent="0.25">
      <c r="A2382" s="54">
        <f>COUNTIF($C$3:C2382,"Да")</f>
        <v>26</v>
      </c>
      <c r="B2382" s="53">
        <f t="shared" si="72"/>
        <v>47780</v>
      </c>
      <c r="C2382" s="53" t="str">
        <f>IF(ISERROR(VLOOKUP(B2382,Оп26_BYN→USD!$C$3:$C$28,1,0)),"Нет","Да")</f>
        <v>Да</v>
      </c>
      <c r="D2382" s="54">
        <f t="shared" si="68"/>
        <v>365</v>
      </c>
      <c r="E2382" s="55">
        <f>('Все выпуски'!$F$4*'Все выпуски'!$F$8)*((VLOOKUP(IF(C2382="Нет",VLOOKUP(A2382,Оп26_BYN→USD!$A$2:$C$28,3,0),VLOOKUP((A2382-1),Оп26_BYN→USD!$A$2:$C$28,3,0)),$B$2:$G$2382,5,0)-VLOOKUP(B2382,$B$2:$G$2382,5,0))/365+(VLOOKUP(IF(C2382="Нет",VLOOKUP(A2382,Оп26_BYN→USD!$A$2:$C$28,3,0),VLOOKUP((A2382-1),Оп26_BYN→USD!$A$2:$C$28,3,0)),$B$2:$G$2382,6,0)-VLOOKUP(B2382,$B$2:$G$2382,6,0))/366)</f>
        <v>3.1272742151856932</v>
      </c>
      <c r="F2382" s="54"/>
      <c r="G2382" s="54"/>
    </row>
  </sheetData>
  <sheetProtection algorithmName="SHA-512" hashValue="bmyBCXEgWR3mnVb/0/lkzCqLEttbyDdt0blrhvjzKhztXRAgBAd6fBUvGzoGchc9PIRtq1Djt011+/YTsLJA/g==" saltValue="/AMBEa6o5PWAOyYEaZpO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Памятка</vt:lpstr>
      <vt:lpstr>Калькулятор BYN</vt:lpstr>
      <vt:lpstr>Калькулятор валютн. эквивалент</vt:lpstr>
      <vt:lpstr>Служебный</vt:lpstr>
      <vt:lpstr>Все выпуски</vt:lpstr>
      <vt:lpstr>Оп17_BYN→USD</vt:lpstr>
      <vt:lpstr>НКД 17 USD</vt:lpstr>
      <vt:lpstr>Оп26_BYN→USD</vt:lpstr>
      <vt:lpstr>НКД 26 USD</vt:lpstr>
      <vt:lpstr>Оп27_BYN→EUR</vt:lpstr>
      <vt:lpstr>НКД 27 EUR</vt:lpstr>
      <vt:lpstr>Оп28_BYN→RUB</vt:lpstr>
      <vt:lpstr>НКД 28 RUB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amoyseychik</dc:creator>
  <cp:lastModifiedBy>gprokopov@aigenisby.onmicrosoft.com</cp:lastModifiedBy>
  <dcterms:created xsi:type="dcterms:W3CDTF">2022-12-12T12:56:10Z</dcterms:created>
  <dcterms:modified xsi:type="dcterms:W3CDTF">2024-04-19T08:12:41Z</dcterms:modified>
</cp:coreProperties>
</file>